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 yWindow="120" windowWidth="12396" windowHeight="8616" tabRatio="794"/>
  </bookViews>
  <sheets>
    <sheet name="readme" sheetId="4" r:id="rId1"/>
    <sheet name="Basin_Boundary" sheetId="30" r:id="rId2"/>
    <sheet name="change_summary_2008_2011" sheetId="45" r:id="rId3"/>
    <sheet name="by_cnty_allpol" sheetId="21" r:id="rId4"/>
    <sheet name="by_src_allpol" sheetId="11" r:id="rId5"/>
    <sheet name="VOC-basin-pie" sheetId="15" r:id="rId6"/>
    <sheet name="NOx-basin-pie" sheetId="16" r:id="rId7"/>
    <sheet name="VOC-bar-cnty" sheetId="26" r:id="rId8"/>
    <sheet name="NOx-bar-cnty" sheetId="20" r:id="rId9"/>
    <sheet name="VOC_cnty_tbl" sheetId="27" r:id="rId10"/>
    <sheet name="NOx_cnty_tbl" sheetId="23" r:id="rId11"/>
    <sheet name="VOC-bar-tribal-nontribal" sheetId="47" r:id="rId12"/>
    <sheet name="NOx-bar-tribal-nontribal" sheetId="46" r:id="rId13"/>
    <sheet name="VOC_bar_chart_data" sheetId="25" r:id="rId14"/>
    <sheet name="NOx_bar_chart_data" sheetId="17" r:id="rId15"/>
    <sheet name="VOC_Pie_chart_Contr_by_source" sheetId="54" r:id="rId16"/>
    <sheet name="NOx_Pie_chart_Contr_by_source" sheetId="53" r:id="rId17"/>
    <sheet name="all_src_inventory" sheetId="10" r:id="rId18"/>
    <sheet name="EPA_Tribal_Part71_Src" sheetId="43" r:id="rId19"/>
    <sheet name="Permitted_sources" sheetId="8" r:id="rId20"/>
    <sheet name="survey-based_src_summary" sheetId="44" r:id="rId21"/>
    <sheet name="growth" sheetId="34" r:id="rId22"/>
    <sheet name="control" sheetId="33" r:id="rId23"/>
    <sheet name="2008_survey_based_emissions" sheetId="48" state="hidden" r:id="rId24"/>
    <sheet name="SCC_xref" sheetId="2" r:id="rId25"/>
    <sheet name="fips_xref" sheetId="3" r:id="rId26"/>
    <sheet name="SCC_FEB2004" sheetId="50" r:id="rId27"/>
  </sheets>
  <externalReferences>
    <externalReference r:id="rId28"/>
    <externalReference r:id="rId29"/>
  </externalReferences>
  <definedNames>
    <definedName name="_xlnm._FilterDatabase" localSheetId="17" hidden="1">all_src_inventory!$A$5:$K$1719</definedName>
    <definedName name="_xlnm._FilterDatabase" localSheetId="4" hidden="1">by_src_allpol!$A$26:$BK$59</definedName>
    <definedName name="_xlnm._FilterDatabase" localSheetId="18" hidden="1">EPA_Tribal_Part71_Src!$A$4:$N$54</definedName>
    <definedName name="_xlnm._FilterDatabase" localSheetId="21" hidden="1">growth!$A$26:$AB$105</definedName>
    <definedName name="_xlnm._FilterDatabase" localSheetId="14" hidden="1">NOx_bar_chart_data!$A$26:$O$64</definedName>
    <definedName name="_xlnm._FilterDatabase" localSheetId="19" hidden="1">Permitted_sources!$A$4:$AB$1279</definedName>
    <definedName name="_xlnm._FilterDatabase" localSheetId="26" hidden="1">SCC_FEB2004!$A$1:$L$9866</definedName>
    <definedName name="_xlnm._FilterDatabase" localSheetId="24" hidden="1">SCC_xref!$M$5:$O$116</definedName>
    <definedName name="_xlnm._FilterDatabase" localSheetId="20" hidden="1">'survey-based_src_summary'!$A$5:$R$389</definedName>
    <definedName name="_xlnm._FilterDatabase" localSheetId="13" hidden="1">VOC_bar_chart_data!$A$25:$Q$64</definedName>
    <definedName name="c_cv_exh">#REF!</definedName>
    <definedName name="c_he_exh">#REF!</definedName>
    <definedName name="Compressors">#REF!</definedName>
    <definedName name="Hours">'[1]Drill_Rig_Emissions Report'!$D$7*24</definedName>
    <definedName name="HP">#REF!</definedName>
    <definedName name="ra">#REF!</definedName>
    <definedName name="rang">#REF!</definedName>
    <definedName name="range">#REF!</definedName>
    <definedName name="rangee">#REF!</definedName>
    <definedName name="SCC_list" localSheetId="26">#REF!</definedName>
    <definedName name="SCC_list">#REF!</definedName>
    <definedName name="type">'[2]Op_Comp (OLD)'!#REF!</definedName>
  </definedNames>
  <calcPr calcId="145621"/>
  <pivotCaches>
    <pivotCache cacheId="73" r:id="rId30"/>
    <pivotCache cacheId="74" r:id="rId31"/>
    <pivotCache cacheId="75" r:id="rId32"/>
  </pivotCaches>
</workbook>
</file>

<file path=xl/calcChain.xml><?xml version="1.0" encoding="utf-8"?>
<calcChain xmlns="http://schemas.openxmlformats.org/spreadsheetml/2006/main">
  <c r="E38" i="2" l="1"/>
  <c r="E37" i="2"/>
  <c r="E36" i="2"/>
  <c r="A1284" i="8" l="1"/>
  <c r="A1283" i="8"/>
  <c r="A1282" i="8"/>
  <c r="A1281" i="8"/>
  <c r="A1280" i="8"/>
  <c r="J1029" i="10"/>
  <c r="I1029" i="10"/>
  <c r="F1029" i="10"/>
  <c r="U1284" i="8"/>
  <c r="Q1284" i="8"/>
  <c r="E1284" i="8"/>
  <c r="H1028" i="10"/>
  <c r="G1028" i="10"/>
  <c r="J1027" i="10"/>
  <c r="G1027" i="10"/>
  <c r="F1027" i="10"/>
  <c r="J1026" i="10"/>
  <c r="I1026" i="10"/>
  <c r="F1026" i="10"/>
  <c r="I1025" i="10"/>
  <c r="H1025" i="10"/>
  <c r="F1014" i="10"/>
  <c r="O115" i="2"/>
  <c r="O116" i="2"/>
  <c r="N116" i="2"/>
  <c r="N115" i="2"/>
  <c r="A1279" i="8"/>
  <c r="A1278" i="8"/>
  <c r="A1277" i="8"/>
  <c r="A1276" i="8"/>
  <c r="A1275" i="8"/>
  <c r="A1274" i="8"/>
  <c r="A1273" i="8"/>
  <c r="A1272" i="8"/>
  <c r="A1271" i="8"/>
  <c r="A1270" i="8"/>
  <c r="A1269" i="8"/>
  <c r="A1268" i="8"/>
  <c r="A1267" i="8"/>
  <c r="A1266" i="8"/>
  <c r="A1265" i="8"/>
  <c r="F1012" i="10"/>
  <c r="F1013" i="10"/>
  <c r="U1279" i="8"/>
  <c r="U1278" i="8"/>
  <c r="U1277" i="8"/>
  <c r="U1275" i="8"/>
  <c r="U1274" i="8"/>
  <c r="U1273" i="8"/>
  <c r="U1271" i="8"/>
  <c r="U1270" i="8"/>
  <c r="U1269" i="8"/>
  <c r="U1267" i="8"/>
  <c r="U1266" i="8"/>
  <c r="U1265" i="8"/>
  <c r="T1279" i="8"/>
  <c r="T1278" i="8"/>
  <c r="T1277" i="8"/>
  <c r="T1276" i="8"/>
  <c r="T1275" i="8"/>
  <c r="T1274" i="8"/>
  <c r="T1273" i="8"/>
  <c r="T1272" i="8"/>
  <c r="T1271" i="8"/>
  <c r="T1270" i="8"/>
  <c r="T1269" i="8"/>
  <c r="T1268" i="8"/>
  <c r="T1266" i="8"/>
  <c r="T1265" i="8"/>
  <c r="S1279" i="8"/>
  <c r="S1278" i="8"/>
  <c r="S1277" i="8"/>
  <c r="S1276" i="8"/>
  <c r="S1275" i="8"/>
  <c r="S1274" i="8"/>
  <c r="S1273" i="8"/>
  <c r="S1272" i="8"/>
  <c r="S1271" i="8"/>
  <c r="S1270" i="8"/>
  <c r="S1269" i="8"/>
  <c r="S1268" i="8"/>
  <c r="S1267" i="8"/>
  <c r="S1266" i="8"/>
  <c r="S1265" i="8"/>
  <c r="R1279" i="8"/>
  <c r="R1278" i="8"/>
  <c r="R1277" i="8"/>
  <c r="R1275" i="8"/>
  <c r="R1274" i="8"/>
  <c r="R1273" i="8"/>
  <c r="R1271" i="8"/>
  <c r="R1270" i="8"/>
  <c r="R1269" i="8"/>
  <c r="R1267" i="8"/>
  <c r="R1266" i="8"/>
  <c r="R1265" i="8"/>
  <c r="Q1278" i="8"/>
  <c r="Q1277" i="8"/>
  <c r="Q1276" i="8"/>
  <c r="Q1274" i="8"/>
  <c r="Q1273" i="8"/>
  <c r="Q1272" i="8"/>
  <c r="Q1270" i="8"/>
  <c r="Q1269" i="8"/>
  <c r="Q1268" i="8"/>
  <c r="Q1266" i="8"/>
  <c r="Q1265" i="8"/>
  <c r="P1278" i="8"/>
  <c r="P1277" i="8"/>
  <c r="P1276" i="8"/>
  <c r="P1275" i="8"/>
  <c r="P1274" i="8"/>
  <c r="P1273" i="8"/>
  <c r="P1272" i="8"/>
  <c r="P1271" i="8"/>
  <c r="P1270" i="8"/>
  <c r="P1269" i="8"/>
  <c r="P1268" i="8"/>
  <c r="P1266" i="8"/>
  <c r="P1265" i="8"/>
  <c r="O1278" i="8"/>
  <c r="O1277" i="8"/>
  <c r="O1276" i="8"/>
  <c r="O1274" i="8"/>
  <c r="O1273" i="8"/>
  <c r="O1272" i="8"/>
  <c r="O1270" i="8"/>
  <c r="O1269" i="8"/>
  <c r="O1268" i="8"/>
  <c r="O1266" i="8"/>
  <c r="O1265" i="8"/>
  <c r="N1278" i="8"/>
  <c r="N1277" i="8"/>
  <c r="N1276" i="8"/>
  <c r="N1274" i="8"/>
  <c r="N1273" i="8"/>
  <c r="N1272" i="8"/>
  <c r="N1270" i="8"/>
  <c r="N1269" i="8"/>
  <c r="N1268" i="8"/>
  <c r="N1266" i="8"/>
  <c r="N1265" i="8"/>
  <c r="L1278" i="8"/>
  <c r="L1277" i="8"/>
  <c r="L1276" i="8"/>
  <c r="L1274" i="8"/>
  <c r="L1273" i="8"/>
  <c r="L1272" i="8"/>
  <c r="L1270" i="8"/>
  <c r="L1269" i="8"/>
  <c r="L1268" i="8"/>
  <c r="L1266" i="8"/>
  <c r="L1265" i="8"/>
  <c r="K1278" i="8"/>
  <c r="K1277" i="8"/>
  <c r="K1276" i="8"/>
  <c r="K1274" i="8"/>
  <c r="K1273" i="8"/>
  <c r="K1272" i="8"/>
  <c r="K1270" i="8"/>
  <c r="K1269" i="8"/>
  <c r="K1268" i="8"/>
  <c r="K1266" i="8"/>
  <c r="K1265" i="8"/>
  <c r="J1278" i="8"/>
  <c r="J1277" i="8"/>
  <c r="J1276" i="8"/>
  <c r="J1274" i="8"/>
  <c r="J1273" i="8"/>
  <c r="J1272" i="8"/>
  <c r="J1270" i="8"/>
  <c r="J1269" i="8"/>
  <c r="J1268" i="8"/>
  <c r="J1266" i="8"/>
  <c r="J1265" i="8"/>
  <c r="I1278" i="8"/>
  <c r="I1277" i="8"/>
  <c r="I1276" i="8"/>
  <c r="I1274" i="8"/>
  <c r="I1273" i="8"/>
  <c r="I1272" i="8"/>
  <c r="I1270" i="8"/>
  <c r="I1269" i="8"/>
  <c r="I1268" i="8"/>
  <c r="I1266" i="8"/>
  <c r="I1265" i="8"/>
  <c r="H1266" i="8"/>
  <c r="H1267" i="8"/>
  <c r="H1268" i="8"/>
  <c r="H1269" i="8"/>
  <c r="H1270" i="8"/>
  <c r="H1271" i="8"/>
  <c r="H1272" i="8"/>
  <c r="H1273" i="8"/>
  <c r="H1274" i="8"/>
  <c r="H1275" i="8"/>
  <c r="H1276" i="8"/>
  <c r="H1277" i="8"/>
  <c r="H1278" i="8"/>
  <c r="H1279" i="8"/>
  <c r="H1265" i="8"/>
  <c r="E1266" i="8"/>
  <c r="E1267" i="8"/>
  <c r="C628" i="8"/>
  <c r="C629" i="8"/>
  <c r="E1270" i="8"/>
  <c r="E1271" i="8"/>
  <c r="E1273" i="8"/>
  <c r="E1274" i="8"/>
  <c r="E1275" i="8"/>
  <c r="E1277" i="8"/>
  <c r="E1278" i="8"/>
  <c r="E1279" i="8"/>
  <c r="C630" i="8"/>
  <c r="C634" i="8"/>
  <c r="C635" i="8"/>
  <c r="I1267" i="8" l="1"/>
  <c r="I1271" i="8"/>
  <c r="I1275" i="8"/>
  <c r="I1279" i="8"/>
  <c r="Q1267" i="8"/>
  <c r="Q1271" i="8"/>
  <c r="Q1275" i="8"/>
  <c r="Q1279" i="8"/>
  <c r="R1268" i="8"/>
  <c r="R1272" i="8"/>
  <c r="R1276" i="8"/>
  <c r="T1267" i="8"/>
  <c r="W1265" i="8"/>
  <c r="F1280" i="8"/>
  <c r="J1280" i="8"/>
  <c r="N1280" i="8"/>
  <c r="R1280" i="8"/>
  <c r="W1280" i="8"/>
  <c r="AA1280" i="8"/>
  <c r="H1281" i="8"/>
  <c r="L1281" i="8"/>
  <c r="P1281" i="8"/>
  <c r="T1281" i="8"/>
  <c r="X1281" i="8"/>
  <c r="C642" i="8"/>
  <c r="I1282" i="8"/>
  <c r="Q1282" i="8"/>
  <c r="U1282" i="8"/>
  <c r="Y1282" i="8"/>
  <c r="F1283" i="8"/>
  <c r="J1283" i="8"/>
  <c r="N1283" i="8"/>
  <c r="R1283" i="8"/>
  <c r="V1283" i="8"/>
  <c r="Z1283" i="8"/>
  <c r="G1284" i="8"/>
  <c r="K1284" i="8"/>
  <c r="O1284" i="8"/>
  <c r="S1284" i="8"/>
  <c r="X1284" i="8"/>
  <c r="H1029" i="10"/>
  <c r="B635" i="8"/>
  <c r="C1013" i="10"/>
  <c r="K1013" i="10" s="1"/>
  <c r="L1267" i="8"/>
  <c r="L1271" i="8"/>
  <c r="L1275" i="8"/>
  <c r="L1279" i="8"/>
  <c r="P1267" i="8"/>
  <c r="P1279" i="8"/>
  <c r="U1268" i="8"/>
  <c r="U1272" i="8"/>
  <c r="U1276" i="8"/>
  <c r="G1280" i="8"/>
  <c r="K1280" i="8"/>
  <c r="O1280" i="8"/>
  <c r="S1280" i="8"/>
  <c r="X1280" i="8"/>
  <c r="C641" i="8"/>
  <c r="I1281" i="8"/>
  <c r="Q1281" i="8"/>
  <c r="U1281" i="8"/>
  <c r="Y1281" i="8"/>
  <c r="F1282" i="8"/>
  <c r="J1282" i="8"/>
  <c r="N1282" i="8"/>
  <c r="R1282" i="8"/>
  <c r="V1282" i="8"/>
  <c r="Z1282" i="8"/>
  <c r="G1283" i="8"/>
  <c r="K1283" i="8"/>
  <c r="O1283" i="8"/>
  <c r="S1283" i="8"/>
  <c r="W1283" i="8"/>
  <c r="AA1283" i="8"/>
  <c r="H1284" i="8"/>
  <c r="L1284" i="8"/>
  <c r="P1284" i="8"/>
  <c r="T1284" i="8"/>
  <c r="B634" i="8"/>
  <c r="C625" i="8"/>
  <c r="K1267" i="8"/>
  <c r="K1271" i="8"/>
  <c r="K1275" i="8"/>
  <c r="K1279" i="8"/>
  <c r="O1267" i="8"/>
  <c r="O1271" i="8"/>
  <c r="O1275" i="8"/>
  <c r="O1279" i="8"/>
  <c r="D1011" i="10"/>
  <c r="E1011" i="10" s="1"/>
  <c r="D1012" i="10"/>
  <c r="E1012" i="10" s="1"/>
  <c r="D1013" i="10"/>
  <c r="E1013" i="10" s="1"/>
  <c r="D1014" i="10"/>
  <c r="E1014" i="10" s="1"/>
  <c r="F1011" i="10"/>
  <c r="H1280" i="8"/>
  <c r="L1280" i="8"/>
  <c r="P1280" i="8"/>
  <c r="T1280" i="8"/>
  <c r="Y1280" i="8"/>
  <c r="F1281" i="8"/>
  <c r="J1281" i="8"/>
  <c r="N1281" i="8"/>
  <c r="R1281" i="8"/>
  <c r="V1281" i="8"/>
  <c r="Z1281" i="8"/>
  <c r="G1282" i="8"/>
  <c r="K1282" i="8"/>
  <c r="O1282" i="8"/>
  <c r="S1282" i="8"/>
  <c r="W1282" i="8"/>
  <c r="AA1282" i="8"/>
  <c r="H1283" i="8"/>
  <c r="L1283" i="8"/>
  <c r="P1283" i="8"/>
  <c r="T1283" i="8"/>
  <c r="X1283" i="8"/>
  <c r="C644" i="8"/>
  <c r="Z1284" i="8"/>
  <c r="I1284" i="8"/>
  <c r="Y1284" i="8"/>
  <c r="F1025" i="10"/>
  <c r="J1025" i="10"/>
  <c r="G1026" i="10"/>
  <c r="H1027" i="10"/>
  <c r="I1028" i="10"/>
  <c r="B630" i="8"/>
  <c r="J1267" i="8"/>
  <c r="J1271" i="8"/>
  <c r="J1275" i="8"/>
  <c r="J1279" i="8"/>
  <c r="N1267" i="8"/>
  <c r="N1271" i="8"/>
  <c r="N1275" i="8"/>
  <c r="N1279" i="8"/>
  <c r="C640" i="8"/>
  <c r="I1280" i="8"/>
  <c r="Q1280" i="8"/>
  <c r="U1280" i="8"/>
  <c r="Z1280" i="8"/>
  <c r="G1281" i="8"/>
  <c r="K1281" i="8"/>
  <c r="O1281" i="8"/>
  <c r="S1281" i="8"/>
  <c r="W1281" i="8"/>
  <c r="AA1281" i="8"/>
  <c r="H1282" i="8"/>
  <c r="L1282" i="8"/>
  <c r="P1282" i="8"/>
  <c r="T1282" i="8"/>
  <c r="X1282" i="8"/>
  <c r="C643" i="8"/>
  <c r="I1283" i="8"/>
  <c r="Q1283" i="8"/>
  <c r="U1283" i="8"/>
  <c r="Y1283" i="8"/>
  <c r="F1284" i="8"/>
  <c r="J1284" i="8"/>
  <c r="N1284" i="8"/>
  <c r="R1284" i="8"/>
  <c r="W1284" i="8"/>
  <c r="AA1284" i="8"/>
  <c r="G1025" i="10"/>
  <c r="H1026" i="10"/>
  <c r="I1027" i="10"/>
  <c r="F1028" i="10"/>
  <c r="J1028" i="10"/>
  <c r="G1029" i="10"/>
  <c r="D1010" i="10"/>
  <c r="E1010" i="10" s="1"/>
  <c r="V1284" i="8"/>
  <c r="D1029" i="10"/>
  <c r="E1029" i="10" s="1"/>
  <c r="V1280" i="8"/>
  <c r="D1025" i="10"/>
  <c r="E1025" i="10" s="1"/>
  <c r="D1026" i="10"/>
  <c r="E1026" i="10" s="1"/>
  <c r="D1027" i="10"/>
  <c r="E1027" i="10" s="1"/>
  <c r="D1028" i="10"/>
  <c r="E1028" i="10" s="1"/>
  <c r="C1280" i="8"/>
  <c r="E1281" i="8"/>
  <c r="E1283" i="8"/>
  <c r="E1280" i="8"/>
  <c r="E1282" i="8"/>
  <c r="B644" i="8"/>
  <c r="B643" i="8"/>
  <c r="D643" i="8"/>
  <c r="D642" i="8"/>
  <c r="B642" i="8"/>
  <c r="B641" i="8"/>
  <c r="D641" i="8"/>
  <c r="B640" i="8"/>
  <c r="C638" i="8"/>
  <c r="C626" i="8"/>
  <c r="V1266" i="8"/>
  <c r="C639" i="8"/>
  <c r="C627" i="8"/>
  <c r="W1268" i="8"/>
  <c r="V1267" i="8"/>
  <c r="V1268" i="8"/>
  <c r="B629" i="8"/>
  <c r="D629" i="8"/>
  <c r="C636" i="8"/>
  <c r="E1276" i="8"/>
  <c r="C632" i="8"/>
  <c r="E1272" i="8"/>
  <c r="C633" i="8"/>
  <c r="C637" i="8"/>
  <c r="C631" i="8"/>
  <c r="V1272" i="8"/>
  <c r="D1017" i="10"/>
  <c r="E1017" i="10" s="1"/>
  <c r="V1276" i="8"/>
  <c r="D1021" i="10"/>
  <c r="E1021" i="10" s="1"/>
  <c r="F1010" i="10"/>
  <c r="W1276" i="8"/>
  <c r="F1021" i="10"/>
  <c r="W1272" i="8"/>
  <c r="F1017" i="10"/>
  <c r="E1265" i="8"/>
  <c r="E1268" i="8"/>
  <c r="E1269" i="8"/>
  <c r="D1018" i="10"/>
  <c r="E1018" i="10" s="1"/>
  <c r="V1273" i="8"/>
  <c r="D1022" i="10"/>
  <c r="E1022" i="10" s="1"/>
  <c r="V1277" i="8"/>
  <c r="F1024" i="10"/>
  <c r="W1279" i="8"/>
  <c r="F1020" i="10"/>
  <c r="W1275" i="8"/>
  <c r="F1016" i="10"/>
  <c r="W1271" i="8"/>
  <c r="V1265" i="8"/>
  <c r="V1269" i="8"/>
  <c r="V1270" i="8"/>
  <c r="D1015" i="10"/>
  <c r="E1015" i="10" s="1"/>
  <c r="V1274" i="8"/>
  <c r="D1019" i="10"/>
  <c r="E1019" i="10" s="1"/>
  <c r="V1278" i="8"/>
  <c r="D1023" i="10"/>
  <c r="E1023" i="10" s="1"/>
  <c r="W1278" i="8"/>
  <c r="F1023" i="10"/>
  <c r="W1274" i="8"/>
  <c r="F1019" i="10"/>
  <c r="W1270" i="8"/>
  <c r="F1015" i="10"/>
  <c r="W1266" i="8"/>
  <c r="W1267" i="8"/>
  <c r="W1269" i="8"/>
  <c r="D1016" i="10"/>
  <c r="E1016" i="10" s="1"/>
  <c r="V1271" i="8"/>
  <c r="D1020" i="10"/>
  <c r="E1020" i="10" s="1"/>
  <c r="V1275" i="8"/>
  <c r="D1024" i="10"/>
  <c r="E1024" i="10" s="1"/>
  <c r="V1279" i="8"/>
  <c r="F1022" i="10"/>
  <c r="W1277" i="8"/>
  <c r="F1018" i="10"/>
  <c r="W1273" i="8"/>
  <c r="C1275" i="8"/>
  <c r="C1279" i="8"/>
  <c r="C1017" i="10"/>
  <c r="K1017" i="10" s="1"/>
  <c r="C1018" i="10"/>
  <c r="K1018" i="10" s="1"/>
  <c r="C1019" i="10"/>
  <c r="K1019" i="10" s="1"/>
  <c r="C1266" i="8"/>
  <c r="C1270" i="8"/>
  <c r="C1274" i="8"/>
  <c r="C1020" i="10"/>
  <c r="K1020" i="10" s="1"/>
  <c r="C1267" i="8"/>
  <c r="D637" i="8"/>
  <c r="C1268" i="8"/>
  <c r="C1276" i="8"/>
  <c r="C1010" i="10"/>
  <c r="K1010" i="10" s="1"/>
  <c r="D633" i="8"/>
  <c r="C1269" i="8"/>
  <c r="C1273" i="8"/>
  <c r="C1277" i="8"/>
  <c r="C1012" i="10"/>
  <c r="K1012" i="10" s="1"/>
  <c r="C1014" i="10"/>
  <c r="K1014" i="10" s="1"/>
  <c r="C1015" i="10"/>
  <c r="K1015" i="10" s="1"/>
  <c r="C1022" i="10"/>
  <c r="K1022" i="10" s="1"/>
  <c r="C1023" i="10"/>
  <c r="K1023" i="10" s="1"/>
  <c r="C1024" i="10"/>
  <c r="K1024" i="10" s="1"/>
  <c r="B636" i="8"/>
  <c r="D636" i="8"/>
  <c r="B632" i="8"/>
  <c r="B628" i="8"/>
  <c r="D628" i="8"/>
  <c r="D639" i="8"/>
  <c r="D635" i="8"/>
  <c r="D631" i="8"/>
  <c r="D627" i="8"/>
  <c r="D638" i="8"/>
  <c r="D634" i="8"/>
  <c r="D630" i="8"/>
  <c r="D626" i="8"/>
  <c r="B625" i="8"/>
  <c r="D625" i="8"/>
  <c r="B1277" i="8" l="1"/>
  <c r="F1662" i="10"/>
  <c r="D1660" i="10"/>
  <c r="E1660" i="10" s="1"/>
  <c r="F1654" i="10"/>
  <c r="F1655" i="10"/>
  <c r="F1663" i="10"/>
  <c r="D1659" i="10"/>
  <c r="E1659" i="10" s="1"/>
  <c r="D1650" i="10"/>
  <c r="E1650" i="10" s="1"/>
  <c r="D1661" i="10"/>
  <c r="E1661" i="10" s="1"/>
  <c r="B637" i="8"/>
  <c r="D1653" i="10"/>
  <c r="E1653" i="10" s="1"/>
  <c r="B639" i="8"/>
  <c r="B1025" i="10"/>
  <c r="B1029" i="10"/>
  <c r="D1665" i="10"/>
  <c r="E1665" i="10" s="1"/>
  <c r="I1669" i="10"/>
  <c r="G1668" i="10"/>
  <c r="F1667" i="10"/>
  <c r="D1666" i="10"/>
  <c r="E1666" i="10" s="1"/>
  <c r="B1019" i="10"/>
  <c r="J1668" i="10"/>
  <c r="I1667" i="10"/>
  <c r="H1666" i="10"/>
  <c r="G1665" i="10"/>
  <c r="B1021" i="10"/>
  <c r="B1013" i="10"/>
  <c r="B1273" i="8"/>
  <c r="F1652" i="10"/>
  <c r="F1656" i="10"/>
  <c r="F1664" i="10"/>
  <c r="D1658" i="10"/>
  <c r="E1658" i="10" s="1"/>
  <c r="F1661" i="10"/>
  <c r="B633" i="8"/>
  <c r="C1021" i="10"/>
  <c r="K1021" i="10" s="1"/>
  <c r="D1652" i="10"/>
  <c r="E1652" i="10" s="1"/>
  <c r="D1651" i="10"/>
  <c r="E1651" i="10" s="1"/>
  <c r="J1669" i="10"/>
  <c r="H1668" i="10"/>
  <c r="G1667" i="10"/>
  <c r="F1666" i="10"/>
  <c r="D640" i="8"/>
  <c r="C1025" i="10"/>
  <c r="K1025" i="10" s="1"/>
  <c r="H1669" i="10"/>
  <c r="I1668" i="10"/>
  <c r="H1667" i="10"/>
  <c r="G1666" i="10"/>
  <c r="F1665" i="10"/>
  <c r="B1017" i="10"/>
  <c r="D1664" i="10"/>
  <c r="E1664" i="10" s="1"/>
  <c r="D1656" i="10"/>
  <c r="E1656" i="10" s="1"/>
  <c r="F1651" i="10"/>
  <c r="F1659" i="10"/>
  <c r="D1663" i="10"/>
  <c r="E1663" i="10" s="1"/>
  <c r="D1655" i="10"/>
  <c r="E1655" i="10" s="1"/>
  <c r="D1657" i="10"/>
  <c r="E1657" i="10" s="1"/>
  <c r="F1653" i="10"/>
  <c r="B626" i="8"/>
  <c r="B1026" i="10"/>
  <c r="B1028" i="10"/>
  <c r="D1669" i="10"/>
  <c r="E1669" i="10" s="1"/>
  <c r="C1284" i="8"/>
  <c r="C1029" i="10"/>
  <c r="K1029" i="10" s="1"/>
  <c r="J1667" i="10"/>
  <c r="I1666" i="10"/>
  <c r="H1665" i="10"/>
  <c r="C1265" i="8"/>
  <c r="F1668" i="10"/>
  <c r="D1667" i="10"/>
  <c r="E1667" i="10" s="1"/>
  <c r="C1281" i="8"/>
  <c r="C1026" i="10"/>
  <c r="K1026" i="10" s="1"/>
  <c r="B1020" i="10"/>
  <c r="B1269" i="8"/>
  <c r="F1658" i="10"/>
  <c r="B1010" i="10"/>
  <c r="D1654" i="10"/>
  <c r="E1654" i="10" s="1"/>
  <c r="F1660" i="10"/>
  <c r="D1662" i="10"/>
  <c r="E1662" i="10" s="1"/>
  <c r="F1657" i="10"/>
  <c r="B631" i="8"/>
  <c r="C1272" i="8"/>
  <c r="B1014" i="10"/>
  <c r="B627" i="8"/>
  <c r="B638" i="8"/>
  <c r="B1027" i="10"/>
  <c r="D644" i="8"/>
  <c r="B1280" i="8"/>
  <c r="C1665" i="10"/>
  <c r="K1665" i="10" s="1"/>
  <c r="F1669" i="10"/>
  <c r="C1283" i="8"/>
  <c r="C1028" i="10"/>
  <c r="K1028" i="10" s="1"/>
  <c r="J1666" i="10"/>
  <c r="I1665" i="10"/>
  <c r="B1015" i="10"/>
  <c r="G1669" i="10"/>
  <c r="D1668" i="10"/>
  <c r="E1668" i="10" s="1"/>
  <c r="C1282" i="8"/>
  <c r="C1027" i="10"/>
  <c r="K1027" i="10" s="1"/>
  <c r="J1665" i="10"/>
  <c r="F1650" i="10"/>
  <c r="D1280" i="8"/>
  <c r="D632" i="8"/>
  <c r="C1011" i="10"/>
  <c r="K1011" i="10" s="1"/>
  <c r="C1278" i="8"/>
  <c r="D1278" i="8" s="1"/>
  <c r="C1271" i="8"/>
  <c r="C1016" i="10"/>
  <c r="K1016" i="10" s="1"/>
  <c r="D1266" i="8"/>
  <c r="C1651" i="10"/>
  <c r="K1651" i="10" s="1"/>
  <c r="B1266" i="8"/>
  <c r="D1277" i="8"/>
  <c r="C1662" i="10"/>
  <c r="K1662" i="10" s="1"/>
  <c r="D1279" i="8"/>
  <c r="B1279" i="8"/>
  <c r="C1664" i="10"/>
  <c r="K1664" i="10" s="1"/>
  <c r="D1273" i="8"/>
  <c r="C1658" i="10"/>
  <c r="K1658" i="10" s="1"/>
  <c r="D1267" i="8"/>
  <c r="B1267" i="8"/>
  <c r="C1652" i="10"/>
  <c r="K1652" i="10" s="1"/>
  <c r="C1659" i="10"/>
  <c r="K1659" i="10" s="1"/>
  <c r="D1274" i="8"/>
  <c r="B1274" i="8"/>
  <c r="D1275" i="8"/>
  <c r="C1660" i="10"/>
  <c r="K1660" i="10" s="1"/>
  <c r="B1275" i="8"/>
  <c r="D1269" i="8"/>
  <c r="C1654" i="10"/>
  <c r="K1654" i="10" s="1"/>
  <c r="D1276" i="8"/>
  <c r="B1276" i="8"/>
  <c r="C1661" i="10"/>
  <c r="K1661" i="10" s="1"/>
  <c r="C1655" i="10"/>
  <c r="K1655" i="10" s="1"/>
  <c r="D1270" i="8"/>
  <c r="B1270" i="8"/>
  <c r="D1271" i="8"/>
  <c r="C1656" i="10"/>
  <c r="K1656" i="10" s="1"/>
  <c r="D1268" i="8"/>
  <c r="C1653" i="10"/>
  <c r="K1653" i="10" s="1"/>
  <c r="B1268" i="8"/>
  <c r="B1653" i="10" l="1"/>
  <c r="B1659" i="10"/>
  <c r="B1651" i="10"/>
  <c r="B1271" i="8"/>
  <c r="B1012" i="10"/>
  <c r="B1272" i="8"/>
  <c r="D1272" i="8"/>
  <c r="C1657" i="10"/>
  <c r="K1657" i="10" s="1"/>
  <c r="B1654" i="10"/>
  <c r="C1663" i="10"/>
  <c r="K1663" i="10" s="1"/>
  <c r="B1665" i="10"/>
  <c r="B1265" i="8"/>
  <c r="D1265" i="8"/>
  <c r="C1650" i="10"/>
  <c r="K1650" i="10" s="1"/>
  <c r="B1024" i="10"/>
  <c r="B1022" i="10"/>
  <c r="B1652" i="10"/>
  <c r="C1668" i="10"/>
  <c r="K1668" i="10" s="1"/>
  <c r="D1283" i="8"/>
  <c r="B1283" i="8"/>
  <c r="B1023" i="10"/>
  <c r="B1016" i="10"/>
  <c r="B1284" i="8"/>
  <c r="C1669" i="10"/>
  <c r="K1669" i="10" s="1"/>
  <c r="D1284" i="8"/>
  <c r="B1011" i="10"/>
  <c r="B1655" i="10"/>
  <c r="B1661" i="10"/>
  <c r="B1660" i="10"/>
  <c r="B1664" i="10"/>
  <c r="D1282" i="8"/>
  <c r="C1667" i="10"/>
  <c r="K1667" i="10" s="1"/>
  <c r="B1282" i="8"/>
  <c r="C1666" i="10"/>
  <c r="K1666" i="10" s="1"/>
  <c r="D1281" i="8"/>
  <c r="B1281" i="8"/>
  <c r="B1018" i="10"/>
  <c r="B1658" i="10"/>
  <c r="B1662" i="10"/>
  <c r="B1278" i="8"/>
  <c r="B1666" i="10" l="1"/>
  <c r="B1667" i="10"/>
  <c r="B1650" i="10"/>
  <c r="B1663" i="10"/>
  <c r="B1669" i="10"/>
  <c r="B1657" i="10"/>
  <c r="B1656" i="10"/>
  <c r="B1668" i="10"/>
  <c r="J1024" i="10"/>
  <c r="AA1279" i="8"/>
  <c r="AA1278" i="8"/>
  <c r="J1023" i="10"/>
  <c r="J1022" i="10"/>
  <c r="AA1277" i="8"/>
  <c r="AA1276" i="8"/>
  <c r="J1021" i="10"/>
  <c r="J1020" i="10"/>
  <c r="AA1275" i="8"/>
  <c r="AA1274" i="8"/>
  <c r="J1019" i="10"/>
  <c r="J1018" i="10"/>
  <c r="AA1273" i="8"/>
  <c r="AA1272" i="8"/>
  <c r="J1017" i="10"/>
  <c r="J1016" i="10"/>
  <c r="AA1271" i="8"/>
  <c r="AA1270" i="8"/>
  <c r="J1015" i="10"/>
  <c r="J1014" i="10"/>
  <c r="AA1269" i="8"/>
  <c r="J1013" i="10"/>
  <c r="AA1268" i="8"/>
  <c r="J1012" i="10"/>
  <c r="AA1267" i="8"/>
  <c r="J1011" i="10"/>
  <c r="AA1266" i="8"/>
  <c r="J1010" i="10"/>
  <c r="AA1265" i="8"/>
  <c r="I1024" i="10"/>
  <c r="Z1279" i="8"/>
  <c r="Z1278" i="8"/>
  <c r="I1023" i="10"/>
  <c r="I1022" i="10"/>
  <c r="Z1277" i="8"/>
  <c r="Z1276" i="8"/>
  <c r="I1021" i="10"/>
  <c r="I1020" i="10"/>
  <c r="Z1275" i="8"/>
  <c r="Z1274" i="8"/>
  <c r="I1019" i="10"/>
  <c r="I1018" i="10"/>
  <c r="Z1273" i="8"/>
  <c r="Z1272" i="8"/>
  <c r="I1017" i="10"/>
  <c r="I1016" i="10"/>
  <c r="Z1271" i="8"/>
  <c r="Z1270" i="8"/>
  <c r="I1015" i="10"/>
  <c r="I1014" i="10"/>
  <c r="Z1269" i="8"/>
  <c r="I1013" i="10"/>
  <c r="Z1268" i="8"/>
  <c r="I1012" i="10"/>
  <c r="Z1267" i="8"/>
  <c r="I1011" i="10"/>
  <c r="Z1266" i="8"/>
  <c r="I1010" i="10"/>
  <c r="Z1265" i="8"/>
  <c r="F1265" i="8"/>
  <c r="H1024" i="10"/>
  <c r="Y1279" i="8"/>
  <c r="H1023" i="10"/>
  <c r="Y1278" i="8"/>
  <c r="H1022" i="10"/>
  <c r="Y1277" i="8"/>
  <c r="H1021" i="10"/>
  <c r="Y1276" i="8"/>
  <c r="H1020" i="10"/>
  <c r="Y1275" i="8"/>
  <c r="H1019" i="10"/>
  <c r="Y1274" i="8"/>
  <c r="H1018" i="10"/>
  <c r="Y1273" i="8"/>
  <c r="H1017" i="10"/>
  <c r="Y1272" i="8"/>
  <c r="H1016" i="10"/>
  <c r="Y1271" i="8"/>
  <c r="H1015" i="10"/>
  <c r="Y1270" i="8"/>
  <c r="H1014" i="10"/>
  <c r="Y1269" i="8"/>
  <c r="H1013" i="10"/>
  <c r="Y1268" i="8"/>
  <c r="H1012" i="10"/>
  <c r="Y1267" i="8"/>
  <c r="H1011" i="10"/>
  <c r="Y1266" i="8"/>
  <c r="H1010" i="10"/>
  <c r="Y1265" i="8"/>
  <c r="G1265" i="8"/>
  <c r="G1024" i="10"/>
  <c r="X1279" i="8"/>
  <c r="G1023" i="10"/>
  <c r="X1278" i="8"/>
  <c r="G1022" i="10"/>
  <c r="X1277" i="8"/>
  <c r="G1021" i="10"/>
  <c r="X1276" i="8"/>
  <c r="G1020" i="10"/>
  <c r="X1275" i="8"/>
  <c r="G1019" i="10"/>
  <c r="X1274" i="8"/>
  <c r="G1018" i="10"/>
  <c r="X1273" i="8"/>
  <c r="G1017" i="10"/>
  <c r="X1272" i="8"/>
  <c r="G1016" i="10"/>
  <c r="X1271" i="8"/>
  <c r="G1015" i="10"/>
  <c r="X1270" i="8"/>
  <c r="G1014" i="10"/>
  <c r="X1269" i="8"/>
  <c r="G1013" i="10"/>
  <c r="X1268" i="8"/>
  <c r="G1012" i="10"/>
  <c r="X1267" i="8"/>
  <c r="G1011" i="10"/>
  <c r="X1266" i="8"/>
  <c r="G1010" i="10"/>
  <c r="X1265" i="8"/>
  <c r="G1655" i="10" l="1"/>
  <c r="I1650" i="10"/>
  <c r="I1652" i="10"/>
  <c r="I1654" i="10"/>
  <c r="I1656" i="10"/>
  <c r="I1658" i="10"/>
  <c r="I1660" i="10"/>
  <c r="I1662" i="10"/>
  <c r="I1664" i="10"/>
  <c r="J1651" i="10"/>
  <c r="J1653" i="10"/>
  <c r="G1653" i="10"/>
  <c r="G1659" i="10"/>
  <c r="H1652" i="10"/>
  <c r="H1654" i="10"/>
  <c r="H1656" i="10"/>
  <c r="H1658" i="10"/>
  <c r="H1660" i="10"/>
  <c r="H1662" i="10"/>
  <c r="H1664" i="10"/>
  <c r="J1655" i="10"/>
  <c r="J1657" i="10"/>
  <c r="J1659" i="10"/>
  <c r="J1661" i="10"/>
  <c r="J1663" i="10"/>
  <c r="G1651" i="10"/>
  <c r="G1661" i="10"/>
  <c r="G1650" i="10"/>
  <c r="G1654" i="10"/>
  <c r="G1658" i="10"/>
  <c r="G1660" i="10"/>
  <c r="G1664" i="10"/>
  <c r="I1651" i="10"/>
  <c r="I1653" i="10"/>
  <c r="J1650" i="10"/>
  <c r="J1652" i="10"/>
  <c r="J1654" i="10"/>
  <c r="J1656" i="10"/>
  <c r="J1658" i="10"/>
  <c r="J1660" i="10"/>
  <c r="J1662" i="10"/>
  <c r="J1664" i="10"/>
  <c r="G1657" i="10"/>
  <c r="G1663" i="10"/>
  <c r="H1650" i="10"/>
  <c r="G1652" i="10"/>
  <c r="G1656" i="10"/>
  <c r="G1662" i="10"/>
  <c r="H1651" i="10"/>
  <c r="H1653" i="10"/>
  <c r="H1655" i="10"/>
  <c r="H1657" i="10"/>
  <c r="H1659" i="10"/>
  <c r="H1661" i="10"/>
  <c r="H1663" i="10"/>
  <c r="I1655" i="10"/>
  <c r="I1657" i="10"/>
  <c r="I1659" i="10"/>
  <c r="I1661" i="10"/>
  <c r="I1663" i="10"/>
  <c r="G1266" i="8"/>
  <c r="F1266" i="8"/>
  <c r="F1267" i="8" l="1"/>
  <c r="G1267" i="8"/>
  <c r="G1268" i="8" l="1"/>
  <c r="F1268" i="8"/>
  <c r="F1269" i="8" l="1"/>
  <c r="G1269" i="8"/>
  <c r="G1270" i="8" l="1"/>
  <c r="F1270" i="8"/>
  <c r="F1271" i="8" l="1"/>
  <c r="G1271" i="8"/>
  <c r="G1272" i="8" l="1"/>
  <c r="F1272" i="8"/>
  <c r="F1273" i="8" l="1"/>
  <c r="G1273" i="8"/>
  <c r="G1274" i="8" l="1"/>
  <c r="F1274" i="8"/>
  <c r="F1275" i="8" l="1"/>
  <c r="G1275" i="8"/>
  <c r="G1276" i="8" l="1"/>
  <c r="F1276" i="8"/>
  <c r="F1277" i="8" l="1"/>
  <c r="G1277" i="8"/>
  <c r="G1278" i="8" l="1"/>
  <c r="F1278" i="8"/>
  <c r="F1279" i="8" l="1"/>
  <c r="G1279" i="8"/>
  <c r="Q16" i="23" l="1"/>
  <c r="P16" i="23"/>
  <c r="O16" i="23"/>
  <c r="N16" i="23"/>
  <c r="M16" i="23"/>
  <c r="L16" i="23"/>
  <c r="K16" i="23"/>
  <c r="J16" i="23"/>
  <c r="I16" i="23"/>
  <c r="H16" i="23"/>
  <c r="G16" i="23"/>
  <c r="F16" i="23"/>
  <c r="E16" i="23"/>
  <c r="D16" i="23"/>
  <c r="C16" i="23"/>
  <c r="Q15" i="23"/>
  <c r="P15" i="23"/>
  <c r="O15" i="23"/>
  <c r="N15" i="23"/>
  <c r="M15" i="23"/>
  <c r="L15" i="23"/>
  <c r="K15" i="23"/>
  <c r="J15" i="23"/>
  <c r="I15" i="23"/>
  <c r="H15" i="23"/>
  <c r="G15" i="23"/>
  <c r="F15" i="23"/>
  <c r="E15" i="23"/>
  <c r="D15" i="23"/>
  <c r="C15" i="23"/>
  <c r="Q14" i="23"/>
  <c r="P14" i="23"/>
  <c r="O14" i="23"/>
  <c r="N14" i="23"/>
  <c r="M14" i="23"/>
  <c r="L14" i="23"/>
  <c r="K14" i="23"/>
  <c r="J14" i="23"/>
  <c r="I14" i="23"/>
  <c r="H14" i="23"/>
  <c r="G14" i="23"/>
  <c r="F14" i="23"/>
  <c r="E14" i="23"/>
  <c r="D14" i="23"/>
  <c r="C14" i="23"/>
  <c r="Q13" i="23"/>
  <c r="P13" i="23"/>
  <c r="O13" i="23"/>
  <c r="N13" i="23"/>
  <c r="M13" i="23"/>
  <c r="L13" i="23"/>
  <c r="K13" i="23"/>
  <c r="J13" i="23"/>
  <c r="I13" i="23"/>
  <c r="H13" i="23"/>
  <c r="G13" i="23"/>
  <c r="F13" i="23"/>
  <c r="E13" i="23"/>
  <c r="D13" i="23"/>
  <c r="C13" i="23"/>
  <c r="Q12" i="23"/>
  <c r="P12" i="23"/>
  <c r="O12" i="23"/>
  <c r="N12" i="23"/>
  <c r="M12" i="23"/>
  <c r="L12" i="23"/>
  <c r="K12" i="23"/>
  <c r="J12" i="23"/>
  <c r="I12" i="23"/>
  <c r="H12" i="23"/>
  <c r="G12" i="23"/>
  <c r="F12" i="23"/>
  <c r="E12" i="23"/>
  <c r="D12" i="23"/>
  <c r="C12" i="23"/>
  <c r="Q11" i="23"/>
  <c r="P11" i="23"/>
  <c r="O11" i="23"/>
  <c r="N11" i="23"/>
  <c r="M11" i="23"/>
  <c r="L11" i="23"/>
  <c r="K11" i="23"/>
  <c r="J11" i="23"/>
  <c r="I11" i="23"/>
  <c r="H11" i="23"/>
  <c r="G11" i="23"/>
  <c r="F11" i="23"/>
  <c r="E11" i="23"/>
  <c r="D11" i="23"/>
  <c r="C11" i="23"/>
  <c r="Q10" i="23"/>
  <c r="P10" i="23"/>
  <c r="O10" i="23"/>
  <c r="N10" i="23"/>
  <c r="M10" i="23"/>
  <c r="L10" i="23"/>
  <c r="K10" i="23"/>
  <c r="J10" i="23"/>
  <c r="I10" i="23"/>
  <c r="H10" i="23"/>
  <c r="G10" i="23"/>
  <c r="F10" i="23"/>
  <c r="E10" i="23"/>
  <c r="D10" i="23"/>
  <c r="C10" i="23"/>
  <c r="Q9" i="23"/>
  <c r="P9" i="23"/>
  <c r="O9" i="23"/>
  <c r="N9" i="23"/>
  <c r="M9" i="23"/>
  <c r="L9" i="23"/>
  <c r="K9" i="23"/>
  <c r="J9" i="23"/>
  <c r="I9" i="23"/>
  <c r="H9" i="23"/>
  <c r="G9" i="23"/>
  <c r="F9" i="23"/>
  <c r="E9" i="23"/>
  <c r="D9" i="23"/>
  <c r="C9" i="23"/>
  <c r="Q8" i="23"/>
  <c r="P8" i="23"/>
  <c r="O8" i="23"/>
  <c r="N8" i="23"/>
  <c r="M8" i="23"/>
  <c r="L8" i="23"/>
  <c r="K8" i="23"/>
  <c r="J8" i="23"/>
  <c r="I8" i="23"/>
  <c r="H8" i="23"/>
  <c r="G8" i="23"/>
  <c r="F8" i="23"/>
  <c r="E8" i="23"/>
  <c r="D8" i="23"/>
  <c r="C8" i="23"/>
  <c r="Q7" i="23"/>
  <c r="P7" i="23"/>
  <c r="O7" i="23"/>
  <c r="N7" i="23"/>
  <c r="M7" i="23"/>
  <c r="L7" i="23"/>
  <c r="K7" i="23"/>
  <c r="J7" i="23"/>
  <c r="I7" i="23"/>
  <c r="H7" i="23"/>
  <c r="G7" i="23"/>
  <c r="F7" i="23"/>
  <c r="E7" i="23"/>
  <c r="D7" i="23"/>
  <c r="C7" i="23"/>
  <c r="Q6" i="23"/>
  <c r="P6" i="23"/>
  <c r="O6" i="23"/>
  <c r="N6" i="23"/>
  <c r="M6" i="23"/>
  <c r="L6" i="23"/>
  <c r="K6" i="23"/>
  <c r="J6" i="23"/>
  <c r="I6" i="23"/>
  <c r="H6" i="23"/>
  <c r="G6" i="23"/>
  <c r="F6" i="23"/>
  <c r="E6" i="23"/>
  <c r="D6" i="23"/>
  <c r="C6" i="23"/>
  <c r="Q5" i="23"/>
  <c r="P5" i="23"/>
  <c r="O5" i="23"/>
  <c r="N5" i="23"/>
  <c r="M5" i="23"/>
  <c r="L5" i="23"/>
  <c r="K5" i="23"/>
  <c r="J5" i="23"/>
  <c r="I5" i="23"/>
  <c r="H5" i="23"/>
  <c r="G5" i="23"/>
  <c r="F5" i="23"/>
  <c r="E5" i="23"/>
  <c r="D5" i="23"/>
  <c r="C5" i="23"/>
  <c r="Q16" i="27"/>
  <c r="P16" i="27"/>
  <c r="O16" i="27"/>
  <c r="N16" i="27"/>
  <c r="M16" i="27"/>
  <c r="L16" i="27"/>
  <c r="K16" i="27"/>
  <c r="J16" i="27"/>
  <c r="I16" i="27"/>
  <c r="H16" i="27"/>
  <c r="G16" i="27"/>
  <c r="F16" i="27"/>
  <c r="E16" i="27"/>
  <c r="D16" i="27"/>
  <c r="C16" i="27"/>
  <c r="Q15" i="27"/>
  <c r="P15" i="27"/>
  <c r="O15" i="27"/>
  <c r="N15" i="27"/>
  <c r="M15" i="27"/>
  <c r="L15" i="27"/>
  <c r="K15" i="27"/>
  <c r="J15" i="27"/>
  <c r="I15" i="27"/>
  <c r="H15" i="27"/>
  <c r="G15" i="27"/>
  <c r="F15" i="27"/>
  <c r="E15" i="27"/>
  <c r="D15" i="27"/>
  <c r="C15" i="27"/>
  <c r="Q14" i="27"/>
  <c r="P14" i="27"/>
  <c r="O14" i="27"/>
  <c r="N14" i="27"/>
  <c r="M14" i="27"/>
  <c r="L14" i="27"/>
  <c r="K14" i="27"/>
  <c r="J14" i="27"/>
  <c r="I14" i="27"/>
  <c r="H14" i="27"/>
  <c r="G14" i="27"/>
  <c r="F14" i="27"/>
  <c r="E14" i="27"/>
  <c r="D14" i="27"/>
  <c r="C14" i="27"/>
  <c r="Q13" i="27"/>
  <c r="P13" i="27"/>
  <c r="O13" i="27"/>
  <c r="N13" i="27"/>
  <c r="M13" i="27"/>
  <c r="L13" i="27"/>
  <c r="K13" i="27"/>
  <c r="J13" i="27"/>
  <c r="I13" i="27"/>
  <c r="H13" i="27"/>
  <c r="G13" i="27"/>
  <c r="F13" i="27"/>
  <c r="E13" i="27"/>
  <c r="D13" i="27"/>
  <c r="C13" i="27"/>
  <c r="Q12" i="27"/>
  <c r="P12" i="27"/>
  <c r="O12" i="27"/>
  <c r="N12" i="27"/>
  <c r="M12" i="27"/>
  <c r="L12" i="27"/>
  <c r="K12" i="27"/>
  <c r="J12" i="27"/>
  <c r="I12" i="27"/>
  <c r="H12" i="27"/>
  <c r="G12" i="27"/>
  <c r="F12" i="27"/>
  <c r="E12" i="27"/>
  <c r="D12" i="27"/>
  <c r="C12" i="27"/>
  <c r="Q11" i="27"/>
  <c r="P11" i="27"/>
  <c r="O11" i="27"/>
  <c r="N11" i="27"/>
  <c r="M11" i="27"/>
  <c r="L11" i="27"/>
  <c r="K11" i="27"/>
  <c r="J11" i="27"/>
  <c r="I11" i="27"/>
  <c r="H11" i="27"/>
  <c r="G11" i="27"/>
  <c r="F11" i="27"/>
  <c r="E11" i="27"/>
  <c r="D11" i="27"/>
  <c r="C11" i="27"/>
  <c r="Q10" i="27"/>
  <c r="P10" i="27"/>
  <c r="O10" i="27"/>
  <c r="N10" i="27"/>
  <c r="M10" i="27"/>
  <c r="L10" i="27"/>
  <c r="K10" i="27"/>
  <c r="J10" i="27"/>
  <c r="I10" i="27"/>
  <c r="H10" i="27"/>
  <c r="G10" i="27"/>
  <c r="F10" i="27"/>
  <c r="E10" i="27"/>
  <c r="D10" i="27"/>
  <c r="C10" i="27"/>
  <c r="Q9" i="27"/>
  <c r="P9" i="27"/>
  <c r="O9" i="27"/>
  <c r="N9" i="27"/>
  <c r="M9" i="27"/>
  <c r="L9" i="27"/>
  <c r="K9" i="27"/>
  <c r="J9" i="27"/>
  <c r="I9" i="27"/>
  <c r="H9" i="27"/>
  <c r="G9" i="27"/>
  <c r="F9" i="27"/>
  <c r="E9" i="27"/>
  <c r="D9" i="27"/>
  <c r="C9" i="27"/>
  <c r="Q8" i="27"/>
  <c r="P8" i="27"/>
  <c r="O8" i="27"/>
  <c r="N8" i="27"/>
  <c r="M8" i="27"/>
  <c r="L8" i="27"/>
  <c r="K8" i="27"/>
  <c r="J8" i="27"/>
  <c r="I8" i="27"/>
  <c r="H8" i="27"/>
  <c r="G8" i="27"/>
  <c r="F8" i="27"/>
  <c r="E8" i="27"/>
  <c r="D8" i="27"/>
  <c r="C8" i="27"/>
  <c r="Q7" i="27"/>
  <c r="P7" i="27"/>
  <c r="O7" i="27"/>
  <c r="N7" i="27"/>
  <c r="M7" i="27"/>
  <c r="L7" i="27"/>
  <c r="K7" i="27"/>
  <c r="J7" i="27"/>
  <c r="I7" i="27"/>
  <c r="H7" i="27"/>
  <c r="G7" i="27"/>
  <c r="F7" i="27"/>
  <c r="E7" i="27"/>
  <c r="D7" i="27"/>
  <c r="C7" i="27"/>
  <c r="Q6" i="27"/>
  <c r="P6" i="27"/>
  <c r="O6" i="27"/>
  <c r="N6" i="27"/>
  <c r="M6" i="27"/>
  <c r="L6" i="27"/>
  <c r="K6" i="27"/>
  <c r="J6" i="27"/>
  <c r="I6" i="27"/>
  <c r="H6" i="27"/>
  <c r="G6" i="27"/>
  <c r="F6" i="27"/>
  <c r="E6" i="27"/>
  <c r="D6" i="27"/>
  <c r="C6" i="27"/>
  <c r="Q5" i="27"/>
  <c r="P5" i="27"/>
  <c r="O5" i="27"/>
  <c r="N5" i="27"/>
  <c r="M5" i="27"/>
  <c r="L5" i="27"/>
  <c r="K5" i="27"/>
  <c r="J5" i="27"/>
  <c r="I5" i="27"/>
  <c r="H5" i="27"/>
  <c r="G5" i="27"/>
  <c r="F5" i="27"/>
  <c r="E5" i="27"/>
  <c r="D5" i="27"/>
  <c r="C5" i="27"/>
  <c r="N45" i="45" l="1"/>
  <c r="N46" i="45"/>
  <c r="N47" i="45"/>
  <c r="N48" i="45"/>
  <c r="N49" i="45"/>
  <c r="N50" i="45"/>
  <c r="N51" i="45"/>
  <c r="N52" i="45"/>
  <c r="N53" i="45"/>
  <c r="N54" i="45"/>
  <c r="N55" i="45"/>
  <c r="N56" i="45"/>
  <c r="N57" i="45"/>
  <c r="N58" i="45"/>
  <c r="N59" i="45"/>
  <c r="N60" i="45"/>
  <c r="N61" i="45"/>
  <c r="N62" i="45"/>
  <c r="N63" i="45"/>
  <c r="N64" i="45"/>
  <c r="N65" i="45"/>
  <c r="N66" i="45"/>
  <c r="N67" i="45"/>
  <c r="N68" i="45"/>
  <c r="B67" i="45" l="1"/>
  <c r="B63" i="45"/>
  <c r="J60" i="45"/>
  <c r="B66" i="45"/>
  <c r="B53" i="45"/>
  <c r="D62" i="45"/>
  <c r="B65" i="45"/>
  <c r="B56" i="45"/>
  <c r="B48" i="45"/>
  <c r="D65" i="45"/>
  <c r="D56" i="45"/>
  <c r="D48" i="45"/>
  <c r="F65" i="45"/>
  <c r="F56" i="45"/>
  <c r="F52" i="45"/>
  <c r="H44" i="45"/>
  <c r="H60" i="45"/>
  <c r="H52" i="45"/>
  <c r="J65" i="45"/>
  <c r="F61" i="45"/>
  <c r="D61" i="45"/>
  <c r="J61" i="45"/>
  <c r="B61" i="45"/>
  <c r="H61" i="45"/>
  <c r="B68" i="45"/>
  <c r="B64" i="45"/>
  <c r="B59" i="45"/>
  <c r="B55" i="45"/>
  <c r="B51" i="45"/>
  <c r="B47" i="45"/>
  <c r="D68" i="45"/>
  <c r="D64" i="45"/>
  <c r="D59" i="45"/>
  <c r="D55" i="45"/>
  <c r="D51" i="45"/>
  <c r="D47" i="45"/>
  <c r="F68" i="45"/>
  <c r="F64" i="45"/>
  <c r="F59" i="45"/>
  <c r="F55" i="45"/>
  <c r="F51" i="45"/>
  <c r="F47" i="45"/>
  <c r="H68" i="45"/>
  <c r="H64" i="45"/>
  <c r="H59" i="45"/>
  <c r="H55" i="45"/>
  <c r="H51" i="45"/>
  <c r="H47" i="45"/>
  <c r="J68" i="45"/>
  <c r="J64" i="45"/>
  <c r="J59" i="45"/>
  <c r="J55" i="45"/>
  <c r="J51" i="45"/>
  <c r="J47" i="45"/>
  <c r="B58" i="45"/>
  <c r="B54" i="45"/>
  <c r="B50" i="45"/>
  <c r="B46" i="45"/>
  <c r="D67" i="45"/>
  <c r="D63" i="45"/>
  <c r="D58" i="45"/>
  <c r="D54" i="45"/>
  <c r="D50" i="45"/>
  <c r="D46" i="45"/>
  <c r="F67" i="45"/>
  <c r="F63" i="45"/>
  <c r="F58" i="45"/>
  <c r="F54" i="45"/>
  <c r="F50" i="45"/>
  <c r="F46" i="45"/>
  <c r="H67" i="45"/>
  <c r="H63" i="45"/>
  <c r="H58" i="45"/>
  <c r="H54" i="45"/>
  <c r="H50" i="45"/>
  <c r="H46" i="45"/>
  <c r="J67" i="45"/>
  <c r="J63" i="45"/>
  <c r="J58" i="45"/>
  <c r="J54" i="45"/>
  <c r="J50" i="45"/>
  <c r="J46" i="45"/>
  <c r="B62" i="45"/>
  <c r="B49" i="45"/>
  <c r="D66" i="45"/>
  <c r="D57" i="45"/>
  <c r="D53" i="45"/>
  <c r="D49" i="45"/>
  <c r="D45" i="45"/>
  <c r="F66" i="45"/>
  <c r="F62" i="45"/>
  <c r="F57" i="45"/>
  <c r="F53" i="45"/>
  <c r="F49" i="45"/>
  <c r="F45" i="45"/>
  <c r="H66" i="45"/>
  <c r="H62" i="45"/>
  <c r="H57" i="45"/>
  <c r="H53" i="45"/>
  <c r="H49" i="45"/>
  <c r="H45" i="45"/>
  <c r="J66" i="45"/>
  <c r="J62" i="45"/>
  <c r="J57" i="45"/>
  <c r="J53" i="45"/>
  <c r="J49" i="45"/>
  <c r="J45" i="45"/>
  <c r="B57" i="45"/>
  <c r="B45" i="45"/>
  <c r="B44" i="45"/>
  <c r="B60" i="45"/>
  <c r="B52" i="45"/>
  <c r="D44" i="45"/>
  <c r="D60" i="45"/>
  <c r="D52" i="45"/>
  <c r="F44" i="45"/>
  <c r="F60" i="45"/>
  <c r="F48" i="45"/>
  <c r="H65" i="45"/>
  <c r="H56" i="45"/>
  <c r="H48" i="45"/>
  <c r="J44" i="45"/>
  <c r="J56" i="45"/>
  <c r="J52" i="45"/>
  <c r="J48" i="45"/>
  <c r="B69" i="45" l="1"/>
  <c r="F69" i="45"/>
  <c r="D69" i="45"/>
  <c r="J69" i="45"/>
  <c r="H69" i="45"/>
  <c r="AC82" i="45" l="1"/>
  <c r="AC43" i="45"/>
  <c r="AC44" i="45"/>
  <c r="AC45" i="45"/>
  <c r="AC46" i="45"/>
  <c r="AC47" i="45"/>
  <c r="AC48" i="45"/>
  <c r="AC49" i="45"/>
  <c r="AC50" i="45"/>
  <c r="AC51" i="45"/>
  <c r="AC52" i="45"/>
  <c r="AC53" i="45"/>
  <c r="AC54" i="45"/>
  <c r="AC55" i="45"/>
  <c r="AC56" i="45"/>
  <c r="AC57" i="45"/>
  <c r="AC58" i="45"/>
  <c r="AC59" i="45"/>
  <c r="AC60" i="45"/>
  <c r="AC61" i="45"/>
  <c r="AC62" i="45"/>
  <c r="AC63" i="45"/>
  <c r="AC64" i="45"/>
  <c r="AC65" i="45"/>
  <c r="AC66" i="45"/>
  <c r="AC67" i="45"/>
  <c r="AC68" i="45"/>
  <c r="AC69" i="45"/>
  <c r="AC70" i="45"/>
  <c r="AC71" i="45"/>
  <c r="AC72" i="45"/>
  <c r="AC73" i="45"/>
  <c r="AC74" i="45"/>
  <c r="AC75" i="45"/>
  <c r="AC76" i="45"/>
  <c r="AC77" i="45"/>
  <c r="AC78" i="45"/>
  <c r="AC79" i="45"/>
  <c r="AC80" i="45"/>
  <c r="AC81" i="45"/>
  <c r="AC42" i="45"/>
  <c r="U21" i="23"/>
  <c r="V21" i="23"/>
  <c r="W21" i="23"/>
  <c r="X21" i="23"/>
  <c r="Y21" i="23"/>
  <c r="Z21" i="23"/>
  <c r="AA21" i="23"/>
  <c r="AB21" i="23"/>
  <c r="AC21" i="23"/>
  <c r="AD21" i="23"/>
  <c r="AE21" i="23"/>
  <c r="AF21" i="23"/>
  <c r="AG21" i="23"/>
  <c r="AH21" i="23"/>
  <c r="AI21" i="23"/>
  <c r="AJ21" i="23"/>
  <c r="AK21" i="23"/>
  <c r="AL21" i="23"/>
  <c r="T21" i="23"/>
  <c r="B9" i="27"/>
  <c r="AH21" i="27"/>
  <c r="AI21" i="27"/>
  <c r="AJ21" i="27"/>
  <c r="AK21" i="27"/>
  <c r="AL21" i="27"/>
  <c r="AG21" i="27"/>
  <c r="K47" i="45" l="1"/>
  <c r="K51" i="45"/>
  <c r="K55" i="45"/>
  <c r="K59" i="45"/>
  <c r="K63" i="45"/>
  <c r="K67" i="45"/>
  <c r="I46" i="45"/>
  <c r="I50" i="45"/>
  <c r="I54" i="45"/>
  <c r="I58" i="45"/>
  <c r="I62" i="45"/>
  <c r="I66" i="45"/>
  <c r="G45" i="45"/>
  <c r="K48" i="45"/>
  <c r="K52" i="45"/>
  <c r="K56" i="45"/>
  <c r="K60" i="45"/>
  <c r="K64" i="45"/>
  <c r="K68" i="45"/>
  <c r="I47" i="45"/>
  <c r="I51" i="45"/>
  <c r="I55" i="45"/>
  <c r="I59" i="45"/>
  <c r="I63" i="45"/>
  <c r="I67" i="45"/>
  <c r="K45" i="45"/>
  <c r="K49" i="45"/>
  <c r="K53" i="45"/>
  <c r="K57" i="45"/>
  <c r="K61" i="45"/>
  <c r="K65" i="45"/>
  <c r="K44" i="45"/>
  <c r="I48" i="45"/>
  <c r="I52" i="45"/>
  <c r="I56" i="45"/>
  <c r="I60" i="45"/>
  <c r="I64" i="45"/>
  <c r="K46" i="45"/>
  <c r="K50" i="45"/>
  <c r="K54" i="45"/>
  <c r="K58" i="45"/>
  <c r="K62" i="45"/>
  <c r="K66" i="45"/>
  <c r="I45" i="45"/>
  <c r="I49" i="45"/>
  <c r="I53" i="45"/>
  <c r="I57" i="45"/>
  <c r="I61" i="45"/>
  <c r="I65" i="45"/>
  <c r="I44" i="45"/>
  <c r="G48" i="45"/>
  <c r="G52" i="45"/>
  <c r="G56" i="45"/>
  <c r="G60" i="45"/>
  <c r="G64" i="45"/>
  <c r="G68" i="45"/>
  <c r="E47" i="45"/>
  <c r="E51" i="45"/>
  <c r="E55" i="45"/>
  <c r="E59" i="45"/>
  <c r="I68" i="45"/>
  <c r="G50" i="45"/>
  <c r="G55" i="45"/>
  <c r="G61" i="45"/>
  <c r="G66" i="45"/>
  <c r="E46" i="45"/>
  <c r="E52" i="45"/>
  <c r="E57" i="45"/>
  <c r="E62" i="45"/>
  <c r="E66" i="45"/>
  <c r="C45" i="45"/>
  <c r="C49" i="45"/>
  <c r="C53" i="45"/>
  <c r="C57" i="45"/>
  <c r="C61" i="45"/>
  <c r="C65" i="45"/>
  <c r="C44" i="45"/>
  <c r="G46" i="45"/>
  <c r="G51" i="45"/>
  <c r="G57" i="45"/>
  <c r="G62" i="45"/>
  <c r="G67" i="45"/>
  <c r="E48" i="45"/>
  <c r="E53" i="45"/>
  <c r="E58" i="45"/>
  <c r="E63" i="45"/>
  <c r="E67" i="45"/>
  <c r="C46" i="45"/>
  <c r="C50" i="45"/>
  <c r="C54" i="45"/>
  <c r="C58" i="45"/>
  <c r="C62" i="45"/>
  <c r="C66" i="45"/>
  <c r="G47" i="45"/>
  <c r="G53" i="45"/>
  <c r="G58" i="45"/>
  <c r="G63" i="45"/>
  <c r="G44" i="45"/>
  <c r="E49" i="45"/>
  <c r="E54" i="45"/>
  <c r="E60" i="45"/>
  <c r="E64" i="45"/>
  <c r="E68" i="45"/>
  <c r="C47" i="45"/>
  <c r="C51" i="45"/>
  <c r="C55" i="45"/>
  <c r="C59" i="45"/>
  <c r="C63" i="45"/>
  <c r="C67" i="45"/>
  <c r="G49" i="45"/>
  <c r="G54" i="45"/>
  <c r="G59" i="45"/>
  <c r="G65" i="45"/>
  <c r="E45" i="45"/>
  <c r="E50" i="45"/>
  <c r="E56" i="45"/>
  <c r="E61" i="45"/>
  <c r="E65" i="45"/>
  <c r="E44" i="45"/>
  <c r="C48" i="45"/>
  <c r="C52" i="45"/>
  <c r="C56" i="45"/>
  <c r="C60" i="45"/>
  <c r="C64" i="45"/>
  <c r="C68" i="45"/>
  <c r="O64" i="45" l="1"/>
  <c r="T64" i="45"/>
  <c r="O48" i="45"/>
  <c r="T48" i="45"/>
  <c r="P56" i="45"/>
  <c r="U56" i="45"/>
  <c r="Q59" i="45"/>
  <c r="V59" i="45"/>
  <c r="O63" i="45"/>
  <c r="T63" i="45"/>
  <c r="O47" i="45"/>
  <c r="T47" i="45"/>
  <c r="P54" i="45"/>
  <c r="U54" i="45"/>
  <c r="Q58" i="45"/>
  <c r="V58" i="45"/>
  <c r="O62" i="45"/>
  <c r="T62" i="45"/>
  <c r="O46" i="45"/>
  <c r="T46" i="45"/>
  <c r="P53" i="45"/>
  <c r="U53" i="45"/>
  <c r="Q57" i="45"/>
  <c r="V57" i="45"/>
  <c r="O65" i="45"/>
  <c r="T65" i="45"/>
  <c r="O49" i="45"/>
  <c r="T49" i="45"/>
  <c r="P57" i="45"/>
  <c r="U57" i="45"/>
  <c r="V61" i="45"/>
  <c r="Q61" i="45"/>
  <c r="P59" i="45"/>
  <c r="U59" i="45"/>
  <c r="Q68" i="45"/>
  <c r="V68" i="45"/>
  <c r="Q52" i="45"/>
  <c r="V52" i="45"/>
  <c r="R61" i="45"/>
  <c r="W61" i="45"/>
  <c r="R45" i="45"/>
  <c r="W45" i="45"/>
  <c r="S54" i="45"/>
  <c r="X54" i="45"/>
  <c r="R60" i="45"/>
  <c r="W60" i="45"/>
  <c r="K69" i="45"/>
  <c r="S53" i="45"/>
  <c r="X53" i="45"/>
  <c r="R63" i="45"/>
  <c r="W63" i="45"/>
  <c r="R47" i="45"/>
  <c r="W47" i="45"/>
  <c r="S56" i="45"/>
  <c r="X56" i="45"/>
  <c r="R66" i="45"/>
  <c r="W66" i="45"/>
  <c r="R50" i="45"/>
  <c r="W50" i="45"/>
  <c r="S59" i="45"/>
  <c r="X59" i="45"/>
  <c r="O60" i="45"/>
  <c r="T60" i="45"/>
  <c r="E69" i="45"/>
  <c r="P50" i="45"/>
  <c r="U50" i="45"/>
  <c r="Q54" i="45"/>
  <c r="V54" i="45"/>
  <c r="O59" i="45"/>
  <c r="T59" i="45"/>
  <c r="P68" i="45"/>
  <c r="U68" i="45"/>
  <c r="P49" i="45"/>
  <c r="U49" i="45"/>
  <c r="Q53" i="45"/>
  <c r="V53" i="45"/>
  <c r="O58" i="45"/>
  <c r="T58" i="45"/>
  <c r="P67" i="45"/>
  <c r="U67" i="45"/>
  <c r="P48" i="45"/>
  <c r="U48" i="45"/>
  <c r="Q51" i="45"/>
  <c r="V51" i="45"/>
  <c r="O61" i="45"/>
  <c r="T61" i="45"/>
  <c r="O45" i="45"/>
  <c r="T45" i="45"/>
  <c r="P52" i="45"/>
  <c r="U52" i="45"/>
  <c r="Q55" i="45"/>
  <c r="V55" i="45"/>
  <c r="P55" i="45"/>
  <c r="U55" i="45"/>
  <c r="Q64" i="45"/>
  <c r="V64" i="45"/>
  <c r="Q48" i="45"/>
  <c r="V48" i="45"/>
  <c r="R57" i="45"/>
  <c r="W57" i="45"/>
  <c r="S66" i="45"/>
  <c r="X66" i="45"/>
  <c r="S50" i="45"/>
  <c r="X50" i="45"/>
  <c r="R56" i="45"/>
  <c r="W56" i="45"/>
  <c r="S65" i="45"/>
  <c r="X65" i="45"/>
  <c r="S49" i="45"/>
  <c r="X49" i="45"/>
  <c r="R59" i="45"/>
  <c r="W59" i="45"/>
  <c r="S68" i="45"/>
  <c r="X68" i="45"/>
  <c r="S52" i="45"/>
  <c r="X52" i="45"/>
  <c r="R62" i="45"/>
  <c r="W62" i="45"/>
  <c r="R46" i="45"/>
  <c r="W46" i="45"/>
  <c r="S55" i="45"/>
  <c r="X55" i="45"/>
  <c r="O56" i="45"/>
  <c r="T56" i="45"/>
  <c r="P65" i="45"/>
  <c r="U65" i="45"/>
  <c r="P45" i="45"/>
  <c r="U45" i="45"/>
  <c r="Q49" i="45"/>
  <c r="V49" i="45"/>
  <c r="O55" i="45"/>
  <c r="T55" i="45"/>
  <c r="P64" i="45"/>
  <c r="U64" i="45"/>
  <c r="G69" i="45"/>
  <c r="Q47" i="45"/>
  <c r="V47" i="45"/>
  <c r="O54" i="45"/>
  <c r="T54" i="45"/>
  <c r="P63" i="45"/>
  <c r="U63" i="45"/>
  <c r="Q67" i="45"/>
  <c r="V67" i="45"/>
  <c r="Q46" i="45"/>
  <c r="V46" i="45"/>
  <c r="O57" i="45"/>
  <c r="T57" i="45"/>
  <c r="P66" i="45"/>
  <c r="U66" i="45"/>
  <c r="P46" i="45"/>
  <c r="U46" i="45"/>
  <c r="Q50" i="45"/>
  <c r="V50" i="45"/>
  <c r="P51" i="45"/>
  <c r="U51" i="45"/>
  <c r="Q60" i="45"/>
  <c r="V60" i="45"/>
  <c r="I69" i="45"/>
  <c r="R53" i="45"/>
  <c r="W53" i="45"/>
  <c r="S62" i="45"/>
  <c r="X62" i="45"/>
  <c r="S46" i="45"/>
  <c r="X46" i="45"/>
  <c r="R52" i="45"/>
  <c r="W52" i="45"/>
  <c r="S61" i="45"/>
  <c r="X61" i="45"/>
  <c r="S45" i="45"/>
  <c r="X45" i="45"/>
  <c r="R55" i="45"/>
  <c r="W55" i="45"/>
  <c r="S64" i="45"/>
  <c r="X64" i="45"/>
  <c r="S48" i="45"/>
  <c r="X48" i="45"/>
  <c r="R58" i="45"/>
  <c r="W58" i="45"/>
  <c r="S67" i="45"/>
  <c r="X67" i="45"/>
  <c r="S51" i="45"/>
  <c r="X51" i="45"/>
  <c r="O68" i="45"/>
  <c r="T68" i="45"/>
  <c r="O52" i="45"/>
  <c r="T52" i="45"/>
  <c r="U61" i="45"/>
  <c r="P61" i="45"/>
  <c r="Q65" i="45"/>
  <c r="V65" i="45"/>
  <c r="O67" i="45"/>
  <c r="T67" i="45"/>
  <c r="O51" i="45"/>
  <c r="T51" i="45"/>
  <c r="P60" i="45"/>
  <c r="U60" i="45"/>
  <c r="Q63" i="45"/>
  <c r="V63" i="45"/>
  <c r="O66" i="45"/>
  <c r="T66" i="45"/>
  <c r="O50" i="45"/>
  <c r="T50" i="45"/>
  <c r="P58" i="45"/>
  <c r="U58" i="45"/>
  <c r="Q62" i="45"/>
  <c r="V62" i="45"/>
  <c r="C69" i="45"/>
  <c r="O53" i="45"/>
  <c r="T53" i="45"/>
  <c r="P62" i="45"/>
  <c r="U62" i="45"/>
  <c r="Q66" i="45"/>
  <c r="V66" i="45"/>
  <c r="R68" i="45"/>
  <c r="W68" i="45"/>
  <c r="P47" i="45"/>
  <c r="U47" i="45"/>
  <c r="Q56" i="45"/>
  <c r="V56" i="45"/>
  <c r="R65" i="45"/>
  <c r="W65" i="45"/>
  <c r="R49" i="45"/>
  <c r="W49" i="45"/>
  <c r="S58" i="45"/>
  <c r="X58" i="45"/>
  <c r="R64" i="45"/>
  <c r="W64" i="45"/>
  <c r="R48" i="45"/>
  <c r="W48" i="45"/>
  <c r="S57" i="45"/>
  <c r="X57" i="45"/>
  <c r="R67" i="45"/>
  <c r="W67" i="45"/>
  <c r="R51" i="45"/>
  <c r="W51" i="45"/>
  <c r="S60" i="45"/>
  <c r="X60" i="45"/>
  <c r="Q45" i="45"/>
  <c r="V45" i="45"/>
  <c r="R54" i="45"/>
  <c r="W54" i="45"/>
  <c r="S63" i="45"/>
  <c r="X63" i="45"/>
  <c r="S47" i="45"/>
  <c r="X47" i="45"/>
  <c r="P69" i="45" l="1"/>
  <c r="U69" i="45"/>
  <c r="O69" i="45"/>
  <c r="T69" i="45"/>
  <c r="Q69" i="45"/>
  <c r="V69" i="45"/>
  <c r="S69" i="45"/>
  <c r="X69" i="45"/>
  <c r="R69" i="45"/>
  <c r="W69" i="45"/>
  <c r="N86" i="2" l="1"/>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63" i="25" l="1"/>
  <c r="M63" i="25"/>
  <c r="L63" i="25"/>
  <c r="K63" i="25"/>
  <c r="J63" i="25"/>
  <c r="I63" i="25"/>
  <c r="H63" i="25"/>
  <c r="G63" i="25"/>
  <c r="F63" i="25"/>
  <c r="E63" i="25"/>
  <c r="D63" i="25"/>
  <c r="C63" i="25"/>
  <c r="B63" i="25"/>
  <c r="N62" i="25"/>
  <c r="M62" i="25"/>
  <c r="L62" i="25"/>
  <c r="K62" i="25"/>
  <c r="J62" i="25"/>
  <c r="I62" i="25"/>
  <c r="H62" i="25"/>
  <c r="G62" i="25"/>
  <c r="F62" i="25"/>
  <c r="E62" i="25"/>
  <c r="D62" i="25"/>
  <c r="C62" i="25"/>
  <c r="B62" i="25"/>
  <c r="N61" i="25"/>
  <c r="M61" i="25"/>
  <c r="L61" i="25"/>
  <c r="K61" i="25"/>
  <c r="J61" i="25"/>
  <c r="I61" i="25"/>
  <c r="H61" i="25"/>
  <c r="G61" i="25"/>
  <c r="F61" i="25"/>
  <c r="E61" i="25"/>
  <c r="D61" i="25"/>
  <c r="C61" i="25"/>
  <c r="B61" i="25"/>
  <c r="N60" i="25"/>
  <c r="M60" i="25"/>
  <c r="L60" i="25"/>
  <c r="K60" i="25"/>
  <c r="J60" i="25"/>
  <c r="I60" i="25"/>
  <c r="H60" i="25"/>
  <c r="G60" i="25"/>
  <c r="F60" i="25"/>
  <c r="E60" i="25"/>
  <c r="D60" i="25"/>
  <c r="C60" i="25"/>
  <c r="B60" i="25"/>
  <c r="H63" i="11"/>
  <c r="G63" i="11"/>
  <c r="F63" i="11"/>
  <c r="E63" i="11"/>
  <c r="D63" i="11"/>
  <c r="C63" i="11"/>
  <c r="AR63" i="11" s="1"/>
  <c r="H62" i="11"/>
  <c r="G62" i="11"/>
  <c r="F62" i="11"/>
  <c r="E62" i="11"/>
  <c r="D62" i="11"/>
  <c r="C62" i="11"/>
  <c r="AR62" i="11" s="1"/>
  <c r="H61" i="11"/>
  <c r="G61" i="11"/>
  <c r="F61" i="11"/>
  <c r="E61" i="11"/>
  <c r="D61" i="11"/>
  <c r="C61" i="11"/>
  <c r="AR61" i="11" s="1"/>
  <c r="H60" i="11"/>
  <c r="G60" i="11"/>
  <c r="F60" i="11"/>
  <c r="E60" i="11"/>
  <c r="D60" i="11"/>
  <c r="C60" i="11"/>
  <c r="AR60" i="11" s="1"/>
  <c r="N63" i="17"/>
  <c r="M63" i="17"/>
  <c r="L63" i="17"/>
  <c r="K63" i="17"/>
  <c r="J63" i="17"/>
  <c r="I63" i="17"/>
  <c r="H63" i="17"/>
  <c r="G63" i="17"/>
  <c r="F63" i="17"/>
  <c r="E63" i="17"/>
  <c r="D63" i="17"/>
  <c r="C63" i="17"/>
  <c r="B63" i="17"/>
  <c r="N62" i="17"/>
  <c r="M62" i="17"/>
  <c r="L62" i="17"/>
  <c r="K62" i="17"/>
  <c r="J62" i="17"/>
  <c r="I62" i="17"/>
  <c r="H62" i="17"/>
  <c r="G62" i="17"/>
  <c r="F62" i="17"/>
  <c r="E62" i="17"/>
  <c r="D62" i="17"/>
  <c r="C62" i="17"/>
  <c r="B62" i="17"/>
  <c r="N61" i="17"/>
  <c r="M61" i="17"/>
  <c r="L61" i="17"/>
  <c r="K61" i="17"/>
  <c r="J61" i="17"/>
  <c r="I61" i="17"/>
  <c r="H61" i="17"/>
  <c r="G61" i="17"/>
  <c r="F61" i="17"/>
  <c r="E61" i="17"/>
  <c r="D61" i="17"/>
  <c r="C61" i="17"/>
  <c r="B61" i="17"/>
  <c r="N60" i="17"/>
  <c r="M60" i="17"/>
  <c r="L60" i="17"/>
  <c r="K60" i="17"/>
  <c r="J60" i="17"/>
  <c r="I60" i="17"/>
  <c r="H60" i="17"/>
  <c r="G60" i="17"/>
  <c r="F60" i="17"/>
  <c r="E60" i="17"/>
  <c r="D60" i="17"/>
  <c r="C60" i="17"/>
  <c r="B60" i="17"/>
  <c r="K39" i="2"/>
  <c r="K25" i="2"/>
  <c r="A1264" i="8"/>
  <c r="A1263" i="8"/>
  <c r="A1262" i="8"/>
  <c r="A1261" i="8"/>
  <c r="A1260" i="8"/>
  <c r="A1259" i="8"/>
  <c r="A1258" i="8"/>
  <c r="A1257" i="8"/>
  <c r="A1256" i="8"/>
  <c r="A1255" i="8"/>
  <c r="A1254" i="8"/>
  <c r="A1253" i="8"/>
  <c r="A1252" i="8"/>
  <c r="A1251" i="8"/>
  <c r="A1250" i="8"/>
  <c r="A1249" i="8"/>
  <c r="A1248" i="8"/>
  <c r="A1247" i="8"/>
  <c r="A1246" i="8"/>
  <c r="A1245" i="8"/>
  <c r="A1244" i="8"/>
  <c r="A1243" i="8"/>
  <c r="A1242" i="8"/>
  <c r="A1241" i="8"/>
  <c r="A1240" i="8"/>
  <c r="A1239" i="8"/>
  <c r="A1238" i="8"/>
  <c r="A1237" i="8"/>
  <c r="A1236" i="8"/>
  <c r="A1235" i="8"/>
  <c r="A1234" i="8"/>
  <c r="A1233" i="8"/>
  <c r="A1232" i="8"/>
  <c r="A1231" i="8"/>
  <c r="A1230" i="8"/>
  <c r="A1229" i="8"/>
  <c r="A1228" i="8"/>
  <c r="A1227" i="8"/>
  <c r="A1226" i="8"/>
  <c r="H1226" i="8" l="1"/>
  <c r="T1226" i="8"/>
  <c r="F1228" i="8"/>
  <c r="R1228" i="8"/>
  <c r="C586" i="8"/>
  <c r="F1226" i="8"/>
  <c r="J1226" i="8"/>
  <c r="N1226" i="8"/>
  <c r="R1226" i="8"/>
  <c r="G1226" i="8"/>
  <c r="K1226" i="8"/>
  <c r="O1226" i="8"/>
  <c r="S1226" i="8"/>
  <c r="W1226" i="8"/>
  <c r="AA1226" i="8"/>
  <c r="H1227" i="8"/>
  <c r="L1227" i="8"/>
  <c r="P1227" i="8"/>
  <c r="T1227" i="8"/>
  <c r="I1228" i="8"/>
  <c r="Q1228" i="8"/>
  <c r="U1228" i="8"/>
  <c r="Y1228" i="8"/>
  <c r="F1229" i="8"/>
  <c r="J1229" i="8"/>
  <c r="N1229" i="8"/>
  <c r="R1229" i="8"/>
  <c r="Z1229" i="8"/>
  <c r="G1230" i="8"/>
  <c r="K1230" i="8"/>
  <c r="O1230" i="8"/>
  <c r="S1230" i="8"/>
  <c r="W1230" i="8"/>
  <c r="AA1230" i="8"/>
  <c r="H1231" i="8"/>
  <c r="L1231" i="8"/>
  <c r="P1231" i="8"/>
  <c r="T1231" i="8"/>
  <c r="I1232" i="8"/>
  <c r="Q1232" i="8"/>
  <c r="U1232" i="8"/>
  <c r="Y1232" i="8"/>
  <c r="F1233" i="8"/>
  <c r="J1233" i="8"/>
  <c r="N1233" i="8"/>
  <c r="R1233" i="8"/>
  <c r="Z1233" i="8"/>
  <c r="G1234" i="8"/>
  <c r="K1234" i="8"/>
  <c r="O1234" i="8"/>
  <c r="S1234" i="8"/>
  <c r="W1234" i="8"/>
  <c r="AA1234" i="8"/>
  <c r="H1235" i="8"/>
  <c r="L1235" i="8"/>
  <c r="P1235" i="8"/>
  <c r="T1235" i="8"/>
  <c r="I1236" i="8"/>
  <c r="Q1236" i="8"/>
  <c r="U1236" i="8"/>
  <c r="Y1236" i="8"/>
  <c r="F1237" i="8"/>
  <c r="J1237" i="8"/>
  <c r="N1237" i="8"/>
  <c r="R1237" i="8"/>
  <c r="Z1237" i="8"/>
  <c r="G1238" i="8"/>
  <c r="K1238" i="8"/>
  <c r="O1238" i="8"/>
  <c r="S1238" i="8"/>
  <c r="W1238" i="8"/>
  <c r="AA1238" i="8"/>
  <c r="H1239" i="8"/>
  <c r="L1239" i="8"/>
  <c r="P1239" i="8"/>
  <c r="T1239" i="8"/>
  <c r="X1239" i="8"/>
  <c r="I1240" i="8"/>
  <c r="Q1240" i="8"/>
  <c r="U1240" i="8"/>
  <c r="Y1240" i="8"/>
  <c r="F1241" i="8"/>
  <c r="J1241" i="8"/>
  <c r="N1241" i="8"/>
  <c r="R1241" i="8"/>
  <c r="Z1241" i="8"/>
  <c r="G1242" i="8"/>
  <c r="K1242" i="8"/>
  <c r="O1242" i="8"/>
  <c r="S1242" i="8"/>
  <c r="H1243" i="8"/>
  <c r="L1243" i="8"/>
  <c r="P1243" i="8"/>
  <c r="T1243" i="8"/>
  <c r="X1243" i="8"/>
  <c r="I1244" i="8"/>
  <c r="Q1244" i="8"/>
  <c r="U1244" i="8"/>
  <c r="F1245" i="8"/>
  <c r="J1245" i="8"/>
  <c r="N1245" i="8"/>
  <c r="R1245" i="8"/>
  <c r="Z1245" i="8"/>
  <c r="G1246" i="8"/>
  <c r="K1246" i="8"/>
  <c r="O1246" i="8"/>
  <c r="S1246" i="8"/>
  <c r="H1247" i="8"/>
  <c r="L1247" i="8"/>
  <c r="P1247" i="8"/>
  <c r="T1247" i="8"/>
  <c r="X1247" i="8"/>
  <c r="I1248" i="8"/>
  <c r="Q1248" i="8"/>
  <c r="U1248" i="8"/>
  <c r="F1249" i="8"/>
  <c r="J1249" i="8"/>
  <c r="N1249" i="8"/>
  <c r="R1249" i="8"/>
  <c r="Z1249" i="8"/>
  <c r="G1250" i="8"/>
  <c r="K1250" i="8"/>
  <c r="O1250" i="8"/>
  <c r="S1250" i="8"/>
  <c r="H1251" i="8"/>
  <c r="L1251" i="8"/>
  <c r="P1251" i="8"/>
  <c r="T1251" i="8"/>
  <c r="X1251" i="8"/>
  <c r="I1252" i="8"/>
  <c r="Q1252" i="8"/>
  <c r="U1252" i="8"/>
  <c r="F1253" i="8"/>
  <c r="J1253" i="8"/>
  <c r="N1253" i="8"/>
  <c r="R1253" i="8"/>
  <c r="D998" i="10"/>
  <c r="G1254" i="8"/>
  <c r="K1254" i="8"/>
  <c r="O1254" i="8"/>
  <c r="S1254" i="8"/>
  <c r="H1255" i="8"/>
  <c r="L1255" i="8"/>
  <c r="P1255" i="8"/>
  <c r="T1255" i="8"/>
  <c r="I1256" i="8"/>
  <c r="Q1256" i="8"/>
  <c r="U1256" i="8"/>
  <c r="F1257" i="8"/>
  <c r="J1257" i="8"/>
  <c r="N1257" i="8"/>
  <c r="R1257" i="8"/>
  <c r="D1002" i="10"/>
  <c r="G1258" i="8"/>
  <c r="K1258" i="8"/>
  <c r="O1258" i="8"/>
  <c r="S1258" i="8"/>
  <c r="H1259" i="8"/>
  <c r="L1259" i="8"/>
  <c r="P1259" i="8"/>
  <c r="T1259" i="8"/>
  <c r="I1260" i="8"/>
  <c r="Q1260" i="8"/>
  <c r="U1260" i="8"/>
  <c r="F1261" i="8"/>
  <c r="J1261" i="8"/>
  <c r="N1261" i="8"/>
  <c r="R1261" i="8"/>
  <c r="D1006" i="10"/>
  <c r="G1262" i="8"/>
  <c r="K1262" i="8"/>
  <c r="O1262" i="8"/>
  <c r="S1262" i="8"/>
  <c r="H1263" i="8"/>
  <c r="L1263" i="8"/>
  <c r="P1263" i="8"/>
  <c r="T1263" i="8"/>
  <c r="I1264" i="8"/>
  <c r="Q1264" i="8"/>
  <c r="U1264" i="8"/>
  <c r="Z1228" i="8"/>
  <c r="G1229" i="8"/>
  <c r="K1229" i="8"/>
  <c r="O1229" i="8"/>
  <c r="S1229" i="8"/>
  <c r="W1229" i="8"/>
  <c r="AA1229" i="8"/>
  <c r="H1230" i="8"/>
  <c r="L1230" i="8"/>
  <c r="P1230" i="8"/>
  <c r="T1230" i="8"/>
  <c r="E1231" i="8"/>
  <c r="I1231" i="8"/>
  <c r="Q1231" i="8"/>
  <c r="U1231" i="8"/>
  <c r="Y1231" i="8"/>
  <c r="F1232" i="8"/>
  <c r="J1232" i="8"/>
  <c r="N1232" i="8"/>
  <c r="R1232" i="8"/>
  <c r="Z1232" i="8"/>
  <c r="G1233" i="8"/>
  <c r="K1233" i="8"/>
  <c r="O1233" i="8"/>
  <c r="S1233" i="8"/>
  <c r="W1233" i="8"/>
  <c r="AA1233" i="8"/>
  <c r="H1234" i="8"/>
  <c r="L1234" i="8"/>
  <c r="P1234" i="8"/>
  <c r="T1234" i="8"/>
  <c r="E1235" i="8"/>
  <c r="I1235" i="8"/>
  <c r="Q1235" i="8"/>
  <c r="U1235" i="8"/>
  <c r="Y1235" i="8"/>
  <c r="F1236" i="8"/>
  <c r="J1236" i="8"/>
  <c r="N1236" i="8"/>
  <c r="R1236" i="8"/>
  <c r="Z1236" i="8"/>
  <c r="G1237" i="8"/>
  <c r="K1237" i="8"/>
  <c r="O1237" i="8"/>
  <c r="S1237" i="8"/>
  <c r="W1237" i="8"/>
  <c r="AA1237" i="8"/>
  <c r="H1238" i="8"/>
  <c r="L1238" i="8"/>
  <c r="P1238" i="8"/>
  <c r="T1238" i="8"/>
  <c r="E1239" i="8"/>
  <c r="I1239" i="8"/>
  <c r="Q1239" i="8"/>
  <c r="U1239" i="8"/>
  <c r="Y1239" i="8"/>
  <c r="F1240" i="8"/>
  <c r="J1240" i="8"/>
  <c r="N1240" i="8"/>
  <c r="R1240" i="8"/>
  <c r="Z1240" i="8"/>
  <c r="G1241" i="8"/>
  <c r="K1241" i="8"/>
  <c r="O1241" i="8"/>
  <c r="S1241" i="8"/>
  <c r="H1242" i="8"/>
  <c r="L1242" i="8"/>
  <c r="P1242" i="8"/>
  <c r="T1242" i="8"/>
  <c r="X1242" i="8"/>
  <c r="E1243" i="8"/>
  <c r="I1243" i="8"/>
  <c r="Q1243" i="8"/>
  <c r="U1243" i="8"/>
  <c r="F1244" i="8"/>
  <c r="J1244" i="8"/>
  <c r="N1244" i="8"/>
  <c r="R1244" i="8"/>
  <c r="Z1244" i="8"/>
  <c r="G1245" i="8"/>
  <c r="K1245" i="8"/>
  <c r="O1245" i="8"/>
  <c r="S1245" i="8"/>
  <c r="H1246" i="8"/>
  <c r="L1246" i="8"/>
  <c r="P1246" i="8"/>
  <c r="T1246" i="8"/>
  <c r="X1246" i="8"/>
  <c r="E1247" i="8"/>
  <c r="I1247" i="8"/>
  <c r="Q1247" i="8"/>
  <c r="U1247" i="8"/>
  <c r="F1248" i="8"/>
  <c r="J1248" i="8"/>
  <c r="N1248" i="8"/>
  <c r="R1248" i="8"/>
  <c r="Z1248" i="8"/>
  <c r="G1249" i="8"/>
  <c r="K1249" i="8"/>
  <c r="O1249" i="8"/>
  <c r="S1249" i="8"/>
  <c r="H1250" i="8"/>
  <c r="L1250" i="8"/>
  <c r="P1250" i="8"/>
  <c r="T1250" i="8"/>
  <c r="X1250" i="8"/>
  <c r="E1251" i="8"/>
  <c r="I1251" i="8"/>
  <c r="Q1251" i="8"/>
  <c r="U1251" i="8"/>
  <c r="F1252" i="8"/>
  <c r="J1252" i="8"/>
  <c r="N1252" i="8"/>
  <c r="R1252" i="8"/>
  <c r="D997" i="10"/>
  <c r="G1253" i="8"/>
  <c r="K1253" i="8"/>
  <c r="O1253" i="8"/>
  <c r="S1253" i="8"/>
  <c r="H1254" i="8"/>
  <c r="L1254" i="8"/>
  <c r="P1254" i="8"/>
  <c r="T1254" i="8"/>
  <c r="E1255" i="8"/>
  <c r="I1255" i="8"/>
  <c r="Q1255" i="8"/>
  <c r="U1255" i="8"/>
  <c r="F1256" i="8"/>
  <c r="J1256" i="8"/>
  <c r="N1256" i="8"/>
  <c r="R1256" i="8"/>
  <c r="D1001" i="10"/>
  <c r="G1257" i="8"/>
  <c r="K1257" i="8"/>
  <c r="O1257" i="8"/>
  <c r="S1257" i="8"/>
  <c r="H1258" i="8"/>
  <c r="L1258" i="8"/>
  <c r="P1258" i="8"/>
  <c r="T1258" i="8"/>
  <c r="E1259" i="8"/>
  <c r="I1259" i="8"/>
  <c r="Q1259" i="8"/>
  <c r="U1259" i="8"/>
  <c r="F1260" i="8"/>
  <c r="J1260" i="8"/>
  <c r="N1260" i="8"/>
  <c r="R1260" i="8"/>
  <c r="D1005" i="10"/>
  <c r="G1261" i="8"/>
  <c r="K1261" i="8"/>
  <c r="O1261" i="8"/>
  <c r="S1261" i="8"/>
  <c r="H1262" i="8"/>
  <c r="L1262" i="8"/>
  <c r="P1262" i="8"/>
  <c r="T1262" i="8"/>
  <c r="I1263" i="8"/>
  <c r="Q1263" i="8"/>
  <c r="U1263" i="8"/>
  <c r="F1264" i="8"/>
  <c r="J1264" i="8"/>
  <c r="N1264" i="8"/>
  <c r="R1264" i="8"/>
  <c r="D1009" i="10"/>
  <c r="P1226" i="8"/>
  <c r="I1227" i="8"/>
  <c r="Q1227" i="8"/>
  <c r="Y1227" i="8"/>
  <c r="N1228" i="8"/>
  <c r="I1226" i="8"/>
  <c r="Q1226" i="8"/>
  <c r="U1226" i="8"/>
  <c r="Y1226" i="8"/>
  <c r="F1227" i="8"/>
  <c r="J1227" i="8"/>
  <c r="N1227" i="8"/>
  <c r="R1227" i="8"/>
  <c r="Z1227" i="8"/>
  <c r="G1228" i="8"/>
  <c r="K1228" i="8"/>
  <c r="O1228" i="8"/>
  <c r="S1228" i="8"/>
  <c r="W1228" i="8"/>
  <c r="AA1228" i="8"/>
  <c r="H1229" i="8"/>
  <c r="L1229" i="8"/>
  <c r="P1229" i="8"/>
  <c r="T1229" i="8"/>
  <c r="C590" i="8"/>
  <c r="I1230" i="8"/>
  <c r="Q1230" i="8"/>
  <c r="U1230" i="8"/>
  <c r="Y1230" i="8"/>
  <c r="F1231" i="8"/>
  <c r="J1231" i="8"/>
  <c r="N1231" i="8"/>
  <c r="R1231" i="8"/>
  <c r="Z1231" i="8"/>
  <c r="G1232" i="8"/>
  <c r="K1232" i="8"/>
  <c r="O1232" i="8"/>
  <c r="S1232" i="8"/>
  <c r="W1232" i="8"/>
  <c r="AA1232" i="8"/>
  <c r="H1233" i="8"/>
  <c r="L1233" i="8"/>
  <c r="P1233" i="8"/>
  <c r="T1233" i="8"/>
  <c r="C594" i="8"/>
  <c r="I1234" i="8"/>
  <c r="Q1234" i="8"/>
  <c r="U1234" i="8"/>
  <c r="Y1234" i="8"/>
  <c r="F1235" i="8"/>
  <c r="J1235" i="8"/>
  <c r="N1235" i="8"/>
  <c r="R1235" i="8"/>
  <c r="Z1235" i="8"/>
  <c r="G1236" i="8"/>
  <c r="K1236" i="8"/>
  <c r="O1236" i="8"/>
  <c r="S1236" i="8"/>
  <c r="W1236" i="8"/>
  <c r="AA1236" i="8"/>
  <c r="H1237" i="8"/>
  <c r="L1237" i="8"/>
  <c r="P1237" i="8"/>
  <c r="T1237" i="8"/>
  <c r="C598" i="8"/>
  <c r="I1238" i="8"/>
  <c r="Q1238" i="8"/>
  <c r="U1238" i="8"/>
  <c r="Y1238" i="8"/>
  <c r="F1239" i="8"/>
  <c r="J1239" i="8"/>
  <c r="N1239" i="8"/>
  <c r="R1239" i="8"/>
  <c r="Z1239" i="8"/>
  <c r="G1240" i="8"/>
  <c r="K1240" i="8"/>
  <c r="O1240" i="8"/>
  <c r="S1240" i="8"/>
  <c r="H1241" i="8"/>
  <c r="L1241" i="8"/>
  <c r="P1241" i="8"/>
  <c r="T1241" i="8"/>
  <c r="X1241" i="8"/>
  <c r="C602" i="8"/>
  <c r="I1242" i="8"/>
  <c r="Q1242" i="8"/>
  <c r="U1242" i="8"/>
  <c r="F1243" i="8"/>
  <c r="J1243" i="8"/>
  <c r="N1243" i="8"/>
  <c r="R1243" i="8"/>
  <c r="Z1243" i="8"/>
  <c r="G1244" i="8"/>
  <c r="K1244" i="8"/>
  <c r="O1244" i="8"/>
  <c r="S1244" i="8"/>
  <c r="H1245" i="8"/>
  <c r="L1245" i="8"/>
  <c r="P1245" i="8"/>
  <c r="T1245" i="8"/>
  <c r="X1245" i="8"/>
  <c r="C606" i="8"/>
  <c r="I1246" i="8"/>
  <c r="Q1246" i="8"/>
  <c r="U1246" i="8"/>
  <c r="F1247" i="8"/>
  <c r="J1247" i="8"/>
  <c r="N1247" i="8"/>
  <c r="R1247" i="8"/>
  <c r="Z1247" i="8"/>
  <c r="G1248" i="8"/>
  <c r="K1248" i="8"/>
  <c r="O1248" i="8"/>
  <c r="S1248" i="8"/>
  <c r="H1249" i="8"/>
  <c r="L1249" i="8"/>
  <c r="P1249" i="8"/>
  <c r="T1249" i="8"/>
  <c r="X1249" i="8"/>
  <c r="C610" i="8"/>
  <c r="I1250" i="8"/>
  <c r="Q1250" i="8"/>
  <c r="U1250" i="8"/>
  <c r="F1251" i="8"/>
  <c r="J1251" i="8"/>
  <c r="N1251" i="8"/>
  <c r="R1251" i="8"/>
  <c r="Z1251" i="8"/>
  <c r="G1252" i="8"/>
  <c r="K1252" i="8"/>
  <c r="O1252" i="8"/>
  <c r="S1252" i="8"/>
  <c r="H1253" i="8"/>
  <c r="L1253" i="8"/>
  <c r="P1253" i="8"/>
  <c r="T1253" i="8"/>
  <c r="I1254" i="8"/>
  <c r="Q1254" i="8"/>
  <c r="U1254" i="8"/>
  <c r="F1255" i="8"/>
  <c r="J1255" i="8"/>
  <c r="N1255" i="8"/>
  <c r="R1255" i="8"/>
  <c r="D1000" i="10"/>
  <c r="G1256" i="8"/>
  <c r="K1256" i="8"/>
  <c r="O1256" i="8"/>
  <c r="S1256" i="8"/>
  <c r="H1257" i="8"/>
  <c r="L1257" i="8"/>
  <c r="P1257" i="8"/>
  <c r="T1257" i="8"/>
  <c r="I1258" i="8"/>
  <c r="Q1258" i="8"/>
  <c r="U1258" i="8"/>
  <c r="F1259" i="8"/>
  <c r="J1259" i="8"/>
  <c r="N1259" i="8"/>
  <c r="R1259" i="8"/>
  <c r="D1004" i="10"/>
  <c r="G1260" i="8"/>
  <c r="K1260" i="8"/>
  <c r="O1260" i="8"/>
  <c r="S1260" i="8"/>
  <c r="H1261" i="8"/>
  <c r="L1261" i="8"/>
  <c r="P1261" i="8"/>
  <c r="T1261" i="8"/>
  <c r="I1262" i="8"/>
  <c r="Q1262" i="8"/>
  <c r="U1262" i="8"/>
  <c r="F1263" i="8"/>
  <c r="J1263" i="8"/>
  <c r="N1263" i="8"/>
  <c r="R1263" i="8"/>
  <c r="D1008" i="10"/>
  <c r="G1264" i="8"/>
  <c r="K1264" i="8"/>
  <c r="O1264" i="8"/>
  <c r="S1264" i="8"/>
  <c r="L1226" i="8"/>
  <c r="E1227" i="8"/>
  <c r="U1227" i="8"/>
  <c r="J1228" i="8"/>
  <c r="Z1226" i="8"/>
  <c r="G1227" i="8"/>
  <c r="K1227" i="8"/>
  <c r="O1227" i="8"/>
  <c r="S1227" i="8"/>
  <c r="W1227" i="8"/>
  <c r="AA1227" i="8"/>
  <c r="H1228" i="8"/>
  <c r="L1228" i="8"/>
  <c r="P1228" i="8"/>
  <c r="T1228" i="8"/>
  <c r="E1229" i="8"/>
  <c r="I1229" i="8"/>
  <c r="Q1229" i="8"/>
  <c r="U1229" i="8"/>
  <c r="Y1229" i="8"/>
  <c r="F1230" i="8"/>
  <c r="J1230" i="8"/>
  <c r="N1230" i="8"/>
  <c r="R1230" i="8"/>
  <c r="Z1230" i="8"/>
  <c r="G1231" i="8"/>
  <c r="K1231" i="8"/>
  <c r="O1231" i="8"/>
  <c r="S1231" i="8"/>
  <c r="W1231" i="8"/>
  <c r="AA1231" i="8"/>
  <c r="H1232" i="8"/>
  <c r="L1232" i="8"/>
  <c r="P1232" i="8"/>
  <c r="T1232" i="8"/>
  <c r="E1233" i="8"/>
  <c r="I1233" i="8"/>
  <c r="Q1233" i="8"/>
  <c r="U1233" i="8"/>
  <c r="Y1233" i="8"/>
  <c r="F1234" i="8"/>
  <c r="J1234" i="8"/>
  <c r="N1234" i="8"/>
  <c r="R1234" i="8"/>
  <c r="Z1234" i="8"/>
  <c r="G1235" i="8"/>
  <c r="K1235" i="8"/>
  <c r="O1235" i="8"/>
  <c r="S1235" i="8"/>
  <c r="W1235" i="8"/>
  <c r="AA1235" i="8"/>
  <c r="H1236" i="8"/>
  <c r="L1236" i="8"/>
  <c r="P1236" i="8"/>
  <c r="T1236" i="8"/>
  <c r="E1237" i="8"/>
  <c r="I1237" i="8"/>
  <c r="Q1237" i="8"/>
  <c r="U1237" i="8"/>
  <c r="Y1237" i="8"/>
  <c r="F1238" i="8"/>
  <c r="J1238" i="8"/>
  <c r="N1238" i="8"/>
  <c r="R1238" i="8"/>
  <c r="Z1238" i="8"/>
  <c r="G1239" i="8"/>
  <c r="K1239" i="8"/>
  <c r="O1239" i="8"/>
  <c r="S1239" i="8"/>
  <c r="H1240" i="8"/>
  <c r="L1240" i="8"/>
  <c r="P1240" i="8"/>
  <c r="T1240" i="8"/>
  <c r="X1240" i="8"/>
  <c r="E1241" i="8"/>
  <c r="I1241" i="8"/>
  <c r="Q1241" i="8"/>
  <c r="U1241" i="8"/>
  <c r="Y1241" i="8"/>
  <c r="F1242" i="8"/>
  <c r="J1242" i="8"/>
  <c r="N1242" i="8"/>
  <c r="R1242" i="8"/>
  <c r="Z1242" i="8"/>
  <c r="G1243" i="8"/>
  <c r="K1243" i="8"/>
  <c r="O1243" i="8"/>
  <c r="S1243" i="8"/>
  <c r="H1244" i="8"/>
  <c r="L1244" i="8"/>
  <c r="P1244" i="8"/>
  <c r="T1244" i="8"/>
  <c r="X1244" i="8"/>
  <c r="E1245" i="8"/>
  <c r="I1245" i="8"/>
  <c r="Q1245" i="8"/>
  <c r="U1245" i="8"/>
  <c r="F1246" i="8"/>
  <c r="J1246" i="8"/>
  <c r="N1246" i="8"/>
  <c r="R1246" i="8"/>
  <c r="Z1246" i="8"/>
  <c r="G1247" i="8"/>
  <c r="K1247" i="8"/>
  <c r="O1247" i="8"/>
  <c r="S1247" i="8"/>
  <c r="H1248" i="8"/>
  <c r="L1248" i="8"/>
  <c r="P1248" i="8"/>
  <c r="T1248" i="8"/>
  <c r="X1248" i="8"/>
  <c r="E1249" i="8"/>
  <c r="I1249" i="8"/>
  <c r="Q1249" i="8"/>
  <c r="U1249" i="8"/>
  <c r="F1250" i="8"/>
  <c r="J1250" i="8"/>
  <c r="N1250" i="8"/>
  <c r="R1250" i="8"/>
  <c r="Z1250" i="8"/>
  <c r="G1251" i="8"/>
  <c r="K1251" i="8"/>
  <c r="O1251" i="8"/>
  <c r="S1251" i="8"/>
  <c r="H1252" i="8"/>
  <c r="L1252" i="8"/>
  <c r="P1252" i="8"/>
  <c r="T1252" i="8"/>
  <c r="E1253" i="8"/>
  <c r="I1253" i="8"/>
  <c r="Q1253" i="8"/>
  <c r="U1253" i="8"/>
  <c r="F1254" i="8"/>
  <c r="J1254" i="8"/>
  <c r="N1254" i="8"/>
  <c r="R1254" i="8"/>
  <c r="D999" i="10"/>
  <c r="G1255" i="8"/>
  <c r="K1255" i="8"/>
  <c r="O1255" i="8"/>
  <c r="S1255" i="8"/>
  <c r="H1256" i="8"/>
  <c r="L1256" i="8"/>
  <c r="P1256" i="8"/>
  <c r="T1256" i="8"/>
  <c r="E1257" i="8"/>
  <c r="I1257" i="8"/>
  <c r="Q1257" i="8"/>
  <c r="U1257" i="8"/>
  <c r="F1258" i="8"/>
  <c r="J1258" i="8"/>
  <c r="N1258" i="8"/>
  <c r="R1258" i="8"/>
  <c r="D1003" i="10"/>
  <c r="G1259" i="8"/>
  <c r="K1259" i="8"/>
  <c r="O1259" i="8"/>
  <c r="S1259" i="8"/>
  <c r="H1260" i="8"/>
  <c r="L1260" i="8"/>
  <c r="P1260" i="8"/>
  <c r="T1260" i="8"/>
  <c r="E1261" i="8"/>
  <c r="I1261" i="8"/>
  <c r="Q1261" i="8"/>
  <c r="U1261" i="8"/>
  <c r="F1262" i="8"/>
  <c r="J1262" i="8"/>
  <c r="N1262" i="8"/>
  <c r="R1262" i="8"/>
  <c r="D1007" i="10"/>
  <c r="G1263" i="8"/>
  <c r="K1263" i="8"/>
  <c r="O1263" i="8"/>
  <c r="S1263" i="8"/>
  <c r="H1264" i="8"/>
  <c r="L1264" i="8"/>
  <c r="P1264" i="8"/>
  <c r="T1264" i="8"/>
  <c r="F1611" i="10"/>
  <c r="J1611" i="10"/>
  <c r="H1613" i="10"/>
  <c r="I1614" i="10"/>
  <c r="F1615" i="10"/>
  <c r="J1615" i="10"/>
  <c r="H1617" i="10"/>
  <c r="I1618" i="10"/>
  <c r="F1619" i="10"/>
  <c r="J1619" i="10"/>
  <c r="H1621" i="10"/>
  <c r="I1622" i="10"/>
  <c r="F1623" i="10"/>
  <c r="J1623" i="10"/>
  <c r="G1624" i="10"/>
  <c r="H1625" i="10"/>
  <c r="I1626" i="10"/>
  <c r="G1628" i="10"/>
  <c r="I1630" i="10"/>
  <c r="G1632" i="10"/>
  <c r="I1634" i="10"/>
  <c r="G1636" i="10"/>
  <c r="H1612" i="10"/>
  <c r="I1613" i="10"/>
  <c r="F1614" i="10"/>
  <c r="J1614" i="10"/>
  <c r="H1616" i="10"/>
  <c r="I1617" i="10"/>
  <c r="F1618" i="10"/>
  <c r="J1618" i="10"/>
  <c r="H1620" i="10"/>
  <c r="I1621" i="10"/>
  <c r="F1622" i="10"/>
  <c r="J1622" i="10"/>
  <c r="H1624" i="10"/>
  <c r="I1625" i="10"/>
  <c r="G1627" i="10"/>
  <c r="I1629" i="10"/>
  <c r="G1631" i="10"/>
  <c r="I1633" i="10"/>
  <c r="G1635" i="10"/>
  <c r="C1226" i="8"/>
  <c r="I1612" i="10"/>
  <c r="F1613" i="10"/>
  <c r="J1613" i="10"/>
  <c r="C1230" i="8"/>
  <c r="H1615" i="10"/>
  <c r="F1617" i="10"/>
  <c r="J1617" i="10"/>
  <c r="C1234" i="8"/>
  <c r="H1619" i="10"/>
  <c r="I1620" i="10"/>
  <c r="F1621" i="10"/>
  <c r="J1621" i="10"/>
  <c r="C1238" i="8"/>
  <c r="H1623" i="10"/>
  <c r="I1624" i="10"/>
  <c r="G1626" i="10"/>
  <c r="C1242" i="8"/>
  <c r="I1628" i="10"/>
  <c r="G1630" i="10"/>
  <c r="I1632" i="10"/>
  <c r="G1634" i="10"/>
  <c r="H1611" i="10"/>
  <c r="I1616" i="10"/>
  <c r="V1227" i="8"/>
  <c r="D972" i="10"/>
  <c r="V1229" i="8"/>
  <c r="D974" i="10"/>
  <c r="V1233" i="8"/>
  <c r="D978" i="10"/>
  <c r="V1237" i="8"/>
  <c r="D982" i="10"/>
  <c r="V1241" i="8"/>
  <c r="D986" i="10"/>
  <c r="V1245" i="8"/>
  <c r="D990" i="10"/>
  <c r="V1249" i="8"/>
  <c r="D994" i="10"/>
  <c r="E994" i="10" s="1"/>
  <c r="V1228" i="8"/>
  <c r="D973" i="10"/>
  <c r="V1232" i="8"/>
  <c r="D977" i="10"/>
  <c r="E977" i="10" s="1"/>
  <c r="V1236" i="8"/>
  <c r="D981" i="10"/>
  <c r="V1240" i="8"/>
  <c r="D985" i="10"/>
  <c r="V1244" i="8"/>
  <c r="D989" i="10"/>
  <c r="V1248" i="8"/>
  <c r="D993" i="10"/>
  <c r="V1231" i="8"/>
  <c r="D976" i="10"/>
  <c r="V1235" i="8"/>
  <c r="D980" i="10"/>
  <c r="V1239" i="8"/>
  <c r="D984" i="10"/>
  <c r="V1243" i="8"/>
  <c r="D988" i="10"/>
  <c r="V1247" i="8"/>
  <c r="D992" i="10"/>
  <c r="V1251" i="8"/>
  <c r="D996" i="10"/>
  <c r="V1226" i="8"/>
  <c r="D971" i="10"/>
  <c r="V1230" i="8"/>
  <c r="D975" i="10"/>
  <c r="V1234" i="8"/>
  <c r="D979" i="10"/>
  <c r="V1238" i="8"/>
  <c r="D983" i="10"/>
  <c r="E983" i="10" s="1"/>
  <c r="V1242" i="8"/>
  <c r="D987" i="10"/>
  <c r="V1246" i="8"/>
  <c r="D991" i="10"/>
  <c r="E991" i="10" s="1"/>
  <c r="V1250" i="8"/>
  <c r="D995" i="10"/>
  <c r="X1229" i="8"/>
  <c r="G974" i="10"/>
  <c r="X1233" i="8"/>
  <c r="G978" i="10"/>
  <c r="X1237" i="8"/>
  <c r="G982" i="10"/>
  <c r="W1240" i="8"/>
  <c r="F985" i="10"/>
  <c r="AA1240" i="8"/>
  <c r="J985" i="10"/>
  <c r="Y1242" i="8"/>
  <c r="H987" i="10"/>
  <c r="W1244" i="8"/>
  <c r="F989" i="10"/>
  <c r="AA1244" i="8"/>
  <c r="J989" i="10"/>
  <c r="C1246" i="8"/>
  <c r="C991" i="10"/>
  <c r="K991" i="10" s="1"/>
  <c r="Y1246" i="8"/>
  <c r="H991" i="10"/>
  <c r="W1248" i="8"/>
  <c r="F993" i="10"/>
  <c r="AA1248" i="8"/>
  <c r="J993" i="10"/>
  <c r="C1250" i="8"/>
  <c r="C995" i="10"/>
  <c r="K995" i="10" s="1"/>
  <c r="Y1250" i="8"/>
  <c r="H995" i="10"/>
  <c r="W1252" i="8"/>
  <c r="F997" i="10"/>
  <c r="AA1252" i="8"/>
  <c r="J997" i="10"/>
  <c r="X1253" i="8"/>
  <c r="G998" i="10"/>
  <c r="Y1254" i="8"/>
  <c r="H999" i="10"/>
  <c r="V1255" i="8"/>
  <c r="E1000" i="10"/>
  <c r="Z1255" i="8"/>
  <c r="I1000" i="10"/>
  <c r="W1256" i="8"/>
  <c r="F1001" i="10"/>
  <c r="AA1256" i="8"/>
  <c r="J1001" i="10"/>
  <c r="X1257" i="8"/>
  <c r="G1002" i="10"/>
  <c r="Y1258" i="8"/>
  <c r="H1003" i="10"/>
  <c r="V1259" i="8"/>
  <c r="E1004" i="10"/>
  <c r="Z1259" i="8"/>
  <c r="I1004" i="10"/>
  <c r="W1260" i="8"/>
  <c r="F1005" i="10"/>
  <c r="AA1260" i="8"/>
  <c r="J1005" i="10"/>
  <c r="X1261" i="8"/>
  <c r="G1006" i="10"/>
  <c r="Y1262" i="8"/>
  <c r="H1007" i="10"/>
  <c r="V1263" i="8"/>
  <c r="E1008" i="10"/>
  <c r="Z1263" i="8"/>
  <c r="I1008" i="10"/>
  <c r="C971" i="10"/>
  <c r="K971" i="10" s="1"/>
  <c r="I971" i="10"/>
  <c r="F972" i="10"/>
  <c r="I973" i="10"/>
  <c r="F974" i="10"/>
  <c r="C975" i="10"/>
  <c r="K975" i="10" s="1"/>
  <c r="I975" i="10"/>
  <c r="F976" i="10"/>
  <c r="I977" i="10"/>
  <c r="F978" i="10"/>
  <c r="C979" i="10"/>
  <c r="K979" i="10" s="1"/>
  <c r="I979" i="10"/>
  <c r="F980" i="10"/>
  <c r="I981" i="10"/>
  <c r="F982" i="10"/>
  <c r="C983" i="10"/>
  <c r="K983" i="10" s="1"/>
  <c r="I983" i="10"/>
  <c r="H985" i="10"/>
  <c r="E986" i="10"/>
  <c r="I987" i="10"/>
  <c r="I988" i="10"/>
  <c r="I989" i="10"/>
  <c r="I990" i="10"/>
  <c r="I991" i="10"/>
  <c r="I992" i="10"/>
  <c r="I993" i="10"/>
  <c r="I994" i="10"/>
  <c r="I995" i="10"/>
  <c r="I996" i="10"/>
  <c r="X1232" i="8"/>
  <c r="G977" i="10"/>
  <c r="X1236" i="8"/>
  <c r="G981" i="10"/>
  <c r="W1239" i="8"/>
  <c r="F984" i="10"/>
  <c r="AA1239" i="8"/>
  <c r="J984" i="10"/>
  <c r="W1243" i="8"/>
  <c r="F988" i="10"/>
  <c r="AA1243" i="8"/>
  <c r="J988" i="10"/>
  <c r="Y1245" i="8"/>
  <c r="H990" i="10"/>
  <c r="W1247" i="8"/>
  <c r="F992" i="10"/>
  <c r="AA1247" i="8"/>
  <c r="J992" i="10"/>
  <c r="Y1249" i="8"/>
  <c r="H994" i="10"/>
  <c r="W1251" i="8"/>
  <c r="F996" i="10"/>
  <c r="AA1251" i="8"/>
  <c r="J996" i="10"/>
  <c r="X1252" i="8"/>
  <c r="G997" i="10"/>
  <c r="Y1253" i="8"/>
  <c r="H998" i="10"/>
  <c r="V1254" i="8"/>
  <c r="E999" i="10"/>
  <c r="Z1254" i="8"/>
  <c r="I999" i="10"/>
  <c r="W1255" i="8"/>
  <c r="F1000" i="10"/>
  <c r="AA1255" i="8"/>
  <c r="J1000" i="10"/>
  <c r="X1256" i="8"/>
  <c r="G1001" i="10"/>
  <c r="Y1257" i="8"/>
  <c r="H1002" i="10"/>
  <c r="V1258" i="8"/>
  <c r="E1003" i="10"/>
  <c r="Z1258" i="8"/>
  <c r="I1003" i="10"/>
  <c r="W1259" i="8"/>
  <c r="F1004" i="10"/>
  <c r="AA1259" i="8"/>
  <c r="J1004" i="10"/>
  <c r="X1260" i="8"/>
  <c r="G1005" i="10"/>
  <c r="Y1261" i="8"/>
  <c r="H1006" i="10"/>
  <c r="V1262" i="8"/>
  <c r="E1007" i="10"/>
  <c r="Z1262" i="8"/>
  <c r="I1007" i="10"/>
  <c r="W1263" i="8"/>
  <c r="F1008" i="10"/>
  <c r="AA1263" i="8"/>
  <c r="J1008" i="10"/>
  <c r="X1264" i="8"/>
  <c r="G1009" i="10"/>
  <c r="E971" i="10"/>
  <c r="J971" i="10"/>
  <c r="H972" i="10"/>
  <c r="E973" i="10"/>
  <c r="J973" i="10"/>
  <c r="H974" i="10"/>
  <c r="E975" i="10"/>
  <c r="J975" i="10"/>
  <c r="H976" i="10"/>
  <c r="J977" i="10"/>
  <c r="H978" i="10"/>
  <c r="E979" i="10"/>
  <c r="J979" i="10"/>
  <c r="H980" i="10"/>
  <c r="E981" i="10"/>
  <c r="J981" i="10"/>
  <c r="H982" i="10"/>
  <c r="J983" i="10"/>
  <c r="G984" i="10"/>
  <c r="I985" i="10"/>
  <c r="G986" i="10"/>
  <c r="C987" i="10"/>
  <c r="K987" i="10" s="1"/>
  <c r="X1228" i="8"/>
  <c r="G973" i="10"/>
  <c r="X1227" i="8"/>
  <c r="G972" i="10"/>
  <c r="X1231" i="8"/>
  <c r="G976" i="10"/>
  <c r="X1235" i="8"/>
  <c r="G980" i="10"/>
  <c r="W1242" i="8"/>
  <c r="F987" i="10"/>
  <c r="AA1242" i="8"/>
  <c r="J987" i="10"/>
  <c r="Y1244" i="8"/>
  <c r="H989" i="10"/>
  <c r="W1246" i="8"/>
  <c r="F991" i="10"/>
  <c r="AA1246" i="8"/>
  <c r="J991" i="10"/>
  <c r="Y1248" i="8"/>
  <c r="H993" i="10"/>
  <c r="W1250" i="8"/>
  <c r="F995" i="10"/>
  <c r="AA1250" i="8"/>
  <c r="J995" i="10"/>
  <c r="Y1252" i="8"/>
  <c r="H997" i="10"/>
  <c r="V1253" i="8"/>
  <c r="E998" i="10"/>
  <c r="Z1253" i="8"/>
  <c r="I998" i="10"/>
  <c r="W1254" i="8"/>
  <c r="F999" i="10"/>
  <c r="AA1254" i="8"/>
  <c r="J999" i="10"/>
  <c r="X1255" i="8"/>
  <c r="G1000" i="10"/>
  <c r="Y1256" i="8"/>
  <c r="H1001" i="10"/>
  <c r="V1257" i="8"/>
  <c r="E1002" i="10"/>
  <c r="Z1257" i="8"/>
  <c r="I1002" i="10"/>
  <c r="W1258" i="8"/>
  <c r="F1003" i="10"/>
  <c r="AA1258" i="8"/>
  <c r="J1003" i="10"/>
  <c r="X1259" i="8"/>
  <c r="G1004" i="10"/>
  <c r="Y1260" i="8"/>
  <c r="H1005" i="10"/>
  <c r="V1261" i="8"/>
  <c r="E1006" i="10"/>
  <c r="Z1261" i="8"/>
  <c r="I1006" i="10"/>
  <c r="W1262" i="8"/>
  <c r="F1007" i="10"/>
  <c r="AA1262" i="8"/>
  <c r="J1007" i="10"/>
  <c r="X1263" i="8"/>
  <c r="G1008" i="10"/>
  <c r="Y1264" i="8"/>
  <c r="H1009" i="10"/>
  <c r="F971" i="10"/>
  <c r="I972" i="10"/>
  <c r="F973" i="10"/>
  <c r="I974" i="10"/>
  <c r="F975" i="10"/>
  <c r="I976" i="10"/>
  <c r="F977" i="10"/>
  <c r="I978" i="10"/>
  <c r="F979" i="10"/>
  <c r="I980" i="10"/>
  <c r="F981" i="10"/>
  <c r="I982" i="10"/>
  <c r="F983" i="10"/>
  <c r="H984" i="10"/>
  <c r="E985" i="10"/>
  <c r="H986" i="10"/>
  <c r="E987" i="10"/>
  <c r="E988" i="10"/>
  <c r="E989" i="10"/>
  <c r="E990" i="10"/>
  <c r="E992" i="10"/>
  <c r="E993" i="10"/>
  <c r="E995" i="10"/>
  <c r="E996" i="10"/>
  <c r="X1226" i="8"/>
  <c r="G971" i="10"/>
  <c r="X1230" i="8"/>
  <c r="G975" i="10"/>
  <c r="X1234" i="8"/>
  <c r="G979" i="10"/>
  <c r="X1238" i="8"/>
  <c r="G983" i="10"/>
  <c r="W1241" i="8"/>
  <c r="F986" i="10"/>
  <c r="AA1241" i="8"/>
  <c r="J986" i="10"/>
  <c r="Y1243" i="8"/>
  <c r="H988" i="10"/>
  <c r="W1245" i="8"/>
  <c r="F990" i="10"/>
  <c r="AA1245" i="8"/>
  <c r="J990" i="10"/>
  <c r="Y1247" i="8"/>
  <c r="H992" i="10"/>
  <c r="W1249" i="8"/>
  <c r="F994" i="10"/>
  <c r="AA1249" i="8"/>
  <c r="J994" i="10"/>
  <c r="Y1251" i="8"/>
  <c r="H996" i="10"/>
  <c r="V1252" i="8"/>
  <c r="E997" i="10"/>
  <c r="Z1252" i="8"/>
  <c r="I997" i="10"/>
  <c r="W1253" i="8"/>
  <c r="F998" i="10"/>
  <c r="AA1253" i="8"/>
  <c r="J998" i="10"/>
  <c r="X1254" i="8"/>
  <c r="G999" i="10"/>
  <c r="Y1255" i="8"/>
  <c r="H1000" i="10"/>
  <c r="V1256" i="8"/>
  <c r="E1001" i="10"/>
  <c r="Z1256" i="8"/>
  <c r="I1001" i="10"/>
  <c r="W1257" i="8"/>
  <c r="F1002" i="10"/>
  <c r="AA1257" i="8"/>
  <c r="J1002" i="10"/>
  <c r="X1258" i="8"/>
  <c r="G1003" i="10"/>
  <c r="Y1259" i="8"/>
  <c r="H1004" i="10"/>
  <c r="V1260" i="8"/>
  <c r="E1005" i="10"/>
  <c r="Z1260" i="8"/>
  <c r="I1005" i="10"/>
  <c r="W1261" i="8"/>
  <c r="F1006" i="10"/>
  <c r="AA1261" i="8"/>
  <c r="J1006" i="10"/>
  <c r="X1262" i="8"/>
  <c r="G1007" i="10"/>
  <c r="Y1263" i="8"/>
  <c r="H1008" i="10"/>
  <c r="V1264" i="8"/>
  <c r="E1009" i="10"/>
  <c r="Z1264" i="8"/>
  <c r="I1009" i="10"/>
  <c r="H971" i="10"/>
  <c r="E972" i="10"/>
  <c r="J972" i="10"/>
  <c r="H973" i="10"/>
  <c r="E974" i="10"/>
  <c r="J974" i="10"/>
  <c r="H975" i="10"/>
  <c r="E976" i="10"/>
  <c r="J976" i="10"/>
  <c r="H977" i="10"/>
  <c r="E978" i="10"/>
  <c r="J978" i="10"/>
  <c r="H979" i="10"/>
  <c r="E980" i="10"/>
  <c r="J980" i="10"/>
  <c r="H981" i="10"/>
  <c r="E982" i="10"/>
  <c r="J982" i="10"/>
  <c r="H983" i="10"/>
  <c r="E984" i="10"/>
  <c r="I984" i="10"/>
  <c r="G985" i="10"/>
  <c r="I986" i="10"/>
  <c r="G987" i="10"/>
  <c r="G988" i="10"/>
  <c r="G989" i="10"/>
  <c r="G990" i="10"/>
  <c r="G991" i="10"/>
  <c r="G992" i="10"/>
  <c r="G993" i="10"/>
  <c r="G994" i="10"/>
  <c r="G995" i="10"/>
  <c r="G996" i="10"/>
  <c r="W1264" i="8"/>
  <c r="F1009" i="10"/>
  <c r="AA1264" i="8"/>
  <c r="J1009" i="10"/>
  <c r="O63" i="17"/>
  <c r="O60" i="25"/>
  <c r="O62" i="25"/>
  <c r="O61" i="25"/>
  <c r="O63" i="25"/>
  <c r="O61" i="17"/>
  <c r="O60" i="17"/>
  <c r="O62" i="17"/>
  <c r="E1250" i="8"/>
  <c r="C612" i="8"/>
  <c r="E1252" i="8"/>
  <c r="C616" i="8"/>
  <c r="E1256" i="8"/>
  <c r="C620" i="8"/>
  <c r="E1260" i="8"/>
  <c r="E1246" i="8"/>
  <c r="D1226" i="8"/>
  <c r="B1226" i="8"/>
  <c r="D1234" i="8"/>
  <c r="B1234" i="8"/>
  <c r="D1242" i="8"/>
  <c r="B1242" i="8"/>
  <c r="C587" i="8"/>
  <c r="C588" i="8"/>
  <c r="E1228" i="8"/>
  <c r="C589" i="8"/>
  <c r="C591" i="8"/>
  <c r="C592" i="8"/>
  <c r="E1232" i="8"/>
  <c r="C593" i="8"/>
  <c r="C595" i="8"/>
  <c r="C596" i="8"/>
  <c r="E1236" i="8"/>
  <c r="C597" i="8"/>
  <c r="C599" i="8"/>
  <c r="C600" i="8"/>
  <c r="E1240" i="8"/>
  <c r="C601" i="8"/>
  <c r="C603" i="8"/>
  <c r="C604" i="8"/>
  <c r="E1244" i="8"/>
  <c r="C605" i="8"/>
  <c r="C607" i="8"/>
  <c r="C608" i="8"/>
  <c r="E1248" i="8"/>
  <c r="C609" i="8"/>
  <c r="C611" i="8"/>
  <c r="C613" i="8"/>
  <c r="C614" i="8"/>
  <c r="E1254" i="8"/>
  <c r="C615" i="8"/>
  <c r="C617" i="8"/>
  <c r="C618" i="8"/>
  <c r="E1258" i="8"/>
  <c r="C619" i="8"/>
  <c r="C621" i="8"/>
  <c r="C622" i="8"/>
  <c r="E1262" i="8"/>
  <c r="E1263" i="8"/>
  <c r="C623" i="8"/>
  <c r="E1226" i="8"/>
  <c r="E1234" i="8"/>
  <c r="E1242" i="8"/>
  <c r="D1230" i="8"/>
  <c r="B1230" i="8"/>
  <c r="D1238" i="8"/>
  <c r="B1238" i="8"/>
  <c r="E1230" i="8"/>
  <c r="E1238" i="8"/>
  <c r="C624" i="8"/>
  <c r="E1264" i="8"/>
  <c r="D586" i="8"/>
  <c r="B586" i="8"/>
  <c r="B602" i="8"/>
  <c r="D602" i="8"/>
  <c r="B606" i="8"/>
  <c r="D606" i="8"/>
  <c r="D590" i="8"/>
  <c r="B590" i="8"/>
  <c r="D594" i="8"/>
  <c r="B594" i="8"/>
  <c r="B598" i="8"/>
  <c r="D598" i="8"/>
  <c r="B610" i="8"/>
  <c r="D610" i="8"/>
  <c r="A69" i="45"/>
  <c r="N44" i="45"/>
  <c r="I1619" i="10" l="1"/>
  <c r="D588" i="8"/>
  <c r="D1250" i="8"/>
  <c r="J1612" i="10"/>
  <c r="H1626" i="10"/>
  <c r="J1620" i="10"/>
  <c r="I1611" i="10"/>
  <c r="B1246" i="8"/>
  <c r="G1633" i="10"/>
  <c r="J1616" i="10"/>
  <c r="G1629" i="10"/>
  <c r="I1623" i="10"/>
  <c r="I1615" i="10"/>
  <c r="I1635" i="10"/>
  <c r="I1627" i="10"/>
  <c r="H1622" i="10"/>
  <c r="H1618" i="10"/>
  <c r="H1614" i="10"/>
  <c r="B624" i="8"/>
  <c r="B1009" i="10" s="1"/>
  <c r="B1250" i="8"/>
  <c r="B608" i="8"/>
  <c r="B604" i="8"/>
  <c r="B600" i="8"/>
  <c r="D1246" i="8"/>
  <c r="B620" i="8"/>
  <c r="I1631" i="10"/>
  <c r="G1625" i="10"/>
  <c r="F1620" i="10"/>
  <c r="F1616" i="10"/>
  <c r="F1612" i="10"/>
  <c r="I1636" i="10"/>
  <c r="B995" i="10"/>
  <c r="B1005" i="10"/>
  <c r="B971" i="10"/>
  <c r="B1615" i="10"/>
  <c r="D614" i="8"/>
  <c r="C992" i="10"/>
  <c r="K992" i="10" s="1"/>
  <c r="C988" i="10"/>
  <c r="K988" i="10" s="1"/>
  <c r="C980" i="10"/>
  <c r="K980" i="10" s="1"/>
  <c r="C976" i="10"/>
  <c r="K976" i="10" s="1"/>
  <c r="G1644" i="10"/>
  <c r="F1643" i="10"/>
  <c r="J1635" i="10"/>
  <c r="H1633" i="10"/>
  <c r="F1631" i="10"/>
  <c r="J1627" i="10"/>
  <c r="G1620" i="10"/>
  <c r="G1612" i="10"/>
  <c r="D592" i="8"/>
  <c r="B612" i="8"/>
  <c r="C1008" i="10"/>
  <c r="K1008" i="10" s="1"/>
  <c r="C1006" i="10"/>
  <c r="K1006" i="10" s="1"/>
  <c r="C1002" i="10"/>
  <c r="K1002" i="10" s="1"/>
  <c r="C998" i="10"/>
  <c r="K998" i="10" s="1"/>
  <c r="C994" i="10"/>
  <c r="K994" i="10" s="1"/>
  <c r="C990" i="10"/>
  <c r="K990" i="10" s="1"/>
  <c r="C986" i="10"/>
  <c r="K986" i="10" s="1"/>
  <c r="C982" i="10"/>
  <c r="K982" i="10" s="1"/>
  <c r="C978" i="10"/>
  <c r="K978" i="10" s="1"/>
  <c r="C974" i="10"/>
  <c r="K974" i="10" s="1"/>
  <c r="B1627" i="10"/>
  <c r="B1611" i="10"/>
  <c r="G1647" i="10"/>
  <c r="F1646" i="10"/>
  <c r="G1643" i="10"/>
  <c r="F1642" i="10"/>
  <c r="G1639" i="10"/>
  <c r="F1638" i="10"/>
  <c r="J1634" i="10"/>
  <c r="H1632" i="10"/>
  <c r="F1630" i="10"/>
  <c r="J1626" i="10"/>
  <c r="G1623" i="10"/>
  <c r="G1615" i="10"/>
  <c r="J1648" i="10"/>
  <c r="I1647" i="10"/>
  <c r="H1646" i="10"/>
  <c r="J1644" i="10"/>
  <c r="I1643" i="10"/>
  <c r="H1642" i="10"/>
  <c r="J1640" i="10"/>
  <c r="I1639" i="10"/>
  <c r="H1638" i="10"/>
  <c r="J1636" i="10"/>
  <c r="H1634" i="10"/>
  <c r="F1632" i="10"/>
  <c r="J1628" i="10"/>
  <c r="J1624" i="10"/>
  <c r="G1621" i="10"/>
  <c r="C1004" i="10"/>
  <c r="K1004" i="10" s="1"/>
  <c r="C1000" i="10"/>
  <c r="K1000" i="10" s="1"/>
  <c r="C996" i="10"/>
  <c r="K996" i="10" s="1"/>
  <c r="J1649" i="10"/>
  <c r="H1649" i="10"/>
  <c r="J1647" i="10"/>
  <c r="I1646" i="10"/>
  <c r="H1645" i="10"/>
  <c r="J1643" i="10"/>
  <c r="I1642" i="10"/>
  <c r="H1641" i="10"/>
  <c r="J1639" i="10"/>
  <c r="I1638" i="10"/>
  <c r="H1637" i="10"/>
  <c r="F1635" i="10"/>
  <c r="J1631" i="10"/>
  <c r="H1629" i="10"/>
  <c r="F1627" i="10"/>
  <c r="G1616" i="10"/>
  <c r="G1613" i="10"/>
  <c r="I1648" i="10"/>
  <c r="H1647" i="10"/>
  <c r="J1645" i="10"/>
  <c r="I1644" i="10"/>
  <c r="H1643" i="10"/>
  <c r="J1641" i="10"/>
  <c r="I1640" i="10"/>
  <c r="H1639" i="10"/>
  <c r="J1637" i="10"/>
  <c r="H1635" i="10"/>
  <c r="J1633" i="10"/>
  <c r="H1631" i="10"/>
  <c r="J1629" i="10"/>
  <c r="H1627" i="10"/>
  <c r="F1625" i="10"/>
  <c r="G1618" i="10"/>
  <c r="C1619" i="10"/>
  <c r="K1619" i="10" s="1"/>
  <c r="C1615" i="10"/>
  <c r="K1615" i="10" s="1"/>
  <c r="C1611" i="10"/>
  <c r="K1611" i="10" s="1"/>
  <c r="B983" i="10"/>
  <c r="B975" i="10"/>
  <c r="B987" i="10"/>
  <c r="B1623" i="10"/>
  <c r="B993" i="10"/>
  <c r="B979" i="10"/>
  <c r="B991" i="10"/>
  <c r="B1635" i="10"/>
  <c r="D596" i="8"/>
  <c r="B1619" i="10"/>
  <c r="I1649" i="10"/>
  <c r="H1648" i="10"/>
  <c r="J1646" i="10"/>
  <c r="I1645" i="10"/>
  <c r="H1644" i="10"/>
  <c r="J1642" i="10"/>
  <c r="I1641" i="10"/>
  <c r="H1640" i="10"/>
  <c r="J1638" i="10"/>
  <c r="I1637" i="10"/>
  <c r="H1636" i="10"/>
  <c r="F1634" i="10"/>
  <c r="J1630" i="10"/>
  <c r="H1628" i="10"/>
  <c r="F1626" i="10"/>
  <c r="G1619" i="10"/>
  <c r="G1611" i="10"/>
  <c r="G1649" i="10"/>
  <c r="F1648" i="10"/>
  <c r="G1645" i="10"/>
  <c r="F1644" i="10"/>
  <c r="G1641" i="10"/>
  <c r="F1640" i="10"/>
  <c r="G1637" i="10"/>
  <c r="F1636" i="10"/>
  <c r="J1632" i="10"/>
  <c r="H1630" i="10"/>
  <c r="F1628" i="10"/>
  <c r="F1624" i="10"/>
  <c r="G1617" i="10"/>
  <c r="B989" i="10"/>
  <c r="C984" i="10"/>
  <c r="K984" i="10" s="1"/>
  <c r="C972" i="10"/>
  <c r="K972" i="10" s="1"/>
  <c r="B1631" i="10"/>
  <c r="F1649" i="10"/>
  <c r="G1648" i="10"/>
  <c r="F1647" i="10"/>
  <c r="G1640" i="10"/>
  <c r="F1639" i="10"/>
  <c r="G1646" i="10"/>
  <c r="F1645" i="10"/>
  <c r="G1642" i="10"/>
  <c r="F1641" i="10"/>
  <c r="G1638" i="10"/>
  <c r="F1637" i="10"/>
  <c r="C1635" i="10"/>
  <c r="K1635" i="10" s="1"/>
  <c r="F1633" i="10"/>
  <c r="C1631" i="10"/>
  <c r="K1631" i="10" s="1"/>
  <c r="F1629" i="10"/>
  <c r="J1625" i="10"/>
  <c r="G1622" i="10"/>
  <c r="G1614" i="10"/>
  <c r="C1627" i="10"/>
  <c r="K1627" i="10" s="1"/>
  <c r="C1623" i="10"/>
  <c r="K1623" i="10" s="1"/>
  <c r="D1635" i="10"/>
  <c r="E1635" i="10" s="1"/>
  <c r="D1627" i="10"/>
  <c r="E1627" i="10" s="1"/>
  <c r="D1619" i="10"/>
  <c r="E1619" i="10" s="1"/>
  <c r="D1611" i="10"/>
  <c r="E1611" i="10" s="1"/>
  <c r="D1632" i="10"/>
  <c r="E1632" i="10" s="1"/>
  <c r="D1624" i="10"/>
  <c r="E1624" i="10" s="1"/>
  <c r="D1616" i="10"/>
  <c r="E1616" i="10" s="1"/>
  <c r="D1629" i="10"/>
  <c r="E1629" i="10" s="1"/>
  <c r="D1621" i="10"/>
  <c r="E1621" i="10" s="1"/>
  <c r="D1613" i="10"/>
  <c r="E1613" i="10" s="1"/>
  <c r="D1630" i="10"/>
  <c r="E1630" i="10" s="1"/>
  <c r="D1622" i="10"/>
  <c r="E1622" i="10" s="1"/>
  <c r="D1614" i="10"/>
  <c r="E1614" i="10" s="1"/>
  <c r="D1649" i="10"/>
  <c r="E1649" i="10" s="1"/>
  <c r="D1645" i="10"/>
  <c r="E1645" i="10" s="1"/>
  <c r="D1641" i="10"/>
  <c r="E1641" i="10" s="1"/>
  <c r="D1637" i="10"/>
  <c r="E1637" i="10" s="1"/>
  <c r="D1646" i="10"/>
  <c r="E1646" i="10" s="1"/>
  <c r="D1642" i="10"/>
  <c r="E1642" i="10" s="1"/>
  <c r="D1638" i="10"/>
  <c r="E1638" i="10" s="1"/>
  <c r="D1647" i="10"/>
  <c r="E1647" i="10" s="1"/>
  <c r="D1643" i="10"/>
  <c r="E1643" i="10" s="1"/>
  <c r="D1639" i="10"/>
  <c r="E1639" i="10" s="1"/>
  <c r="D1648" i="10"/>
  <c r="E1648" i="10" s="1"/>
  <c r="D1644" i="10"/>
  <c r="E1644" i="10" s="1"/>
  <c r="D1640" i="10"/>
  <c r="E1640" i="10" s="1"/>
  <c r="D1631" i="10"/>
  <c r="E1631" i="10" s="1"/>
  <c r="D1623" i="10"/>
  <c r="E1623" i="10" s="1"/>
  <c r="D1615" i="10"/>
  <c r="E1615" i="10" s="1"/>
  <c r="D1636" i="10"/>
  <c r="E1636" i="10" s="1"/>
  <c r="D1628" i="10"/>
  <c r="E1628" i="10" s="1"/>
  <c r="D1620" i="10"/>
  <c r="E1620" i="10" s="1"/>
  <c r="D1633" i="10"/>
  <c r="E1633" i="10" s="1"/>
  <c r="D1625" i="10"/>
  <c r="E1625" i="10" s="1"/>
  <c r="D1617" i="10"/>
  <c r="E1617" i="10" s="1"/>
  <c r="D1634" i="10"/>
  <c r="E1634" i="10" s="1"/>
  <c r="D1626" i="10"/>
  <c r="E1626" i="10" s="1"/>
  <c r="D1618" i="10"/>
  <c r="E1618" i="10" s="1"/>
  <c r="D1612" i="10"/>
  <c r="E1612" i="10" s="1"/>
  <c r="C1264" i="8"/>
  <c r="C1009" i="10"/>
  <c r="K1009" i="10" s="1"/>
  <c r="C1248" i="8"/>
  <c r="C993" i="10"/>
  <c r="K993" i="10" s="1"/>
  <c r="C1244" i="8"/>
  <c r="C989" i="10"/>
  <c r="K989" i="10" s="1"/>
  <c r="C1240" i="8"/>
  <c r="C985" i="10"/>
  <c r="K985" i="10" s="1"/>
  <c r="C1236" i="8"/>
  <c r="C981" i="10"/>
  <c r="K981" i="10" s="1"/>
  <c r="C1232" i="8"/>
  <c r="C977" i="10"/>
  <c r="K977" i="10" s="1"/>
  <c r="C1228" i="8"/>
  <c r="C973" i="10"/>
  <c r="K973" i="10" s="1"/>
  <c r="C1260" i="8"/>
  <c r="C1005" i="10"/>
  <c r="K1005" i="10" s="1"/>
  <c r="C1252" i="8"/>
  <c r="C997" i="10"/>
  <c r="K997" i="10" s="1"/>
  <c r="C1262" i="8"/>
  <c r="C1007" i="10"/>
  <c r="K1007" i="10" s="1"/>
  <c r="C1258" i="8"/>
  <c r="C1003" i="10"/>
  <c r="K1003" i="10" s="1"/>
  <c r="C1254" i="8"/>
  <c r="C999" i="10"/>
  <c r="K999" i="10" s="1"/>
  <c r="C1256" i="8"/>
  <c r="C1001" i="10"/>
  <c r="K1001" i="10" s="1"/>
  <c r="D616" i="8"/>
  <c r="D624" i="8"/>
  <c r="D600" i="8"/>
  <c r="B616" i="8"/>
  <c r="B588" i="8"/>
  <c r="D608" i="8"/>
  <c r="B592" i="8"/>
  <c r="D620" i="8"/>
  <c r="D612" i="8"/>
  <c r="D604" i="8"/>
  <c r="B596" i="8"/>
  <c r="B622" i="8"/>
  <c r="D618" i="8"/>
  <c r="B614" i="8"/>
  <c r="D622" i="8"/>
  <c r="B618" i="8"/>
  <c r="D623" i="8"/>
  <c r="C1263" i="8"/>
  <c r="B623" i="8"/>
  <c r="D621" i="8"/>
  <c r="C1261" i="8"/>
  <c r="B621" i="8"/>
  <c r="D613" i="8"/>
  <c r="C1253" i="8"/>
  <c r="B613" i="8"/>
  <c r="D609" i="8"/>
  <c r="C1249" i="8"/>
  <c r="B609" i="8"/>
  <c r="D601" i="8"/>
  <c r="C1241" i="8"/>
  <c r="B601" i="8"/>
  <c r="D597" i="8"/>
  <c r="C1237" i="8"/>
  <c r="B597" i="8"/>
  <c r="D593" i="8"/>
  <c r="C1233" i="8"/>
  <c r="B593" i="8"/>
  <c r="D589" i="8"/>
  <c r="C1229" i="8"/>
  <c r="B589" i="8"/>
  <c r="D619" i="8"/>
  <c r="C1259" i="8"/>
  <c r="B619" i="8"/>
  <c r="D615" i="8"/>
  <c r="C1255" i="8"/>
  <c r="B615" i="8"/>
  <c r="D611" i="8"/>
  <c r="C1251" i="8"/>
  <c r="B611" i="8"/>
  <c r="B1264" i="8"/>
  <c r="D617" i="8"/>
  <c r="C1257" i="8"/>
  <c r="B617" i="8"/>
  <c r="D605" i="8"/>
  <c r="C1245" i="8"/>
  <c r="B605" i="8"/>
  <c r="B1254" i="8"/>
  <c r="D607" i="8"/>
  <c r="C1247" i="8"/>
  <c r="B607" i="8"/>
  <c r="D603" i="8"/>
  <c r="C1243" i="8"/>
  <c r="B603" i="8"/>
  <c r="D599" i="8"/>
  <c r="C1239" i="8"/>
  <c r="B599" i="8"/>
  <c r="D595" i="8"/>
  <c r="C1235" i="8"/>
  <c r="B595" i="8"/>
  <c r="D591" i="8"/>
  <c r="C1231" i="8"/>
  <c r="B591" i="8"/>
  <c r="D587" i="8"/>
  <c r="C1227" i="8"/>
  <c r="B587" i="8"/>
  <c r="D1258" i="8" l="1"/>
  <c r="D1256" i="8"/>
  <c r="D1228" i="8"/>
  <c r="D1264" i="8"/>
  <c r="B985" i="10"/>
  <c r="D1236" i="8"/>
  <c r="B1258" i="8"/>
  <c r="B1639" i="10"/>
  <c r="C1636" i="10"/>
  <c r="K1636" i="10" s="1"/>
  <c r="B974" i="10"/>
  <c r="C1618" i="10"/>
  <c r="K1618" i="10" s="1"/>
  <c r="B994" i="10"/>
  <c r="C1638" i="10"/>
  <c r="K1638" i="10" s="1"/>
  <c r="B1003" i="10"/>
  <c r="B1007" i="10"/>
  <c r="C1643" i="10"/>
  <c r="K1643" i="10" s="1"/>
  <c r="C1649" i="10"/>
  <c r="K1649" i="10" s="1"/>
  <c r="B997" i="10"/>
  <c r="B992" i="10"/>
  <c r="C1630" i="10"/>
  <c r="K1630" i="10" s="1"/>
  <c r="B972" i="10"/>
  <c r="B1649" i="10"/>
  <c r="B1004" i="10"/>
  <c r="C1614" i="10"/>
  <c r="K1614" i="10" s="1"/>
  <c r="B986" i="10"/>
  <c r="C1634" i="10"/>
  <c r="K1634" i="10" s="1"/>
  <c r="B1008" i="10"/>
  <c r="C1620" i="10"/>
  <c r="K1620" i="10" s="1"/>
  <c r="C1616" i="10"/>
  <c r="K1616" i="10" s="1"/>
  <c r="B988" i="10"/>
  <c r="C1632" i="10"/>
  <c r="K1632" i="10" s="1"/>
  <c r="B1643" i="10"/>
  <c r="B1002" i="10"/>
  <c r="B1000" i="10"/>
  <c r="C1644" i="10"/>
  <c r="K1644" i="10" s="1"/>
  <c r="B981" i="10"/>
  <c r="D1262" i="8"/>
  <c r="D1248" i="8"/>
  <c r="B976" i="10"/>
  <c r="C1612" i="10"/>
  <c r="K1612" i="10" s="1"/>
  <c r="B984" i="10"/>
  <c r="C1628" i="10"/>
  <c r="K1628" i="10" s="1"/>
  <c r="B982" i="10"/>
  <c r="C1626" i="10"/>
  <c r="K1626" i="10" s="1"/>
  <c r="B1006" i="10"/>
  <c r="C1648" i="10"/>
  <c r="K1648" i="10" s="1"/>
  <c r="B999" i="10"/>
  <c r="B977" i="10"/>
  <c r="B973" i="10"/>
  <c r="C1639" i="10"/>
  <c r="K1639" i="10" s="1"/>
  <c r="B980" i="10"/>
  <c r="C1624" i="10"/>
  <c r="K1624" i="10" s="1"/>
  <c r="D1254" i="8"/>
  <c r="B990" i="10"/>
  <c r="C1642" i="10"/>
  <c r="K1642" i="10" s="1"/>
  <c r="B996" i="10"/>
  <c r="C1640" i="10"/>
  <c r="K1640" i="10" s="1"/>
  <c r="B978" i="10"/>
  <c r="C1622" i="10"/>
  <c r="K1622" i="10" s="1"/>
  <c r="B998" i="10"/>
  <c r="C1646" i="10"/>
  <c r="K1646" i="10" s="1"/>
  <c r="B1001" i="10"/>
  <c r="B1262" i="8"/>
  <c r="C1647" i="10"/>
  <c r="K1647" i="10" s="1"/>
  <c r="B1260" i="8"/>
  <c r="C1645" i="10"/>
  <c r="K1645" i="10" s="1"/>
  <c r="D1260" i="8"/>
  <c r="B1232" i="8"/>
  <c r="C1617" i="10"/>
  <c r="K1617" i="10" s="1"/>
  <c r="D1232" i="8"/>
  <c r="B1240" i="8"/>
  <c r="C1625" i="10"/>
  <c r="K1625" i="10" s="1"/>
  <c r="D1240" i="8"/>
  <c r="B1248" i="8"/>
  <c r="C1633" i="10"/>
  <c r="K1633" i="10" s="1"/>
  <c r="B1256" i="8"/>
  <c r="C1641" i="10"/>
  <c r="K1641" i="10" s="1"/>
  <c r="B1252" i="8"/>
  <c r="C1637" i="10"/>
  <c r="K1637" i="10" s="1"/>
  <c r="D1252" i="8"/>
  <c r="B1228" i="8"/>
  <c r="C1613" i="10"/>
  <c r="K1613" i="10" s="1"/>
  <c r="B1236" i="8"/>
  <c r="C1621" i="10"/>
  <c r="K1621" i="10" s="1"/>
  <c r="B1244" i="8"/>
  <c r="C1629" i="10"/>
  <c r="K1629" i="10" s="1"/>
  <c r="D1244" i="8"/>
  <c r="B1245" i="8"/>
  <c r="D1245" i="8"/>
  <c r="B1233" i="8"/>
  <c r="D1233" i="8"/>
  <c r="B1253" i="8"/>
  <c r="D1253" i="8"/>
  <c r="B1229" i="8"/>
  <c r="D1229" i="8"/>
  <c r="B1249" i="8"/>
  <c r="D1249" i="8"/>
  <c r="D1227" i="8"/>
  <c r="B1227" i="8"/>
  <c r="D1243" i="8"/>
  <c r="B1243" i="8"/>
  <c r="D1259" i="8"/>
  <c r="B1259" i="8"/>
  <c r="B1241" i="8"/>
  <c r="D1241" i="8"/>
  <c r="D1263" i="8"/>
  <c r="B1263" i="8"/>
  <c r="D1235" i="8"/>
  <c r="B1235" i="8"/>
  <c r="D1251" i="8"/>
  <c r="B1251" i="8"/>
  <c r="D1231" i="8"/>
  <c r="B1231" i="8"/>
  <c r="D1247" i="8"/>
  <c r="B1247" i="8"/>
  <c r="D1239" i="8"/>
  <c r="B1239" i="8"/>
  <c r="B1257" i="8"/>
  <c r="D1257" i="8"/>
  <c r="D1255" i="8"/>
  <c r="B1255" i="8"/>
  <c r="B1237" i="8"/>
  <c r="D1237" i="8"/>
  <c r="B1261" i="8"/>
  <c r="D1261" i="8"/>
  <c r="B1622" i="10" l="1"/>
  <c r="B1642" i="10"/>
  <c r="B1614" i="10"/>
  <c r="B1633" i="10"/>
  <c r="B1640" i="10"/>
  <c r="B1624" i="10"/>
  <c r="B1616" i="10"/>
  <c r="B1620" i="10"/>
  <c r="B1628" i="10"/>
  <c r="B1629" i="10"/>
  <c r="B1613" i="10"/>
  <c r="B1645" i="10"/>
  <c r="B1618" i="10"/>
  <c r="B1646" i="10"/>
  <c r="B1626" i="10"/>
  <c r="B1634" i="10"/>
  <c r="B1638" i="10"/>
  <c r="B1630" i="10"/>
  <c r="B1641" i="10"/>
  <c r="B1617" i="10"/>
  <c r="B1632" i="10"/>
  <c r="B1636" i="10"/>
  <c r="B1648" i="10"/>
  <c r="B1644" i="10"/>
  <c r="B1612" i="10"/>
  <c r="B1621" i="10"/>
  <c r="B1625" i="10"/>
  <c r="B1647" i="10"/>
  <c r="B1637" i="10"/>
  <c r="Q19" i="48"/>
  <c r="Q20" i="48"/>
  <c r="Q21" i="48"/>
  <c r="Q22" i="48"/>
  <c r="Q23" i="48"/>
  <c r="Q24" i="48"/>
  <c r="Q25" i="48"/>
  <c r="Q18" i="48"/>
  <c r="N1190" i="8" l="1"/>
  <c r="D390" i="10" l="1"/>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509" i="10"/>
  <c r="D510" i="10"/>
  <c r="D511" i="10"/>
  <c r="D512" i="10"/>
  <c r="D513" i="10"/>
  <c r="D514" i="10"/>
  <c r="D515" i="10"/>
  <c r="D516" i="10"/>
  <c r="D517" i="10"/>
  <c r="D518" i="10"/>
  <c r="D519" i="10"/>
  <c r="D520" i="10"/>
  <c r="D521" i="10"/>
  <c r="D522" i="10"/>
  <c r="D523" i="10"/>
  <c r="D524" i="10"/>
  <c r="D525" i="10"/>
  <c r="D526" i="10"/>
  <c r="D527" i="10"/>
  <c r="D528" i="10"/>
  <c r="D529" i="10"/>
  <c r="D530" i="10"/>
  <c r="D531" i="10"/>
  <c r="D532" i="10"/>
  <c r="D533" i="10"/>
  <c r="D534" i="10"/>
  <c r="D535" i="10"/>
  <c r="D536" i="10"/>
  <c r="D537" i="10"/>
  <c r="D538" i="10"/>
  <c r="D539" i="10"/>
  <c r="D540" i="10"/>
  <c r="D541" i="10"/>
  <c r="D542" i="10"/>
  <c r="D543" i="10"/>
  <c r="D544" i="10"/>
  <c r="D545" i="10"/>
  <c r="D546" i="10"/>
  <c r="D547" i="10"/>
  <c r="D548" i="10"/>
  <c r="D549" i="10"/>
  <c r="D550" i="10"/>
  <c r="D551" i="10"/>
  <c r="D552" i="10"/>
  <c r="D553" i="10"/>
  <c r="D554" i="10"/>
  <c r="D555" i="10"/>
  <c r="D556" i="10"/>
  <c r="D557" i="10"/>
  <c r="D558" i="10"/>
  <c r="D559" i="10"/>
  <c r="D560" i="10"/>
  <c r="D561" i="10"/>
  <c r="D562" i="10"/>
  <c r="D563" i="10"/>
  <c r="D564" i="10"/>
  <c r="D565" i="10"/>
  <c r="D566" i="10"/>
  <c r="D567" i="10"/>
  <c r="D568" i="10"/>
  <c r="D569" i="10"/>
  <c r="D570" i="10"/>
  <c r="D571" i="10"/>
  <c r="D572" i="10"/>
  <c r="D573" i="10"/>
  <c r="D574" i="10"/>
  <c r="D575" i="10"/>
  <c r="D576" i="10"/>
  <c r="D577" i="10"/>
  <c r="D578" i="10"/>
  <c r="D579" i="10"/>
  <c r="D580" i="10"/>
  <c r="D581" i="10"/>
  <c r="D582" i="10"/>
  <c r="D583" i="10"/>
  <c r="D584" i="10"/>
  <c r="D585" i="10"/>
  <c r="D586" i="10"/>
  <c r="D587" i="10"/>
  <c r="D588" i="10"/>
  <c r="D589" i="10"/>
  <c r="D590" i="10"/>
  <c r="D591" i="10"/>
  <c r="D592" i="10"/>
  <c r="D593" i="10"/>
  <c r="D594" i="10"/>
  <c r="D595" i="10"/>
  <c r="D596" i="10"/>
  <c r="D597" i="10"/>
  <c r="D598" i="10"/>
  <c r="D599" i="10"/>
  <c r="D600" i="10"/>
  <c r="D601" i="10"/>
  <c r="D602" i="10"/>
  <c r="D603" i="10"/>
  <c r="D604" i="10"/>
  <c r="D605" i="10"/>
  <c r="D606" i="10"/>
  <c r="D607" i="10"/>
  <c r="D608" i="10"/>
  <c r="D609" i="10"/>
  <c r="D610" i="10"/>
  <c r="D611" i="10"/>
  <c r="D612" i="10"/>
  <c r="D613" i="10"/>
  <c r="D614" i="10"/>
  <c r="D615" i="10"/>
  <c r="D616" i="10"/>
  <c r="D617" i="10"/>
  <c r="D618" i="10"/>
  <c r="D619" i="10"/>
  <c r="D620" i="10"/>
  <c r="D621" i="10"/>
  <c r="D622" i="10"/>
  <c r="D623" i="10"/>
  <c r="D624" i="10"/>
  <c r="D625" i="10"/>
  <c r="D626" i="10"/>
  <c r="D627" i="10"/>
  <c r="D628" i="10"/>
  <c r="D629" i="10"/>
  <c r="D630" i="10"/>
  <c r="D631" i="10"/>
  <c r="D632" i="10"/>
  <c r="D633" i="10"/>
  <c r="D634" i="10"/>
  <c r="D635" i="10"/>
  <c r="D636" i="10"/>
  <c r="D637" i="10"/>
  <c r="D638" i="10"/>
  <c r="D639" i="10"/>
  <c r="D640" i="10"/>
  <c r="D641" i="10"/>
  <c r="D642" i="10"/>
  <c r="D643" i="10"/>
  <c r="D644" i="10"/>
  <c r="D645" i="10"/>
  <c r="D646" i="10"/>
  <c r="D647" i="10"/>
  <c r="D648" i="10"/>
  <c r="D649" i="10"/>
  <c r="D650" i="10"/>
  <c r="D651" i="10"/>
  <c r="D652" i="10"/>
  <c r="D653" i="10"/>
  <c r="D654" i="10"/>
  <c r="D655" i="10"/>
  <c r="D656" i="10"/>
  <c r="D657" i="10"/>
  <c r="D658" i="10"/>
  <c r="D659" i="10"/>
  <c r="D660" i="10"/>
  <c r="D661" i="10"/>
  <c r="D662" i="10"/>
  <c r="D663" i="10"/>
  <c r="D664" i="10"/>
  <c r="D665" i="10"/>
  <c r="D666" i="10"/>
  <c r="D667" i="10"/>
  <c r="D668" i="10"/>
  <c r="D669" i="10"/>
  <c r="D670" i="10"/>
  <c r="D671" i="10"/>
  <c r="D672" i="10"/>
  <c r="D673" i="10"/>
  <c r="D674" i="10"/>
  <c r="D675" i="10"/>
  <c r="D676" i="10"/>
  <c r="D677" i="10"/>
  <c r="D678" i="10"/>
  <c r="D679" i="10"/>
  <c r="D680" i="10"/>
  <c r="D681" i="10"/>
  <c r="D682" i="10"/>
  <c r="D683" i="10"/>
  <c r="D684" i="10"/>
  <c r="D685" i="10"/>
  <c r="D686" i="10"/>
  <c r="D687" i="10"/>
  <c r="D688" i="10"/>
  <c r="D689" i="10"/>
  <c r="D690" i="10"/>
  <c r="D691" i="10"/>
  <c r="D692" i="10"/>
  <c r="D693" i="10"/>
  <c r="D694" i="10"/>
  <c r="D695" i="10"/>
  <c r="D696" i="10"/>
  <c r="D697" i="10"/>
  <c r="D698" i="10"/>
  <c r="D699" i="10"/>
  <c r="D700" i="10"/>
  <c r="D701" i="10"/>
  <c r="D702" i="10"/>
  <c r="D703" i="10"/>
  <c r="D704" i="10"/>
  <c r="D705" i="10"/>
  <c r="D706" i="10"/>
  <c r="D707" i="10"/>
  <c r="D708" i="10"/>
  <c r="D709" i="10"/>
  <c r="D710" i="10"/>
  <c r="D711" i="10"/>
  <c r="D712" i="10"/>
  <c r="D713" i="10"/>
  <c r="D714" i="10"/>
  <c r="D715" i="10"/>
  <c r="D716" i="10"/>
  <c r="D717" i="10"/>
  <c r="D718" i="10"/>
  <c r="D719" i="10"/>
  <c r="D720" i="10"/>
  <c r="D721" i="10"/>
  <c r="D722" i="10"/>
  <c r="D723" i="10"/>
  <c r="D724" i="10"/>
  <c r="D725" i="10"/>
  <c r="D726" i="10"/>
  <c r="D727" i="10"/>
  <c r="D728" i="10"/>
  <c r="D729" i="10"/>
  <c r="D730" i="10"/>
  <c r="D731" i="10"/>
  <c r="D732" i="10"/>
  <c r="D733" i="10"/>
  <c r="D734" i="10"/>
  <c r="D735" i="10"/>
  <c r="D736" i="10"/>
  <c r="D737" i="10"/>
  <c r="D738" i="10"/>
  <c r="D739" i="10"/>
  <c r="D740" i="10"/>
  <c r="D741" i="10"/>
  <c r="D742" i="10"/>
  <c r="D743" i="10"/>
  <c r="D744" i="10"/>
  <c r="D745" i="10"/>
  <c r="D746" i="10"/>
  <c r="D747" i="10"/>
  <c r="D748" i="10"/>
  <c r="D749" i="10"/>
  <c r="D750" i="10"/>
  <c r="D751" i="10"/>
  <c r="D752" i="10"/>
  <c r="D753" i="10"/>
  <c r="D754" i="10"/>
  <c r="D755" i="10"/>
  <c r="D756" i="10"/>
  <c r="D757" i="10"/>
  <c r="D758" i="10"/>
  <c r="D759" i="10"/>
  <c r="D760" i="10"/>
  <c r="D761" i="10"/>
  <c r="D762" i="10"/>
  <c r="D763" i="10"/>
  <c r="D764" i="10"/>
  <c r="D765" i="10"/>
  <c r="D766" i="10"/>
  <c r="D767" i="10"/>
  <c r="D768" i="10"/>
  <c r="D769" i="10"/>
  <c r="D770" i="10"/>
  <c r="D771" i="10"/>
  <c r="D772" i="10"/>
  <c r="D773" i="10"/>
  <c r="D774" i="10"/>
  <c r="D775" i="10"/>
  <c r="D776" i="10"/>
  <c r="D777" i="10"/>
  <c r="D778" i="10"/>
  <c r="D779" i="10"/>
  <c r="D780" i="10"/>
  <c r="D781" i="10"/>
  <c r="D782" i="10"/>
  <c r="D783" i="10"/>
  <c r="D784" i="10"/>
  <c r="D785" i="10"/>
  <c r="D786" i="10"/>
  <c r="D787" i="10"/>
  <c r="D788" i="10"/>
  <c r="D789" i="10"/>
  <c r="D790" i="10"/>
  <c r="D791" i="10"/>
  <c r="D792" i="10"/>
  <c r="D793" i="10"/>
  <c r="D794" i="10"/>
  <c r="D795" i="10"/>
  <c r="D796" i="10"/>
  <c r="D797" i="10"/>
  <c r="D798" i="10"/>
  <c r="D799" i="10"/>
  <c r="D800" i="10"/>
  <c r="D801" i="10"/>
  <c r="D802" i="10"/>
  <c r="D803" i="10"/>
  <c r="D804" i="10"/>
  <c r="D805" i="10"/>
  <c r="D806" i="10"/>
  <c r="D807" i="10"/>
  <c r="D808" i="10"/>
  <c r="D809" i="10"/>
  <c r="D810" i="10"/>
  <c r="D811" i="10"/>
  <c r="D812" i="10"/>
  <c r="D813" i="10"/>
  <c r="D814" i="10"/>
  <c r="D815" i="10"/>
  <c r="D816" i="10"/>
  <c r="D817" i="10"/>
  <c r="D818" i="10"/>
  <c r="D819" i="10"/>
  <c r="D820" i="10"/>
  <c r="D821" i="10"/>
  <c r="D822" i="10"/>
  <c r="D823" i="10"/>
  <c r="D824" i="10"/>
  <c r="D825" i="10"/>
  <c r="D826" i="10"/>
  <c r="D827" i="10"/>
  <c r="D828" i="10"/>
  <c r="D829" i="10"/>
  <c r="D830" i="10"/>
  <c r="D831" i="10"/>
  <c r="D832" i="10"/>
  <c r="D833" i="10"/>
  <c r="D834" i="10"/>
  <c r="D835" i="10"/>
  <c r="D836" i="10"/>
  <c r="D837" i="10"/>
  <c r="D838" i="10"/>
  <c r="D839" i="10"/>
  <c r="D840" i="10"/>
  <c r="D841" i="10"/>
  <c r="D842" i="10"/>
  <c r="D843" i="10"/>
  <c r="D844" i="10"/>
  <c r="D845"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D880" i="10"/>
  <c r="D881" i="10"/>
  <c r="D882" i="10"/>
  <c r="D883" i="10"/>
  <c r="D884" i="10"/>
  <c r="D885" i="10"/>
  <c r="D886" i="10"/>
  <c r="D887" i="10"/>
  <c r="D888" i="10"/>
  <c r="D889" i="10"/>
  <c r="D890" i="10"/>
  <c r="D891" i="10"/>
  <c r="D892" i="10"/>
  <c r="D893" i="10"/>
  <c r="D894" i="10"/>
  <c r="D895" i="10"/>
  <c r="D896" i="10"/>
  <c r="D897" i="10"/>
  <c r="D898" i="10"/>
  <c r="D899" i="10"/>
  <c r="D900" i="10"/>
  <c r="D901" i="10"/>
  <c r="D902" i="10"/>
  <c r="D903" i="10"/>
  <c r="D904" i="10"/>
  <c r="D905" i="10"/>
  <c r="D906" i="10"/>
  <c r="D907" i="10"/>
  <c r="D908" i="10"/>
  <c r="D909" i="10"/>
  <c r="D910" i="10"/>
  <c r="D911" i="10"/>
  <c r="D912" i="10"/>
  <c r="D913" i="10"/>
  <c r="D914" i="10"/>
  <c r="D915" i="10"/>
  <c r="D916" i="10"/>
  <c r="D917" i="10"/>
  <c r="D918" i="10"/>
  <c r="D919" i="10"/>
  <c r="D920" i="10"/>
  <c r="D921" i="10"/>
  <c r="D922" i="10"/>
  <c r="D923" i="10"/>
  <c r="D924" i="10"/>
  <c r="D925" i="10"/>
  <c r="D926" i="10"/>
  <c r="D927" i="10"/>
  <c r="D928" i="10"/>
  <c r="D929" i="10"/>
  <c r="D930" i="10"/>
  <c r="D931" i="10"/>
  <c r="D932" i="10"/>
  <c r="D933" i="10"/>
  <c r="D934" i="10"/>
  <c r="D935" i="10"/>
  <c r="D936" i="10"/>
  <c r="D937" i="10"/>
  <c r="D938" i="10"/>
  <c r="D939" i="10"/>
  <c r="D940" i="10"/>
  <c r="D941" i="10"/>
  <c r="D942" i="10"/>
  <c r="D943" i="10"/>
  <c r="D944" i="10"/>
  <c r="D945" i="10"/>
  <c r="D946" i="10"/>
  <c r="D947" i="10"/>
  <c r="D948" i="10"/>
  <c r="D949" i="10"/>
  <c r="D950" i="10"/>
  <c r="D951" i="10"/>
  <c r="D952" i="10"/>
  <c r="D953" i="10"/>
  <c r="D954" i="10"/>
  <c r="D955" i="10"/>
  <c r="D956" i="10"/>
  <c r="D957" i="10"/>
  <c r="D958" i="10"/>
  <c r="D959" i="10"/>
  <c r="D960" i="10"/>
  <c r="D961" i="10"/>
  <c r="D962" i="10"/>
  <c r="D963" i="10"/>
  <c r="D964" i="10"/>
  <c r="D965" i="10"/>
  <c r="D966" i="10"/>
  <c r="D967" i="10"/>
  <c r="D968" i="10"/>
  <c r="D969" i="10"/>
  <c r="D970" i="10"/>
  <c r="B58" i="34"/>
  <c r="B59" i="34"/>
  <c r="E35" i="2" l="1"/>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A6" i="2"/>
  <c r="B46" i="34" l="1"/>
  <c r="B48" i="34"/>
  <c r="B55" i="34"/>
  <c r="B28" i="34"/>
  <c r="B32" i="34"/>
  <c r="B34" i="34"/>
  <c r="B38" i="34"/>
  <c r="B51" i="34"/>
  <c r="B35" i="34"/>
  <c r="B30" i="34"/>
  <c r="B41" i="34"/>
  <c r="B29" i="34"/>
  <c r="B44" i="34"/>
  <c r="B43" i="34"/>
  <c r="B57" i="34"/>
  <c r="B47" i="34"/>
  <c r="B50" i="34"/>
  <c r="B56" i="34"/>
  <c r="B54" i="34"/>
  <c r="B33" i="34"/>
  <c r="B36" i="34"/>
  <c r="B27" i="34"/>
  <c r="B37" i="34"/>
  <c r="B49" i="34"/>
  <c r="B31" i="34"/>
  <c r="B52" i="34"/>
  <c r="B40" i="34"/>
  <c r="B39" i="34"/>
  <c r="B53" i="34"/>
  <c r="B42" i="34"/>
  <c r="B45" i="34"/>
  <c r="N29" i="43" l="1"/>
  <c r="N28" i="43"/>
  <c r="N27" i="43"/>
  <c r="N26" i="43"/>
  <c r="N25" i="43"/>
  <c r="N24" i="43"/>
  <c r="N23" i="43"/>
  <c r="N22" i="43"/>
  <c r="N21" i="43"/>
  <c r="N20" i="43"/>
  <c r="N19" i="43"/>
  <c r="N18" i="43"/>
  <c r="N17" i="43"/>
  <c r="N16" i="43"/>
  <c r="N15" i="43"/>
  <c r="N14" i="43"/>
  <c r="N13" i="43"/>
  <c r="N12" i="43"/>
  <c r="N11" i="43"/>
  <c r="N10" i="43"/>
  <c r="N9" i="43"/>
  <c r="N8" i="43"/>
  <c r="N7" i="43"/>
  <c r="N6" i="43"/>
  <c r="N5" i="43"/>
  <c r="M8" i="43"/>
  <c r="M9" i="43"/>
  <c r="M10" i="43"/>
  <c r="M11" i="43"/>
  <c r="L9" i="43"/>
  <c r="L10" i="43"/>
  <c r="L11" i="43"/>
  <c r="L8" i="43"/>
  <c r="K11" i="43"/>
  <c r="K9" i="43"/>
  <c r="K10" i="43"/>
  <c r="K8" i="43"/>
  <c r="J12" i="43"/>
  <c r="K12" i="43"/>
  <c r="L12" i="43"/>
  <c r="M12" i="43"/>
  <c r="J13" i="43"/>
  <c r="K13" i="43"/>
  <c r="L13" i="43"/>
  <c r="M13" i="43"/>
  <c r="J14" i="43"/>
  <c r="K14" i="43"/>
  <c r="L14" i="43"/>
  <c r="M14" i="43"/>
  <c r="J15" i="43"/>
  <c r="K15" i="43"/>
  <c r="L15" i="43"/>
  <c r="M15" i="43"/>
  <c r="J16" i="43"/>
  <c r="K16" i="43"/>
  <c r="L16" i="43"/>
  <c r="M16" i="43"/>
  <c r="J17" i="43"/>
  <c r="K17" i="43"/>
  <c r="L17" i="43"/>
  <c r="M17" i="43"/>
  <c r="J18" i="43"/>
  <c r="K18" i="43"/>
  <c r="L18" i="43"/>
  <c r="M18" i="43"/>
  <c r="J19" i="43"/>
  <c r="K19" i="43"/>
  <c r="L19" i="43"/>
  <c r="M19" i="43"/>
  <c r="J20" i="43"/>
  <c r="K20" i="43"/>
  <c r="L20" i="43"/>
  <c r="M20" i="43"/>
  <c r="J21" i="43"/>
  <c r="K21" i="43"/>
  <c r="L21" i="43"/>
  <c r="M21" i="43"/>
  <c r="J22" i="43"/>
  <c r="K22" i="43"/>
  <c r="L22" i="43"/>
  <c r="M22" i="43"/>
  <c r="J23" i="43"/>
  <c r="K23" i="43"/>
  <c r="L23" i="43"/>
  <c r="M23" i="43"/>
  <c r="J24" i="43"/>
  <c r="K24" i="43"/>
  <c r="L24" i="43"/>
  <c r="M24" i="43"/>
  <c r="J25" i="43"/>
  <c r="K25" i="43"/>
  <c r="L25" i="43"/>
  <c r="M25" i="43"/>
  <c r="J26" i="43"/>
  <c r="K26" i="43"/>
  <c r="L26" i="43"/>
  <c r="M26" i="43"/>
  <c r="J27" i="43"/>
  <c r="K27" i="43"/>
  <c r="L27" i="43"/>
  <c r="M27" i="43"/>
  <c r="J28" i="43"/>
  <c r="K28" i="43"/>
  <c r="L28" i="43"/>
  <c r="M28" i="43"/>
  <c r="J29" i="43"/>
  <c r="K29" i="43"/>
  <c r="L29" i="43"/>
  <c r="M29" i="43"/>
  <c r="I13" i="43"/>
  <c r="I14" i="43"/>
  <c r="I15" i="43"/>
  <c r="I16" i="43"/>
  <c r="I17" i="43"/>
  <c r="I18" i="43"/>
  <c r="I19" i="43"/>
  <c r="I20" i="43"/>
  <c r="I21" i="43"/>
  <c r="I22" i="43"/>
  <c r="I23" i="43"/>
  <c r="I24" i="43"/>
  <c r="I25" i="43"/>
  <c r="I26" i="43"/>
  <c r="I27" i="43"/>
  <c r="I28" i="43"/>
  <c r="I29" i="43"/>
  <c r="I12" i="43"/>
  <c r="J8" i="43"/>
  <c r="J9" i="43"/>
  <c r="J10" i="43"/>
  <c r="J11" i="43"/>
  <c r="I9" i="43"/>
  <c r="I10" i="43"/>
  <c r="I11" i="43"/>
  <c r="I8" i="43"/>
  <c r="J5" i="43"/>
  <c r="K5" i="43"/>
  <c r="L5" i="43"/>
  <c r="M5" i="43"/>
  <c r="J6" i="43"/>
  <c r="K6" i="43"/>
  <c r="L6" i="43"/>
  <c r="M6" i="43"/>
  <c r="J7" i="43"/>
  <c r="K7" i="43"/>
  <c r="L7" i="43"/>
  <c r="M7" i="43"/>
  <c r="I6" i="43"/>
  <c r="I7" i="43"/>
  <c r="I5" i="43"/>
  <c r="O4" i="25" l="1"/>
  <c r="B173" i="48" l="1"/>
  <c r="B174" i="48" s="1"/>
  <c r="B175" i="48" s="1"/>
  <c r="B176" i="48" s="1"/>
  <c r="B177" i="48" s="1"/>
  <c r="B178" i="48" s="1"/>
  <c r="B179" i="48" s="1"/>
  <c r="B180" i="48" s="1"/>
  <c r="B181" i="48"/>
  <c r="B182" i="48" s="1"/>
  <c r="B183" i="48" s="1"/>
  <c r="B184" i="48" s="1"/>
  <c r="B185" i="48" s="1"/>
  <c r="B186" i="48" s="1"/>
  <c r="B187" i="48" s="1"/>
  <c r="B188" i="48" s="1"/>
  <c r="B189" i="48"/>
  <c r="B190" i="48"/>
  <c r="B191" i="48" s="1"/>
  <c r="B192" i="48" s="1"/>
  <c r="B193" i="48" s="1"/>
  <c r="B194" i="48" s="1"/>
  <c r="B195" i="48" s="1"/>
  <c r="B196" i="48" s="1"/>
  <c r="B197" i="48"/>
  <c r="B198" i="48" s="1"/>
  <c r="B199" i="48" s="1"/>
  <c r="B200" i="48" s="1"/>
  <c r="B201" i="48" s="1"/>
  <c r="B202" i="48" s="1"/>
  <c r="B203" i="48" s="1"/>
  <c r="B204" i="48" s="1"/>
  <c r="B205" i="48"/>
  <c r="B206" i="48" s="1"/>
  <c r="B207" i="48" s="1"/>
  <c r="B208" i="48" s="1"/>
  <c r="B209" i="48" s="1"/>
  <c r="B210" i="48" s="1"/>
  <c r="B211" i="48" s="1"/>
  <c r="B212" i="48" s="1"/>
  <c r="B213" i="48"/>
  <c r="B214" i="48" s="1"/>
  <c r="B215" i="48" s="1"/>
  <c r="B216" i="48" s="1"/>
  <c r="B217" i="48" s="1"/>
  <c r="B218" i="48" s="1"/>
  <c r="B219" i="48" s="1"/>
  <c r="B220" i="48" s="1"/>
  <c r="B221" i="48"/>
  <c r="B222" i="48"/>
  <c r="B223" i="48" s="1"/>
  <c r="B224" i="48" s="1"/>
  <c r="B225" i="48" s="1"/>
  <c r="B226" i="48" s="1"/>
  <c r="B227" i="48" s="1"/>
  <c r="B228" i="48" s="1"/>
  <c r="B229" i="48"/>
  <c r="B230" i="48" s="1"/>
  <c r="B231" i="48" s="1"/>
  <c r="B232" i="48" s="1"/>
  <c r="B233" i="48" s="1"/>
  <c r="B234" i="48" s="1"/>
  <c r="B235" i="48" s="1"/>
  <c r="B236" i="48" s="1"/>
  <c r="B237" i="48"/>
  <c r="B238" i="48" s="1"/>
  <c r="B239" i="48" s="1"/>
  <c r="B240" i="48" s="1"/>
  <c r="B241" i="48" s="1"/>
  <c r="B242" i="48" s="1"/>
  <c r="B243" i="48" s="1"/>
  <c r="B244" i="48" s="1"/>
  <c r="B245" i="48"/>
  <c r="B246" i="48" s="1"/>
  <c r="B247" i="48" s="1"/>
  <c r="B248" i="48" s="1"/>
  <c r="B249" i="48" s="1"/>
  <c r="B250" i="48" s="1"/>
  <c r="B251" i="48" s="1"/>
  <c r="B252" i="48" s="1"/>
  <c r="B253" i="48"/>
  <c r="B254" i="48" s="1"/>
  <c r="B255" i="48" s="1"/>
  <c r="B256" i="48" s="1"/>
  <c r="B257" i="48" s="1"/>
  <c r="B258" i="48" s="1"/>
  <c r="B259" i="48" s="1"/>
  <c r="B260" i="48" s="1"/>
  <c r="B261" i="48"/>
  <c r="C166" i="48"/>
  <c r="C167" i="48"/>
  <c r="C168" i="48"/>
  <c r="C169" i="48"/>
  <c r="C170" i="48"/>
  <c r="C171" i="48"/>
  <c r="C172" i="48"/>
  <c r="C173" i="48"/>
  <c r="C174" i="48"/>
  <c r="C175" i="48"/>
  <c r="C176" i="48"/>
  <c r="C177" i="48"/>
  <c r="C178" i="48"/>
  <c r="C179" i="48"/>
  <c r="C180" i="48"/>
  <c r="C181" i="48"/>
  <c r="C182" i="48"/>
  <c r="C183" i="48"/>
  <c r="C184" i="48"/>
  <c r="C185" i="48"/>
  <c r="C186" i="48"/>
  <c r="C187" i="48"/>
  <c r="C188" i="48"/>
  <c r="C189" i="48"/>
  <c r="C190" i="48"/>
  <c r="C191" i="48"/>
  <c r="C192" i="48"/>
  <c r="C193" i="48"/>
  <c r="C194" i="48"/>
  <c r="C195" i="48"/>
  <c r="C196" i="48"/>
  <c r="C197" i="48"/>
  <c r="C198" i="48"/>
  <c r="C199" i="48"/>
  <c r="C200" i="48"/>
  <c r="C201" i="48"/>
  <c r="C202" i="48"/>
  <c r="C203" i="48"/>
  <c r="C204" i="48"/>
  <c r="C205" i="48"/>
  <c r="C206" i="48"/>
  <c r="C207" i="48"/>
  <c r="C208" i="48"/>
  <c r="C209" i="48"/>
  <c r="C210" i="48"/>
  <c r="C211" i="48"/>
  <c r="C212" i="48"/>
  <c r="C213" i="48"/>
  <c r="C214" i="48"/>
  <c r="C215" i="48"/>
  <c r="C216" i="48"/>
  <c r="C217" i="48"/>
  <c r="C218" i="48"/>
  <c r="C219" i="48"/>
  <c r="C220" i="48"/>
  <c r="C221" i="48"/>
  <c r="C222" i="48"/>
  <c r="C223" i="48"/>
  <c r="C224" i="48"/>
  <c r="C225" i="48"/>
  <c r="C226" i="48"/>
  <c r="C227" i="48"/>
  <c r="C228" i="48"/>
  <c r="C229" i="48"/>
  <c r="C230" i="48"/>
  <c r="C231" i="48"/>
  <c r="C232" i="48"/>
  <c r="C233" i="48"/>
  <c r="C234" i="48"/>
  <c r="C235" i="48"/>
  <c r="C236" i="48"/>
  <c r="C237" i="48"/>
  <c r="C238" i="48"/>
  <c r="C239" i="48"/>
  <c r="C240" i="48"/>
  <c r="C241" i="48"/>
  <c r="C242" i="48"/>
  <c r="C243" i="48"/>
  <c r="C244" i="48"/>
  <c r="C245" i="48"/>
  <c r="C246" i="48"/>
  <c r="C247" i="48"/>
  <c r="C248" i="48"/>
  <c r="C249" i="48"/>
  <c r="C250" i="48"/>
  <c r="C251" i="48"/>
  <c r="C252" i="48"/>
  <c r="C253" i="48"/>
  <c r="C254" i="48"/>
  <c r="C255" i="48"/>
  <c r="C256" i="48"/>
  <c r="C257" i="48"/>
  <c r="C258" i="48"/>
  <c r="C259" i="48"/>
  <c r="C260" i="48"/>
  <c r="C261" i="48"/>
  <c r="B364" i="44" l="1"/>
  <c r="B9" i="45" l="1"/>
  <c r="O114" i="2" l="1"/>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E9866" i="50"/>
  <c r="E9865" i="50"/>
  <c r="E9864" i="50"/>
  <c r="E9863" i="50"/>
  <c r="E9862" i="50"/>
  <c r="E9861" i="50"/>
  <c r="E9860" i="50"/>
  <c r="E9859" i="50"/>
  <c r="E9858" i="50"/>
  <c r="E9857" i="50"/>
  <c r="E9856" i="50"/>
  <c r="E9855" i="50"/>
  <c r="E9854" i="50"/>
  <c r="E9853" i="50"/>
  <c r="E9852" i="50"/>
  <c r="E9851" i="50"/>
  <c r="E9850" i="50"/>
  <c r="E9849" i="50"/>
  <c r="E9848" i="50"/>
  <c r="E9847" i="50"/>
  <c r="E9846" i="50"/>
  <c r="E9845" i="50"/>
  <c r="E9844" i="50"/>
  <c r="E9843" i="50"/>
  <c r="E9842" i="50"/>
  <c r="E9841" i="50"/>
  <c r="E9840" i="50"/>
  <c r="E9839" i="50"/>
  <c r="E9838" i="50"/>
  <c r="E9837" i="50"/>
  <c r="E9836" i="50"/>
  <c r="E9835" i="50"/>
  <c r="E9834" i="50"/>
  <c r="E9833" i="50"/>
  <c r="E9832" i="50"/>
  <c r="E9831" i="50"/>
  <c r="E9830" i="50"/>
  <c r="E9829" i="50"/>
  <c r="E9828" i="50"/>
  <c r="E9827" i="50"/>
  <c r="E9826" i="50"/>
  <c r="E9825" i="50"/>
  <c r="E9824" i="50"/>
  <c r="E9823" i="50"/>
  <c r="E9822" i="50"/>
  <c r="E9821" i="50"/>
  <c r="E9820" i="50"/>
  <c r="E9819" i="50"/>
  <c r="E9818" i="50"/>
  <c r="E9817" i="50"/>
  <c r="E9816" i="50"/>
  <c r="E9815" i="50"/>
  <c r="E9814" i="50"/>
  <c r="E9813" i="50"/>
  <c r="E9812" i="50"/>
  <c r="E9811" i="50"/>
  <c r="E9810" i="50"/>
  <c r="E9809" i="50"/>
  <c r="E9808" i="50"/>
  <c r="E9807" i="50"/>
  <c r="E9806" i="50"/>
  <c r="E9805" i="50"/>
  <c r="E9804" i="50"/>
  <c r="E9803" i="50"/>
  <c r="E9802" i="50"/>
  <c r="E9801" i="50"/>
  <c r="E9800" i="50"/>
  <c r="E9799" i="50"/>
  <c r="E9798" i="50"/>
  <c r="E9797" i="50"/>
  <c r="E9796" i="50"/>
  <c r="E9795" i="50"/>
  <c r="E9794" i="50"/>
  <c r="E9793" i="50"/>
  <c r="E9792" i="50"/>
  <c r="E9791" i="50"/>
  <c r="E9790" i="50"/>
  <c r="E9789" i="50"/>
  <c r="E9788" i="50"/>
  <c r="E9787" i="50"/>
  <c r="E9786" i="50"/>
  <c r="E9785" i="50"/>
  <c r="E9784" i="50"/>
  <c r="E9783" i="50"/>
  <c r="E9782" i="50"/>
  <c r="E9781" i="50"/>
  <c r="E9780" i="50"/>
  <c r="E9779" i="50"/>
  <c r="E9778" i="50"/>
  <c r="E9777" i="50"/>
  <c r="E9776" i="50"/>
  <c r="E9775" i="50"/>
  <c r="E9774" i="50"/>
  <c r="E9773" i="50"/>
  <c r="E9772" i="50"/>
  <c r="E9771" i="50"/>
  <c r="E9770" i="50"/>
  <c r="E9769" i="50"/>
  <c r="E9768" i="50"/>
  <c r="E9767" i="50"/>
  <c r="E9766" i="50"/>
  <c r="E9765" i="50"/>
  <c r="E9764" i="50"/>
  <c r="E9763" i="50"/>
  <c r="E9762" i="50"/>
  <c r="E9761" i="50"/>
  <c r="E9760" i="50"/>
  <c r="E9759" i="50"/>
  <c r="E9758" i="50"/>
  <c r="E9757" i="50"/>
  <c r="E9756" i="50"/>
  <c r="E9755" i="50"/>
  <c r="E9754" i="50"/>
  <c r="E9753" i="50"/>
  <c r="E9752" i="50"/>
  <c r="E9751" i="50"/>
  <c r="E9750" i="50"/>
  <c r="E9749" i="50"/>
  <c r="E9748" i="50"/>
  <c r="E9747" i="50"/>
  <c r="E9746" i="50"/>
  <c r="E9745" i="50"/>
  <c r="E9744" i="50"/>
  <c r="E9743" i="50"/>
  <c r="E9742" i="50"/>
  <c r="E9741" i="50"/>
  <c r="E9740" i="50"/>
  <c r="E9739" i="50"/>
  <c r="E9738" i="50"/>
  <c r="E9737" i="50"/>
  <c r="E9736" i="50"/>
  <c r="E9735" i="50"/>
  <c r="E9734" i="50"/>
  <c r="E9733" i="50"/>
  <c r="E9732" i="50"/>
  <c r="E9731" i="50"/>
  <c r="E9730" i="50"/>
  <c r="E9729" i="50"/>
  <c r="E9728" i="50"/>
  <c r="E9727" i="50"/>
  <c r="E9726" i="50"/>
  <c r="E9725" i="50"/>
  <c r="E9724" i="50"/>
  <c r="E9723" i="50"/>
  <c r="E9722" i="50"/>
  <c r="E9721" i="50"/>
  <c r="E9720" i="50"/>
  <c r="E9719" i="50"/>
  <c r="E9718" i="50"/>
  <c r="E9717" i="50"/>
  <c r="E9716" i="50"/>
  <c r="E9715" i="50"/>
  <c r="E9714" i="50"/>
  <c r="E9713" i="50"/>
  <c r="E9712" i="50"/>
  <c r="E9711" i="50"/>
  <c r="E9710" i="50"/>
  <c r="E9709" i="50"/>
  <c r="E9708" i="50"/>
  <c r="E9707" i="50"/>
  <c r="E9706" i="50"/>
  <c r="E9705" i="50"/>
  <c r="E9704" i="50"/>
  <c r="E9703" i="50"/>
  <c r="E9702" i="50"/>
  <c r="E9701" i="50"/>
  <c r="E9700" i="50"/>
  <c r="E9699" i="50"/>
  <c r="E9698" i="50"/>
  <c r="E9697" i="50"/>
  <c r="E9696" i="50"/>
  <c r="E9695" i="50"/>
  <c r="E9694" i="50"/>
  <c r="E9693" i="50"/>
  <c r="E9692" i="50"/>
  <c r="E9691" i="50"/>
  <c r="E9690" i="50"/>
  <c r="E9689" i="50"/>
  <c r="E9688" i="50"/>
  <c r="E9687" i="50"/>
  <c r="E9686" i="50"/>
  <c r="E9685" i="50"/>
  <c r="E9684" i="50"/>
  <c r="E9683" i="50"/>
  <c r="E9682" i="50"/>
  <c r="E9681" i="50"/>
  <c r="E9680" i="50"/>
  <c r="E9679" i="50"/>
  <c r="E9678" i="50"/>
  <c r="E9677" i="50"/>
  <c r="E9676" i="50"/>
  <c r="E9675" i="50"/>
  <c r="E9674" i="50"/>
  <c r="E9673" i="50"/>
  <c r="E9672" i="50"/>
  <c r="E9671" i="50"/>
  <c r="E9670" i="50"/>
  <c r="E9669" i="50"/>
  <c r="E9668" i="50"/>
  <c r="E9667" i="50"/>
  <c r="E9666" i="50"/>
  <c r="E9665" i="50"/>
  <c r="E9664" i="50"/>
  <c r="E9663" i="50"/>
  <c r="E9662" i="50"/>
  <c r="E9661" i="50"/>
  <c r="E9660" i="50"/>
  <c r="E9659" i="50"/>
  <c r="E9658" i="50"/>
  <c r="E9657" i="50"/>
  <c r="E9656" i="50"/>
  <c r="E9655" i="50"/>
  <c r="E9654" i="50"/>
  <c r="E9653" i="50"/>
  <c r="E9652" i="50"/>
  <c r="E9651" i="50"/>
  <c r="E9650" i="50"/>
  <c r="E9649" i="50"/>
  <c r="E9648" i="50"/>
  <c r="E9647" i="50"/>
  <c r="E9646" i="50"/>
  <c r="E9645" i="50"/>
  <c r="E9644" i="50"/>
  <c r="E9643" i="50"/>
  <c r="E9642" i="50"/>
  <c r="E9641" i="50"/>
  <c r="E9640" i="50"/>
  <c r="E9639" i="50"/>
  <c r="E9638" i="50"/>
  <c r="E9637" i="50"/>
  <c r="E9636" i="50"/>
  <c r="E9635" i="50"/>
  <c r="E9634" i="50"/>
  <c r="E9633" i="50"/>
  <c r="E9632" i="50"/>
  <c r="E9631" i="50"/>
  <c r="E9630" i="50"/>
  <c r="E9629" i="50"/>
  <c r="E9628" i="50"/>
  <c r="E9627" i="50"/>
  <c r="E9626" i="50"/>
  <c r="E9625" i="50"/>
  <c r="E9624" i="50"/>
  <c r="E9623" i="50"/>
  <c r="E9622" i="50"/>
  <c r="E9621" i="50"/>
  <c r="E9620" i="50"/>
  <c r="E9619" i="50"/>
  <c r="E9618" i="50"/>
  <c r="E9617" i="50"/>
  <c r="E9616" i="50"/>
  <c r="E9615" i="50"/>
  <c r="E9614" i="50"/>
  <c r="E9613" i="50"/>
  <c r="E9612" i="50"/>
  <c r="E9611" i="50"/>
  <c r="E9610" i="50"/>
  <c r="E9609" i="50"/>
  <c r="E9608" i="50"/>
  <c r="E9607" i="50"/>
  <c r="E9606" i="50"/>
  <c r="E9605" i="50"/>
  <c r="E9604" i="50"/>
  <c r="E9603" i="50"/>
  <c r="E9602" i="50"/>
  <c r="E9601" i="50"/>
  <c r="E9600" i="50"/>
  <c r="E9599" i="50"/>
  <c r="E9598" i="50"/>
  <c r="E9597" i="50"/>
  <c r="E9596" i="50"/>
  <c r="E9595" i="50"/>
  <c r="E9594" i="50"/>
  <c r="E9593" i="50"/>
  <c r="E9592" i="50"/>
  <c r="E9591" i="50"/>
  <c r="E9590" i="50"/>
  <c r="E9589" i="50"/>
  <c r="E9588" i="50"/>
  <c r="E9587" i="50"/>
  <c r="E9586" i="50"/>
  <c r="E9585" i="50"/>
  <c r="E9584" i="50"/>
  <c r="E9583" i="50"/>
  <c r="E9582" i="50"/>
  <c r="E9581" i="50"/>
  <c r="E9580" i="50"/>
  <c r="E9579" i="50"/>
  <c r="E9578" i="50"/>
  <c r="E9577" i="50"/>
  <c r="E9576" i="50"/>
  <c r="E9575" i="50"/>
  <c r="E9574" i="50"/>
  <c r="E9573" i="50"/>
  <c r="E9572" i="50"/>
  <c r="E9571" i="50"/>
  <c r="E9570" i="50"/>
  <c r="E9569" i="50"/>
  <c r="E9568" i="50"/>
  <c r="E9567" i="50"/>
  <c r="E9566" i="50"/>
  <c r="E9565" i="50"/>
  <c r="E9564" i="50"/>
  <c r="E9563" i="50"/>
  <c r="E9562" i="50"/>
  <c r="E9561" i="50"/>
  <c r="E9560" i="50"/>
  <c r="E9559" i="50"/>
  <c r="E9558" i="50"/>
  <c r="E9557" i="50"/>
  <c r="E9556" i="50"/>
  <c r="E9555" i="50"/>
  <c r="E9554" i="50"/>
  <c r="E9553" i="50"/>
  <c r="E9552" i="50"/>
  <c r="E9551" i="50"/>
  <c r="E9550" i="50"/>
  <c r="E9549" i="50"/>
  <c r="E9548" i="50"/>
  <c r="E9547" i="50"/>
  <c r="E9546" i="50"/>
  <c r="E9545" i="50"/>
  <c r="E9544" i="50"/>
  <c r="E9543" i="50"/>
  <c r="E9542" i="50"/>
  <c r="E9541" i="50"/>
  <c r="E9540" i="50"/>
  <c r="E9539" i="50"/>
  <c r="E9538" i="50"/>
  <c r="E9537" i="50"/>
  <c r="E9536" i="50"/>
  <c r="E9535" i="50"/>
  <c r="E9534" i="50"/>
  <c r="E9533" i="50"/>
  <c r="E9532" i="50"/>
  <c r="E9531" i="50"/>
  <c r="E9530" i="50"/>
  <c r="E9529" i="50"/>
  <c r="E9528" i="50"/>
  <c r="E9527" i="50"/>
  <c r="E9526" i="50"/>
  <c r="E9525" i="50"/>
  <c r="E9524" i="50"/>
  <c r="E9523" i="50"/>
  <c r="E9522" i="50"/>
  <c r="E9521" i="50"/>
  <c r="E9520" i="50"/>
  <c r="E9519" i="50"/>
  <c r="E9518" i="50"/>
  <c r="E9517" i="50"/>
  <c r="E9516" i="50"/>
  <c r="E9515" i="50"/>
  <c r="E9514" i="50"/>
  <c r="E9513" i="50"/>
  <c r="E9512" i="50"/>
  <c r="E9511" i="50"/>
  <c r="E9510" i="50"/>
  <c r="E9509" i="50"/>
  <c r="E9508" i="50"/>
  <c r="E9507" i="50"/>
  <c r="E9506" i="50"/>
  <c r="E9505" i="50"/>
  <c r="E9504" i="50"/>
  <c r="E9503" i="50"/>
  <c r="E9502" i="50"/>
  <c r="E9501" i="50"/>
  <c r="E9500" i="50"/>
  <c r="E9499" i="50"/>
  <c r="E9498" i="50"/>
  <c r="E9497" i="50"/>
  <c r="E9496" i="50"/>
  <c r="E9495" i="50"/>
  <c r="E9494" i="50"/>
  <c r="E9493" i="50"/>
  <c r="E9492" i="50"/>
  <c r="E9491" i="50"/>
  <c r="E9490" i="50"/>
  <c r="E9489" i="50"/>
  <c r="E9488" i="50"/>
  <c r="E9487" i="50"/>
  <c r="E9486" i="50"/>
  <c r="E9485" i="50"/>
  <c r="E9484" i="50"/>
  <c r="E9483" i="50"/>
  <c r="E9482" i="50"/>
  <c r="E9481" i="50"/>
  <c r="E9480" i="50"/>
  <c r="E9479" i="50"/>
  <c r="E9478" i="50"/>
  <c r="E9477" i="50"/>
  <c r="E9476" i="50"/>
  <c r="E9475" i="50"/>
  <c r="E9474" i="50"/>
  <c r="E9473" i="50"/>
  <c r="E9472" i="50"/>
  <c r="E9471" i="50"/>
  <c r="E9470" i="50"/>
  <c r="E9469" i="50"/>
  <c r="E9468" i="50"/>
  <c r="E9467" i="50"/>
  <c r="E9466" i="50"/>
  <c r="E9465" i="50"/>
  <c r="E9464" i="50"/>
  <c r="E9463" i="50"/>
  <c r="E9462" i="50"/>
  <c r="E9461" i="50"/>
  <c r="E9460" i="50"/>
  <c r="E9459" i="50"/>
  <c r="E9458" i="50"/>
  <c r="E9457" i="50"/>
  <c r="E9456" i="50"/>
  <c r="E9455" i="50"/>
  <c r="E9454" i="50"/>
  <c r="E9453" i="50"/>
  <c r="E9452" i="50"/>
  <c r="E9451" i="50"/>
  <c r="E9450" i="50"/>
  <c r="E9449" i="50"/>
  <c r="E9448" i="50"/>
  <c r="E9447" i="50"/>
  <c r="E9446" i="50"/>
  <c r="E9445" i="50"/>
  <c r="E9444" i="50"/>
  <c r="E9443" i="50"/>
  <c r="E9442" i="50"/>
  <c r="E9441" i="50"/>
  <c r="E9440" i="50"/>
  <c r="E9439" i="50"/>
  <c r="E9438" i="50"/>
  <c r="E9437" i="50"/>
  <c r="E9436" i="50"/>
  <c r="E9435" i="50"/>
  <c r="E9434" i="50"/>
  <c r="E9433" i="50"/>
  <c r="E9432" i="50"/>
  <c r="E9431" i="50"/>
  <c r="E9430" i="50"/>
  <c r="E9429" i="50"/>
  <c r="E9428" i="50"/>
  <c r="E9427" i="50"/>
  <c r="E9426" i="50"/>
  <c r="E9425" i="50"/>
  <c r="E9424" i="50"/>
  <c r="E9423" i="50"/>
  <c r="E9422" i="50"/>
  <c r="E9421" i="50"/>
  <c r="E9420" i="50"/>
  <c r="E9419" i="50"/>
  <c r="E9418" i="50"/>
  <c r="E9417" i="50"/>
  <c r="E9416" i="50"/>
  <c r="E9415" i="50"/>
  <c r="E9414" i="50"/>
  <c r="E9413" i="50"/>
  <c r="E9412" i="50"/>
  <c r="E9411" i="50"/>
  <c r="E9410" i="50"/>
  <c r="E9409" i="50"/>
  <c r="E9408" i="50"/>
  <c r="E9407" i="50"/>
  <c r="E9406" i="50"/>
  <c r="E9405" i="50"/>
  <c r="E9404" i="50"/>
  <c r="E9403" i="50"/>
  <c r="E9402" i="50"/>
  <c r="E9401" i="50"/>
  <c r="E9400" i="50"/>
  <c r="E9399" i="50"/>
  <c r="E9398" i="50"/>
  <c r="E9397" i="50"/>
  <c r="E9396" i="50"/>
  <c r="E9395" i="50"/>
  <c r="E9394" i="50"/>
  <c r="E9393" i="50"/>
  <c r="E9392" i="50"/>
  <c r="E9391" i="50"/>
  <c r="E9390" i="50"/>
  <c r="E9389" i="50"/>
  <c r="E9388" i="50"/>
  <c r="E9387" i="50"/>
  <c r="E9386" i="50"/>
  <c r="E9385" i="50"/>
  <c r="E9384" i="50"/>
  <c r="E9383" i="50"/>
  <c r="E9382" i="50"/>
  <c r="E9381" i="50"/>
  <c r="E9380" i="50"/>
  <c r="E9379" i="50"/>
  <c r="E9378" i="50"/>
  <c r="E9377" i="50"/>
  <c r="E9376" i="50"/>
  <c r="E9375" i="50"/>
  <c r="E9374" i="50"/>
  <c r="E9373" i="50"/>
  <c r="E9372" i="50"/>
  <c r="E9371" i="50"/>
  <c r="E9370" i="50"/>
  <c r="E9369" i="50"/>
  <c r="E9368" i="50"/>
  <c r="E9367" i="50"/>
  <c r="E9366" i="50"/>
  <c r="E9365" i="50"/>
  <c r="E9364" i="50"/>
  <c r="E9363" i="50"/>
  <c r="E9362" i="50"/>
  <c r="E9361" i="50"/>
  <c r="E9360" i="50"/>
  <c r="E9359" i="50"/>
  <c r="E9358" i="50"/>
  <c r="E9357" i="50"/>
  <c r="E9356" i="50"/>
  <c r="E9355" i="50"/>
  <c r="E9354" i="50"/>
  <c r="E9353" i="50"/>
  <c r="E9352" i="50"/>
  <c r="E9351" i="50"/>
  <c r="E9350" i="50"/>
  <c r="E9349" i="50"/>
  <c r="E9348" i="50"/>
  <c r="E9347" i="50"/>
  <c r="E9346" i="50"/>
  <c r="E9345" i="50"/>
  <c r="E9344" i="50"/>
  <c r="E9343" i="50"/>
  <c r="E9342" i="50"/>
  <c r="E9341" i="50"/>
  <c r="E9340" i="50"/>
  <c r="E9339" i="50"/>
  <c r="E9338" i="50"/>
  <c r="E9337" i="50"/>
  <c r="E9336" i="50"/>
  <c r="E9335" i="50"/>
  <c r="E9334" i="50"/>
  <c r="E9333" i="50"/>
  <c r="E9332" i="50"/>
  <c r="E9331" i="50"/>
  <c r="E9330" i="50"/>
  <c r="E9329" i="50"/>
  <c r="E9328" i="50"/>
  <c r="E9327" i="50"/>
  <c r="E9326" i="50"/>
  <c r="E9325" i="50"/>
  <c r="E9324" i="50"/>
  <c r="E9323" i="50"/>
  <c r="E9322" i="50"/>
  <c r="E9321" i="50"/>
  <c r="E9320" i="50"/>
  <c r="E9319" i="50"/>
  <c r="E9318" i="50"/>
  <c r="E9317" i="50"/>
  <c r="E9316" i="50"/>
  <c r="E9315" i="50"/>
  <c r="E9314" i="50"/>
  <c r="E9313" i="50"/>
  <c r="E9312" i="50"/>
  <c r="E9311" i="50"/>
  <c r="E9310" i="50"/>
  <c r="E9309" i="50"/>
  <c r="E9308" i="50"/>
  <c r="E9307" i="50"/>
  <c r="E9306" i="50"/>
  <c r="E9305" i="50"/>
  <c r="E9304" i="50"/>
  <c r="E9303" i="50"/>
  <c r="E9302" i="50"/>
  <c r="E9301" i="50"/>
  <c r="E9300" i="50"/>
  <c r="E9299" i="50"/>
  <c r="E9298" i="50"/>
  <c r="E9297" i="50"/>
  <c r="E9296" i="50"/>
  <c r="E9295" i="50"/>
  <c r="E9294" i="50"/>
  <c r="E9293" i="50"/>
  <c r="E9292" i="50"/>
  <c r="E9291" i="50"/>
  <c r="E9290" i="50"/>
  <c r="E9289" i="50"/>
  <c r="E9288" i="50"/>
  <c r="E9287" i="50"/>
  <c r="E9286" i="50"/>
  <c r="E9285" i="50"/>
  <c r="E9284" i="50"/>
  <c r="E9283" i="50"/>
  <c r="E9282" i="50"/>
  <c r="E9281" i="50"/>
  <c r="E9280" i="50"/>
  <c r="E9279" i="50"/>
  <c r="E9278" i="50"/>
  <c r="E9277" i="50"/>
  <c r="E9276" i="50"/>
  <c r="E9275" i="50"/>
  <c r="E9274" i="50"/>
  <c r="E9273" i="50"/>
  <c r="E9272" i="50"/>
  <c r="E9271" i="50"/>
  <c r="E9270" i="50"/>
  <c r="E9269" i="50"/>
  <c r="E9268" i="50"/>
  <c r="E9267" i="50"/>
  <c r="E9266" i="50"/>
  <c r="E9265" i="50"/>
  <c r="E9264" i="50"/>
  <c r="E9263" i="50"/>
  <c r="E9262" i="50"/>
  <c r="E9261" i="50"/>
  <c r="E9260" i="50"/>
  <c r="E9259" i="50"/>
  <c r="E9258" i="50"/>
  <c r="E9257" i="50"/>
  <c r="E9256" i="50"/>
  <c r="E9255" i="50"/>
  <c r="E9254" i="50"/>
  <c r="E9253" i="50"/>
  <c r="E9252" i="50"/>
  <c r="E9251" i="50"/>
  <c r="E9250" i="50"/>
  <c r="E9249" i="50"/>
  <c r="E9248" i="50"/>
  <c r="E9247" i="50"/>
  <c r="E9246" i="50"/>
  <c r="E9245" i="50"/>
  <c r="E9244" i="50"/>
  <c r="E9243" i="50"/>
  <c r="E9242" i="50"/>
  <c r="E9241" i="50"/>
  <c r="E9240" i="50"/>
  <c r="E9239" i="50"/>
  <c r="E9238" i="50"/>
  <c r="E9237" i="50"/>
  <c r="E9236" i="50"/>
  <c r="E9235" i="50"/>
  <c r="E9234" i="50"/>
  <c r="E9233" i="50"/>
  <c r="E9232" i="50"/>
  <c r="E9231" i="50"/>
  <c r="E9230" i="50"/>
  <c r="E9229" i="50"/>
  <c r="E9228" i="50"/>
  <c r="E9227" i="50"/>
  <c r="E9226" i="50"/>
  <c r="E9225" i="50"/>
  <c r="E9224" i="50"/>
  <c r="E9223" i="50"/>
  <c r="E9222" i="50"/>
  <c r="E9221" i="50"/>
  <c r="E9220" i="50"/>
  <c r="E9219" i="50"/>
  <c r="E9218" i="50"/>
  <c r="E9217" i="50"/>
  <c r="E9216" i="50"/>
  <c r="E9215" i="50"/>
  <c r="E9214" i="50"/>
  <c r="E9213" i="50"/>
  <c r="E9212" i="50"/>
  <c r="E9211" i="50"/>
  <c r="E9210" i="50"/>
  <c r="E9209" i="50"/>
  <c r="E9208" i="50"/>
  <c r="E9207" i="50"/>
  <c r="E9206" i="50"/>
  <c r="E9205" i="50"/>
  <c r="E9204" i="50"/>
  <c r="E9203" i="50"/>
  <c r="E9202" i="50"/>
  <c r="E9201" i="50"/>
  <c r="E9200" i="50"/>
  <c r="E9199" i="50"/>
  <c r="E9198" i="50"/>
  <c r="E9197" i="50"/>
  <c r="E9196" i="50"/>
  <c r="E9195" i="50"/>
  <c r="E9194" i="50"/>
  <c r="E9193" i="50"/>
  <c r="E9192" i="50"/>
  <c r="E9191" i="50"/>
  <c r="E9190" i="50"/>
  <c r="E9189" i="50"/>
  <c r="E9188" i="50"/>
  <c r="E9187" i="50"/>
  <c r="E9186" i="50"/>
  <c r="E9185" i="50"/>
  <c r="E9184" i="50"/>
  <c r="E9183" i="50"/>
  <c r="E9182" i="50"/>
  <c r="E9181" i="50"/>
  <c r="E9180" i="50"/>
  <c r="E9179" i="50"/>
  <c r="E9178" i="50"/>
  <c r="E9177" i="50"/>
  <c r="E9176" i="50"/>
  <c r="E9175" i="50"/>
  <c r="E9174" i="50"/>
  <c r="E9173" i="50"/>
  <c r="E9172" i="50"/>
  <c r="E9171" i="50"/>
  <c r="E9170" i="50"/>
  <c r="E9169" i="50"/>
  <c r="E9168" i="50"/>
  <c r="E9167" i="50"/>
  <c r="E9166" i="50"/>
  <c r="E9165" i="50"/>
  <c r="E9164" i="50"/>
  <c r="E9163" i="50"/>
  <c r="E9162" i="50"/>
  <c r="E9161" i="50"/>
  <c r="E9160" i="50"/>
  <c r="E9159" i="50"/>
  <c r="E9158" i="50"/>
  <c r="E9157" i="50"/>
  <c r="E9156" i="50"/>
  <c r="E9155" i="50"/>
  <c r="E9154" i="50"/>
  <c r="E9153" i="50"/>
  <c r="E9152" i="50"/>
  <c r="E9151" i="50"/>
  <c r="E9150" i="50"/>
  <c r="E9149" i="50"/>
  <c r="E9148" i="50"/>
  <c r="E9147" i="50"/>
  <c r="E9146" i="50"/>
  <c r="E9145" i="50"/>
  <c r="E9144" i="50"/>
  <c r="E9143" i="50"/>
  <c r="E9142" i="50"/>
  <c r="E9141" i="50"/>
  <c r="E9140" i="50"/>
  <c r="E9139" i="50"/>
  <c r="E9138" i="50"/>
  <c r="E9137" i="50"/>
  <c r="E9136" i="50"/>
  <c r="E9135" i="50"/>
  <c r="E9134" i="50"/>
  <c r="E9133" i="50"/>
  <c r="E9132" i="50"/>
  <c r="E9131" i="50"/>
  <c r="E9130" i="50"/>
  <c r="E9129" i="50"/>
  <c r="E9128" i="50"/>
  <c r="E9127" i="50"/>
  <c r="E9126" i="50"/>
  <c r="E9125" i="50"/>
  <c r="E9124" i="50"/>
  <c r="E9123" i="50"/>
  <c r="E9122" i="50"/>
  <c r="E9121" i="50"/>
  <c r="E9120" i="50"/>
  <c r="E9119" i="50"/>
  <c r="E9118" i="50"/>
  <c r="E9117" i="50"/>
  <c r="E9116" i="50"/>
  <c r="E9115" i="50"/>
  <c r="E9114" i="50"/>
  <c r="E9113" i="50"/>
  <c r="E9112" i="50"/>
  <c r="E9111" i="50"/>
  <c r="E9110" i="50"/>
  <c r="E9109" i="50"/>
  <c r="E9108" i="50"/>
  <c r="E9107" i="50"/>
  <c r="E9106" i="50"/>
  <c r="E9105" i="50"/>
  <c r="E9104" i="50"/>
  <c r="E9103" i="50"/>
  <c r="E9102" i="50"/>
  <c r="E9101" i="50"/>
  <c r="E9100" i="50"/>
  <c r="E9099" i="50"/>
  <c r="E9098" i="50"/>
  <c r="E9097" i="50"/>
  <c r="E9096" i="50"/>
  <c r="E9095" i="50"/>
  <c r="E9094" i="50"/>
  <c r="E9093" i="50"/>
  <c r="E9092" i="50"/>
  <c r="E9091" i="50"/>
  <c r="E9090" i="50"/>
  <c r="E9089" i="50"/>
  <c r="E9088" i="50"/>
  <c r="E9087" i="50"/>
  <c r="E9086" i="50"/>
  <c r="E9085" i="50"/>
  <c r="E9084" i="50"/>
  <c r="E9083" i="50"/>
  <c r="E9082" i="50"/>
  <c r="E9081" i="50"/>
  <c r="E9080" i="50"/>
  <c r="E9079" i="50"/>
  <c r="E9078" i="50"/>
  <c r="E9077" i="50"/>
  <c r="E9076" i="50"/>
  <c r="E9075" i="50"/>
  <c r="E9074" i="50"/>
  <c r="E9073" i="50"/>
  <c r="E9072" i="50"/>
  <c r="E9071" i="50"/>
  <c r="E9070" i="50"/>
  <c r="E9069" i="50"/>
  <c r="E9068" i="50"/>
  <c r="E9067" i="50"/>
  <c r="E9066" i="50"/>
  <c r="E9065" i="50"/>
  <c r="E9064" i="50"/>
  <c r="E9063" i="50"/>
  <c r="E9062" i="50"/>
  <c r="E9061" i="50"/>
  <c r="E9060" i="50"/>
  <c r="E9059" i="50"/>
  <c r="E9058" i="50"/>
  <c r="E9057" i="50"/>
  <c r="E9056" i="50"/>
  <c r="E9055" i="50"/>
  <c r="E9054" i="50"/>
  <c r="E9053" i="50"/>
  <c r="E9052" i="50"/>
  <c r="E9051" i="50"/>
  <c r="E9050" i="50"/>
  <c r="E9049" i="50"/>
  <c r="E9048" i="50"/>
  <c r="E9047" i="50"/>
  <c r="E9046" i="50"/>
  <c r="E9045" i="50"/>
  <c r="E9044" i="50"/>
  <c r="E9043" i="50"/>
  <c r="E9042" i="50"/>
  <c r="E9041" i="50"/>
  <c r="E9040" i="50"/>
  <c r="E9039" i="50"/>
  <c r="E9038" i="50"/>
  <c r="E9037" i="50"/>
  <c r="E9036" i="50"/>
  <c r="E9035" i="50"/>
  <c r="E9034" i="50"/>
  <c r="E9033" i="50"/>
  <c r="E9032" i="50"/>
  <c r="E9031" i="50"/>
  <c r="E9030" i="50"/>
  <c r="E9029" i="50"/>
  <c r="E9028" i="50"/>
  <c r="E9027" i="50"/>
  <c r="E9026" i="50"/>
  <c r="E9025" i="50"/>
  <c r="E9024" i="50"/>
  <c r="E9023" i="50"/>
  <c r="E9022" i="50"/>
  <c r="E9021" i="50"/>
  <c r="E9020" i="50"/>
  <c r="E9019" i="50"/>
  <c r="E9018" i="50"/>
  <c r="E9017" i="50"/>
  <c r="E9016" i="50"/>
  <c r="E9015" i="50"/>
  <c r="E9014" i="50"/>
  <c r="E9013" i="50"/>
  <c r="E9012" i="50"/>
  <c r="E9011" i="50"/>
  <c r="E9010" i="50"/>
  <c r="E9009" i="50"/>
  <c r="E9008" i="50"/>
  <c r="E9007" i="50"/>
  <c r="E9006" i="50"/>
  <c r="E9005" i="50"/>
  <c r="E9004" i="50"/>
  <c r="E9003" i="50"/>
  <c r="E9002" i="50"/>
  <c r="E9001" i="50"/>
  <c r="E9000" i="50"/>
  <c r="E8999" i="50"/>
  <c r="E8998" i="50"/>
  <c r="E8997" i="50"/>
  <c r="E8996" i="50"/>
  <c r="E8995" i="50"/>
  <c r="E8994" i="50"/>
  <c r="E8993" i="50"/>
  <c r="E8992" i="50"/>
  <c r="E8991" i="50"/>
  <c r="E8990" i="50"/>
  <c r="E8989" i="50"/>
  <c r="E8988" i="50"/>
  <c r="E8987" i="50"/>
  <c r="E8986" i="50"/>
  <c r="E8985" i="50"/>
  <c r="E8984" i="50"/>
  <c r="E8983" i="50"/>
  <c r="E8982" i="50"/>
  <c r="E8981" i="50"/>
  <c r="E8980" i="50"/>
  <c r="E8979" i="50"/>
  <c r="E8978" i="50"/>
  <c r="E8977" i="50"/>
  <c r="E8976" i="50"/>
  <c r="E8975" i="50"/>
  <c r="E8974" i="50"/>
  <c r="E8973" i="50"/>
  <c r="E8972" i="50"/>
  <c r="E8971" i="50"/>
  <c r="E8970" i="50"/>
  <c r="E8969" i="50"/>
  <c r="E8968" i="50"/>
  <c r="E8967" i="50"/>
  <c r="E8966" i="50"/>
  <c r="E8965" i="50"/>
  <c r="E8964" i="50"/>
  <c r="E8963" i="50"/>
  <c r="E8962" i="50"/>
  <c r="E8961" i="50"/>
  <c r="E8960" i="50"/>
  <c r="E8959" i="50"/>
  <c r="E8958" i="50"/>
  <c r="E8957" i="50"/>
  <c r="E8956" i="50"/>
  <c r="E8955" i="50"/>
  <c r="E8954" i="50"/>
  <c r="E8953" i="50"/>
  <c r="E8952" i="50"/>
  <c r="E8951" i="50"/>
  <c r="E8950" i="50"/>
  <c r="E8949" i="50"/>
  <c r="E8948" i="50"/>
  <c r="E8947" i="50"/>
  <c r="E8946" i="50"/>
  <c r="E8945" i="50"/>
  <c r="E8944" i="50"/>
  <c r="E8943" i="50"/>
  <c r="E8942" i="50"/>
  <c r="E8941" i="50"/>
  <c r="E8940" i="50"/>
  <c r="E8939" i="50"/>
  <c r="E8938" i="50"/>
  <c r="E8937" i="50"/>
  <c r="E8936" i="50"/>
  <c r="E8935" i="50"/>
  <c r="E8934" i="50"/>
  <c r="E8933" i="50"/>
  <c r="E8932" i="50"/>
  <c r="E8931" i="50"/>
  <c r="E8930" i="50"/>
  <c r="E8929" i="50"/>
  <c r="E8928" i="50"/>
  <c r="E8927" i="50"/>
  <c r="E8926" i="50"/>
  <c r="E8925" i="50"/>
  <c r="E8924" i="50"/>
  <c r="E8923" i="50"/>
  <c r="E8922" i="50"/>
  <c r="E8921" i="50"/>
  <c r="E8920" i="50"/>
  <c r="E8919" i="50"/>
  <c r="E8918" i="50"/>
  <c r="E8917" i="50"/>
  <c r="E8916" i="50"/>
  <c r="E8915" i="50"/>
  <c r="E8914" i="50"/>
  <c r="E8913" i="50"/>
  <c r="E8912" i="50"/>
  <c r="E8911" i="50"/>
  <c r="E8910" i="50"/>
  <c r="E8909" i="50"/>
  <c r="E8908" i="50"/>
  <c r="E8907" i="50"/>
  <c r="E8906" i="50"/>
  <c r="E8905" i="50"/>
  <c r="E8904" i="50"/>
  <c r="E8903" i="50"/>
  <c r="E8902" i="50"/>
  <c r="E8901" i="50"/>
  <c r="E8900" i="50"/>
  <c r="E8899" i="50"/>
  <c r="E8898" i="50"/>
  <c r="E8897" i="50"/>
  <c r="E8896" i="50"/>
  <c r="E8895" i="50"/>
  <c r="E8894" i="50"/>
  <c r="E8893" i="50"/>
  <c r="E8892" i="50"/>
  <c r="E8891" i="50"/>
  <c r="E8890" i="50"/>
  <c r="E8889" i="50"/>
  <c r="E8888" i="50"/>
  <c r="E8887" i="50"/>
  <c r="E8886" i="50"/>
  <c r="E8885" i="50"/>
  <c r="E8884" i="50"/>
  <c r="E8883" i="50"/>
  <c r="E8882" i="50"/>
  <c r="E8881" i="50"/>
  <c r="E8880" i="50"/>
  <c r="E8879" i="50"/>
  <c r="E8878" i="50"/>
  <c r="E8877" i="50"/>
  <c r="E8876" i="50"/>
  <c r="E8875" i="50"/>
  <c r="E8874" i="50"/>
  <c r="E8873" i="50"/>
  <c r="E8872" i="50"/>
  <c r="E8871" i="50"/>
  <c r="E8870" i="50"/>
  <c r="E8869" i="50"/>
  <c r="E8868" i="50"/>
  <c r="E8867" i="50"/>
  <c r="E8866" i="50"/>
  <c r="E8865" i="50"/>
  <c r="E8864" i="50"/>
  <c r="E8863" i="50"/>
  <c r="E8862" i="50"/>
  <c r="E8861" i="50"/>
  <c r="E8860" i="50"/>
  <c r="E8859" i="50"/>
  <c r="E8858" i="50"/>
  <c r="E8857" i="50"/>
  <c r="E8856" i="50"/>
  <c r="E8855" i="50"/>
  <c r="E8854" i="50"/>
  <c r="E8853" i="50"/>
  <c r="E8852" i="50"/>
  <c r="E8851" i="50"/>
  <c r="E8850" i="50"/>
  <c r="E8849" i="50"/>
  <c r="E8848" i="50"/>
  <c r="E8847" i="50"/>
  <c r="E8846" i="50"/>
  <c r="E8845" i="50"/>
  <c r="E8844" i="50"/>
  <c r="E8843" i="50"/>
  <c r="E8842" i="50"/>
  <c r="E8841" i="50"/>
  <c r="E8840" i="50"/>
  <c r="E8839" i="50"/>
  <c r="E8838" i="50"/>
  <c r="E8837" i="50"/>
  <c r="E8836" i="50"/>
  <c r="E8835" i="50"/>
  <c r="E8834" i="50"/>
  <c r="E8833" i="50"/>
  <c r="E8832" i="50"/>
  <c r="E8831" i="50"/>
  <c r="E8830" i="50"/>
  <c r="E8829" i="50"/>
  <c r="E8828" i="50"/>
  <c r="E8827" i="50"/>
  <c r="E8826" i="50"/>
  <c r="E8825" i="50"/>
  <c r="E8824" i="50"/>
  <c r="E8823" i="50"/>
  <c r="E8822" i="50"/>
  <c r="E8821" i="50"/>
  <c r="E8820" i="50"/>
  <c r="E8819" i="50"/>
  <c r="E8818" i="50"/>
  <c r="E8817" i="50"/>
  <c r="E8816" i="50"/>
  <c r="E8815" i="50"/>
  <c r="E8814" i="50"/>
  <c r="E8813" i="50"/>
  <c r="E8812" i="50"/>
  <c r="E8811" i="50"/>
  <c r="E8810" i="50"/>
  <c r="E8809" i="50"/>
  <c r="E8808" i="50"/>
  <c r="E8807" i="50"/>
  <c r="E8806" i="50"/>
  <c r="E8805" i="50"/>
  <c r="E8804" i="50"/>
  <c r="E8803" i="50"/>
  <c r="E8802" i="50"/>
  <c r="E8801" i="50"/>
  <c r="E8800" i="50"/>
  <c r="E8799" i="50"/>
  <c r="E8798" i="50"/>
  <c r="E8797" i="50"/>
  <c r="E8796" i="50"/>
  <c r="E8795" i="50"/>
  <c r="E8794" i="50"/>
  <c r="E8793" i="50"/>
  <c r="E8792" i="50"/>
  <c r="E8791" i="50"/>
  <c r="E8790" i="50"/>
  <c r="E8789" i="50"/>
  <c r="E8788" i="50"/>
  <c r="E8787" i="50"/>
  <c r="E8786" i="50"/>
  <c r="E8785" i="50"/>
  <c r="E8784" i="50"/>
  <c r="E8783" i="50"/>
  <c r="E8782" i="50"/>
  <c r="E8781" i="50"/>
  <c r="E8780" i="50"/>
  <c r="E8779" i="50"/>
  <c r="E8778" i="50"/>
  <c r="E8777" i="50"/>
  <c r="E8776" i="50"/>
  <c r="E8775" i="50"/>
  <c r="E8774" i="50"/>
  <c r="E8773" i="50"/>
  <c r="E8772" i="50"/>
  <c r="E8771" i="50"/>
  <c r="E8770" i="50"/>
  <c r="E8769" i="50"/>
  <c r="E8768" i="50"/>
  <c r="E8767" i="50"/>
  <c r="E8766" i="50"/>
  <c r="E8765" i="50"/>
  <c r="E8764" i="50"/>
  <c r="E8763" i="50"/>
  <c r="E8762" i="50"/>
  <c r="E8761" i="50"/>
  <c r="E8760" i="50"/>
  <c r="E8759" i="50"/>
  <c r="E8758" i="50"/>
  <c r="E8757" i="50"/>
  <c r="E8756" i="50"/>
  <c r="E8755" i="50"/>
  <c r="E8754" i="50"/>
  <c r="E8753" i="50"/>
  <c r="E8752" i="50"/>
  <c r="E8751" i="50"/>
  <c r="E8750" i="50"/>
  <c r="E8749" i="50"/>
  <c r="E8748" i="50"/>
  <c r="E8747" i="50"/>
  <c r="E8746" i="50"/>
  <c r="E8745" i="50"/>
  <c r="E8744" i="50"/>
  <c r="E8743" i="50"/>
  <c r="E8742" i="50"/>
  <c r="E8741" i="50"/>
  <c r="E8740" i="50"/>
  <c r="E8739" i="50"/>
  <c r="E8738" i="50"/>
  <c r="E8737" i="50"/>
  <c r="E8736" i="50"/>
  <c r="E8735" i="50"/>
  <c r="E8734" i="50"/>
  <c r="E8733" i="50"/>
  <c r="E8732" i="50"/>
  <c r="E8731" i="50"/>
  <c r="E8730" i="50"/>
  <c r="E8729" i="50"/>
  <c r="E8728" i="50"/>
  <c r="E8727" i="50"/>
  <c r="E8726" i="50"/>
  <c r="E8725" i="50"/>
  <c r="E8724" i="50"/>
  <c r="E8723" i="50"/>
  <c r="E8722" i="50"/>
  <c r="E8721" i="50"/>
  <c r="E8720" i="50"/>
  <c r="E8719" i="50"/>
  <c r="E8718" i="50"/>
  <c r="E8717" i="50"/>
  <c r="E8716" i="50"/>
  <c r="E8715" i="50"/>
  <c r="E8714" i="50"/>
  <c r="E8713" i="50"/>
  <c r="E8712" i="50"/>
  <c r="E8711" i="50"/>
  <c r="E8710" i="50"/>
  <c r="E8709" i="50"/>
  <c r="E8708" i="50"/>
  <c r="E8707" i="50"/>
  <c r="E8706" i="50"/>
  <c r="E8705" i="50"/>
  <c r="E8704" i="50"/>
  <c r="E8703" i="50"/>
  <c r="E8702" i="50"/>
  <c r="E8701" i="50"/>
  <c r="E8700" i="50"/>
  <c r="E8699" i="50"/>
  <c r="E8698" i="50"/>
  <c r="E8697" i="50"/>
  <c r="E8696" i="50"/>
  <c r="E8695" i="50"/>
  <c r="E8694" i="50"/>
  <c r="E8693" i="50"/>
  <c r="E8692" i="50"/>
  <c r="E8691" i="50"/>
  <c r="E8690" i="50"/>
  <c r="E8689" i="50"/>
  <c r="E8688" i="50"/>
  <c r="E8687" i="50"/>
  <c r="E8686" i="50"/>
  <c r="E8685" i="50"/>
  <c r="E8684" i="50"/>
  <c r="E8683" i="50"/>
  <c r="E8682" i="50"/>
  <c r="E8681" i="50"/>
  <c r="E8680" i="50"/>
  <c r="E8679" i="50"/>
  <c r="E8678" i="50"/>
  <c r="E8677" i="50"/>
  <c r="E8676" i="50"/>
  <c r="E8675" i="50"/>
  <c r="E8674" i="50"/>
  <c r="E8673" i="50"/>
  <c r="E8672" i="50"/>
  <c r="E8671" i="50"/>
  <c r="E8670" i="50"/>
  <c r="E8669" i="50"/>
  <c r="E8668" i="50"/>
  <c r="E8667" i="50"/>
  <c r="E8666" i="50"/>
  <c r="E8665" i="50"/>
  <c r="E8664" i="50"/>
  <c r="E8663" i="50"/>
  <c r="E8662" i="50"/>
  <c r="E8661" i="50"/>
  <c r="E8660" i="50"/>
  <c r="E8659" i="50"/>
  <c r="E8658" i="50"/>
  <c r="E8657" i="50"/>
  <c r="E8656" i="50"/>
  <c r="E8655" i="50"/>
  <c r="E8654" i="50"/>
  <c r="E8653" i="50"/>
  <c r="E8652" i="50"/>
  <c r="E8651" i="50"/>
  <c r="E8650" i="50"/>
  <c r="E8649" i="50"/>
  <c r="E8648" i="50"/>
  <c r="E8647" i="50"/>
  <c r="E8646" i="50"/>
  <c r="E8645" i="50"/>
  <c r="E8644" i="50"/>
  <c r="E8643" i="50"/>
  <c r="E8642" i="50"/>
  <c r="E8641" i="50"/>
  <c r="E8640" i="50"/>
  <c r="E8639" i="50"/>
  <c r="E8638" i="50"/>
  <c r="E8637" i="50"/>
  <c r="E8636" i="50"/>
  <c r="E8635" i="50"/>
  <c r="E8634" i="50"/>
  <c r="E8633" i="50"/>
  <c r="E8632" i="50"/>
  <c r="E8631" i="50"/>
  <c r="E8630" i="50"/>
  <c r="E8629" i="50"/>
  <c r="E8628" i="50"/>
  <c r="E8627" i="50"/>
  <c r="E8626" i="50"/>
  <c r="E8625" i="50"/>
  <c r="E8624" i="50"/>
  <c r="E8623" i="50"/>
  <c r="E8622" i="50"/>
  <c r="E8621" i="50"/>
  <c r="E8620" i="50"/>
  <c r="E8619" i="50"/>
  <c r="E8618" i="50"/>
  <c r="E8617" i="50"/>
  <c r="E8616" i="50"/>
  <c r="E8615" i="50"/>
  <c r="E8614" i="50"/>
  <c r="E8613" i="50"/>
  <c r="E8612" i="50"/>
  <c r="E8611" i="50"/>
  <c r="E8610" i="50"/>
  <c r="E8609" i="50"/>
  <c r="E8608" i="50"/>
  <c r="E8607" i="50"/>
  <c r="E8606" i="50"/>
  <c r="E8605" i="50"/>
  <c r="E8604" i="50"/>
  <c r="E8603" i="50"/>
  <c r="E8602" i="50"/>
  <c r="E8601" i="50"/>
  <c r="E8600" i="50"/>
  <c r="E8599" i="50"/>
  <c r="E8598" i="50"/>
  <c r="E8597" i="50"/>
  <c r="E8596" i="50"/>
  <c r="E8595" i="50"/>
  <c r="E8594" i="50"/>
  <c r="E8593" i="50"/>
  <c r="E8592" i="50"/>
  <c r="E8591" i="50"/>
  <c r="E8590" i="50"/>
  <c r="E8589" i="50"/>
  <c r="E8588" i="50"/>
  <c r="E8587" i="50"/>
  <c r="E8586" i="50"/>
  <c r="E8585" i="50"/>
  <c r="E8584" i="50"/>
  <c r="E8583" i="50"/>
  <c r="E8582" i="50"/>
  <c r="E8581" i="50"/>
  <c r="E8580" i="50"/>
  <c r="E8579" i="50"/>
  <c r="E8578" i="50"/>
  <c r="E8577" i="50"/>
  <c r="E8576" i="50"/>
  <c r="E8575" i="50"/>
  <c r="E8574" i="50"/>
  <c r="E8573" i="50"/>
  <c r="E8572" i="50"/>
  <c r="E8571" i="50"/>
  <c r="E8570" i="50"/>
  <c r="E8569" i="50"/>
  <c r="E8568" i="50"/>
  <c r="E8567" i="50"/>
  <c r="E8566" i="50"/>
  <c r="E8565" i="50"/>
  <c r="E8564" i="50"/>
  <c r="E8563" i="50"/>
  <c r="E8562" i="50"/>
  <c r="E8561" i="50"/>
  <c r="E8560" i="50"/>
  <c r="E8559" i="50"/>
  <c r="E8558" i="50"/>
  <c r="E8557" i="50"/>
  <c r="E8556" i="50"/>
  <c r="E8555" i="50"/>
  <c r="E8554" i="50"/>
  <c r="E8553" i="50"/>
  <c r="E8552" i="50"/>
  <c r="E8551" i="50"/>
  <c r="E8550" i="50"/>
  <c r="E8549" i="50"/>
  <c r="E8548" i="50"/>
  <c r="E8547" i="50"/>
  <c r="E8546" i="50"/>
  <c r="E8545" i="50"/>
  <c r="E8544" i="50"/>
  <c r="E8543" i="50"/>
  <c r="E8542" i="50"/>
  <c r="E8541" i="50"/>
  <c r="E8540" i="50"/>
  <c r="E8539" i="50"/>
  <c r="E8538" i="50"/>
  <c r="E8537" i="50"/>
  <c r="E8536" i="50"/>
  <c r="E8535" i="50"/>
  <c r="E8534" i="50"/>
  <c r="E8533" i="50"/>
  <c r="E8532" i="50"/>
  <c r="E8531" i="50"/>
  <c r="E8530" i="50"/>
  <c r="E8529" i="50"/>
  <c r="E8528" i="50"/>
  <c r="E8527" i="50"/>
  <c r="E8526" i="50"/>
  <c r="E8525" i="50"/>
  <c r="E8524" i="50"/>
  <c r="E8523" i="50"/>
  <c r="E8522" i="50"/>
  <c r="E8521" i="50"/>
  <c r="E8520" i="50"/>
  <c r="E8519" i="50"/>
  <c r="E8518" i="50"/>
  <c r="E8517" i="50"/>
  <c r="E8516" i="50"/>
  <c r="E8515" i="50"/>
  <c r="E8514" i="50"/>
  <c r="E8513" i="50"/>
  <c r="E8512" i="50"/>
  <c r="E8511" i="50"/>
  <c r="E8510" i="50"/>
  <c r="E8509" i="50"/>
  <c r="E8508" i="50"/>
  <c r="E8507" i="50"/>
  <c r="E8506" i="50"/>
  <c r="E8505" i="50"/>
  <c r="E8504" i="50"/>
  <c r="E8503" i="50"/>
  <c r="E8502" i="50"/>
  <c r="E8501" i="50"/>
  <c r="E8500" i="50"/>
  <c r="E8499" i="50"/>
  <c r="E8498" i="50"/>
  <c r="E8497" i="50"/>
  <c r="E8496" i="50"/>
  <c r="E8495" i="50"/>
  <c r="E8494" i="50"/>
  <c r="E8493" i="50"/>
  <c r="E8492" i="50"/>
  <c r="E8491" i="50"/>
  <c r="E8490" i="50"/>
  <c r="E8489" i="50"/>
  <c r="E8488" i="50"/>
  <c r="E8487" i="50"/>
  <c r="E8486" i="50"/>
  <c r="E8485" i="50"/>
  <c r="E8484" i="50"/>
  <c r="E8483" i="50"/>
  <c r="E8482" i="50"/>
  <c r="E8481" i="50"/>
  <c r="E8480" i="50"/>
  <c r="E8479" i="50"/>
  <c r="E8478" i="50"/>
  <c r="E8477" i="50"/>
  <c r="E8476" i="50"/>
  <c r="E8475" i="50"/>
  <c r="E8474" i="50"/>
  <c r="E8473" i="50"/>
  <c r="E8472" i="50"/>
  <c r="E8471" i="50"/>
  <c r="E8470" i="50"/>
  <c r="E8469" i="50"/>
  <c r="E8468" i="50"/>
  <c r="E8467" i="50"/>
  <c r="E8466" i="50"/>
  <c r="E8465" i="50"/>
  <c r="E8464" i="50"/>
  <c r="E8463" i="50"/>
  <c r="E8462" i="50"/>
  <c r="E8461" i="50"/>
  <c r="E8460" i="50"/>
  <c r="E8459" i="50"/>
  <c r="E8458" i="50"/>
  <c r="E8457" i="50"/>
  <c r="E8456" i="50"/>
  <c r="E8455" i="50"/>
  <c r="E8454" i="50"/>
  <c r="E8453" i="50"/>
  <c r="E8452" i="50"/>
  <c r="E8451" i="50"/>
  <c r="E8450" i="50"/>
  <c r="E8449" i="50"/>
  <c r="E8448" i="50"/>
  <c r="E8447" i="50"/>
  <c r="E8446" i="50"/>
  <c r="E8445" i="50"/>
  <c r="E8444" i="50"/>
  <c r="E8443" i="50"/>
  <c r="E8442" i="50"/>
  <c r="E8441" i="50"/>
  <c r="E8440" i="50"/>
  <c r="E8439" i="50"/>
  <c r="E8438" i="50"/>
  <c r="E8437" i="50"/>
  <c r="E8436" i="50"/>
  <c r="E8435" i="50"/>
  <c r="E8434" i="50"/>
  <c r="E8433" i="50"/>
  <c r="E8432" i="50"/>
  <c r="E8431" i="50"/>
  <c r="E8430" i="50"/>
  <c r="E8429" i="50"/>
  <c r="E8428" i="50"/>
  <c r="E8427" i="50"/>
  <c r="E8426" i="50"/>
  <c r="E8425" i="50"/>
  <c r="E8424" i="50"/>
  <c r="E8423" i="50"/>
  <c r="E8422" i="50"/>
  <c r="E8421" i="50"/>
  <c r="E8420" i="50"/>
  <c r="E8419" i="50"/>
  <c r="E8418" i="50"/>
  <c r="E8417" i="50"/>
  <c r="E8416" i="50"/>
  <c r="E8415" i="50"/>
  <c r="E8414" i="50"/>
  <c r="E8413" i="50"/>
  <c r="E8412" i="50"/>
  <c r="E8411" i="50"/>
  <c r="E8410" i="50"/>
  <c r="E8409" i="50"/>
  <c r="E8408" i="50"/>
  <c r="E8407" i="50"/>
  <c r="E8406" i="50"/>
  <c r="E8405" i="50"/>
  <c r="E8404" i="50"/>
  <c r="E8403" i="50"/>
  <c r="E8402" i="50"/>
  <c r="E8401" i="50"/>
  <c r="E8400" i="50"/>
  <c r="E8399" i="50"/>
  <c r="E8398" i="50"/>
  <c r="E8397" i="50"/>
  <c r="E8396" i="50"/>
  <c r="E8395" i="50"/>
  <c r="E8394" i="50"/>
  <c r="E8393" i="50"/>
  <c r="E8392" i="50"/>
  <c r="E8391" i="50"/>
  <c r="E8390" i="50"/>
  <c r="E8389" i="50"/>
  <c r="E8388" i="50"/>
  <c r="E8387" i="50"/>
  <c r="E8386" i="50"/>
  <c r="E8385" i="50"/>
  <c r="E8384" i="50"/>
  <c r="E8383" i="50"/>
  <c r="E8382" i="50"/>
  <c r="E8381" i="50"/>
  <c r="E8380" i="50"/>
  <c r="E8379" i="50"/>
  <c r="E8378" i="50"/>
  <c r="E8377" i="50"/>
  <c r="E8376" i="50"/>
  <c r="E8375" i="50"/>
  <c r="E8374" i="50"/>
  <c r="E8373" i="50"/>
  <c r="E8372" i="50"/>
  <c r="E8371" i="50"/>
  <c r="E8370" i="50"/>
  <c r="E8369" i="50"/>
  <c r="E8368" i="50"/>
  <c r="E8367" i="50"/>
  <c r="E8366" i="50"/>
  <c r="E8365" i="50"/>
  <c r="E8364" i="50"/>
  <c r="E8363" i="50"/>
  <c r="E8362" i="50"/>
  <c r="E8361" i="50"/>
  <c r="E8360" i="50"/>
  <c r="E8359" i="50"/>
  <c r="E8358" i="50"/>
  <c r="E8357" i="50"/>
  <c r="E8356" i="50"/>
  <c r="E8355" i="50"/>
  <c r="E8354" i="50"/>
  <c r="E8353" i="50"/>
  <c r="E8352" i="50"/>
  <c r="E8351" i="50"/>
  <c r="E8350" i="50"/>
  <c r="E8349" i="50"/>
  <c r="E8348" i="50"/>
  <c r="E8347" i="50"/>
  <c r="E8346" i="50"/>
  <c r="E8345" i="50"/>
  <c r="E8344" i="50"/>
  <c r="E8343" i="50"/>
  <c r="E8342" i="50"/>
  <c r="E8341" i="50"/>
  <c r="E8340" i="50"/>
  <c r="E8339" i="50"/>
  <c r="E8338" i="50"/>
  <c r="E8337" i="50"/>
  <c r="E8336" i="50"/>
  <c r="E8335" i="50"/>
  <c r="E8334" i="50"/>
  <c r="E8333" i="50"/>
  <c r="E8332" i="50"/>
  <c r="E8331" i="50"/>
  <c r="E8330" i="50"/>
  <c r="E8329" i="50"/>
  <c r="E8328" i="50"/>
  <c r="E8327" i="50"/>
  <c r="E8326" i="50"/>
  <c r="E8325" i="50"/>
  <c r="E8324" i="50"/>
  <c r="E8323" i="50"/>
  <c r="E8322" i="50"/>
  <c r="E8321" i="50"/>
  <c r="E8320" i="50"/>
  <c r="E8319" i="50"/>
  <c r="E8318" i="50"/>
  <c r="E8317" i="50"/>
  <c r="E8316" i="50"/>
  <c r="E8315" i="50"/>
  <c r="E8314" i="50"/>
  <c r="E8313" i="50"/>
  <c r="E8312" i="50"/>
  <c r="E8311" i="50"/>
  <c r="E8310" i="50"/>
  <c r="E8309" i="50"/>
  <c r="E8308" i="50"/>
  <c r="E8307" i="50"/>
  <c r="E8306" i="50"/>
  <c r="E8305" i="50"/>
  <c r="E8304" i="50"/>
  <c r="E8303" i="50"/>
  <c r="E8302" i="50"/>
  <c r="E8301" i="50"/>
  <c r="E8300" i="50"/>
  <c r="E8299" i="50"/>
  <c r="E8298" i="50"/>
  <c r="E8297" i="50"/>
  <c r="E8296" i="50"/>
  <c r="E8295" i="50"/>
  <c r="E8294" i="50"/>
  <c r="E8293" i="50"/>
  <c r="E8292" i="50"/>
  <c r="E8291" i="50"/>
  <c r="E8290" i="50"/>
  <c r="E8289" i="50"/>
  <c r="E8288" i="50"/>
  <c r="E8287" i="50"/>
  <c r="E8286" i="50"/>
  <c r="E8285" i="50"/>
  <c r="E8284" i="50"/>
  <c r="E8283" i="50"/>
  <c r="E8282" i="50"/>
  <c r="E8281" i="50"/>
  <c r="E8280" i="50"/>
  <c r="E8279" i="50"/>
  <c r="E8278" i="50"/>
  <c r="E8277" i="50"/>
  <c r="E8276" i="50"/>
  <c r="E8275" i="50"/>
  <c r="E8274" i="50"/>
  <c r="E8273" i="50"/>
  <c r="E8272" i="50"/>
  <c r="E8271" i="50"/>
  <c r="E8270" i="50"/>
  <c r="E8269" i="50"/>
  <c r="E8268" i="50"/>
  <c r="E8267" i="50"/>
  <c r="E8266" i="50"/>
  <c r="E8265" i="50"/>
  <c r="E8264" i="50"/>
  <c r="E8263" i="50"/>
  <c r="E8262" i="50"/>
  <c r="E8261" i="50"/>
  <c r="E8260" i="50"/>
  <c r="E8259" i="50"/>
  <c r="E8258" i="50"/>
  <c r="E8257" i="50"/>
  <c r="E8256" i="50"/>
  <c r="E8255" i="50"/>
  <c r="E8254" i="50"/>
  <c r="E8253" i="50"/>
  <c r="E8252" i="50"/>
  <c r="E8251" i="50"/>
  <c r="E8250" i="50"/>
  <c r="E8249" i="50"/>
  <c r="E8248" i="50"/>
  <c r="E8247" i="50"/>
  <c r="E8246" i="50"/>
  <c r="E8245" i="50"/>
  <c r="E8244" i="50"/>
  <c r="E8243" i="50"/>
  <c r="E8242" i="50"/>
  <c r="E8241" i="50"/>
  <c r="E8240" i="50"/>
  <c r="E8239" i="50"/>
  <c r="E8238" i="50"/>
  <c r="E8237" i="50"/>
  <c r="E8236" i="50"/>
  <c r="E8235" i="50"/>
  <c r="E8234" i="50"/>
  <c r="E8233" i="50"/>
  <c r="E8232" i="50"/>
  <c r="E8231" i="50"/>
  <c r="E8230" i="50"/>
  <c r="E8229" i="50"/>
  <c r="E8228" i="50"/>
  <c r="E8227" i="50"/>
  <c r="E8226" i="50"/>
  <c r="E8225" i="50"/>
  <c r="E8224" i="50"/>
  <c r="E8223" i="50"/>
  <c r="E8222" i="50"/>
  <c r="E8221" i="50"/>
  <c r="E8220" i="50"/>
  <c r="E8219" i="50"/>
  <c r="E8218" i="50"/>
  <c r="E8217" i="50"/>
  <c r="E8216" i="50"/>
  <c r="E8215" i="50"/>
  <c r="E8214" i="50"/>
  <c r="E8213" i="50"/>
  <c r="E8212" i="50"/>
  <c r="E8211" i="50"/>
  <c r="E8210" i="50"/>
  <c r="E8209" i="50"/>
  <c r="E8208" i="50"/>
  <c r="E8207" i="50"/>
  <c r="E8206" i="50"/>
  <c r="E8205" i="50"/>
  <c r="E8204" i="50"/>
  <c r="E8203" i="50"/>
  <c r="E8202" i="50"/>
  <c r="E8201" i="50"/>
  <c r="E8200" i="50"/>
  <c r="E8199" i="50"/>
  <c r="E8198" i="50"/>
  <c r="E8197" i="50"/>
  <c r="E8196" i="50"/>
  <c r="E8195" i="50"/>
  <c r="E8194" i="50"/>
  <c r="E8193" i="50"/>
  <c r="E8192" i="50"/>
  <c r="E8191" i="50"/>
  <c r="E8190" i="50"/>
  <c r="E8189" i="50"/>
  <c r="E8188" i="50"/>
  <c r="E8187" i="50"/>
  <c r="E8186" i="50"/>
  <c r="E8185" i="50"/>
  <c r="E8184" i="50"/>
  <c r="E8183" i="50"/>
  <c r="E8182" i="50"/>
  <c r="E8181" i="50"/>
  <c r="E8180" i="50"/>
  <c r="E8179" i="50"/>
  <c r="E8178" i="50"/>
  <c r="E8177" i="50"/>
  <c r="E8176" i="50"/>
  <c r="E8175" i="50"/>
  <c r="E8174" i="50"/>
  <c r="E8173" i="50"/>
  <c r="E8172" i="50"/>
  <c r="E8171" i="50"/>
  <c r="E8170" i="50"/>
  <c r="E8169" i="50"/>
  <c r="E8168" i="50"/>
  <c r="E8167" i="50"/>
  <c r="E8166" i="50"/>
  <c r="E8165" i="50"/>
  <c r="E8164" i="50"/>
  <c r="E8163" i="50"/>
  <c r="E8162" i="50"/>
  <c r="E8161" i="50"/>
  <c r="E8160" i="50"/>
  <c r="E8159" i="50"/>
  <c r="E8158" i="50"/>
  <c r="E8157" i="50"/>
  <c r="E8156" i="50"/>
  <c r="E8155" i="50"/>
  <c r="E8154" i="50"/>
  <c r="E8153" i="50"/>
  <c r="E8152" i="50"/>
  <c r="E8151" i="50"/>
  <c r="E8150" i="50"/>
  <c r="E8149" i="50"/>
  <c r="E8148" i="50"/>
  <c r="E8147" i="50"/>
  <c r="E8146" i="50"/>
  <c r="E8145" i="50"/>
  <c r="E8144" i="50"/>
  <c r="E8143" i="50"/>
  <c r="E8142" i="50"/>
  <c r="E8141" i="50"/>
  <c r="E8140" i="50"/>
  <c r="E8139" i="50"/>
  <c r="E8138" i="50"/>
  <c r="E8137" i="50"/>
  <c r="E8136" i="50"/>
  <c r="E8135" i="50"/>
  <c r="E8134" i="50"/>
  <c r="E8133" i="50"/>
  <c r="E8132" i="50"/>
  <c r="E8131" i="50"/>
  <c r="E8130" i="50"/>
  <c r="E8129" i="50"/>
  <c r="E8128" i="50"/>
  <c r="E8127" i="50"/>
  <c r="E8126" i="50"/>
  <c r="E8125" i="50"/>
  <c r="E8124" i="50"/>
  <c r="E8123" i="50"/>
  <c r="E8122" i="50"/>
  <c r="E8121" i="50"/>
  <c r="E8120" i="50"/>
  <c r="E8119" i="50"/>
  <c r="E8118" i="50"/>
  <c r="E8117" i="50"/>
  <c r="E8116" i="50"/>
  <c r="E8115" i="50"/>
  <c r="E8114" i="50"/>
  <c r="E8113" i="50"/>
  <c r="E8112" i="50"/>
  <c r="E8111" i="50"/>
  <c r="E8110" i="50"/>
  <c r="E8109" i="50"/>
  <c r="E8108" i="50"/>
  <c r="E8107" i="50"/>
  <c r="E8106" i="50"/>
  <c r="E8105" i="50"/>
  <c r="E8104" i="50"/>
  <c r="E8103" i="50"/>
  <c r="E8102" i="50"/>
  <c r="E8101" i="50"/>
  <c r="E8100" i="50"/>
  <c r="E8099" i="50"/>
  <c r="E8098" i="50"/>
  <c r="E8097" i="50"/>
  <c r="E8096" i="50"/>
  <c r="E8095" i="50"/>
  <c r="E8094" i="50"/>
  <c r="E8093" i="50"/>
  <c r="E8092" i="50"/>
  <c r="E8091" i="50"/>
  <c r="E8090" i="50"/>
  <c r="E8089" i="50"/>
  <c r="E8088" i="50"/>
  <c r="E8087" i="50"/>
  <c r="E8086" i="50"/>
  <c r="E8085" i="50"/>
  <c r="E8084" i="50"/>
  <c r="E8083" i="50"/>
  <c r="E8082" i="50"/>
  <c r="E8081" i="50"/>
  <c r="E8080" i="50"/>
  <c r="E8079" i="50"/>
  <c r="E8078" i="50"/>
  <c r="E8077" i="50"/>
  <c r="E8076" i="50"/>
  <c r="E8075" i="50"/>
  <c r="E8074" i="50"/>
  <c r="E8073" i="50"/>
  <c r="E8072" i="50"/>
  <c r="E8071" i="50"/>
  <c r="E8070" i="50"/>
  <c r="E8069" i="50"/>
  <c r="E8068" i="50"/>
  <c r="E8067" i="50"/>
  <c r="E8066" i="50"/>
  <c r="E8065" i="50"/>
  <c r="E8064" i="50"/>
  <c r="E8063" i="50"/>
  <c r="E8062" i="50"/>
  <c r="E8061" i="50"/>
  <c r="E8060" i="50"/>
  <c r="E8059" i="50"/>
  <c r="E8058" i="50"/>
  <c r="E8057" i="50"/>
  <c r="E8056" i="50"/>
  <c r="E8055" i="50"/>
  <c r="E8054" i="50"/>
  <c r="E8053" i="50"/>
  <c r="E8052" i="50"/>
  <c r="E8051" i="50"/>
  <c r="E8050" i="50"/>
  <c r="E8049" i="50"/>
  <c r="E8048" i="50"/>
  <c r="E8047" i="50"/>
  <c r="E8046" i="50"/>
  <c r="E8045" i="50"/>
  <c r="E8044" i="50"/>
  <c r="E8043" i="50"/>
  <c r="E8042" i="50"/>
  <c r="E8041" i="50"/>
  <c r="E8040" i="50"/>
  <c r="E8039" i="50"/>
  <c r="E8038" i="50"/>
  <c r="E8037" i="50"/>
  <c r="E8036" i="50"/>
  <c r="E8035" i="50"/>
  <c r="E8034" i="50"/>
  <c r="E8033" i="50"/>
  <c r="E8032" i="50"/>
  <c r="E8031" i="50"/>
  <c r="E8030" i="50"/>
  <c r="E8029" i="50"/>
  <c r="E8028" i="50"/>
  <c r="E8027" i="50"/>
  <c r="E8026" i="50"/>
  <c r="E8025" i="50"/>
  <c r="E8024" i="50"/>
  <c r="E8023" i="50"/>
  <c r="E8022" i="50"/>
  <c r="E8021" i="50"/>
  <c r="E8020" i="50"/>
  <c r="E8019" i="50"/>
  <c r="E8018" i="50"/>
  <c r="E8017" i="50"/>
  <c r="E8016" i="50"/>
  <c r="E8015" i="50"/>
  <c r="E8014" i="50"/>
  <c r="E8013" i="50"/>
  <c r="E8012" i="50"/>
  <c r="E8011" i="50"/>
  <c r="E8010" i="50"/>
  <c r="E8009" i="50"/>
  <c r="E8008" i="50"/>
  <c r="E8007" i="50"/>
  <c r="E8006" i="50"/>
  <c r="E8005" i="50"/>
  <c r="E8004" i="50"/>
  <c r="E8003" i="50"/>
  <c r="E8002" i="50"/>
  <c r="E8001" i="50"/>
  <c r="E8000" i="50"/>
  <c r="E7999" i="50"/>
  <c r="E7998" i="50"/>
  <c r="E7997" i="50"/>
  <c r="E7996" i="50"/>
  <c r="E7995" i="50"/>
  <c r="E7994" i="50"/>
  <c r="E7993" i="50"/>
  <c r="E7992" i="50"/>
  <c r="E7991" i="50"/>
  <c r="E7990" i="50"/>
  <c r="E7989" i="50"/>
  <c r="E7988" i="50"/>
  <c r="E7987" i="50"/>
  <c r="E7986" i="50"/>
  <c r="E7985" i="50"/>
  <c r="E7984" i="50"/>
  <c r="E7983" i="50"/>
  <c r="E7982" i="50"/>
  <c r="E7981" i="50"/>
  <c r="E7980" i="50"/>
  <c r="E7979" i="50"/>
  <c r="E7978" i="50"/>
  <c r="E7977" i="50"/>
  <c r="E7976" i="50"/>
  <c r="E7975" i="50"/>
  <c r="E7974" i="50"/>
  <c r="E7973" i="50"/>
  <c r="E7972" i="50"/>
  <c r="E7971" i="50"/>
  <c r="E7970" i="50"/>
  <c r="E7969" i="50"/>
  <c r="E7968" i="50"/>
  <c r="E7967" i="50"/>
  <c r="E7966" i="50"/>
  <c r="E7965" i="50"/>
  <c r="E7964" i="50"/>
  <c r="E7963" i="50"/>
  <c r="E7962" i="50"/>
  <c r="E7961" i="50"/>
  <c r="E7960" i="50"/>
  <c r="E7959" i="50"/>
  <c r="E7958" i="50"/>
  <c r="E7957" i="50"/>
  <c r="E7956" i="50"/>
  <c r="E7955" i="50"/>
  <c r="E7954" i="50"/>
  <c r="E7953" i="50"/>
  <c r="E7952" i="50"/>
  <c r="E7951" i="50"/>
  <c r="E7950" i="50"/>
  <c r="E7949" i="50"/>
  <c r="E7948" i="50"/>
  <c r="E7947" i="50"/>
  <c r="E7946" i="50"/>
  <c r="E7945" i="50"/>
  <c r="E7944" i="50"/>
  <c r="E7943" i="50"/>
  <c r="E7942" i="50"/>
  <c r="E7941" i="50"/>
  <c r="E7940" i="50"/>
  <c r="E7939" i="50"/>
  <c r="E7938" i="50"/>
  <c r="E7937" i="50"/>
  <c r="E7936" i="50"/>
  <c r="E7935" i="50"/>
  <c r="E7934" i="50"/>
  <c r="E7933" i="50"/>
  <c r="E7932" i="50"/>
  <c r="E7931" i="50"/>
  <c r="E7930" i="50"/>
  <c r="E7929" i="50"/>
  <c r="E7928" i="50"/>
  <c r="E7927" i="50"/>
  <c r="E7926" i="50"/>
  <c r="E7925" i="50"/>
  <c r="E7924" i="50"/>
  <c r="E7923" i="50"/>
  <c r="E7922" i="50"/>
  <c r="E7921" i="50"/>
  <c r="E7920" i="50"/>
  <c r="E7919" i="50"/>
  <c r="E7918" i="50"/>
  <c r="E7917" i="50"/>
  <c r="E7916" i="50"/>
  <c r="E7915" i="50"/>
  <c r="E7914" i="50"/>
  <c r="E7913" i="50"/>
  <c r="E7912" i="50"/>
  <c r="E7911" i="50"/>
  <c r="E7910" i="50"/>
  <c r="E7909" i="50"/>
  <c r="E7908" i="50"/>
  <c r="E7907" i="50"/>
  <c r="E7906" i="50"/>
  <c r="E7905" i="50"/>
  <c r="E7904" i="50"/>
  <c r="E7903" i="50"/>
  <c r="E7902" i="50"/>
  <c r="E7901" i="50"/>
  <c r="E7900" i="50"/>
  <c r="E7899" i="50"/>
  <c r="E7898" i="50"/>
  <c r="E7897" i="50"/>
  <c r="E7896" i="50"/>
  <c r="E7895" i="50"/>
  <c r="E7894" i="50"/>
  <c r="E7893" i="50"/>
  <c r="E7892" i="50"/>
  <c r="E7891" i="50"/>
  <c r="E7890" i="50"/>
  <c r="E7889" i="50"/>
  <c r="E7888" i="50"/>
  <c r="E7887" i="50"/>
  <c r="E7886" i="50"/>
  <c r="E7885" i="50"/>
  <c r="E7884" i="50"/>
  <c r="E7883" i="50"/>
  <c r="E7882" i="50"/>
  <c r="E7881" i="50"/>
  <c r="E7880" i="50"/>
  <c r="E7879" i="50"/>
  <c r="E7878" i="50"/>
  <c r="E7877" i="50"/>
  <c r="E7876" i="50"/>
  <c r="E7875" i="50"/>
  <c r="E7874" i="50"/>
  <c r="E7873" i="50"/>
  <c r="E7872" i="50"/>
  <c r="E7871" i="50"/>
  <c r="E7870" i="50"/>
  <c r="E7869" i="50"/>
  <c r="E7868" i="50"/>
  <c r="E7867" i="50"/>
  <c r="E7866" i="50"/>
  <c r="E7865" i="50"/>
  <c r="E7864" i="50"/>
  <c r="E7863" i="50"/>
  <c r="E7862" i="50"/>
  <c r="E7861" i="50"/>
  <c r="E7860" i="50"/>
  <c r="E7859" i="50"/>
  <c r="E7858" i="50"/>
  <c r="E7857" i="50"/>
  <c r="E7856" i="50"/>
  <c r="E7855" i="50"/>
  <c r="E7854" i="50"/>
  <c r="E7853" i="50"/>
  <c r="E7852" i="50"/>
  <c r="E7851" i="50"/>
  <c r="E7850" i="50"/>
  <c r="E7849" i="50"/>
  <c r="E7848" i="50"/>
  <c r="E7847" i="50"/>
  <c r="E7846" i="50"/>
  <c r="E7845" i="50"/>
  <c r="E7844" i="50"/>
  <c r="E7843" i="50"/>
  <c r="E7842" i="50"/>
  <c r="E7841" i="50"/>
  <c r="E7840" i="50"/>
  <c r="E7839" i="50"/>
  <c r="E7838" i="50"/>
  <c r="E7837" i="50"/>
  <c r="E7836" i="50"/>
  <c r="E7835" i="50"/>
  <c r="E7834" i="50"/>
  <c r="E7833" i="50"/>
  <c r="E7832" i="50"/>
  <c r="E7831" i="50"/>
  <c r="E7830" i="50"/>
  <c r="E7829" i="50"/>
  <c r="E7828" i="50"/>
  <c r="E7827" i="50"/>
  <c r="E7826" i="50"/>
  <c r="E7825" i="50"/>
  <c r="E7824" i="50"/>
  <c r="E7823" i="50"/>
  <c r="E7822" i="50"/>
  <c r="E7821" i="50"/>
  <c r="E7820" i="50"/>
  <c r="E7819" i="50"/>
  <c r="E7818" i="50"/>
  <c r="E7817" i="50"/>
  <c r="E7816" i="50"/>
  <c r="E7815" i="50"/>
  <c r="E7814" i="50"/>
  <c r="E7813" i="50"/>
  <c r="E7812" i="50"/>
  <c r="E7811" i="50"/>
  <c r="E7810" i="50"/>
  <c r="E7809" i="50"/>
  <c r="E7808" i="50"/>
  <c r="E7807" i="50"/>
  <c r="E7806" i="50"/>
  <c r="E7805" i="50"/>
  <c r="E7804" i="50"/>
  <c r="E7803" i="50"/>
  <c r="E7802" i="50"/>
  <c r="E7801" i="50"/>
  <c r="E7800" i="50"/>
  <c r="E7799" i="50"/>
  <c r="E7798" i="50"/>
  <c r="E7797" i="50"/>
  <c r="E7796" i="50"/>
  <c r="E7795" i="50"/>
  <c r="E7794" i="50"/>
  <c r="E7793" i="50"/>
  <c r="E7792" i="50"/>
  <c r="E7791" i="50"/>
  <c r="E7790" i="50"/>
  <c r="E7789" i="50"/>
  <c r="E7788" i="50"/>
  <c r="E7787" i="50"/>
  <c r="E7786" i="50"/>
  <c r="E7785" i="50"/>
  <c r="E7784" i="50"/>
  <c r="E7783" i="50"/>
  <c r="E7782" i="50"/>
  <c r="E7781" i="50"/>
  <c r="E7780" i="50"/>
  <c r="E7779" i="50"/>
  <c r="E7778" i="50"/>
  <c r="E7777" i="50"/>
  <c r="E7776" i="50"/>
  <c r="E7775" i="50"/>
  <c r="E7774" i="50"/>
  <c r="E7773" i="50"/>
  <c r="E7772" i="50"/>
  <c r="E7771" i="50"/>
  <c r="E7770" i="50"/>
  <c r="E7769" i="50"/>
  <c r="E7768" i="50"/>
  <c r="E7767" i="50"/>
  <c r="E7766" i="50"/>
  <c r="E7765" i="50"/>
  <c r="E7764" i="50"/>
  <c r="E7763" i="50"/>
  <c r="E7762" i="50"/>
  <c r="E7761" i="50"/>
  <c r="E7760" i="50"/>
  <c r="E7759" i="50"/>
  <c r="E7758" i="50"/>
  <c r="E7757" i="50"/>
  <c r="E7756" i="50"/>
  <c r="E7755" i="50"/>
  <c r="E7754" i="50"/>
  <c r="E7753" i="50"/>
  <c r="E7752" i="50"/>
  <c r="E7751" i="50"/>
  <c r="E7750" i="50"/>
  <c r="E7749" i="50"/>
  <c r="E7748" i="50"/>
  <c r="E7747" i="50"/>
  <c r="E7746" i="50"/>
  <c r="E7745" i="50"/>
  <c r="E7744" i="50"/>
  <c r="E7743" i="50"/>
  <c r="E7742" i="50"/>
  <c r="E7741" i="50"/>
  <c r="E7740" i="50"/>
  <c r="E7739" i="50"/>
  <c r="E7738" i="50"/>
  <c r="E7737" i="50"/>
  <c r="E7736" i="50"/>
  <c r="E7735" i="50"/>
  <c r="E7734" i="50"/>
  <c r="E7733" i="50"/>
  <c r="E7732" i="50"/>
  <c r="E7731" i="50"/>
  <c r="E7730" i="50"/>
  <c r="E7729" i="50"/>
  <c r="E7728" i="50"/>
  <c r="E7727" i="50"/>
  <c r="E7726" i="50"/>
  <c r="E7725" i="50"/>
  <c r="E7724" i="50"/>
  <c r="E7723" i="50"/>
  <c r="E7722" i="50"/>
  <c r="E7721" i="50"/>
  <c r="E7720" i="50"/>
  <c r="E7719" i="50"/>
  <c r="E7718" i="50"/>
  <c r="E7717" i="50"/>
  <c r="E7716" i="50"/>
  <c r="E7715" i="50"/>
  <c r="E7714" i="50"/>
  <c r="E7713" i="50"/>
  <c r="E7712" i="50"/>
  <c r="E7711" i="50"/>
  <c r="E7710" i="50"/>
  <c r="E7709" i="50"/>
  <c r="E7708" i="50"/>
  <c r="E7707" i="50"/>
  <c r="E7706" i="50"/>
  <c r="E7705" i="50"/>
  <c r="E7704" i="50"/>
  <c r="E7703" i="50"/>
  <c r="E7702" i="50"/>
  <c r="E7701" i="50"/>
  <c r="E7700" i="50"/>
  <c r="E7699" i="50"/>
  <c r="E7698" i="50"/>
  <c r="E7697" i="50"/>
  <c r="E7696" i="50"/>
  <c r="E7695" i="50"/>
  <c r="E7694" i="50"/>
  <c r="E7693" i="50"/>
  <c r="E7692" i="50"/>
  <c r="E7691" i="50"/>
  <c r="E7690" i="50"/>
  <c r="E7689" i="50"/>
  <c r="E7688" i="50"/>
  <c r="E7687" i="50"/>
  <c r="E7686" i="50"/>
  <c r="E7685" i="50"/>
  <c r="E7684" i="50"/>
  <c r="E7683" i="50"/>
  <c r="E7682" i="50"/>
  <c r="E7681" i="50"/>
  <c r="E7680" i="50"/>
  <c r="E7679" i="50"/>
  <c r="E7678" i="50"/>
  <c r="E7677" i="50"/>
  <c r="E7676" i="50"/>
  <c r="E7675" i="50"/>
  <c r="E7674" i="50"/>
  <c r="E7673" i="50"/>
  <c r="E7672" i="50"/>
  <c r="E7671" i="50"/>
  <c r="E7670" i="50"/>
  <c r="E7669" i="50"/>
  <c r="E7668" i="50"/>
  <c r="E7667" i="50"/>
  <c r="E7666" i="50"/>
  <c r="E7665" i="50"/>
  <c r="E7664" i="50"/>
  <c r="E7663" i="50"/>
  <c r="E7662" i="50"/>
  <c r="E7661" i="50"/>
  <c r="E7660" i="50"/>
  <c r="E7659" i="50"/>
  <c r="E7658" i="50"/>
  <c r="E7657" i="50"/>
  <c r="E7656" i="50"/>
  <c r="E7655" i="50"/>
  <c r="E7654" i="50"/>
  <c r="E7653" i="50"/>
  <c r="E7652" i="50"/>
  <c r="E7651" i="50"/>
  <c r="E7650" i="50"/>
  <c r="E7649" i="50"/>
  <c r="E7648" i="50"/>
  <c r="E7647" i="50"/>
  <c r="E7646" i="50"/>
  <c r="E7645" i="50"/>
  <c r="E7644" i="50"/>
  <c r="E7643" i="50"/>
  <c r="E7642" i="50"/>
  <c r="E7641" i="50"/>
  <c r="E7640" i="50"/>
  <c r="E7639" i="50"/>
  <c r="E7638" i="50"/>
  <c r="E7637" i="50"/>
  <c r="E7636" i="50"/>
  <c r="E7635" i="50"/>
  <c r="E7634" i="50"/>
  <c r="E7633" i="50"/>
  <c r="E7632" i="50"/>
  <c r="E7631" i="50"/>
  <c r="E7630" i="50"/>
  <c r="E7629" i="50"/>
  <c r="E7628" i="50"/>
  <c r="E7627" i="50"/>
  <c r="E7626" i="50"/>
  <c r="E7625" i="50"/>
  <c r="E7624" i="50"/>
  <c r="E7623" i="50"/>
  <c r="E7622" i="50"/>
  <c r="E7621" i="50"/>
  <c r="E7620" i="50"/>
  <c r="E7619" i="50"/>
  <c r="E7618" i="50"/>
  <c r="E7617" i="50"/>
  <c r="E7616" i="50"/>
  <c r="E7615" i="50"/>
  <c r="E7614" i="50"/>
  <c r="E7613" i="50"/>
  <c r="E7612" i="50"/>
  <c r="E7611" i="50"/>
  <c r="E7610" i="50"/>
  <c r="E7609" i="50"/>
  <c r="E7608" i="50"/>
  <c r="E7607" i="50"/>
  <c r="E7606" i="50"/>
  <c r="E7605" i="50"/>
  <c r="E7604" i="50"/>
  <c r="E7603" i="50"/>
  <c r="E7602" i="50"/>
  <c r="E7601" i="50"/>
  <c r="E7600" i="50"/>
  <c r="E7599" i="50"/>
  <c r="E7598" i="50"/>
  <c r="E7597" i="50"/>
  <c r="E7596" i="50"/>
  <c r="E7595" i="50"/>
  <c r="E7594" i="50"/>
  <c r="E7593" i="50"/>
  <c r="E7592" i="50"/>
  <c r="E7591" i="50"/>
  <c r="E7590" i="50"/>
  <c r="E7589" i="50"/>
  <c r="E7588" i="50"/>
  <c r="E7587" i="50"/>
  <c r="E7586" i="50"/>
  <c r="E7585" i="50"/>
  <c r="E7584" i="50"/>
  <c r="E7583" i="50"/>
  <c r="E7582" i="50"/>
  <c r="E7581" i="50"/>
  <c r="E7580" i="50"/>
  <c r="E7579" i="50"/>
  <c r="E7578" i="50"/>
  <c r="E7577" i="50"/>
  <c r="E7576" i="50"/>
  <c r="E7575" i="50"/>
  <c r="E7574" i="50"/>
  <c r="E7573" i="50"/>
  <c r="E7572" i="50"/>
  <c r="E7571" i="50"/>
  <c r="E7570" i="50"/>
  <c r="E7569" i="50"/>
  <c r="E7568" i="50"/>
  <c r="E7567" i="50"/>
  <c r="E7566" i="50"/>
  <c r="E7565" i="50"/>
  <c r="E7564" i="50"/>
  <c r="E7563" i="50"/>
  <c r="E7562" i="50"/>
  <c r="E7561" i="50"/>
  <c r="E7560" i="50"/>
  <c r="E7559" i="50"/>
  <c r="E7558" i="50"/>
  <c r="E7557" i="50"/>
  <c r="E7556" i="50"/>
  <c r="E7555" i="50"/>
  <c r="E7554" i="50"/>
  <c r="E7553" i="50"/>
  <c r="E7552" i="50"/>
  <c r="E7551" i="50"/>
  <c r="E7550" i="50"/>
  <c r="E7549" i="50"/>
  <c r="E7548" i="50"/>
  <c r="E7547" i="50"/>
  <c r="E7546" i="50"/>
  <c r="E7545" i="50"/>
  <c r="E7544" i="50"/>
  <c r="E7543" i="50"/>
  <c r="E7542" i="50"/>
  <c r="E7541" i="50"/>
  <c r="E7540" i="50"/>
  <c r="E7539" i="50"/>
  <c r="E7538" i="50"/>
  <c r="E7537" i="50"/>
  <c r="E7536" i="50"/>
  <c r="E7535" i="50"/>
  <c r="E7534" i="50"/>
  <c r="E7533" i="50"/>
  <c r="E7532" i="50"/>
  <c r="E7531" i="50"/>
  <c r="E7530" i="50"/>
  <c r="E7529" i="50"/>
  <c r="E7528" i="50"/>
  <c r="E7527" i="50"/>
  <c r="E7526" i="50"/>
  <c r="E7525" i="50"/>
  <c r="E7524" i="50"/>
  <c r="E7523" i="50"/>
  <c r="E7522" i="50"/>
  <c r="E7521" i="50"/>
  <c r="E7520" i="50"/>
  <c r="E7519" i="50"/>
  <c r="E7518" i="50"/>
  <c r="E7517" i="50"/>
  <c r="E7516" i="50"/>
  <c r="E7515" i="50"/>
  <c r="E7514" i="50"/>
  <c r="E7513" i="50"/>
  <c r="E7512" i="50"/>
  <c r="E7511" i="50"/>
  <c r="E7510" i="50"/>
  <c r="E7509" i="50"/>
  <c r="E7508" i="50"/>
  <c r="E7507" i="50"/>
  <c r="E7506" i="50"/>
  <c r="E7505" i="50"/>
  <c r="E7504" i="50"/>
  <c r="E7503" i="50"/>
  <c r="E7502" i="50"/>
  <c r="E7501" i="50"/>
  <c r="E7500" i="50"/>
  <c r="E7499" i="50"/>
  <c r="E7498" i="50"/>
  <c r="E7497" i="50"/>
  <c r="E7496" i="50"/>
  <c r="E7495" i="50"/>
  <c r="E7494" i="50"/>
  <c r="E7493" i="50"/>
  <c r="E7492" i="50"/>
  <c r="E7491" i="50"/>
  <c r="E7490" i="50"/>
  <c r="E7489" i="50"/>
  <c r="E7488" i="50"/>
  <c r="E7487" i="50"/>
  <c r="E7486" i="50"/>
  <c r="E7485" i="50"/>
  <c r="E7484" i="50"/>
  <c r="E7483" i="50"/>
  <c r="E7482" i="50"/>
  <c r="E7481" i="50"/>
  <c r="E7480" i="50"/>
  <c r="E7479" i="50"/>
  <c r="E7478" i="50"/>
  <c r="E7477" i="50"/>
  <c r="E7476" i="50"/>
  <c r="E7475" i="50"/>
  <c r="E7474" i="50"/>
  <c r="E7473" i="50"/>
  <c r="E7472" i="50"/>
  <c r="E7471" i="50"/>
  <c r="E7470" i="50"/>
  <c r="E7469" i="50"/>
  <c r="E7468" i="50"/>
  <c r="E7467" i="50"/>
  <c r="E7466" i="50"/>
  <c r="E7465" i="50"/>
  <c r="E7464" i="50"/>
  <c r="E7463" i="50"/>
  <c r="E7462" i="50"/>
  <c r="E7461" i="50"/>
  <c r="E7460" i="50"/>
  <c r="E7459" i="50"/>
  <c r="E7458" i="50"/>
  <c r="E7457" i="50"/>
  <c r="E7456" i="50"/>
  <c r="E7455" i="50"/>
  <c r="E7454" i="50"/>
  <c r="E7453" i="50"/>
  <c r="E7452" i="50"/>
  <c r="E7451" i="50"/>
  <c r="E7450" i="50"/>
  <c r="E7449" i="50"/>
  <c r="E7448" i="50"/>
  <c r="E7447" i="50"/>
  <c r="E7446" i="50"/>
  <c r="E7445" i="50"/>
  <c r="E7444" i="50"/>
  <c r="E7443" i="50"/>
  <c r="E7442" i="50"/>
  <c r="E7441" i="50"/>
  <c r="E7440" i="50"/>
  <c r="E7439" i="50"/>
  <c r="E7438" i="50"/>
  <c r="E7437" i="50"/>
  <c r="E7436" i="50"/>
  <c r="E7435" i="50"/>
  <c r="E7434" i="50"/>
  <c r="E7433" i="50"/>
  <c r="E7432" i="50"/>
  <c r="E7431" i="50"/>
  <c r="E7430" i="50"/>
  <c r="E7429" i="50"/>
  <c r="E7428" i="50"/>
  <c r="E7427" i="50"/>
  <c r="E7426" i="50"/>
  <c r="E7425" i="50"/>
  <c r="E7424" i="50"/>
  <c r="E7423" i="50"/>
  <c r="E7422" i="50"/>
  <c r="E7421" i="50"/>
  <c r="E7420" i="50"/>
  <c r="E7419" i="50"/>
  <c r="E7418" i="50"/>
  <c r="E7417" i="50"/>
  <c r="E7416" i="50"/>
  <c r="E7415" i="50"/>
  <c r="E7414" i="50"/>
  <c r="E7413" i="50"/>
  <c r="E7412" i="50"/>
  <c r="E7411" i="50"/>
  <c r="E7410" i="50"/>
  <c r="E7409" i="50"/>
  <c r="E7408" i="50"/>
  <c r="E7407" i="50"/>
  <c r="E7406" i="50"/>
  <c r="E7405" i="50"/>
  <c r="E7404" i="50"/>
  <c r="E7403" i="50"/>
  <c r="E7402" i="50"/>
  <c r="E7401" i="50"/>
  <c r="E7400" i="50"/>
  <c r="E7399" i="50"/>
  <c r="E7398" i="50"/>
  <c r="E7397" i="50"/>
  <c r="E7396" i="50"/>
  <c r="E7395" i="50"/>
  <c r="E7394" i="50"/>
  <c r="E7393" i="50"/>
  <c r="E7392" i="50"/>
  <c r="E7391" i="50"/>
  <c r="E7390" i="50"/>
  <c r="E7389" i="50"/>
  <c r="E7388" i="50"/>
  <c r="E7387" i="50"/>
  <c r="E7386" i="50"/>
  <c r="E7385" i="50"/>
  <c r="E7384" i="50"/>
  <c r="E7383" i="50"/>
  <c r="E7382" i="50"/>
  <c r="E7381" i="50"/>
  <c r="E7380" i="50"/>
  <c r="E7379" i="50"/>
  <c r="E7378" i="50"/>
  <c r="E7377" i="50"/>
  <c r="E7376" i="50"/>
  <c r="E7375" i="50"/>
  <c r="E7374" i="50"/>
  <c r="E7373" i="50"/>
  <c r="E7372" i="50"/>
  <c r="E7371" i="50"/>
  <c r="E7370" i="50"/>
  <c r="E7369" i="50"/>
  <c r="E7368" i="50"/>
  <c r="E7367" i="50"/>
  <c r="E7366" i="50"/>
  <c r="E7365" i="50"/>
  <c r="E7364" i="50"/>
  <c r="E7363" i="50"/>
  <c r="E7362" i="50"/>
  <c r="E7361" i="50"/>
  <c r="E7360" i="50"/>
  <c r="E7359" i="50"/>
  <c r="E7358" i="50"/>
  <c r="E7357" i="50"/>
  <c r="E7356" i="50"/>
  <c r="E7355" i="50"/>
  <c r="E7354" i="50"/>
  <c r="E7353" i="50"/>
  <c r="E7352" i="50"/>
  <c r="E7351" i="50"/>
  <c r="E7350" i="50"/>
  <c r="E7349" i="50"/>
  <c r="E7348" i="50"/>
  <c r="E7347" i="50"/>
  <c r="E7346" i="50"/>
  <c r="E7345" i="50"/>
  <c r="E7344" i="50"/>
  <c r="E7343" i="50"/>
  <c r="E7342" i="50"/>
  <c r="E7341" i="50"/>
  <c r="E7340" i="50"/>
  <c r="E7339" i="50"/>
  <c r="E7338" i="50"/>
  <c r="E7337" i="50"/>
  <c r="E7336" i="50"/>
  <c r="E7335" i="50"/>
  <c r="E7334" i="50"/>
  <c r="E7333" i="50"/>
  <c r="E7332" i="50"/>
  <c r="E7331" i="50"/>
  <c r="E7330" i="50"/>
  <c r="E7329" i="50"/>
  <c r="E7328" i="50"/>
  <c r="E7327" i="50"/>
  <c r="E7326" i="50"/>
  <c r="E7325" i="50"/>
  <c r="E7324" i="50"/>
  <c r="E7323" i="50"/>
  <c r="E7322" i="50"/>
  <c r="E7321" i="50"/>
  <c r="E7320" i="50"/>
  <c r="E7319" i="50"/>
  <c r="E7318" i="50"/>
  <c r="E7317" i="50"/>
  <c r="E7316" i="50"/>
  <c r="E7315" i="50"/>
  <c r="E7314" i="50"/>
  <c r="E7313" i="50"/>
  <c r="E7312" i="50"/>
  <c r="E7311" i="50"/>
  <c r="E7310" i="50"/>
  <c r="E7309" i="50"/>
  <c r="E7308" i="50"/>
  <c r="E7307" i="50"/>
  <c r="E7306" i="50"/>
  <c r="E7305" i="50"/>
  <c r="E7304" i="50"/>
  <c r="E7303" i="50"/>
  <c r="E7302" i="50"/>
  <c r="E7301" i="50"/>
  <c r="E7300" i="50"/>
  <c r="E7299" i="50"/>
  <c r="E7298" i="50"/>
  <c r="E7297" i="50"/>
  <c r="E7296" i="50"/>
  <c r="E7295" i="50"/>
  <c r="E7294" i="50"/>
  <c r="E7293" i="50"/>
  <c r="E7292" i="50"/>
  <c r="E7291" i="50"/>
  <c r="E7290" i="50"/>
  <c r="E7289" i="50"/>
  <c r="E7288" i="50"/>
  <c r="E7287" i="50"/>
  <c r="E7286" i="50"/>
  <c r="E7285" i="50"/>
  <c r="E7284" i="50"/>
  <c r="E7283" i="50"/>
  <c r="E7282" i="50"/>
  <c r="E7281" i="50"/>
  <c r="E7280" i="50"/>
  <c r="E7279" i="50"/>
  <c r="E7278" i="50"/>
  <c r="E7277" i="50"/>
  <c r="E7276" i="50"/>
  <c r="E7275" i="50"/>
  <c r="E7274" i="50"/>
  <c r="E7273" i="50"/>
  <c r="E7272" i="50"/>
  <c r="E7271" i="50"/>
  <c r="E7270" i="50"/>
  <c r="E7269" i="50"/>
  <c r="E7268" i="50"/>
  <c r="E7267" i="50"/>
  <c r="E7266" i="50"/>
  <c r="E7265" i="50"/>
  <c r="E7264" i="50"/>
  <c r="E7263" i="50"/>
  <c r="E7262" i="50"/>
  <c r="E7261" i="50"/>
  <c r="E7260" i="50"/>
  <c r="E7259" i="50"/>
  <c r="E7258" i="50"/>
  <c r="E7257" i="50"/>
  <c r="E7256" i="50"/>
  <c r="E7255" i="50"/>
  <c r="E7254" i="50"/>
  <c r="E7253" i="50"/>
  <c r="E7252" i="50"/>
  <c r="E7251" i="50"/>
  <c r="E7250" i="50"/>
  <c r="E7249" i="50"/>
  <c r="E7248" i="50"/>
  <c r="E7247" i="50"/>
  <c r="E7246" i="50"/>
  <c r="E7245" i="50"/>
  <c r="E7244" i="50"/>
  <c r="E7243" i="50"/>
  <c r="E7242" i="50"/>
  <c r="E7241" i="50"/>
  <c r="E7240" i="50"/>
  <c r="E7239" i="50"/>
  <c r="E7238" i="50"/>
  <c r="E7237" i="50"/>
  <c r="E7236" i="50"/>
  <c r="E7235" i="50"/>
  <c r="E7234" i="50"/>
  <c r="E7233" i="50"/>
  <c r="E7232" i="50"/>
  <c r="E7231" i="50"/>
  <c r="E7230" i="50"/>
  <c r="E7229" i="50"/>
  <c r="E7228" i="50"/>
  <c r="E7227" i="50"/>
  <c r="E7226" i="50"/>
  <c r="E7225" i="50"/>
  <c r="E7224" i="50"/>
  <c r="E7223" i="50"/>
  <c r="E7222" i="50"/>
  <c r="E7221" i="50"/>
  <c r="E7220" i="50"/>
  <c r="E7219" i="50"/>
  <c r="E7218" i="50"/>
  <c r="E7217" i="50"/>
  <c r="E7216" i="50"/>
  <c r="E7215" i="50"/>
  <c r="E7214" i="50"/>
  <c r="E7213" i="50"/>
  <c r="E7212" i="50"/>
  <c r="E7211" i="50"/>
  <c r="E7210" i="50"/>
  <c r="E7209" i="50"/>
  <c r="E7208" i="50"/>
  <c r="E7207" i="50"/>
  <c r="E7206" i="50"/>
  <c r="E7205" i="50"/>
  <c r="E7204" i="50"/>
  <c r="E7203" i="50"/>
  <c r="E7202" i="50"/>
  <c r="E7201" i="50"/>
  <c r="E7200" i="50"/>
  <c r="E7199" i="50"/>
  <c r="E7198" i="50"/>
  <c r="E7197" i="50"/>
  <c r="E7196" i="50"/>
  <c r="E7195" i="50"/>
  <c r="E7194" i="50"/>
  <c r="E7193" i="50"/>
  <c r="E7192" i="50"/>
  <c r="E7191" i="50"/>
  <c r="E7190" i="50"/>
  <c r="E7189" i="50"/>
  <c r="E7188" i="50"/>
  <c r="E7187" i="50"/>
  <c r="E7186" i="50"/>
  <c r="E7185" i="50"/>
  <c r="E7184" i="50"/>
  <c r="E7183" i="50"/>
  <c r="E7182" i="50"/>
  <c r="E7181" i="50"/>
  <c r="E7180" i="50"/>
  <c r="E7179" i="50"/>
  <c r="E7178" i="50"/>
  <c r="E7177" i="50"/>
  <c r="E7176" i="50"/>
  <c r="E7175" i="50"/>
  <c r="E7174" i="50"/>
  <c r="E7173" i="50"/>
  <c r="E7172" i="50"/>
  <c r="E7171" i="50"/>
  <c r="E7170" i="50"/>
  <c r="E7169" i="50"/>
  <c r="E7168" i="50"/>
  <c r="E7167" i="50"/>
  <c r="E7166" i="50"/>
  <c r="E7165" i="50"/>
  <c r="E7164" i="50"/>
  <c r="E7163" i="50"/>
  <c r="E7162" i="50"/>
  <c r="E7161" i="50"/>
  <c r="E7160" i="50"/>
  <c r="E7159" i="50"/>
  <c r="E7158" i="50"/>
  <c r="E7157" i="50"/>
  <c r="E7156" i="50"/>
  <c r="E7155" i="50"/>
  <c r="E7154" i="50"/>
  <c r="E7153" i="50"/>
  <c r="E7152" i="50"/>
  <c r="E7151" i="50"/>
  <c r="E7150" i="50"/>
  <c r="E7149" i="50"/>
  <c r="E7148" i="50"/>
  <c r="E7147" i="50"/>
  <c r="E7146" i="50"/>
  <c r="E7145" i="50"/>
  <c r="E7144" i="50"/>
  <c r="E7143" i="50"/>
  <c r="E7142" i="50"/>
  <c r="E7141" i="50"/>
  <c r="E7140" i="50"/>
  <c r="E7139" i="50"/>
  <c r="E7138" i="50"/>
  <c r="E7137" i="50"/>
  <c r="E7136" i="50"/>
  <c r="E7135" i="50"/>
  <c r="E7134" i="50"/>
  <c r="E7133" i="50"/>
  <c r="E7132" i="50"/>
  <c r="E7131" i="50"/>
  <c r="E7130" i="50"/>
  <c r="E7129" i="50"/>
  <c r="E7128" i="50"/>
  <c r="E7127" i="50"/>
  <c r="E7126" i="50"/>
  <c r="E7125" i="50"/>
  <c r="E7124" i="50"/>
  <c r="E7123" i="50"/>
  <c r="E7122" i="50"/>
  <c r="E7121" i="50"/>
  <c r="E7120" i="50"/>
  <c r="E7119" i="50"/>
  <c r="E7118" i="50"/>
  <c r="E7117" i="50"/>
  <c r="E7116" i="50"/>
  <c r="E7115" i="50"/>
  <c r="E7114" i="50"/>
  <c r="E7113" i="50"/>
  <c r="E7112" i="50"/>
  <c r="E7111" i="50"/>
  <c r="E7110" i="50"/>
  <c r="E7109" i="50"/>
  <c r="E7108" i="50"/>
  <c r="E7107" i="50"/>
  <c r="E7106" i="50"/>
  <c r="E7105" i="50"/>
  <c r="E7104" i="50"/>
  <c r="E7103" i="50"/>
  <c r="E7102" i="50"/>
  <c r="E7101" i="50"/>
  <c r="E7100" i="50"/>
  <c r="E7099" i="50"/>
  <c r="E7098" i="50"/>
  <c r="E7097" i="50"/>
  <c r="E7096" i="50"/>
  <c r="E7095" i="50"/>
  <c r="E7094" i="50"/>
  <c r="E7093" i="50"/>
  <c r="E7092" i="50"/>
  <c r="E7091" i="50"/>
  <c r="E7090" i="50"/>
  <c r="E7089" i="50"/>
  <c r="E7088" i="50"/>
  <c r="E7087" i="50"/>
  <c r="E7086" i="50"/>
  <c r="E7085" i="50"/>
  <c r="E7084" i="50"/>
  <c r="E7083" i="50"/>
  <c r="E7082" i="50"/>
  <c r="E7081" i="50"/>
  <c r="E7080" i="50"/>
  <c r="E7079" i="50"/>
  <c r="E7078" i="50"/>
  <c r="E7077" i="50"/>
  <c r="E7076" i="50"/>
  <c r="E7075" i="50"/>
  <c r="E7074" i="50"/>
  <c r="E7073" i="50"/>
  <c r="E7072" i="50"/>
  <c r="E7071" i="50"/>
  <c r="E7070" i="50"/>
  <c r="E7069" i="50"/>
  <c r="E7068" i="50"/>
  <c r="E7067" i="50"/>
  <c r="E7066" i="50"/>
  <c r="E7065" i="50"/>
  <c r="E7064" i="50"/>
  <c r="E7063" i="50"/>
  <c r="E7062" i="50"/>
  <c r="E7061" i="50"/>
  <c r="E7060" i="50"/>
  <c r="E7059" i="50"/>
  <c r="E7058" i="50"/>
  <c r="E7057" i="50"/>
  <c r="E7056" i="50"/>
  <c r="E7055" i="50"/>
  <c r="E7054" i="50"/>
  <c r="E7053" i="50"/>
  <c r="E7052" i="50"/>
  <c r="E7051" i="50"/>
  <c r="E7050" i="50"/>
  <c r="E7049" i="50"/>
  <c r="E7048" i="50"/>
  <c r="E7047" i="50"/>
  <c r="E7046" i="50"/>
  <c r="E7045" i="50"/>
  <c r="E7044" i="50"/>
  <c r="E7043" i="50"/>
  <c r="E7042" i="50"/>
  <c r="E7041" i="50"/>
  <c r="E7040" i="50"/>
  <c r="E7039" i="50"/>
  <c r="E7038" i="50"/>
  <c r="E7037" i="50"/>
  <c r="E7036" i="50"/>
  <c r="E7035" i="50"/>
  <c r="E7034" i="50"/>
  <c r="E7033" i="50"/>
  <c r="E7032" i="50"/>
  <c r="E7031" i="50"/>
  <c r="E7030" i="50"/>
  <c r="E7029" i="50"/>
  <c r="E7028" i="50"/>
  <c r="E7027" i="50"/>
  <c r="E7026" i="50"/>
  <c r="E7025" i="50"/>
  <c r="E7024" i="50"/>
  <c r="E7023" i="50"/>
  <c r="E7022" i="50"/>
  <c r="E7021" i="50"/>
  <c r="E7020" i="50"/>
  <c r="E7019" i="50"/>
  <c r="E7018" i="50"/>
  <c r="E7017" i="50"/>
  <c r="E7016" i="50"/>
  <c r="E7015" i="50"/>
  <c r="E7014" i="50"/>
  <c r="E7013" i="50"/>
  <c r="E7012" i="50"/>
  <c r="E7011" i="50"/>
  <c r="E7010" i="50"/>
  <c r="E7009" i="50"/>
  <c r="E7008" i="50"/>
  <c r="E7007" i="50"/>
  <c r="E7006" i="50"/>
  <c r="E7005" i="50"/>
  <c r="E7004" i="50"/>
  <c r="E7003" i="50"/>
  <c r="E7002" i="50"/>
  <c r="E7001" i="50"/>
  <c r="E7000" i="50"/>
  <c r="E6999" i="50"/>
  <c r="E6998" i="50"/>
  <c r="E6997" i="50"/>
  <c r="E6996" i="50"/>
  <c r="E6995" i="50"/>
  <c r="E6994" i="50"/>
  <c r="E6993" i="50"/>
  <c r="E6992" i="50"/>
  <c r="E6991" i="50"/>
  <c r="E6990" i="50"/>
  <c r="E6989" i="50"/>
  <c r="E6988" i="50"/>
  <c r="E6987" i="50"/>
  <c r="E6986" i="50"/>
  <c r="E6985" i="50"/>
  <c r="E6984" i="50"/>
  <c r="E6983" i="50"/>
  <c r="E6982" i="50"/>
  <c r="E6981" i="50"/>
  <c r="E6980" i="50"/>
  <c r="E6979" i="50"/>
  <c r="E6978" i="50"/>
  <c r="E6977" i="50"/>
  <c r="E6976" i="50"/>
  <c r="E6975" i="50"/>
  <c r="E6974" i="50"/>
  <c r="E6973" i="50"/>
  <c r="E6972" i="50"/>
  <c r="E6971" i="50"/>
  <c r="E6970" i="50"/>
  <c r="E6969" i="50"/>
  <c r="E6968" i="50"/>
  <c r="E6967" i="50"/>
  <c r="E6966" i="50"/>
  <c r="E6965" i="50"/>
  <c r="E6964" i="50"/>
  <c r="E6963" i="50"/>
  <c r="E6962" i="50"/>
  <c r="E6961" i="50"/>
  <c r="E6960" i="50"/>
  <c r="E6959" i="50"/>
  <c r="E6958" i="50"/>
  <c r="E6957" i="50"/>
  <c r="E6956" i="50"/>
  <c r="E6955" i="50"/>
  <c r="E6954" i="50"/>
  <c r="E6953" i="50"/>
  <c r="E6952" i="50"/>
  <c r="E6951" i="50"/>
  <c r="E6950" i="50"/>
  <c r="E6949" i="50"/>
  <c r="E6948" i="50"/>
  <c r="E6947" i="50"/>
  <c r="E6946" i="50"/>
  <c r="E6945" i="50"/>
  <c r="E6944" i="50"/>
  <c r="E6943" i="50"/>
  <c r="E6942" i="50"/>
  <c r="E6941" i="50"/>
  <c r="E6940" i="50"/>
  <c r="E6939" i="50"/>
  <c r="E6938" i="50"/>
  <c r="E6937" i="50"/>
  <c r="E6936" i="50"/>
  <c r="E6935" i="50"/>
  <c r="E6934" i="50"/>
  <c r="E6933" i="50"/>
  <c r="E6932" i="50"/>
  <c r="E6931" i="50"/>
  <c r="E6930" i="50"/>
  <c r="E6929" i="50"/>
  <c r="E6928" i="50"/>
  <c r="E6927" i="50"/>
  <c r="E6926" i="50"/>
  <c r="E6925" i="50"/>
  <c r="E6924" i="50"/>
  <c r="E6923" i="50"/>
  <c r="E6922" i="50"/>
  <c r="E6921" i="50"/>
  <c r="E6920" i="50"/>
  <c r="E6919" i="50"/>
  <c r="E6918" i="50"/>
  <c r="E6917" i="50"/>
  <c r="E6916" i="50"/>
  <c r="E6915" i="50"/>
  <c r="E6914" i="50"/>
  <c r="E6913" i="50"/>
  <c r="E6912" i="50"/>
  <c r="E6911" i="50"/>
  <c r="E6910" i="50"/>
  <c r="E6909" i="50"/>
  <c r="E6908" i="50"/>
  <c r="E6907" i="50"/>
  <c r="E6906" i="50"/>
  <c r="E6905" i="50"/>
  <c r="E6904" i="50"/>
  <c r="E6903" i="50"/>
  <c r="E6902" i="50"/>
  <c r="E6901" i="50"/>
  <c r="E6900" i="50"/>
  <c r="E6899" i="50"/>
  <c r="E6898" i="50"/>
  <c r="E6897" i="50"/>
  <c r="E6896" i="50"/>
  <c r="E6895" i="50"/>
  <c r="E6894" i="50"/>
  <c r="E6893" i="50"/>
  <c r="E6892" i="50"/>
  <c r="E6891" i="50"/>
  <c r="E6890" i="50"/>
  <c r="E6889" i="50"/>
  <c r="E6888" i="50"/>
  <c r="E6887" i="50"/>
  <c r="E6886" i="50"/>
  <c r="E6885" i="50"/>
  <c r="E6884" i="50"/>
  <c r="E6883" i="50"/>
  <c r="E6882" i="50"/>
  <c r="E6881" i="50"/>
  <c r="E6880" i="50"/>
  <c r="E6879" i="50"/>
  <c r="E6878" i="50"/>
  <c r="E6877" i="50"/>
  <c r="E6876" i="50"/>
  <c r="E6875" i="50"/>
  <c r="E6874" i="50"/>
  <c r="E6873" i="50"/>
  <c r="E6872" i="50"/>
  <c r="E6871" i="50"/>
  <c r="E6870" i="50"/>
  <c r="E6869" i="50"/>
  <c r="E6868" i="50"/>
  <c r="E6867" i="50"/>
  <c r="E6866" i="50"/>
  <c r="E6865" i="50"/>
  <c r="E6864" i="50"/>
  <c r="E6863" i="50"/>
  <c r="E6862" i="50"/>
  <c r="E6861" i="50"/>
  <c r="E6860" i="50"/>
  <c r="E6859" i="50"/>
  <c r="E6858" i="50"/>
  <c r="E6857" i="50"/>
  <c r="E6856" i="50"/>
  <c r="E6855" i="50"/>
  <c r="E6854" i="50"/>
  <c r="E6853" i="50"/>
  <c r="E6852" i="50"/>
  <c r="E6851" i="50"/>
  <c r="E6850" i="50"/>
  <c r="E6849" i="50"/>
  <c r="E6848" i="50"/>
  <c r="E6847" i="50"/>
  <c r="E6846" i="50"/>
  <c r="E6845" i="50"/>
  <c r="E6844" i="50"/>
  <c r="E6843" i="50"/>
  <c r="E6842" i="50"/>
  <c r="E6841" i="50"/>
  <c r="E6840" i="50"/>
  <c r="E6839" i="50"/>
  <c r="E6838" i="50"/>
  <c r="E6837" i="50"/>
  <c r="E6836" i="50"/>
  <c r="E6835" i="50"/>
  <c r="E6834" i="50"/>
  <c r="E6833" i="50"/>
  <c r="E6832" i="50"/>
  <c r="E6831" i="50"/>
  <c r="E6830" i="50"/>
  <c r="E6829" i="50"/>
  <c r="E6828" i="50"/>
  <c r="E6827" i="50"/>
  <c r="E6826" i="50"/>
  <c r="E6825" i="50"/>
  <c r="E6824" i="50"/>
  <c r="E6823" i="50"/>
  <c r="E6822" i="50"/>
  <c r="E6821" i="50"/>
  <c r="E6820" i="50"/>
  <c r="E6819" i="50"/>
  <c r="E6818" i="50"/>
  <c r="E6817" i="50"/>
  <c r="E6816" i="50"/>
  <c r="E6815" i="50"/>
  <c r="E6814" i="50"/>
  <c r="E6813" i="50"/>
  <c r="E6812" i="50"/>
  <c r="E6811" i="50"/>
  <c r="E6810" i="50"/>
  <c r="E6809" i="50"/>
  <c r="E6808" i="50"/>
  <c r="E6807" i="50"/>
  <c r="E6806" i="50"/>
  <c r="E6805" i="50"/>
  <c r="E6804" i="50"/>
  <c r="E6803" i="50"/>
  <c r="E6802" i="50"/>
  <c r="E6801" i="50"/>
  <c r="E6800" i="50"/>
  <c r="E6799" i="50"/>
  <c r="E6798" i="50"/>
  <c r="E6797" i="50"/>
  <c r="E6796" i="50"/>
  <c r="E6795" i="50"/>
  <c r="E6794" i="50"/>
  <c r="E6793" i="50"/>
  <c r="E6792" i="50"/>
  <c r="E6791" i="50"/>
  <c r="E6790" i="50"/>
  <c r="E6789" i="50"/>
  <c r="E6788" i="50"/>
  <c r="E6787" i="50"/>
  <c r="E6786" i="50"/>
  <c r="E6785" i="50"/>
  <c r="E6784" i="50"/>
  <c r="E6783" i="50"/>
  <c r="E6782" i="50"/>
  <c r="E6781" i="50"/>
  <c r="E6780" i="50"/>
  <c r="E6779" i="50"/>
  <c r="E6778" i="50"/>
  <c r="E6777" i="50"/>
  <c r="E6776" i="50"/>
  <c r="E6775" i="50"/>
  <c r="E6774" i="50"/>
  <c r="E6773" i="50"/>
  <c r="E6772" i="50"/>
  <c r="E6771" i="50"/>
  <c r="E6770" i="50"/>
  <c r="E6769" i="50"/>
  <c r="E6768" i="50"/>
  <c r="E6767" i="50"/>
  <c r="E6766" i="50"/>
  <c r="E6765" i="50"/>
  <c r="E6764" i="50"/>
  <c r="E6763" i="50"/>
  <c r="E6762" i="50"/>
  <c r="E6761" i="50"/>
  <c r="E6760" i="50"/>
  <c r="E6759" i="50"/>
  <c r="E6758" i="50"/>
  <c r="E6757" i="50"/>
  <c r="E6756" i="50"/>
  <c r="E6755" i="50"/>
  <c r="E6754" i="50"/>
  <c r="E6753" i="50"/>
  <c r="E6752" i="50"/>
  <c r="E6751" i="50"/>
  <c r="E6750" i="50"/>
  <c r="E6749" i="50"/>
  <c r="E6748" i="50"/>
  <c r="E6747" i="50"/>
  <c r="E6746" i="50"/>
  <c r="E6745" i="50"/>
  <c r="E6744" i="50"/>
  <c r="E6743" i="50"/>
  <c r="E6742" i="50"/>
  <c r="E6741" i="50"/>
  <c r="E6740" i="50"/>
  <c r="E6739" i="50"/>
  <c r="E6738" i="50"/>
  <c r="E6737" i="50"/>
  <c r="E6736" i="50"/>
  <c r="E6735" i="50"/>
  <c r="E6734" i="50"/>
  <c r="E6733" i="50"/>
  <c r="E6732" i="50"/>
  <c r="E6731" i="50"/>
  <c r="E6730" i="50"/>
  <c r="E6729" i="50"/>
  <c r="E6728" i="50"/>
  <c r="E6727" i="50"/>
  <c r="E6726" i="50"/>
  <c r="E6725" i="50"/>
  <c r="E6724" i="50"/>
  <c r="E6723" i="50"/>
  <c r="E6722" i="50"/>
  <c r="E6721" i="50"/>
  <c r="E6720" i="50"/>
  <c r="E6719" i="50"/>
  <c r="E6718" i="50"/>
  <c r="E6717" i="50"/>
  <c r="E6716" i="50"/>
  <c r="E6715" i="50"/>
  <c r="E6714" i="50"/>
  <c r="E6713" i="50"/>
  <c r="E6712" i="50"/>
  <c r="E6711" i="50"/>
  <c r="E6710" i="50"/>
  <c r="E6709" i="50"/>
  <c r="E6708" i="50"/>
  <c r="E6707" i="50"/>
  <c r="E6706" i="50"/>
  <c r="E6705" i="50"/>
  <c r="E6704" i="50"/>
  <c r="E6703" i="50"/>
  <c r="E6702" i="50"/>
  <c r="E6701" i="50"/>
  <c r="E6700" i="50"/>
  <c r="E6699" i="50"/>
  <c r="E6698" i="50"/>
  <c r="E6697" i="50"/>
  <c r="E6696" i="50"/>
  <c r="E6695" i="50"/>
  <c r="E6694" i="50"/>
  <c r="E6693" i="50"/>
  <c r="E6692" i="50"/>
  <c r="E6691" i="50"/>
  <c r="E6690" i="50"/>
  <c r="E6689" i="50"/>
  <c r="E6688" i="50"/>
  <c r="E6687" i="50"/>
  <c r="E6686" i="50"/>
  <c r="E6685" i="50"/>
  <c r="E6684" i="50"/>
  <c r="E6683" i="50"/>
  <c r="E6682" i="50"/>
  <c r="E6681" i="50"/>
  <c r="E6680" i="50"/>
  <c r="E6679" i="50"/>
  <c r="E6678" i="50"/>
  <c r="E6677" i="50"/>
  <c r="E6676" i="50"/>
  <c r="E6675" i="50"/>
  <c r="E6674" i="50"/>
  <c r="E6673" i="50"/>
  <c r="E6672" i="50"/>
  <c r="E6671" i="50"/>
  <c r="E6670" i="50"/>
  <c r="E6669" i="50"/>
  <c r="E6668" i="50"/>
  <c r="E6667" i="50"/>
  <c r="E6666" i="50"/>
  <c r="E6665" i="50"/>
  <c r="E6664" i="50"/>
  <c r="E6663" i="50"/>
  <c r="E6662" i="50"/>
  <c r="E6661" i="50"/>
  <c r="E6660" i="50"/>
  <c r="E6659" i="50"/>
  <c r="E6658" i="50"/>
  <c r="E6657" i="50"/>
  <c r="E6656" i="50"/>
  <c r="E6655" i="50"/>
  <c r="E6654" i="50"/>
  <c r="E6653" i="50"/>
  <c r="E6652" i="50"/>
  <c r="E6651" i="50"/>
  <c r="E6650" i="50"/>
  <c r="E6649" i="50"/>
  <c r="E6648" i="50"/>
  <c r="E6647" i="50"/>
  <c r="E6646" i="50"/>
  <c r="E6645" i="50"/>
  <c r="E6644" i="50"/>
  <c r="E6643" i="50"/>
  <c r="E6642" i="50"/>
  <c r="E6641" i="50"/>
  <c r="E6640" i="50"/>
  <c r="E6639" i="50"/>
  <c r="E6638" i="50"/>
  <c r="E6637" i="50"/>
  <c r="E6636" i="50"/>
  <c r="E6635" i="50"/>
  <c r="E6634" i="50"/>
  <c r="E6633" i="50"/>
  <c r="E6632" i="50"/>
  <c r="E6631" i="50"/>
  <c r="E6630" i="50"/>
  <c r="E6629" i="50"/>
  <c r="E6628" i="50"/>
  <c r="E6627" i="50"/>
  <c r="E6626" i="50"/>
  <c r="E6625" i="50"/>
  <c r="E6624" i="50"/>
  <c r="E6623" i="50"/>
  <c r="E6622" i="50"/>
  <c r="E6621" i="50"/>
  <c r="E6620" i="50"/>
  <c r="E6619" i="50"/>
  <c r="E6618" i="50"/>
  <c r="E6617" i="50"/>
  <c r="E6616" i="50"/>
  <c r="E6615" i="50"/>
  <c r="E6614" i="50"/>
  <c r="E6613" i="50"/>
  <c r="E6612" i="50"/>
  <c r="E6611" i="50"/>
  <c r="E6610" i="50"/>
  <c r="E6609" i="50"/>
  <c r="E6608" i="50"/>
  <c r="E6607" i="50"/>
  <c r="E6606" i="50"/>
  <c r="E6605" i="50"/>
  <c r="E6604" i="50"/>
  <c r="E6603" i="50"/>
  <c r="E6602" i="50"/>
  <c r="E6601" i="50"/>
  <c r="E6600" i="50"/>
  <c r="E6599" i="50"/>
  <c r="E6598" i="50"/>
  <c r="E6597" i="50"/>
  <c r="E6596" i="50"/>
  <c r="E6595" i="50"/>
  <c r="E6594" i="50"/>
  <c r="E6593" i="50"/>
  <c r="E6592" i="50"/>
  <c r="E6591" i="50"/>
  <c r="E6590" i="50"/>
  <c r="E6589" i="50"/>
  <c r="E6588" i="50"/>
  <c r="E6587" i="50"/>
  <c r="E6586" i="50"/>
  <c r="E6585" i="50"/>
  <c r="E6584" i="50"/>
  <c r="E6583" i="50"/>
  <c r="E6582" i="50"/>
  <c r="E6581" i="50"/>
  <c r="E6580" i="50"/>
  <c r="E6579" i="50"/>
  <c r="E6578" i="50"/>
  <c r="E6577" i="50"/>
  <c r="E6576" i="50"/>
  <c r="E6575" i="50"/>
  <c r="E6574" i="50"/>
  <c r="E6573" i="50"/>
  <c r="E6572" i="50"/>
  <c r="E6571" i="50"/>
  <c r="E6570" i="50"/>
  <c r="E6569" i="50"/>
  <c r="E6568" i="50"/>
  <c r="E6567" i="50"/>
  <c r="E6566" i="50"/>
  <c r="E6565" i="50"/>
  <c r="E6564" i="50"/>
  <c r="E6563" i="50"/>
  <c r="E6562" i="50"/>
  <c r="E6561" i="50"/>
  <c r="E6560" i="50"/>
  <c r="E6559" i="50"/>
  <c r="E6558" i="50"/>
  <c r="E6557" i="50"/>
  <c r="E6556" i="50"/>
  <c r="E6555" i="50"/>
  <c r="E6554" i="50"/>
  <c r="E6553" i="50"/>
  <c r="E6552" i="50"/>
  <c r="E6551" i="50"/>
  <c r="E6550" i="50"/>
  <c r="E6549" i="50"/>
  <c r="E6548" i="50"/>
  <c r="E6547" i="50"/>
  <c r="E6546" i="50"/>
  <c r="E6545" i="50"/>
  <c r="E6544" i="50"/>
  <c r="E6543" i="50"/>
  <c r="E6542" i="50"/>
  <c r="E6541" i="50"/>
  <c r="E6540" i="50"/>
  <c r="E6539" i="50"/>
  <c r="E6538" i="50"/>
  <c r="E6537" i="50"/>
  <c r="E6536" i="50"/>
  <c r="E6535" i="50"/>
  <c r="E6534" i="50"/>
  <c r="E6533" i="50"/>
  <c r="E6532" i="50"/>
  <c r="E6531" i="50"/>
  <c r="E6530" i="50"/>
  <c r="E6529" i="50"/>
  <c r="E6528" i="50"/>
  <c r="E6527" i="50"/>
  <c r="E6526" i="50"/>
  <c r="E6525" i="50"/>
  <c r="E6524" i="50"/>
  <c r="E6523" i="50"/>
  <c r="E6522" i="50"/>
  <c r="E6521" i="50"/>
  <c r="E6520" i="50"/>
  <c r="E6519" i="50"/>
  <c r="E6518" i="50"/>
  <c r="E6517" i="50"/>
  <c r="E6516" i="50"/>
  <c r="E6515" i="50"/>
  <c r="E6514" i="50"/>
  <c r="E6513" i="50"/>
  <c r="E6512" i="50"/>
  <c r="E6511" i="50"/>
  <c r="E6510" i="50"/>
  <c r="E6509" i="50"/>
  <c r="E6508" i="50"/>
  <c r="E6507" i="50"/>
  <c r="E6506" i="50"/>
  <c r="E6505" i="50"/>
  <c r="E6504" i="50"/>
  <c r="E6503" i="50"/>
  <c r="E6502" i="50"/>
  <c r="E6501" i="50"/>
  <c r="E6500" i="50"/>
  <c r="E6499" i="50"/>
  <c r="E6498" i="50"/>
  <c r="E6497" i="50"/>
  <c r="E6496" i="50"/>
  <c r="E6495" i="50"/>
  <c r="E6494" i="50"/>
  <c r="E6493" i="50"/>
  <c r="E6492" i="50"/>
  <c r="E6491" i="50"/>
  <c r="E6490" i="50"/>
  <c r="E6489" i="50"/>
  <c r="E6488" i="50"/>
  <c r="E6487" i="50"/>
  <c r="E6486" i="50"/>
  <c r="E6485" i="50"/>
  <c r="E6484" i="50"/>
  <c r="E6483" i="50"/>
  <c r="E6482" i="50"/>
  <c r="E6481" i="50"/>
  <c r="E6480" i="50"/>
  <c r="E6479" i="50"/>
  <c r="E6478" i="50"/>
  <c r="E6477" i="50"/>
  <c r="E6476" i="50"/>
  <c r="E6475" i="50"/>
  <c r="E6474" i="50"/>
  <c r="E6473" i="50"/>
  <c r="E6472" i="50"/>
  <c r="E6471" i="50"/>
  <c r="E6470" i="50"/>
  <c r="E6469" i="50"/>
  <c r="E6468" i="50"/>
  <c r="E6467" i="50"/>
  <c r="E6466" i="50"/>
  <c r="E6465" i="50"/>
  <c r="E6464" i="50"/>
  <c r="E6463" i="50"/>
  <c r="E6462" i="50"/>
  <c r="E6461" i="50"/>
  <c r="E6460" i="50"/>
  <c r="E6459" i="50"/>
  <c r="E6458" i="50"/>
  <c r="E6457" i="50"/>
  <c r="E6456" i="50"/>
  <c r="E6455" i="50"/>
  <c r="E6454" i="50"/>
  <c r="E6453" i="50"/>
  <c r="E6452" i="50"/>
  <c r="E6451" i="50"/>
  <c r="E6450" i="50"/>
  <c r="E6449" i="50"/>
  <c r="E6448" i="50"/>
  <c r="E6447" i="50"/>
  <c r="E6446" i="50"/>
  <c r="E6445" i="50"/>
  <c r="E6444" i="50"/>
  <c r="E6443" i="50"/>
  <c r="E6442" i="50"/>
  <c r="E6441" i="50"/>
  <c r="E6440" i="50"/>
  <c r="E6439" i="50"/>
  <c r="E6438" i="50"/>
  <c r="E6437" i="50"/>
  <c r="E6436" i="50"/>
  <c r="E6435" i="50"/>
  <c r="E6434" i="50"/>
  <c r="E6433" i="50"/>
  <c r="E6432" i="50"/>
  <c r="E6431" i="50"/>
  <c r="E6430" i="50"/>
  <c r="E6429" i="50"/>
  <c r="E6428" i="50"/>
  <c r="E6427" i="50"/>
  <c r="E6426" i="50"/>
  <c r="E6425" i="50"/>
  <c r="E6424" i="50"/>
  <c r="E6423" i="50"/>
  <c r="E6422" i="50"/>
  <c r="E6421" i="50"/>
  <c r="E6420" i="50"/>
  <c r="E6419" i="50"/>
  <c r="E6418" i="50"/>
  <c r="E6417" i="50"/>
  <c r="E6416" i="50"/>
  <c r="E6415" i="50"/>
  <c r="E6414" i="50"/>
  <c r="E6413" i="50"/>
  <c r="E6412" i="50"/>
  <c r="E6411" i="50"/>
  <c r="E6410" i="50"/>
  <c r="E6409" i="50"/>
  <c r="E6408" i="50"/>
  <c r="E6407" i="50"/>
  <c r="E6406" i="50"/>
  <c r="E6405" i="50"/>
  <c r="E6404" i="50"/>
  <c r="E6403" i="50"/>
  <c r="E6402" i="50"/>
  <c r="E6401" i="50"/>
  <c r="E6400" i="50"/>
  <c r="E6399" i="50"/>
  <c r="E6398" i="50"/>
  <c r="E6397" i="50"/>
  <c r="E6396" i="50"/>
  <c r="E6395" i="50"/>
  <c r="E6394" i="50"/>
  <c r="E6393" i="50"/>
  <c r="E6392" i="50"/>
  <c r="E6391" i="50"/>
  <c r="E6390" i="50"/>
  <c r="E6389" i="50"/>
  <c r="E6388" i="50"/>
  <c r="E6387" i="50"/>
  <c r="E6386" i="50"/>
  <c r="E6385" i="50"/>
  <c r="E6384" i="50"/>
  <c r="E6383" i="50"/>
  <c r="E6382" i="50"/>
  <c r="E6381" i="50"/>
  <c r="E6380" i="50"/>
  <c r="E6379" i="50"/>
  <c r="E6378" i="50"/>
  <c r="E6377" i="50"/>
  <c r="E6376" i="50"/>
  <c r="E6375" i="50"/>
  <c r="E6374" i="50"/>
  <c r="E6373" i="50"/>
  <c r="E6372" i="50"/>
  <c r="E6371" i="50"/>
  <c r="E6370" i="50"/>
  <c r="E6369" i="50"/>
  <c r="E6368" i="50"/>
  <c r="E6367" i="50"/>
  <c r="E6366" i="50"/>
  <c r="E6365" i="50"/>
  <c r="E6364" i="50"/>
  <c r="E6363" i="50"/>
  <c r="E6362" i="50"/>
  <c r="E6361" i="50"/>
  <c r="E6360" i="50"/>
  <c r="E6359" i="50"/>
  <c r="E6358" i="50"/>
  <c r="E6357" i="50"/>
  <c r="E6356" i="50"/>
  <c r="E6355" i="50"/>
  <c r="E6354" i="50"/>
  <c r="E6353" i="50"/>
  <c r="E6352" i="50"/>
  <c r="E6351" i="50"/>
  <c r="E6350" i="50"/>
  <c r="E6349" i="50"/>
  <c r="E6348" i="50"/>
  <c r="E6347" i="50"/>
  <c r="E6346" i="50"/>
  <c r="E6345" i="50"/>
  <c r="E6344" i="50"/>
  <c r="E6343" i="50"/>
  <c r="E6342" i="50"/>
  <c r="E6341" i="50"/>
  <c r="E6340" i="50"/>
  <c r="E6339" i="50"/>
  <c r="E6338" i="50"/>
  <c r="E6337" i="50"/>
  <c r="E6336" i="50"/>
  <c r="E6335" i="50"/>
  <c r="E6334" i="50"/>
  <c r="E6333" i="50"/>
  <c r="E6332" i="50"/>
  <c r="E6331" i="50"/>
  <c r="E6330" i="50"/>
  <c r="E6329" i="50"/>
  <c r="E6328" i="50"/>
  <c r="E6327" i="50"/>
  <c r="E6326" i="50"/>
  <c r="E6325" i="50"/>
  <c r="E6324" i="50"/>
  <c r="E6323" i="50"/>
  <c r="E6322" i="50"/>
  <c r="E6321" i="50"/>
  <c r="E6320" i="50"/>
  <c r="E6319" i="50"/>
  <c r="E6318" i="50"/>
  <c r="E6317" i="50"/>
  <c r="E6316" i="50"/>
  <c r="E6315" i="50"/>
  <c r="E6314" i="50"/>
  <c r="E6313" i="50"/>
  <c r="E6312" i="50"/>
  <c r="E6311" i="50"/>
  <c r="E6310" i="50"/>
  <c r="E6309" i="50"/>
  <c r="E6308" i="50"/>
  <c r="E6307" i="50"/>
  <c r="E6306" i="50"/>
  <c r="E6305" i="50"/>
  <c r="E6304" i="50"/>
  <c r="E6303" i="50"/>
  <c r="E6302" i="50"/>
  <c r="E6301" i="50"/>
  <c r="E6300" i="50"/>
  <c r="E6299" i="50"/>
  <c r="E6298" i="50"/>
  <c r="E6297" i="50"/>
  <c r="E6296" i="50"/>
  <c r="E6295" i="50"/>
  <c r="E6294" i="50"/>
  <c r="E6293" i="50"/>
  <c r="E6292" i="50"/>
  <c r="E6291" i="50"/>
  <c r="E6290" i="50"/>
  <c r="E6289" i="50"/>
  <c r="E6288" i="50"/>
  <c r="E6287" i="50"/>
  <c r="E6286" i="50"/>
  <c r="E6285" i="50"/>
  <c r="E6284" i="50"/>
  <c r="E6283" i="50"/>
  <c r="E6282" i="50"/>
  <c r="E6281" i="50"/>
  <c r="E6280" i="50"/>
  <c r="E6279" i="50"/>
  <c r="E6278" i="50"/>
  <c r="E6277" i="50"/>
  <c r="E6276" i="50"/>
  <c r="E6275" i="50"/>
  <c r="E6274" i="50"/>
  <c r="E6273" i="50"/>
  <c r="E6272" i="50"/>
  <c r="E6271" i="50"/>
  <c r="E6270" i="50"/>
  <c r="E6269" i="50"/>
  <c r="E6268" i="50"/>
  <c r="E6267" i="50"/>
  <c r="E6266" i="50"/>
  <c r="E6265" i="50"/>
  <c r="E6264" i="50"/>
  <c r="E6263" i="50"/>
  <c r="E6262" i="50"/>
  <c r="E6261" i="50"/>
  <c r="E6260" i="50"/>
  <c r="E6259" i="50"/>
  <c r="E6258" i="50"/>
  <c r="E6257" i="50"/>
  <c r="E6256" i="50"/>
  <c r="E6255" i="50"/>
  <c r="E6254" i="50"/>
  <c r="E6253" i="50"/>
  <c r="E6252" i="50"/>
  <c r="E6251" i="50"/>
  <c r="E6250" i="50"/>
  <c r="E6249" i="50"/>
  <c r="E6248" i="50"/>
  <c r="E6247" i="50"/>
  <c r="E6246" i="50"/>
  <c r="E6245" i="50"/>
  <c r="E6244" i="50"/>
  <c r="E6243" i="50"/>
  <c r="E6242" i="50"/>
  <c r="E6241" i="50"/>
  <c r="E6240" i="50"/>
  <c r="E6239" i="50"/>
  <c r="E6238" i="50"/>
  <c r="E6237" i="50"/>
  <c r="E6236" i="50"/>
  <c r="E6235" i="50"/>
  <c r="E6234" i="50"/>
  <c r="E6233" i="50"/>
  <c r="E6232" i="50"/>
  <c r="E6231" i="50"/>
  <c r="E6230" i="50"/>
  <c r="E6229" i="50"/>
  <c r="E6228" i="50"/>
  <c r="E6227" i="50"/>
  <c r="E6226" i="50"/>
  <c r="E6225" i="50"/>
  <c r="E6224" i="50"/>
  <c r="E6223" i="50"/>
  <c r="E6222" i="50"/>
  <c r="E6221" i="50"/>
  <c r="E6220" i="50"/>
  <c r="E6219" i="50"/>
  <c r="E6218" i="50"/>
  <c r="E6217" i="50"/>
  <c r="E6216" i="50"/>
  <c r="E6215" i="50"/>
  <c r="E6214" i="50"/>
  <c r="E6213" i="50"/>
  <c r="E6212" i="50"/>
  <c r="E6211" i="50"/>
  <c r="E6210" i="50"/>
  <c r="E6209" i="50"/>
  <c r="E6208" i="50"/>
  <c r="E6207" i="50"/>
  <c r="E6206" i="50"/>
  <c r="E6205" i="50"/>
  <c r="E6204" i="50"/>
  <c r="E6203" i="50"/>
  <c r="E6202" i="50"/>
  <c r="E6201" i="50"/>
  <c r="E6200" i="50"/>
  <c r="E6199" i="50"/>
  <c r="E6198" i="50"/>
  <c r="E6197" i="50"/>
  <c r="E6196" i="50"/>
  <c r="E6195" i="50"/>
  <c r="E6194" i="50"/>
  <c r="E6193" i="50"/>
  <c r="E6192" i="50"/>
  <c r="E6191" i="50"/>
  <c r="E6190" i="50"/>
  <c r="E6189" i="50"/>
  <c r="E6188" i="50"/>
  <c r="E6187" i="50"/>
  <c r="E6186" i="50"/>
  <c r="E6185" i="50"/>
  <c r="E6184" i="50"/>
  <c r="E6183" i="50"/>
  <c r="E6182" i="50"/>
  <c r="E6181" i="50"/>
  <c r="E6180" i="50"/>
  <c r="E6179" i="50"/>
  <c r="E6178" i="50"/>
  <c r="E6177" i="50"/>
  <c r="E6176" i="50"/>
  <c r="E6175" i="50"/>
  <c r="E6174" i="50"/>
  <c r="E6173" i="50"/>
  <c r="E6172" i="50"/>
  <c r="E6171" i="50"/>
  <c r="E6170" i="50"/>
  <c r="E6169" i="50"/>
  <c r="E6168" i="50"/>
  <c r="E6167" i="50"/>
  <c r="E6166" i="50"/>
  <c r="E6165" i="50"/>
  <c r="E6164" i="50"/>
  <c r="E6163" i="50"/>
  <c r="E6162" i="50"/>
  <c r="E6161" i="50"/>
  <c r="E6160" i="50"/>
  <c r="E6159" i="50"/>
  <c r="E6158" i="50"/>
  <c r="E6157" i="50"/>
  <c r="E6156" i="50"/>
  <c r="E6155" i="50"/>
  <c r="E6154" i="50"/>
  <c r="E6153" i="50"/>
  <c r="E6152" i="50"/>
  <c r="E6151" i="50"/>
  <c r="E6150" i="50"/>
  <c r="E6149" i="50"/>
  <c r="E6148" i="50"/>
  <c r="E6147" i="50"/>
  <c r="E6146" i="50"/>
  <c r="E6145" i="50"/>
  <c r="E6144" i="50"/>
  <c r="E6143" i="50"/>
  <c r="E6142" i="50"/>
  <c r="E6141" i="50"/>
  <c r="E6140" i="50"/>
  <c r="E6139" i="50"/>
  <c r="E6138" i="50"/>
  <c r="E6137" i="50"/>
  <c r="E6136" i="50"/>
  <c r="E6135" i="50"/>
  <c r="E6134" i="50"/>
  <c r="E6133" i="50"/>
  <c r="E6132" i="50"/>
  <c r="E6131" i="50"/>
  <c r="E6130" i="50"/>
  <c r="E6129" i="50"/>
  <c r="E6128" i="50"/>
  <c r="E6127" i="50"/>
  <c r="E6126" i="50"/>
  <c r="E6125" i="50"/>
  <c r="E6124" i="50"/>
  <c r="E6123" i="50"/>
  <c r="E6122" i="50"/>
  <c r="E6121" i="50"/>
  <c r="E6120" i="50"/>
  <c r="E6119" i="50"/>
  <c r="E6118" i="50"/>
  <c r="E6117" i="50"/>
  <c r="E6116" i="50"/>
  <c r="E6115" i="50"/>
  <c r="E6114" i="50"/>
  <c r="E6113" i="50"/>
  <c r="E6112" i="50"/>
  <c r="E6111" i="50"/>
  <c r="E6110" i="50"/>
  <c r="E6109" i="50"/>
  <c r="E6108" i="50"/>
  <c r="E6107" i="50"/>
  <c r="E6106" i="50"/>
  <c r="E6105" i="50"/>
  <c r="E6104" i="50"/>
  <c r="E6103" i="50"/>
  <c r="E6102" i="50"/>
  <c r="E6101" i="50"/>
  <c r="E6100" i="50"/>
  <c r="E6099" i="50"/>
  <c r="E6098" i="50"/>
  <c r="E6097" i="50"/>
  <c r="E6096" i="50"/>
  <c r="E6095" i="50"/>
  <c r="E6094" i="50"/>
  <c r="E6093" i="50"/>
  <c r="E6092" i="50"/>
  <c r="E6091" i="50"/>
  <c r="E6090" i="50"/>
  <c r="E6089" i="50"/>
  <c r="E6088" i="50"/>
  <c r="E6087" i="50"/>
  <c r="E6086" i="50"/>
  <c r="E6085" i="50"/>
  <c r="E6084" i="50"/>
  <c r="E6083" i="50"/>
  <c r="E6082" i="50"/>
  <c r="E6081" i="50"/>
  <c r="E6080" i="50"/>
  <c r="E6079" i="50"/>
  <c r="E6078" i="50"/>
  <c r="E6077" i="50"/>
  <c r="E6076" i="50"/>
  <c r="E6075" i="50"/>
  <c r="E6074" i="50"/>
  <c r="E6073" i="50"/>
  <c r="E6072" i="50"/>
  <c r="E6071" i="50"/>
  <c r="E6070" i="50"/>
  <c r="E6069" i="50"/>
  <c r="E6068" i="50"/>
  <c r="E6067" i="50"/>
  <c r="E6066" i="50"/>
  <c r="E6065" i="50"/>
  <c r="E6064" i="50"/>
  <c r="E6063" i="50"/>
  <c r="E6062" i="50"/>
  <c r="E6061" i="50"/>
  <c r="E6060" i="50"/>
  <c r="E6059" i="50"/>
  <c r="E6058" i="50"/>
  <c r="E6057" i="50"/>
  <c r="E6056" i="50"/>
  <c r="E6055" i="50"/>
  <c r="E6054" i="50"/>
  <c r="E6053" i="50"/>
  <c r="E6052" i="50"/>
  <c r="E6051" i="50"/>
  <c r="E6050" i="50"/>
  <c r="E6049" i="50"/>
  <c r="E6048" i="50"/>
  <c r="E6047" i="50"/>
  <c r="E6046" i="50"/>
  <c r="E6045" i="50"/>
  <c r="E6044" i="50"/>
  <c r="E6043" i="50"/>
  <c r="E6042" i="50"/>
  <c r="E6041" i="50"/>
  <c r="E6040" i="50"/>
  <c r="E6039" i="50"/>
  <c r="E6038" i="50"/>
  <c r="E6037" i="50"/>
  <c r="E6036" i="50"/>
  <c r="E6035" i="50"/>
  <c r="E6034" i="50"/>
  <c r="E6033" i="50"/>
  <c r="E6032" i="50"/>
  <c r="E6031" i="50"/>
  <c r="E6030" i="50"/>
  <c r="E6029" i="50"/>
  <c r="E6028" i="50"/>
  <c r="E6027" i="50"/>
  <c r="E6026" i="50"/>
  <c r="E6025" i="50"/>
  <c r="E6024" i="50"/>
  <c r="E6023" i="50"/>
  <c r="E6022" i="50"/>
  <c r="E6021" i="50"/>
  <c r="E6020" i="50"/>
  <c r="E6019" i="50"/>
  <c r="E6018" i="50"/>
  <c r="E6017" i="50"/>
  <c r="E6016" i="50"/>
  <c r="E6015" i="50"/>
  <c r="E6014" i="50"/>
  <c r="E6013" i="50"/>
  <c r="E6012" i="50"/>
  <c r="E6011" i="50"/>
  <c r="E6010" i="50"/>
  <c r="E6009" i="50"/>
  <c r="E6008" i="50"/>
  <c r="E6007" i="50"/>
  <c r="E6006" i="50"/>
  <c r="E6005" i="50"/>
  <c r="E6004" i="50"/>
  <c r="E6003" i="50"/>
  <c r="E6002" i="50"/>
  <c r="E6001" i="50"/>
  <c r="E6000" i="50"/>
  <c r="E5999" i="50"/>
  <c r="E5998" i="50"/>
  <c r="E5997" i="50"/>
  <c r="E5996" i="50"/>
  <c r="E5995" i="50"/>
  <c r="E5994" i="50"/>
  <c r="E5993" i="50"/>
  <c r="E5992" i="50"/>
  <c r="E5991" i="50"/>
  <c r="E5990" i="50"/>
  <c r="E5989" i="50"/>
  <c r="E5988" i="50"/>
  <c r="E5987" i="50"/>
  <c r="E5986" i="50"/>
  <c r="E5985" i="50"/>
  <c r="E5984" i="50"/>
  <c r="E5983" i="50"/>
  <c r="E5982" i="50"/>
  <c r="E5981" i="50"/>
  <c r="E5980" i="50"/>
  <c r="E5979" i="50"/>
  <c r="E5978" i="50"/>
  <c r="E5977" i="50"/>
  <c r="E5976" i="50"/>
  <c r="E5975" i="50"/>
  <c r="E5974" i="50"/>
  <c r="E5973" i="50"/>
  <c r="E5972" i="50"/>
  <c r="E5971" i="50"/>
  <c r="E5970" i="50"/>
  <c r="E5969" i="50"/>
  <c r="E5968" i="50"/>
  <c r="E5967" i="50"/>
  <c r="E5966" i="50"/>
  <c r="E5965" i="50"/>
  <c r="E5964" i="50"/>
  <c r="E5963" i="50"/>
  <c r="E5962" i="50"/>
  <c r="E5961" i="50"/>
  <c r="E5960" i="50"/>
  <c r="E5959" i="50"/>
  <c r="E5958" i="50"/>
  <c r="E5957" i="50"/>
  <c r="E5956" i="50"/>
  <c r="E5955" i="50"/>
  <c r="E5954" i="50"/>
  <c r="E5953" i="50"/>
  <c r="E5952" i="50"/>
  <c r="E5951" i="50"/>
  <c r="E5950" i="50"/>
  <c r="E5949" i="50"/>
  <c r="E5948" i="50"/>
  <c r="E5947" i="50"/>
  <c r="E5946" i="50"/>
  <c r="E5945" i="50"/>
  <c r="E5944" i="50"/>
  <c r="E5943" i="50"/>
  <c r="E5942" i="50"/>
  <c r="E5941" i="50"/>
  <c r="E5940" i="50"/>
  <c r="E5939" i="50"/>
  <c r="E5938" i="50"/>
  <c r="E5937" i="50"/>
  <c r="E5936" i="50"/>
  <c r="E5935" i="50"/>
  <c r="E5934" i="50"/>
  <c r="E5933" i="50"/>
  <c r="E5932" i="50"/>
  <c r="E5931" i="50"/>
  <c r="E5930" i="50"/>
  <c r="E5929" i="50"/>
  <c r="E5928" i="50"/>
  <c r="E5927" i="50"/>
  <c r="E5926" i="50"/>
  <c r="E5925" i="50"/>
  <c r="E5924" i="50"/>
  <c r="E5923" i="50"/>
  <c r="E5922" i="50"/>
  <c r="E5921" i="50"/>
  <c r="E5920" i="50"/>
  <c r="E5919" i="50"/>
  <c r="E5918" i="50"/>
  <c r="E5917" i="50"/>
  <c r="E5916" i="50"/>
  <c r="E5915" i="50"/>
  <c r="E5914" i="50"/>
  <c r="E5913" i="50"/>
  <c r="E5912" i="50"/>
  <c r="E5911" i="50"/>
  <c r="E5910" i="50"/>
  <c r="E5909" i="50"/>
  <c r="E5908" i="50"/>
  <c r="E5907" i="50"/>
  <c r="E5906" i="50"/>
  <c r="E5905" i="50"/>
  <c r="E5904" i="50"/>
  <c r="E5903" i="50"/>
  <c r="E5902" i="50"/>
  <c r="E5901" i="50"/>
  <c r="E5900" i="50"/>
  <c r="E5899" i="50"/>
  <c r="E5898" i="50"/>
  <c r="E5897" i="50"/>
  <c r="E5896" i="50"/>
  <c r="E5895" i="50"/>
  <c r="E5894" i="50"/>
  <c r="E5893" i="50"/>
  <c r="E5892" i="50"/>
  <c r="E5891" i="50"/>
  <c r="E5890" i="50"/>
  <c r="E5889" i="50"/>
  <c r="E5888" i="50"/>
  <c r="E5887" i="50"/>
  <c r="E5886" i="50"/>
  <c r="E5885" i="50"/>
  <c r="E5884" i="50"/>
  <c r="E5883" i="50"/>
  <c r="E5882" i="50"/>
  <c r="E5881" i="50"/>
  <c r="E5880" i="50"/>
  <c r="E5879" i="50"/>
  <c r="E5878" i="50"/>
  <c r="E5877" i="50"/>
  <c r="E5876" i="50"/>
  <c r="E5875" i="50"/>
  <c r="E5874" i="50"/>
  <c r="E5873" i="50"/>
  <c r="E5872" i="50"/>
  <c r="E5871" i="50"/>
  <c r="E5870" i="50"/>
  <c r="E5869" i="50"/>
  <c r="E5868" i="50"/>
  <c r="E5867" i="50"/>
  <c r="E5866" i="50"/>
  <c r="E5865" i="50"/>
  <c r="E5864" i="50"/>
  <c r="E5863" i="50"/>
  <c r="E5862" i="50"/>
  <c r="E5861" i="50"/>
  <c r="E5860" i="50"/>
  <c r="E5859" i="50"/>
  <c r="E5858" i="50"/>
  <c r="E5857" i="50"/>
  <c r="E5856" i="50"/>
  <c r="E5855" i="50"/>
  <c r="E5854" i="50"/>
  <c r="E5853" i="50"/>
  <c r="E5852" i="50"/>
  <c r="E5851" i="50"/>
  <c r="E5850" i="50"/>
  <c r="E5849" i="50"/>
  <c r="E5848" i="50"/>
  <c r="E5847" i="50"/>
  <c r="E5846" i="50"/>
  <c r="E5845" i="50"/>
  <c r="E5844" i="50"/>
  <c r="E5843" i="50"/>
  <c r="E5842" i="50"/>
  <c r="E5841" i="50"/>
  <c r="E5840" i="50"/>
  <c r="E5839" i="50"/>
  <c r="E5838" i="50"/>
  <c r="E5837" i="50"/>
  <c r="E5836" i="50"/>
  <c r="E5835" i="50"/>
  <c r="E5834" i="50"/>
  <c r="E5833" i="50"/>
  <c r="E5832" i="50"/>
  <c r="E5831" i="50"/>
  <c r="E5830" i="50"/>
  <c r="E5829" i="50"/>
  <c r="E5828" i="50"/>
  <c r="E5827" i="50"/>
  <c r="E5826" i="50"/>
  <c r="E5825" i="50"/>
  <c r="E5824" i="50"/>
  <c r="E5823" i="50"/>
  <c r="E5822" i="50"/>
  <c r="E5821" i="50"/>
  <c r="E5820" i="50"/>
  <c r="E5819" i="50"/>
  <c r="E5818" i="50"/>
  <c r="E5817" i="50"/>
  <c r="E5816" i="50"/>
  <c r="E5815" i="50"/>
  <c r="E5814" i="50"/>
  <c r="E5813" i="50"/>
  <c r="E5812" i="50"/>
  <c r="E5811" i="50"/>
  <c r="E5810" i="50"/>
  <c r="E5809" i="50"/>
  <c r="E5808" i="50"/>
  <c r="E5807" i="50"/>
  <c r="E5806" i="50"/>
  <c r="E5805" i="50"/>
  <c r="E5804" i="50"/>
  <c r="E5803" i="50"/>
  <c r="E5802" i="50"/>
  <c r="E5801" i="50"/>
  <c r="E5800" i="50"/>
  <c r="E5799" i="50"/>
  <c r="E5798" i="50"/>
  <c r="E5797" i="50"/>
  <c r="E5796" i="50"/>
  <c r="E5795" i="50"/>
  <c r="E5794" i="50"/>
  <c r="E5793" i="50"/>
  <c r="E5792" i="50"/>
  <c r="E5791" i="50"/>
  <c r="E5790" i="50"/>
  <c r="E5789" i="50"/>
  <c r="E5788" i="50"/>
  <c r="E5787" i="50"/>
  <c r="E5786" i="50"/>
  <c r="E5785" i="50"/>
  <c r="E5784" i="50"/>
  <c r="E5783" i="50"/>
  <c r="E5782" i="50"/>
  <c r="E5781" i="50"/>
  <c r="E5780" i="50"/>
  <c r="E5779" i="50"/>
  <c r="E5778" i="50"/>
  <c r="E5777" i="50"/>
  <c r="E5776" i="50"/>
  <c r="E5775" i="50"/>
  <c r="E5774" i="50"/>
  <c r="E5773" i="50"/>
  <c r="E5772" i="50"/>
  <c r="E5771" i="50"/>
  <c r="E5770" i="50"/>
  <c r="E5769" i="50"/>
  <c r="E5768" i="50"/>
  <c r="E5767" i="50"/>
  <c r="E5766" i="50"/>
  <c r="E5765" i="50"/>
  <c r="E5764" i="50"/>
  <c r="E5763" i="50"/>
  <c r="E5762" i="50"/>
  <c r="E5761" i="50"/>
  <c r="E5760" i="50"/>
  <c r="E5759" i="50"/>
  <c r="E5758" i="50"/>
  <c r="E5757" i="50"/>
  <c r="E5756" i="50"/>
  <c r="E5755" i="50"/>
  <c r="E5754" i="50"/>
  <c r="E5753" i="50"/>
  <c r="E5752" i="50"/>
  <c r="E5751" i="50"/>
  <c r="E5750" i="50"/>
  <c r="E5749" i="50"/>
  <c r="E5748" i="50"/>
  <c r="E5747" i="50"/>
  <c r="E5746" i="50"/>
  <c r="E5745" i="50"/>
  <c r="E5744" i="50"/>
  <c r="E5743" i="50"/>
  <c r="E5742" i="50"/>
  <c r="E5741" i="50"/>
  <c r="E5740" i="50"/>
  <c r="E5739" i="50"/>
  <c r="E5738" i="50"/>
  <c r="E5737" i="50"/>
  <c r="E5736" i="50"/>
  <c r="E5735" i="50"/>
  <c r="E5734" i="50"/>
  <c r="E5733" i="50"/>
  <c r="E5732" i="50"/>
  <c r="E5731" i="50"/>
  <c r="E5730" i="50"/>
  <c r="E5729" i="50"/>
  <c r="E5728" i="50"/>
  <c r="E5727" i="50"/>
  <c r="E5726" i="50"/>
  <c r="E5725" i="50"/>
  <c r="E5724" i="50"/>
  <c r="E5723" i="50"/>
  <c r="E5722" i="50"/>
  <c r="E5721" i="50"/>
  <c r="E5720" i="50"/>
  <c r="E5719" i="50"/>
  <c r="E5718" i="50"/>
  <c r="E5717" i="50"/>
  <c r="E5716" i="50"/>
  <c r="E5715" i="50"/>
  <c r="E5714" i="50"/>
  <c r="E5713" i="50"/>
  <c r="E5712" i="50"/>
  <c r="E5711" i="50"/>
  <c r="E5710" i="50"/>
  <c r="E5709" i="50"/>
  <c r="E5708" i="50"/>
  <c r="E5707" i="50"/>
  <c r="E5706" i="50"/>
  <c r="E5705" i="50"/>
  <c r="E5704" i="50"/>
  <c r="E5703" i="50"/>
  <c r="E5702" i="50"/>
  <c r="E5701" i="50"/>
  <c r="E5700" i="50"/>
  <c r="E5699" i="50"/>
  <c r="E5698" i="50"/>
  <c r="E5697" i="50"/>
  <c r="E5696" i="50"/>
  <c r="E5695" i="50"/>
  <c r="E5694" i="50"/>
  <c r="E5693" i="50"/>
  <c r="E5692" i="50"/>
  <c r="E5691" i="50"/>
  <c r="E5690" i="50"/>
  <c r="E5689" i="50"/>
  <c r="E5688" i="50"/>
  <c r="E5687" i="50"/>
  <c r="E5686" i="50"/>
  <c r="E5685" i="50"/>
  <c r="E5684" i="50"/>
  <c r="E5683" i="50"/>
  <c r="E5682" i="50"/>
  <c r="E5681" i="50"/>
  <c r="E5680" i="50"/>
  <c r="E5679" i="50"/>
  <c r="E5678" i="50"/>
  <c r="E5677" i="50"/>
  <c r="E5676" i="50"/>
  <c r="E5675" i="50"/>
  <c r="E5674" i="50"/>
  <c r="E5673" i="50"/>
  <c r="E5672" i="50"/>
  <c r="E5671" i="50"/>
  <c r="E5670" i="50"/>
  <c r="E5669" i="50"/>
  <c r="E5668" i="50"/>
  <c r="E5667" i="50"/>
  <c r="E5666" i="50"/>
  <c r="E5665" i="50"/>
  <c r="E5664" i="50"/>
  <c r="E5663" i="50"/>
  <c r="E5662" i="50"/>
  <c r="E5661" i="50"/>
  <c r="E5660" i="50"/>
  <c r="E5659" i="50"/>
  <c r="E5658" i="50"/>
  <c r="E5657" i="50"/>
  <c r="E5656" i="50"/>
  <c r="E5655" i="50"/>
  <c r="E5654" i="50"/>
  <c r="E5653" i="50"/>
  <c r="E5652" i="50"/>
  <c r="E5651" i="50"/>
  <c r="E5650" i="50"/>
  <c r="E5649" i="50"/>
  <c r="E5648" i="50"/>
  <c r="E5647" i="50"/>
  <c r="E5646" i="50"/>
  <c r="E5645" i="50"/>
  <c r="E5644" i="50"/>
  <c r="E5643" i="50"/>
  <c r="E5642" i="50"/>
  <c r="E5641" i="50"/>
  <c r="E5640" i="50"/>
  <c r="E5639" i="50"/>
  <c r="E5638" i="50"/>
  <c r="E5637" i="50"/>
  <c r="E5636" i="50"/>
  <c r="E5635" i="50"/>
  <c r="E5634" i="50"/>
  <c r="E5633" i="50"/>
  <c r="E5632" i="50"/>
  <c r="E5631" i="50"/>
  <c r="E5630" i="50"/>
  <c r="E5629" i="50"/>
  <c r="E5628" i="50"/>
  <c r="E5627" i="50"/>
  <c r="E5626" i="50"/>
  <c r="E5625" i="50"/>
  <c r="E5624" i="50"/>
  <c r="E5623" i="50"/>
  <c r="E5622" i="50"/>
  <c r="E5621" i="50"/>
  <c r="E5620" i="50"/>
  <c r="E5619" i="50"/>
  <c r="E5618" i="50"/>
  <c r="E5617" i="50"/>
  <c r="E5616" i="50"/>
  <c r="E5615" i="50"/>
  <c r="E5614" i="50"/>
  <c r="E5613" i="50"/>
  <c r="E5612" i="50"/>
  <c r="E5611" i="50"/>
  <c r="E5610" i="50"/>
  <c r="E5609" i="50"/>
  <c r="E5608" i="50"/>
  <c r="E5607" i="50"/>
  <c r="E5606" i="50"/>
  <c r="E5605" i="50"/>
  <c r="E5604" i="50"/>
  <c r="E5603" i="50"/>
  <c r="E5602" i="50"/>
  <c r="E5601" i="50"/>
  <c r="E5600" i="50"/>
  <c r="E5599" i="50"/>
  <c r="E5598" i="50"/>
  <c r="E5597" i="50"/>
  <c r="E5596" i="50"/>
  <c r="E5595" i="50"/>
  <c r="E5594" i="50"/>
  <c r="E5593" i="50"/>
  <c r="E5592" i="50"/>
  <c r="E5591" i="50"/>
  <c r="E5590" i="50"/>
  <c r="E5589" i="50"/>
  <c r="E5588" i="50"/>
  <c r="E5587" i="50"/>
  <c r="E5586" i="50"/>
  <c r="E5585" i="50"/>
  <c r="E5584" i="50"/>
  <c r="E5583" i="50"/>
  <c r="E5582" i="50"/>
  <c r="E5581" i="50"/>
  <c r="E5580" i="50"/>
  <c r="E5579" i="50"/>
  <c r="E5578" i="50"/>
  <c r="E5577" i="50"/>
  <c r="E5576" i="50"/>
  <c r="E5575" i="50"/>
  <c r="E5574" i="50"/>
  <c r="E5573" i="50"/>
  <c r="E5572" i="50"/>
  <c r="E5571" i="50"/>
  <c r="E5570" i="50"/>
  <c r="E5569" i="50"/>
  <c r="E5568" i="50"/>
  <c r="E5567" i="50"/>
  <c r="E5566" i="50"/>
  <c r="E5565" i="50"/>
  <c r="E5564" i="50"/>
  <c r="E5563" i="50"/>
  <c r="E5562" i="50"/>
  <c r="E5561" i="50"/>
  <c r="E5560" i="50"/>
  <c r="E5559" i="50"/>
  <c r="E5558" i="50"/>
  <c r="E5557" i="50"/>
  <c r="E5556" i="50"/>
  <c r="E5555" i="50"/>
  <c r="E5554" i="50"/>
  <c r="E5553" i="50"/>
  <c r="E5552" i="50"/>
  <c r="E5551" i="50"/>
  <c r="E5550" i="50"/>
  <c r="E5549" i="50"/>
  <c r="E5548" i="50"/>
  <c r="E5547" i="50"/>
  <c r="E5546" i="50"/>
  <c r="E5545" i="50"/>
  <c r="E5544" i="50"/>
  <c r="E5543" i="50"/>
  <c r="E5542" i="50"/>
  <c r="E5541" i="50"/>
  <c r="E5540" i="50"/>
  <c r="E5539" i="50"/>
  <c r="E5538" i="50"/>
  <c r="E5537" i="50"/>
  <c r="E5536" i="50"/>
  <c r="E5535" i="50"/>
  <c r="E5534" i="50"/>
  <c r="E5533" i="50"/>
  <c r="E5532" i="50"/>
  <c r="E5531" i="50"/>
  <c r="E5530" i="50"/>
  <c r="E5529" i="50"/>
  <c r="E5528" i="50"/>
  <c r="E5527" i="50"/>
  <c r="E5526" i="50"/>
  <c r="E5525" i="50"/>
  <c r="E5524" i="50"/>
  <c r="E5523" i="50"/>
  <c r="E5522" i="50"/>
  <c r="E5521" i="50"/>
  <c r="E5520" i="50"/>
  <c r="E5519" i="50"/>
  <c r="E5518" i="50"/>
  <c r="E5517" i="50"/>
  <c r="E5516" i="50"/>
  <c r="E5515" i="50"/>
  <c r="E5514" i="50"/>
  <c r="E5513" i="50"/>
  <c r="E5512" i="50"/>
  <c r="E5511" i="50"/>
  <c r="E5510" i="50"/>
  <c r="E5509" i="50"/>
  <c r="E5508" i="50"/>
  <c r="E5507" i="50"/>
  <c r="E5506" i="50"/>
  <c r="E5505" i="50"/>
  <c r="E5504" i="50"/>
  <c r="E5503" i="50"/>
  <c r="E5502" i="50"/>
  <c r="E5501" i="50"/>
  <c r="E5500" i="50"/>
  <c r="E5499" i="50"/>
  <c r="E5498" i="50"/>
  <c r="E5497" i="50"/>
  <c r="E5496" i="50"/>
  <c r="E5495" i="50"/>
  <c r="E5494" i="50"/>
  <c r="E5493" i="50"/>
  <c r="E5492" i="50"/>
  <c r="E5491" i="50"/>
  <c r="E5490" i="50"/>
  <c r="E5489" i="50"/>
  <c r="E5488" i="50"/>
  <c r="E5487" i="50"/>
  <c r="E5486" i="50"/>
  <c r="E5485" i="50"/>
  <c r="E5484" i="50"/>
  <c r="E5483" i="50"/>
  <c r="E5482" i="50"/>
  <c r="E5481" i="50"/>
  <c r="E5480" i="50"/>
  <c r="E5479" i="50"/>
  <c r="E5478" i="50"/>
  <c r="E5477" i="50"/>
  <c r="E5476" i="50"/>
  <c r="E5475" i="50"/>
  <c r="E5474" i="50"/>
  <c r="E5473" i="50"/>
  <c r="E5472" i="50"/>
  <c r="E5471" i="50"/>
  <c r="E5470" i="50"/>
  <c r="E5469" i="50"/>
  <c r="E5468" i="50"/>
  <c r="E5467" i="50"/>
  <c r="E5466" i="50"/>
  <c r="E5465" i="50"/>
  <c r="E5464" i="50"/>
  <c r="E5463" i="50"/>
  <c r="E5462" i="50"/>
  <c r="E5461" i="50"/>
  <c r="E5460" i="50"/>
  <c r="E5459" i="50"/>
  <c r="E5458" i="50"/>
  <c r="E5457" i="50"/>
  <c r="E5456" i="50"/>
  <c r="E5455" i="50"/>
  <c r="E5454" i="50"/>
  <c r="E5453" i="50"/>
  <c r="E5452" i="50"/>
  <c r="E5451" i="50"/>
  <c r="E5450" i="50"/>
  <c r="E5449" i="50"/>
  <c r="E5448" i="50"/>
  <c r="E5447" i="50"/>
  <c r="E5446" i="50"/>
  <c r="E5445" i="50"/>
  <c r="E5444" i="50"/>
  <c r="E5443" i="50"/>
  <c r="E5442" i="50"/>
  <c r="E5441" i="50"/>
  <c r="E5440" i="50"/>
  <c r="E5439" i="50"/>
  <c r="E5438" i="50"/>
  <c r="E5437" i="50"/>
  <c r="E5436" i="50"/>
  <c r="E5435" i="50"/>
  <c r="E5434" i="50"/>
  <c r="E5433" i="50"/>
  <c r="E5432" i="50"/>
  <c r="E5431" i="50"/>
  <c r="E5430" i="50"/>
  <c r="E5429" i="50"/>
  <c r="E5428" i="50"/>
  <c r="E5427" i="50"/>
  <c r="E5426" i="50"/>
  <c r="E5425" i="50"/>
  <c r="E5424" i="50"/>
  <c r="E5423" i="50"/>
  <c r="E5422" i="50"/>
  <c r="E5421" i="50"/>
  <c r="E5420" i="50"/>
  <c r="E5419" i="50"/>
  <c r="E5418" i="50"/>
  <c r="E5417" i="50"/>
  <c r="E5416" i="50"/>
  <c r="E5415" i="50"/>
  <c r="E5414" i="50"/>
  <c r="E5413" i="50"/>
  <c r="E5412" i="50"/>
  <c r="E5411" i="50"/>
  <c r="E5410" i="50"/>
  <c r="E5409" i="50"/>
  <c r="E5408" i="50"/>
  <c r="E5407" i="50"/>
  <c r="E5406" i="50"/>
  <c r="E5405" i="50"/>
  <c r="E5404" i="50"/>
  <c r="E5403" i="50"/>
  <c r="E5402" i="50"/>
  <c r="E5401" i="50"/>
  <c r="E5400" i="50"/>
  <c r="E5399" i="50"/>
  <c r="E5398" i="50"/>
  <c r="E5397" i="50"/>
  <c r="E5396" i="50"/>
  <c r="E5395" i="50"/>
  <c r="E5394" i="50"/>
  <c r="E5393" i="50"/>
  <c r="E5392" i="50"/>
  <c r="E5391" i="50"/>
  <c r="E5390" i="50"/>
  <c r="E5389" i="50"/>
  <c r="E5388" i="50"/>
  <c r="E5387" i="50"/>
  <c r="E5386" i="50"/>
  <c r="E5385" i="50"/>
  <c r="E5384" i="50"/>
  <c r="E5383" i="50"/>
  <c r="E5382" i="50"/>
  <c r="E5381" i="50"/>
  <c r="E5380" i="50"/>
  <c r="E5379" i="50"/>
  <c r="E5378" i="50"/>
  <c r="E5377" i="50"/>
  <c r="E5376" i="50"/>
  <c r="E5375" i="50"/>
  <c r="E5374" i="50"/>
  <c r="E5373" i="50"/>
  <c r="E5372" i="50"/>
  <c r="E5371" i="50"/>
  <c r="E5370" i="50"/>
  <c r="E5369" i="50"/>
  <c r="E5368" i="50"/>
  <c r="E5367" i="50"/>
  <c r="E5366" i="50"/>
  <c r="E5365" i="50"/>
  <c r="E5364" i="50"/>
  <c r="E5363" i="50"/>
  <c r="E5362" i="50"/>
  <c r="E5361" i="50"/>
  <c r="E5360" i="50"/>
  <c r="E5359" i="50"/>
  <c r="E5358" i="50"/>
  <c r="E5357" i="50"/>
  <c r="E5356" i="50"/>
  <c r="E5355" i="50"/>
  <c r="E5354" i="50"/>
  <c r="E5353" i="50"/>
  <c r="E5352" i="50"/>
  <c r="E5351" i="50"/>
  <c r="E5350" i="50"/>
  <c r="E5349" i="50"/>
  <c r="E5348" i="50"/>
  <c r="E5347" i="50"/>
  <c r="E5346" i="50"/>
  <c r="E5345" i="50"/>
  <c r="E5344" i="50"/>
  <c r="E5343" i="50"/>
  <c r="E5342" i="50"/>
  <c r="E5341" i="50"/>
  <c r="E5340" i="50"/>
  <c r="E5339" i="50"/>
  <c r="E5338" i="50"/>
  <c r="E5337" i="50"/>
  <c r="E5336" i="50"/>
  <c r="E5335" i="50"/>
  <c r="E5334" i="50"/>
  <c r="E5333" i="50"/>
  <c r="E5332" i="50"/>
  <c r="E5331" i="50"/>
  <c r="E5330" i="50"/>
  <c r="E5329" i="50"/>
  <c r="E5328" i="50"/>
  <c r="E5327" i="50"/>
  <c r="E5326" i="50"/>
  <c r="E5325" i="50"/>
  <c r="E5324" i="50"/>
  <c r="E5323" i="50"/>
  <c r="E5322" i="50"/>
  <c r="E5321" i="50"/>
  <c r="E5320" i="50"/>
  <c r="E5319" i="50"/>
  <c r="E5318" i="50"/>
  <c r="E5317" i="50"/>
  <c r="E5316" i="50"/>
  <c r="E5315" i="50"/>
  <c r="E5314" i="50"/>
  <c r="E5313" i="50"/>
  <c r="E5312" i="50"/>
  <c r="E5311" i="50"/>
  <c r="E5310" i="50"/>
  <c r="E5309" i="50"/>
  <c r="E5308" i="50"/>
  <c r="E5307" i="50"/>
  <c r="E5306" i="50"/>
  <c r="E5305" i="50"/>
  <c r="E5304" i="50"/>
  <c r="E5303" i="50"/>
  <c r="E5302" i="50"/>
  <c r="E5301" i="50"/>
  <c r="E5300" i="50"/>
  <c r="E5299" i="50"/>
  <c r="E5298" i="50"/>
  <c r="E5297" i="50"/>
  <c r="E5296" i="50"/>
  <c r="E5295" i="50"/>
  <c r="E5294" i="50"/>
  <c r="E5293" i="50"/>
  <c r="E5292" i="50"/>
  <c r="E5291" i="50"/>
  <c r="E5290" i="50"/>
  <c r="E5289" i="50"/>
  <c r="E5288" i="50"/>
  <c r="E5287" i="50"/>
  <c r="E5286" i="50"/>
  <c r="E5285" i="50"/>
  <c r="E5284" i="50"/>
  <c r="E5283" i="50"/>
  <c r="E5282" i="50"/>
  <c r="E5281" i="50"/>
  <c r="E5280" i="50"/>
  <c r="E5279" i="50"/>
  <c r="E5278" i="50"/>
  <c r="E5277" i="50"/>
  <c r="E5276" i="50"/>
  <c r="E5275" i="50"/>
  <c r="E5274" i="50"/>
  <c r="E5273" i="50"/>
  <c r="E5272" i="50"/>
  <c r="E5271" i="50"/>
  <c r="E5270" i="50"/>
  <c r="E5269" i="50"/>
  <c r="E5268" i="50"/>
  <c r="E5267" i="50"/>
  <c r="E5266" i="50"/>
  <c r="E5265" i="50"/>
  <c r="E5264" i="50"/>
  <c r="E5263" i="50"/>
  <c r="E5262" i="50"/>
  <c r="E5261" i="50"/>
  <c r="E5260" i="50"/>
  <c r="E5259" i="50"/>
  <c r="E5258" i="50"/>
  <c r="E5257" i="50"/>
  <c r="E5256" i="50"/>
  <c r="E5255" i="50"/>
  <c r="E5254" i="50"/>
  <c r="E5253" i="50"/>
  <c r="E5252" i="50"/>
  <c r="E5251" i="50"/>
  <c r="E5250" i="50"/>
  <c r="E5249" i="50"/>
  <c r="E5248" i="50"/>
  <c r="E5247" i="50"/>
  <c r="E5246" i="50"/>
  <c r="E5245" i="50"/>
  <c r="E5244" i="50"/>
  <c r="E5243" i="50"/>
  <c r="E5242" i="50"/>
  <c r="E5241" i="50"/>
  <c r="E5240" i="50"/>
  <c r="E5239" i="50"/>
  <c r="E5238" i="50"/>
  <c r="E5237" i="50"/>
  <c r="E5236" i="50"/>
  <c r="E5235" i="50"/>
  <c r="E5234" i="50"/>
  <c r="E5233" i="50"/>
  <c r="E5232" i="50"/>
  <c r="E5231" i="50"/>
  <c r="E5230" i="50"/>
  <c r="E5229" i="50"/>
  <c r="E5228" i="50"/>
  <c r="E5227" i="50"/>
  <c r="E5226" i="50"/>
  <c r="E5225" i="50"/>
  <c r="E5224" i="50"/>
  <c r="E5223" i="50"/>
  <c r="E5222" i="50"/>
  <c r="E5221" i="50"/>
  <c r="E5220" i="50"/>
  <c r="E5219" i="50"/>
  <c r="E5218" i="50"/>
  <c r="E5217" i="50"/>
  <c r="E5216" i="50"/>
  <c r="E5215" i="50"/>
  <c r="E5214" i="50"/>
  <c r="E5213" i="50"/>
  <c r="E5212" i="50"/>
  <c r="E5211" i="50"/>
  <c r="E5210" i="50"/>
  <c r="E5209" i="50"/>
  <c r="E5208" i="50"/>
  <c r="E5207" i="50"/>
  <c r="E5206" i="50"/>
  <c r="E5205" i="50"/>
  <c r="E5204" i="50"/>
  <c r="E5203" i="50"/>
  <c r="E5202" i="50"/>
  <c r="E5201" i="50"/>
  <c r="E5200" i="50"/>
  <c r="E5199" i="50"/>
  <c r="E5198" i="50"/>
  <c r="E5197" i="50"/>
  <c r="E5196" i="50"/>
  <c r="E5195" i="50"/>
  <c r="E5194" i="50"/>
  <c r="E5193" i="50"/>
  <c r="E5192" i="50"/>
  <c r="E5191" i="50"/>
  <c r="E5190" i="50"/>
  <c r="E5189" i="50"/>
  <c r="E5188" i="50"/>
  <c r="E5187" i="50"/>
  <c r="E5186" i="50"/>
  <c r="E5185" i="50"/>
  <c r="E5184" i="50"/>
  <c r="E5183" i="50"/>
  <c r="E5182" i="50"/>
  <c r="E5181" i="50"/>
  <c r="E5180" i="50"/>
  <c r="E5179" i="50"/>
  <c r="E5178" i="50"/>
  <c r="E5177" i="50"/>
  <c r="E5176" i="50"/>
  <c r="E5175" i="50"/>
  <c r="E5174" i="50"/>
  <c r="E5173" i="50"/>
  <c r="E5172" i="50"/>
  <c r="E5171" i="50"/>
  <c r="E5170" i="50"/>
  <c r="E5169" i="50"/>
  <c r="E5168" i="50"/>
  <c r="E5167" i="50"/>
  <c r="E5166" i="50"/>
  <c r="E5165" i="50"/>
  <c r="E5164" i="50"/>
  <c r="E5163" i="50"/>
  <c r="E5162" i="50"/>
  <c r="E5161" i="50"/>
  <c r="E5160" i="50"/>
  <c r="E5159" i="50"/>
  <c r="E5158" i="50"/>
  <c r="E5157" i="50"/>
  <c r="E5156" i="50"/>
  <c r="E5155" i="50"/>
  <c r="E5154" i="50"/>
  <c r="E5153" i="50"/>
  <c r="E5152" i="50"/>
  <c r="E5151" i="50"/>
  <c r="E5150" i="50"/>
  <c r="E5149" i="50"/>
  <c r="E5148" i="50"/>
  <c r="E5147" i="50"/>
  <c r="E5146" i="50"/>
  <c r="E5145" i="50"/>
  <c r="E5144" i="50"/>
  <c r="E5143" i="50"/>
  <c r="E5142" i="50"/>
  <c r="E5141" i="50"/>
  <c r="E5140" i="50"/>
  <c r="E5139" i="50"/>
  <c r="E5138" i="50"/>
  <c r="E5137" i="50"/>
  <c r="E5136" i="50"/>
  <c r="E5135" i="50"/>
  <c r="E5134" i="50"/>
  <c r="E5133" i="50"/>
  <c r="E5132" i="50"/>
  <c r="E5131" i="50"/>
  <c r="E5130" i="50"/>
  <c r="E5129" i="50"/>
  <c r="E5128" i="50"/>
  <c r="E5127" i="50"/>
  <c r="E5126" i="50"/>
  <c r="E5125" i="50"/>
  <c r="E5124" i="50"/>
  <c r="E5123" i="50"/>
  <c r="E5122" i="50"/>
  <c r="E5121" i="50"/>
  <c r="E5120" i="50"/>
  <c r="E5119" i="50"/>
  <c r="E5118" i="50"/>
  <c r="E5117" i="50"/>
  <c r="E5116" i="50"/>
  <c r="E5115" i="50"/>
  <c r="E5114" i="50"/>
  <c r="E5113" i="50"/>
  <c r="E5112" i="50"/>
  <c r="E5111" i="50"/>
  <c r="E5110" i="50"/>
  <c r="E5109" i="50"/>
  <c r="E5108" i="50"/>
  <c r="E5107" i="50"/>
  <c r="E5106" i="50"/>
  <c r="E5105" i="50"/>
  <c r="E5104" i="50"/>
  <c r="E5103" i="50"/>
  <c r="E5102" i="50"/>
  <c r="E5101" i="50"/>
  <c r="E5100" i="50"/>
  <c r="E5099" i="50"/>
  <c r="E5098" i="50"/>
  <c r="E5097" i="50"/>
  <c r="E5096" i="50"/>
  <c r="E5095" i="50"/>
  <c r="E5094" i="50"/>
  <c r="E5093" i="50"/>
  <c r="E5092" i="50"/>
  <c r="E5091" i="50"/>
  <c r="E5090" i="50"/>
  <c r="E5089" i="50"/>
  <c r="E5088" i="50"/>
  <c r="E5087" i="50"/>
  <c r="E5086" i="50"/>
  <c r="E5085" i="50"/>
  <c r="E5084" i="50"/>
  <c r="E5083" i="50"/>
  <c r="E5082" i="50"/>
  <c r="E5081" i="50"/>
  <c r="E5080" i="50"/>
  <c r="E5079" i="50"/>
  <c r="E5078" i="50"/>
  <c r="E5077" i="50"/>
  <c r="E5076" i="50"/>
  <c r="E5075" i="50"/>
  <c r="E5074" i="50"/>
  <c r="E5073" i="50"/>
  <c r="E5072" i="50"/>
  <c r="E5071" i="50"/>
  <c r="E5070" i="50"/>
  <c r="E5069" i="50"/>
  <c r="E5068" i="50"/>
  <c r="E5067" i="50"/>
  <c r="E5066" i="50"/>
  <c r="E5065" i="50"/>
  <c r="E5064" i="50"/>
  <c r="E5063" i="50"/>
  <c r="E5062" i="50"/>
  <c r="E5061" i="50"/>
  <c r="E5060" i="50"/>
  <c r="E5059" i="50"/>
  <c r="E5058" i="50"/>
  <c r="E5057" i="50"/>
  <c r="E5056" i="50"/>
  <c r="E5055" i="50"/>
  <c r="E5054" i="50"/>
  <c r="E5053" i="50"/>
  <c r="E5052" i="50"/>
  <c r="E5051" i="50"/>
  <c r="E5050" i="50"/>
  <c r="E5049" i="50"/>
  <c r="E5048" i="50"/>
  <c r="E5047" i="50"/>
  <c r="E5046" i="50"/>
  <c r="E5045" i="50"/>
  <c r="E5044" i="50"/>
  <c r="E5043" i="50"/>
  <c r="E5042" i="50"/>
  <c r="E5041" i="50"/>
  <c r="E5040" i="50"/>
  <c r="E5039" i="50"/>
  <c r="E5038" i="50"/>
  <c r="E5037" i="50"/>
  <c r="E5036" i="50"/>
  <c r="E5035" i="50"/>
  <c r="E5034" i="50"/>
  <c r="E5033" i="50"/>
  <c r="E5032" i="50"/>
  <c r="E5031" i="50"/>
  <c r="E5030" i="50"/>
  <c r="E5029" i="50"/>
  <c r="E5028" i="50"/>
  <c r="E5027" i="50"/>
  <c r="E5026" i="50"/>
  <c r="E5025" i="50"/>
  <c r="E5024" i="50"/>
  <c r="E5023" i="50"/>
  <c r="E5022" i="50"/>
  <c r="E5021" i="50"/>
  <c r="E5020" i="50"/>
  <c r="E5019" i="50"/>
  <c r="E5018" i="50"/>
  <c r="E5017" i="50"/>
  <c r="E5016" i="50"/>
  <c r="E5015" i="50"/>
  <c r="E5014" i="50"/>
  <c r="E5013" i="50"/>
  <c r="E5012" i="50"/>
  <c r="E5011" i="50"/>
  <c r="E5010" i="50"/>
  <c r="E5009" i="50"/>
  <c r="E5008" i="50"/>
  <c r="E5007" i="50"/>
  <c r="E5006" i="50"/>
  <c r="E5005" i="50"/>
  <c r="E5004" i="50"/>
  <c r="E5003" i="50"/>
  <c r="E5002" i="50"/>
  <c r="E5001" i="50"/>
  <c r="E5000" i="50"/>
  <c r="E4999" i="50"/>
  <c r="E4998" i="50"/>
  <c r="E4997" i="50"/>
  <c r="E4996" i="50"/>
  <c r="E4995" i="50"/>
  <c r="E4994" i="50"/>
  <c r="E4993" i="50"/>
  <c r="E4992" i="50"/>
  <c r="E4991" i="50"/>
  <c r="E4990" i="50"/>
  <c r="E4989" i="50"/>
  <c r="E4988" i="50"/>
  <c r="E4987" i="50"/>
  <c r="E4986" i="50"/>
  <c r="E4985" i="50"/>
  <c r="E4984" i="50"/>
  <c r="E4983" i="50"/>
  <c r="E4982" i="50"/>
  <c r="E4981" i="50"/>
  <c r="E4980" i="50"/>
  <c r="E4979" i="50"/>
  <c r="E4978" i="50"/>
  <c r="E4977" i="50"/>
  <c r="E4976" i="50"/>
  <c r="E4975" i="50"/>
  <c r="E4974" i="50"/>
  <c r="E4973" i="50"/>
  <c r="E4972" i="50"/>
  <c r="E4971" i="50"/>
  <c r="E4970" i="50"/>
  <c r="E4969" i="50"/>
  <c r="E4968" i="50"/>
  <c r="E4967" i="50"/>
  <c r="E4966" i="50"/>
  <c r="E4965" i="50"/>
  <c r="E4964" i="50"/>
  <c r="E4963" i="50"/>
  <c r="E4962" i="50"/>
  <c r="E4961" i="50"/>
  <c r="E4960" i="50"/>
  <c r="E4959" i="50"/>
  <c r="E4958" i="50"/>
  <c r="E4957" i="50"/>
  <c r="E4956" i="50"/>
  <c r="E4955" i="50"/>
  <c r="E4954" i="50"/>
  <c r="E4953" i="50"/>
  <c r="E4952" i="50"/>
  <c r="E4951" i="50"/>
  <c r="E4950" i="50"/>
  <c r="E4949" i="50"/>
  <c r="E4948" i="50"/>
  <c r="E4947" i="50"/>
  <c r="E4946" i="50"/>
  <c r="E4945" i="50"/>
  <c r="E4944" i="50"/>
  <c r="E4943" i="50"/>
  <c r="E4942" i="50"/>
  <c r="E4941" i="50"/>
  <c r="E4940" i="50"/>
  <c r="E4939" i="50"/>
  <c r="E4938" i="50"/>
  <c r="E4937" i="50"/>
  <c r="E4936" i="50"/>
  <c r="E4935" i="50"/>
  <c r="E4934" i="50"/>
  <c r="E4933" i="50"/>
  <c r="E4932" i="50"/>
  <c r="E4931" i="50"/>
  <c r="E4930" i="50"/>
  <c r="E4929" i="50"/>
  <c r="E4928" i="50"/>
  <c r="E4927" i="50"/>
  <c r="E4926" i="50"/>
  <c r="E4925" i="50"/>
  <c r="E4924" i="50"/>
  <c r="E4923" i="50"/>
  <c r="E4922" i="50"/>
  <c r="E4921" i="50"/>
  <c r="E4920" i="50"/>
  <c r="E4919" i="50"/>
  <c r="E4918" i="50"/>
  <c r="E4917" i="50"/>
  <c r="E4916" i="50"/>
  <c r="E4915" i="50"/>
  <c r="E4914" i="50"/>
  <c r="E4913" i="50"/>
  <c r="E4912" i="50"/>
  <c r="E4911" i="50"/>
  <c r="E4910" i="50"/>
  <c r="E4909" i="50"/>
  <c r="E4908" i="50"/>
  <c r="E4907" i="50"/>
  <c r="E4906" i="50"/>
  <c r="E4905" i="50"/>
  <c r="E4904" i="50"/>
  <c r="E4903" i="50"/>
  <c r="E4902" i="50"/>
  <c r="E4901" i="50"/>
  <c r="E4900" i="50"/>
  <c r="E4899" i="50"/>
  <c r="E4898" i="50"/>
  <c r="E4897" i="50"/>
  <c r="E4896" i="50"/>
  <c r="E4895" i="50"/>
  <c r="E4894" i="50"/>
  <c r="E4893" i="50"/>
  <c r="E4892" i="50"/>
  <c r="E4891" i="50"/>
  <c r="E4890" i="50"/>
  <c r="E4889" i="50"/>
  <c r="E4888" i="50"/>
  <c r="E4887" i="50"/>
  <c r="E4886" i="50"/>
  <c r="E4885" i="50"/>
  <c r="E4884" i="50"/>
  <c r="E4883" i="50"/>
  <c r="E4882" i="50"/>
  <c r="E4881" i="50"/>
  <c r="E4880" i="50"/>
  <c r="E4879" i="50"/>
  <c r="E4878" i="50"/>
  <c r="E4877" i="50"/>
  <c r="E4876" i="50"/>
  <c r="E4875" i="50"/>
  <c r="E4874" i="50"/>
  <c r="E4873" i="50"/>
  <c r="E4872" i="50"/>
  <c r="E4871" i="50"/>
  <c r="E4870" i="50"/>
  <c r="E4869" i="50"/>
  <c r="E4868" i="50"/>
  <c r="E4867" i="50"/>
  <c r="E4866" i="50"/>
  <c r="E4865" i="50"/>
  <c r="E4864" i="50"/>
  <c r="E4863" i="50"/>
  <c r="E4862" i="50"/>
  <c r="E4861" i="50"/>
  <c r="E4860" i="50"/>
  <c r="E4859" i="50"/>
  <c r="E4858" i="50"/>
  <c r="E4857" i="50"/>
  <c r="E4856" i="50"/>
  <c r="E4855" i="50"/>
  <c r="E4854" i="50"/>
  <c r="E4853" i="50"/>
  <c r="E4852" i="50"/>
  <c r="E4851" i="50"/>
  <c r="E4850" i="50"/>
  <c r="E4849" i="50"/>
  <c r="E4848" i="50"/>
  <c r="E4847" i="50"/>
  <c r="E4846" i="50"/>
  <c r="E4845" i="50"/>
  <c r="E4844" i="50"/>
  <c r="E4843" i="50"/>
  <c r="E4842" i="50"/>
  <c r="E4841" i="50"/>
  <c r="E4840" i="50"/>
  <c r="E4839" i="50"/>
  <c r="E4838" i="50"/>
  <c r="E4837" i="50"/>
  <c r="E4836" i="50"/>
  <c r="E4835" i="50"/>
  <c r="E4834" i="50"/>
  <c r="E4833" i="50"/>
  <c r="E4832" i="50"/>
  <c r="E4831" i="50"/>
  <c r="E4830" i="50"/>
  <c r="E4829" i="50"/>
  <c r="E4828" i="50"/>
  <c r="E4827" i="50"/>
  <c r="E4826" i="50"/>
  <c r="E4825" i="50"/>
  <c r="E4824" i="50"/>
  <c r="E4823" i="50"/>
  <c r="E4822" i="50"/>
  <c r="E4821" i="50"/>
  <c r="E4820" i="50"/>
  <c r="E4819" i="50"/>
  <c r="E4818" i="50"/>
  <c r="E4817" i="50"/>
  <c r="E4816" i="50"/>
  <c r="E4815" i="50"/>
  <c r="E4814" i="50"/>
  <c r="E4813" i="50"/>
  <c r="E4812" i="50"/>
  <c r="E4811" i="50"/>
  <c r="E4810" i="50"/>
  <c r="E4809" i="50"/>
  <c r="E4808" i="50"/>
  <c r="E4807" i="50"/>
  <c r="E4806" i="50"/>
  <c r="E4805" i="50"/>
  <c r="E4804" i="50"/>
  <c r="E4803" i="50"/>
  <c r="E4802" i="50"/>
  <c r="E4801" i="50"/>
  <c r="E4800" i="50"/>
  <c r="E4799" i="50"/>
  <c r="E4798" i="50"/>
  <c r="E4797" i="50"/>
  <c r="E4796" i="50"/>
  <c r="E4795" i="50"/>
  <c r="E4794" i="50"/>
  <c r="E4793" i="50"/>
  <c r="E4792" i="50"/>
  <c r="E4791" i="50"/>
  <c r="E4790" i="50"/>
  <c r="E4789" i="50"/>
  <c r="E4788" i="50"/>
  <c r="E4787" i="50"/>
  <c r="E4786" i="50"/>
  <c r="E4785" i="50"/>
  <c r="E4784" i="50"/>
  <c r="E4783" i="50"/>
  <c r="E4782" i="50"/>
  <c r="E4781" i="50"/>
  <c r="E4780" i="50"/>
  <c r="E4779" i="50"/>
  <c r="E4778" i="50"/>
  <c r="E4777" i="50"/>
  <c r="E4776" i="50"/>
  <c r="E4775" i="50"/>
  <c r="E4774" i="50"/>
  <c r="E4773" i="50"/>
  <c r="E4772" i="50"/>
  <c r="E4771" i="50"/>
  <c r="E4770" i="50"/>
  <c r="E4769" i="50"/>
  <c r="E4768" i="50"/>
  <c r="E4767" i="50"/>
  <c r="E4766" i="50"/>
  <c r="E4765" i="50"/>
  <c r="E4764" i="50"/>
  <c r="E4763" i="50"/>
  <c r="E4762" i="50"/>
  <c r="E4761" i="50"/>
  <c r="E4760" i="50"/>
  <c r="E4759" i="50"/>
  <c r="E4758" i="50"/>
  <c r="E4757" i="50"/>
  <c r="E4756" i="50"/>
  <c r="E4755" i="50"/>
  <c r="E4754" i="50"/>
  <c r="E4753" i="50"/>
  <c r="E4752" i="50"/>
  <c r="E4751" i="50"/>
  <c r="E4750" i="50"/>
  <c r="E4749" i="50"/>
  <c r="E4748" i="50"/>
  <c r="E4747" i="50"/>
  <c r="E4746" i="50"/>
  <c r="E4745" i="50"/>
  <c r="E4744" i="50"/>
  <c r="E4743" i="50"/>
  <c r="E4742" i="50"/>
  <c r="E4741" i="50"/>
  <c r="E4740" i="50"/>
  <c r="E4739" i="50"/>
  <c r="E4738" i="50"/>
  <c r="E4737" i="50"/>
  <c r="E4736" i="50"/>
  <c r="E4735" i="50"/>
  <c r="E4734" i="50"/>
  <c r="E4733" i="50"/>
  <c r="E4732" i="50"/>
  <c r="E4731" i="50"/>
  <c r="E4730" i="50"/>
  <c r="E4729" i="50"/>
  <c r="E4728" i="50"/>
  <c r="E4727" i="50"/>
  <c r="E4726" i="50"/>
  <c r="E4725" i="50"/>
  <c r="E4724" i="50"/>
  <c r="E4723" i="50"/>
  <c r="E4722" i="50"/>
  <c r="E4721" i="50"/>
  <c r="E4720" i="50"/>
  <c r="E4719" i="50"/>
  <c r="E4718" i="50"/>
  <c r="E4717" i="50"/>
  <c r="E4716" i="50"/>
  <c r="E4715" i="50"/>
  <c r="E4714" i="50"/>
  <c r="E4713" i="50"/>
  <c r="E4712" i="50"/>
  <c r="E4711" i="50"/>
  <c r="E4710" i="50"/>
  <c r="E4709" i="50"/>
  <c r="E4708" i="50"/>
  <c r="E4707" i="50"/>
  <c r="E4706" i="50"/>
  <c r="E4705" i="50"/>
  <c r="E4704" i="50"/>
  <c r="E4703" i="50"/>
  <c r="E4702" i="50"/>
  <c r="E4701" i="50"/>
  <c r="E4700" i="50"/>
  <c r="E4699" i="50"/>
  <c r="E4698" i="50"/>
  <c r="E4697" i="50"/>
  <c r="E4696" i="50"/>
  <c r="E4695" i="50"/>
  <c r="E4694" i="50"/>
  <c r="E4693" i="50"/>
  <c r="E4692" i="50"/>
  <c r="E4691" i="50"/>
  <c r="E4690" i="50"/>
  <c r="E4689" i="50"/>
  <c r="E4688" i="50"/>
  <c r="E4687" i="50"/>
  <c r="E4686" i="50"/>
  <c r="E4685" i="50"/>
  <c r="E4684" i="50"/>
  <c r="E4683" i="50"/>
  <c r="E4682" i="50"/>
  <c r="E4681" i="50"/>
  <c r="E4680" i="50"/>
  <c r="E4679" i="50"/>
  <c r="E4678" i="50"/>
  <c r="E4677" i="50"/>
  <c r="E4676" i="50"/>
  <c r="E4675" i="50"/>
  <c r="E4674" i="50"/>
  <c r="E4673" i="50"/>
  <c r="E4672" i="50"/>
  <c r="E4671" i="50"/>
  <c r="E4670" i="50"/>
  <c r="E4669" i="50"/>
  <c r="E4668" i="50"/>
  <c r="E4667" i="50"/>
  <c r="E4666" i="50"/>
  <c r="E4665" i="50"/>
  <c r="E4664" i="50"/>
  <c r="E4663" i="50"/>
  <c r="E4662" i="50"/>
  <c r="E4661" i="50"/>
  <c r="E4660" i="50"/>
  <c r="E4659" i="50"/>
  <c r="E4658" i="50"/>
  <c r="E4657" i="50"/>
  <c r="E4656" i="50"/>
  <c r="E4655" i="50"/>
  <c r="E4654" i="50"/>
  <c r="E4653" i="50"/>
  <c r="E4652" i="50"/>
  <c r="E4651" i="50"/>
  <c r="E4650" i="50"/>
  <c r="E4649" i="50"/>
  <c r="E4648" i="50"/>
  <c r="E4647" i="50"/>
  <c r="E4646" i="50"/>
  <c r="E4645" i="50"/>
  <c r="E4644" i="50"/>
  <c r="E4643" i="50"/>
  <c r="E4642" i="50"/>
  <c r="E4641" i="50"/>
  <c r="E4640" i="50"/>
  <c r="E4639" i="50"/>
  <c r="E4638" i="50"/>
  <c r="E4637" i="50"/>
  <c r="E4636" i="50"/>
  <c r="E4635" i="50"/>
  <c r="E4634" i="50"/>
  <c r="E4633" i="50"/>
  <c r="E4632" i="50"/>
  <c r="E4631" i="50"/>
  <c r="E4630" i="50"/>
  <c r="E4629" i="50"/>
  <c r="E4628" i="50"/>
  <c r="E4627" i="50"/>
  <c r="E4626" i="50"/>
  <c r="E4625" i="50"/>
  <c r="E4624" i="50"/>
  <c r="E4623" i="50"/>
  <c r="E4622" i="50"/>
  <c r="E4621" i="50"/>
  <c r="E4620" i="50"/>
  <c r="E4619" i="50"/>
  <c r="E4618" i="50"/>
  <c r="E4617" i="50"/>
  <c r="E4616" i="50"/>
  <c r="E4615" i="50"/>
  <c r="E4614" i="50"/>
  <c r="E4613" i="50"/>
  <c r="E4612" i="50"/>
  <c r="E4611" i="50"/>
  <c r="E4610" i="50"/>
  <c r="E4609" i="50"/>
  <c r="E4608" i="50"/>
  <c r="E4607" i="50"/>
  <c r="E4606" i="50"/>
  <c r="E4605" i="50"/>
  <c r="E4604" i="50"/>
  <c r="E4603" i="50"/>
  <c r="E4602" i="50"/>
  <c r="E4601" i="50"/>
  <c r="E4600" i="50"/>
  <c r="E4599" i="50"/>
  <c r="E4598" i="50"/>
  <c r="E4597" i="50"/>
  <c r="E4596" i="50"/>
  <c r="E4595" i="50"/>
  <c r="E4594" i="50"/>
  <c r="E4593" i="50"/>
  <c r="E4592" i="50"/>
  <c r="E4591" i="50"/>
  <c r="E4590" i="50"/>
  <c r="E4589" i="50"/>
  <c r="E4588" i="50"/>
  <c r="E4587" i="50"/>
  <c r="E4586" i="50"/>
  <c r="E4585" i="50"/>
  <c r="E4584" i="50"/>
  <c r="E4583" i="50"/>
  <c r="E4582" i="50"/>
  <c r="E4581" i="50"/>
  <c r="E4580" i="50"/>
  <c r="E4579" i="50"/>
  <c r="E4578" i="50"/>
  <c r="E4577" i="50"/>
  <c r="E4576" i="50"/>
  <c r="E4575" i="50"/>
  <c r="E4574" i="50"/>
  <c r="E4573" i="50"/>
  <c r="E4572" i="50"/>
  <c r="E4571" i="50"/>
  <c r="E4570" i="50"/>
  <c r="E4569" i="50"/>
  <c r="E4568" i="50"/>
  <c r="E4567" i="50"/>
  <c r="E4566" i="50"/>
  <c r="E4565" i="50"/>
  <c r="E4564" i="50"/>
  <c r="E4563" i="50"/>
  <c r="E4562" i="50"/>
  <c r="E4561" i="50"/>
  <c r="E4560" i="50"/>
  <c r="E4559" i="50"/>
  <c r="E4558" i="50"/>
  <c r="E4557" i="50"/>
  <c r="E4556" i="50"/>
  <c r="E4555" i="50"/>
  <c r="E4554" i="50"/>
  <c r="E4553" i="50"/>
  <c r="E4552" i="50"/>
  <c r="E4551" i="50"/>
  <c r="E4550" i="50"/>
  <c r="E4549" i="50"/>
  <c r="E4548" i="50"/>
  <c r="E4547" i="50"/>
  <c r="E4546" i="50"/>
  <c r="E4545" i="50"/>
  <c r="E4544" i="50"/>
  <c r="E4543" i="50"/>
  <c r="E4542" i="50"/>
  <c r="E4541" i="50"/>
  <c r="E4540" i="50"/>
  <c r="E4539" i="50"/>
  <c r="E4538" i="50"/>
  <c r="E4537" i="50"/>
  <c r="E4536" i="50"/>
  <c r="E4535" i="50"/>
  <c r="E4534" i="50"/>
  <c r="E4533" i="50"/>
  <c r="E4532" i="50"/>
  <c r="E4531" i="50"/>
  <c r="E4530" i="50"/>
  <c r="E4529" i="50"/>
  <c r="E4528" i="50"/>
  <c r="E4527" i="50"/>
  <c r="E4526" i="50"/>
  <c r="E4525" i="50"/>
  <c r="E4524" i="50"/>
  <c r="E4523" i="50"/>
  <c r="E4522" i="50"/>
  <c r="E4521" i="50"/>
  <c r="E4520" i="50"/>
  <c r="E4519" i="50"/>
  <c r="E4518" i="50"/>
  <c r="E4517" i="50"/>
  <c r="E4516" i="50"/>
  <c r="E4515" i="50"/>
  <c r="E4514" i="50"/>
  <c r="E4513" i="50"/>
  <c r="E4512" i="50"/>
  <c r="E4511" i="50"/>
  <c r="E4510" i="50"/>
  <c r="E4509" i="50"/>
  <c r="E4508" i="50"/>
  <c r="E4507" i="50"/>
  <c r="E4506" i="50"/>
  <c r="E4505" i="50"/>
  <c r="E4504" i="50"/>
  <c r="E4503" i="50"/>
  <c r="E4502" i="50"/>
  <c r="E4501" i="50"/>
  <c r="E4500" i="50"/>
  <c r="E4499" i="50"/>
  <c r="E4498" i="50"/>
  <c r="E4497" i="50"/>
  <c r="E4496" i="50"/>
  <c r="E4495" i="50"/>
  <c r="E4494" i="50"/>
  <c r="E4493" i="50"/>
  <c r="E4492" i="50"/>
  <c r="E4491" i="50"/>
  <c r="E4490" i="50"/>
  <c r="E4489" i="50"/>
  <c r="E4488" i="50"/>
  <c r="E4487" i="50"/>
  <c r="E4486" i="50"/>
  <c r="E4485" i="50"/>
  <c r="E4484" i="50"/>
  <c r="E4483" i="50"/>
  <c r="E4482" i="50"/>
  <c r="E4481" i="50"/>
  <c r="E4480" i="50"/>
  <c r="E4479" i="50"/>
  <c r="E4478" i="50"/>
  <c r="E4477" i="50"/>
  <c r="E4476" i="50"/>
  <c r="E4475" i="50"/>
  <c r="E4474" i="50"/>
  <c r="E4473" i="50"/>
  <c r="E4472" i="50"/>
  <c r="E4471" i="50"/>
  <c r="E4470" i="50"/>
  <c r="E4469" i="50"/>
  <c r="E4468" i="50"/>
  <c r="E4467" i="50"/>
  <c r="E4466" i="50"/>
  <c r="E4465" i="50"/>
  <c r="E4464" i="50"/>
  <c r="E4463" i="50"/>
  <c r="E4462" i="50"/>
  <c r="E4461" i="50"/>
  <c r="E4460" i="50"/>
  <c r="E4459" i="50"/>
  <c r="E4458" i="50"/>
  <c r="E4457" i="50"/>
  <c r="E4456" i="50"/>
  <c r="E4455" i="50"/>
  <c r="E4454" i="50"/>
  <c r="E4453" i="50"/>
  <c r="E4452" i="50"/>
  <c r="E4451" i="50"/>
  <c r="E4450" i="50"/>
  <c r="E4449" i="50"/>
  <c r="E4448" i="50"/>
  <c r="E4447" i="50"/>
  <c r="E4446" i="50"/>
  <c r="E4445" i="50"/>
  <c r="E4444" i="50"/>
  <c r="E4443" i="50"/>
  <c r="E4442" i="50"/>
  <c r="E4441" i="50"/>
  <c r="E4440" i="50"/>
  <c r="E4439" i="50"/>
  <c r="E4438" i="50"/>
  <c r="E4437" i="50"/>
  <c r="E4436" i="50"/>
  <c r="E4435" i="50"/>
  <c r="E4434" i="50"/>
  <c r="E4433" i="50"/>
  <c r="E4432" i="50"/>
  <c r="E4431" i="50"/>
  <c r="E4430" i="50"/>
  <c r="E4429" i="50"/>
  <c r="E4428" i="50"/>
  <c r="E4427" i="50"/>
  <c r="E4426" i="50"/>
  <c r="E4425" i="50"/>
  <c r="E4424" i="50"/>
  <c r="E4423" i="50"/>
  <c r="E4422" i="50"/>
  <c r="E4421" i="50"/>
  <c r="E4420" i="50"/>
  <c r="E4419" i="50"/>
  <c r="E4418" i="50"/>
  <c r="E4417" i="50"/>
  <c r="E4416" i="50"/>
  <c r="E4415" i="50"/>
  <c r="E4414" i="50"/>
  <c r="E4413" i="50"/>
  <c r="E4412" i="50"/>
  <c r="E4411" i="50"/>
  <c r="E4410" i="50"/>
  <c r="E4409" i="50"/>
  <c r="E4408" i="50"/>
  <c r="E4407" i="50"/>
  <c r="E4406" i="50"/>
  <c r="E4405" i="50"/>
  <c r="E4404" i="50"/>
  <c r="E4403" i="50"/>
  <c r="E4402" i="50"/>
  <c r="E4401" i="50"/>
  <c r="E4400" i="50"/>
  <c r="E4399" i="50"/>
  <c r="E4398" i="50"/>
  <c r="E4397" i="50"/>
  <c r="E4396" i="50"/>
  <c r="E4395" i="50"/>
  <c r="E4394" i="50"/>
  <c r="E4393" i="50"/>
  <c r="E4392" i="50"/>
  <c r="E4391" i="50"/>
  <c r="E4390" i="50"/>
  <c r="E4389" i="50"/>
  <c r="E4388" i="50"/>
  <c r="E4387" i="50"/>
  <c r="E4386" i="50"/>
  <c r="E4385" i="50"/>
  <c r="E4384" i="50"/>
  <c r="E4383" i="50"/>
  <c r="E4382" i="50"/>
  <c r="E4381" i="50"/>
  <c r="E4380" i="50"/>
  <c r="E4379" i="50"/>
  <c r="E4378" i="50"/>
  <c r="E4377" i="50"/>
  <c r="E4376" i="50"/>
  <c r="E4375" i="50"/>
  <c r="E4374" i="50"/>
  <c r="E4373" i="50"/>
  <c r="E4372" i="50"/>
  <c r="E4371" i="50"/>
  <c r="E4370" i="50"/>
  <c r="E4369" i="50"/>
  <c r="E4368" i="50"/>
  <c r="E4367" i="50"/>
  <c r="E4366" i="50"/>
  <c r="E4365" i="50"/>
  <c r="E4364" i="50"/>
  <c r="E4363" i="50"/>
  <c r="E4362" i="50"/>
  <c r="E4361" i="50"/>
  <c r="E4360" i="50"/>
  <c r="E4359" i="50"/>
  <c r="E4358" i="50"/>
  <c r="E4357" i="50"/>
  <c r="E4356" i="50"/>
  <c r="E4355" i="50"/>
  <c r="E4354" i="50"/>
  <c r="E4353" i="50"/>
  <c r="E4352" i="50"/>
  <c r="E4351" i="50"/>
  <c r="E4350" i="50"/>
  <c r="E4349" i="50"/>
  <c r="E4348" i="50"/>
  <c r="E4347" i="50"/>
  <c r="E4346" i="50"/>
  <c r="E4345" i="50"/>
  <c r="E4344" i="50"/>
  <c r="E4343" i="50"/>
  <c r="E4342" i="50"/>
  <c r="E4341" i="50"/>
  <c r="E4340" i="50"/>
  <c r="E4339" i="50"/>
  <c r="E4338" i="50"/>
  <c r="E4337" i="50"/>
  <c r="E4336" i="50"/>
  <c r="E4335" i="50"/>
  <c r="E4334" i="50"/>
  <c r="E4333" i="50"/>
  <c r="E4332" i="50"/>
  <c r="E4331" i="50"/>
  <c r="E4330" i="50"/>
  <c r="E4329" i="50"/>
  <c r="E4328" i="50"/>
  <c r="E4327" i="50"/>
  <c r="E4326" i="50"/>
  <c r="E4325" i="50"/>
  <c r="E4324" i="50"/>
  <c r="E4323" i="50"/>
  <c r="E4322" i="50"/>
  <c r="E4321" i="50"/>
  <c r="E4320" i="50"/>
  <c r="E4319" i="50"/>
  <c r="E4318" i="50"/>
  <c r="E4317" i="50"/>
  <c r="E4316" i="50"/>
  <c r="E4315" i="50"/>
  <c r="E4314" i="50"/>
  <c r="E4313" i="50"/>
  <c r="E4312" i="50"/>
  <c r="E4311" i="50"/>
  <c r="E4310" i="50"/>
  <c r="E4309" i="50"/>
  <c r="E4308" i="50"/>
  <c r="E4307" i="50"/>
  <c r="E4306" i="50"/>
  <c r="E4305" i="50"/>
  <c r="E4304" i="50"/>
  <c r="E4303" i="50"/>
  <c r="E4302" i="50"/>
  <c r="E4301" i="50"/>
  <c r="E4300" i="50"/>
  <c r="E4299" i="50"/>
  <c r="E4298" i="50"/>
  <c r="E4297" i="50"/>
  <c r="E4296" i="50"/>
  <c r="E4295" i="50"/>
  <c r="E4294" i="50"/>
  <c r="E4293" i="50"/>
  <c r="E4292" i="50"/>
  <c r="E4291" i="50"/>
  <c r="E4290" i="50"/>
  <c r="E4289" i="50"/>
  <c r="E4288" i="50"/>
  <c r="E4287" i="50"/>
  <c r="E4286" i="50"/>
  <c r="E4285" i="50"/>
  <c r="E4284" i="50"/>
  <c r="E4283" i="50"/>
  <c r="E4282" i="50"/>
  <c r="E4281" i="50"/>
  <c r="E4280" i="50"/>
  <c r="E4279" i="50"/>
  <c r="E4278" i="50"/>
  <c r="E4277" i="50"/>
  <c r="E4276" i="50"/>
  <c r="E4275" i="50"/>
  <c r="E4274" i="50"/>
  <c r="E4273" i="50"/>
  <c r="E4272" i="50"/>
  <c r="E4271" i="50"/>
  <c r="E4270" i="50"/>
  <c r="E4269" i="50"/>
  <c r="E4268" i="50"/>
  <c r="E4267" i="50"/>
  <c r="E4266" i="50"/>
  <c r="E4265" i="50"/>
  <c r="E4264" i="50"/>
  <c r="E4263" i="50"/>
  <c r="E4262" i="50"/>
  <c r="E4261" i="50"/>
  <c r="E4260" i="50"/>
  <c r="E4259" i="50"/>
  <c r="E4258" i="50"/>
  <c r="E4257" i="50"/>
  <c r="E4256" i="50"/>
  <c r="E4255" i="50"/>
  <c r="E4254" i="50"/>
  <c r="E4253" i="50"/>
  <c r="E4252" i="50"/>
  <c r="E4251" i="50"/>
  <c r="E4250" i="50"/>
  <c r="E4249" i="50"/>
  <c r="E4248" i="50"/>
  <c r="E4247" i="50"/>
  <c r="E4246" i="50"/>
  <c r="E4245" i="50"/>
  <c r="E4244" i="50"/>
  <c r="E4243" i="50"/>
  <c r="E4242" i="50"/>
  <c r="E4241" i="50"/>
  <c r="E4240" i="50"/>
  <c r="E4239" i="50"/>
  <c r="E4238" i="50"/>
  <c r="E4237" i="50"/>
  <c r="E4236" i="50"/>
  <c r="E4235" i="50"/>
  <c r="E4234" i="50"/>
  <c r="E4233" i="50"/>
  <c r="E4232" i="50"/>
  <c r="E4231" i="50"/>
  <c r="E4230" i="50"/>
  <c r="E4229" i="50"/>
  <c r="E4228" i="50"/>
  <c r="E4227" i="50"/>
  <c r="E4226" i="50"/>
  <c r="E4225" i="50"/>
  <c r="E4224" i="50"/>
  <c r="E4223" i="50"/>
  <c r="E4222" i="50"/>
  <c r="E4221" i="50"/>
  <c r="E4220" i="50"/>
  <c r="E4219" i="50"/>
  <c r="E4218" i="50"/>
  <c r="E4217" i="50"/>
  <c r="E4216" i="50"/>
  <c r="E4215" i="50"/>
  <c r="E4214" i="50"/>
  <c r="E4213" i="50"/>
  <c r="E4212" i="50"/>
  <c r="E4211" i="50"/>
  <c r="E4210" i="50"/>
  <c r="E4209" i="50"/>
  <c r="E4208" i="50"/>
  <c r="E4207" i="50"/>
  <c r="E4206" i="50"/>
  <c r="E4205" i="50"/>
  <c r="E4204" i="50"/>
  <c r="E4203" i="50"/>
  <c r="E4202" i="50"/>
  <c r="E4201" i="50"/>
  <c r="E4200" i="50"/>
  <c r="E4199" i="50"/>
  <c r="E4198" i="50"/>
  <c r="E4197" i="50"/>
  <c r="E4196" i="50"/>
  <c r="E4195" i="50"/>
  <c r="E4194" i="50"/>
  <c r="E4193" i="50"/>
  <c r="E4192" i="50"/>
  <c r="E4191" i="50"/>
  <c r="E4190" i="50"/>
  <c r="E4189" i="50"/>
  <c r="E4188" i="50"/>
  <c r="E4187" i="50"/>
  <c r="E4186" i="50"/>
  <c r="E4185" i="50"/>
  <c r="E4184" i="50"/>
  <c r="E4183" i="50"/>
  <c r="E4182" i="50"/>
  <c r="E4181" i="50"/>
  <c r="E4180" i="50"/>
  <c r="E4179" i="50"/>
  <c r="E4178" i="50"/>
  <c r="E4177" i="50"/>
  <c r="E4176" i="50"/>
  <c r="E4175" i="50"/>
  <c r="E4174" i="50"/>
  <c r="E4173" i="50"/>
  <c r="E4172" i="50"/>
  <c r="E4171" i="50"/>
  <c r="E4170" i="50"/>
  <c r="E4169" i="50"/>
  <c r="E4168" i="50"/>
  <c r="E4167" i="50"/>
  <c r="E4166" i="50"/>
  <c r="E4165" i="50"/>
  <c r="E4164" i="50"/>
  <c r="E4163" i="50"/>
  <c r="E4162" i="50"/>
  <c r="E4161" i="50"/>
  <c r="E4160" i="50"/>
  <c r="E4159" i="50"/>
  <c r="E4158" i="50"/>
  <c r="E4157" i="50"/>
  <c r="E4156" i="50"/>
  <c r="E4155" i="50"/>
  <c r="E4154" i="50"/>
  <c r="E4153" i="50"/>
  <c r="E4152" i="50"/>
  <c r="E4151" i="50"/>
  <c r="E4150" i="50"/>
  <c r="E4149" i="50"/>
  <c r="E4148" i="50"/>
  <c r="E4147" i="50"/>
  <c r="E4146" i="50"/>
  <c r="E4145" i="50"/>
  <c r="E4144" i="50"/>
  <c r="E4143" i="50"/>
  <c r="E4142" i="50"/>
  <c r="E4141" i="50"/>
  <c r="E4140" i="50"/>
  <c r="E4139" i="50"/>
  <c r="E4138" i="50"/>
  <c r="E4137" i="50"/>
  <c r="E4136" i="50"/>
  <c r="E4135" i="50"/>
  <c r="E4134" i="50"/>
  <c r="E4133" i="50"/>
  <c r="E4132" i="50"/>
  <c r="E4131" i="50"/>
  <c r="E4130" i="50"/>
  <c r="E4129" i="50"/>
  <c r="E4128" i="50"/>
  <c r="E4127" i="50"/>
  <c r="E4126" i="50"/>
  <c r="E4125" i="50"/>
  <c r="E4124" i="50"/>
  <c r="E4123" i="50"/>
  <c r="E4122" i="50"/>
  <c r="E4121" i="50"/>
  <c r="E4120" i="50"/>
  <c r="E4119" i="50"/>
  <c r="E4118" i="50"/>
  <c r="E4117" i="50"/>
  <c r="E4116" i="50"/>
  <c r="E4115" i="50"/>
  <c r="E4114" i="50"/>
  <c r="E4113" i="50"/>
  <c r="E4112" i="50"/>
  <c r="E4111" i="50"/>
  <c r="E4110" i="50"/>
  <c r="E4109" i="50"/>
  <c r="E4108" i="50"/>
  <c r="E4107" i="50"/>
  <c r="E4106" i="50"/>
  <c r="E4105" i="50"/>
  <c r="E4104" i="50"/>
  <c r="E4103" i="50"/>
  <c r="E4102" i="50"/>
  <c r="E4101" i="50"/>
  <c r="E4100" i="50"/>
  <c r="E4099" i="50"/>
  <c r="E4098" i="50"/>
  <c r="E4097" i="50"/>
  <c r="E4096" i="50"/>
  <c r="E4095" i="50"/>
  <c r="E4094" i="50"/>
  <c r="E4093" i="50"/>
  <c r="E4092" i="50"/>
  <c r="E4091" i="50"/>
  <c r="E4090" i="50"/>
  <c r="E4089" i="50"/>
  <c r="E4088" i="50"/>
  <c r="E4087" i="50"/>
  <c r="E4086" i="50"/>
  <c r="E4085" i="50"/>
  <c r="E4084" i="50"/>
  <c r="E4083" i="50"/>
  <c r="E4082" i="50"/>
  <c r="E4081" i="50"/>
  <c r="E4080" i="50"/>
  <c r="E4079" i="50"/>
  <c r="E4078" i="50"/>
  <c r="E4077" i="50"/>
  <c r="E4076" i="50"/>
  <c r="E4075" i="50"/>
  <c r="E4074" i="50"/>
  <c r="E4073" i="50"/>
  <c r="E4072" i="50"/>
  <c r="E4071" i="50"/>
  <c r="E4070" i="50"/>
  <c r="E4069" i="50"/>
  <c r="E4068" i="50"/>
  <c r="E4067" i="50"/>
  <c r="E4066" i="50"/>
  <c r="E4065" i="50"/>
  <c r="E4064" i="50"/>
  <c r="E4063" i="50"/>
  <c r="E4062" i="50"/>
  <c r="E4061" i="50"/>
  <c r="E4060" i="50"/>
  <c r="E4059" i="50"/>
  <c r="E4058" i="50"/>
  <c r="E4057" i="50"/>
  <c r="E4056" i="50"/>
  <c r="E4055" i="50"/>
  <c r="E4054" i="50"/>
  <c r="E4053" i="50"/>
  <c r="E4052" i="50"/>
  <c r="E4051" i="50"/>
  <c r="E4050" i="50"/>
  <c r="E4049" i="50"/>
  <c r="E4048" i="50"/>
  <c r="E4047" i="50"/>
  <c r="E4046" i="50"/>
  <c r="E4045" i="50"/>
  <c r="E4044" i="50"/>
  <c r="E4043" i="50"/>
  <c r="E4042" i="50"/>
  <c r="E4041" i="50"/>
  <c r="E4040" i="50"/>
  <c r="E4039" i="50"/>
  <c r="E4038" i="50"/>
  <c r="E4037" i="50"/>
  <c r="E4036" i="50"/>
  <c r="E4035" i="50"/>
  <c r="E4034" i="50"/>
  <c r="E4033" i="50"/>
  <c r="E4032" i="50"/>
  <c r="E4031" i="50"/>
  <c r="E4030" i="50"/>
  <c r="E4029" i="50"/>
  <c r="E4028" i="50"/>
  <c r="E4027" i="50"/>
  <c r="E4026" i="50"/>
  <c r="E4025" i="50"/>
  <c r="E4024" i="50"/>
  <c r="E4023" i="50"/>
  <c r="E4022" i="50"/>
  <c r="E4021" i="50"/>
  <c r="E4020" i="50"/>
  <c r="E4019" i="50"/>
  <c r="E4018" i="50"/>
  <c r="E4017" i="50"/>
  <c r="E4016" i="50"/>
  <c r="E4015" i="50"/>
  <c r="E4014" i="50"/>
  <c r="E4013" i="50"/>
  <c r="E4012" i="50"/>
  <c r="E4011" i="50"/>
  <c r="E4010" i="50"/>
  <c r="E4009" i="50"/>
  <c r="E4008" i="50"/>
  <c r="E4007" i="50"/>
  <c r="E4006" i="50"/>
  <c r="E4005" i="50"/>
  <c r="E4004" i="50"/>
  <c r="E4003" i="50"/>
  <c r="E4002" i="50"/>
  <c r="E4001" i="50"/>
  <c r="E4000" i="50"/>
  <c r="E3999" i="50"/>
  <c r="E3998" i="50"/>
  <c r="E3997" i="50"/>
  <c r="E3996" i="50"/>
  <c r="E3995" i="50"/>
  <c r="E3994" i="50"/>
  <c r="E3993" i="50"/>
  <c r="E3992" i="50"/>
  <c r="E3991" i="50"/>
  <c r="E3990" i="50"/>
  <c r="E3989" i="50"/>
  <c r="E3988" i="50"/>
  <c r="E3987" i="50"/>
  <c r="E3986" i="50"/>
  <c r="E3985" i="50"/>
  <c r="E3984" i="50"/>
  <c r="E3983" i="50"/>
  <c r="E3982" i="50"/>
  <c r="E3981" i="50"/>
  <c r="E3980" i="50"/>
  <c r="E3979" i="50"/>
  <c r="E3978" i="50"/>
  <c r="E3977" i="50"/>
  <c r="E3976" i="50"/>
  <c r="E3975" i="50"/>
  <c r="E3974" i="50"/>
  <c r="E3973" i="50"/>
  <c r="E3972" i="50"/>
  <c r="E3971" i="50"/>
  <c r="E3970" i="50"/>
  <c r="E3969" i="50"/>
  <c r="E3968" i="50"/>
  <c r="E3967" i="50"/>
  <c r="E3966" i="50"/>
  <c r="E3965" i="50"/>
  <c r="E3964" i="50"/>
  <c r="E3963" i="50"/>
  <c r="E3962" i="50"/>
  <c r="E3961" i="50"/>
  <c r="E3960" i="50"/>
  <c r="E3959" i="50"/>
  <c r="E3958" i="50"/>
  <c r="E3957" i="50"/>
  <c r="E3956" i="50"/>
  <c r="E3955" i="50"/>
  <c r="E3954" i="50"/>
  <c r="E3953" i="50"/>
  <c r="E3952" i="50"/>
  <c r="E3951" i="50"/>
  <c r="E3950" i="50"/>
  <c r="E3949" i="50"/>
  <c r="E3948" i="50"/>
  <c r="E3947" i="50"/>
  <c r="E3946" i="50"/>
  <c r="E3945" i="50"/>
  <c r="E3944" i="50"/>
  <c r="E3943" i="50"/>
  <c r="E3942" i="50"/>
  <c r="E3941" i="50"/>
  <c r="E3940" i="50"/>
  <c r="E3939" i="50"/>
  <c r="E3938" i="50"/>
  <c r="E3937" i="50"/>
  <c r="E3936" i="50"/>
  <c r="E3935" i="50"/>
  <c r="E3934" i="50"/>
  <c r="E3933" i="50"/>
  <c r="E3932" i="50"/>
  <c r="E3931" i="50"/>
  <c r="E3930" i="50"/>
  <c r="E3929" i="50"/>
  <c r="E3928" i="50"/>
  <c r="E3927" i="50"/>
  <c r="E3926" i="50"/>
  <c r="E3925" i="50"/>
  <c r="E3924" i="50"/>
  <c r="E3923" i="50"/>
  <c r="E3922" i="50"/>
  <c r="E3921" i="50"/>
  <c r="E3920" i="50"/>
  <c r="E3919" i="50"/>
  <c r="E3918" i="50"/>
  <c r="E3917" i="50"/>
  <c r="E3916" i="50"/>
  <c r="E3915" i="50"/>
  <c r="E3914" i="50"/>
  <c r="E3913" i="50"/>
  <c r="E3912" i="50"/>
  <c r="E3911" i="50"/>
  <c r="E3910" i="50"/>
  <c r="E3909" i="50"/>
  <c r="E3908" i="50"/>
  <c r="E3907" i="50"/>
  <c r="E3906" i="50"/>
  <c r="E3905" i="50"/>
  <c r="E3904" i="50"/>
  <c r="E3903" i="50"/>
  <c r="E3902" i="50"/>
  <c r="E3901" i="50"/>
  <c r="E3900" i="50"/>
  <c r="E3899" i="50"/>
  <c r="E3898" i="50"/>
  <c r="E3897" i="50"/>
  <c r="E3896" i="50"/>
  <c r="E3895" i="50"/>
  <c r="E3894" i="50"/>
  <c r="E3893" i="50"/>
  <c r="E3892" i="50"/>
  <c r="E3891" i="50"/>
  <c r="E3890" i="50"/>
  <c r="E3889" i="50"/>
  <c r="E3888" i="50"/>
  <c r="E3887" i="50"/>
  <c r="E3886" i="50"/>
  <c r="E3885" i="50"/>
  <c r="E3884" i="50"/>
  <c r="E3883" i="50"/>
  <c r="E3882" i="50"/>
  <c r="E3881" i="50"/>
  <c r="E3880" i="50"/>
  <c r="E3879" i="50"/>
  <c r="E3878" i="50"/>
  <c r="E3877" i="50"/>
  <c r="E3876" i="50"/>
  <c r="E3875" i="50"/>
  <c r="E3874" i="50"/>
  <c r="E3873" i="50"/>
  <c r="E3872" i="50"/>
  <c r="E3871" i="50"/>
  <c r="E3870" i="50"/>
  <c r="E3869" i="50"/>
  <c r="E3868" i="50"/>
  <c r="E3867" i="50"/>
  <c r="E3866" i="50"/>
  <c r="E3865" i="50"/>
  <c r="E3864" i="50"/>
  <c r="E3863" i="50"/>
  <c r="E3862" i="50"/>
  <c r="E3861" i="50"/>
  <c r="E3860" i="50"/>
  <c r="E3859" i="50"/>
  <c r="E3858" i="50"/>
  <c r="E3857" i="50"/>
  <c r="E3856" i="50"/>
  <c r="E3855" i="50"/>
  <c r="E3854" i="50"/>
  <c r="E3853" i="50"/>
  <c r="E3852" i="50"/>
  <c r="E3851" i="50"/>
  <c r="E3850" i="50"/>
  <c r="E3849" i="50"/>
  <c r="E3848" i="50"/>
  <c r="E3847" i="50"/>
  <c r="E3846" i="50"/>
  <c r="E3845" i="50"/>
  <c r="E3844" i="50"/>
  <c r="E3843" i="50"/>
  <c r="E3842" i="50"/>
  <c r="E3841" i="50"/>
  <c r="E3840" i="50"/>
  <c r="E3839" i="50"/>
  <c r="E3838" i="50"/>
  <c r="E3837" i="50"/>
  <c r="E3836" i="50"/>
  <c r="E3835" i="50"/>
  <c r="E3834" i="50"/>
  <c r="E3833" i="50"/>
  <c r="E3832" i="50"/>
  <c r="E3831" i="50"/>
  <c r="E3830" i="50"/>
  <c r="E3829" i="50"/>
  <c r="E3828" i="50"/>
  <c r="E3827" i="50"/>
  <c r="E3826" i="50"/>
  <c r="E3825" i="50"/>
  <c r="E3824" i="50"/>
  <c r="E3823" i="50"/>
  <c r="E3822" i="50"/>
  <c r="E3821" i="50"/>
  <c r="E3820" i="50"/>
  <c r="E3819" i="50"/>
  <c r="E3818" i="50"/>
  <c r="E3817" i="50"/>
  <c r="E3816" i="50"/>
  <c r="E3815" i="50"/>
  <c r="E3814" i="50"/>
  <c r="E3813" i="50"/>
  <c r="E3812" i="50"/>
  <c r="E3811" i="50"/>
  <c r="E3810" i="50"/>
  <c r="E3809" i="50"/>
  <c r="E3808" i="50"/>
  <c r="E3807" i="50"/>
  <c r="E3806" i="50"/>
  <c r="E3805" i="50"/>
  <c r="E3804" i="50"/>
  <c r="E3803" i="50"/>
  <c r="E3802" i="50"/>
  <c r="E3801" i="50"/>
  <c r="E3800" i="50"/>
  <c r="E3799" i="50"/>
  <c r="E3798" i="50"/>
  <c r="E3797" i="50"/>
  <c r="E3796" i="50"/>
  <c r="E3795" i="50"/>
  <c r="E3794" i="50"/>
  <c r="E3793" i="50"/>
  <c r="E3792" i="50"/>
  <c r="E3791" i="50"/>
  <c r="E3790" i="50"/>
  <c r="E3789" i="50"/>
  <c r="E3788" i="50"/>
  <c r="E3787" i="50"/>
  <c r="E3786" i="50"/>
  <c r="E3785" i="50"/>
  <c r="E3784" i="50"/>
  <c r="E3783" i="50"/>
  <c r="E3782" i="50"/>
  <c r="E3781" i="50"/>
  <c r="E3780" i="50"/>
  <c r="E3779" i="50"/>
  <c r="E3778" i="50"/>
  <c r="E3777" i="50"/>
  <c r="E3776" i="50"/>
  <c r="E3775" i="50"/>
  <c r="E3774" i="50"/>
  <c r="E3773" i="50"/>
  <c r="E3772" i="50"/>
  <c r="E3771" i="50"/>
  <c r="E3770" i="50"/>
  <c r="E3769" i="50"/>
  <c r="E3768" i="50"/>
  <c r="E3767" i="50"/>
  <c r="E3766" i="50"/>
  <c r="E3765" i="50"/>
  <c r="E3764" i="50"/>
  <c r="E3763" i="50"/>
  <c r="E3762" i="50"/>
  <c r="E3761" i="50"/>
  <c r="E3760" i="50"/>
  <c r="E3759" i="50"/>
  <c r="E3758" i="50"/>
  <c r="E3757" i="50"/>
  <c r="E3756" i="50"/>
  <c r="E3755" i="50"/>
  <c r="E3754" i="50"/>
  <c r="E3753" i="50"/>
  <c r="E3752" i="50"/>
  <c r="E3751" i="50"/>
  <c r="E3750" i="50"/>
  <c r="E3749" i="50"/>
  <c r="E3748" i="50"/>
  <c r="E3747" i="50"/>
  <c r="E3746" i="50"/>
  <c r="E3745" i="50"/>
  <c r="E3744" i="50"/>
  <c r="E3743" i="50"/>
  <c r="E3742" i="50"/>
  <c r="E3741" i="50"/>
  <c r="E3740" i="50"/>
  <c r="E3739" i="50"/>
  <c r="E3738" i="50"/>
  <c r="E3737" i="50"/>
  <c r="E3736" i="50"/>
  <c r="E3735" i="50"/>
  <c r="E3734" i="50"/>
  <c r="E3733" i="50"/>
  <c r="E3732" i="50"/>
  <c r="E3731" i="50"/>
  <c r="E3730" i="50"/>
  <c r="E3729" i="50"/>
  <c r="E3728" i="50"/>
  <c r="E3727" i="50"/>
  <c r="E3726" i="50"/>
  <c r="E3725" i="50"/>
  <c r="E3724" i="50"/>
  <c r="E3723" i="50"/>
  <c r="E3722" i="50"/>
  <c r="E3721" i="50"/>
  <c r="E3720" i="50"/>
  <c r="E3719" i="50"/>
  <c r="E3718" i="50"/>
  <c r="E3717" i="50"/>
  <c r="E3716" i="50"/>
  <c r="E3715" i="50"/>
  <c r="E3714" i="50"/>
  <c r="E3713" i="50"/>
  <c r="E3712" i="50"/>
  <c r="E3711" i="50"/>
  <c r="E3710" i="50"/>
  <c r="E3709" i="50"/>
  <c r="E3708" i="50"/>
  <c r="E3707" i="50"/>
  <c r="E3706" i="50"/>
  <c r="E3705" i="50"/>
  <c r="E3704" i="50"/>
  <c r="E3703" i="50"/>
  <c r="E3702" i="50"/>
  <c r="E3701" i="50"/>
  <c r="E3700" i="50"/>
  <c r="E3699" i="50"/>
  <c r="E3698" i="50"/>
  <c r="E3697" i="50"/>
  <c r="E3696" i="50"/>
  <c r="E3695" i="50"/>
  <c r="E3694" i="50"/>
  <c r="E3693" i="50"/>
  <c r="E3692" i="50"/>
  <c r="E3691" i="50"/>
  <c r="E3690" i="50"/>
  <c r="E3689" i="50"/>
  <c r="E3688" i="50"/>
  <c r="E3687" i="50"/>
  <c r="E3686" i="50"/>
  <c r="E3685" i="50"/>
  <c r="E3684" i="50"/>
  <c r="E3683" i="50"/>
  <c r="E3682" i="50"/>
  <c r="E3681" i="50"/>
  <c r="E3680" i="50"/>
  <c r="E3679" i="50"/>
  <c r="E3678" i="50"/>
  <c r="E3677" i="50"/>
  <c r="E3676" i="50"/>
  <c r="E3675" i="50"/>
  <c r="E3674" i="50"/>
  <c r="E3673" i="50"/>
  <c r="E3672" i="50"/>
  <c r="E3671" i="50"/>
  <c r="E3670" i="50"/>
  <c r="E3669" i="50"/>
  <c r="E3668" i="50"/>
  <c r="E3667" i="50"/>
  <c r="E3666" i="50"/>
  <c r="E3665" i="50"/>
  <c r="E3664" i="50"/>
  <c r="E3663" i="50"/>
  <c r="E3662" i="50"/>
  <c r="E3661" i="50"/>
  <c r="E3660" i="50"/>
  <c r="E3659" i="50"/>
  <c r="E3658" i="50"/>
  <c r="E3657" i="50"/>
  <c r="E3656" i="50"/>
  <c r="E3655" i="50"/>
  <c r="E3654" i="50"/>
  <c r="E3653" i="50"/>
  <c r="E3652" i="50"/>
  <c r="E3651" i="50"/>
  <c r="E3650" i="50"/>
  <c r="E3649" i="50"/>
  <c r="E3648" i="50"/>
  <c r="E3647" i="50"/>
  <c r="E3646" i="50"/>
  <c r="E3645" i="50"/>
  <c r="E3644" i="50"/>
  <c r="E3643" i="50"/>
  <c r="E3642" i="50"/>
  <c r="E3641" i="50"/>
  <c r="E3640" i="50"/>
  <c r="E3639" i="50"/>
  <c r="E3638" i="50"/>
  <c r="E3637" i="50"/>
  <c r="E3636" i="50"/>
  <c r="E3635" i="50"/>
  <c r="E3634" i="50"/>
  <c r="E3633" i="50"/>
  <c r="E3632" i="50"/>
  <c r="E3631" i="50"/>
  <c r="E3630" i="50"/>
  <c r="E3629" i="50"/>
  <c r="E3628" i="50"/>
  <c r="E3627" i="50"/>
  <c r="E3626" i="50"/>
  <c r="E3625" i="50"/>
  <c r="E3624" i="50"/>
  <c r="E3623" i="50"/>
  <c r="E3622" i="50"/>
  <c r="E3621" i="50"/>
  <c r="E3620" i="50"/>
  <c r="E3619" i="50"/>
  <c r="E3618" i="50"/>
  <c r="E3617" i="50"/>
  <c r="E3616" i="50"/>
  <c r="E3615" i="50"/>
  <c r="E3614" i="50"/>
  <c r="E3613" i="50"/>
  <c r="E3612" i="50"/>
  <c r="E3611" i="50"/>
  <c r="E3610" i="50"/>
  <c r="E3609" i="50"/>
  <c r="E3608" i="50"/>
  <c r="E3607" i="50"/>
  <c r="E3606" i="50"/>
  <c r="E3605" i="50"/>
  <c r="E3604" i="50"/>
  <c r="E3603" i="50"/>
  <c r="E3602" i="50"/>
  <c r="E3601" i="50"/>
  <c r="E3600" i="50"/>
  <c r="E3599" i="50"/>
  <c r="E3598" i="50"/>
  <c r="E3597" i="50"/>
  <c r="E3596" i="50"/>
  <c r="E3595" i="50"/>
  <c r="E3594" i="50"/>
  <c r="E3593" i="50"/>
  <c r="E3592" i="50"/>
  <c r="E3591" i="50"/>
  <c r="E3590" i="50"/>
  <c r="E3589" i="50"/>
  <c r="E3588" i="50"/>
  <c r="E3587" i="50"/>
  <c r="E3586" i="50"/>
  <c r="E3585" i="50"/>
  <c r="E3584" i="50"/>
  <c r="E3583" i="50"/>
  <c r="E3582" i="50"/>
  <c r="E3581" i="50"/>
  <c r="E3580" i="50"/>
  <c r="E3579" i="50"/>
  <c r="E3578" i="50"/>
  <c r="E3577" i="50"/>
  <c r="E3576" i="50"/>
  <c r="E3575" i="50"/>
  <c r="E3574" i="50"/>
  <c r="E3573" i="50"/>
  <c r="E3572" i="50"/>
  <c r="E3571" i="50"/>
  <c r="E3570" i="50"/>
  <c r="E3569" i="50"/>
  <c r="E3568" i="50"/>
  <c r="E3567" i="50"/>
  <c r="E3566" i="50"/>
  <c r="E3565" i="50"/>
  <c r="E3564" i="50"/>
  <c r="E3563" i="50"/>
  <c r="E3562" i="50"/>
  <c r="E3561" i="50"/>
  <c r="E3560" i="50"/>
  <c r="E3559" i="50"/>
  <c r="E3558" i="50"/>
  <c r="E3557" i="50"/>
  <c r="E3556" i="50"/>
  <c r="E3555" i="50"/>
  <c r="E3554" i="50"/>
  <c r="E3553" i="50"/>
  <c r="E3552" i="50"/>
  <c r="E3551" i="50"/>
  <c r="E3550" i="50"/>
  <c r="E3549" i="50"/>
  <c r="E3548" i="50"/>
  <c r="E3547" i="50"/>
  <c r="E3546" i="50"/>
  <c r="E3545" i="50"/>
  <c r="E3544" i="50"/>
  <c r="E3543" i="50"/>
  <c r="E3542" i="50"/>
  <c r="E3541" i="50"/>
  <c r="E3540" i="50"/>
  <c r="E3539" i="50"/>
  <c r="E3538" i="50"/>
  <c r="E3537" i="50"/>
  <c r="E3536" i="50"/>
  <c r="E3535" i="50"/>
  <c r="E3534" i="50"/>
  <c r="E3533" i="50"/>
  <c r="E3532" i="50"/>
  <c r="E3531" i="50"/>
  <c r="E3530" i="50"/>
  <c r="E3529" i="50"/>
  <c r="E3528" i="50"/>
  <c r="E3527" i="50"/>
  <c r="E3526" i="50"/>
  <c r="E3525" i="50"/>
  <c r="E3524" i="50"/>
  <c r="E3523" i="50"/>
  <c r="E3522" i="50"/>
  <c r="E3521" i="50"/>
  <c r="E3520" i="50"/>
  <c r="E3519" i="50"/>
  <c r="E3518" i="50"/>
  <c r="E3517" i="50"/>
  <c r="E3516" i="50"/>
  <c r="E3515" i="50"/>
  <c r="E3514" i="50"/>
  <c r="E3513" i="50"/>
  <c r="E3512" i="50"/>
  <c r="E3511" i="50"/>
  <c r="E3510" i="50"/>
  <c r="E3509" i="50"/>
  <c r="E3508" i="50"/>
  <c r="E3507" i="50"/>
  <c r="E3506" i="50"/>
  <c r="E3505" i="50"/>
  <c r="E3504" i="50"/>
  <c r="E3503" i="50"/>
  <c r="E3502" i="50"/>
  <c r="E3501" i="50"/>
  <c r="E3500" i="50"/>
  <c r="E3499" i="50"/>
  <c r="E3498" i="50"/>
  <c r="E3497" i="50"/>
  <c r="E3496" i="50"/>
  <c r="E3495" i="50"/>
  <c r="E3494" i="50"/>
  <c r="E3493" i="50"/>
  <c r="E3492" i="50"/>
  <c r="E3491" i="50"/>
  <c r="E3490" i="50"/>
  <c r="E3489" i="50"/>
  <c r="E3488" i="50"/>
  <c r="E3487" i="50"/>
  <c r="E3486" i="50"/>
  <c r="E3485" i="50"/>
  <c r="E3484" i="50"/>
  <c r="E3483" i="50"/>
  <c r="E3482" i="50"/>
  <c r="E3481" i="50"/>
  <c r="E3480" i="50"/>
  <c r="E3479" i="50"/>
  <c r="E3478" i="50"/>
  <c r="E3477" i="50"/>
  <c r="E3476" i="50"/>
  <c r="E3475" i="50"/>
  <c r="E3474" i="50"/>
  <c r="E3473" i="50"/>
  <c r="E3472" i="50"/>
  <c r="E3471" i="50"/>
  <c r="E3470" i="50"/>
  <c r="E3469" i="50"/>
  <c r="E3468" i="50"/>
  <c r="E3467" i="50"/>
  <c r="E3466" i="50"/>
  <c r="E3465" i="50"/>
  <c r="E3464" i="50"/>
  <c r="E3463" i="50"/>
  <c r="E3462" i="50"/>
  <c r="E3461" i="50"/>
  <c r="E3460" i="50"/>
  <c r="E3459" i="50"/>
  <c r="E3458" i="50"/>
  <c r="E3457" i="50"/>
  <c r="E3456" i="50"/>
  <c r="E3455" i="50"/>
  <c r="E3454" i="50"/>
  <c r="E3453" i="50"/>
  <c r="E3452" i="50"/>
  <c r="E3451" i="50"/>
  <c r="E3450" i="50"/>
  <c r="E3449" i="50"/>
  <c r="E3448" i="50"/>
  <c r="E3447" i="50"/>
  <c r="E3446" i="50"/>
  <c r="E3445" i="50"/>
  <c r="E3444" i="50"/>
  <c r="E3443" i="50"/>
  <c r="E3442" i="50"/>
  <c r="E3441" i="50"/>
  <c r="E3440" i="50"/>
  <c r="E3439" i="50"/>
  <c r="E3438" i="50"/>
  <c r="E3437" i="50"/>
  <c r="E3436" i="50"/>
  <c r="E3435" i="50"/>
  <c r="E3434" i="50"/>
  <c r="E3433" i="50"/>
  <c r="E3432" i="50"/>
  <c r="E3431" i="50"/>
  <c r="E3430" i="50"/>
  <c r="E3429" i="50"/>
  <c r="E3428" i="50"/>
  <c r="E3427" i="50"/>
  <c r="E3426" i="50"/>
  <c r="E3425" i="50"/>
  <c r="E3424" i="50"/>
  <c r="E3423" i="50"/>
  <c r="E3422" i="50"/>
  <c r="E3421" i="50"/>
  <c r="E3420" i="50"/>
  <c r="E3419" i="50"/>
  <c r="E3418" i="50"/>
  <c r="E3417" i="50"/>
  <c r="E3416" i="50"/>
  <c r="E3415" i="50"/>
  <c r="E3414" i="50"/>
  <c r="E3413" i="50"/>
  <c r="E3412" i="50"/>
  <c r="E3411" i="50"/>
  <c r="E3410" i="50"/>
  <c r="E3409" i="50"/>
  <c r="E3408" i="50"/>
  <c r="E3407" i="50"/>
  <c r="E3406" i="50"/>
  <c r="E3405" i="50"/>
  <c r="E3404" i="50"/>
  <c r="E3403" i="50"/>
  <c r="E3402" i="50"/>
  <c r="E3401" i="50"/>
  <c r="E3400" i="50"/>
  <c r="E3399" i="50"/>
  <c r="E3398" i="50"/>
  <c r="E3397" i="50"/>
  <c r="E3396" i="50"/>
  <c r="E3395" i="50"/>
  <c r="E3394" i="50"/>
  <c r="E3393" i="50"/>
  <c r="E3392" i="50"/>
  <c r="E3391" i="50"/>
  <c r="E3390" i="50"/>
  <c r="E3389" i="50"/>
  <c r="E3388" i="50"/>
  <c r="E3387" i="50"/>
  <c r="E3386" i="50"/>
  <c r="E3385" i="50"/>
  <c r="E3384" i="50"/>
  <c r="E3383" i="50"/>
  <c r="E3382" i="50"/>
  <c r="E3381" i="50"/>
  <c r="E3380" i="50"/>
  <c r="E3379" i="50"/>
  <c r="E3378" i="50"/>
  <c r="E3377" i="50"/>
  <c r="E3376" i="50"/>
  <c r="E3375" i="50"/>
  <c r="E3374" i="50"/>
  <c r="E3373" i="50"/>
  <c r="E3372" i="50"/>
  <c r="E3371" i="50"/>
  <c r="E3370" i="50"/>
  <c r="E3369" i="50"/>
  <c r="E3368" i="50"/>
  <c r="E3367" i="50"/>
  <c r="E3366" i="50"/>
  <c r="E3365" i="50"/>
  <c r="E3364" i="50"/>
  <c r="E3363" i="50"/>
  <c r="E3362" i="50"/>
  <c r="E3361" i="50"/>
  <c r="E3360" i="50"/>
  <c r="E3359" i="50"/>
  <c r="E3358" i="50"/>
  <c r="E3357" i="50"/>
  <c r="E3356" i="50"/>
  <c r="E3355" i="50"/>
  <c r="E3354" i="50"/>
  <c r="E3353" i="50"/>
  <c r="E3352" i="50"/>
  <c r="E3351" i="50"/>
  <c r="E3350" i="50"/>
  <c r="E3349" i="50"/>
  <c r="E3348" i="50"/>
  <c r="E3347" i="50"/>
  <c r="E3346" i="50"/>
  <c r="E3345" i="50"/>
  <c r="E3344" i="50"/>
  <c r="E3343" i="50"/>
  <c r="E3342" i="50"/>
  <c r="E3341" i="50"/>
  <c r="E3340" i="50"/>
  <c r="E3339" i="50"/>
  <c r="E3338" i="50"/>
  <c r="E3337" i="50"/>
  <c r="E3336" i="50"/>
  <c r="E3335" i="50"/>
  <c r="E3334" i="50"/>
  <c r="E3333" i="50"/>
  <c r="E3332" i="50"/>
  <c r="E3331" i="50"/>
  <c r="E3330" i="50"/>
  <c r="E3329" i="50"/>
  <c r="E3328" i="50"/>
  <c r="E3327" i="50"/>
  <c r="E3326" i="50"/>
  <c r="E3325" i="50"/>
  <c r="E3324" i="50"/>
  <c r="E3323" i="50"/>
  <c r="E3322" i="50"/>
  <c r="E3321" i="50"/>
  <c r="E3320" i="50"/>
  <c r="E3319" i="50"/>
  <c r="E3318" i="50"/>
  <c r="E3317" i="50"/>
  <c r="E3316" i="50"/>
  <c r="E3315" i="50"/>
  <c r="E3314" i="50"/>
  <c r="E3313" i="50"/>
  <c r="E3312" i="50"/>
  <c r="E3311" i="50"/>
  <c r="E3310" i="50"/>
  <c r="E3309" i="50"/>
  <c r="E3308" i="50"/>
  <c r="E3307" i="50"/>
  <c r="E3306" i="50"/>
  <c r="E3305" i="50"/>
  <c r="E3304" i="50"/>
  <c r="E3303" i="50"/>
  <c r="E3302" i="50"/>
  <c r="E3301" i="50"/>
  <c r="E3300" i="50"/>
  <c r="E3299" i="50"/>
  <c r="E3298" i="50"/>
  <c r="E3297" i="50"/>
  <c r="E3296" i="50"/>
  <c r="E3295" i="50"/>
  <c r="E3294" i="50"/>
  <c r="E3293" i="50"/>
  <c r="E3292" i="50"/>
  <c r="E3291" i="50"/>
  <c r="E3290" i="50"/>
  <c r="E3289" i="50"/>
  <c r="E3288" i="50"/>
  <c r="E3287" i="50"/>
  <c r="E3286" i="50"/>
  <c r="E3285" i="50"/>
  <c r="E3284" i="50"/>
  <c r="E3283" i="50"/>
  <c r="E3282" i="50"/>
  <c r="E3281" i="50"/>
  <c r="E3280" i="50"/>
  <c r="E3279" i="50"/>
  <c r="E3278" i="50"/>
  <c r="E3277" i="50"/>
  <c r="E3276" i="50"/>
  <c r="E3275" i="50"/>
  <c r="E3274" i="50"/>
  <c r="E3273" i="50"/>
  <c r="E3272" i="50"/>
  <c r="E3271" i="50"/>
  <c r="E3270" i="50"/>
  <c r="E3269" i="50"/>
  <c r="E3268" i="50"/>
  <c r="E3267" i="50"/>
  <c r="E3266" i="50"/>
  <c r="E3265" i="50"/>
  <c r="E3264" i="50"/>
  <c r="E3263" i="50"/>
  <c r="E3262" i="50"/>
  <c r="E3261" i="50"/>
  <c r="E3260" i="50"/>
  <c r="E3259" i="50"/>
  <c r="E3258" i="50"/>
  <c r="E3257" i="50"/>
  <c r="E3256" i="50"/>
  <c r="E3255" i="50"/>
  <c r="E3254" i="50"/>
  <c r="E3253" i="50"/>
  <c r="E3252" i="50"/>
  <c r="E3251" i="50"/>
  <c r="E3250" i="50"/>
  <c r="E3249" i="50"/>
  <c r="E3248" i="50"/>
  <c r="E3247" i="50"/>
  <c r="E3246" i="50"/>
  <c r="E3245" i="50"/>
  <c r="E3244" i="50"/>
  <c r="E3243" i="50"/>
  <c r="E3242" i="50"/>
  <c r="E3241" i="50"/>
  <c r="E3240" i="50"/>
  <c r="E3239" i="50"/>
  <c r="E3238" i="50"/>
  <c r="E3237" i="50"/>
  <c r="E3236" i="50"/>
  <c r="E3235" i="50"/>
  <c r="E3234" i="50"/>
  <c r="E3233" i="50"/>
  <c r="E3232" i="50"/>
  <c r="E3231" i="50"/>
  <c r="E3230" i="50"/>
  <c r="E3229" i="50"/>
  <c r="E3228" i="50"/>
  <c r="E3227" i="50"/>
  <c r="E3226" i="50"/>
  <c r="E3225" i="50"/>
  <c r="E3224" i="50"/>
  <c r="E3223" i="50"/>
  <c r="E3222" i="50"/>
  <c r="E3221" i="50"/>
  <c r="E3220" i="50"/>
  <c r="E3219" i="50"/>
  <c r="E3218" i="50"/>
  <c r="E3217" i="50"/>
  <c r="E3216" i="50"/>
  <c r="E3215" i="50"/>
  <c r="E3214" i="50"/>
  <c r="E3213" i="50"/>
  <c r="E3212" i="50"/>
  <c r="E3211" i="50"/>
  <c r="E3210" i="50"/>
  <c r="E3209" i="50"/>
  <c r="E3208" i="50"/>
  <c r="E3207" i="50"/>
  <c r="E3206" i="50"/>
  <c r="E3205" i="50"/>
  <c r="E3204" i="50"/>
  <c r="E3203" i="50"/>
  <c r="E3202" i="50"/>
  <c r="E3201" i="50"/>
  <c r="E3200" i="50"/>
  <c r="E3199" i="50"/>
  <c r="E3198" i="50"/>
  <c r="E3197" i="50"/>
  <c r="E3196" i="50"/>
  <c r="E3195" i="50"/>
  <c r="E3194" i="50"/>
  <c r="E3193" i="50"/>
  <c r="E3192" i="50"/>
  <c r="E3191" i="50"/>
  <c r="E3190" i="50"/>
  <c r="E3189" i="50"/>
  <c r="E3188" i="50"/>
  <c r="E3187" i="50"/>
  <c r="E3186" i="50"/>
  <c r="E3185" i="50"/>
  <c r="E3184" i="50"/>
  <c r="E3183" i="50"/>
  <c r="E3182" i="50"/>
  <c r="E3181" i="50"/>
  <c r="E3180" i="50"/>
  <c r="E3179" i="50"/>
  <c r="E3178" i="50"/>
  <c r="E3177" i="50"/>
  <c r="E3176" i="50"/>
  <c r="E3175" i="50"/>
  <c r="E3174" i="50"/>
  <c r="E3173" i="50"/>
  <c r="E3172" i="50"/>
  <c r="E3171" i="50"/>
  <c r="E3170" i="50"/>
  <c r="E3169" i="50"/>
  <c r="E3168" i="50"/>
  <c r="E3167" i="50"/>
  <c r="E3166" i="50"/>
  <c r="E3165" i="50"/>
  <c r="E3164" i="50"/>
  <c r="E3163" i="50"/>
  <c r="E3162" i="50"/>
  <c r="E3161" i="50"/>
  <c r="E3160" i="50"/>
  <c r="E3159" i="50"/>
  <c r="E3158" i="50"/>
  <c r="E3157" i="50"/>
  <c r="E3156" i="50"/>
  <c r="E3155" i="50"/>
  <c r="E3154" i="50"/>
  <c r="E3153" i="50"/>
  <c r="E3152" i="50"/>
  <c r="E3151" i="50"/>
  <c r="E3150" i="50"/>
  <c r="E3149" i="50"/>
  <c r="E3148" i="50"/>
  <c r="E3147" i="50"/>
  <c r="E3146" i="50"/>
  <c r="E3145" i="50"/>
  <c r="E3144" i="50"/>
  <c r="E3143" i="50"/>
  <c r="E3142" i="50"/>
  <c r="E3141" i="50"/>
  <c r="E3140" i="50"/>
  <c r="E3139" i="50"/>
  <c r="E3138" i="50"/>
  <c r="E3137" i="50"/>
  <c r="E3136" i="50"/>
  <c r="E3135" i="50"/>
  <c r="E3134" i="50"/>
  <c r="E3133" i="50"/>
  <c r="E3132" i="50"/>
  <c r="E3131" i="50"/>
  <c r="E3130" i="50"/>
  <c r="E3129" i="50"/>
  <c r="E3128" i="50"/>
  <c r="E3127" i="50"/>
  <c r="E3126" i="50"/>
  <c r="E3125" i="50"/>
  <c r="E3124" i="50"/>
  <c r="E3123" i="50"/>
  <c r="E3122" i="50"/>
  <c r="E3121" i="50"/>
  <c r="E3120" i="50"/>
  <c r="E3119" i="50"/>
  <c r="E3118" i="50"/>
  <c r="E3117" i="50"/>
  <c r="E3116" i="50"/>
  <c r="E3115" i="50"/>
  <c r="E3114" i="50"/>
  <c r="E3113" i="50"/>
  <c r="E3112" i="50"/>
  <c r="E3111" i="50"/>
  <c r="E3110" i="50"/>
  <c r="E3109" i="50"/>
  <c r="E3108" i="50"/>
  <c r="E3107" i="50"/>
  <c r="E3106" i="50"/>
  <c r="E3105" i="50"/>
  <c r="E3104" i="50"/>
  <c r="E3103" i="50"/>
  <c r="E3102" i="50"/>
  <c r="E3101" i="50"/>
  <c r="E3100" i="50"/>
  <c r="E3099" i="50"/>
  <c r="E3098" i="50"/>
  <c r="E3097" i="50"/>
  <c r="E3096" i="50"/>
  <c r="E3095" i="50"/>
  <c r="E3094" i="50"/>
  <c r="E3093" i="50"/>
  <c r="E3092" i="50"/>
  <c r="E3091" i="50"/>
  <c r="E3090" i="50"/>
  <c r="E3089" i="50"/>
  <c r="E3088" i="50"/>
  <c r="E3087" i="50"/>
  <c r="E3086" i="50"/>
  <c r="E3085" i="50"/>
  <c r="E3084" i="50"/>
  <c r="E3083" i="50"/>
  <c r="E3082" i="50"/>
  <c r="E3081" i="50"/>
  <c r="E3080" i="50"/>
  <c r="E3079" i="50"/>
  <c r="E3078" i="50"/>
  <c r="E3077" i="50"/>
  <c r="E3076" i="50"/>
  <c r="E3075" i="50"/>
  <c r="E3074" i="50"/>
  <c r="E3073" i="50"/>
  <c r="E3072" i="50"/>
  <c r="E3071" i="50"/>
  <c r="E3070" i="50"/>
  <c r="E3069" i="50"/>
  <c r="E3068" i="50"/>
  <c r="E3067" i="50"/>
  <c r="E3066" i="50"/>
  <c r="E3065" i="50"/>
  <c r="E3064" i="50"/>
  <c r="E3063" i="50"/>
  <c r="E3062" i="50"/>
  <c r="E3061" i="50"/>
  <c r="E3060" i="50"/>
  <c r="E3059" i="50"/>
  <c r="E3058" i="50"/>
  <c r="E3057" i="50"/>
  <c r="E3056" i="50"/>
  <c r="E3055" i="50"/>
  <c r="E3054" i="50"/>
  <c r="E3053" i="50"/>
  <c r="E3052" i="50"/>
  <c r="E3051" i="50"/>
  <c r="E3050" i="50"/>
  <c r="E3049" i="50"/>
  <c r="E3048" i="50"/>
  <c r="E3047" i="50"/>
  <c r="E3046" i="50"/>
  <c r="E3045" i="50"/>
  <c r="E3044" i="50"/>
  <c r="E3043" i="50"/>
  <c r="E3042" i="50"/>
  <c r="E3041" i="50"/>
  <c r="E3040" i="50"/>
  <c r="E3039" i="50"/>
  <c r="E3038" i="50"/>
  <c r="E3037" i="50"/>
  <c r="E3036" i="50"/>
  <c r="E3035" i="50"/>
  <c r="E3034" i="50"/>
  <c r="E3033" i="50"/>
  <c r="E3032" i="50"/>
  <c r="E3031" i="50"/>
  <c r="E3030" i="50"/>
  <c r="E3029" i="50"/>
  <c r="E3028" i="50"/>
  <c r="E3027" i="50"/>
  <c r="E3026" i="50"/>
  <c r="E3025" i="50"/>
  <c r="E3024" i="50"/>
  <c r="E3023" i="50"/>
  <c r="E3022" i="50"/>
  <c r="E3021" i="50"/>
  <c r="E3020" i="50"/>
  <c r="E3019" i="50"/>
  <c r="E3018" i="50"/>
  <c r="E3017" i="50"/>
  <c r="E3016" i="50"/>
  <c r="E3015" i="50"/>
  <c r="E3014" i="50"/>
  <c r="E3013" i="50"/>
  <c r="E3012" i="50"/>
  <c r="E3011" i="50"/>
  <c r="E3010" i="50"/>
  <c r="E3009" i="50"/>
  <c r="E3008" i="50"/>
  <c r="E3007" i="50"/>
  <c r="E3006" i="50"/>
  <c r="E3005" i="50"/>
  <c r="E3004" i="50"/>
  <c r="E3003" i="50"/>
  <c r="E3002" i="50"/>
  <c r="E3001" i="50"/>
  <c r="E3000" i="50"/>
  <c r="E2999" i="50"/>
  <c r="E2998" i="50"/>
  <c r="E2997" i="50"/>
  <c r="E2996" i="50"/>
  <c r="E2995" i="50"/>
  <c r="E2994" i="50"/>
  <c r="E2993" i="50"/>
  <c r="E2992" i="50"/>
  <c r="E2991" i="50"/>
  <c r="E2990" i="50"/>
  <c r="E2989" i="50"/>
  <c r="E2988" i="50"/>
  <c r="E2987" i="50"/>
  <c r="E2986" i="50"/>
  <c r="E2985" i="50"/>
  <c r="E2984" i="50"/>
  <c r="E2983" i="50"/>
  <c r="E2982" i="50"/>
  <c r="E2981" i="50"/>
  <c r="E2980" i="50"/>
  <c r="E2979" i="50"/>
  <c r="E2978" i="50"/>
  <c r="E2977" i="50"/>
  <c r="E2976" i="50"/>
  <c r="E2975" i="50"/>
  <c r="E2974" i="50"/>
  <c r="E2973" i="50"/>
  <c r="E2972" i="50"/>
  <c r="E2971" i="50"/>
  <c r="E2970" i="50"/>
  <c r="E2969" i="50"/>
  <c r="E2968" i="50"/>
  <c r="E2967" i="50"/>
  <c r="E2966" i="50"/>
  <c r="E2965" i="50"/>
  <c r="E2964" i="50"/>
  <c r="E2963" i="50"/>
  <c r="E2962" i="50"/>
  <c r="E2961" i="50"/>
  <c r="E2960" i="50"/>
  <c r="E2959" i="50"/>
  <c r="E2958" i="50"/>
  <c r="E2957" i="50"/>
  <c r="E2956" i="50"/>
  <c r="E2955" i="50"/>
  <c r="E2954" i="50"/>
  <c r="E2953" i="50"/>
  <c r="E2952" i="50"/>
  <c r="E2951" i="50"/>
  <c r="E2950" i="50"/>
  <c r="E2949" i="50"/>
  <c r="E2948" i="50"/>
  <c r="E2947" i="50"/>
  <c r="E2946" i="50"/>
  <c r="E2945" i="50"/>
  <c r="E2944" i="50"/>
  <c r="E2943" i="50"/>
  <c r="E2942" i="50"/>
  <c r="E2941" i="50"/>
  <c r="E2940" i="50"/>
  <c r="E2939" i="50"/>
  <c r="E2938" i="50"/>
  <c r="E2937" i="50"/>
  <c r="E2936" i="50"/>
  <c r="E2935" i="50"/>
  <c r="E2934" i="50"/>
  <c r="E2933" i="50"/>
  <c r="E2932" i="50"/>
  <c r="E2931" i="50"/>
  <c r="E2930" i="50"/>
  <c r="E2929" i="50"/>
  <c r="E2928" i="50"/>
  <c r="E2927" i="50"/>
  <c r="E2926" i="50"/>
  <c r="E2925" i="50"/>
  <c r="E2924" i="50"/>
  <c r="E2923" i="50"/>
  <c r="E2922" i="50"/>
  <c r="E2921" i="50"/>
  <c r="E2920" i="50"/>
  <c r="E2919" i="50"/>
  <c r="E2918" i="50"/>
  <c r="E2917" i="50"/>
  <c r="E2916" i="50"/>
  <c r="E2915" i="50"/>
  <c r="E2914" i="50"/>
  <c r="E2913" i="50"/>
  <c r="E2912" i="50"/>
  <c r="E2911" i="50"/>
  <c r="E2910" i="50"/>
  <c r="E2909" i="50"/>
  <c r="E2908" i="50"/>
  <c r="E2907" i="50"/>
  <c r="E2906" i="50"/>
  <c r="E2905" i="50"/>
  <c r="E2904" i="50"/>
  <c r="E2903" i="50"/>
  <c r="E2902" i="50"/>
  <c r="E2901" i="50"/>
  <c r="E2900" i="50"/>
  <c r="E2899" i="50"/>
  <c r="E2898" i="50"/>
  <c r="E2897" i="50"/>
  <c r="E2896" i="50"/>
  <c r="E2895" i="50"/>
  <c r="E2894" i="50"/>
  <c r="E2893" i="50"/>
  <c r="E2892" i="50"/>
  <c r="E2891" i="50"/>
  <c r="E2890" i="50"/>
  <c r="E2889" i="50"/>
  <c r="E2888" i="50"/>
  <c r="E2887" i="50"/>
  <c r="E2886" i="50"/>
  <c r="E2885" i="50"/>
  <c r="E2884" i="50"/>
  <c r="E2883" i="50"/>
  <c r="E2882" i="50"/>
  <c r="E2881" i="50"/>
  <c r="E2880" i="50"/>
  <c r="E2879" i="50"/>
  <c r="E2878" i="50"/>
  <c r="E2877" i="50"/>
  <c r="E2876" i="50"/>
  <c r="E2875" i="50"/>
  <c r="E2874" i="50"/>
  <c r="E2873" i="50"/>
  <c r="E2872" i="50"/>
  <c r="E2871" i="50"/>
  <c r="E2870" i="50"/>
  <c r="E2869" i="50"/>
  <c r="E2868" i="50"/>
  <c r="E2867" i="50"/>
  <c r="E2866" i="50"/>
  <c r="E2865" i="50"/>
  <c r="E2864" i="50"/>
  <c r="E2863" i="50"/>
  <c r="E2862" i="50"/>
  <c r="E2861" i="50"/>
  <c r="E2860" i="50"/>
  <c r="E2859" i="50"/>
  <c r="E2858" i="50"/>
  <c r="E2857" i="50"/>
  <c r="E2856" i="50"/>
  <c r="E2855" i="50"/>
  <c r="E2854" i="50"/>
  <c r="E2853" i="50"/>
  <c r="E2852" i="50"/>
  <c r="E2851" i="50"/>
  <c r="E2850" i="50"/>
  <c r="E2849" i="50"/>
  <c r="E2848" i="50"/>
  <c r="E2847" i="50"/>
  <c r="E2846" i="50"/>
  <c r="E2845" i="50"/>
  <c r="E2844" i="50"/>
  <c r="E2843" i="50"/>
  <c r="E2842" i="50"/>
  <c r="E2841" i="50"/>
  <c r="E2840" i="50"/>
  <c r="E2839" i="50"/>
  <c r="E2838" i="50"/>
  <c r="E2837" i="50"/>
  <c r="E2836" i="50"/>
  <c r="E2835" i="50"/>
  <c r="E2834" i="50"/>
  <c r="E2833" i="50"/>
  <c r="E2832" i="50"/>
  <c r="E2831" i="50"/>
  <c r="E2830" i="50"/>
  <c r="E2829" i="50"/>
  <c r="E2828" i="50"/>
  <c r="E2827" i="50"/>
  <c r="E2826" i="50"/>
  <c r="E2825" i="50"/>
  <c r="E2824" i="50"/>
  <c r="E2823" i="50"/>
  <c r="E2822" i="50"/>
  <c r="E2821" i="50"/>
  <c r="E2820" i="50"/>
  <c r="E2819" i="50"/>
  <c r="E2818" i="50"/>
  <c r="E2817" i="50"/>
  <c r="E2816" i="50"/>
  <c r="E2815" i="50"/>
  <c r="E2814" i="50"/>
  <c r="E2813" i="50"/>
  <c r="E2812" i="50"/>
  <c r="E2811" i="50"/>
  <c r="E2810" i="50"/>
  <c r="E2809" i="50"/>
  <c r="E2808" i="50"/>
  <c r="E2807" i="50"/>
  <c r="E2806" i="50"/>
  <c r="E2805" i="50"/>
  <c r="E2804" i="50"/>
  <c r="E2803" i="50"/>
  <c r="E2802" i="50"/>
  <c r="E2801" i="50"/>
  <c r="E2800" i="50"/>
  <c r="E2799" i="50"/>
  <c r="E2798" i="50"/>
  <c r="E2797" i="50"/>
  <c r="E2796" i="50"/>
  <c r="E2795" i="50"/>
  <c r="E2794" i="50"/>
  <c r="E2793" i="50"/>
  <c r="E2792" i="50"/>
  <c r="E2791" i="50"/>
  <c r="E2790" i="50"/>
  <c r="E2789" i="50"/>
  <c r="E2788" i="50"/>
  <c r="E2787" i="50"/>
  <c r="E2786" i="50"/>
  <c r="E2785" i="50"/>
  <c r="E2784" i="50"/>
  <c r="E2783" i="50"/>
  <c r="E2782" i="50"/>
  <c r="E2781" i="50"/>
  <c r="E2780" i="50"/>
  <c r="E2779" i="50"/>
  <c r="E2778" i="50"/>
  <c r="E2777" i="50"/>
  <c r="E2776" i="50"/>
  <c r="E2775" i="50"/>
  <c r="E2774" i="50"/>
  <c r="E2773" i="50"/>
  <c r="E2772" i="50"/>
  <c r="E2771" i="50"/>
  <c r="E2770" i="50"/>
  <c r="E2769" i="50"/>
  <c r="E2768" i="50"/>
  <c r="E2767" i="50"/>
  <c r="E2766" i="50"/>
  <c r="E2765" i="50"/>
  <c r="E2764" i="50"/>
  <c r="E2763" i="50"/>
  <c r="E2762" i="50"/>
  <c r="E2761" i="50"/>
  <c r="E2760" i="50"/>
  <c r="E2759" i="50"/>
  <c r="E2758" i="50"/>
  <c r="E2757" i="50"/>
  <c r="E2756" i="50"/>
  <c r="E2755" i="50"/>
  <c r="E2754" i="50"/>
  <c r="E2753" i="50"/>
  <c r="E2752" i="50"/>
  <c r="E2751" i="50"/>
  <c r="E2750" i="50"/>
  <c r="E2749" i="50"/>
  <c r="E2748" i="50"/>
  <c r="E2747" i="50"/>
  <c r="E2746" i="50"/>
  <c r="E2745" i="50"/>
  <c r="E2744" i="50"/>
  <c r="E2743" i="50"/>
  <c r="E2742" i="50"/>
  <c r="E2741" i="50"/>
  <c r="E2740" i="50"/>
  <c r="E2739" i="50"/>
  <c r="E2738" i="50"/>
  <c r="E2737" i="50"/>
  <c r="E2736" i="50"/>
  <c r="E2735" i="50"/>
  <c r="E2734" i="50"/>
  <c r="E2733" i="50"/>
  <c r="E2732" i="50"/>
  <c r="E2731" i="50"/>
  <c r="E2730" i="50"/>
  <c r="E2729" i="50"/>
  <c r="E2728" i="50"/>
  <c r="E2727" i="50"/>
  <c r="E2726" i="50"/>
  <c r="E2725" i="50"/>
  <c r="E2724" i="50"/>
  <c r="E2723" i="50"/>
  <c r="E2722" i="50"/>
  <c r="E2721" i="50"/>
  <c r="E2720" i="50"/>
  <c r="E2719" i="50"/>
  <c r="E2718" i="50"/>
  <c r="E2717" i="50"/>
  <c r="E2716" i="50"/>
  <c r="E2715" i="50"/>
  <c r="E2714" i="50"/>
  <c r="E2713" i="50"/>
  <c r="E2712" i="50"/>
  <c r="E2711" i="50"/>
  <c r="E2710" i="50"/>
  <c r="E2709" i="50"/>
  <c r="E2708" i="50"/>
  <c r="E2707" i="50"/>
  <c r="E2706" i="50"/>
  <c r="E2705" i="50"/>
  <c r="E2704" i="50"/>
  <c r="E2703" i="50"/>
  <c r="E2702" i="50"/>
  <c r="E2701" i="50"/>
  <c r="E2700" i="50"/>
  <c r="E2699" i="50"/>
  <c r="E2698" i="50"/>
  <c r="E2697" i="50"/>
  <c r="E2696" i="50"/>
  <c r="E2695" i="50"/>
  <c r="E2694" i="50"/>
  <c r="E2693" i="50"/>
  <c r="E2692" i="50"/>
  <c r="E2691" i="50"/>
  <c r="E2690" i="50"/>
  <c r="E2689" i="50"/>
  <c r="E2688" i="50"/>
  <c r="E2687" i="50"/>
  <c r="E2686" i="50"/>
  <c r="E2685" i="50"/>
  <c r="E2684" i="50"/>
  <c r="E2683" i="50"/>
  <c r="E2682" i="50"/>
  <c r="E2681" i="50"/>
  <c r="E2680" i="50"/>
  <c r="E2679" i="50"/>
  <c r="E2678" i="50"/>
  <c r="E2677" i="50"/>
  <c r="E2676" i="50"/>
  <c r="E2675" i="50"/>
  <c r="E2674" i="50"/>
  <c r="E2673" i="50"/>
  <c r="E2672" i="50"/>
  <c r="E2671" i="50"/>
  <c r="E2670" i="50"/>
  <c r="E2669" i="50"/>
  <c r="E2668" i="50"/>
  <c r="E2667" i="50"/>
  <c r="E2666" i="50"/>
  <c r="E2665" i="50"/>
  <c r="E2664" i="50"/>
  <c r="E2663" i="50"/>
  <c r="E2662" i="50"/>
  <c r="E2661" i="50"/>
  <c r="E2660" i="50"/>
  <c r="E2659" i="50"/>
  <c r="E2658" i="50"/>
  <c r="E2657" i="50"/>
  <c r="E2656" i="50"/>
  <c r="E2655" i="50"/>
  <c r="E2654" i="50"/>
  <c r="E2653" i="50"/>
  <c r="E2652" i="50"/>
  <c r="E2651" i="50"/>
  <c r="E2650" i="50"/>
  <c r="E2649" i="50"/>
  <c r="E2648" i="50"/>
  <c r="E2647" i="50"/>
  <c r="E2646" i="50"/>
  <c r="E2645" i="50"/>
  <c r="E2644" i="50"/>
  <c r="E2643" i="50"/>
  <c r="E2642" i="50"/>
  <c r="E2641" i="50"/>
  <c r="E2640" i="50"/>
  <c r="E2639" i="50"/>
  <c r="E2638" i="50"/>
  <c r="E2637" i="50"/>
  <c r="E2636" i="50"/>
  <c r="E2635" i="50"/>
  <c r="E2634" i="50"/>
  <c r="E2633" i="50"/>
  <c r="E2632" i="50"/>
  <c r="E2631" i="50"/>
  <c r="E2630" i="50"/>
  <c r="E2629" i="50"/>
  <c r="E2628" i="50"/>
  <c r="E2627" i="50"/>
  <c r="E2626" i="50"/>
  <c r="E2625" i="50"/>
  <c r="E2624" i="50"/>
  <c r="E2623" i="50"/>
  <c r="E2622" i="50"/>
  <c r="E2621" i="50"/>
  <c r="E2620" i="50"/>
  <c r="E2619" i="50"/>
  <c r="E2618" i="50"/>
  <c r="E2617" i="50"/>
  <c r="E2616" i="50"/>
  <c r="E2615" i="50"/>
  <c r="E2614" i="50"/>
  <c r="E2613" i="50"/>
  <c r="E2612" i="50"/>
  <c r="E2611" i="50"/>
  <c r="E2610" i="50"/>
  <c r="E2609" i="50"/>
  <c r="E2608" i="50"/>
  <c r="E2607" i="50"/>
  <c r="E2606" i="50"/>
  <c r="E2605" i="50"/>
  <c r="E2604" i="50"/>
  <c r="E2603" i="50"/>
  <c r="E2602" i="50"/>
  <c r="E2601" i="50"/>
  <c r="E2600" i="50"/>
  <c r="E2599" i="50"/>
  <c r="E2598" i="50"/>
  <c r="E2597" i="50"/>
  <c r="E2596" i="50"/>
  <c r="E2595" i="50"/>
  <c r="E2594" i="50"/>
  <c r="E2593" i="50"/>
  <c r="E2592" i="50"/>
  <c r="E2591" i="50"/>
  <c r="E2590" i="50"/>
  <c r="E2589" i="50"/>
  <c r="E2588" i="50"/>
  <c r="E2587" i="50"/>
  <c r="E2586" i="50"/>
  <c r="E2585" i="50"/>
  <c r="E2584" i="50"/>
  <c r="E2583" i="50"/>
  <c r="E2582" i="50"/>
  <c r="E2581" i="50"/>
  <c r="E2580" i="50"/>
  <c r="E2579" i="50"/>
  <c r="E2578" i="50"/>
  <c r="E2577" i="50"/>
  <c r="E2576" i="50"/>
  <c r="E2575" i="50"/>
  <c r="E2574" i="50"/>
  <c r="E2573" i="50"/>
  <c r="E2572" i="50"/>
  <c r="E2571" i="50"/>
  <c r="E2570" i="50"/>
  <c r="E2569" i="50"/>
  <c r="E2568" i="50"/>
  <c r="E2567" i="50"/>
  <c r="E2566" i="50"/>
  <c r="E2565" i="50"/>
  <c r="E2564" i="50"/>
  <c r="E2563" i="50"/>
  <c r="E2562" i="50"/>
  <c r="E2561" i="50"/>
  <c r="E2560" i="50"/>
  <c r="E2559" i="50"/>
  <c r="E2558" i="50"/>
  <c r="E2557" i="50"/>
  <c r="E2556" i="50"/>
  <c r="E2555" i="50"/>
  <c r="E2554" i="50"/>
  <c r="E2553" i="50"/>
  <c r="E2552" i="50"/>
  <c r="E2551" i="50"/>
  <c r="E2550" i="50"/>
  <c r="E2549" i="50"/>
  <c r="E2548" i="50"/>
  <c r="E2547" i="50"/>
  <c r="E2546" i="50"/>
  <c r="E2545" i="50"/>
  <c r="E2544" i="50"/>
  <c r="E2543" i="50"/>
  <c r="E2542" i="50"/>
  <c r="E2541" i="50"/>
  <c r="E2540" i="50"/>
  <c r="E2539" i="50"/>
  <c r="E2538" i="50"/>
  <c r="E2537" i="50"/>
  <c r="E2536" i="50"/>
  <c r="E2535" i="50"/>
  <c r="E2534" i="50"/>
  <c r="E2533" i="50"/>
  <c r="E2532" i="50"/>
  <c r="E2531" i="50"/>
  <c r="E2530" i="50"/>
  <c r="E2529" i="50"/>
  <c r="E2528" i="50"/>
  <c r="E2527" i="50"/>
  <c r="E2526" i="50"/>
  <c r="E2525" i="50"/>
  <c r="E2524" i="50"/>
  <c r="E2523" i="50"/>
  <c r="E2522" i="50"/>
  <c r="E2521" i="50"/>
  <c r="E2520" i="50"/>
  <c r="E2519" i="50"/>
  <c r="E2518" i="50"/>
  <c r="E2517" i="50"/>
  <c r="E2516" i="50"/>
  <c r="E2515" i="50"/>
  <c r="E2514" i="50"/>
  <c r="E2513" i="50"/>
  <c r="E2512" i="50"/>
  <c r="E2511" i="50"/>
  <c r="E2510" i="50"/>
  <c r="E2509" i="50"/>
  <c r="E2508" i="50"/>
  <c r="E2507" i="50"/>
  <c r="E2506" i="50"/>
  <c r="E2505" i="50"/>
  <c r="E2504" i="50"/>
  <c r="E2503" i="50"/>
  <c r="E2502" i="50"/>
  <c r="E2501" i="50"/>
  <c r="E2500" i="50"/>
  <c r="E2499" i="50"/>
  <c r="E2498" i="50"/>
  <c r="E2497" i="50"/>
  <c r="E2496" i="50"/>
  <c r="E2495" i="50"/>
  <c r="E2494" i="50"/>
  <c r="E2493" i="50"/>
  <c r="E2492" i="50"/>
  <c r="E2491" i="50"/>
  <c r="E2490" i="50"/>
  <c r="E2489" i="50"/>
  <c r="E2488" i="50"/>
  <c r="E2487" i="50"/>
  <c r="E2486" i="50"/>
  <c r="E2485" i="50"/>
  <c r="E2484" i="50"/>
  <c r="E2483" i="50"/>
  <c r="E2482" i="50"/>
  <c r="E2481" i="50"/>
  <c r="E2480" i="50"/>
  <c r="E2479" i="50"/>
  <c r="E2478" i="50"/>
  <c r="E2477" i="50"/>
  <c r="E2476" i="50"/>
  <c r="E2475" i="50"/>
  <c r="E2474" i="50"/>
  <c r="E2473" i="50"/>
  <c r="E2472" i="50"/>
  <c r="E2471" i="50"/>
  <c r="E2470" i="50"/>
  <c r="E2469" i="50"/>
  <c r="E2468" i="50"/>
  <c r="E2467" i="50"/>
  <c r="E2466" i="50"/>
  <c r="E2465" i="50"/>
  <c r="E2464" i="50"/>
  <c r="E2463" i="50"/>
  <c r="E2462" i="50"/>
  <c r="E2461" i="50"/>
  <c r="E2460" i="50"/>
  <c r="E2459" i="50"/>
  <c r="E2458" i="50"/>
  <c r="E2457" i="50"/>
  <c r="E2456" i="50"/>
  <c r="E2455" i="50"/>
  <c r="E2454" i="50"/>
  <c r="E2453" i="50"/>
  <c r="E2452" i="50"/>
  <c r="E2451" i="50"/>
  <c r="E2450" i="50"/>
  <c r="E2449" i="50"/>
  <c r="E2448" i="50"/>
  <c r="E2447" i="50"/>
  <c r="E2446" i="50"/>
  <c r="E2445" i="50"/>
  <c r="E2444" i="50"/>
  <c r="E2443" i="50"/>
  <c r="E2442" i="50"/>
  <c r="E2441" i="50"/>
  <c r="E2440" i="50"/>
  <c r="E2439" i="50"/>
  <c r="E2438" i="50"/>
  <c r="E2437" i="50"/>
  <c r="E2436" i="50"/>
  <c r="E2435" i="50"/>
  <c r="E2434" i="50"/>
  <c r="E2433" i="50"/>
  <c r="E2432" i="50"/>
  <c r="E2431" i="50"/>
  <c r="E2430" i="50"/>
  <c r="E2429" i="50"/>
  <c r="E2428" i="50"/>
  <c r="E2427" i="50"/>
  <c r="E2426" i="50"/>
  <c r="E2425" i="50"/>
  <c r="E2424" i="50"/>
  <c r="E2423" i="50"/>
  <c r="E2422" i="50"/>
  <c r="E2421" i="50"/>
  <c r="E2420" i="50"/>
  <c r="E2419" i="50"/>
  <c r="E2418" i="50"/>
  <c r="E2417" i="50"/>
  <c r="E2416" i="50"/>
  <c r="E2415" i="50"/>
  <c r="E2414" i="50"/>
  <c r="E2413" i="50"/>
  <c r="E2412" i="50"/>
  <c r="E2411" i="50"/>
  <c r="E2410" i="50"/>
  <c r="E2409" i="50"/>
  <c r="E2408" i="50"/>
  <c r="E2407" i="50"/>
  <c r="E2406" i="50"/>
  <c r="E2405" i="50"/>
  <c r="E2404" i="50"/>
  <c r="E2403" i="50"/>
  <c r="E2402" i="50"/>
  <c r="E2401" i="50"/>
  <c r="E2400" i="50"/>
  <c r="E2399" i="50"/>
  <c r="E2398" i="50"/>
  <c r="E2397" i="50"/>
  <c r="E2396" i="50"/>
  <c r="E2395" i="50"/>
  <c r="E2394" i="50"/>
  <c r="E2393" i="50"/>
  <c r="E2392" i="50"/>
  <c r="E2391" i="50"/>
  <c r="E2390" i="50"/>
  <c r="E2389" i="50"/>
  <c r="E2388" i="50"/>
  <c r="E2387" i="50"/>
  <c r="E2386" i="50"/>
  <c r="E2385" i="50"/>
  <c r="E2384" i="50"/>
  <c r="E2383" i="50"/>
  <c r="E2382" i="50"/>
  <c r="E2381" i="50"/>
  <c r="E2380" i="50"/>
  <c r="E2379" i="50"/>
  <c r="E2378" i="50"/>
  <c r="E2377" i="50"/>
  <c r="E2376" i="50"/>
  <c r="E2375" i="50"/>
  <c r="E2374" i="50"/>
  <c r="E2373" i="50"/>
  <c r="E2372" i="50"/>
  <c r="E2371" i="50"/>
  <c r="E2370" i="50"/>
  <c r="E2369" i="50"/>
  <c r="E2368" i="50"/>
  <c r="E2367" i="50"/>
  <c r="E2366" i="50"/>
  <c r="E2365" i="50"/>
  <c r="E2364" i="50"/>
  <c r="E2363" i="50"/>
  <c r="E2362" i="50"/>
  <c r="E2361" i="50"/>
  <c r="E2360" i="50"/>
  <c r="E2359" i="50"/>
  <c r="E2358" i="50"/>
  <c r="E2357" i="50"/>
  <c r="E2356" i="50"/>
  <c r="E2355" i="50"/>
  <c r="E2354" i="50"/>
  <c r="E2353" i="50"/>
  <c r="E2352" i="50"/>
  <c r="E2351" i="50"/>
  <c r="E2350" i="50"/>
  <c r="E2349" i="50"/>
  <c r="E2348" i="50"/>
  <c r="E2347" i="50"/>
  <c r="E2346" i="50"/>
  <c r="E2345" i="50"/>
  <c r="E2344" i="50"/>
  <c r="E2343" i="50"/>
  <c r="E2342" i="50"/>
  <c r="E2341" i="50"/>
  <c r="E2340" i="50"/>
  <c r="E2339" i="50"/>
  <c r="E2338" i="50"/>
  <c r="E2337" i="50"/>
  <c r="E2336" i="50"/>
  <c r="E2335" i="50"/>
  <c r="E2334" i="50"/>
  <c r="E2333" i="50"/>
  <c r="E2332" i="50"/>
  <c r="E2331" i="50"/>
  <c r="E2330" i="50"/>
  <c r="E2329" i="50"/>
  <c r="E2328" i="50"/>
  <c r="E2327" i="50"/>
  <c r="E2326" i="50"/>
  <c r="E2325" i="50"/>
  <c r="E2324" i="50"/>
  <c r="E2323" i="50"/>
  <c r="E2322" i="50"/>
  <c r="E2321" i="50"/>
  <c r="E2320" i="50"/>
  <c r="E2319" i="50"/>
  <c r="E2318" i="50"/>
  <c r="E2317" i="50"/>
  <c r="E2316" i="50"/>
  <c r="E2315" i="50"/>
  <c r="E2314" i="50"/>
  <c r="E2313" i="50"/>
  <c r="E2312" i="50"/>
  <c r="E2311" i="50"/>
  <c r="E2310" i="50"/>
  <c r="E2309" i="50"/>
  <c r="E2308" i="50"/>
  <c r="E2307" i="50"/>
  <c r="E2306" i="50"/>
  <c r="E2305" i="50"/>
  <c r="E2304" i="50"/>
  <c r="E2303" i="50"/>
  <c r="E2302" i="50"/>
  <c r="E2301" i="50"/>
  <c r="E2300" i="50"/>
  <c r="E2299" i="50"/>
  <c r="E2298" i="50"/>
  <c r="E2297" i="50"/>
  <c r="E2296" i="50"/>
  <c r="E2295" i="50"/>
  <c r="E2294" i="50"/>
  <c r="E2293" i="50"/>
  <c r="E2292" i="50"/>
  <c r="E2291" i="50"/>
  <c r="E2290" i="50"/>
  <c r="E2289" i="50"/>
  <c r="E2288" i="50"/>
  <c r="E2287" i="50"/>
  <c r="E2286" i="50"/>
  <c r="E2285" i="50"/>
  <c r="E2284" i="50"/>
  <c r="E2283" i="50"/>
  <c r="E2282" i="50"/>
  <c r="E2281" i="50"/>
  <c r="E2280" i="50"/>
  <c r="E2279" i="50"/>
  <c r="E2278" i="50"/>
  <c r="E2277" i="50"/>
  <c r="E2276" i="50"/>
  <c r="E2275" i="50"/>
  <c r="E2274" i="50"/>
  <c r="E2273" i="50"/>
  <c r="E2272" i="50"/>
  <c r="E2271" i="50"/>
  <c r="E2270" i="50"/>
  <c r="E2269" i="50"/>
  <c r="E2268" i="50"/>
  <c r="E2267" i="50"/>
  <c r="E2266" i="50"/>
  <c r="E2265" i="50"/>
  <c r="E2264" i="50"/>
  <c r="E2263" i="50"/>
  <c r="E2262" i="50"/>
  <c r="E2261" i="50"/>
  <c r="E2260" i="50"/>
  <c r="E2259" i="50"/>
  <c r="E2258" i="50"/>
  <c r="E2257" i="50"/>
  <c r="E2256" i="50"/>
  <c r="E2255" i="50"/>
  <c r="E2254" i="50"/>
  <c r="E2253" i="50"/>
  <c r="E2252" i="50"/>
  <c r="E2251" i="50"/>
  <c r="E2250" i="50"/>
  <c r="E2249" i="50"/>
  <c r="E2248" i="50"/>
  <c r="E2247" i="50"/>
  <c r="E2246" i="50"/>
  <c r="E2245" i="50"/>
  <c r="E2244" i="50"/>
  <c r="E2243" i="50"/>
  <c r="E2242" i="50"/>
  <c r="E2241" i="50"/>
  <c r="E2240" i="50"/>
  <c r="E2239" i="50"/>
  <c r="E2238" i="50"/>
  <c r="E2237" i="50"/>
  <c r="E2236" i="50"/>
  <c r="E2235" i="50"/>
  <c r="E2234" i="50"/>
  <c r="E2233" i="50"/>
  <c r="E2232" i="50"/>
  <c r="E2231" i="50"/>
  <c r="E2230" i="50"/>
  <c r="E2229" i="50"/>
  <c r="E2228" i="50"/>
  <c r="E2227" i="50"/>
  <c r="E2226" i="50"/>
  <c r="E2225" i="50"/>
  <c r="E2224" i="50"/>
  <c r="E2223" i="50"/>
  <c r="E2222" i="50"/>
  <c r="E2221" i="50"/>
  <c r="E2220" i="50"/>
  <c r="E2219" i="50"/>
  <c r="E2218" i="50"/>
  <c r="E2217" i="50"/>
  <c r="E2216" i="50"/>
  <c r="E2215" i="50"/>
  <c r="E2214" i="50"/>
  <c r="E2213" i="50"/>
  <c r="E2212" i="50"/>
  <c r="E2211" i="50"/>
  <c r="E2210" i="50"/>
  <c r="E2209" i="50"/>
  <c r="E2208" i="50"/>
  <c r="E2207" i="50"/>
  <c r="E2206" i="50"/>
  <c r="E2205" i="50"/>
  <c r="E2204" i="50"/>
  <c r="E2203" i="50"/>
  <c r="E2202" i="50"/>
  <c r="E2201" i="50"/>
  <c r="E2200" i="50"/>
  <c r="E2199" i="50"/>
  <c r="E2198" i="50"/>
  <c r="E2197" i="50"/>
  <c r="E2196" i="50"/>
  <c r="E2195" i="50"/>
  <c r="E2194" i="50"/>
  <c r="E2193" i="50"/>
  <c r="E2192" i="50"/>
  <c r="E2191" i="50"/>
  <c r="E2190" i="50"/>
  <c r="E2189" i="50"/>
  <c r="E2188" i="50"/>
  <c r="E2187" i="50"/>
  <c r="E2186" i="50"/>
  <c r="E2185" i="50"/>
  <c r="E2184" i="50"/>
  <c r="E2183" i="50"/>
  <c r="E2182" i="50"/>
  <c r="E2181" i="50"/>
  <c r="E2180" i="50"/>
  <c r="E2179" i="50"/>
  <c r="E2178" i="50"/>
  <c r="E2177" i="50"/>
  <c r="E2176" i="50"/>
  <c r="E2175" i="50"/>
  <c r="E2174" i="50"/>
  <c r="E2173" i="50"/>
  <c r="E2172" i="50"/>
  <c r="E2171" i="50"/>
  <c r="E2170" i="50"/>
  <c r="E2169" i="50"/>
  <c r="E2168" i="50"/>
  <c r="E2167" i="50"/>
  <c r="E2166" i="50"/>
  <c r="E2165" i="50"/>
  <c r="E2164" i="50"/>
  <c r="E2163" i="50"/>
  <c r="E2162" i="50"/>
  <c r="E2161" i="50"/>
  <c r="E2160" i="50"/>
  <c r="E2159" i="50"/>
  <c r="E2158" i="50"/>
  <c r="E2157" i="50"/>
  <c r="E2156" i="50"/>
  <c r="E2155" i="50"/>
  <c r="E2154" i="50"/>
  <c r="E2153" i="50"/>
  <c r="E2152" i="50"/>
  <c r="E2151" i="50"/>
  <c r="E2150" i="50"/>
  <c r="E2149" i="50"/>
  <c r="E2148" i="50"/>
  <c r="E2147" i="50"/>
  <c r="E2146" i="50"/>
  <c r="E2145" i="50"/>
  <c r="E2144" i="50"/>
  <c r="E2143" i="50"/>
  <c r="E2142" i="50"/>
  <c r="E2141" i="50"/>
  <c r="E2140" i="50"/>
  <c r="E2139" i="50"/>
  <c r="E2138" i="50"/>
  <c r="E2137" i="50"/>
  <c r="E2136" i="50"/>
  <c r="E2135" i="50"/>
  <c r="E2134" i="50"/>
  <c r="E2133" i="50"/>
  <c r="E2132" i="50"/>
  <c r="E2131" i="50"/>
  <c r="E2130" i="50"/>
  <c r="E2129" i="50"/>
  <c r="E2128" i="50"/>
  <c r="E2127" i="50"/>
  <c r="E2126" i="50"/>
  <c r="E2125" i="50"/>
  <c r="E2124" i="50"/>
  <c r="E2123" i="50"/>
  <c r="E2122" i="50"/>
  <c r="E2121" i="50"/>
  <c r="E2120" i="50"/>
  <c r="E2119" i="50"/>
  <c r="E2118" i="50"/>
  <c r="E2117" i="50"/>
  <c r="E2116" i="50"/>
  <c r="E2115" i="50"/>
  <c r="E2114" i="50"/>
  <c r="E2113" i="50"/>
  <c r="E2112" i="50"/>
  <c r="E2111" i="50"/>
  <c r="E2110" i="50"/>
  <c r="E2109" i="50"/>
  <c r="E2108" i="50"/>
  <c r="E2107" i="50"/>
  <c r="E2106" i="50"/>
  <c r="E2105" i="50"/>
  <c r="E2104" i="50"/>
  <c r="E2103" i="50"/>
  <c r="E2102" i="50"/>
  <c r="E2101" i="50"/>
  <c r="E2100" i="50"/>
  <c r="E2099" i="50"/>
  <c r="E2098" i="50"/>
  <c r="E2097" i="50"/>
  <c r="E2096" i="50"/>
  <c r="E2095" i="50"/>
  <c r="E2094" i="50"/>
  <c r="E2093" i="50"/>
  <c r="E2092" i="50"/>
  <c r="E2091" i="50"/>
  <c r="E2090" i="50"/>
  <c r="E2089" i="50"/>
  <c r="E2088" i="50"/>
  <c r="E2087" i="50"/>
  <c r="E2086" i="50"/>
  <c r="E2085" i="50"/>
  <c r="E2084" i="50"/>
  <c r="E2083" i="50"/>
  <c r="E2082" i="50"/>
  <c r="E2081" i="50"/>
  <c r="E2080" i="50"/>
  <c r="E2079" i="50"/>
  <c r="E2078" i="50"/>
  <c r="E2077" i="50"/>
  <c r="E2076" i="50"/>
  <c r="E2075" i="50"/>
  <c r="E2074" i="50"/>
  <c r="E2073" i="50"/>
  <c r="E2072" i="50"/>
  <c r="E2071" i="50"/>
  <c r="E2070" i="50"/>
  <c r="E2069" i="50"/>
  <c r="E2068" i="50"/>
  <c r="E2067" i="50"/>
  <c r="E2066" i="50"/>
  <c r="E2065" i="50"/>
  <c r="E2064" i="50"/>
  <c r="E2063" i="50"/>
  <c r="E2062" i="50"/>
  <c r="E2061" i="50"/>
  <c r="E2060" i="50"/>
  <c r="E2059" i="50"/>
  <c r="E2058" i="50"/>
  <c r="E2057" i="50"/>
  <c r="E2056" i="50"/>
  <c r="E2055" i="50"/>
  <c r="E2054" i="50"/>
  <c r="E2053" i="50"/>
  <c r="E2052" i="50"/>
  <c r="E2051" i="50"/>
  <c r="E2050" i="50"/>
  <c r="E2049" i="50"/>
  <c r="E2048" i="50"/>
  <c r="E2047" i="50"/>
  <c r="E2046" i="50"/>
  <c r="E2045" i="50"/>
  <c r="E2044" i="50"/>
  <c r="E2043" i="50"/>
  <c r="E2042" i="50"/>
  <c r="E2041" i="50"/>
  <c r="E2040" i="50"/>
  <c r="E2039" i="50"/>
  <c r="E2038" i="50"/>
  <c r="E2037" i="50"/>
  <c r="E2036" i="50"/>
  <c r="E2035" i="50"/>
  <c r="E2034" i="50"/>
  <c r="E2033" i="50"/>
  <c r="E2032" i="50"/>
  <c r="E2031" i="50"/>
  <c r="E2030" i="50"/>
  <c r="E2029" i="50"/>
  <c r="E2028" i="50"/>
  <c r="E2027" i="50"/>
  <c r="E2026" i="50"/>
  <c r="E2025" i="50"/>
  <c r="E2024" i="50"/>
  <c r="E2023" i="50"/>
  <c r="E2022" i="50"/>
  <c r="E2021" i="50"/>
  <c r="E2020" i="50"/>
  <c r="E2019" i="50"/>
  <c r="E2018" i="50"/>
  <c r="E2017" i="50"/>
  <c r="E2016" i="50"/>
  <c r="E2015" i="50"/>
  <c r="E2014" i="50"/>
  <c r="E2013" i="50"/>
  <c r="E2012" i="50"/>
  <c r="E2011" i="50"/>
  <c r="E2010" i="50"/>
  <c r="E2009" i="50"/>
  <c r="E2008" i="50"/>
  <c r="E2007" i="50"/>
  <c r="E2006" i="50"/>
  <c r="E2005" i="50"/>
  <c r="E2004" i="50"/>
  <c r="E2003" i="50"/>
  <c r="E2002" i="50"/>
  <c r="E2001" i="50"/>
  <c r="E2000" i="50"/>
  <c r="E1999" i="50"/>
  <c r="E1998" i="50"/>
  <c r="E1997" i="50"/>
  <c r="E1996" i="50"/>
  <c r="E1995" i="50"/>
  <c r="E1994" i="50"/>
  <c r="E1993" i="50"/>
  <c r="E1992" i="50"/>
  <c r="E1991" i="50"/>
  <c r="E1990" i="50"/>
  <c r="E1989" i="50"/>
  <c r="E1988" i="50"/>
  <c r="E1987" i="50"/>
  <c r="E1986" i="50"/>
  <c r="E1985" i="50"/>
  <c r="E1984" i="50"/>
  <c r="E1983" i="50"/>
  <c r="E1982" i="50"/>
  <c r="E1981" i="50"/>
  <c r="E1980" i="50"/>
  <c r="E1979" i="50"/>
  <c r="E1978" i="50"/>
  <c r="E1977" i="50"/>
  <c r="E1976" i="50"/>
  <c r="E1975" i="50"/>
  <c r="E1974" i="50"/>
  <c r="E1973" i="50"/>
  <c r="E1972" i="50"/>
  <c r="E1971" i="50"/>
  <c r="E1970" i="50"/>
  <c r="E1969" i="50"/>
  <c r="E1968" i="50"/>
  <c r="E1967" i="50"/>
  <c r="E1966" i="50"/>
  <c r="E1965" i="50"/>
  <c r="E1964" i="50"/>
  <c r="E1963" i="50"/>
  <c r="E1962" i="50"/>
  <c r="E1961" i="50"/>
  <c r="E1960" i="50"/>
  <c r="E1959" i="50"/>
  <c r="E1958" i="50"/>
  <c r="E1957" i="50"/>
  <c r="E1956" i="50"/>
  <c r="E1955" i="50"/>
  <c r="E1954" i="50"/>
  <c r="E1953" i="50"/>
  <c r="E1952" i="50"/>
  <c r="E1951" i="50"/>
  <c r="E1950" i="50"/>
  <c r="E1949" i="50"/>
  <c r="E1948" i="50"/>
  <c r="E1947" i="50"/>
  <c r="E1946" i="50"/>
  <c r="E1945" i="50"/>
  <c r="E1944" i="50"/>
  <c r="E1943" i="50"/>
  <c r="E1942" i="50"/>
  <c r="E1941" i="50"/>
  <c r="E1940" i="50"/>
  <c r="E1939" i="50"/>
  <c r="E1938" i="50"/>
  <c r="E1937" i="50"/>
  <c r="E1936" i="50"/>
  <c r="E1935" i="50"/>
  <c r="E1934" i="50"/>
  <c r="E1933" i="50"/>
  <c r="E1932" i="50"/>
  <c r="E1931" i="50"/>
  <c r="E1930" i="50"/>
  <c r="E1929" i="50"/>
  <c r="E1928" i="50"/>
  <c r="E1927" i="50"/>
  <c r="E1926" i="50"/>
  <c r="E1925" i="50"/>
  <c r="E1924" i="50"/>
  <c r="E1923" i="50"/>
  <c r="E1922" i="50"/>
  <c r="E1921" i="50"/>
  <c r="E1920" i="50"/>
  <c r="E1919" i="50"/>
  <c r="E1918" i="50"/>
  <c r="E1917" i="50"/>
  <c r="E1916" i="50"/>
  <c r="E1915" i="50"/>
  <c r="E1914" i="50"/>
  <c r="E1913" i="50"/>
  <c r="E1912" i="50"/>
  <c r="E1911" i="50"/>
  <c r="E1910" i="50"/>
  <c r="E1909" i="50"/>
  <c r="E1908" i="50"/>
  <c r="E1907" i="50"/>
  <c r="E1906" i="50"/>
  <c r="E1905" i="50"/>
  <c r="E1904" i="50"/>
  <c r="E1903" i="50"/>
  <c r="E1902" i="50"/>
  <c r="E1901" i="50"/>
  <c r="E1900" i="50"/>
  <c r="E1899" i="50"/>
  <c r="E1898" i="50"/>
  <c r="E1897" i="50"/>
  <c r="E1896" i="50"/>
  <c r="E1895" i="50"/>
  <c r="E1894" i="50"/>
  <c r="E1893" i="50"/>
  <c r="E1892" i="50"/>
  <c r="E1891" i="50"/>
  <c r="E1890" i="50"/>
  <c r="E1889" i="50"/>
  <c r="E1888" i="50"/>
  <c r="E1887" i="50"/>
  <c r="E1886" i="50"/>
  <c r="E1885" i="50"/>
  <c r="E1884" i="50"/>
  <c r="E1883" i="50"/>
  <c r="E1882" i="50"/>
  <c r="E1881" i="50"/>
  <c r="E1880" i="50"/>
  <c r="E1879" i="50"/>
  <c r="E1878" i="50"/>
  <c r="E1877" i="50"/>
  <c r="E1876" i="50"/>
  <c r="E1875" i="50"/>
  <c r="E1874" i="50"/>
  <c r="E1873" i="50"/>
  <c r="E1872" i="50"/>
  <c r="E1871" i="50"/>
  <c r="E1870" i="50"/>
  <c r="E1869" i="50"/>
  <c r="E1868" i="50"/>
  <c r="E1867" i="50"/>
  <c r="E1866" i="50"/>
  <c r="E1865" i="50"/>
  <c r="E1864" i="50"/>
  <c r="E1863" i="50"/>
  <c r="E1862" i="50"/>
  <c r="E1861" i="50"/>
  <c r="E1860" i="50"/>
  <c r="E1859" i="50"/>
  <c r="E1858" i="50"/>
  <c r="E1857" i="50"/>
  <c r="E1856" i="50"/>
  <c r="E1855" i="50"/>
  <c r="E1854" i="50"/>
  <c r="E1853" i="50"/>
  <c r="E1852" i="50"/>
  <c r="E1851" i="50"/>
  <c r="E1850" i="50"/>
  <c r="E1849" i="50"/>
  <c r="E1848" i="50"/>
  <c r="E1847" i="50"/>
  <c r="E1846" i="50"/>
  <c r="E1845" i="50"/>
  <c r="E1844" i="50"/>
  <c r="E1843" i="50"/>
  <c r="E1842" i="50"/>
  <c r="E1841" i="50"/>
  <c r="E1840" i="50"/>
  <c r="E1839" i="50"/>
  <c r="E1838" i="50"/>
  <c r="E1837" i="50"/>
  <c r="E1836" i="50"/>
  <c r="E1835" i="50"/>
  <c r="E1834" i="50"/>
  <c r="E1833" i="50"/>
  <c r="E1832" i="50"/>
  <c r="E1831" i="50"/>
  <c r="E1830" i="50"/>
  <c r="E1829" i="50"/>
  <c r="E1828" i="50"/>
  <c r="E1827" i="50"/>
  <c r="E1826" i="50"/>
  <c r="E1825" i="50"/>
  <c r="E1824" i="50"/>
  <c r="E1823" i="50"/>
  <c r="E1822" i="50"/>
  <c r="E1821" i="50"/>
  <c r="E1820" i="50"/>
  <c r="E1819" i="50"/>
  <c r="E1818" i="50"/>
  <c r="E1817" i="50"/>
  <c r="E1816" i="50"/>
  <c r="E1815" i="50"/>
  <c r="E1814" i="50"/>
  <c r="E1813" i="50"/>
  <c r="E1812" i="50"/>
  <c r="E1811" i="50"/>
  <c r="E1810" i="50"/>
  <c r="E1809" i="50"/>
  <c r="E1808" i="50"/>
  <c r="E1807" i="50"/>
  <c r="E1806" i="50"/>
  <c r="E1805" i="50"/>
  <c r="E1804" i="50"/>
  <c r="E1803" i="50"/>
  <c r="E1802" i="50"/>
  <c r="E1801" i="50"/>
  <c r="E1800" i="50"/>
  <c r="E1799" i="50"/>
  <c r="E1798" i="50"/>
  <c r="E1797" i="50"/>
  <c r="E1796" i="50"/>
  <c r="E1795" i="50"/>
  <c r="E1794" i="50"/>
  <c r="E1793" i="50"/>
  <c r="E1792" i="50"/>
  <c r="E1791" i="50"/>
  <c r="E1790" i="50"/>
  <c r="E1789" i="50"/>
  <c r="E1788" i="50"/>
  <c r="E1787" i="50"/>
  <c r="E1786" i="50"/>
  <c r="E1785" i="50"/>
  <c r="E1784" i="50"/>
  <c r="E1783" i="50"/>
  <c r="E1782" i="50"/>
  <c r="E1781" i="50"/>
  <c r="E1780" i="50"/>
  <c r="E1779" i="50"/>
  <c r="E1778" i="50"/>
  <c r="E1777" i="50"/>
  <c r="E1776" i="50"/>
  <c r="E1775" i="50"/>
  <c r="E1774" i="50"/>
  <c r="E1773" i="50"/>
  <c r="E1772" i="50"/>
  <c r="E1771" i="50"/>
  <c r="E1770" i="50"/>
  <c r="E1769" i="50"/>
  <c r="E1768" i="50"/>
  <c r="E1767" i="50"/>
  <c r="E1766" i="50"/>
  <c r="E1765" i="50"/>
  <c r="E1764" i="50"/>
  <c r="E1763" i="50"/>
  <c r="E1762" i="50"/>
  <c r="E1761" i="50"/>
  <c r="E1760" i="50"/>
  <c r="E1759" i="50"/>
  <c r="E1758" i="50"/>
  <c r="E1757" i="50"/>
  <c r="E1756" i="50"/>
  <c r="E1755" i="50"/>
  <c r="E1754" i="50"/>
  <c r="E1753" i="50"/>
  <c r="E1752" i="50"/>
  <c r="E1751" i="50"/>
  <c r="E1750" i="50"/>
  <c r="E1749" i="50"/>
  <c r="E1748" i="50"/>
  <c r="E1747" i="50"/>
  <c r="E1746" i="50"/>
  <c r="E1745" i="50"/>
  <c r="E1744" i="50"/>
  <c r="E1743" i="50"/>
  <c r="E1742" i="50"/>
  <c r="E1741" i="50"/>
  <c r="E1740" i="50"/>
  <c r="E1739" i="50"/>
  <c r="E1738" i="50"/>
  <c r="E1737" i="50"/>
  <c r="E1736" i="50"/>
  <c r="E1735" i="50"/>
  <c r="E1734" i="50"/>
  <c r="E1733" i="50"/>
  <c r="E1732" i="50"/>
  <c r="E1731" i="50"/>
  <c r="E1730" i="50"/>
  <c r="E1729" i="50"/>
  <c r="E1728" i="50"/>
  <c r="E1727" i="50"/>
  <c r="E1726" i="50"/>
  <c r="E1725" i="50"/>
  <c r="E1724" i="50"/>
  <c r="E1723" i="50"/>
  <c r="E1722" i="50"/>
  <c r="E1721" i="50"/>
  <c r="E1720" i="50"/>
  <c r="E1719" i="50"/>
  <c r="E1718" i="50"/>
  <c r="E1717" i="50"/>
  <c r="E1716" i="50"/>
  <c r="E1715" i="50"/>
  <c r="E1714" i="50"/>
  <c r="E1713" i="50"/>
  <c r="E1712" i="50"/>
  <c r="E1711" i="50"/>
  <c r="E1710" i="50"/>
  <c r="E1709" i="50"/>
  <c r="E1708" i="50"/>
  <c r="E1707" i="50"/>
  <c r="E1706" i="50"/>
  <c r="E1705" i="50"/>
  <c r="E1704" i="50"/>
  <c r="E1703" i="50"/>
  <c r="E1702" i="50"/>
  <c r="E1701" i="50"/>
  <c r="E1700" i="50"/>
  <c r="E1699" i="50"/>
  <c r="E1698" i="50"/>
  <c r="E1697" i="50"/>
  <c r="E1696" i="50"/>
  <c r="E1695" i="50"/>
  <c r="E1694" i="50"/>
  <c r="E1693" i="50"/>
  <c r="E1692" i="50"/>
  <c r="E1691" i="50"/>
  <c r="E1690" i="50"/>
  <c r="E1689" i="50"/>
  <c r="E1688" i="50"/>
  <c r="E1687" i="50"/>
  <c r="E1686" i="50"/>
  <c r="E1685" i="50"/>
  <c r="E1684" i="50"/>
  <c r="E1683" i="50"/>
  <c r="E1682" i="50"/>
  <c r="E1681" i="50"/>
  <c r="E1680" i="50"/>
  <c r="E1679" i="50"/>
  <c r="E1678" i="50"/>
  <c r="E1677" i="50"/>
  <c r="E1676" i="50"/>
  <c r="E1675" i="50"/>
  <c r="E1674" i="50"/>
  <c r="E1673" i="50"/>
  <c r="E1672" i="50"/>
  <c r="E1671" i="50"/>
  <c r="E1670" i="50"/>
  <c r="E1669" i="50"/>
  <c r="E1668" i="50"/>
  <c r="E1667" i="50"/>
  <c r="E1666" i="50"/>
  <c r="E1665" i="50"/>
  <c r="E1664" i="50"/>
  <c r="E1663" i="50"/>
  <c r="E1662" i="50"/>
  <c r="E1661" i="50"/>
  <c r="E1660" i="50"/>
  <c r="E1659" i="50"/>
  <c r="E1658" i="50"/>
  <c r="E1657" i="50"/>
  <c r="E1656" i="50"/>
  <c r="E1655" i="50"/>
  <c r="E1654" i="50"/>
  <c r="E1653" i="50"/>
  <c r="E1652" i="50"/>
  <c r="E1651" i="50"/>
  <c r="E1650" i="50"/>
  <c r="E1649" i="50"/>
  <c r="E1648" i="50"/>
  <c r="E1647" i="50"/>
  <c r="E1646" i="50"/>
  <c r="E1645" i="50"/>
  <c r="E1644" i="50"/>
  <c r="E1643" i="50"/>
  <c r="E1642" i="50"/>
  <c r="E1641" i="50"/>
  <c r="E1640" i="50"/>
  <c r="E1639" i="50"/>
  <c r="E1638" i="50"/>
  <c r="E1637" i="50"/>
  <c r="E1636" i="50"/>
  <c r="E1635" i="50"/>
  <c r="E1634" i="50"/>
  <c r="E1633" i="50"/>
  <c r="E1632" i="50"/>
  <c r="E1631" i="50"/>
  <c r="E1630" i="50"/>
  <c r="E1629" i="50"/>
  <c r="E1628" i="50"/>
  <c r="E1627" i="50"/>
  <c r="E1626" i="50"/>
  <c r="E1625" i="50"/>
  <c r="E1624" i="50"/>
  <c r="E1623" i="50"/>
  <c r="E1622" i="50"/>
  <c r="E1621" i="50"/>
  <c r="E1620" i="50"/>
  <c r="E1619" i="50"/>
  <c r="E1618" i="50"/>
  <c r="E1617" i="50"/>
  <c r="E1616" i="50"/>
  <c r="E1615" i="50"/>
  <c r="E1614" i="50"/>
  <c r="E1613" i="50"/>
  <c r="E1612" i="50"/>
  <c r="E1611" i="50"/>
  <c r="E1610" i="50"/>
  <c r="E1609" i="50"/>
  <c r="E1608" i="50"/>
  <c r="E1607" i="50"/>
  <c r="E1606" i="50"/>
  <c r="E1605" i="50"/>
  <c r="E1604" i="50"/>
  <c r="E1603" i="50"/>
  <c r="E1602" i="50"/>
  <c r="E1601" i="50"/>
  <c r="E1600" i="50"/>
  <c r="E1599" i="50"/>
  <c r="E1598" i="50"/>
  <c r="E1597" i="50"/>
  <c r="E1596" i="50"/>
  <c r="E1595" i="50"/>
  <c r="E1594" i="50"/>
  <c r="E1593" i="50"/>
  <c r="E1592" i="50"/>
  <c r="E1591" i="50"/>
  <c r="E1590" i="50"/>
  <c r="E1589" i="50"/>
  <c r="E1588" i="50"/>
  <c r="E1587" i="50"/>
  <c r="E1586" i="50"/>
  <c r="E1585" i="50"/>
  <c r="E1584" i="50"/>
  <c r="E1583" i="50"/>
  <c r="E1582" i="50"/>
  <c r="E1581" i="50"/>
  <c r="E1580" i="50"/>
  <c r="E1579" i="50"/>
  <c r="E1578" i="50"/>
  <c r="E1577" i="50"/>
  <c r="E1576" i="50"/>
  <c r="E1575" i="50"/>
  <c r="E1574" i="50"/>
  <c r="E1573" i="50"/>
  <c r="E1572" i="50"/>
  <c r="E1571" i="50"/>
  <c r="E1570" i="50"/>
  <c r="E1569" i="50"/>
  <c r="E1568" i="50"/>
  <c r="E1567" i="50"/>
  <c r="E1566" i="50"/>
  <c r="E1565" i="50"/>
  <c r="E1564" i="50"/>
  <c r="E1563" i="50"/>
  <c r="E1562" i="50"/>
  <c r="E1561" i="50"/>
  <c r="E1560" i="50"/>
  <c r="E1559" i="50"/>
  <c r="E1558" i="50"/>
  <c r="E1557" i="50"/>
  <c r="E1556" i="50"/>
  <c r="E1555" i="50"/>
  <c r="E1554" i="50"/>
  <c r="E1553" i="50"/>
  <c r="E1552" i="50"/>
  <c r="E1551" i="50"/>
  <c r="E1550" i="50"/>
  <c r="E1549" i="50"/>
  <c r="E1548" i="50"/>
  <c r="E1547" i="50"/>
  <c r="E1546" i="50"/>
  <c r="E1545" i="50"/>
  <c r="E1544" i="50"/>
  <c r="E1543" i="50"/>
  <c r="E1542" i="50"/>
  <c r="E1541" i="50"/>
  <c r="E1540" i="50"/>
  <c r="E1539" i="50"/>
  <c r="E1538" i="50"/>
  <c r="E1537" i="50"/>
  <c r="E1536" i="50"/>
  <c r="E1535" i="50"/>
  <c r="E1534" i="50"/>
  <c r="E1533" i="50"/>
  <c r="E1532" i="50"/>
  <c r="E1531" i="50"/>
  <c r="E1530" i="50"/>
  <c r="E1529" i="50"/>
  <c r="E1528" i="50"/>
  <c r="E1527" i="50"/>
  <c r="E1526" i="50"/>
  <c r="E1525" i="50"/>
  <c r="E1524" i="50"/>
  <c r="E1523" i="50"/>
  <c r="E1522" i="50"/>
  <c r="E1521" i="50"/>
  <c r="E1520" i="50"/>
  <c r="E1519" i="50"/>
  <c r="E1518" i="50"/>
  <c r="E1517" i="50"/>
  <c r="E1516" i="50"/>
  <c r="E1515" i="50"/>
  <c r="E1514" i="50"/>
  <c r="E1513" i="50"/>
  <c r="E1512" i="50"/>
  <c r="E1511" i="50"/>
  <c r="E1510" i="50"/>
  <c r="E1509" i="50"/>
  <c r="E1508" i="50"/>
  <c r="E1507" i="50"/>
  <c r="E1506" i="50"/>
  <c r="E1505" i="50"/>
  <c r="E1504" i="50"/>
  <c r="E1503" i="50"/>
  <c r="E1502" i="50"/>
  <c r="E1501" i="50"/>
  <c r="E1500" i="50"/>
  <c r="E1499" i="50"/>
  <c r="E1498" i="50"/>
  <c r="E1497" i="50"/>
  <c r="E1496" i="50"/>
  <c r="E1495" i="50"/>
  <c r="E1494" i="50"/>
  <c r="E1493" i="50"/>
  <c r="E1492" i="50"/>
  <c r="E1491" i="50"/>
  <c r="E1490" i="50"/>
  <c r="E1489" i="50"/>
  <c r="E1488" i="50"/>
  <c r="E1487" i="50"/>
  <c r="E1486" i="50"/>
  <c r="E1485" i="50"/>
  <c r="E1484" i="50"/>
  <c r="E1483" i="50"/>
  <c r="E1482" i="50"/>
  <c r="E1481" i="50"/>
  <c r="E1480" i="50"/>
  <c r="E1479" i="50"/>
  <c r="E1478" i="50"/>
  <c r="E1477" i="50"/>
  <c r="E1476" i="50"/>
  <c r="E1475" i="50"/>
  <c r="E1474" i="50"/>
  <c r="E1473" i="50"/>
  <c r="E1472" i="50"/>
  <c r="E1471" i="50"/>
  <c r="E1470" i="50"/>
  <c r="E1469" i="50"/>
  <c r="E1468" i="50"/>
  <c r="E1467" i="50"/>
  <c r="E1466" i="50"/>
  <c r="E1465" i="50"/>
  <c r="E1464" i="50"/>
  <c r="E1463" i="50"/>
  <c r="E1462" i="50"/>
  <c r="E1461" i="50"/>
  <c r="E1460" i="50"/>
  <c r="E1459" i="50"/>
  <c r="E1458" i="50"/>
  <c r="E1457" i="50"/>
  <c r="E1456" i="50"/>
  <c r="E1455" i="50"/>
  <c r="E1454" i="50"/>
  <c r="E1453" i="50"/>
  <c r="E1452" i="50"/>
  <c r="E1451" i="50"/>
  <c r="E1450" i="50"/>
  <c r="E1449" i="50"/>
  <c r="E1448" i="50"/>
  <c r="E1447" i="50"/>
  <c r="E1446" i="50"/>
  <c r="E1445" i="50"/>
  <c r="E1444" i="50"/>
  <c r="E1443" i="50"/>
  <c r="E1442" i="50"/>
  <c r="E1441" i="50"/>
  <c r="E1440" i="50"/>
  <c r="E1439" i="50"/>
  <c r="E1438" i="50"/>
  <c r="E1437" i="50"/>
  <c r="E1436" i="50"/>
  <c r="E1435" i="50"/>
  <c r="E1434" i="50"/>
  <c r="E1433" i="50"/>
  <c r="E1432" i="50"/>
  <c r="E1431" i="50"/>
  <c r="E1430" i="50"/>
  <c r="E1429" i="50"/>
  <c r="E1428" i="50"/>
  <c r="E1427" i="50"/>
  <c r="E1426" i="50"/>
  <c r="E1425" i="50"/>
  <c r="E1424" i="50"/>
  <c r="E1423" i="50"/>
  <c r="E1422" i="50"/>
  <c r="E1421" i="50"/>
  <c r="E1420" i="50"/>
  <c r="E1419" i="50"/>
  <c r="E1418" i="50"/>
  <c r="E1417" i="50"/>
  <c r="E1416" i="50"/>
  <c r="E1415" i="50"/>
  <c r="E1414" i="50"/>
  <c r="E1413" i="50"/>
  <c r="E1412" i="50"/>
  <c r="E1411" i="50"/>
  <c r="E1410" i="50"/>
  <c r="E1409" i="50"/>
  <c r="E1408" i="50"/>
  <c r="E1407" i="50"/>
  <c r="E1406" i="50"/>
  <c r="E1405" i="50"/>
  <c r="E1404" i="50"/>
  <c r="E1403" i="50"/>
  <c r="E1402" i="50"/>
  <c r="E1401" i="50"/>
  <c r="E1400" i="50"/>
  <c r="E1399" i="50"/>
  <c r="E1398" i="50"/>
  <c r="E1397" i="50"/>
  <c r="E1396" i="50"/>
  <c r="E1395" i="50"/>
  <c r="E1394" i="50"/>
  <c r="E1393" i="50"/>
  <c r="E1392" i="50"/>
  <c r="E1391" i="50"/>
  <c r="E1390" i="50"/>
  <c r="E1389" i="50"/>
  <c r="E1388" i="50"/>
  <c r="E1387" i="50"/>
  <c r="E1386" i="50"/>
  <c r="E1385" i="50"/>
  <c r="E1384" i="50"/>
  <c r="E1383" i="50"/>
  <c r="E1382" i="50"/>
  <c r="E1381" i="50"/>
  <c r="E1380" i="50"/>
  <c r="E1379" i="50"/>
  <c r="E1378" i="50"/>
  <c r="E1377" i="50"/>
  <c r="E1376" i="50"/>
  <c r="E1375" i="50"/>
  <c r="E1374" i="50"/>
  <c r="E1373" i="50"/>
  <c r="E1372" i="50"/>
  <c r="E1371" i="50"/>
  <c r="E1370" i="50"/>
  <c r="E1369" i="50"/>
  <c r="E1368" i="50"/>
  <c r="E1367" i="50"/>
  <c r="E1366" i="50"/>
  <c r="E1365" i="50"/>
  <c r="E1364" i="50"/>
  <c r="E1363" i="50"/>
  <c r="E1362" i="50"/>
  <c r="E1361" i="50"/>
  <c r="E1360" i="50"/>
  <c r="E1359" i="50"/>
  <c r="E1358" i="50"/>
  <c r="E1357" i="50"/>
  <c r="E1356" i="50"/>
  <c r="E1355" i="50"/>
  <c r="E1354" i="50"/>
  <c r="E1353" i="50"/>
  <c r="E1352" i="50"/>
  <c r="E1351" i="50"/>
  <c r="E1350" i="50"/>
  <c r="E1349" i="50"/>
  <c r="E1348" i="50"/>
  <c r="E1347" i="50"/>
  <c r="E1346" i="50"/>
  <c r="E1345" i="50"/>
  <c r="E1344" i="50"/>
  <c r="E1343" i="50"/>
  <c r="E1342" i="50"/>
  <c r="E1341" i="50"/>
  <c r="E1340" i="50"/>
  <c r="E1339" i="50"/>
  <c r="E1338" i="50"/>
  <c r="E1337" i="50"/>
  <c r="E1336" i="50"/>
  <c r="E1335" i="50"/>
  <c r="E1334" i="50"/>
  <c r="E1333" i="50"/>
  <c r="E1332" i="50"/>
  <c r="E1331" i="50"/>
  <c r="E1330" i="50"/>
  <c r="E1329" i="50"/>
  <c r="E1328" i="50"/>
  <c r="E1327" i="50"/>
  <c r="E1326" i="50"/>
  <c r="E1325" i="50"/>
  <c r="E1324" i="50"/>
  <c r="E1323" i="50"/>
  <c r="E1322" i="50"/>
  <c r="E1321" i="50"/>
  <c r="E1320" i="50"/>
  <c r="E1319" i="50"/>
  <c r="E1318" i="50"/>
  <c r="E1317" i="50"/>
  <c r="E1316" i="50"/>
  <c r="E1315" i="50"/>
  <c r="E1314" i="50"/>
  <c r="E1313" i="50"/>
  <c r="E1312" i="50"/>
  <c r="E1311" i="50"/>
  <c r="E1310" i="50"/>
  <c r="E1309" i="50"/>
  <c r="E1308" i="50"/>
  <c r="E1307" i="50"/>
  <c r="E1306" i="50"/>
  <c r="E1305" i="50"/>
  <c r="E1304" i="50"/>
  <c r="E1303" i="50"/>
  <c r="E1302" i="50"/>
  <c r="E1301" i="50"/>
  <c r="E1300" i="50"/>
  <c r="E1299" i="50"/>
  <c r="E1298" i="50"/>
  <c r="E1297" i="50"/>
  <c r="E1296" i="50"/>
  <c r="E1295" i="50"/>
  <c r="E1294" i="50"/>
  <c r="E1293" i="50"/>
  <c r="E1292" i="50"/>
  <c r="E1291" i="50"/>
  <c r="E1290" i="50"/>
  <c r="E1289" i="50"/>
  <c r="E1288" i="50"/>
  <c r="E1287" i="50"/>
  <c r="E1286" i="50"/>
  <c r="E1285" i="50"/>
  <c r="E1284" i="50"/>
  <c r="E1283" i="50"/>
  <c r="E1282" i="50"/>
  <c r="E1281" i="50"/>
  <c r="E1280" i="50"/>
  <c r="E1279" i="50"/>
  <c r="E1278" i="50"/>
  <c r="E1277" i="50"/>
  <c r="E1276" i="50"/>
  <c r="E1275" i="50"/>
  <c r="E1274" i="50"/>
  <c r="E1273" i="50"/>
  <c r="E1272" i="50"/>
  <c r="E1271" i="50"/>
  <c r="E1270" i="50"/>
  <c r="E1269" i="50"/>
  <c r="E1268" i="50"/>
  <c r="E1267" i="50"/>
  <c r="E1266" i="50"/>
  <c r="E1265" i="50"/>
  <c r="E1264" i="50"/>
  <c r="E1263" i="50"/>
  <c r="E1262" i="50"/>
  <c r="E1261" i="50"/>
  <c r="E1260" i="50"/>
  <c r="E1259" i="50"/>
  <c r="E1258" i="50"/>
  <c r="E1257" i="50"/>
  <c r="E1256" i="50"/>
  <c r="E1255" i="50"/>
  <c r="E1254" i="50"/>
  <c r="E1253" i="50"/>
  <c r="E1252" i="50"/>
  <c r="E1251" i="50"/>
  <c r="E1250" i="50"/>
  <c r="E1249" i="50"/>
  <c r="E1248" i="50"/>
  <c r="E1247" i="50"/>
  <c r="E1246" i="50"/>
  <c r="E1245" i="50"/>
  <c r="E1244" i="50"/>
  <c r="E1243" i="50"/>
  <c r="E1242" i="50"/>
  <c r="E1241" i="50"/>
  <c r="E1240" i="50"/>
  <c r="E1239" i="50"/>
  <c r="E1238" i="50"/>
  <c r="E1237" i="50"/>
  <c r="E1236" i="50"/>
  <c r="E1235" i="50"/>
  <c r="E1234" i="50"/>
  <c r="E1233" i="50"/>
  <c r="E1232" i="50"/>
  <c r="E1231" i="50"/>
  <c r="E1230" i="50"/>
  <c r="E1229" i="50"/>
  <c r="E1228" i="50"/>
  <c r="E1227" i="50"/>
  <c r="E1226" i="50"/>
  <c r="E1225" i="50"/>
  <c r="E1224" i="50"/>
  <c r="E1223" i="50"/>
  <c r="E1222" i="50"/>
  <c r="E1221" i="50"/>
  <c r="E1220" i="50"/>
  <c r="E1219" i="50"/>
  <c r="E1218" i="50"/>
  <c r="E1217" i="50"/>
  <c r="E1216" i="50"/>
  <c r="E1215" i="50"/>
  <c r="E1214" i="50"/>
  <c r="E1213" i="50"/>
  <c r="E1212" i="50"/>
  <c r="E1211" i="50"/>
  <c r="E1210" i="50"/>
  <c r="E1209" i="50"/>
  <c r="E1208" i="50"/>
  <c r="E1207" i="50"/>
  <c r="E1206" i="50"/>
  <c r="E1205" i="50"/>
  <c r="E1204" i="50"/>
  <c r="E1203" i="50"/>
  <c r="E1202" i="50"/>
  <c r="E1201" i="50"/>
  <c r="E1200" i="50"/>
  <c r="E1199" i="50"/>
  <c r="E1198" i="50"/>
  <c r="E1197" i="50"/>
  <c r="E1196" i="50"/>
  <c r="E1195" i="50"/>
  <c r="E1194" i="50"/>
  <c r="E1193" i="50"/>
  <c r="E1192" i="50"/>
  <c r="E1191" i="50"/>
  <c r="E1190" i="50"/>
  <c r="E1189" i="50"/>
  <c r="E1188" i="50"/>
  <c r="E1187" i="50"/>
  <c r="E1186" i="50"/>
  <c r="E1185" i="50"/>
  <c r="E1184" i="50"/>
  <c r="E1183" i="50"/>
  <c r="E1182" i="50"/>
  <c r="E1181" i="50"/>
  <c r="E1180" i="50"/>
  <c r="E1179" i="50"/>
  <c r="E1178" i="50"/>
  <c r="E1177" i="50"/>
  <c r="E1176" i="50"/>
  <c r="E1175" i="50"/>
  <c r="E1174" i="50"/>
  <c r="E1173" i="50"/>
  <c r="E1172" i="50"/>
  <c r="E1171" i="50"/>
  <c r="E1170" i="50"/>
  <c r="E1169" i="50"/>
  <c r="E1168" i="50"/>
  <c r="E1167" i="50"/>
  <c r="E1166" i="50"/>
  <c r="E1165" i="50"/>
  <c r="E1164" i="50"/>
  <c r="E1163" i="50"/>
  <c r="E1162" i="50"/>
  <c r="E1161" i="50"/>
  <c r="E1160" i="50"/>
  <c r="E1159" i="50"/>
  <c r="E1158" i="50"/>
  <c r="E1157" i="50"/>
  <c r="E1156" i="50"/>
  <c r="E1155" i="50"/>
  <c r="E1154" i="50"/>
  <c r="E1153" i="50"/>
  <c r="E1152" i="50"/>
  <c r="E1151" i="50"/>
  <c r="E1150" i="50"/>
  <c r="E1149" i="50"/>
  <c r="E1148" i="50"/>
  <c r="E1147" i="50"/>
  <c r="E1146" i="50"/>
  <c r="E1145" i="50"/>
  <c r="E1144" i="50"/>
  <c r="E1143" i="50"/>
  <c r="E1142" i="50"/>
  <c r="E1141" i="50"/>
  <c r="E1140" i="50"/>
  <c r="E1139" i="50"/>
  <c r="E1138" i="50"/>
  <c r="E1137" i="50"/>
  <c r="E1136" i="50"/>
  <c r="E1135" i="50"/>
  <c r="E1134" i="50"/>
  <c r="E1133" i="50"/>
  <c r="E1132" i="50"/>
  <c r="E1131" i="50"/>
  <c r="E1130" i="50"/>
  <c r="E1129" i="50"/>
  <c r="E1128" i="50"/>
  <c r="E1127" i="50"/>
  <c r="E1126" i="50"/>
  <c r="E1125" i="50"/>
  <c r="E1124" i="50"/>
  <c r="E1123" i="50"/>
  <c r="E1122" i="50"/>
  <c r="E1121" i="50"/>
  <c r="E1120" i="50"/>
  <c r="E1119" i="50"/>
  <c r="E1118" i="50"/>
  <c r="E1117" i="50"/>
  <c r="E1116" i="50"/>
  <c r="E1115" i="50"/>
  <c r="E1114" i="50"/>
  <c r="E1113" i="50"/>
  <c r="E1112" i="50"/>
  <c r="E1111" i="50"/>
  <c r="E1110" i="50"/>
  <c r="E1109" i="50"/>
  <c r="E1108" i="50"/>
  <c r="E1107" i="50"/>
  <c r="E1106" i="50"/>
  <c r="E1105" i="50"/>
  <c r="E1104" i="50"/>
  <c r="E1103" i="50"/>
  <c r="E1102" i="50"/>
  <c r="E1101" i="50"/>
  <c r="E1100" i="50"/>
  <c r="E1099" i="50"/>
  <c r="E1098" i="50"/>
  <c r="E1097" i="50"/>
  <c r="E1096" i="50"/>
  <c r="E1095" i="50"/>
  <c r="E1094" i="50"/>
  <c r="E1093" i="50"/>
  <c r="E1092" i="50"/>
  <c r="E1091" i="50"/>
  <c r="E1090" i="50"/>
  <c r="E1089" i="50"/>
  <c r="E1088" i="50"/>
  <c r="E1087" i="50"/>
  <c r="E1086" i="50"/>
  <c r="E1085" i="50"/>
  <c r="E1084" i="50"/>
  <c r="E1083" i="50"/>
  <c r="E1082" i="50"/>
  <c r="E1081" i="50"/>
  <c r="E1080" i="50"/>
  <c r="E1079" i="50"/>
  <c r="E1078" i="50"/>
  <c r="E1077" i="50"/>
  <c r="E1076" i="50"/>
  <c r="E1075" i="50"/>
  <c r="E1074" i="50"/>
  <c r="E1073" i="50"/>
  <c r="E1072" i="50"/>
  <c r="E1071" i="50"/>
  <c r="E1070" i="50"/>
  <c r="E1069" i="50"/>
  <c r="E1068" i="50"/>
  <c r="E1067" i="50"/>
  <c r="E1066" i="50"/>
  <c r="E1065" i="50"/>
  <c r="E1064" i="50"/>
  <c r="E1063" i="50"/>
  <c r="E1062" i="50"/>
  <c r="E1061" i="50"/>
  <c r="E1060" i="50"/>
  <c r="E1059" i="50"/>
  <c r="E1058" i="50"/>
  <c r="E1057" i="50"/>
  <c r="E1056" i="50"/>
  <c r="E1055" i="50"/>
  <c r="E1054" i="50"/>
  <c r="E1053" i="50"/>
  <c r="E1052" i="50"/>
  <c r="E1051" i="50"/>
  <c r="E1050" i="50"/>
  <c r="E1049" i="50"/>
  <c r="E1048" i="50"/>
  <c r="E1047" i="50"/>
  <c r="E1046" i="50"/>
  <c r="E1045" i="50"/>
  <c r="E1044" i="50"/>
  <c r="E1043" i="50"/>
  <c r="E1042" i="50"/>
  <c r="E1041" i="50"/>
  <c r="E1040" i="50"/>
  <c r="E1039" i="50"/>
  <c r="E1038" i="50"/>
  <c r="E1037" i="50"/>
  <c r="E1036" i="50"/>
  <c r="E1035" i="50"/>
  <c r="E1034" i="50"/>
  <c r="E1033" i="50"/>
  <c r="E1032" i="50"/>
  <c r="E1031" i="50"/>
  <c r="E1030" i="50"/>
  <c r="E1029" i="50"/>
  <c r="E1028" i="50"/>
  <c r="E1027" i="50"/>
  <c r="E1026" i="50"/>
  <c r="E1025" i="50"/>
  <c r="E1024" i="50"/>
  <c r="E1023" i="50"/>
  <c r="E1022" i="50"/>
  <c r="E1021" i="50"/>
  <c r="E1020" i="50"/>
  <c r="E1019" i="50"/>
  <c r="E1018" i="50"/>
  <c r="E1017" i="50"/>
  <c r="E1016" i="50"/>
  <c r="E1015" i="50"/>
  <c r="E1014" i="50"/>
  <c r="E1013" i="50"/>
  <c r="E1012" i="50"/>
  <c r="E1011" i="50"/>
  <c r="E1010" i="50"/>
  <c r="E1009" i="50"/>
  <c r="E1008" i="50"/>
  <c r="E1007" i="50"/>
  <c r="E1006" i="50"/>
  <c r="E1005" i="50"/>
  <c r="E1004" i="50"/>
  <c r="E1003" i="50"/>
  <c r="E1002" i="50"/>
  <c r="E1001" i="50"/>
  <c r="E1000" i="50"/>
  <c r="E999" i="50"/>
  <c r="E998" i="50"/>
  <c r="E997" i="50"/>
  <c r="E996" i="50"/>
  <c r="E995" i="50"/>
  <c r="E994" i="50"/>
  <c r="E993" i="50"/>
  <c r="E992" i="50"/>
  <c r="E991" i="50"/>
  <c r="E990" i="50"/>
  <c r="E989" i="50"/>
  <c r="E988" i="50"/>
  <c r="E987" i="50"/>
  <c r="E986" i="50"/>
  <c r="E985" i="50"/>
  <c r="E984" i="50"/>
  <c r="E983" i="50"/>
  <c r="E982" i="50"/>
  <c r="E981" i="50"/>
  <c r="E980" i="50"/>
  <c r="E979" i="50"/>
  <c r="E978" i="50"/>
  <c r="E977" i="50"/>
  <c r="E976" i="50"/>
  <c r="E975" i="50"/>
  <c r="E974" i="50"/>
  <c r="E973" i="50"/>
  <c r="E972" i="50"/>
  <c r="E971" i="50"/>
  <c r="E970" i="50"/>
  <c r="E969" i="50"/>
  <c r="E968" i="50"/>
  <c r="E967" i="50"/>
  <c r="E966" i="50"/>
  <c r="E965" i="50"/>
  <c r="E964" i="50"/>
  <c r="E963" i="50"/>
  <c r="E962" i="50"/>
  <c r="E961" i="50"/>
  <c r="E960" i="50"/>
  <c r="E959" i="50"/>
  <c r="E958" i="50"/>
  <c r="E957" i="50"/>
  <c r="E956" i="50"/>
  <c r="E955" i="50"/>
  <c r="E954" i="50"/>
  <c r="E953" i="50"/>
  <c r="E952" i="50"/>
  <c r="E951" i="50"/>
  <c r="E950" i="50"/>
  <c r="E949" i="50"/>
  <c r="E948" i="50"/>
  <c r="E947" i="50"/>
  <c r="E946" i="50"/>
  <c r="E945" i="50"/>
  <c r="E944" i="50"/>
  <c r="E943" i="50"/>
  <c r="E942" i="50"/>
  <c r="E941" i="50"/>
  <c r="E940" i="50"/>
  <c r="E939" i="50"/>
  <c r="E938" i="50"/>
  <c r="E937" i="50"/>
  <c r="E936" i="50"/>
  <c r="E935" i="50"/>
  <c r="E934" i="50"/>
  <c r="E933" i="50"/>
  <c r="E932" i="50"/>
  <c r="E931" i="50"/>
  <c r="E930" i="50"/>
  <c r="E929" i="50"/>
  <c r="E928" i="50"/>
  <c r="E927" i="50"/>
  <c r="E926" i="50"/>
  <c r="E925" i="50"/>
  <c r="E924" i="50"/>
  <c r="E923" i="50"/>
  <c r="E922" i="50"/>
  <c r="E921" i="50"/>
  <c r="E920" i="50"/>
  <c r="E919" i="50"/>
  <c r="E918" i="50"/>
  <c r="E917" i="50"/>
  <c r="E916" i="50"/>
  <c r="E915" i="50"/>
  <c r="E914" i="50"/>
  <c r="E913" i="50"/>
  <c r="E912" i="50"/>
  <c r="E911" i="50"/>
  <c r="E910" i="50"/>
  <c r="E909" i="50"/>
  <c r="E908" i="50"/>
  <c r="E907" i="50"/>
  <c r="E906" i="50"/>
  <c r="E905" i="50"/>
  <c r="E904" i="50"/>
  <c r="E903" i="50"/>
  <c r="E902" i="50"/>
  <c r="E901" i="50"/>
  <c r="E900" i="50"/>
  <c r="E899" i="50"/>
  <c r="E898" i="50"/>
  <c r="E897" i="50"/>
  <c r="E896" i="50"/>
  <c r="E895" i="50"/>
  <c r="E894" i="50"/>
  <c r="E893" i="50"/>
  <c r="E892" i="50"/>
  <c r="E891" i="50"/>
  <c r="E890" i="50"/>
  <c r="E889" i="50"/>
  <c r="E888" i="50"/>
  <c r="E887" i="50"/>
  <c r="E886" i="50"/>
  <c r="E885" i="50"/>
  <c r="E884" i="50"/>
  <c r="E883" i="50"/>
  <c r="E882" i="50"/>
  <c r="E881" i="50"/>
  <c r="E880" i="50"/>
  <c r="E879" i="50"/>
  <c r="E878" i="50"/>
  <c r="E877" i="50"/>
  <c r="E876" i="50"/>
  <c r="E875" i="50"/>
  <c r="E874" i="50"/>
  <c r="E873" i="50"/>
  <c r="E872" i="50"/>
  <c r="E871" i="50"/>
  <c r="E870" i="50"/>
  <c r="E869" i="50"/>
  <c r="E868" i="50"/>
  <c r="E867" i="50"/>
  <c r="E866" i="50"/>
  <c r="E865" i="50"/>
  <c r="E864" i="50"/>
  <c r="E863" i="50"/>
  <c r="E862" i="50"/>
  <c r="E861" i="50"/>
  <c r="E860" i="50"/>
  <c r="E859" i="50"/>
  <c r="E858" i="50"/>
  <c r="E857" i="50"/>
  <c r="E856" i="50"/>
  <c r="E855" i="50"/>
  <c r="E854" i="50"/>
  <c r="E853" i="50"/>
  <c r="E852" i="50"/>
  <c r="E851" i="50"/>
  <c r="E850" i="50"/>
  <c r="E849" i="50"/>
  <c r="E848" i="50"/>
  <c r="E847" i="50"/>
  <c r="E846" i="50"/>
  <c r="E845" i="50"/>
  <c r="E844" i="50"/>
  <c r="E843" i="50"/>
  <c r="E842" i="50"/>
  <c r="E841" i="50"/>
  <c r="E840" i="50"/>
  <c r="E839" i="50"/>
  <c r="E838" i="50"/>
  <c r="E837" i="50"/>
  <c r="E836" i="50"/>
  <c r="E835" i="50"/>
  <c r="E834" i="50"/>
  <c r="E833" i="50"/>
  <c r="E832" i="50"/>
  <c r="E831" i="50"/>
  <c r="E830" i="50"/>
  <c r="E829" i="50"/>
  <c r="E828" i="50"/>
  <c r="E827" i="50"/>
  <c r="E826" i="50"/>
  <c r="E825" i="50"/>
  <c r="E824" i="50"/>
  <c r="E823" i="50"/>
  <c r="E822" i="50"/>
  <c r="E821" i="50"/>
  <c r="E820" i="50"/>
  <c r="E819" i="50"/>
  <c r="E818" i="50"/>
  <c r="E817" i="50"/>
  <c r="E816" i="50"/>
  <c r="E815" i="50"/>
  <c r="E814" i="50"/>
  <c r="E813" i="50"/>
  <c r="E812" i="50"/>
  <c r="E811" i="50"/>
  <c r="E810" i="50"/>
  <c r="E809" i="50"/>
  <c r="E808" i="50"/>
  <c r="E807" i="50"/>
  <c r="E806" i="50"/>
  <c r="E805" i="50"/>
  <c r="E804" i="50"/>
  <c r="E803" i="50"/>
  <c r="E802" i="50"/>
  <c r="E801" i="50"/>
  <c r="E800" i="50"/>
  <c r="E799" i="50"/>
  <c r="E798" i="50"/>
  <c r="E797" i="50"/>
  <c r="E796" i="50"/>
  <c r="E795" i="50"/>
  <c r="E794" i="50"/>
  <c r="E793" i="50"/>
  <c r="E792" i="50"/>
  <c r="E791" i="50"/>
  <c r="E790" i="50"/>
  <c r="E789" i="50"/>
  <c r="E788" i="50"/>
  <c r="E787" i="50"/>
  <c r="E786" i="50"/>
  <c r="E785" i="50"/>
  <c r="E784" i="50"/>
  <c r="E783" i="50"/>
  <c r="E782" i="50"/>
  <c r="E781" i="50"/>
  <c r="E780" i="50"/>
  <c r="E779" i="50"/>
  <c r="E778" i="50"/>
  <c r="E777" i="50"/>
  <c r="E776" i="50"/>
  <c r="E775" i="50"/>
  <c r="E774" i="50"/>
  <c r="E773" i="50"/>
  <c r="E772" i="50"/>
  <c r="E771" i="50"/>
  <c r="E770" i="50"/>
  <c r="E769" i="50"/>
  <c r="E768" i="50"/>
  <c r="E767" i="50"/>
  <c r="E766" i="50"/>
  <c r="E765" i="50"/>
  <c r="E764" i="50"/>
  <c r="E763" i="50"/>
  <c r="E762" i="50"/>
  <c r="E761" i="50"/>
  <c r="E760" i="50"/>
  <c r="E759" i="50"/>
  <c r="E758" i="50"/>
  <c r="E757" i="50"/>
  <c r="E756" i="50"/>
  <c r="E755" i="50"/>
  <c r="E754" i="50"/>
  <c r="E753" i="50"/>
  <c r="E752" i="50"/>
  <c r="E751" i="50"/>
  <c r="E750" i="50"/>
  <c r="E749" i="50"/>
  <c r="E748" i="50"/>
  <c r="E747" i="50"/>
  <c r="E746" i="50"/>
  <c r="E745" i="50"/>
  <c r="E744" i="50"/>
  <c r="E743" i="50"/>
  <c r="E742" i="50"/>
  <c r="E741" i="50"/>
  <c r="E740" i="50"/>
  <c r="E739" i="50"/>
  <c r="E738" i="50"/>
  <c r="E737" i="50"/>
  <c r="E736" i="50"/>
  <c r="E735" i="50"/>
  <c r="E734" i="50"/>
  <c r="E733" i="50"/>
  <c r="E732" i="50"/>
  <c r="E731" i="50"/>
  <c r="E730" i="50"/>
  <c r="E729" i="50"/>
  <c r="E728" i="50"/>
  <c r="E727" i="50"/>
  <c r="E726" i="50"/>
  <c r="E725" i="50"/>
  <c r="E724" i="50"/>
  <c r="E723" i="50"/>
  <c r="E722" i="50"/>
  <c r="E721" i="50"/>
  <c r="E720" i="50"/>
  <c r="E719" i="50"/>
  <c r="E718" i="50"/>
  <c r="E717" i="50"/>
  <c r="E716" i="50"/>
  <c r="E715" i="50"/>
  <c r="E714" i="50"/>
  <c r="E713" i="50"/>
  <c r="E712" i="50"/>
  <c r="E711" i="50"/>
  <c r="E710" i="50"/>
  <c r="E709" i="50"/>
  <c r="E708" i="50"/>
  <c r="E707" i="50"/>
  <c r="E706" i="50"/>
  <c r="E705" i="50"/>
  <c r="E704" i="50"/>
  <c r="E703" i="50"/>
  <c r="E702" i="50"/>
  <c r="E701" i="50"/>
  <c r="E700" i="50"/>
  <c r="E699" i="50"/>
  <c r="E698" i="50"/>
  <c r="E697" i="50"/>
  <c r="E696" i="50"/>
  <c r="E695" i="50"/>
  <c r="E694" i="50"/>
  <c r="E693" i="50"/>
  <c r="E692" i="50"/>
  <c r="E691" i="50"/>
  <c r="E690" i="50"/>
  <c r="E689" i="50"/>
  <c r="E688" i="50"/>
  <c r="E687" i="50"/>
  <c r="E686" i="50"/>
  <c r="E685" i="50"/>
  <c r="E684" i="50"/>
  <c r="E683" i="50"/>
  <c r="E682" i="50"/>
  <c r="E681" i="50"/>
  <c r="E680" i="50"/>
  <c r="E679" i="50"/>
  <c r="E678" i="50"/>
  <c r="E677" i="50"/>
  <c r="E676" i="50"/>
  <c r="E675" i="50"/>
  <c r="E674" i="50"/>
  <c r="E673" i="50"/>
  <c r="E672" i="50"/>
  <c r="E671" i="50"/>
  <c r="E670" i="50"/>
  <c r="E669" i="50"/>
  <c r="E668" i="50"/>
  <c r="E667" i="50"/>
  <c r="E666" i="50"/>
  <c r="E665" i="50"/>
  <c r="E664" i="50"/>
  <c r="E663" i="50"/>
  <c r="E662" i="50"/>
  <c r="E661" i="50"/>
  <c r="E660" i="50"/>
  <c r="E659" i="50"/>
  <c r="E658" i="50"/>
  <c r="E657" i="50"/>
  <c r="E656" i="50"/>
  <c r="E655" i="50"/>
  <c r="E654" i="50"/>
  <c r="E653" i="50"/>
  <c r="E652" i="50"/>
  <c r="E651" i="50"/>
  <c r="E650" i="50"/>
  <c r="E649" i="50"/>
  <c r="E648" i="50"/>
  <c r="E647" i="50"/>
  <c r="E646" i="50"/>
  <c r="E645" i="50"/>
  <c r="E644" i="50"/>
  <c r="E643" i="50"/>
  <c r="E642" i="50"/>
  <c r="E641" i="50"/>
  <c r="E640" i="50"/>
  <c r="E639" i="50"/>
  <c r="E638" i="50"/>
  <c r="E637" i="50"/>
  <c r="E636" i="50"/>
  <c r="E635" i="50"/>
  <c r="E634" i="50"/>
  <c r="E633" i="50"/>
  <c r="E632" i="50"/>
  <c r="E631" i="50"/>
  <c r="E630" i="50"/>
  <c r="E629" i="50"/>
  <c r="E628" i="50"/>
  <c r="E627" i="50"/>
  <c r="E626" i="50"/>
  <c r="E625" i="50"/>
  <c r="E624" i="50"/>
  <c r="E623" i="50"/>
  <c r="E622" i="50"/>
  <c r="E621" i="50"/>
  <c r="E620" i="50"/>
  <c r="E619" i="50"/>
  <c r="E618" i="50"/>
  <c r="E617" i="50"/>
  <c r="E616" i="50"/>
  <c r="E615" i="50"/>
  <c r="E614" i="50"/>
  <c r="E613" i="50"/>
  <c r="E612" i="50"/>
  <c r="E611" i="50"/>
  <c r="E610" i="50"/>
  <c r="E609" i="50"/>
  <c r="E608" i="50"/>
  <c r="E607" i="50"/>
  <c r="E606" i="50"/>
  <c r="E605" i="50"/>
  <c r="E604" i="50"/>
  <c r="E603" i="50"/>
  <c r="E602" i="50"/>
  <c r="E601" i="50"/>
  <c r="E600" i="50"/>
  <c r="E599" i="50"/>
  <c r="E598" i="50"/>
  <c r="E597" i="50"/>
  <c r="E596" i="50"/>
  <c r="E595" i="50"/>
  <c r="E594" i="50"/>
  <c r="E593" i="50"/>
  <c r="E592" i="50"/>
  <c r="E591" i="50"/>
  <c r="E590" i="50"/>
  <c r="E589" i="50"/>
  <c r="E588" i="50"/>
  <c r="E587" i="50"/>
  <c r="E586" i="50"/>
  <c r="E585" i="50"/>
  <c r="E584" i="50"/>
  <c r="E583" i="50"/>
  <c r="E582" i="50"/>
  <c r="E581" i="50"/>
  <c r="E580" i="50"/>
  <c r="E579" i="50"/>
  <c r="E578" i="50"/>
  <c r="E577" i="50"/>
  <c r="E576" i="50"/>
  <c r="E575" i="50"/>
  <c r="E574" i="50"/>
  <c r="E573" i="50"/>
  <c r="E572" i="50"/>
  <c r="E571" i="50"/>
  <c r="E570" i="50"/>
  <c r="E569" i="50"/>
  <c r="E568" i="50"/>
  <c r="E567" i="50"/>
  <c r="E566" i="50"/>
  <c r="E565" i="50"/>
  <c r="E564" i="50"/>
  <c r="E563" i="50"/>
  <c r="E562" i="50"/>
  <c r="E561" i="50"/>
  <c r="E560" i="50"/>
  <c r="E559" i="50"/>
  <c r="E558" i="50"/>
  <c r="E557" i="50"/>
  <c r="E556" i="50"/>
  <c r="E555" i="50"/>
  <c r="E554" i="50"/>
  <c r="E553" i="50"/>
  <c r="E552" i="50"/>
  <c r="E551" i="50"/>
  <c r="E550" i="50"/>
  <c r="E549" i="50"/>
  <c r="E548" i="50"/>
  <c r="E547" i="50"/>
  <c r="E546" i="50"/>
  <c r="E545" i="50"/>
  <c r="E544" i="50"/>
  <c r="E543" i="50"/>
  <c r="E542" i="50"/>
  <c r="E541" i="50"/>
  <c r="E540" i="50"/>
  <c r="E539" i="50"/>
  <c r="E538" i="50"/>
  <c r="E537" i="50"/>
  <c r="E536" i="50"/>
  <c r="E535" i="50"/>
  <c r="E534" i="50"/>
  <c r="E533" i="50"/>
  <c r="E532" i="50"/>
  <c r="E531" i="50"/>
  <c r="E530" i="50"/>
  <c r="E529" i="50"/>
  <c r="E528" i="50"/>
  <c r="E527" i="50"/>
  <c r="E526" i="50"/>
  <c r="E525" i="50"/>
  <c r="E524" i="50"/>
  <c r="E523" i="50"/>
  <c r="E522" i="50"/>
  <c r="E521" i="50"/>
  <c r="E520" i="50"/>
  <c r="E519" i="50"/>
  <c r="E518" i="50"/>
  <c r="E517" i="50"/>
  <c r="E516" i="50"/>
  <c r="E515" i="50"/>
  <c r="E514" i="50"/>
  <c r="E513" i="50"/>
  <c r="E512" i="50"/>
  <c r="E511" i="50"/>
  <c r="E510" i="50"/>
  <c r="E509" i="50"/>
  <c r="E508" i="50"/>
  <c r="E507" i="50"/>
  <c r="E506" i="50"/>
  <c r="E505" i="50"/>
  <c r="E504" i="50"/>
  <c r="E503" i="50"/>
  <c r="E502" i="50"/>
  <c r="E501" i="50"/>
  <c r="E500" i="50"/>
  <c r="E499" i="50"/>
  <c r="E498" i="50"/>
  <c r="E497" i="50"/>
  <c r="E496" i="50"/>
  <c r="E495" i="50"/>
  <c r="E494" i="50"/>
  <c r="E493" i="50"/>
  <c r="E492" i="50"/>
  <c r="E491" i="50"/>
  <c r="E490" i="50"/>
  <c r="E489" i="50"/>
  <c r="E488" i="50"/>
  <c r="E487" i="50"/>
  <c r="E486" i="50"/>
  <c r="E485" i="50"/>
  <c r="E484" i="50"/>
  <c r="E483" i="50"/>
  <c r="E482" i="50"/>
  <c r="E481" i="50"/>
  <c r="E480" i="50"/>
  <c r="E479" i="50"/>
  <c r="E478" i="50"/>
  <c r="E477" i="50"/>
  <c r="E476" i="50"/>
  <c r="E475" i="50"/>
  <c r="E474" i="50"/>
  <c r="E473" i="50"/>
  <c r="E472" i="50"/>
  <c r="E471" i="50"/>
  <c r="E470" i="50"/>
  <c r="E469" i="50"/>
  <c r="E468" i="50"/>
  <c r="E467" i="50"/>
  <c r="E466" i="50"/>
  <c r="E465" i="50"/>
  <c r="E464" i="50"/>
  <c r="E463" i="50"/>
  <c r="E462" i="50"/>
  <c r="E461" i="50"/>
  <c r="E460" i="50"/>
  <c r="E459" i="50"/>
  <c r="E458" i="50"/>
  <c r="E457" i="50"/>
  <c r="E456" i="50"/>
  <c r="E455" i="50"/>
  <c r="E454" i="50"/>
  <c r="E453" i="50"/>
  <c r="E452" i="50"/>
  <c r="E451" i="50"/>
  <c r="E450" i="50"/>
  <c r="E449" i="50"/>
  <c r="E448" i="50"/>
  <c r="E447" i="50"/>
  <c r="E446" i="50"/>
  <c r="E445" i="50"/>
  <c r="E444" i="50"/>
  <c r="E443" i="50"/>
  <c r="E442" i="50"/>
  <c r="E441" i="50"/>
  <c r="E440" i="50"/>
  <c r="E439" i="50"/>
  <c r="E438" i="50"/>
  <c r="E437" i="50"/>
  <c r="E436" i="50"/>
  <c r="E435" i="50"/>
  <c r="E434" i="50"/>
  <c r="E433" i="50"/>
  <c r="E432" i="50"/>
  <c r="E431" i="50"/>
  <c r="E430" i="50"/>
  <c r="E429" i="50"/>
  <c r="E428" i="50"/>
  <c r="E427" i="50"/>
  <c r="E426" i="50"/>
  <c r="E425" i="50"/>
  <c r="E424" i="50"/>
  <c r="E423" i="50"/>
  <c r="E422" i="50"/>
  <c r="E421" i="50"/>
  <c r="E420" i="50"/>
  <c r="E419" i="50"/>
  <c r="E418" i="50"/>
  <c r="E417" i="50"/>
  <c r="E416" i="50"/>
  <c r="E415" i="50"/>
  <c r="E414" i="50"/>
  <c r="E413" i="50"/>
  <c r="E412" i="50"/>
  <c r="E411" i="50"/>
  <c r="E410" i="50"/>
  <c r="E409" i="50"/>
  <c r="E408" i="50"/>
  <c r="E407" i="50"/>
  <c r="E406" i="50"/>
  <c r="E405" i="50"/>
  <c r="E404" i="50"/>
  <c r="E403" i="50"/>
  <c r="E402" i="50"/>
  <c r="E401" i="50"/>
  <c r="E400" i="50"/>
  <c r="E399" i="50"/>
  <c r="E398" i="50"/>
  <c r="E397" i="50"/>
  <c r="E396" i="50"/>
  <c r="E395" i="50"/>
  <c r="E394" i="50"/>
  <c r="E393" i="50"/>
  <c r="E392" i="50"/>
  <c r="E391" i="50"/>
  <c r="E390" i="50"/>
  <c r="E389" i="50"/>
  <c r="E388" i="50"/>
  <c r="E387" i="50"/>
  <c r="E386" i="50"/>
  <c r="E385" i="50"/>
  <c r="E384" i="50"/>
  <c r="E383" i="50"/>
  <c r="E382" i="50"/>
  <c r="E381" i="50"/>
  <c r="E380" i="50"/>
  <c r="E379" i="50"/>
  <c r="E378" i="50"/>
  <c r="E377" i="50"/>
  <c r="E376" i="50"/>
  <c r="E375" i="50"/>
  <c r="E374" i="50"/>
  <c r="E373" i="50"/>
  <c r="E372" i="50"/>
  <c r="E371" i="50"/>
  <c r="E370" i="50"/>
  <c r="E369" i="50"/>
  <c r="E368" i="50"/>
  <c r="E367" i="50"/>
  <c r="E366" i="50"/>
  <c r="E365" i="50"/>
  <c r="E364" i="50"/>
  <c r="E363" i="50"/>
  <c r="E362" i="50"/>
  <c r="E361" i="50"/>
  <c r="E360" i="50"/>
  <c r="E359" i="50"/>
  <c r="E358" i="50"/>
  <c r="E357" i="50"/>
  <c r="E356" i="50"/>
  <c r="E355" i="50"/>
  <c r="E354" i="50"/>
  <c r="E353" i="50"/>
  <c r="E352" i="50"/>
  <c r="E351" i="50"/>
  <c r="E350" i="50"/>
  <c r="E349" i="50"/>
  <c r="E348" i="50"/>
  <c r="E347" i="50"/>
  <c r="E346" i="50"/>
  <c r="E345" i="50"/>
  <c r="E344" i="50"/>
  <c r="E343" i="50"/>
  <c r="E342" i="50"/>
  <c r="E341" i="50"/>
  <c r="E340" i="50"/>
  <c r="E339" i="50"/>
  <c r="E338" i="50"/>
  <c r="E337" i="50"/>
  <c r="E336" i="50"/>
  <c r="E335" i="50"/>
  <c r="E334" i="50"/>
  <c r="E333" i="50"/>
  <c r="E332" i="50"/>
  <c r="E331" i="50"/>
  <c r="E330" i="50"/>
  <c r="E329" i="50"/>
  <c r="E328" i="50"/>
  <c r="E327" i="50"/>
  <c r="E326" i="50"/>
  <c r="E325" i="50"/>
  <c r="E324" i="50"/>
  <c r="E323" i="50"/>
  <c r="E322" i="50"/>
  <c r="E321" i="50"/>
  <c r="E320" i="50"/>
  <c r="E319" i="50"/>
  <c r="E318" i="50"/>
  <c r="E317" i="50"/>
  <c r="E316" i="50"/>
  <c r="E315" i="50"/>
  <c r="E314" i="50"/>
  <c r="E313" i="50"/>
  <c r="E312" i="50"/>
  <c r="E311" i="50"/>
  <c r="E310" i="50"/>
  <c r="E309" i="50"/>
  <c r="E308" i="50"/>
  <c r="E307" i="50"/>
  <c r="E306" i="50"/>
  <c r="E305" i="50"/>
  <c r="E304" i="50"/>
  <c r="E303" i="50"/>
  <c r="E302" i="50"/>
  <c r="E301" i="50"/>
  <c r="E300" i="50"/>
  <c r="E299" i="50"/>
  <c r="E298" i="50"/>
  <c r="E297" i="50"/>
  <c r="E296" i="50"/>
  <c r="E295" i="50"/>
  <c r="E294" i="50"/>
  <c r="E293" i="50"/>
  <c r="E292" i="50"/>
  <c r="E291" i="50"/>
  <c r="E290" i="50"/>
  <c r="E289" i="50"/>
  <c r="E288" i="50"/>
  <c r="E287" i="50"/>
  <c r="E286" i="50"/>
  <c r="E285" i="50"/>
  <c r="E284" i="50"/>
  <c r="E283" i="50"/>
  <c r="E282" i="50"/>
  <c r="E281" i="50"/>
  <c r="E280" i="50"/>
  <c r="E279" i="50"/>
  <c r="E278" i="50"/>
  <c r="E277" i="50"/>
  <c r="E276" i="50"/>
  <c r="E275" i="50"/>
  <c r="E274" i="50"/>
  <c r="E273" i="50"/>
  <c r="E272" i="50"/>
  <c r="E271" i="50"/>
  <c r="E270" i="50"/>
  <c r="E269" i="50"/>
  <c r="E268" i="50"/>
  <c r="E267" i="50"/>
  <c r="E266" i="50"/>
  <c r="E265" i="50"/>
  <c r="E264" i="50"/>
  <c r="E263" i="50"/>
  <c r="E262" i="50"/>
  <c r="E261" i="50"/>
  <c r="E260" i="50"/>
  <c r="E259" i="50"/>
  <c r="E258" i="50"/>
  <c r="E257" i="50"/>
  <c r="E256" i="50"/>
  <c r="E255" i="50"/>
  <c r="E254" i="50"/>
  <c r="E253" i="50"/>
  <c r="E252" i="50"/>
  <c r="E251" i="50"/>
  <c r="E250" i="50"/>
  <c r="E249" i="50"/>
  <c r="E248" i="50"/>
  <c r="E247" i="50"/>
  <c r="E246" i="50"/>
  <c r="E245" i="50"/>
  <c r="E244" i="50"/>
  <c r="E243" i="50"/>
  <c r="E242" i="50"/>
  <c r="E241" i="50"/>
  <c r="E240" i="50"/>
  <c r="E239" i="50"/>
  <c r="E238" i="50"/>
  <c r="E237" i="50"/>
  <c r="E236" i="50"/>
  <c r="E235" i="50"/>
  <c r="E234" i="50"/>
  <c r="E233" i="50"/>
  <c r="E232" i="50"/>
  <c r="E231" i="50"/>
  <c r="E230" i="50"/>
  <c r="E229" i="50"/>
  <c r="E228" i="50"/>
  <c r="E227" i="50"/>
  <c r="E226" i="50"/>
  <c r="E225" i="50"/>
  <c r="E224" i="50"/>
  <c r="E223" i="50"/>
  <c r="E222" i="50"/>
  <c r="E221" i="50"/>
  <c r="E220" i="50"/>
  <c r="E219" i="50"/>
  <c r="E218" i="50"/>
  <c r="E217" i="50"/>
  <c r="E216" i="50"/>
  <c r="E215" i="50"/>
  <c r="E214" i="50"/>
  <c r="E213" i="50"/>
  <c r="E212" i="50"/>
  <c r="E211" i="50"/>
  <c r="E210" i="50"/>
  <c r="E209" i="50"/>
  <c r="E208" i="50"/>
  <c r="E207" i="50"/>
  <c r="E206" i="50"/>
  <c r="E205" i="50"/>
  <c r="E204" i="50"/>
  <c r="E203" i="50"/>
  <c r="E202" i="50"/>
  <c r="E201" i="50"/>
  <c r="E200" i="50"/>
  <c r="E199" i="50"/>
  <c r="E198" i="50"/>
  <c r="E197" i="50"/>
  <c r="E196" i="50"/>
  <c r="E195" i="50"/>
  <c r="E194" i="50"/>
  <c r="E193" i="50"/>
  <c r="E192" i="50"/>
  <c r="E191" i="50"/>
  <c r="E190" i="50"/>
  <c r="E189" i="50"/>
  <c r="E188" i="50"/>
  <c r="E187" i="50"/>
  <c r="E186" i="50"/>
  <c r="E185" i="50"/>
  <c r="E184" i="50"/>
  <c r="E183" i="50"/>
  <c r="E182" i="50"/>
  <c r="E181" i="50"/>
  <c r="E180" i="50"/>
  <c r="E179" i="50"/>
  <c r="E178" i="50"/>
  <c r="E177" i="50"/>
  <c r="E176" i="50"/>
  <c r="E175" i="50"/>
  <c r="E174" i="50"/>
  <c r="E173" i="50"/>
  <c r="E172" i="50"/>
  <c r="E171" i="50"/>
  <c r="E170" i="50"/>
  <c r="E169" i="50"/>
  <c r="E168" i="50"/>
  <c r="E167" i="50"/>
  <c r="E166" i="50"/>
  <c r="E165" i="50"/>
  <c r="E164" i="50"/>
  <c r="E163" i="50"/>
  <c r="E162" i="50"/>
  <c r="E161" i="50"/>
  <c r="E160" i="50"/>
  <c r="E159" i="50"/>
  <c r="E158" i="50"/>
  <c r="E157" i="50"/>
  <c r="E156" i="50"/>
  <c r="E155" i="50"/>
  <c r="E154" i="50"/>
  <c r="E153" i="50"/>
  <c r="E152" i="50"/>
  <c r="E151" i="50"/>
  <c r="E150" i="50"/>
  <c r="E149" i="50"/>
  <c r="E148" i="50"/>
  <c r="E147" i="50"/>
  <c r="E146" i="50"/>
  <c r="E145" i="50"/>
  <c r="E144" i="50"/>
  <c r="E143" i="50"/>
  <c r="E142" i="50"/>
  <c r="E141" i="50"/>
  <c r="E140" i="50"/>
  <c r="E139" i="50"/>
  <c r="E138" i="50"/>
  <c r="E137" i="50"/>
  <c r="E136" i="50"/>
  <c r="E135" i="50"/>
  <c r="E134" i="50"/>
  <c r="E133" i="50"/>
  <c r="E132" i="50"/>
  <c r="E131" i="50"/>
  <c r="E130" i="50"/>
  <c r="E129" i="50"/>
  <c r="E128" i="50"/>
  <c r="E127" i="50"/>
  <c r="E126" i="50"/>
  <c r="E125" i="50"/>
  <c r="E124" i="50"/>
  <c r="E123" i="50"/>
  <c r="E122" i="50"/>
  <c r="E121" i="50"/>
  <c r="E120" i="50"/>
  <c r="E119" i="50"/>
  <c r="E118" i="50"/>
  <c r="E117" i="50"/>
  <c r="E116" i="50"/>
  <c r="E115" i="50"/>
  <c r="E114" i="50"/>
  <c r="E113" i="50"/>
  <c r="E112" i="50"/>
  <c r="E111" i="50"/>
  <c r="E110" i="50"/>
  <c r="E109" i="50"/>
  <c r="E108" i="50"/>
  <c r="E107" i="50"/>
  <c r="E106" i="50"/>
  <c r="E105" i="50"/>
  <c r="E104" i="50"/>
  <c r="E103" i="50"/>
  <c r="E102" i="50"/>
  <c r="E101" i="50"/>
  <c r="E100" i="50"/>
  <c r="E99" i="50"/>
  <c r="E98" i="50"/>
  <c r="E97" i="50"/>
  <c r="E96" i="50"/>
  <c r="E95" i="50"/>
  <c r="E94" i="50"/>
  <c r="E93" i="50"/>
  <c r="E92" i="50"/>
  <c r="E91" i="50"/>
  <c r="E90" i="50"/>
  <c r="E89" i="50"/>
  <c r="E88" i="50"/>
  <c r="E87" i="50"/>
  <c r="E86" i="50"/>
  <c r="E85" i="50"/>
  <c r="E84" i="50"/>
  <c r="E83" i="50"/>
  <c r="E82" i="50"/>
  <c r="E81" i="50"/>
  <c r="E80" i="50"/>
  <c r="E79" i="50"/>
  <c r="E78" i="50"/>
  <c r="E77" i="50"/>
  <c r="E76" i="50"/>
  <c r="E75" i="50"/>
  <c r="E74" i="50"/>
  <c r="E73" i="50"/>
  <c r="E72" i="50"/>
  <c r="E71" i="50"/>
  <c r="E70" i="50"/>
  <c r="E69" i="50"/>
  <c r="E68" i="50"/>
  <c r="E67" i="50"/>
  <c r="E66" i="50"/>
  <c r="E65" i="50"/>
  <c r="E64" i="50"/>
  <c r="E63" i="50"/>
  <c r="E62" i="50"/>
  <c r="E61" i="50"/>
  <c r="E60" i="50"/>
  <c r="E59" i="50"/>
  <c r="E58" i="50"/>
  <c r="E57" i="50"/>
  <c r="E56" i="50"/>
  <c r="E55" i="50"/>
  <c r="E54" i="50"/>
  <c r="E53" i="50"/>
  <c r="E52" i="50"/>
  <c r="E51" i="50"/>
  <c r="E50" i="50"/>
  <c r="E49" i="50"/>
  <c r="E48" i="50"/>
  <c r="E47" i="50"/>
  <c r="E46" i="50"/>
  <c r="E45" i="50"/>
  <c r="E44" i="50"/>
  <c r="E43" i="50"/>
  <c r="E42" i="50"/>
  <c r="E41" i="50"/>
  <c r="E40" i="50"/>
  <c r="E39" i="50"/>
  <c r="E38" i="50"/>
  <c r="E37" i="50"/>
  <c r="E36" i="50"/>
  <c r="E35" i="50"/>
  <c r="E34" i="50"/>
  <c r="E33" i="50"/>
  <c r="E32" i="50"/>
  <c r="E31" i="50"/>
  <c r="E30" i="50"/>
  <c r="E29" i="50"/>
  <c r="E28" i="50"/>
  <c r="E27" i="50"/>
  <c r="E26" i="50"/>
  <c r="E25" i="50"/>
  <c r="E24" i="50"/>
  <c r="E23" i="50"/>
  <c r="E22" i="50"/>
  <c r="E21" i="50"/>
  <c r="E20" i="50"/>
  <c r="E19" i="50"/>
  <c r="E18" i="50"/>
  <c r="E17" i="50"/>
  <c r="E16" i="50"/>
  <c r="E15" i="50"/>
  <c r="E14" i="50"/>
  <c r="E13" i="50"/>
  <c r="E12" i="50"/>
  <c r="E11" i="50"/>
  <c r="E10" i="50"/>
  <c r="E9" i="50"/>
  <c r="E8" i="50"/>
  <c r="E7" i="50"/>
  <c r="E6" i="50"/>
  <c r="E5" i="50"/>
  <c r="E4" i="50"/>
  <c r="E3" i="50"/>
  <c r="E2" i="50"/>
  <c r="A646" i="8" l="1"/>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645" i="8"/>
  <c r="S645" i="8" l="1"/>
  <c r="E662" i="8"/>
  <c r="E654" i="8"/>
  <c r="E650" i="8"/>
  <c r="E646" i="8"/>
  <c r="E729" i="8"/>
  <c r="E725" i="8"/>
  <c r="E721" i="8"/>
  <c r="E717" i="8"/>
  <c r="E713" i="8"/>
  <c r="E709" i="8"/>
  <c r="E705" i="8"/>
  <c r="E701" i="8"/>
  <c r="E697" i="8"/>
  <c r="E693" i="8"/>
  <c r="E689" i="8"/>
  <c r="E685" i="8"/>
  <c r="E681" i="8"/>
  <c r="E677" i="8"/>
  <c r="E673" i="8"/>
  <c r="E734" i="8"/>
  <c r="E884" i="8"/>
  <c r="E880" i="8"/>
  <c r="E876" i="8"/>
  <c r="E872" i="8"/>
  <c r="E868" i="8"/>
  <c r="E864" i="8"/>
  <c r="E860" i="8"/>
  <c r="E856" i="8"/>
  <c r="E852" i="8"/>
  <c r="E848" i="8"/>
  <c r="E844" i="8"/>
  <c r="E1167" i="8"/>
  <c r="E1163" i="8"/>
  <c r="E1159" i="8"/>
  <c r="E1155" i="8"/>
  <c r="E1151" i="8"/>
  <c r="E1147" i="8"/>
  <c r="E1143" i="8"/>
  <c r="E1139" i="8"/>
  <c r="E1135" i="8"/>
  <c r="E1131" i="8"/>
  <c r="E1127" i="8"/>
  <c r="E1123" i="8"/>
  <c r="E1119" i="8"/>
  <c r="E1115" i="8"/>
  <c r="E1111" i="8"/>
  <c r="E1107" i="8"/>
  <c r="E1103" i="8"/>
  <c r="E1099" i="8"/>
  <c r="E1095" i="8"/>
  <c r="E1091" i="8"/>
  <c r="E1219" i="8"/>
  <c r="E1215" i="8"/>
  <c r="E1211" i="8"/>
  <c r="E1207" i="8"/>
  <c r="E1203" i="8"/>
  <c r="E1199" i="8"/>
  <c r="E1195" i="8"/>
  <c r="E1191" i="8"/>
  <c r="E1187" i="8"/>
  <c r="E1183" i="8"/>
  <c r="E1179" i="8"/>
  <c r="E1175" i="8"/>
  <c r="E1171" i="8"/>
  <c r="E1222" i="8"/>
  <c r="H1223" i="8"/>
  <c r="H1219" i="8"/>
  <c r="H1215" i="8"/>
  <c r="H1211" i="8"/>
  <c r="H1207" i="8"/>
  <c r="H1203" i="8"/>
  <c r="H1199" i="8"/>
  <c r="H1195" i="8"/>
  <c r="H1191" i="8"/>
  <c r="H1187" i="8"/>
  <c r="H1183" i="8"/>
  <c r="H1179" i="8"/>
  <c r="H1175" i="8"/>
  <c r="H1171" i="8"/>
  <c r="H1167" i="8"/>
  <c r="H1163" i="8"/>
  <c r="H1159" i="8"/>
  <c r="H1155" i="8"/>
  <c r="H1151" i="8"/>
  <c r="H1147" i="8"/>
  <c r="H1143" i="8"/>
  <c r="H1139" i="8"/>
  <c r="H1135" i="8"/>
  <c r="H1131" i="8"/>
  <c r="H1127" i="8"/>
  <c r="H1123" i="8"/>
  <c r="H1119" i="8"/>
  <c r="H1115" i="8"/>
  <c r="H1111" i="8"/>
  <c r="H1107" i="8"/>
  <c r="H1103" i="8"/>
  <c r="H1099" i="8"/>
  <c r="H1095" i="8"/>
  <c r="H1091" i="8"/>
  <c r="H1087" i="8"/>
  <c r="H1083" i="8"/>
  <c r="H1079" i="8"/>
  <c r="H1075" i="8"/>
  <c r="H1071" i="8"/>
  <c r="H1067" i="8"/>
  <c r="H1063" i="8"/>
  <c r="H1059" i="8"/>
  <c r="H1055" i="8"/>
  <c r="H1051" i="8"/>
  <c r="H1047" i="8"/>
  <c r="H1043" i="8"/>
  <c r="H1039" i="8"/>
  <c r="H1035" i="8"/>
  <c r="H1031" i="8"/>
  <c r="H1027" i="8"/>
  <c r="H1023" i="8"/>
  <c r="H1019" i="8"/>
  <c r="H1015" i="8"/>
  <c r="H1011" i="8"/>
  <c r="H1007" i="8"/>
  <c r="H1003" i="8"/>
  <c r="H999" i="8"/>
  <c r="H995" i="8"/>
  <c r="H991" i="8"/>
  <c r="H987" i="8"/>
  <c r="H983" i="8"/>
  <c r="H979" i="8"/>
  <c r="H975" i="8"/>
  <c r="H971" i="8"/>
  <c r="H967" i="8"/>
  <c r="H963" i="8"/>
  <c r="H959" i="8"/>
  <c r="H955" i="8"/>
  <c r="H951" i="8"/>
  <c r="H947" i="8"/>
  <c r="H943" i="8"/>
  <c r="H939" i="8"/>
  <c r="H935" i="8"/>
  <c r="H931" i="8"/>
  <c r="H927" i="8"/>
  <c r="H923" i="8"/>
  <c r="H919" i="8"/>
  <c r="H915" i="8"/>
  <c r="H911" i="8"/>
  <c r="H907" i="8"/>
  <c r="H903" i="8"/>
  <c r="H899" i="8"/>
  <c r="H895" i="8"/>
  <c r="H891" i="8"/>
  <c r="H887" i="8"/>
  <c r="H883" i="8"/>
  <c r="H879" i="8"/>
  <c r="H875" i="8"/>
  <c r="H871" i="8"/>
  <c r="H867" i="8"/>
  <c r="H863" i="8"/>
  <c r="H859" i="8"/>
  <c r="H855" i="8"/>
  <c r="H851" i="8"/>
  <c r="H847" i="8"/>
  <c r="H843" i="8"/>
  <c r="H839" i="8"/>
  <c r="H835" i="8"/>
  <c r="H831" i="8"/>
  <c r="H827" i="8"/>
  <c r="H823" i="8"/>
  <c r="H819" i="8"/>
  <c r="H815" i="8"/>
  <c r="H811" i="8"/>
  <c r="H807" i="8"/>
  <c r="H803" i="8"/>
  <c r="H799" i="8"/>
  <c r="H795" i="8"/>
  <c r="H791" i="8"/>
  <c r="H787" i="8"/>
  <c r="H783" i="8"/>
  <c r="H779" i="8"/>
  <c r="H775" i="8"/>
  <c r="H771" i="8"/>
  <c r="H767" i="8"/>
  <c r="H763" i="8"/>
  <c r="H759" i="8"/>
  <c r="H755" i="8"/>
  <c r="H751" i="8"/>
  <c r="H747" i="8"/>
  <c r="H743" i="8"/>
  <c r="H739" i="8"/>
  <c r="H735" i="8"/>
  <c r="H731" i="8"/>
  <c r="H727" i="8"/>
  <c r="H723" i="8"/>
  <c r="H719" i="8"/>
  <c r="H715" i="8"/>
  <c r="H711" i="8"/>
  <c r="H707" i="8"/>
  <c r="H703" i="8"/>
  <c r="H699" i="8"/>
  <c r="H695" i="8"/>
  <c r="H691" i="8"/>
  <c r="H687" i="8"/>
  <c r="H683" i="8"/>
  <c r="H679" i="8"/>
  <c r="H675" i="8"/>
  <c r="H671" i="8"/>
  <c r="H667" i="8"/>
  <c r="H663" i="8"/>
  <c r="H659" i="8"/>
  <c r="H655" i="8"/>
  <c r="H651" i="8"/>
  <c r="H647" i="8"/>
  <c r="I1222" i="8"/>
  <c r="I1218" i="8"/>
  <c r="I1214" i="8"/>
  <c r="I1210" i="8"/>
  <c r="I1206" i="8"/>
  <c r="I1202" i="8"/>
  <c r="I1198" i="8"/>
  <c r="I1194" i="8"/>
  <c r="I1190" i="8"/>
  <c r="I1186" i="8"/>
  <c r="I1182" i="8"/>
  <c r="I1178" i="8"/>
  <c r="I1174" i="8"/>
  <c r="I1170" i="8"/>
  <c r="I1166" i="8"/>
  <c r="I1162" i="8"/>
  <c r="I1158" i="8"/>
  <c r="I1154" i="8"/>
  <c r="I1150" i="8"/>
  <c r="I1146" i="8"/>
  <c r="I1142" i="8"/>
  <c r="I1138" i="8"/>
  <c r="I1134" i="8"/>
  <c r="I1130" i="8"/>
  <c r="I1126" i="8"/>
  <c r="I1122" i="8"/>
  <c r="I1118" i="8"/>
  <c r="I1114" i="8"/>
  <c r="I1110" i="8"/>
  <c r="I1106" i="8"/>
  <c r="I1102" i="8"/>
  <c r="I1098" i="8"/>
  <c r="I1094" i="8"/>
  <c r="I1090" i="8"/>
  <c r="I1086" i="8"/>
  <c r="I1082" i="8"/>
  <c r="I1078" i="8"/>
  <c r="I1074" i="8"/>
  <c r="I1070" i="8"/>
  <c r="I1066" i="8"/>
  <c r="I1062" i="8"/>
  <c r="I1058" i="8"/>
  <c r="I1054" i="8"/>
  <c r="I1050" i="8"/>
  <c r="I1046" i="8"/>
  <c r="I1042" i="8"/>
  <c r="I1038" i="8"/>
  <c r="I1034" i="8"/>
  <c r="I1030" i="8"/>
  <c r="I1026" i="8"/>
  <c r="I1022" i="8"/>
  <c r="I1018" i="8"/>
  <c r="I1014" i="8"/>
  <c r="I1010" i="8"/>
  <c r="I1006" i="8"/>
  <c r="I1002" i="8"/>
  <c r="I998" i="8"/>
  <c r="I994" i="8"/>
  <c r="I990" i="8"/>
  <c r="I986" i="8"/>
  <c r="I982" i="8"/>
  <c r="I978" i="8"/>
  <c r="I974" i="8"/>
  <c r="I970" i="8"/>
  <c r="I966" i="8"/>
  <c r="I962" i="8"/>
  <c r="I958" i="8"/>
  <c r="I954" i="8"/>
  <c r="I950" i="8"/>
  <c r="I946" i="8"/>
  <c r="I942" i="8"/>
  <c r="I938" i="8"/>
  <c r="I934" i="8"/>
  <c r="I930" i="8"/>
  <c r="I926" i="8"/>
  <c r="I922" i="8"/>
  <c r="I918" i="8"/>
  <c r="I914" i="8"/>
  <c r="I910" i="8"/>
  <c r="I906" i="8"/>
  <c r="I902" i="8"/>
  <c r="I898" i="8"/>
  <c r="I894" i="8"/>
  <c r="I890" i="8"/>
  <c r="I886" i="8"/>
  <c r="I882" i="8"/>
  <c r="I878" i="8"/>
  <c r="I874" i="8"/>
  <c r="I870" i="8"/>
  <c r="I866" i="8"/>
  <c r="I862" i="8"/>
  <c r="I858" i="8"/>
  <c r="I854" i="8"/>
  <c r="I850" i="8"/>
  <c r="I846" i="8"/>
  <c r="I842" i="8"/>
  <c r="I838" i="8"/>
  <c r="I834" i="8"/>
  <c r="I830" i="8"/>
  <c r="I826" i="8"/>
  <c r="I822" i="8"/>
  <c r="I818" i="8"/>
  <c r="I814" i="8"/>
  <c r="I810" i="8"/>
  <c r="I806" i="8"/>
  <c r="I802" i="8"/>
  <c r="I798" i="8"/>
  <c r="I794" i="8"/>
  <c r="I790" i="8"/>
  <c r="I786" i="8"/>
  <c r="I782" i="8"/>
  <c r="I778" i="8"/>
  <c r="I774" i="8"/>
  <c r="I770" i="8"/>
  <c r="I766" i="8"/>
  <c r="I762" i="8"/>
  <c r="I758" i="8"/>
  <c r="I754" i="8"/>
  <c r="I750" i="8"/>
  <c r="I746" i="8"/>
  <c r="I742" i="8"/>
  <c r="I738" i="8"/>
  <c r="I734" i="8"/>
  <c r="I730" i="8"/>
  <c r="I726" i="8"/>
  <c r="I722" i="8"/>
  <c r="I718" i="8"/>
  <c r="I714" i="8"/>
  <c r="I710" i="8"/>
  <c r="I706" i="8"/>
  <c r="I702" i="8"/>
  <c r="I698" i="8"/>
  <c r="I694" i="8"/>
  <c r="I690" i="8"/>
  <c r="I686" i="8"/>
  <c r="I682" i="8"/>
  <c r="I678" i="8"/>
  <c r="I674" i="8"/>
  <c r="I670" i="8"/>
  <c r="I666" i="8"/>
  <c r="I662" i="8"/>
  <c r="I658" i="8"/>
  <c r="I654" i="8"/>
  <c r="I650" i="8"/>
  <c r="I646" i="8"/>
  <c r="J1225" i="8"/>
  <c r="J1221" i="8"/>
  <c r="J1217" i="8"/>
  <c r="J1213" i="8"/>
  <c r="J1209" i="8"/>
  <c r="J1205" i="8"/>
  <c r="J1201" i="8"/>
  <c r="J1197" i="8"/>
  <c r="J1193" i="8"/>
  <c r="J1189" i="8"/>
  <c r="J1185" i="8"/>
  <c r="J1181" i="8"/>
  <c r="J1177" i="8"/>
  <c r="J1173" i="8"/>
  <c r="J1169" i="8"/>
  <c r="J1165" i="8"/>
  <c r="J1161" i="8"/>
  <c r="J1157" i="8"/>
  <c r="J1153" i="8"/>
  <c r="J1149" i="8"/>
  <c r="J1145" i="8"/>
  <c r="J1141" i="8"/>
  <c r="J1137" i="8"/>
  <c r="J1133" i="8"/>
  <c r="J1129" i="8"/>
  <c r="J1125" i="8"/>
  <c r="J1121" i="8"/>
  <c r="J1117" i="8"/>
  <c r="J1113" i="8"/>
  <c r="J1109" i="8"/>
  <c r="J1105" i="8"/>
  <c r="J1101" i="8"/>
  <c r="J1097" i="8"/>
  <c r="J1093" i="8"/>
  <c r="J1089" i="8"/>
  <c r="J1085" i="8"/>
  <c r="J1081" i="8"/>
  <c r="J1077" i="8"/>
  <c r="J1073" i="8"/>
  <c r="J1069" i="8"/>
  <c r="J1065" i="8"/>
  <c r="J1061" i="8"/>
  <c r="J1057" i="8"/>
  <c r="J1053" i="8"/>
  <c r="J1049" i="8"/>
  <c r="J1045" i="8"/>
  <c r="J1041" i="8"/>
  <c r="J1037" i="8"/>
  <c r="J1033" i="8"/>
  <c r="J1029" i="8"/>
  <c r="J1025" i="8"/>
  <c r="J1021" i="8"/>
  <c r="J1017" i="8"/>
  <c r="J1013" i="8"/>
  <c r="J1009" i="8"/>
  <c r="J1005" i="8"/>
  <c r="J1001" i="8"/>
  <c r="J997" i="8"/>
  <c r="J993" i="8"/>
  <c r="J989" i="8"/>
  <c r="J985" i="8"/>
  <c r="J981" i="8"/>
  <c r="J977" i="8"/>
  <c r="J973" i="8"/>
  <c r="J969" i="8"/>
  <c r="J965" i="8"/>
  <c r="J961" i="8"/>
  <c r="J957" i="8"/>
  <c r="J953" i="8"/>
  <c r="J949" i="8"/>
  <c r="J945" i="8"/>
  <c r="J941" i="8"/>
  <c r="J937" i="8"/>
  <c r="J933" i="8"/>
  <c r="J929" i="8"/>
  <c r="J925" i="8"/>
  <c r="J921" i="8"/>
  <c r="J917" i="8"/>
  <c r="J913" i="8"/>
  <c r="J909" i="8"/>
  <c r="J905" i="8"/>
  <c r="J901" i="8"/>
  <c r="J897" i="8"/>
  <c r="J893" i="8"/>
  <c r="J889" i="8"/>
  <c r="J885" i="8"/>
  <c r="J881" i="8"/>
  <c r="J877" i="8"/>
  <c r="J873" i="8"/>
  <c r="J869" i="8"/>
  <c r="J865" i="8"/>
  <c r="J861" i="8"/>
  <c r="J857" i="8"/>
  <c r="J853" i="8"/>
  <c r="J849" i="8"/>
  <c r="J845" i="8"/>
  <c r="J841" i="8"/>
  <c r="J837" i="8"/>
  <c r="J833" i="8"/>
  <c r="J829" i="8"/>
  <c r="J825" i="8"/>
  <c r="J821" i="8"/>
  <c r="J817" i="8"/>
  <c r="J813" i="8"/>
  <c r="J809" i="8"/>
  <c r="J805" i="8"/>
  <c r="J801" i="8"/>
  <c r="J797" i="8"/>
  <c r="J793" i="8"/>
  <c r="J789" i="8"/>
  <c r="J785" i="8"/>
  <c r="J781" i="8"/>
  <c r="J777" i="8"/>
  <c r="J773" i="8"/>
  <c r="J769" i="8"/>
  <c r="J765" i="8"/>
  <c r="J761" i="8"/>
  <c r="J757" i="8"/>
  <c r="J753" i="8"/>
  <c r="J749" i="8"/>
  <c r="J745" i="8"/>
  <c r="J741" i="8"/>
  <c r="J737" i="8"/>
  <c r="J733" i="8"/>
  <c r="J729" i="8"/>
  <c r="J725" i="8"/>
  <c r="J721" i="8"/>
  <c r="J717" i="8"/>
  <c r="J713" i="8"/>
  <c r="J709" i="8"/>
  <c r="J705" i="8"/>
  <c r="J701" i="8"/>
  <c r="J697" i="8"/>
  <c r="J693" i="8"/>
  <c r="J689" i="8"/>
  <c r="J685" i="8"/>
  <c r="J681" i="8"/>
  <c r="J677" i="8"/>
  <c r="J673" i="8"/>
  <c r="J669" i="8"/>
  <c r="J665" i="8"/>
  <c r="J661" i="8"/>
  <c r="J657" i="8"/>
  <c r="J653" i="8"/>
  <c r="J649" i="8"/>
  <c r="K1224" i="8"/>
  <c r="K1220" i="8"/>
  <c r="K1216" i="8"/>
  <c r="K1212" i="8"/>
  <c r="K1208" i="8"/>
  <c r="K1204" i="8"/>
  <c r="K1200" i="8"/>
  <c r="K1196" i="8"/>
  <c r="K1192" i="8"/>
  <c r="K1188" i="8"/>
  <c r="K1184" i="8"/>
  <c r="K1180" i="8"/>
  <c r="K1176" i="8"/>
  <c r="K1172" i="8"/>
  <c r="K1168" i="8"/>
  <c r="K1164" i="8"/>
  <c r="K1160" i="8"/>
  <c r="K1156" i="8"/>
  <c r="K1152" i="8"/>
  <c r="K1148" i="8"/>
  <c r="K1144" i="8"/>
  <c r="K1140" i="8"/>
  <c r="K1136" i="8"/>
  <c r="K1132" i="8"/>
  <c r="K1128" i="8"/>
  <c r="K1124" i="8"/>
  <c r="K1120" i="8"/>
  <c r="K1116" i="8"/>
  <c r="K1112" i="8"/>
  <c r="K1108" i="8"/>
  <c r="K1104" i="8"/>
  <c r="K1100" i="8"/>
  <c r="K1096" i="8"/>
  <c r="K1092" i="8"/>
  <c r="K1088" i="8"/>
  <c r="K1084" i="8"/>
  <c r="K1080" i="8"/>
  <c r="K1076" i="8"/>
  <c r="K1072" i="8"/>
  <c r="K1068" i="8"/>
  <c r="K1064" i="8"/>
  <c r="K1060" i="8"/>
  <c r="K1056" i="8"/>
  <c r="K1052" i="8"/>
  <c r="K1048" i="8"/>
  <c r="K1044" i="8"/>
  <c r="K1040" i="8"/>
  <c r="K1036" i="8"/>
  <c r="K1032" i="8"/>
  <c r="K1028" i="8"/>
  <c r="K1024" i="8"/>
  <c r="K1020" i="8"/>
  <c r="K1016" i="8"/>
  <c r="K1012" i="8"/>
  <c r="K1008" i="8"/>
  <c r="K1004" i="8"/>
  <c r="K1000" i="8"/>
  <c r="K996" i="8"/>
  <c r="K992" i="8"/>
  <c r="K988" i="8"/>
  <c r="K984" i="8"/>
  <c r="K980" i="8"/>
  <c r="K976" i="8"/>
  <c r="K972" i="8"/>
  <c r="K968" i="8"/>
  <c r="K964" i="8"/>
  <c r="K960" i="8"/>
  <c r="K956" i="8"/>
  <c r="K952" i="8"/>
  <c r="K948" i="8"/>
  <c r="K944" i="8"/>
  <c r="K940" i="8"/>
  <c r="K936" i="8"/>
  <c r="K932" i="8"/>
  <c r="K928" i="8"/>
  <c r="K924" i="8"/>
  <c r="K920" i="8"/>
  <c r="K916" i="8"/>
  <c r="K912" i="8"/>
  <c r="K908" i="8"/>
  <c r="K904" i="8"/>
  <c r="K900" i="8"/>
  <c r="K896" i="8"/>
  <c r="K892" i="8"/>
  <c r="K888" i="8"/>
  <c r="K884" i="8"/>
  <c r="K880" i="8"/>
  <c r="K876" i="8"/>
  <c r="K872" i="8"/>
  <c r="K868" i="8"/>
  <c r="K864" i="8"/>
  <c r="K860" i="8"/>
  <c r="K856" i="8"/>
  <c r="K852" i="8"/>
  <c r="K848" i="8"/>
  <c r="K844" i="8"/>
  <c r="K840" i="8"/>
  <c r="K836" i="8"/>
  <c r="K832" i="8"/>
  <c r="K828" i="8"/>
  <c r="K824" i="8"/>
  <c r="K820" i="8"/>
  <c r="K816" i="8"/>
  <c r="K812" i="8"/>
  <c r="K808" i="8"/>
  <c r="K804" i="8"/>
  <c r="K800" i="8"/>
  <c r="K796" i="8"/>
  <c r="K792" i="8"/>
  <c r="K788" i="8"/>
  <c r="K784" i="8"/>
  <c r="K780" i="8"/>
  <c r="K776" i="8"/>
  <c r="K772" i="8"/>
  <c r="K768" i="8"/>
  <c r="K764" i="8"/>
  <c r="K760" i="8"/>
  <c r="K756" i="8"/>
  <c r="K752" i="8"/>
  <c r="K748" i="8"/>
  <c r="K744" i="8"/>
  <c r="K740" i="8"/>
  <c r="K736" i="8"/>
  <c r="K732" i="8"/>
  <c r="K728" i="8"/>
  <c r="K724" i="8"/>
  <c r="K720" i="8"/>
  <c r="K716" i="8"/>
  <c r="K712" i="8"/>
  <c r="K708" i="8"/>
  <c r="K704" i="8"/>
  <c r="K700" i="8"/>
  <c r="K696" i="8"/>
  <c r="K692" i="8"/>
  <c r="K688" i="8"/>
  <c r="K684" i="8"/>
  <c r="K680" i="8"/>
  <c r="K676" i="8"/>
  <c r="K672" i="8"/>
  <c r="K668" i="8"/>
  <c r="K664" i="8"/>
  <c r="K660" i="8"/>
  <c r="K656" i="8"/>
  <c r="K652" i="8"/>
  <c r="K648" i="8"/>
  <c r="L1223" i="8"/>
  <c r="L1219" i="8"/>
  <c r="L1215" i="8"/>
  <c r="L1211" i="8"/>
  <c r="L1207" i="8"/>
  <c r="L1203" i="8"/>
  <c r="L1199" i="8"/>
  <c r="L1195" i="8"/>
  <c r="L1191" i="8"/>
  <c r="L1187" i="8"/>
  <c r="L1183" i="8"/>
  <c r="L1179" i="8"/>
  <c r="L1175" i="8"/>
  <c r="L1171" i="8"/>
  <c r="L1167" i="8"/>
  <c r="L1163" i="8"/>
  <c r="L1159" i="8"/>
  <c r="L1155" i="8"/>
  <c r="L1151" i="8"/>
  <c r="L1147" i="8"/>
  <c r="L1143" i="8"/>
  <c r="L1139" i="8"/>
  <c r="L1135" i="8"/>
  <c r="L1131" i="8"/>
  <c r="L1127" i="8"/>
  <c r="L1123" i="8"/>
  <c r="L1119" i="8"/>
  <c r="L1115" i="8"/>
  <c r="L1111" i="8"/>
  <c r="L1107" i="8"/>
  <c r="L1103" i="8"/>
  <c r="L1099" i="8"/>
  <c r="L1095" i="8"/>
  <c r="L1091" i="8"/>
  <c r="L1087" i="8"/>
  <c r="L1083" i="8"/>
  <c r="L1079" i="8"/>
  <c r="L1075" i="8"/>
  <c r="L1071" i="8"/>
  <c r="L1067" i="8"/>
  <c r="L1063" i="8"/>
  <c r="L1059" i="8"/>
  <c r="L1055" i="8"/>
  <c r="L1051" i="8"/>
  <c r="L1047" i="8"/>
  <c r="L1043" i="8"/>
  <c r="L1039" i="8"/>
  <c r="L1035" i="8"/>
  <c r="L1031" i="8"/>
  <c r="L1027" i="8"/>
  <c r="L1023" i="8"/>
  <c r="L1019" i="8"/>
  <c r="L1015" i="8"/>
  <c r="L1011" i="8"/>
  <c r="L1007" i="8"/>
  <c r="L1003" i="8"/>
  <c r="L999" i="8"/>
  <c r="L995" i="8"/>
  <c r="L991" i="8"/>
  <c r="L987" i="8"/>
  <c r="L983" i="8"/>
  <c r="L979" i="8"/>
  <c r="L975" i="8"/>
  <c r="L971" i="8"/>
  <c r="L967" i="8"/>
  <c r="L963" i="8"/>
  <c r="L959" i="8"/>
  <c r="L955" i="8"/>
  <c r="L951" i="8"/>
  <c r="L947" i="8"/>
  <c r="L943" i="8"/>
  <c r="L939" i="8"/>
  <c r="L935" i="8"/>
  <c r="L931" i="8"/>
  <c r="L927" i="8"/>
  <c r="L923" i="8"/>
  <c r="L919" i="8"/>
  <c r="L915" i="8"/>
  <c r="L911" i="8"/>
  <c r="L907" i="8"/>
  <c r="L903" i="8"/>
  <c r="L899" i="8"/>
  <c r="L895" i="8"/>
  <c r="L891" i="8"/>
  <c r="L887" i="8"/>
  <c r="L883" i="8"/>
  <c r="L879" i="8"/>
  <c r="L875" i="8"/>
  <c r="L871" i="8"/>
  <c r="L867" i="8"/>
  <c r="L863" i="8"/>
  <c r="L859" i="8"/>
  <c r="L855" i="8"/>
  <c r="L851" i="8"/>
  <c r="L847" i="8"/>
  <c r="L843" i="8"/>
  <c r="L839" i="8"/>
  <c r="L835" i="8"/>
  <c r="L831" i="8"/>
  <c r="L827" i="8"/>
  <c r="L823" i="8"/>
  <c r="L819" i="8"/>
  <c r="L815" i="8"/>
  <c r="L811" i="8"/>
  <c r="L807" i="8"/>
  <c r="L803" i="8"/>
  <c r="L799" i="8"/>
  <c r="L795" i="8"/>
  <c r="L791" i="8"/>
  <c r="L787" i="8"/>
  <c r="L783" i="8"/>
  <c r="L779" i="8"/>
  <c r="L775" i="8"/>
  <c r="L771" i="8"/>
  <c r="L767" i="8"/>
  <c r="L763" i="8"/>
  <c r="L759" i="8"/>
  <c r="L755" i="8"/>
  <c r="L751" i="8"/>
  <c r="L747" i="8"/>
  <c r="L743" i="8"/>
  <c r="L739" i="8"/>
  <c r="L735" i="8"/>
  <c r="L731" i="8"/>
  <c r="L727" i="8"/>
  <c r="L723" i="8"/>
  <c r="L719" i="8"/>
  <c r="L715" i="8"/>
  <c r="L711" i="8"/>
  <c r="L707" i="8"/>
  <c r="L703" i="8"/>
  <c r="L699" i="8"/>
  <c r="L695" i="8"/>
  <c r="L691" i="8"/>
  <c r="L687" i="8"/>
  <c r="L683" i="8"/>
  <c r="L679" i="8"/>
  <c r="L675" i="8"/>
  <c r="L671" i="8"/>
  <c r="L667" i="8"/>
  <c r="L663" i="8"/>
  <c r="L659" i="8"/>
  <c r="L655" i="8"/>
  <c r="L651" i="8"/>
  <c r="L647" i="8"/>
  <c r="N1225" i="8"/>
  <c r="N1221" i="8"/>
  <c r="N1217" i="8"/>
  <c r="N1213" i="8"/>
  <c r="N1209" i="8"/>
  <c r="N1205" i="8"/>
  <c r="N1201" i="8"/>
  <c r="N1197" i="8"/>
  <c r="N1193" i="8"/>
  <c r="N1189" i="8"/>
  <c r="N1185" i="8"/>
  <c r="N1181" i="8"/>
  <c r="N1177" i="8"/>
  <c r="N1173" i="8"/>
  <c r="N1169" i="8"/>
  <c r="N1165" i="8"/>
  <c r="N1161" i="8"/>
  <c r="N1157" i="8"/>
  <c r="N1153" i="8"/>
  <c r="N1149" i="8"/>
  <c r="N1145" i="8"/>
  <c r="N1141" i="8"/>
  <c r="N1137" i="8"/>
  <c r="N1133" i="8"/>
  <c r="N1129" i="8"/>
  <c r="N1125" i="8"/>
  <c r="N1121" i="8"/>
  <c r="N1117" i="8"/>
  <c r="N1113" i="8"/>
  <c r="N1109" i="8"/>
  <c r="N1105" i="8"/>
  <c r="N1101" i="8"/>
  <c r="N1097" i="8"/>
  <c r="N1093" i="8"/>
  <c r="N1089" i="8"/>
  <c r="N1085" i="8"/>
  <c r="N1081" i="8"/>
  <c r="N1077" i="8"/>
  <c r="N1073" i="8"/>
  <c r="N1069" i="8"/>
  <c r="N1065" i="8"/>
  <c r="N1061" i="8"/>
  <c r="N1057" i="8"/>
  <c r="N1053" i="8"/>
  <c r="N1049" i="8"/>
  <c r="N1045" i="8"/>
  <c r="N1041" i="8"/>
  <c r="N1037" i="8"/>
  <c r="N1033" i="8"/>
  <c r="N1029" i="8"/>
  <c r="N1025" i="8"/>
  <c r="N1021" i="8"/>
  <c r="N1017" i="8"/>
  <c r="N1013" i="8"/>
  <c r="N1009" i="8"/>
  <c r="N1005" i="8"/>
  <c r="N1001" i="8"/>
  <c r="N997" i="8"/>
  <c r="N993" i="8"/>
  <c r="N989" i="8"/>
  <c r="N985" i="8"/>
  <c r="N981" i="8"/>
  <c r="N977" i="8"/>
  <c r="N973" i="8"/>
  <c r="N969" i="8"/>
  <c r="N965" i="8"/>
  <c r="N961" i="8"/>
  <c r="N957" i="8"/>
  <c r="N953" i="8"/>
  <c r="N949" i="8"/>
  <c r="N945" i="8"/>
  <c r="N941" i="8"/>
  <c r="N937" i="8"/>
  <c r="N933" i="8"/>
  <c r="N929" i="8"/>
  <c r="N925" i="8"/>
  <c r="N921" i="8"/>
  <c r="N917" i="8"/>
  <c r="N913" i="8"/>
  <c r="N909" i="8"/>
  <c r="N905" i="8"/>
  <c r="N901" i="8"/>
  <c r="N897" i="8"/>
  <c r="N893" i="8"/>
  <c r="N889" i="8"/>
  <c r="N885" i="8"/>
  <c r="N881" i="8"/>
  <c r="N877" i="8"/>
  <c r="N873" i="8"/>
  <c r="N869" i="8"/>
  <c r="N865" i="8"/>
  <c r="N861" i="8"/>
  <c r="N857" i="8"/>
  <c r="N853" i="8"/>
  <c r="N849" i="8"/>
  <c r="N845" i="8"/>
  <c r="N841" i="8"/>
  <c r="N837" i="8"/>
  <c r="N833" i="8"/>
  <c r="N829" i="8"/>
  <c r="N825" i="8"/>
  <c r="N821" i="8"/>
  <c r="N817" i="8"/>
  <c r="N813" i="8"/>
  <c r="N809" i="8"/>
  <c r="N805" i="8"/>
  <c r="N801" i="8"/>
  <c r="N797" i="8"/>
  <c r="N793" i="8"/>
  <c r="N789" i="8"/>
  <c r="N785" i="8"/>
  <c r="N781" i="8"/>
  <c r="N777" i="8"/>
  <c r="N773" i="8"/>
  <c r="N769" i="8"/>
  <c r="N765" i="8"/>
  <c r="N761" i="8"/>
  <c r="N757" i="8"/>
  <c r="N753" i="8"/>
  <c r="N749" i="8"/>
  <c r="N745" i="8"/>
  <c r="N741" i="8"/>
  <c r="N737" i="8"/>
  <c r="N733" i="8"/>
  <c r="N729" i="8"/>
  <c r="N725" i="8"/>
  <c r="N721" i="8"/>
  <c r="N717" i="8"/>
  <c r="N713" i="8"/>
  <c r="N709" i="8"/>
  <c r="N705" i="8"/>
  <c r="N701" i="8"/>
  <c r="N697" i="8"/>
  <c r="N693" i="8"/>
  <c r="N689" i="8"/>
  <c r="N685" i="8"/>
  <c r="N681" i="8"/>
  <c r="N677" i="8"/>
  <c r="N673" i="8"/>
  <c r="N669" i="8"/>
  <c r="N665" i="8"/>
  <c r="N661" i="8"/>
  <c r="N657" i="8"/>
  <c r="N653" i="8"/>
  <c r="N649" i="8"/>
  <c r="O1224" i="8"/>
  <c r="O1220" i="8"/>
  <c r="O1216" i="8"/>
  <c r="O1212" i="8"/>
  <c r="O1208" i="8"/>
  <c r="O1204" i="8"/>
  <c r="O1200" i="8"/>
  <c r="O1196" i="8"/>
  <c r="O1192" i="8"/>
  <c r="O1188" i="8"/>
  <c r="O1184" i="8"/>
  <c r="O1180" i="8"/>
  <c r="O1176" i="8"/>
  <c r="O1172" i="8"/>
  <c r="O1168" i="8"/>
  <c r="O1164" i="8"/>
  <c r="O1160" i="8"/>
  <c r="O1156" i="8"/>
  <c r="O1152" i="8"/>
  <c r="O1148" i="8"/>
  <c r="O1144" i="8"/>
  <c r="O1140" i="8"/>
  <c r="O1136" i="8"/>
  <c r="O1132" i="8"/>
  <c r="O1128" i="8"/>
  <c r="O1124" i="8"/>
  <c r="O1120" i="8"/>
  <c r="O1116" i="8"/>
  <c r="O1112" i="8"/>
  <c r="O1108" i="8"/>
  <c r="O1104" i="8"/>
  <c r="O1100" i="8"/>
  <c r="O1096" i="8"/>
  <c r="O1092" i="8"/>
  <c r="O1088" i="8"/>
  <c r="O1084" i="8"/>
  <c r="O1080" i="8"/>
  <c r="O1076" i="8"/>
  <c r="O1072" i="8"/>
  <c r="O1068" i="8"/>
  <c r="O1064" i="8"/>
  <c r="O1060" i="8"/>
  <c r="O1056" i="8"/>
  <c r="O1052" i="8"/>
  <c r="O1048" i="8"/>
  <c r="O1044" i="8"/>
  <c r="O1040" i="8"/>
  <c r="O1036" i="8"/>
  <c r="O1032" i="8"/>
  <c r="O1028" i="8"/>
  <c r="O1024" i="8"/>
  <c r="O1020" i="8"/>
  <c r="O1016" i="8"/>
  <c r="O1012" i="8"/>
  <c r="O1008" i="8"/>
  <c r="O1004" i="8"/>
  <c r="O1000" i="8"/>
  <c r="O996" i="8"/>
  <c r="O992" i="8"/>
  <c r="O988" i="8"/>
  <c r="O984" i="8"/>
  <c r="O980" i="8"/>
  <c r="O976" i="8"/>
  <c r="O972" i="8"/>
  <c r="O968" i="8"/>
  <c r="O964" i="8"/>
  <c r="O960" i="8"/>
  <c r="O956" i="8"/>
  <c r="O952" i="8"/>
  <c r="O948" i="8"/>
  <c r="O944" i="8"/>
  <c r="O940" i="8"/>
  <c r="O936" i="8"/>
  <c r="O932" i="8"/>
  <c r="O928" i="8"/>
  <c r="O924" i="8"/>
  <c r="O920" i="8"/>
  <c r="O916" i="8"/>
  <c r="O912" i="8"/>
  <c r="O908" i="8"/>
  <c r="O904" i="8"/>
  <c r="O900" i="8"/>
  <c r="O896" i="8"/>
  <c r="O892" i="8"/>
  <c r="O888" i="8"/>
  <c r="O884" i="8"/>
  <c r="O880" i="8"/>
  <c r="O876" i="8"/>
  <c r="O872" i="8"/>
  <c r="O868" i="8"/>
  <c r="O864" i="8"/>
  <c r="O860" i="8"/>
  <c r="O856" i="8"/>
  <c r="O852" i="8"/>
  <c r="O848" i="8"/>
  <c r="O844" i="8"/>
  <c r="O840" i="8"/>
  <c r="O836" i="8"/>
  <c r="O832" i="8"/>
  <c r="O828" i="8"/>
  <c r="O824" i="8"/>
  <c r="O820" i="8"/>
  <c r="O816" i="8"/>
  <c r="O812" i="8"/>
  <c r="O808" i="8"/>
  <c r="O804" i="8"/>
  <c r="O800" i="8"/>
  <c r="O796" i="8"/>
  <c r="O792" i="8"/>
  <c r="O788" i="8"/>
  <c r="O784" i="8"/>
  <c r="O780" i="8"/>
  <c r="O776" i="8"/>
  <c r="O772" i="8"/>
  <c r="O768" i="8"/>
  <c r="O764" i="8"/>
  <c r="O760" i="8"/>
  <c r="O756" i="8"/>
  <c r="O752" i="8"/>
  <c r="O748" i="8"/>
  <c r="O744" i="8"/>
  <c r="O740" i="8"/>
  <c r="O736" i="8"/>
  <c r="O732" i="8"/>
  <c r="O728" i="8"/>
  <c r="O724" i="8"/>
  <c r="O720" i="8"/>
  <c r="O716" i="8"/>
  <c r="O712" i="8"/>
  <c r="O708" i="8"/>
  <c r="O704" i="8"/>
  <c r="O700" i="8"/>
  <c r="O696" i="8"/>
  <c r="O692" i="8"/>
  <c r="O688" i="8"/>
  <c r="O684" i="8"/>
  <c r="O680" i="8"/>
  <c r="O676" i="8"/>
  <c r="O672" i="8"/>
  <c r="O668" i="8"/>
  <c r="O664" i="8"/>
  <c r="O660" i="8"/>
  <c r="O656" i="8"/>
  <c r="O652" i="8"/>
  <c r="O648" i="8"/>
  <c r="P1223" i="8"/>
  <c r="P1219" i="8"/>
  <c r="P1215" i="8"/>
  <c r="P1211" i="8"/>
  <c r="P1207" i="8"/>
  <c r="P1203" i="8"/>
  <c r="P1199" i="8"/>
  <c r="P1195" i="8"/>
  <c r="P1191" i="8"/>
  <c r="P1187" i="8"/>
  <c r="P1183" i="8"/>
  <c r="P1179" i="8"/>
  <c r="P1175" i="8"/>
  <c r="P1171" i="8"/>
  <c r="P1167" i="8"/>
  <c r="P1163" i="8"/>
  <c r="P1159" i="8"/>
  <c r="P1155" i="8"/>
  <c r="P1151" i="8"/>
  <c r="P1147" i="8"/>
  <c r="P1143" i="8"/>
  <c r="P1139" i="8"/>
  <c r="P1135" i="8"/>
  <c r="P1131" i="8"/>
  <c r="P1127" i="8"/>
  <c r="P1123" i="8"/>
  <c r="P1119" i="8"/>
  <c r="P1115" i="8"/>
  <c r="P1111" i="8"/>
  <c r="P1107" i="8"/>
  <c r="P1103" i="8"/>
  <c r="P1099" i="8"/>
  <c r="P1095" i="8"/>
  <c r="P1091" i="8"/>
  <c r="P1087" i="8"/>
  <c r="P1083" i="8"/>
  <c r="P1079" i="8"/>
  <c r="P1075" i="8"/>
  <c r="P1071" i="8"/>
  <c r="P1067" i="8"/>
  <c r="P1063" i="8"/>
  <c r="P1059" i="8"/>
  <c r="P1055" i="8"/>
  <c r="P1051" i="8"/>
  <c r="P1047" i="8"/>
  <c r="P1043" i="8"/>
  <c r="P1039" i="8"/>
  <c r="P1035" i="8"/>
  <c r="P1031" i="8"/>
  <c r="P1027" i="8"/>
  <c r="P1023" i="8"/>
  <c r="P1019" i="8"/>
  <c r="P1015" i="8"/>
  <c r="P1011" i="8"/>
  <c r="P1007" i="8"/>
  <c r="P1003" i="8"/>
  <c r="P999" i="8"/>
  <c r="P995" i="8"/>
  <c r="P991" i="8"/>
  <c r="P987" i="8"/>
  <c r="P983" i="8"/>
  <c r="P979" i="8"/>
  <c r="P975" i="8"/>
  <c r="P971" i="8"/>
  <c r="P967" i="8"/>
  <c r="P963" i="8"/>
  <c r="P959" i="8"/>
  <c r="P955" i="8"/>
  <c r="P951" i="8"/>
  <c r="P947" i="8"/>
  <c r="P943" i="8"/>
  <c r="P939" i="8"/>
  <c r="P935" i="8"/>
  <c r="P931" i="8"/>
  <c r="P927" i="8"/>
  <c r="P923" i="8"/>
  <c r="P919" i="8"/>
  <c r="P915" i="8"/>
  <c r="P911" i="8"/>
  <c r="P907" i="8"/>
  <c r="P903" i="8"/>
  <c r="P899" i="8"/>
  <c r="P895" i="8"/>
  <c r="P891" i="8"/>
  <c r="P887" i="8"/>
  <c r="P883" i="8"/>
  <c r="P879" i="8"/>
  <c r="P875" i="8"/>
  <c r="P871" i="8"/>
  <c r="P867" i="8"/>
  <c r="P863" i="8"/>
  <c r="P859" i="8"/>
  <c r="P855" i="8"/>
  <c r="P851" i="8"/>
  <c r="P847" i="8"/>
  <c r="P843" i="8"/>
  <c r="P839" i="8"/>
  <c r="P835" i="8"/>
  <c r="P831" i="8"/>
  <c r="P827" i="8"/>
  <c r="P823" i="8"/>
  <c r="P819" i="8"/>
  <c r="P815" i="8"/>
  <c r="P811" i="8"/>
  <c r="P807" i="8"/>
  <c r="P803" i="8"/>
  <c r="P799" i="8"/>
  <c r="P795" i="8"/>
  <c r="P791" i="8"/>
  <c r="P787" i="8"/>
  <c r="P783" i="8"/>
  <c r="P779" i="8"/>
  <c r="P775" i="8"/>
  <c r="P771" i="8"/>
  <c r="P767" i="8"/>
  <c r="P763" i="8"/>
  <c r="P759" i="8"/>
  <c r="P755" i="8"/>
  <c r="P751" i="8"/>
  <c r="P747" i="8"/>
  <c r="P743" i="8"/>
  <c r="P739" i="8"/>
  <c r="P735" i="8"/>
  <c r="P731" i="8"/>
  <c r="P727" i="8"/>
  <c r="P723" i="8"/>
  <c r="P719" i="8"/>
  <c r="P715" i="8"/>
  <c r="P711" i="8"/>
  <c r="P707" i="8"/>
  <c r="P703" i="8"/>
  <c r="P699" i="8"/>
  <c r="P695" i="8"/>
  <c r="P691" i="8"/>
  <c r="P687" i="8"/>
  <c r="P683" i="8"/>
  <c r="P679" i="8"/>
  <c r="P675" i="8"/>
  <c r="P671" i="8"/>
  <c r="P667" i="8"/>
  <c r="P663" i="8"/>
  <c r="P659" i="8"/>
  <c r="P655" i="8"/>
  <c r="P651" i="8"/>
  <c r="P647" i="8"/>
  <c r="Q1222" i="8"/>
  <c r="Q1218" i="8"/>
  <c r="Q1214" i="8"/>
  <c r="Q1210" i="8"/>
  <c r="Q1206" i="8"/>
  <c r="Q1202" i="8"/>
  <c r="Q1198" i="8"/>
  <c r="Q1194" i="8"/>
  <c r="Q1190" i="8"/>
  <c r="Q1186" i="8"/>
  <c r="Q1182" i="8"/>
  <c r="Q1178" i="8"/>
  <c r="Q1174" i="8"/>
  <c r="Q1170" i="8"/>
  <c r="Q1166" i="8"/>
  <c r="Q1162" i="8"/>
  <c r="Q1158" i="8"/>
  <c r="Q1154" i="8"/>
  <c r="Q1150" i="8"/>
  <c r="Q1146" i="8"/>
  <c r="Q1142" i="8"/>
  <c r="Q1138" i="8"/>
  <c r="Q1134" i="8"/>
  <c r="Q1130" i="8"/>
  <c r="Q1126" i="8"/>
  <c r="Q1122" i="8"/>
  <c r="Q1118" i="8"/>
  <c r="Q1114" i="8"/>
  <c r="Q1110" i="8"/>
  <c r="Q1106" i="8"/>
  <c r="Q1102" i="8"/>
  <c r="Q1098" i="8"/>
  <c r="Q1094" i="8"/>
  <c r="Q1090" i="8"/>
  <c r="Q1086" i="8"/>
  <c r="Q1082" i="8"/>
  <c r="Q1078" i="8"/>
  <c r="Q1074" i="8"/>
  <c r="Q1070" i="8"/>
  <c r="Q1066" i="8"/>
  <c r="Q1062" i="8"/>
  <c r="Q1058" i="8"/>
  <c r="Q1054" i="8"/>
  <c r="Q1050" i="8"/>
  <c r="Q1046" i="8"/>
  <c r="Q1042" i="8"/>
  <c r="Q1038" i="8"/>
  <c r="Q1034" i="8"/>
  <c r="Q1030" i="8"/>
  <c r="Q1026" i="8"/>
  <c r="Q1022" i="8"/>
  <c r="Q1018" i="8"/>
  <c r="Q1014" i="8"/>
  <c r="Q1010" i="8"/>
  <c r="Q1006" i="8"/>
  <c r="Q1002" i="8"/>
  <c r="Q998" i="8"/>
  <c r="Q994" i="8"/>
  <c r="Q990" i="8"/>
  <c r="Q986" i="8"/>
  <c r="Q982" i="8"/>
  <c r="Q978" i="8"/>
  <c r="Q974" i="8"/>
  <c r="Q970" i="8"/>
  <c r="Q966" i="8"/>
  <c r="Q962" i="8"/>
  <c r="Q958" i="8"/>
  <c r="Q954" i="8"/>
  <c r="Q950" i="8"/>
  <c r="Q946" i="8"/>
  <c r="Q942" i="8"/>
  <c r="Q938" i="8"/>
  <c r="Q934" i="8"/>
  <c r="Q930" i="8"/>
  <c r="Q926" i="8"/>
  <c r="Q922" i="8"/>
  <c r="Q918" i="8"/>
  <c r="Q914" i="8"/>
  <c r="Q910" i="8"/>
  <c r="Q906" i="8"/>
  <c r="Q902" i="8"/>
  <c r="Q898" i="8"/>
  <c r="Q894" i="8"/>
  <c r="Q890" i="8"/>
  <c r="Q886" i="8"/>
  <c r="Q882" i="8"/>
  <c r="Q878" i="8"/>
  <c r="Q874" i="8"/>
  <c r="Q870" i="8"/>
  <c r="Q866" i="8"/>
  <c r="Q862" i="8"/>
  <c r="Q858" i="8"/>
  <c r="Q854" i="8"/>
  <c r="Q850" i="8"/>
  <c r="Q846" i="8"/>
  <c r="Q842" i="8"/>
  <c r="Q838" i="8"/>
  <c r="Q834" i="8"/>
  <c r="Q830" i="8"/>
  <c r="Q826" i="8"/>
  <c r="Q822" i="8"/>
  <c r="Q818" i="8"/>
  <c r="Q814" i="8"/>
  <c r="Q810" i="8"/>
  <c r="Q806" i="8"/>
  <c r="Q802" i="8"/>
  <c r="Q798" i="8"/>
  <c r="Q794" i="8"/>
  <c r="Q790" i="8"/>
  <c r="Q786" i="8"/>
  <c r="Q782" i="8"/>
  <c r="Q778" i="8"/>
  <c r="Q774" i="8"/>
  <c r="Q770" i="8"/>
  <c r="Q766" i="8"/>
  <c r="Q762" i="8"/>
  <c r="Q758" i="8"/>
  <c r="Q754" i="8"/>
  <c r="Q750" i="8"/>
  <c r="Q746" i="8"/>
  <c r="Q742" i="8"/>
  <c r="Q738" i="8"/>
  <c r="Q734" i="8"/>
  <c r="Q730" i="8"/>
  <c r="Q726" i="8"/>
  <c r="Q722" i="8"/>
  <c r="Q718" i="8"/>
  <c r="Q714" i="8"/>
  <c r="Q710" i="8"/>
  <c r="Q706" i="8"/>
  <c r="Q702" i="8"/>
  <c r="Q698" i="8"/>
  <c r="Q694" i="8"/>
  <c r="Q690" i="8"/>
  <c r="Q686" i="8"/>
  <c r="Q682" i="8"/>
  <c r="Q678" i="8"/>
  <c r="Q674" i="8"/>
  <c r="Q670" i="8"/>
  <c r="Q666" i="8"/>
  <c r="Q662" i="8"/>
  <c r="Q658" i="8"/>
  <c r="Q654" i="8"/>
  <c r="Q650" i="8"/>
  <c r="Q646" i="8"/>
  <c r="R1225" i="8"/>
  <c r="R1221" i="8"/>
  <c r="R1217" i="8"/>
  <c r="R1213" i="8"/>
  <c r="R1209" i="8"/>
  <c r="R1205" i="8"/>
  <c r="R1201" i="8"/>
  <c r="R1197" i="8"/>
  <c r="R1193" i="8"/>
  <c r="R1189" i="8"/>
  <c r="R1185" i="8"/>
  <c r="R1181" i="8"/>
  <c r="R1177" i="8"/>
  <c r="R1173" i="8"/>
  <c r="R1169" i="8"/>
  <c r="R1165" i="8"/>
  <c r="R1161" i="8"/>
  <c r="R1157" i="8"/>
  <c r="R1153" i="8"/>
  <c r="R1149" i="8"/>
  <c r="R1145" i="8"/>
  <c r="R1141" i="8"/>
  <c r="R1137" i="8"/>
  <c r="R1133" i="8"/>
  <c r="R1129" i="8"/>
  <c r="R1125" i="8"/>
  <c r="R1121" i="8"/>
  <c r="R1117" i="8"/>
  <c r="R1113" i="8"/>
  <c r="R1109" i="8"/>
  <c r="R1105" i="8"/>
  <c r="R1101" i="8"/>
  <c r="R1097" i="8"/>
  <c r="R1093" i="8"/>
  <c r="R1089" i="8"/>
  <c r="R1085" i="8"/>
  <c r="R1081" i="8"/>
  <c r="R1077" i="8"/>
  <c r="R1073" i="8"/>
  <c r="R1069" i="8"/>
  <c r="R1065" i="8"/>
  <c r="R1061" i="8"/>
  <c r="R1057" i="8"/>
  <c r="R1053" i="8"/>
  <c r="R1049" i="8"/>
  <c r="R1045" i="8"/>
  <c r="R1041" i="8"/>
  <c r="R1037" i="8"/>
  <c r="R1033" i="8"/>
  <c r="R1029" i="8"/>
  <c r="R1025" i="8"/>
  <c r="R1021" i="8"/>
  <c r="R1017" i="8"/>
  <c r="R1013" i="8"/>
  <c r="R1009" i="8"/>
  <c r="R1005" i="8"/>
  <c r="R1001" i="8"/>
  <c r="R997" i="8"/>
  <c r="R993" i="8"/>
  <c r="R989" i="8"/>
  <c r="R985" i="8"/>
  <c r="R981" i="8"/>
  <c r="R977" i="8"/>
  <c r="R973" i="8"/>
  <c r="R969" i="8"/>
  <c r="R965" i="8"/>
  <c r="R961" i="8"/>
  <c r="R957" i="8"/>
  <c r="R953" i="8"/>
  <c r="R949" i="8"/>
  <c r="R945" i="8"/>
  <c r="R941" i="8"/>
  <c r="R937" i="8"/>
  <c r="R933" i="8"/>
  <c r="R929" i="8"/>
  <c r="R925" i="8"/>
  <c r="R921" i="8"/>
  <c r="R917" i="8"/>
  <c r="R913" i="8"/>
  <c r="R909" i="8"/>
  <c r="R905" i="8"/>
  <c r="R901" i="8"/>
  <c r="R897" i="8"/>
  <c r="R893" i="8"/>
  <c r="R889" i="8"/>
  <c r="R885" i="8"/>
  <c r="R881" i="8"/>
  <c r="R877" i="8"/>
  <c r="R873" i="8"/>
  <c r="R869" i="8"/>
  <c r="R865" i="8"/>
  <c r="R861" i="8"/>
  <c r="R857" i="8"/>
  <c r="R853" i="8"/>
  <c r="R849" i="8"/>
  <c r="R845" i="8"/>
  <c r="R841" i="8"/>
  <c r="R837" i="8"/>
  <c r="R833" i="8"/>
  <c r="R829" i="8"/>
  <c r="R825" i="8"/>
  <c r="R821" i="8"/>
  <c r="R817" i="8"/>
  <c r="R813" i="8"/>
  <c r="R809" i="8"/>
  <c r="R805" i="8"/>
  <c r="R801" i="8"/>
  <c r="R797" i="8"/>
  <c r="R793" i="8"/>
  <c r="R789" i="8"/>
  <c r="R785" i="8"/>
  <c r="R781" i="8"/>
  <c r="R777" i="8"/>
  <c r="R773" i="8"/>
  <c r="R769" i="8"/>
  <c r="R765" i="8"/>
  <c r="R761" i="8"/>
  <c r="R757" i="8"/>
  <c r="R753" i="8"/>
  <c r="R749" i="8"/>
  <c r="R745" i="8"/>
  <c r="R741" i="8"/>
  <c r="R737" i="8"/>
  <c r="R733" i="8"/>
  <c r="R729" i="8"/>
  <c r="R725" i="8"/>
  <c r="R721" i="8"/>
  <c r="R717" i="8"/>
  <c r="R713" i="8"/>
  <c r="R709" i="8"/>
  <c r="R705" i="8"/>
  <c r="R701" i="8"/>
  <c r="R697" i="8"/>
  <c r="R693" i="8"/>
  <c r="R689" i="8"/>
  <c r="R685" i="8"/>
  <c r="R681" i="8"/>
  <c r="R677" i="8"/>
  <c r="R673" i="8"/>
  <c r="R669" i="8"/>
  <c r="R665" i="8"/>
  <c r="R661" i="8"/>
  <c r="R657" i="8"/>
  <c r="R653" i="8"/>
  <c r="R649" i="8"/>
  <c r="S1224" i="8"/>
  <c r="S1220" i="8"/>
  <c r="S1216" i="8"/>
  <c r="S1212" i="8"/>
  <c r="S1208" i="8"/>
  <c r="S1204" i="8"/>
  <c r="S1200" i="8"/>
  <c r="S1196" i="8"/>
  <c r="S1192" i="8"/>
  <c r="S1188" i="8"/>
  <c r="S1184" i="8"/>
  <c r="S1180" i="8"/>
  <c r="S1176" i="8"/>
  <c r="S1172" i="8"/>
  <c r="S1168" i="8"/>
  <c r="S1164" i="8"/>
  <c r="S1160" i="8"/>
  <c r="S1156" i="8"/>
  <c r="S1152" i="8"/>
  <c r="S1148" i="8"/>
  <c r="S1144" i="8"/>
  <c r="S1140" i="8"/>
  <c r="S1136" i="8"/>
  <c r="S1132" i="8"/>
  <c r="S1128" i="8"/>
  <c r="S1124" i="8"/>
  <c r="S1120" i="8"/>
  <c r="S1116" i="8"/>
  <c r="S1112" i="8"/>
  <c r="S1108" i="8"/>
  <c r="S1104" i="8"/>
  <c r="S1100" i="8"/>
  <c r="S1096" i="8"/>
  <c r="S1092" i="8"/>
  <c r="S1088" i="8"/>
  <c r="S1084" i="8"/>
  <c r="S1080" i="8"/>
  <c r="S1076" i="8"/>
  <c r="S1072" i="8"/>
  <c r="S1068" i="8"/>
  <c r="S1064" i="8"/>
  <c r="S1060" i="8"/>
  <c r="S1056" i="8"/>
  <c r="S1052" i="8"/>
  <c r="S1048" i="8"/>
  <c r="S1044" i="8"/>
  <c r="S1040" i="8"/>
  <c r="S1036" i="8"/>
  <c r="S1032" i="8"/>
  <c r="S1028" i="8"/>
  <c r="S1024" i="8"/>
  <c r="S1020" i="8"/>
  <c r="S1016" i="8"/>
  <c r="S1012" i="8"/>
  <c r="S1008" i="8"/>
  <c r="S1004" i="8"/>
  <c r="S1000" i="8"/>
  <c r="S996" i="8"/>
  <c r="S992" i="8"/>
  <c r="S988" i="8"/>
  <c r="S984" i="8"/>
  <c r="S980" i="8"/>
  <c r="S976" i="8"/>
  <c r="S972" i="8"/>
  <c r="S968" i="8"/>
  <c r="S964" i="8"/>
  <c r="S960" i="8"/>
  <c r="S956" i="8"/>
  <c r="S952" i="8"/>
  <c r="S948" i="8"/>
  <c r="S944" i="8"/>
  <c r="S940" i="8"/>
  <c r="S936" i="8"/>
  <c r="S932" i="8"/>
  <c r="S928" i="8"/>
  <c r="S924" i="8"/>
  <c r="S920" i="8"/>
  <c r="S916" i="8"/>
  <c r="S912" i="8"/>
  <c r="S908" i="8"/>
  <c r="S904" i="8"/>
  <c r="S900" i="8"/>
  <c r="S896" i="8"/>
  <c r="S892" i="8"/>
  <c r="S888" i="8"/>
  <c r="S884" i="8"/>
  <c r="S880" i="8"/>
  <c r="S876" i="8"/>
  <c r="S872" i="8"/>
  <c r="S868" i="8"/>
  <c r="S864" i="8"/>
  <c r="S860" i="8"/>
  <c r="S856" i="8"/>
  <c r="S852" i="8"/>
  <c r="S848" i="8"/>
  <c r="S844" i="8"/>
  <c r="S840" i="8"/>
  <c r="S836" i="8"/>
  <c r="S832" i="8"/>
  <c r="S828" i="8"/>
  <c r="S824" i="8"/>
  <c r="S820" i="8"/>
  <c r="S816" i="8"/>
  <c r="S812" i="8"/>
  <c r="S808" i="8"/>
  <c r="S804" i="8"/>
  <c r="S800" i="8"/>
  <c r="S796" i="8"/>
  <c r="S792" i="8"/>
  <c r="S788" i="8"/>
  <c r="S784" i="8"/>
  <c r="S780" i="8"/>
  <c r="S776" i="8"/>
  <c r="S772" i="8"/>
  <c r="S768" i="8"/>
  <c r="S764" i="8"/>
  <c r="S760" i="8"/>
  <c r="S756" i="8"/>
  <c r="S752" i="8"/>
  <c r="S748" i="8"/>
  <c r="S744" i="8"/>
  <c r="S740" i="8"/>
  <c r="S736" i="8"/>
  <c r="S732" i="8"/>
  <c r="S728" i="8"/>
  <c r="S724" i="8"/>
  <c r="S720" i="8"/>
  <c r="S716" i="8"/>
  <c r="S712" i="8"/>
  <c r="S708" i="8"/>
  <c r="S704" i="8"/>
  <c r="S700" i="8"/>
  <c r="S696" i="8"/>
  <c r="S692" i="8"/>
  <c r="S688" i="8"/>
  <c r="S684" i="8"/>
  <c r="S680" i="8"/>
  <c r="S676" i="8"/>
  <c r="S672" i="8"/>
  <c r="S668" i="8"/>
  <c r="S664" i="8"/>
  <c r="S660" i="8"/>
  <c r="S656" i="8"/>
  <c r="S652" i="8"/>
  <c r="S648" i="8"/>
  <c r="T1223" i="8"/>
  <c r="T1219" i="8"/>
  <c r="T1215" i="8"/>
  <c r="T1211" i="8"/>
  <c r="T1207" i="8"/>
  <c r="T1203" i="8"/>
  <c r="T1199" i="8"/>
  <c r="T1195" i="8"/>
  <c r="T1191" i="8"/>
  <c r="T1187" i="8"/>
  <c r="T1183" i="8"/>
  <c r="T1179" i="8"/>
  <c r="T1175" i="8"/>
  <c r="T1171" i="8"/>
  <c r="T1167" i="8"/>
  <c r="T1163" i="8"/>
  <c r="T1159" i="8"/>
  <c r="T1155" i="8"/>
  <c r="T1151" i="8"/>
  <c r="T1147" i="8"/>
  <c r="T1143" i="8"/>
  <c r="T1139" i="8"/>
  <c r="T1135" i="8"/>
  <c r="T1131" i="8"/>
  <c r="T1127" i="8"/>
  <c r="T1123" i="8"/>
  <c r="T1119" i="8"/>
  <c r="T1115" i="8"/>
  <c r="T1111" i="8"/>
  <c r="T1107" i="8"/>
  <c r="T1103" i="8"/>
  <c r="T1099" i="8"/>
  <c r="T1095" i="8"/>
  <c r="T1091" i="8"/>
  <c r="T1087" i="8"/>
  <c r="T1083" i="8"/>
  <c r="T1079" i="8"/>
  <c r="T1075" i="8"/>
  <c r="T1071" i="8"/>
  <c r="T1067" i="8"/>
  <c r="T1063" i="8"/>
  <c r="T1059" i="8"/>
  <c r="T1055" i="8"/>
  <c r="T1051" i="8"/>
  <c r="T1047" i="8"/>
  <c r="T1043" i="8"/>
  <c r="T1039" i="8"/>
  <c r="T1035" i="8"/>
  <c r="T1031" i="8"/>
  <c r="T1027" i="8"/>
  <c r="T1023" i="8"/>
  <c r="T1019" i="8"/>
  <c r="T1015" i="8"/>
  <c r="T1011" i="8"/>
  <c r="T1007" i="8"/>
  <c r="T1003" i="8"/>
  <c r="T999" i="8"/>
  <c r="T995" i="8"/>
  <c r="T991" i="8"/>
  <c r="T987" i="8"/>
  <c r="T983" i="8"/>
  <c r="T979" i="8"/>
  <c r="T975" i="8"/>
  <c r="T971" i="8"/>
  <c r="T967" i="8"/>
  <c r="T963" i="8"/>
  <c r="T959" i="8"/>
  <c r="T955" i="8"/>
  <c r="T951" i="8"/>
  <c r="T947" i="8"/>
  <c r="T943" i="8"/>
  <c r="T939" i="8"/>
  <c r="T935" i="8"/>
  <c r="T931" i="8"/>
  <c r="T927" i="8"/>
  <c r="T923" i="8"/>
  <c r="T919" i="8"/>
  <c r="T915" i="8"/>
  <c r="T911" i="8"/>
  <c r="T907" i="8"/>
  <c r="T903" i="8"/>
  <c r="T899" i="8"/>
  <c r="T895" i="8"/>
  <c r="T891" i="8"/>
  <c r="T887" i="8"/>
  <c r="T883" i="8"/>
  <c r="T879" i="8"/>
  <c r="T875" i="8"/>
  <c r="T871" i="8"/>
  <c r="T867" i="8"/>
  <c r="T863" i="8"/>
  <c r="T859" i="8"/>
  <c r="T855" i="8"/>
  <c r="T851" i="8"/>
  <c r="T847" i="8"/>
  <c r="T843" i="8"/>
  <c r="T839" i="8"/>
  <c r="T835" i="8"/>
  <c r="T831" i="8"/>
  <c r="T827" i="8"/>
  <c r="T823" i="8"/>
  <c r="T819" i="8"/>
  <c r="T815" i="8"/>
  <c r="T811" i="8"/>
  <c r="T807" i="8"/>
  <c r="T803" i="8"/>
  <c r="T799" i="8"/>
  <c r="T795" i="8"/>
  <c r="T791" i="8"/>
  <c r="T787" i="8"/>
  <c r="T783" i="8"/>
  <c r="T779" i="8"/>
  <c r="T775" i="8"/>
  <c r="T771" i="8"/>
  <c r="T767" i="8"/>
  <c r="T763" i="8"/>
  <c r="T759" i="8"/>
  <c r="T755" i="8"/>
  <c r="T751" i="8"/>
  <c r="T747" i="8"/>
  <c r="T743" i="8"/>
  <c r="T739" i="8"/>
  <c r="T735" i="8"/>
  <c r="T731" i="8"/>
  <c r="T727" i="8"/>
  <c r="T723" i="8"/>
  <c r="T719" i="8"/>
  <c r="T715" i="8"/>
  <c r="T711" i="8"/>
  <c r="T707" i="8"/>
  <c r="T703" i="8"/>
  <c r="T699" i="8"/>
  <c r="T695" i="8"/>
  <c r="T691" i="8"/>
  <c r="T687" i="8"/>
  <c r="T683" i="8"/>
  <c r="T679" i="8"/>
  <c r="T675" i="8"/>
  <c r="T671" i="8"/>
  <c r="T667" i="8"/>
  <c r="T663" i="8"/>
  <c r="T659" i="8"/>
  <c r="T655" i="8"/>
  <c r="T651" i="8"/>
  <c r="T647" i="8"/>
  <c r="U1222" i="8"/>
  <c r="U1218" i="8"/>
  <c r="U1214" i="8"/>
  <c r="U1210" i="8"/>
  <c r="U1206" i="8"/>
  <c r="U1202" i="8"/>
  <c r="U1198" i="8"/>
  <c r="U1194" i="8"/>
  <c r="U1190" i="8"/>
  <c r="U1186" i="8"/>
  <c r="U1182" i="8"/>
  <c r="U1178" i="8"/>
  <c r="U1174" i="8"/>
  <c r="U1170" i="8"/>
  <c r="U1166" i="8"/>
  <c r="U1162" i="8"/>
  <c r="U1158" i="8"/>
  <c r="U1154" i="8"/>
  <c r="U1150" i="8"/>
  <c r="U1146" i="8"/>
  <c r="U1142" i="8"/>
  <c r="U1138" i="8"/>
  <c r="U1134" i="8"/>
  <c r="U1130" i="8"/>
  <c r="U1126" i="8"/>
  <c r="U1122" i="8"/>
  <c r="U1118" i="8"/>
  <c r="U1114" i="8"/>
  <c r="U1110" i="8"/>
  <c r="U1106" i="8"/>
  <c r="U1102" i="8"/>
  <c r="U1098" i="8"/>
  <c r="U1094" i="8"/>
  <c r="U1090" i="8"/>
  <c r="U1086" i="8"/>
  <c r="U1082" i="8"/>
  <c r="U1078" i="8"/>
  <c r="U1074" i="8"/>
  <c r="U1070" i="8"/>
  <c r="U1066" i="8"/>
  <c r="U1062" i="8"/>
  <c r="U1058" i="8"/>
  <c r="U1054" i="8"/>
  <c r="U1050" i="8"/>
  <c r="U1046" i="8"/>
  <c r="U1042" i="8"/>
  <c r="U1038" i="8"/>
  <c r="U1034" i="8"/>
  <c r="U1030" i="8"/>
  <c r="U1026" i="8"/>
  <c r="U1022" i="8"/>
  <c r="U1018" i="8"/>
  <c r="U1014" i="8"/>
  <c r="U1010" i="8"/>
  <c r="U1006" i="8"/>
  <c r="U1002" i="8"/>
  <c r="U998" i="8"/>
  <c r="U994" i="8"/>
  <c r="U990" i="8"/>
  <c r="U986" i="8"/>
  <c r="U982" i="8"/>
  <c r="U978" i="8"/>
  <c r="U974" i="8"/>
  <c r="U970" i="8"/>
  <c r="U966" i="8"/>
  <c r="U962" i="8"/>
  <c r="U958" i="8"/>
  <c r="U954" i="8"/>
  <c r="U950" i="8"/>
  <c r="U946" i="8"/>
  <c r="U942" i="8"/>
  <c r="U938" i="8"/>
  <c r="U934" i="8"/>
  <c r="U930" i="8"/>
  <c r="U926" i="8"/>
  <c r="U922" i="8"/>
  <c r="U918" i="8"/>
  <c r="U914" i="8"/>
  <c r="U910" i="8"/>
  <c r="U906" i="8"/>
  <c r="U902" i="8"/>
  <c r="U898" i="8"/>
  <c r="U894" i="8"/>
  <c r="U890" i="8"/>
  <c r="U886" i="8"/>
  <c r="U882" i="8"/>
  <c r="U878" i="8"/>
  <c r="U874" i="8"/>
  <c r="U870" i="8"/>
  <c r="U866" i="8"/>
  <c r="U862" i="8"/>
  <c r="U858" i="8"/>
  <c r="U854" i="8"/>
  <c r="U850" i="8"/>
  <c r="U846" i="8"/>
  <c r="U842" i="8"/>
  <c r="U838" i="8"/>
  <c r="U834" i="8"/>
  <c r="U830" i="8"/>
  <c r="U826" i="8"/>
  <c r="U822" i="8"/>
  <c r="U818" i="8"/>
  <c r="U814" i="8"/>
  <c r="U810" i="8"/>
  <c r="U806" i="8"/>
  <c r="U802" i="8"/>
  <c r="U798" i="8"/>
  <c r="U794" i="8"/>
  <c r="U790" i="8"/>
  <c r="U786" i="8"/>
  <c r="U782" i="8"/>
  <c r="U778" i="8"/>
  <c r="U774" i="8"/>
  <c r="U770" i="8"/>
  <c r="U766" i="8"/>
  <c r="U762" i="8"/>
  <c r="U758" i="8"/>
  <c r="U754" i="8"/>
  <c r="U750" i="8"/>
  <c r="U746" i="8"/>
  <c r="U742" i="8"/>
  <c r="U738" i="8"/>
  <c r="U734" i="8"/>
  <c r="U730" i="8"/>
  <c r="U726" i="8"/>
  <c r="U722" i="8"/>
  <c r="U718" i="8"/>
  <c r="U714" i="8"/>
  <c r="U710" i="8"/>
  <c r="U706" i="8"/>
  <c r="U702" i="8"/>
  <c r="U698" i="8"/>
  <c r="U694" i="8"/>
  <c r="U690" i="8"/>
  <c r="U686" i="8"/>
  <c r="U682" i="8"/>
  <c r="U678" i="8"/>
  <c r="U674" i="8"/>
  <c r="U670" i="8"/>
  <c r="U666" i="8"/>
  <c r="U662" i="8"/>
  <c r="U658" i="8"/>
  <c r="U654" i="8"/>
  <c r="U650" i="8"/>
  <c r="U646" i="8"/>
  <c r="V1225" i="8"/>
  <c r="V1221" i="8"/>
  <c r="V1217" i="8"/>
  <c r="V1213" i="8"/>
  <c r="V1209" i="8"/>
  <c r="V1205" i="8"/>
  <c r="V1201" i="8"/>
  <c r="V1197" i="8"/>
  <c r="V1193" i="8"/>
  <c r="V1189" i="8"/>
  <c r="V1185" i="8"/>
  <c r="V1181" i="8"/>
  <c r="V1177" i="8"/>
  <c r="V1173" i="8"/>
  <c r="V1169" i="8"/>
  <c r="V1165" i="8"/>
  <c r="V1161" i="8"/>
  <c r="V1157" i="8"/>
  <c r="V1153" i="8"/>
  <c r="V1149" i="8"/>
  <c r="V1145" i="8"/>
  <c r="V1141" i="8"/>
  <c r="V1137" i="8"/>
  <c r="V1133" i="8"/>
  <c r="V1129" i="8"/>
  <c r="V1125" i="8"/>
  <c r="V1121" i="8"/>
  <c r="V1117" i="8"/>
  <c r="V1113" i="8"/>
  <c r="V1109" i="8"/>
  <c r="V1105" i="8"/>
  <c r="V1101" i="8"/>
  <c r="V1097" i="8"/>
  <c r="V1093" i="8"/>
  <c r="V1089" i="8"/>
  <c r="V1085" i="8"/>
  <c r="V1081" i="8"/>
  <c r="V1077" i="8"/>
  <c r="V1073" i="8"/>
  <c r="V1069" i="8"/>
  <c r="V1065" i="8"/>
  <c r="V1061" i="8"/>
  <c r="V1057" i="8"/>
  <c r="V1053" i="8"/>
  <c r="V1049" i="8"/>
  <c r="V1045" i="8"/>
  <c r="V1041" i="8"/>
  <c r="V1037" i="8"/>
  <c r="V1033" i="8"/>
  <c r="V1029" i="8"/>
  <c r="V1025" i="8"/>
  <c r="V1021" i="8"/>
  <c r="V1017" i="8"/>
  <c r="V1013" i="8"/>
  <c r="V1009" i="8"/>
  <c r="V1005" i="8"/>
  <c r="V1001" i="8"/>
  <c r="V997" i="8"/>
  <c r="V993" i="8"/>
  <c r="V989" i="8"/>
  <c r="V985" i="8"/>
  <c r="V981" i="8"/>
  <c r="V977" i="8"/>
  <c r="V973" i="8"/>
  <c r="V969" i="8"/>
  <c r="V965" i="8"/>
  <c r="V961" i="8"/>
  <c r="V957" i="8"/>
  <c r="V953" i="8"/>
  <c r="V949" i="8"/>
  <c r="V945" i="8"/>
  <c r="V941" i="8"/>
  <c r="V937" i="8"/>
  <c r="V933" i="8"/>
  <c r="V929" i="8"/>
  <c r="V925" i="8"/>
  <c r="V921" i="8"/>
  <c r="V917" i="8"/>
  <c r="V913" i="8"/>
  <c r="V909" i="8"/>
  <c r="V905" i="8"/>
  <c r="V901" i="8"/>
  <c r="V897" i="8"/>
  <c r="V893" i="8"/>
  <c r="V889" i="8"/>
  <c r="V885" i="8"/>
  <c r="V881" i="8"/>
  <c r="V877" i="8"/>
  <c r="V873" i="8"/>
  <c r="V869" i="8"/>
  <c r="V865" i="8"/>
  <c r="V861" i="8"/>
  <c r="V857" i="8"/>
  <c r="V853" i="8"/>
  <c r="V849" i="8"/>
  <c r="V845" i="8"/>
  <c r="V841" i="8"/>
  <c r="V837" i="8"/>
  <c r="V833" i="8"/>
  <c r="V829" i="8"/>
  <c r="V825" i="8"/>
  <c r="V821" i="8"/>
  <c r="V817" i="8"/>
  <c r="V813" i="8"/>
  <c r="V809" i="8"/>
  <c r="V805" i="8"/>
  <c r="V801" i="8"/>
  <c r="V797" i="8"/>
  <c r="V793" i="8"/>
  <c r="V789" i="8"/>
  <c r="V785" i="8"/>
  <c r="V781" i="8"/>
  <c r="V777" i="8"/>
  <c r="V773" i="8"/>
  <c r="V769" i="8"/>
  <c r="V765" i="8"/>
  <c r="V761" i="8"/>
  <c r="V757" i="8"/>
  <c r="V753" i="8"/>
  <c r="V749" i="8"/>
  <c r="V745" i="8"/>
  <c r="V741" i="8"/>
  <c r="V737" i="8"/>
  <c r="V733" i="8"/>
  <c r="V729" i="8"/>
  <c r="V725" i="8"/>
  <c r="V721" i="8"/>
  <c r="V717" i="8"/>
  <c r="V713" i="8"/>
  <c r="V709" i="8"/>
  <c r="V705" i="8"/>
  <c r="V701" i="8"/>
  <c r="V697" i="8"/>
  <c r="V693" i="8"/>
  <c r="V689" i="8"/>
  <c r="V685" i="8"/>
  <c r="V681" i="8"/>
  <c r="V677" i="8"/>
  <c r="V673" i="8"/>
  <c r="V669" i="8"/>
  <c r="V665" i="8"/>
  <c r="V661" i="8"/>
  <c r="V657" i="8"/>
  <c r="V653" i="8"/>
  <c r="V649" i="8"/>
  <c r="E645" i="8"/>
  <c r="E670" i="8"/>
  <c r="P645" i="8"/>
  <c r="E661" i="8"/>
  <c r="E728" i="8"/>
  <c r="E716" i="8"/>
  <c r="E700" i="8"/>
  <c r="E684" i="8"/>
  <c r="E733" i="8"/>
  <c r="E1085" i="8"/>
  <c r="E1081" i="8"/>
  <c r="E1077" i="8"/>
  <c r="E1073" i="8"/>
  <c r="E1069" i="8"/>
  <c r="E1065" i="8"/>
  <c r="E1061" i="8"/>
  <c r="E1057" i="8"/>
  <c r="E1053" i="8"/>
  <c r="E1049" i="8"/>
  <c r="E1045" i="8"/>
  <c r="E1041" i="8"/>
  <c r="E1037" i="8"/>
  <c r="E1033" i="8"/>
  <c r="E1029" i="8"/>
  <c r="E1025" i="8"/>
  <c r="E1021" i="8"/>
  <c r="E1017" i="8"/>
  <c r="E1013" i="8"/>
  <c r="E1166" i="8"/>
  <c r="E1162" i="8"/>
  <c r="E1158" i="8"/>
  <c r="E1154" i="8"/>
  <c r="E1150" i="8"/>
  <c r="E1218" i="8"/>
  <c r="E1214" i="8"/>
  <c r="E1210" i="8"/>
  <c r="E1206" i="8"/>
  <c r="E1202" i="8"/>
  <c r="E1198" i="8"/>
  <c r="E1194" i="8"/>
  <c r="E1190" i="8"/>
  <c r="E1186" i="8"/>
  <c r="E1182" i="8"/>
  <c r="E1178" i="8"/>
  <c r="E1174" i="8"/>
  <c r="E1170" i="8"/>
  <c r="E1225" i="8"/>
  <c r="E1221" i="8"/>
  <c r="H1222" i="8"/>
  <c r="H1218" i="8"/>
  <c r="H1214" i="8"/>
  <c r="H1210" i="8"/>
  <c r="H1206" i="8"/>
  <c r="H1202" i="8"/>
  <c r="H1198" i="8"/>
  <c r="H1194" i="8"/>
  <c r="H1190" i="8"/>
  <c r="H1186" i="8"/>
  <c r="H1182" i="8"/>
  <c r="H1178" i="8"/>
  <c r="H1174" i="8"/>
  <c r="H1170" i="8"/>
  <c r="H1166" i="8"/>
  <c r="H1162" i="8"/>
  <c r="H1158" i="8"/>
  <c r="H1154" i="8"/>
  <c r="H1150" i="8"/>
  <c r="H1146" i="8"/>
  <c r="H1142" i="8"/>
  <c r="H1138" i="8"/>
  <c r="H1134" i="8"/>
  <c r="H1130" i="8"/>
  <c r="H1126" i="8"/>
  <c r="H1122" i="8"/>
  <c r="H1118" i="8"/>
  <c r="H1114" i="8"/>
  <c r="H1110" i="8"/>
  <c r="H1106" i="8"/>
  <c r="H1102" i="8"/>
  <c r="H1098" i="8"/>
  <c r="H1094" i="8"/>
  <c r="H1090" i="8"/>
  <c r="H1086" i="8"/>
  <c r="H1082" i="8"/>
  <c r="H1078" i="8"/>
  <c r="H1074" i="8"/>
  <c r="H1070" i="8"/>
  <c r="H1066" i="8"/>
  <c r="H1062" i="8"/>
  <c r="H1058" i="8"/>
  <c r="H1054" i="8"/>
  <c r="H1050" i="8"/>
  <c r="H1046" i="8"/>
  <c r="H1042" i="8"/>
  <c r="H1038" i="8"/>
  <c r="H1034" i="8"/>
  <c r="H1030" i="8"/>
  <c r="H1026" i="8"/>
  <c r="H1022" i="8"/>
  <c r="H1018" i="8"/>
  <c r="H1014" i="8"/>
  <c r="H1010" i="8"/>
  <c r="H1006" i="8"/>
  <c r="H1002" i="8"/>
  <c r="H998" i="8"/>
  <c r="H994" i="8"/>
  <c r="H990" i="8"/>
  <c r="H986" i="8"/>
  <c r="H982" i="8"/>
  <c r="H978" i="8"/>
  <c r="H974" i="8"/>
  <c r="H970" i="8"/>
  <c r="H966" i="8"/>
  <c r="H962" i="8"/>
  <c r="H958" i="8"/>
  <c r="H954" i="8"/>
  <c r="H950" i="8"/>
  <c r="H946" i="8"/>
  <c r="H942" i="8"/>
  <c r="H938" i="8"/>
  <c r="H934" i="8"/>
  <c r="H930" i="8"/>
  <c r="H926" i="8"/>
  <c r="H922" i="8"/>
  <c r="H918" i="8"/>
  <c r="H914" i="8"/>
  <c r="H910" i="8"/>
  <c r="H906" i="8"/>
  <c r="H902" i="8"/>
  <c r="H898" i="8"/>
  <c r="H894" i="8"/>
  <c r="H890" i="8"/>
  <c r="H886" i="8"/>
  <c r="H882" i="8"/>
  <c r="H878" i="8"/>
  <c r="H874" i="8"/>
  <c r="H870" i="8"/>
  <c r="H866" i="8"/>
  <c r="H862" i="8"/>
  <c r="H858" i="8"/>
  <c r="H854" i="8"/>
  <c r="H850" i="8"/>
  <c r="H846" i="8"/>
  <c r="H842" i="8"/>
  <c r="H838" i="8"/>
  <c r="H834" i="8"/>
  <c r="H830" i="8"/>
  <c r="H826" i="8"/>
  <c r="H822" i="8"/>
  <c r="H818" i="8"/>
  <c r="H814" i="8"/>
  <c r="H810" i="8"/>
  <c r="H806" i="8"/>
  <c r="H802" i="8"/>
  <c r="H798" i="8"/>
  <c r="H794" i="8"/>
  <c r="H790" i="8"/>
  <c r="H786" i="8"/>
  <c r="H782" i="8"/>
  <c r="H778" i="8"/>
  <c r="H774" i="8"/>
  <c r="H770" i="8"/>
  <c r="H766" i="8"/>
  <c r="H762" i="8"/>
  <c r="H758" i="8"/>
  <c r="H754" i="8"/>
  <c r="H750" i="8"/>
  <c r="H746" i="8"/>
  <c r="H742" i="8"/>
  <c r="H738" i="8"/>
  <c r="H734" i="8"/>
  <c r="H730" i="8"/>
  <c r="H726" i="8"/>
  <c r="H722" i="8"/>
  <c r="H718" i="8"/>
  <c r="H714" i="8"/>
  <c r="H710" i="8"/>
  <c r="H706" i="8"/>
  <c r="H702" i="8"/>
  <c r="H698" i="8"/>
  <c r="H694" i="8"/>
  <c r="H690" i="8"/>
  <c r="H686" i="8"/>
  <c r="H682" i="8"/>
  <c r="H678" i="8"/>
  <c r="H674" i="8"/>
  <c r="H670" i="8"/>
  <c r="H666" i="8"/>
  <c r="H662" i="8"/>
  <c r="H658" i="8"/>
  <c r="H654" i="8"/>
  <c r="H650" i="8"/>
  <c r="H646" i="8"/>
  <c r="I1225" i="8"/>
  <c r="I1221" i="8"/>
  <c r="I1217" i="8"/>
  <c r="I1213" i="8"/>
  <c r="I1209" i="8"/>
  <c r="I1205" i="8"/>
  <c r="I1201" i="8"/>
  <c r="I1197" i="8"/>
  <c r="I1193" i="8"/>
  <c r="I1189" i="8"/>
  <c r="I1185" i="8"/>
  <c r="I1181" i="8"/>
  <c r="I1177" i="8"/>
  <c r="I1173" i="8"/>
  <c r="I1169" i="8"/>
  <c r="I1165" i="8"/>
  <c r="I1161" i="8"/>
  <c r="I1157" i="8"/>
  <c r="I1153" i="8"/>
  <c r="I1149" i="8"/>
  <c r="I1145" i="8"/>
  <c r="I1141" i="8"/>
  <c r="I1137" i="8"/>
  <c r="I1133" i="8"/>
  <c r="I1129" i="8"/>
  <c r="I1125" i="8"/>
  <c r="I1121" i="8"/>
  <c r="I1117" i="8"/>
  <c r="I1113" i="8"/>
  <c r="I1109" i="8"/>
  <c r="I1105" i="8"/>
  <c r="I1101" i="8"/>
  <c r="I1097" i="8"/>
  <c r="I1093" i="8"/>
  <c r="I1089" i="8"/>
  <c r="I1085" i="8"/>
  <c r="I1081" i="8"/>
  <c r="I1077" i="8"/>
  <c r="I1073" i="8"/>
  <c r="I1069" i="8"/>
  <c r="I1065" i="8"/>
  <c r="I1061" i="8"/>
  <c r="I1057" i="8"/>
  <c r="I1053" i="8"/>
  <c r="I1049" i="8"/>
  <c r="I1045" i="8"/>
  <c r="I1041" i="8"/>
  <c r="I1037" i="8"/>
  <c r="I1033" i="8"/>
  <c r="I1029" i="8"/>
  <c r="I1025" i="8"/>
  <c r="I1021" i="8"/>
  <c r="I1017" i="8"/>
  <c r="I1013" i="8"/>
  <c r="I1009" i="8"/>
  <c r="I1005" i="8"/>
  <c r="I1001" i="8"/>
  <c r="I997" i="8"/>
  <c r="I993" i="8"/>
  <c r="I989" i="8"/>
  <c r="I985" i="8"/>
  <c r="I981" i="8"/>
  <c r="I977" i="8"/>
  <c r="I973" i="8"/>
  <c r="I969" i="8"/>
  <c r="I965" i="8"/>
  <c r="I961" i="8"/>
  <c r="I957" i="8"/>
  <c r="I953" i="8"/>
  <c r="I949" i="8"/>
  <c r="I945" i="8"/>
  <c r="I941" i="8"/>
  <c r="I937" i="8"/>
  <c r="I933" i="8"/>
  <c r="I929" i="8"/>
  <c r="I925" i="8"/>
  <c r="I921" i="8"/>
  <c r="I917" i="8"/>
  <c r="I913" i="8"/>
  <c r="I909" i="8"/>
  <c r="I905" i="8"/>
  <c r="I901" i="8"/>
  <c r="I897" i="8"/>
  <c r="I893" i="8"/>
  <c r="I889" i="8"/>
  <c r="I885" i="8"/>
  <c r="I881" i="8"/>
  <c r="I877" i="8"/>
  <c r="I873" i="8"/>
  <c r="I869" i="8"/>
  <c r="I865" i="8"/>
  <c r="I861" i="8"/>
  <c r="I857" i="8"/>
  <c r="I853" i="8"/>
  <c r="I849" i="8"/>
  <c r="I845" i="8"/>
  <c r="I841" i="8"/>
  <c r="I837" i="8"/>
  <c r="I833" i="8"/>
  <c r="I829" i="8"/>
  <c r="I825" i="8"/>
  <c r="I821" i="8"/>
  <c r="I817" i="8"/>
  <c r="I813" i="8"/>
  <c r="I809" i="8"/>
  <c r="I805" i="8"/>
  <c r="I801" i="8"/>
  <c r="I797" i="8"/>
  <c r="I793" i="8"/>
  <c r="I789" i="8"/>
  <c r="I785" i="8"/>
  <c r="I781" i="8"/>
  <c r="I777" i="8"/>
  <c r="I773" i="8"/>
  <c r="I769" i="8"/>
  <c r="I765" i="8"/>
  <c r="I761" i="8"/>
  <c r="I757" i="8"/>
  <c r="I753" i="8"/>
  <c r="I749" i="8"/>
  <c r="I745" i="8"/>
  <c r="I741" i="8"/>
  <c r="I737" i="8"/>
  <c r="I733" i="8"/>
  <c r="I729" i="8"/>
  <c r="I725" i="8"/>
  <c r="I721" i="8"/>
  <c r="I717" i="8"/>
  <c r="I713" i="8"/>
  <c r="I709" i="8"/>
  <c r="I705" i="8"/>
  <c r="I701" i="8"/>
  <c r="I697" i="8"/>
  <c r="I693" i="8"/>
  <c r="I689" i="8"/>
  <c r="I685" i="8"/>
  <c r="I681" i="8"/>
  <c r="I677" i="8"/>
  <c r="I673" i="8"/>
  <c r="I669" i="8"/>
  <c r="I665" i="8"/>
  <c r="I661" i="8"/>
  <c r="I657" i="8"/>
  <c r="I653" i="8"/>
  <c r="I649" i="8"/>
  <c r="J1224" i="8"/>
  <c r="J1220" i="8"/>
  <c r="J1216" i="8"/>
  <c r="J1212" i="8"/>
  <c r="J1208" i="8"/>
  <c r="J1204" i="8"/>
  <c r="J1200" i="8"/>
  <c r="J1196" i="8"/>
  <c r="J1192" i="8"/>
  <c r="J1188" i="8"/>
  <c r="J1184" i="8"/>
  <c r="J1180" i="8"/>
  <c r="J1176" i="8"/>
  <c r="J1172" i="8"/>
  <c r="J1168" i="8"/>
  <c r="J1164" i="8"/>
  <c r="J1160" i="8"/>
  <c r="J1156" i="8"/>
  <c r="J1152" i="8"/>
  <c r="J1148" i="8"/>
  <c r="J1144" i="8"/>
  <c r="J1140" i="8"/>
  <c r="J1136" i="8"/>
  <c r="J1132" i="8"/>
  <c r="J1128" i="8"/>
  <c r="J1124" i="8"/>
  <c r="J1120" i="8"/>
  <c r="J1116" i="8"/>
  <c r="J1112" i="8"/>
  <c r="J1108" i="8"/>
  <c r="J1104" i="8"/>
  <c r="J1100" i="8"/>
  <c r="J1096" i="8"/>
  <c r="J1092" i="8"/>
  <c r="J1088" i="8"/>
  <c r="J1084" i="8"/>
  <c r="J1080" i="8"/>
  <c r="J1076" i="8"/>
  <c r="J1072" i="8"/>
  <c r="J1068" i="8"/>
  <c r="J1064" i="8"/>
  <c r="J1060" i="8"/>
  <c r="J1056" i="8"/>
  <c r="J1052" i="8"/>
  <c r="J1048" i="8"/>
  <c r="J1044" i="8"/>
  <c r="J1040" i="8"/>
  <c r="J1036" i="8"/>
  <c r="J1032" i="8"/>
  <c r="J1028" i="8"/>
  <c r="J1024" i="8"/>
  <c r="J1020" i="8"/>
  <c r="J1016" i="8"/>
  <c r="J1012" i="8"/>
  <c r="J1008" i="8"/>
  <c r="J1004" i="8"/>
  <c r="J1000" i="8"/>
  <c r="J996" i="8"/>
  <c r="J992" i="8"/>
  <c r="J988" i="8"/>
  <c r="J984" i="8"/>
  <c r="J980" i="8"/>
  <c r="J976" i="8"/>
  <c r="J972" i="8"/>
  <c r="J968" i="8"/>
  <c r="J964" i="8"/>
  <c r="J960" i="8"/>
  <c r="J956" i="8"/>
  <c r="J952" i="8"/>
  <c r="J948" i="8"/>
  <c r="J944" i="8"/>
  <c r="J940" i="8"/>
  <c r="J936" i="8"/>
  <c r="J932" i="8"/>
  <c r="J928" i="8"/>
  <c r="J924" i="8"/>
  <c r="J920" i="8"/>
  <c r="J916" i="8"/>
  <c r="J912" i="8"/>
  <c r="J908" i="8"/>
  <c r="J904" i="8"/>
  <c r="J900" i="8"/>
  <c r="J896" i="8"/>
  <c r="J892" i="8"/>
  <c r="J888" i="8"/>
  <c r="J884" i="8"/>
  <c r="J880" i="8"/>
  <c r="J876" i="8"/>
  <c r="J872" i="8"/>
  <c r="J868" i="8"/>
  <c r="J864" i="8"/>
  <c r="J860" i="8"/>
  <c r="J856" i="8"/>
  <c r="J852" i="8"/>
  <c r="J848" i="8"/>
  <c r="J844" i="8"/>
  <c r="J840" i="8"/>
  <c r="J836" i="8"/>
  <c r="J832" i="8"/>
  <c r="J828" i="8"/>
  <c r="J824" i="8"/>
  <c r="J820" i="8"/>
  <c r="J816" i="8"/>
  <c r="J812" i="8"/>
  <c r="J808" i="8"/>
  <c r="J804" i="8"/>
  <c r="J800" i="8"/>
  <c r="J796" i="8"/>
  <c r="J792" i="8"/>
  <c r="J788" i="8"/>
  <c r="J784" i="8"/>
  <c r="J780" i="8"/>
  <c r="J776" i="8"/>
  <c r="J772" i="8"/>
  <c r="J768" i="8"/>
  <c r="J764" i="8"/>
  <c r="J760" i="8"/>
  <c r="J756" i="8"/>
  <c r="J752" i="8"/>
  <c r="J748" i="8"/>
  <c r="J744" i="8"/>
  <c r="J740" i="8"/>
  <c r="J736" i="8"/>
  <c r="J732" i="8"/>
  <c r="J728" i="8"/>
  <c r="J724" i="8"/>
  <c r="J720" i="8"/>
  <c r="J716" i="8"/>
  <c r="J712" i="8"/>
  <c r="J708" i="8"/>
  <c r="J704" i="8"/>
  <c r="J700" i="8"/>
  <c r="J696" i="8"/>
  <c r="J692" i="8"/>
  <c r="J688" i="8"/>
  <c r="J684" i="8"/>
  <c r="J680" i="8"/>
  <c r="J676" i="8"/>
  <c r="J672" i="8"/>
  <c r="J668" i="8"/>
  <c r="J664" i="8"/>
  <c r="J660" i="8"/>
  <c r="J656" i="8"/>
  <c r="J652" i="8"/>
  <c r="J648" i="8"/>
  <c r="K1223" i="8"/>
  <c r="K1219" i="8"/>
  <c r="K1215" i="8"/>
  <c r="K1211" i="8"/>
  <c r="K1207" i="8"/>
  <c r="K1203" i="8"/>
  <c r="K1199" i="8"/>
  <c r="K1195" i="8"/>
  <c r="K1191" i="8"/>
  <c r="K1187" i="8"/>
  <c r="K1183" i="8"/>
  <c r="K1179" i="8"/>
  <c r="K1175" i="8"/>
  <c r="K1171" i="8"/>
  <c r="K1167" i="8"/>
  <c r="K1163" i="8"/>
  <c r="K1159" i="8"/>
  <c r="K1155" i="8"/>
  <c r="K1151" i="8"/>
  <c r="K1147" i="8"/>
  <c r="K1143" i="8"/>
  <c r="K1139" i="8"/>
  <c r="K1135" i="8"/>
  <c r="K1131" i="8"/>
  <c r="K1127" i="8"/>
  <c r="K1123" i="8"/>
  <c r="K1119" i="8"/>
  <c r="K1115" i="8"/>
  <c r="K1111" i="8"/>
  <c r="K1107" i="8"/>
  <c r="K1103" i="8"/>
  <c r="K1099" i="8"/>
  <c r="K1095" i="8"/>
  <c r="K1091" i="8"/>
  <c r="K1087" i="8"/>
  <c r="K1083" i="8"/>
  <c r="K1079" i="8"/>
  <c r="K1075" i="8"/>
  <c r="K1071" i="8"/>
  <c r="K1067" i="8"/>
  <c r="K1063" i="8"/>
  <c r="K1059" i="8"/>
  <c r="K1055" i="8"/>
  <c r="K1051" i="8"/>
  <c r="K1047" i="8"/>
  <c r="K1043" i="8"/>
  <c r="K1039" i="8"/>
  <c r="K1035" i="8"/>
  <c r="K1031" i="8"/>
  <c r="K1027" i="8"/>
  <c r="K1023" i="8"/>
  <c r="K1019" i="8"/>
  <c r="K1015" i="8"/>
  <c r="K1011" i="8"/>
  <c r="K1007" i="8"/>
  <c r="K1003" i="8"/>
  <c r="K999" i="8"/>
  <c r="K995" i="8"/>
  <c r="K991" i="8"/>
  <c r="K987" i="8"/>
  <c r="K983" i="8"/>
  <c r="K979" i="8"/>
  <c r="K975" i="8"/>
  <c r="K971" i="8"/>
  <c r="K967" i="8"/>
  <c r="K963" i="8"/>
  <c r="K959" i="8"/>
  <c r="K955" i="8"/>
  <c r="K951" i="8"/>
  <c r="K947" i="8"/>
  <c r="K943" i="8"/>
  <c r="K939" i="8"/>
  <c r="K935" i="8"/>
  <c r="K931" i="8"/>
  <c r="K927" i="8"/>
  <c r="K923" i="8"/>
  <c r="K919" i="8"/>
  <c r="K915" i="8"/>
  <c r="K911" i="8"/>
  <c r="K907" i="8"/>
  <c r="K903" i="8"/>
  <c r="K899" i="8"/>
  <c r="K895" i="8"/>
  <c r="K891" i="8"/>
  <c r="K887" i="8"/>
  <c r="K883" i="8"/>
  <c r="K879" i="8"/>
  <c r="K875" i="8"/>
  <c r="K871" i="8"/>
  <c r="K867" i="8"/>
  <c r="K863" i="8"/>
  <c r="K859" i="8"/>
  <c r="K855" i="8"/>
  <c r="K851" i="8"/>
  <c r="K847" i="8"/>
  <c r="K843" i="8"/>
  <c r="K839" i="8"/>
  <c r="K835" i="8"/>
  <c r="K831" i="8"/>
  <c r="K827" i="8"/>
  <c r="K823" i="8"/>
  <c r="K819" i="8"/>
  <c r="K815" i="8"/>
  <c r="K811" i="8"/>
  <c r="K807" i="8"/>
  <c r="K803" i="8"/>
  <c r="K799" i="8"/>
  <c r="K795" i="8"/>
  <c r="K791" i="8"/>
  <c r="K787" i="8"/>
  <c r="K783" i="8"/>
  <c r="K779" i="8"/>
  <c r="K775" i="8"/>
  <c r="K771" i="8"/>
  <c r="K767" i="8"/>
  <c r="K763" i="8"/>
  <c r="K759" i="8"/>
  <c r="K755" i="8"/>
  <c r="K751" i="8"/>
  <c r="K747" i="8"/>
  <c r="K743" i="8"/>
  <c r="K739" i="8"/>
  <c r="K735" i="8"/>
  <c r="K731" i="8"/>
  <c r="K727" i="8"/>
  <c r="K723" i="8"/>
  <c r="K719" i="8"/>
  <c r="K715" i="8"/>
  <c r="K711" i="8"/>
  <c r="K707" i="8"/>
  <c r="K703" i="8"/>
  <c r="K699" i="8"/>
  <c r="K695" i="8"/>
  <c r="K691" i="8"/>
  <c r="K687" i="8"/>
  <c r="K683" i="8"/>
  <c r="K679" i="8"/>
  <c r="K675" i="8"/>
  <c r="K671" i="8"/>
  <c r="K667" i="8"/>
  <c r="K663" i="8"/>
  <c r="K659" i="8"/>
  <c r="K655" i="8"/>
  <c r="K651" i="8"/>
  <c r="K647" i="8"/>
  <c r="L1222" i="8"/>
  <c r="L1218" i="8"/>
  <c r="L1214" i="8"/>
  <c r="L1210" i="8"/>
  <c r="L1206" i="8"/>
  <c r="L1202" i="8"/>
  <c r="L1198" i="8"/>
  <c r="L1194" i="8"/>
  <c r="L1190" i="8"/>
  <c r="L1186" i="8"/>
  <c r="L1182" i="8"/>
  <c r="L1178" i="8"/>
  <c r="L1174" i="8"/>
  <c r="L1170" i="8"/>
  <c r="L1166" i="8"/>
  <c r="L1162" i="8"/>
  <c r="L1158" i="8"/>
  <c r="L1154" i="8"/>
  <c r="L1150" i="8"/>
  <c r="L1146" i="8"/>
  <c r="L1142" i="8"/>
  <c r="L1138" i="8"/>
  <c r="L1134" i="8"/>
  <c r="L1130" i="8"/>
  <c r="L1126" i="8"/>
  <c r="L1122" i="8"/>
  <c r="L1118" i="8"/>
  <c r="L1114" i="8"/>
  <c r="L1110" i="8"/>
  <c r="L1106" i="8"/>
  <c r="L1102" i="8"/>
  <c r="L1098" i="8"/>
  <c r="L1094" i="8"/>
  <c r="L1090" i="8"/>
  <c r="L1086" i="8"/>
  <c r="L1082" i="8"/>
  <c r="L1078" i="8"/>
  <c r="L1074" i="8"/>
  <c r="L1070" i="8"/>
  <c r="L1066" i="8"/>
  <c r="L1062" i="8"/>
  <c r="L1058" i="8"/>
  <c r="L1054" i="8"/>
  <c r="L1050" i="8"/>
  <c r="L1046" i="8"/>
  <c r="L1042" i="8"/>
  <c r="L1038" i="8"/>
  <c r="L1034" i="8"/>
  <c r="L1030" i="8"/>
  <c r="L1026" i="8"/>
  <c r="L1022" i="8"/>
  <c r="L1018" i="8"/>
  <c r="L1014" i="8"/>
  <c r="L1010" i="8"/>
  <c r="L1006" i="8"/>
  <c r="L1002" i="8"/>
  <c r="L998" i="8"/>
  <c r="L994" i="8"/>
  <c r="L990" i="8"/>
  <c r="L986" i="8"/>
  <c r="L982" i="8"/>
  <c r="L978" i="8"/>
  <c r="L974" i="8"/>
  <c r="L970" i="8"/>
  <c r="L966" i="8"/>
  <c r="L962" i="8"/>
  <c r="L958" i="8"/>
  <c r="L954" i="8"/>
  <c r="L950" i="8"/>
  <c r="L946" i="8"/>
  <c r="L942" i="8"/>
  <c r="L938" i="8"/>
  <c r="L934" i="8"/>
  <c r="L930" i="8"/>
  <c r="L926" i="8"/>
  <c r="L922" i="8"/>
  <c r="L918" i="8"/>
  <c r="L914" i="8"/>
  <c r="L910" i="8"/>
  <c r="L906" i="8"/>
  <c r="L902" i="8"/>
  <c r="L898" i="8"/>
  <c r="L894" i="8"/>
  <c r="L890" i="8"/>
  <c r="L886" i="8"/>
  <c r="L882" i="8"/>
  <c r="L878" i="8"/>
  <c r="L874" i="8"/>
  <c r="L870" i="8"/>
  <c r="L866" i="8"/>
  <c r="L862" i="8"/>
  <c r="L858" i="8"/>
  <c r="L854" i="8"/>
  <c r="L850" i="8"/>
  <c r="L846" i="8"/>
  <c r="L842" i="8"/>
  <c r="L838" i="8"/>
  <c r="L834" i="8"/>
  <c r="L830" i="8"/>
  <c r="L826" i="8"/>
  <c r="L822" i="8"/>
  <c r="L818" i="8"/>
  <c r="L814" i="8"/>
  <c r="L810" i="8"/>
  <c r="L806" i="8"/>
  <c r="L802" i="8"/>
  <c r="L798" i="8"/>
  <c r="L794" i="8"/>
  <c r="L790" i="8"/>
  <c r="L786" i="8"/>
  <c r="L782" i="8"/>
  <c r="L778" i="8"/>
  <c r="L774" i="8"/>
  <c r="L770" i="8"/>
  <c r="L766" i="8"/>
  <c r="L762" i="8"/>
  <c r="L758" i="8"/>
  <c r="L754" i="8"/>
  <c r="L750" i="8"/>
  <c r="L746" i="8"/>
  <c r="L742" i="8"/>
  <c r="L738" i="8"/>
  <c r="L734" i="8"/>
  <c r="L730" i="8"/>
  <c r="L726" i="8"/>
  <c r="L722" i="8"/>
  <c r="L718" i="8"/>
  <c r="L714" i="8"/>
  <c r="L710" i="8"/>
  <c r="L706" i="8"/>
  <c r="L702" i="8"/>
  <c r="L698" i="8"/>
  <c r="L694" i="8"/>
  <c r="L690" i="8"/>
  <c r="L686" i="8"/>
  <c r="L682" i="8"/>
  <c r="L678" i="8"/>
  <c r="L674" i="8"/>
  <c r="L670" i="8"/>
  <c r="L666" i="8"/>
  <c r="L662" i="8"/>
  <c r="L658" i="8"/>
  <c r="L654" i="8"/>
  <c r="L650" i="8"/>
  <c r="L646" i="8"/>
  <c r="N1224" i="8"/>
  <c r="N1220" i="8"/>
  <c r="N1216" i="8"/>
  <c r="N1212" i="8"/>
  <c r="N1208" i="8"/>
  <c r="N1204" i="8"/>
  <c r="N1200" i="8"/>
  <c r="N1196" i="8"/>
  <c r="N1192" i="8"/>
  <c r="N1188" i="8"/>
  <c r="N1184" i="8"/>
  <c r="N1180" i="8"/>
  <c r="N1176" i="8"/>
  <c r="N1172" i="8"/>
  <c r="N1168" i="8"/>
  <c r="N1164" i="8"/>
  <c r="N1160" i="8"/>
  <c r="N1156" i="8"/>
  <c r="N1152" i="8"/>
  <c r="N1148" i="8"/>
  <c r="N1144" i="8"/>
  <c r="N1140" i="8"/>
  <c r="N1136" i="8"/>
  <c r="N1132" i="8"/>
  <c r="N1128" i="8"/>
  <c r="N1124" i="8"/>
  <c r="N1120" i="8"/>
  <c r="N1116" i="8"/>
  <c r="N1112" i="8"/>
  <c r="N1108" i="8"/>
  <c r="N1104" i="8"/>
  <c r="N1100" i="8"/>
  <c r="N1096" i="8"/>
  <c r="N1092" i="8"/>
  <c r="N1088" i="8"/>
  <c r="N1084" i="8"/>
  <c r="N1080" i="8"/>
  <c r="N1076" i="8"/>
  <c r="N1072" i="8"/>
  <c r="N1068" i="8"/>
  <c r="N1064" i="8"/>
  <c r="N1060" i="8"/>
  <c r="N1056" i="8"/>
  <c r="N1052" i="8"/>
  <c r="N1048" i="8"/>
  <c r="N1044" i="8"/>
  <c r="N1040" i="8"/>
  <c r="N1036" i="8"/>
  <c r="N1032" i="8"/>
  <c r="N1028" i="8"/>
  <c r="N1024" i="8"/>
  <c r="N1020" i="8"/>
  <c r="N1016" i="8"/>
  <c r="N1012" i="8"/>
  <c r="N1008" i="8"/>
  <c r="N1004" i="8"/>
  <c r="N1000" i="8"/>
  <c r="N996" i="8"/>
  <c r="N992" i="8"/>
  <c r="N988" i="8"/>
  <c r="N984" i="8"/>
  <c r="N980" i="8"/>
  <c r="N976" i="8"/>
  <c r="N972" i="8"/>
  <c r="N968" i="8"/>
  <c r="N964" i="8"/>
  <c r="N960" i="8"/>
  <c r="N956" i="8"/>
  <c r="N952" i="8"/>
  <c r="N948" i="8"/>
  <c r="N944" i="8"/>
  <c r="N940" i="8"/>
  <c r="N936" i="8"/>
  <c r="N932" i="8"/>
  <c r="N928" i="8"/>
  <c r="N924" i="8"/>
  <c r="N920" i="8"/>
  <c r="N916" i="8"/>
  <c r="N912" i="8"/>
  <c r="N908" i="8"/>
  <c r="N904" i="8"/>
  <c r="N900" i="8"/>
  <c r="N896" i="8"/>
  <c r="N892" i="8"/>
  <c r="N888" i="8"/>
  <c r="N884" i="8"/>
  <c r="N880" i="8"/>
  <c r="N876" i="8"/>
  <c r="N872" i="8"/>
  <c r="N868" i="8"/>
  <c r="N864" i="8"/>
  <c r="N860" i="8"/>
  <c r="N856" i="8"/>
  <c r="N852" i="8"/>
  <c r="N848" i="8"/>
  <c r="N844" i="8"/>
  <c r="N840" i="8"/>
  <c r="N836" i="8"/>
  <c r="N832" i="8"/>
  <c r="N828" i="8"/>
  <c r="N824" i="8"/>
  <c r="N820" i="8"/>
  <c r="N816" i="8"/>
  <c r="N812" i="8"/>
  <c r="N808" i="8"/>
  <c r="N804" i="8"/>
  <c r="N800" i="8"/>
  <c r="N796" i="8"/>
  <c r="N792" i="8"/>
  <c r="N788" i="8"/>
  <c r="N784" i="8"/>
  <c r="N780" i="8"/>
  <c r="N776" i="8"/>
  <c r="N772" i="8"/>
  <c r="N768" i="8"/>
  <c r="N764" i="8"/>
  <c r="N760" i="8"/>
  <c r="N756" i="8"/>
  <c r="N752" i="8"/>
  <c r="N748" i="8"/>
  <c r="N744" i="8"/>
  <c r="N740" i="8"/>
  <c r="N736" i="8"/>
  <c r="N732" i="8"/>
  <c r="N728" i="8"/>
  <c r="N724" i="8"/>
  <c r="N720" i="8"/>
  <c r="N716" i="8"/>
  <c r="N712" i="8"/>
  <c r="N708" i="8"/>
  <c r="N704" i="8"/>
  <c r="N700" i="8"/>
  <c r="N696" i="8"/>
  <c r="N692" i="8"/>
  <c r="N688" i="8"/>
  <c r="N684" i="8"/>
  <c r="N680" i="8"/>
  <c r="N676" i="8"/>
  <c r="N672" i="8"/>
  <c r="N668" i="8"/>
  <c r="N664" i="8"/>
  <c r="N660" i="8"/>
  <c r="N656" i="8"/>
  <c r="N652" i="8"/>
  <c r="N648" i="8"/>
  <c r="O1223" i="8"/>
  <c r="O1219" i="8"/>
  <c r="O1215" i="8"/>
  <c r="O1211" i="8"/>
  <c r="O1207" i="8"/>
  <c r="O1203" i="8"/>
  <c r="O1199" i="8"/>
  <c r="O1195" i="8"/>
  <c r="O1191" i="8"/>
  <c r="O1187" i="8"/>
  <c r="O1183" i="8"/>
  <c r="O1179" i="8"/>
  <c r="O1175" i="8"/>
  <c r="O1171" i="8"/>
  <c r="O1167" i="8"/>
  <c r="O1163" i="8"/>
  <c r="O1159" i="8"/>
  <c r="O1155" i="8"/>
  <c r="O1151" i="8"/>
  <c r="O1147" i="8"/>
  <c r="O1143" i="8"/>
  <c r="O1139" i="8"/>
  <c r="O1135" i="8"/>
  <c r="O1131" i="8"/>
  <c r="O1127" i="8"/>
  <c r="O1123" i="8"/>
  <c r="O1119" i="8"/>
  <c r="O1115" i="8"/>
  <c r="O1111" i="8"/>
  <c r="O1107" i="8"/>
  <c r="O1103" i="8"/>
  <c r="O1099" i="8"/>
  <c r="O1095" i="8"/>
  <c r="O1091" i="8"/>
  <c r="O1087" i="8"/>
  <c r="O1083" i="8"/>
  <c r="O1079" i="8"/>
  <c r="O1075" i="8"/>
  <c r="O1071" i="8"/>
  <c r="O1067" i="8"/>
  <c r="O1063" i="8"/>
  <c r="O1059" i="8"/>
  <c r="O1055" i="8"/>
  <c r="O1051" i="8"/>
  <c r="O1047" i="8"/>
  <c r="O1043" i="8"/>
  <c r="O1039" i="8"/>
  <c r="O1035" i="8"/>
  <c r="O1031" i="8"/>
  <c r="O1027" i="8"/>
  <c r="O1023" i="8"/>
  <c r="O1019" i="8"/>
  <c r="O1015" i="8"/>
  <c r="O1011" i="8"/>
  <c r="O1007" i="8"/>
  <c r="O1003" i="8"/>
  <c r="O999" i="8"/>
  <c r="O995" i="8"/>
  <c r="O991" i="8"/>
  <c r="O987" i="8"/>
  <c r="O983" i="8"/>
  <c r="O979" i="8"/>
  <c r="O975" i="8"/>
  <c r="O971" i="8"/>
  <c r="O967" i="8"/>
  <c r="O963" i="8"/>
  <c r="O959" i="8"/>
  <c r="O955" i="8"/>
  <c r="O951" i="8"/>
  <c r="O947" i="8"/>
  <c r="O943" i="8"/>
  <c r="O939" i="8"/>
  <c r="O935" i="8"/>
  <c r="O931" i="8"/>
  <c r="O927" i="8"/>
  <c r="O923" i="8"/>
  <c r="O919" i="8"/>
  <c r="O915" i="8"/>
  <c r="O911" i="8"/>
  <c r="O907" i="8"/>
  <c r="O903" i="8"/>
  <c r="O899" i="8"/>
  <c r="O895" i="8"/>
  <c r="O891" i="8"/>
  <c r="O887" i="8"/>
  <c r="O883" i="8"/>
  <c r="O879" i="8"/>
  <c r="O875" i="8"/>
  <c r="O871" i="8"/>
  <c r="O867" i="8"/>
  <c r="O863" i="8"/>
  <c r="O859" i="8"/>
  <c r="O855" i="8"/>
  <c r="O851" i="8"/>
  <c r="O847" i="8"/>
  <c r="O843" i="8"/>
  <c r="O839" i="8"/>
  <c r="O835" i="8"/>
  <c r="O831" i="8"/>
  <c r="O827" i="8"/>
  <c r="O823" i="8"/>
  <c r="O819" i="8"/>
  <c r="O815" i="8"/>
  <c r="O811" i="8"/>
  <c r="O807" i="8"/>
  <c r="O803" i="8"/>
  <c r="O799" i="8"/>
  <c r="O795" i="8"/>
  <c r="O791" i="8"/>
  <c r="O787" i="8"/>
  <c r="O783" i="8"/>
  <c r="O779" i="8"/>
  <c r="O775" i="8"/>
  <c r="O771" i="8"/>
  <c r="O767" i="8"/>
  <c r="O763" i="8"/>
  <c r="O759" i="8"/>
  <c r="O755" i="8"/>
  <c r="O751" i="8"/>
  <c r="O747" i="8"/>
  <c r="O743" i="8"/>
  <c r="O739" i="8"/>
  <c r="O735" i="8"/>
  <c r="O731" i="8"/>
  <c r="O727" i="8"/>
  <c r="O723" i="8"/>
  <c r="O719" i="8"/>
  <c r="O715" i="8"/>
  <c r="O711" i="8"/>
  <c r="O707" i="8"/>
  <c r="O703" i="8"/>
  <c r="O699" i="8"/>
  <c r="O695" i="8"/>
  <c r="O691" i="8"/>
  <c r="O687" i="8"/>
  <c r="O683" i="8"/>
  <c r="O679" i="8"/>
  <c r="O675" i="8"/>
  <c r="O671" i="8"/>
  <c r="O667" i="8"/>
  <c r="O663" i="8"/>
  <c r="O659" i="8"/>
  <c r="O655" i="8"/>
  <c r="O651" i="8"/>
  <c r="O647" i="8"/>
  <c r="P1222" i="8"/>
  <c r="P1218" i="8"/>
  <c r="P1214" i="8"/>
  <c r="P1210" i="8"/>
  <c r="P1206" i="8"/>
  <c r="P1202" i="8"/>
  <c r="P1198" i="8"/>
  <c r="P1194" i="8"/>
  <c r="P1190" i="8"/>
  <c r="P1186" i="8"/>
  <c r="P1182" i="8"/>
  <c r="P1178" i="8"/>
  <c r="P1174" i="8"/>
  <c r="P1170" i="8"/>
  <c r="P1166" i="8"/>
  <c r="P1162" i="8"/>
  <c r="P1158" i="8"/>
  <c r="P1154" i="8"/>
  <c r="P1150" i="8"/>
  <c r="P1146" i="8"/>
  <c r="P1142" i="8"/>
  <c r="P1138" i="8"/>
  <c r="P1134" i="8"/>
  <c r="P1130" i="8"/>
  <c r="P1126" i="8"/>
  <c r="P1122" i="8"/>
  <c r="P1118" i="8"/>
  <c r="P1114" i="8"/>
  <c r="P1110" i="8"/>
  <c r="P1106" i="8"/>
  <c r="P1102" i="8"/>
  <c r="P1098" i="8"/>
  <c r="P1094" i="8"/>
  <c r="P1090" i="8"/>
  <c r="P1086" i="8"/>
  <c r="P1082" i="8"/>
  <c r="P1078" i="8"/>
  <c r="P1074" i="8"/>
  <c r="P1070" i="8"/>
  <c r="P1066" i="8"/>
  <c r="P1062" i="8"/>
  <c r="P1058" i="8"/>
  <c r="P1054" i="8"/>
  <c r="P1050" i="8"/>
  <c r="P1046" i="8"/>
  <c r="P1042" i="8"/>
  <c r="P1038" i="8"/>
  <c r="P1034" i="8"/>
  <c r="P1030" i="8"/>
  <c r="P1026" i="8"/>
  <c r="P1022" i="8"/>
  <c r="P1018" i="8"/>
  <c r="P1014" i="8"/>
  <c r="P1010" i="8"/>
  <c r="P1006" i="8"/>
  <c r="P1002" i="8"/>
  <c r="P998" i="8"/>
  <c r="P994" i="8"/>
  <c r="P990" i="8"/>
  <c r="P986" i="8"/>
  <c r="P982" i="8"/>
  <c r="P978" i="8"/>
  <c r="P974" i="8"/>
  <c r="P970" i="8"/>
  <c r="P966" i="8"/>
  <c r="P962" i="8"/>
  <c r="P958" i="8"/>
  <c r="P954" i="8"/>
  <c r="P950" i="8"/>
  <c r="P946" i="8"/>
  <c r="P942" i="8"/>
  <c r="P938" i="8"/>
  <c r="P934" i="8"/>
  <c r="P930" i="8"/>
  <c r="P926" i="8"/>
  <c r="P922" i="8"/>
  <c r="P918" i="8"/>
  <c r="P914" i="8"/>
  <c r="P910" i="8"/>
  <c r="P906" i="8"/>
  <c r="P902" i="8"/>
  <c r="P898" i="8"/>
  <c r="P894" i="8"/>
  <c r="P890" i="8"/>
  <c r="P886" i="8"/>
  <c r="P882" i="8"/>
  <c r="P878" i="8"/>
  <c r="P874" i="8"/>
  <c r="P870" i="8"/>
  <c r="P866" i="8"/>
  <c r="P862" i="8"/>
  <c r="P858" i="8"/>
  <c r="P854" i="8"/>
  <c r="P850" i="8"/>
  <c r="P846" i="8"/>
  <c r="P842" i="8"/>
  <c r="P838" i="8"/>
  <c r="P834" i="8"/>
  <c r="P830" i="8"/>
  <c r="P826" i="8"/>
  <c r="P822" i="8"/>
  <c r="P818" i="8"/>
  <c r="P814" i="8"/>
  <c r="P810" i="8"/>
  <c r="P806" i="8"/>
  <c r="P802" i="8"/>
  <c r="P798" i="8"/>
  <c r="P794" i="8"/>
  <c r="P790" i="8"/>
  <c r="P786" i="8"/>
  <c r="P782" i="8"/>
  <c r="P778" i="8"/>
  <c r="P774" i="8"/>
  <c r="P770" i="8"/>
  <c r="P766" i="8"/>
  <c r="P762" i="8"/>
  <c r="P758" i="8"/>
  <c r="P754" i="8"/>
  <c r="P750" i="8"/>
  <c r="P746" i="8"/>
  <c r="P742" i="8"/>
  <c r="P738" i="8"/>
  <c r="P734" i="8"/>
  <c r="P730" i="8"/>
  <c r="P726" i="8"/>
  <c r="P722" i="8"/>
  <c r="P718" i="8"/>
  <c r="P714" i="8"/>
  <c r="P710" i="8"/>
  <c r="P706" i="8"/>
  <c r="P702" i="8"/>
  <c r="P698" i="8"/>
  <c r="P694" i="8"/>
  <c r="P690" i="8"/>
  <c r="P686" i="8"/>
  <c r="P682" i="8"/>
  <c r="P678" i="8"/>
  <c r="P674" i="8"/>
  <c r="P670" i="8"/>
  <c r="P666" i="8"/>
  <c r="P662" i="8"/>
  <c r="P658" i="8"/>
  <c r="P654" i="8"/>
  <c r="P650" i="8"/>
  <c r="P646" i="8"/>
  <c r="Q1225" i="8"/>
  <c r="Q1221" i="8"/>
  <c r="Q1217" i="8"/>
  <c r="Q1213" i="8"/>
  <c r="Q1209" i="8"/>
  <c r="Q1205" i="8"/>
  <c r="Q1201" i="8"/>
  <c r="Q1197" i="8"/>
  <c r="Q1193" i="8"/>
  <c r="Q1189" i="8"/>
  <c r="Q1185" i="8"/>
  <c r="Q1181" i="8"/>
  <c r="Q1177" i="8"/>
  <c r="Q1173" i="8"/>
  <c r="Q1169" i="8"/>
  <c r="Q1165" i="8"/>
  <c r="Q1161" i="8"/>
  <c r="Q1157" i="8"/>
  <c r="Q1153" i="8"/>
  <c r="Q1149" i="8"/>
  <c r="Q1145" i="8"/>
  <c r="Q1141" i="8"/>
  <c r="Q1137" i="8"/>
  <c r="Q1133" i="8"/>
  <c r="Q1129" i="8"/>
  <c r="Q1125" i="8"/>
  <c r="Q1121" i="8"/>
  <c r="Q1117" i="8"/>
  <c r="Q1113" i="8"/>
  <c r="Q1109" i="8"/>
  <c r="Q1105" i="8"/>
  <c r="Q1101" i="8"/>
  <c r="Q1097" i="8"/>
  <c r="Q1093" i="8"/>
  <c r="Q1089" i="8"/>
  <c r="Q1085" i="8"/>
  <c r="Q1081" i="8"/>
  <c r="Q1077" i="8"/>
  <c r="Q1073" i="8"/>
  <c r="Q1069" i="8"/>
  <c r="Q1065" i="8"/>
  <c r="Q1061" i="8"/>
  <c r="Q1057" i="8"/>
  <c r="Q1053" i="8"/>
  <c r="Q1049" i="8"/>
  <c r="Q1045" i="8"/>
  <c r="Q1041" i="8"/>
  <c r="Q1037" i="8"/>
  <c r="Q1033" i="8"/>
  <c r="Q1029" i="8"/>
  <c r="Q1025" i="8"/>
  <c r="Q1021" i="8"/>
  <c r="Q1017" i="8"/>
  <c r="Q1013" i="8"/>
  <c r="Q1009" i="8"/>
  <c r="Q1005" i="8"/>
  <c r="Q1001" i="8"/>
  <c r="Q997" i="8"/>
  <c r="Q993" i="8"/>
  <c r="Q989" i="8"/>
  <c r="Q985" i="8"/>
  <c r="Q981" i="8"/>
  <c r="Q977" i="8"/>
  <c r="Q973" i="8"/>
  <c r="Q969" i="8"/>
  <c r="Q965" i="8"/>
  <c r="Q961" i="8"/>
  <c r="Q957" i="8"/>
  <c r="Q953" i="8"/>
  <c r="Q949" i="8"/>
  <c r="Q945" i="8"/>
  <c r="Q941" i="8"/>
  <c r="Q937" i="8"/>
  <c r="Q933" i="8"/>
  <c r="Q929" i="8"/>
  <c r="Q925" i="8"/>
  <c r="Q921" i="8"/>
  <c r="Q917" i="8"/>
  <c r="Q913" i="8"/>
  <c r="Q909" i="8"/>
  <c r="Q905" i="8"/>
  <c r="Q901" i="8"/>
  <c r="Q897" i="8"/>
  <c r="Q893" i="8"/>
  <c r="Q889" i="8"/>
  <c r="Q885" i="8"/>
  <c r="Q881" i="8"/>
  <c r="Q877" i="8"/>
  <c r="Q873" i="8"/>
  <c r="Q869" i="8"/>
  <c r="Q865" i="8"/>
  <c r="Q861" i="8"/>
  <c r="Q857" i="8"/>
  <c r="Q853" i="8"/>
  <c r="Q849" i="8"/>
  <c r="Q845" i="8"/>
  <c r="Q841" i="8"/>
  <c r="Q837" i="8"/>
  <c r="Q833" i="8"/>
  <c r="Q829" i="8"/>
  <c r="Q825" i="8"/>
  <c r="Q821" i="8"/>
  <c r="Q817" i="8"/>
  <c r="Q813" i="8"/>
  <c r="Q809" i="8"/>
  <c r="Q805" i="8"/>
  <c r="Q801" i="8"/>
  <c r="Q797" i="8"/>
  <c r="Q793" i="8"/>
  <c r="Q789" i="8"/>
  <c r="Q785" i="8"/>
  <c r="Q781" i="8"/>
  <c r="Q777" i="8"/>
  <c r="Q773" i="8"/>
  <c r="Q769" i="8"/>
  <c r="Q765" i="8"/>
  <c r="Q761" i="8"/>
  <c r="Q757" i="8"/>
  <c r="Q753" i="8"/>
  <c r="Q749" i="8"/>
  <c r="Q745" i="8"/>
  <c r="Q741" i="8"/>
  <c r="Q737" i="8"/>
  <c r="Q733" i="8"/>
  <c r="Q729" i="8"/>
  <c r="Q725" i="8"/>
  <c r="Q721" i="8"/>
  <c r="Q717" i="8"/>
  <c r="Q713" i="8"/>
  <c r="Q709" i="8"/>
  <c r="Q705" i="8"/>
  <c r="Q701" i="8"/>
  <c r="Q697" i="8"/>
  <c r="Q693" i="8"/>
  <c r="Q689" i="8"/>
  <c r="Q685" i="8"/>
  <c r="Q681" i="8"/>
  <c r="Q677" i="8"/>
  <c r="Q673" i="8"/>
  <c r="Q669" i="8"/>
  <c r="Q665" i="8"/>
  <c r="Q661" i="8"/>
  <c r="Q657" i="8"/>
  <c r="Q653" i="8"/>
  <c r="Q649" i="8"/>
  <c r="R1224" i="8"/>
  <c r="R1220" i="8"/>
  <c r="R1216" i="8"/>
  <c r="R1212" i="8"/>
  <c r="R1208" i="8"/>
  <c r="R1204" i="8"/>
  <c r="R1200" i="8"/>
  <c r="R1196" i="8"/>
  <c r="R1192" i="8"/>
  <c r="R1188" i="8"/>
  <c r="R1184" i="8"/>
  <c r="R1180" i="8"/>
  <c r="R1176" i="8"/>
  <c r="R1172" i="8"/>
  <c r="R1168" i="8"/>
  <c r="R1164" i="8"/>
  <c r="R1160" i="8"/>
  <c r="R1156" i="8"/>
  <c r="R1152" i="8"/>
  <c r="R1148" i="8"/>
  <c r="R1144" i="8"/>
  <c r="R1140" i="8"/>
  <c r="R1136" i="8"/>
  <c r="R1132" i="8"/>
  <c r="R1128" i="8"/>
  <c r="R1124" i="8"/>
  <c r="R1120" i="8"/>
  <c r="R1116" i="8"/>
  <c r="R1112" i="8"/>
  <c r="R1108" i="8"/>
  <c r="R1104" i="8"/>
  <c r="R1100" i="8"/>
  <c r="R1096" i="8"/>
  <c r="R1092" i="8"/>
  <c r="R1088" i="8"/>
  <c r="R1084" i="8"/>
  <c r="R1080" i="8"/>
  <c r="R1076" i="8"/>
  <c r="R1072" i="8"/>
  <c r="R1068" i="8"/>
  <c r="R1064" i="8"/>
  <c r="R1060" i="8"/>
  <c r="R1056" i="8"/>
  <c r="R1052" i="8"/>
  <c r="R1048" i="8"/>
  <c r="R1044" i="8"/>
  <c r="R1040" i="8"/>
  <c r="R1036" i="8"/>
  <c r="R1032" i="8"/>
  <c r="R1028" i="8"/>
  <c r="R1024" i="8"/>
  <c r="R1020" i="8"/>
  <c r="R1016" i="8"/>
  <c r="R1012" i="8"/>
  <c r="R1008" i="8"/>
  <c r="R1004" i="8"/>
  <c r="R1000" i="8"/>
  <c r="R996" i="8"/>
  <c r="R992" i="8"/>
  <c r="R988" i="8"/>
  <c r="R984" i="8"/>
  <c r="R980" i="8"/>
  <c r="R976" i="8"/>
  <c r="R972" i="8"/>
  <c r="R968" i="8"/>
  <c r="R964" i="8"/>
  <c r="R960" i="8"/>
  <c r="R956" i="8"/>
  <c r="R952" i="8"/>
  <c r="R948" i="8"/>
  <c r="R944" i="8"/>
  <c r="R940" i="8"/>
  <c r="R936" i="8"/>
  <c r="R932" i="8"/>
  <c r="R928" i="8"/>
  <c r="R924" i="8"/>
  <c r="R920" i="8"/>
  <c r="R916" i="8"/>
  <c r="R912" i="8"/>
  <c r="R908" i="8"/>
  <c r="R904" i="8"/>
  <c r="R900" i="8"/>
  <c r="R896" i="8"/>
  <c r="R892" i="8"/>
  <c r="R888" i="8"/>
  <c r="R884" i="8"/>
  <c r="R880" i="8"/>
  <c r="R876" i="8"/>
  <c r="R872" i="8"/>
  <c r="R868" i="8"/>
  <c r="R864" i="8"/>
  <c r="R860" i="8"/>
  <c r="R856" i="8"/>
  <c r="R852" i="8"/>
  <c r="R848" i="8"/>
  <c r="R844" i="8"/>
  <c r="R840" i="8"/>
  <c r="R836" i="8"/>
  <c r="R832" i="8"/>
  <c r="R828" i="8"/>
  <c r="R824" i="8"/>
  <c r="R820" i="8"/>
  <c r="R816" i="8"/>
  <c r="R812" i="8"/>
  <c r="R808" i="8"/>
  <c r="R804" i="8"/>
  <c r="R800" i="8"/>
  <c r="R796" i="8"/>
  <c r="R792" i="8"/>
  <c r="R788" i="8"/>
  <c r="R784" i="8"/>
  <c r="R780" i="8"/>
  <c r="R776" i="8"/>
  <c r="R772" i="8"/>
  <c r="R768" i="8"/>
  <c r="R764" i="8"/>
  <c r="R760" i="8"/>
  <c r="R756" i="8"/>
  <c r="R752" i="8"/>
  <c r="R748" i="8"/>
  <c r="R744" i="8"/>
  <c r="R740" i="8"/>
  <c r="R736" i="8"/>
  <c r="R732" i="8"/>
  <c r="R728" i="8"/>
  <c r="R724" i="8"/>
  <c r="R720" i="8"/>
  <c r="R716" i="8"/>
  <c r="R712" i="8"/>
  <c r="R708" i="8"/>
  <c r="R704" i="8"/>
  <c r="R700" i="8"/>
  <c r="R696" i="8"/>
  <c r="R692" i="8"/>
  <c r="R688" i="8"/>
  <c r="R684" i="8"/>
  <c r="R680" i="8"/>
  <c r="R676" i="8"/>
  <c r="R672" i="8"/>
  <c r="R668" i="8"/>
  <c r="R664" i="8"/>
  <c r="R660" i="8"/>
  <c r="R656" i="8"/>
  <c r="R652" i="8"/>
  <c r="R648" i="8"/>
  <c r="S1223" i="8"/>
  <c r="S1219" i="8"/>
  <c r="S1215" i="8"/>
  <c r="S1211" i="8"/>
  <c r="S1207" i="8"/>
  <c r="S1203" i="8"/>
  <c r="S1199" i="8"/>
  <c r="S1195" i="8"/>
  <c r="S1191" i="8"/>
  <c r="S1187" i="8"/>
  <c r="S1183" i="8"/>
  <c r="S1179" i="8"/>
  <c r="S1175" i="8"/>
  <c r="S1171" i="8"/>
  <c r="S1167" i="8"/>
  <c r="S1163" i="8"/>
  <c r="S1159" i="8"/>
  <c r="S1155" i="8"/>
  <c r="S1151" i="8"/>
  <c r="S1147" i="8"/>
  <c r="S1143" i="8"/>
  <c r="S1139" i="8"/>
  <c r="S1135" i="8"/>
  <c r="S1131" i="8"/>
  <c r="S1127" i="8"/>
  <c r="S1123" i="8"/>
  <c r="S1119" i="8"/>
  <c r="S1115" i="8"/>
  <c r="S1111" i="8"/>
  <c r="S1107" i="8"/>
  <c r="S1103" i="8"/>
  <c r="S1099" i="8"/>
  <c r="S1095" i="8"/>
  <c r="S1091" i="8"/>
  <c r="S1087" i="8"/>
  <c r="S1083" i="8"/>
  <c r="S1079" i="8"/>
  <c r="S1075" i="8"/>
  <c r="S1071" i="8"/>
  <c r="S1067" i="8"/>
  <c r="S1063" i="8"/>
  <c r="S1059" i="8"/>
  <c r="S1055" i="8"/>
  <c r="S1051" i="8"/>
  <c r="S1047" i="8"/>
  <c r="S1043" i="8"/>
  <c r="S1039" i="8"/>
  <c r="S1035" i="8"/>
  <c r="S1031" i="8"/>
  <c r="S1027" i="8"/>
  <c r="S1023" i="8"/>
  <c r="S1019" i="8"/>
  <c r="S1015" i="8"/>
  <c r="S1011" i="8"/>
  <c r="S1007" i="8"/>
  <c r="S1003" i="8"/>
  <c r="S999" i="8"/>
  <c r="S995" i="8"/>
  <c r="S991" i="8"/>
  <c r="S987" i="8"/>
  <c r="S983" i="8"/>
  <c r="S979" i="8"/>
  <c r="S975" i="8"/>
  <c r="S971" i="8"/>
  <c r="S967" i="8"/>
  <c r="S963" i="8"/>
  <c r="S959" i="8"/>
  <c r="S955" i="8"/>
  <c r="S951" i="8"/>
  <c r="S947" i="8"/>
  <c r="S943" i="8"/>
  <c r="S939" i="8"/>
  <c r="S935" i="8"/>
  <c r="S931" i="8"/>
  <c r="S927" i="8"/>
  <c r="S923" i="8"/>
  <c r="S919" i="8"/>
  <c r="S915" i="8"/>
  <c r="S911" i="8"/>
  <c r="S907" i="8"/>
  <c r="S903" i="8"/>
  <c r="S899" i="8"/>
  <c r="S895" i="8"/>
  <c r="S891" i="8"/>
  <c r="S887" i="8"/>
  <c r="S883" i="8"/>
  <c r="S879" i="8"/>
  <c r="S875" i="8"/>
  <c r="S871" i="8"/>
  <c r="S867" i="8"/>
  <c r="S863" i="8"/>
  <c r="S859" i="8"/>
  <c r="S855" i="8"/>
  <c r="S851" i="8"/>
  <c r="S847" i="8"/>
  <c r="S843" i="8"/>
  <c r="S839" i="8"/>
  <c r="S835" i="8"/>
  <c r="S831" i="8"/>
  <c r="S827" i="8"/>
  <c r="S823" i="8"/>
  <c r="S819" i="8"/>
  <c r="S815" i="8"/>
  <c r="S811" i="8"/>
  <c r="S807" i="8"/>
  <c r="S803" i="8"/>
  <c r="S799" i="8"/>
  <c r="S795" i="8"/>
  <c r="S791" i="8"/>
  <c r="S787" i="8"/>
  <c r="S783" i="8"/>
  <c r="S779" i="8"/>
  <c r="S775" i="8"/>
  <c r="S771" i="8"/>
  <c r="S767" i="8"/>
  <c r="S763" i="8"/>
  <c r="S759" i="8"/>
  <c r="S755" i="8"/>
  <c r="S751" i="8"/>
  <c r="S747" i="8"/>
  <c r="S743" i="8"/>
  <c r="S739" i="8"/>
  <c r="S735" i="8"/>
  <c r="S731" i="8"/>
  <c r="S727" i="8"/>
  <c r="S723" i="8"/>
  <c r="S719" i="8"/>
  <c r="S715" i="8"/>
  <c r="S711" i="8"/>
  <c r="S707" i="8"/>
  <c r="S703" i="8"/>
  <c r="S699" i="8"/>
  <c r="S695" i="8"/>
  <c r="S691" i="8"/>
  <c r="S687" i="8"/>
  <c r="S683" i="8"/>
  <c r="S679" i="8"/>
  <c r="S675" i="8"/>
  <c r="S671" i="8"/>
  <c r="S667" i="8"/>
  <c r="S663" i="8"/>
  <c r="S659" i="8"/>
  <c r="S655" i="8"/>
  <c r="S651" i="8"/>
  <c r="S647" i="8"/>
  <c r="T1222" i="8"/>
  <c r="T1218" i="8"/>
  <c r="T1214" i="8"/>
  <c r="T1210" i="8"/>
  <c r="T1206" i="8"/>
  <c r="T1202" i="8"/>
  <c r="T1198" i="8"/>
  <c r="T1194" i="8"/>
  <c r="T1190" i="8"/>
  <c r="T1186" i="8"/>
  <c r="T1182" i="8"/>
  <c r="T1178" i="8"/>
  <c r="T1174" i="8"/>
  <c r="T1170" i="8"/>
  <c r="T1166" i="8"/>
  <c r="T1162" i="8"/>
  <c r="T1158" i="8"/>
  <c r="T1154" i="8"/>
  <c r="T1150" i="8"/>
  <c r="T1146" i="8"/>
  <c r="T1142" i="8"/>
  <c r="T1138" i="8"/>
  <c r="T1134" i="8"/>
  <c r="T1130" i="8"/>
  <c r="T1126" i="8"/>
  <c r="T1122" i="8"/>
  <c r="T1118" i="8"/>
  <c r="T1114" i="8"/>
  <c r="T1110" i="8"/>
  <c r="T1106" i="8"/>
  <c r="T1102" i="8"/>
  <c r="T1098" i="8"/>
  <c r="T1094" i="8"/>
  <c r="T1090" i="8"/>
  <c r="T1086" i="8"/>
  <c r="T1082" i="8"/>
  <c r="T1078" i="8"/>
  <c r="T1074" i="8"/>
  <c r="T1070" i="8"/>
  <c r="T1066" i="8"/>
  <c r="T1062" i="8"/>
  <c r="T1058" i="8"/>
  <c r="T1054" i="8"/>
  <c r="T1050" i="8"/>
  <c r="T1046" i="8"/>
  <c r="T1042" i="8"/>
  <c r="T1038" i="8"/>
  <c r="T1034" i="8"/>
  <c r="T1030" i="8"/>
  <c r="T1026" i="8"/>
  <c r="T1022" i="8"/>
  <c r="T1018" i="8"/>
  <c r="T1014" i="8"/>
  <c r="T1010" i="8"/>
  <c r="T1006" i="8"/>
  <c r="T1002" i="8"/>
  <c r="T998" i="8"/>
  <c r="T994" i="8"/>
  <c r="T990" i="8"/>
  <c r="T986" i="8"/>
  <c r="T982" i="8"/>
  <c r="T978" i="8"/>
  <c r="T974" i="8"/>
  <c r="T970" i="8"/>
  <c r="T966" i="8"/>
  <c r="T962" i="8"/>
  <c r="T958" i="8"/>
  <c r="T954" i="8"/>
  <c r="T950" i="8"/>
  <c r="T946" i="8"/>
  <c r="T942" i="8"/>
  <c r="T938" i="8"/>
  <c r="T934" i="8"/>
  <c r="T930" i="8"/>
  <c r="T926" i="8"/>
  <c r="T922" i="8"/>
  <c r="T918" i="8"/>
  <c r="T914" i="8"/>
  <c r="T910" i="8"/>
  <c r="T906" i="8"/>
  <c r="T902" i="8"/>
  <c r="T898" i="8"/>
  <c r="T894" i="8"/>
  <c r="T890" i="8"/>
  <c r="T886" i="8"/>
  <c r="T882" i="8"/>
  <c r="T878" i="8"/>
  <c r="T874" i="8"/>
  <c r="T870" i="8"/>
  <c r="T866" i="8"/>
  <c r="T862" i="8"/>
  <c r="T858" i="8"/>
  <c r="T854" i="8"/>
  <c r="T850" i="8"/>
  <c r="T846" i="8"/>
  <c r="T842" i="8"/>
  <c r="T838" i="8"/>
  <c r="T834" i="8"/>
  <c r="T830" i="8"/>
  <c r="T826" i="8"/>
  <c r="T822" i="8"/>
  <c r="T818" i="8"/>
  <c r="T814" i="8"/>
  <c r="T810" i="8"/>
  <c r="T806" i="8"/>
  <c r="T802" i="8"/>
  <c r="T798" i="8"/>
  <c r="T794" i="8"/>
  <c r="T790" i="8"/>
  <c r="T786" i="8"/>
  <c r="T782" i="8"/>
  <c r="T778" i="8"/>
  <c r="T774" i="8"/>
  <c r="T770" i="8"/>
  <c r="T766" i="8"/>
  <c r="T762" i="8"/>
  <c r="T758" i="8"/>
  <c r="T754" i="8"/>
  <c r="T750" i="8"/>
  <c r="T746" i="8"/>
  <c r="T742" i="8"/>
  <c r="T738" i="8"/>
  <c r="T734" i="8"/>
  <c r="T730" i="8"/>
  <c r="T726" i="8"/>
  <c r="T722" i="8"/>
  <c r="T718" i="8"/>
  <c r="T714" i="8"/>
  <c r="T710" i="8"/>
  <c r="T706" i="8"/>
  <c r="T702" i="8"/>
  <c r="T698" i="8"/>
  <c r="T694" i="8"/>
  <c r="T690" i="8"/>
  <c r="T686" i="8"/>
  <c r="T682" i="8"/>
  <c r="T678" i="8"/>
  <c r="T674" i="8"/>
  <c r="T670" i="8"/>
  <c r="T666" i="8"/>
  <c r="T662" i="8"/>
  <c r="T658" i="8"/>
  <c r="T654" i="8"/>
  <c r="T650" i="8"/>
  <c r="T646" i="8"/>
  <c r="U1225" i="8"/>
  <c r="U1221" i="8"/>
  <c r="U1217" i="8"/>
  <c r="U1213" i="8"/>
  <c r="U1209" i="8"/>
  <c r="U1205" i="8"/>
  <c r="U1201" i="8"/>
  <c r="U1197" i="8"/>
  <c r="U1193" i="8"/>
  <c r="U1189" i="8"/>
  <c r="U1185" i="8"/>
  <c r="U1181" i="8"/>
  <c r="U1177" i="8"/>
  <c r="U1173" i="8"/>
  <c r="U1169" i="8"/>
  <c r="U1165" i="8"/>
  <c r="U1161" i="8"/>
  <c r="U1157" i="8"/>
  <c r="U1153" i="8"/>
  <c r="U1149" i="8"/>
  <c r="U1145" i="8"/>
  <c r="U1141" i="8"/>
  <c r="U1137" i="8"/>
  <c r="U1133" i="8"/>
  <c r="U1129" i="8"/>
  <c r="U1125" i="8"/>
  <c r="U1121" i="8"/>
  <c r="U1117" i="8"/>
  <c r="U1113" i="8"/>
  <c r="U1109" i="8"/>
  <c r="U1105" i="8"/>
  <c r="U1101" i="8"/>
  <c r="U1097" i="8"/>
  <c r="U1093" i="8"/>
  <c r="U1089" i="8"/>
  <c r="U1085" i="8"/>
  <c r="U1081" i="8"/>
  <c r="U1077" i="8"/>
  <c r="U1073" i="8"/>
  <c r="U1069" i="8"/>
  <c r="U1065" i="8"/>
  <c r="U1061" i="8"/>
  <c r="U1057" i="8"/>
  <c r="U1053" i="8"/>
  <c r="U1049" i="8"/>
  <c r="U1045" i="8"/>
  <c r="U1041" i="8"/>
  <c r="U1037" i="8"/>
  <c r="U1033" i="8"/>
  <c r="U1029" i="8"/>
  <c r="U1025" i="8"/>
  <c r="U1021" i="8"/>
  <c r="U1017" i="8"/>
  <c r="U1013" i="8"/>
  <c r="U1009" i="8"/>
  <c r="U1005" i="8"/>
  <c r="U1001" i="8"/>
  <c r="U997" i="8"/>
  <c r="U993" i="8"/>
  <c r="U989" i="8"/>
  <c r="U985" i="8"/>
  <c r="U981" i="8"/>
  <c r="U977" i="8"/>
  <c r="U973" i="8"/>
  <c r="U969" i="8"/>
  <c r="U965" i="8"/>
  <c r="U961" i="8"/>
  <c r="U957" i="8"/>
  <c r="U953" i="8"/>
  <c r="U949" i="8"/>
  <c r="U945" i="8"/>
  <c r="U941" i="8"/>
  <c r="U937" i="8"/>
  <c r="U933" i="8"/>
  <c r="U929" i="8"/>
  <c r="U925" i="8"/>
  <c r="U921" i="8"/>
  <c r="U917" i="8"/>
  <c r="U913" i="8"/>
  <c r="U909" i="8"/>
  <c r="U905" i="8"/>
  <c r="U901" i="8"/>
  <c r="U897" i="8"/>
  <c r="U893" i="8"/>
  <c r="U889" i="8"/>
  <c r="U885" i="8"/>
  <c r="U881" i="8"/>
  <c r="U877" i="8"/>
  <c r="U873" i="8"/>
  <c r="U869" i="8"/>
  <c r="U865" i="8"/>
  <c r="U861" i="8"/>
  <c r="U857" i="8"/>
  <c r="U853" i="8"/>
  <c r="U849" i="8"/>
  <c r="U845" i="8"/>
  <c r="U841" i="8"/>
  <c r="U837" i="8"/>
  <c r="U833" i="8"/>
  <c r="U829" i="8"/>
  <c r="U825" i="8"/>
  <c r="U821" i="8"/>
  <c r="U817" i="8"/>
  <c r="U813" i="8"/>
  <c r="U809" i="8"/>
  <c r="U805" i="8"/>
  <c r="U801" i="8"/>
  <c r="U797" i="8"/>
  <c r="U793" i="8"/>
  <c r="U789" i="8"/>
  <c r="U785" i="8"/>
  <c r="U781" i="8"/>
  <c r="U777" i="8"/>
  <c r="U773" i="8"/>
  <c r="U769" i="8"/>
  <c r="U765" i="8"/>
  <c r="U761" i="8"/>
  <c r="U757" i="8"/>
  <c r="U753" i="8"/>
  <c r="U749" i="8"/>
  <c r="U745" i="8"/>
  <c r="U741" i="8"/>
  <c r="U737" i="8"/>
  <c r="U733" i="8"/>
  <c r="U729" i="8"/>
  <c r="U725" i="8"/>
  <c r="U721" i="8"/>
  <c r="U717" i="8"/>
  <c r="U713" i="8"/>
  <c r="U709" i="8"/>
  <c r="U705" i="8"/>
  <c r="U701" i="8"/>
  <c r="U697" i="8"/>
  <c r="U693" i="8"/>
  <c r="U689" i="8"/>
  <c r="U685" i="8"/>
  <c r="U681" i="8"/>
  <c r="U677" i="8"/>
  <c r="U673" i="8"/>
  <c r="U669" i="8"/>
  <c r="U665" i="8"/>
  <c r="U661" i="8"/>
  <c r="U657" i="8"/>
  <c r="U653" i="8"/>
  <c r="U649" i="8"/>
  <c r="V1224" i="8"/>
  <c r="V1220" i="8"/>
  <c r="V1216" i="8"/>
  <c r="V1212" i="8"/>
  <c r="V1208" i="8"/>
  <c r="V1204" i="8"/>
  <c r="V1200" i="8"/>
  <c r="V1196" i="8"/>
  <c r="V1192" i="8"/>
  <c r="V1188" i="8"/>
  <c r="V1184" i="8"/>
  <c r="V1180" i="8"/>
  <c r="V1176" i="8"/>
  <c r="V1172" i="8"/>
  <c r="V1168" i="8"/>
  <c r="V1164" i="8"/>
  <c r="V1160" i="8"/>
  <c r="V1156" i="8"/>
  <c r="V1152" i="8"/>
  <c r="V1148" i="8"/>
  <c r="V1144" i="8"/>
  <c r="V1140" i="8"/>
  <c r="V1136" i="8"/>
  <c r="V1132" i="8"/>
  <c r="V1128" i="8"/>
  <c r="V1124" i="8"/>
  <c r="V1120" i="8"/>
  <c r="V1116" i="8"/>
  <c r="V1112" i="8"/>
  <c r="V1108" i="8"/>
  <c r="V1104" i="8"/>
  <c r="V1100" i="8"/>
  <c r="V1096" i="8"/>
  <c r="V1092" i="8"/>
  <c r="V1088" i="8"/>
  <c r="V1084" i="8"/>
  <c r="V1080" i="8"/>
  <c r="V1076" i="8"/>
  <c r="V1072" i="8"/>
  <c r="V1068" i="8"/>
  <c r="V1064" i="8"/>
  <c r="V1060" i="8"/>
  <c r="V1056" i="8"/>
  <c r="V1052" i="8"/>
  <c r="V1048" i="8"/>
  <c r="V1044" i="8"/>
  <c r="V1040" i="8"/>
  <c r="V1036" i="8"/>
  <c r="V1032" i="8"/>
  <c r="V1028" i="8"/>
  <c r="V1024" i="8"/>
  <c r="V1020" i="8"/>
  <c r="V1016" i="8"/>
  <c r="V1012" i="8"/>
  <c r="V1008" i="8"/>
  <c r="V1004" i="8"/>
  <c r="V1000" i="8"/>
  <c r="V996" i="8"/>
  <c r="V992" i="8"/>
  <c r="V988" i="8"/>
  <c r="V984" i="8"/>
  <c r="V980" i="8"/>
  <c r="V976" i="8"/>
  <c r="V972" i="8"/>
  <c r="V968" i="8"/>
  <c r="V964" i="8"/>
  <c r="V960" i="8"/>
  <c r="V956" i="8"/>
  <c r="V952" i="8"/>
  <c r="V948" i="8"/>
  <c r="V944" i="8"/>
  <c r="V940" i="8"/>
  <c r="V936" i="8"/>
  <c r="V932" i="8"/>
  <c r="V928" i="8"/>
  <c r="V924" i="8"/>
  <c r="V920" i="8"/>
  <c r="V916" i="8"/>
  <c r="V912" i="8"/>
  <c r="V908" i="8"/>
  <c r="V904" i="8"/>
  <c r="V900" i="8"/>
  <c r="V896" i="8"/>
  <c r="V892" i="8"/>
  <c r="V888" i="8"/>
  <c r="V884" i="8"/>
  <c r="V880" i="8"/>
  <c r="V876" i="8"/>
  <c r="V872" i="8"/>
  <c r="V868" i="8"/>
  <c r="V864" i="8"/>
  <c r="V860" i="8"/>
  <c r="V856" i="8"/>
  <c r="V852" i="8"/>
  <c r="V848" i="8"/>
  <c r="V844" i="8"/>
  <c r="V840" i="8"/>
  <c r="V836" i="8"/>
  <c r="V832" i="8"/>
  <c r="V828" i="8"/>
  <c r="V824" i="8"/>
  <c r="V820" i="8"/>
  <c r="V816" i="8"/>
  <c r="V812" i="8"/>
  <c r="V808" i="8"/>
  <c r="V804" i="8"/>
  <c r="V800" i="8"/>
  <c r="V796" i="8"/>
  <c r="V792" i="8"/>
  <c r="V788" i="8"/>
  <c r="V784" i="8"/>
  <c r="V780" i="8"/>
  <c r="V776" i="8"/>
  <c r="V772" i="8"/>
  <c r="V768" i="8"/>
  <c r="V764" i="8"/>
  <c r="V760" i="8"/>
  <c r="V756" i="8"/>
  <c r="V752" i="8"/>
  <c r="V748" i="8"/>
  <c r="V744" i="8"/>
  <c r="V740" i="8"/>
  <c r="V736" i="8"/>
  <c r="V732" i="8"/>
  <c r="V728" i="8"/>
  <c r="V724" i="8"/>
  <c r="V720" i="8"/>
  <c r="V716" i="8"/>
  <c r="V712" i="8"/>
  <c r="V708" i="8"/>
  <c r="V704" i="8"/>
  <c r="V700" i="8"/>
  <c r="V696" i="8"/>
  <c r="V692" i="8"/>
  <c r="V688" i="8"/>
  <c r="V684" i="8"/>
  <c r="V680" i="8"/>
  <c r="V676" i="8"/>
  <c r="V672" i="8"/>
  <c r="V668" i="8"/>
  <c r="V664" i="8"/>
  <c r="V660" i="8"/>
  <c r="V656" i="8"/>
  <c r="V652" i="8"/>
  <c r="V648" i="8"/>
  <c r="O645" i="8"/>
  <c r="E658" i="8"/>
  <c r="L645" i="8"/>
  <c r="E665" i="8"/>
  <c r="E653" i="8"/>
  <c r="E732" i="8"/>
  <c r="E720" i="8"/>
  <c r="E708" i="8"/>
  <c r="E696" i="8"/>
  <c r="E688" i="8"/>
  <c r="E676" i="8"/>
  <c r="E672" i="8"/>
  <c r="I645" i="8"/>
  <c r="Q645" i="8"/>
  <c r="U645" i="8"/>
  <c r="E668" i="8"/>
  <c r="E664" i="8"/>
  <c r="E660" i="8"/>
  <c r="E656" i="8"/>
  <c r="E652" i="8"/>
  <c r="E648" i="8"/>
  <c r="E731" i="8"/>
  <c r="E727" i="8"/>
  <c r="E723" i="8"/>
  <c r="E719" i="8"/>
  <c r="E715" i="8"/>
  <c r="E711" i="8"/>
  <c r="E707" i="8"/>
  <c r="E703" i="8"/>
  <c r="E699" i="8"/>
  <c r="E695" i="8"/>
  <c r="E691" i="8"/>
  <c r="E687" i="8"/>
  <c r="E683" i="8"/>
  <c r="E679" i="8"/>
  <c r="E675" i="8"/>
  <c r="E671" i="8"/>
  <c r="E772" i="8"/>
  <c r="E768" i="8"/>
  <c r="E764" i="8"/>
  <c r="E760" i="8"/>
  <c r="E756" i="8"/>
  <c r="E752" i="8"/>
  <c r="E748" i="8"/>
  <c r="E744" i="8"/>
  <c r="E740" i="8"/>
  <c r="E736" i="8"/>
  <c r="E1084" i="8"/>
  <c r="E1080" i="8"/>
  <c r="E1076" i="8"/>
  <c r="E1072" i="8"/>
  <c r="E1068" i="8"/>
  <c r="E1064" i="8"/>
  <c r="E1060" i="8"/>
  <c r="E1056" i="8"/>
  <c r="E1052" i="8"/>
  <c r="E1048" i="8"/>
  <c r="E1044" i="8"/>
  <c r="E1040" i="8"/>
  <c r="E1036" i="8"/>
  <c r="E1032" i="8"/>
  <c r="E1028" i="8"/>
  <c r="E1024" i="8"/>
  <c r="E1020" i="8"/>
  <c r="E1016" i="8"/>
  <c r="E1012" i="8"/>
  <c r="E1008" i="8"/>
  <c r="E1004" i="8"/>
  <c r="E1000" i="8"/>
  <c r="E996" i="8"/>
  <c r="E992" i="8"/>
  <c r="E988" i="8"/>
  <c r="E984" i="8"/>
  <c r="E980" i="8"/>
  <c r="E976" i="8"/>
  <c r="E972" i="8"/>
  <c r="E968" i="8"/>
  <c r="E964" i="8"/>
  <c r="E960" i="8"/>
  <c r="E956" i="8"/>
  <c r="E952" i="8"/>
  <c r="E948" i="8"/>
  <c r="E944" i="8"/>
  <c r="E940" i="8"/>
  <c r="E936" i="8"/>
  <c r="E932" i="8"/>
  <c r="E928" i="8"/>
  <c r="E924" i="8"/>
  <c r="E920" i="8"/>
  <c r="E916" i="8"/>
  <c r="E912" i="8"/>
  <c r="E908" i="8"/>
  <c r="E904" i="8"/>
  <c r="E900" i="8"/>
  <c r="E896" i="8"/>
  <c r="E892" i="8"/>
  <c r="E888" i="8"/>
  <c r="E1169" i="8"/>
  <c r="E1165" i="8"/>
  <c r="E1161" i="8"/>
  <c r="E1157" i="8"/>
  <c r="E1153" i="8"/>
  <c r="E1149" i="8"/>
  <c r="E1145" i="8"/>
  <c r="E1141" i="8"/>
  <c r="E1137" i="8"/>
  <c r="E1133" i="8"/>
  <c r="E1129" i="8"/>
  <c r="E1125" i="8"/>
  <c r="E1121" i="8"/>
  <c r="E1117" i="8"/>
  <c r="E1113" i="8"/>
  <c r="E1109" i="8"/>
  <c r="E1105" i="8"/>
  <c r="E1101" i="8"/>
  <c r="E1097" i="8"/>
  <c r="E1093" i="8"/>
  <c r="E1089" i="8"/>
  <c r="E1217" i="8"/>
  <c r="E1213" i="8"/>
  <c r="E1209" i="8"/>
  <c r="E1205" i="8"/>
  <c r="E1201" i="8"/>
  <c r="E1197" i="8"/>
  <c r="E1193" i="8"/>
  <c r="E1189" i="8"/>
  <c r="E1185" i="8"/>
  <c r="E1181" i="8"/>
  <c r="E1177" i="8"/>
  <c r="E1173" i="8"/>
  <c r="E1224" i="8"/>
  <c r="E1220" i="8"/>
  <c r="H1225" i="8"/>
  <c r="H1221" i="8"/>
  <c r="H1217" i="8"/>
  <c r="H1213" i="8"/>
  <c r="H1209" i="8"/>
  <c r="H1205" i="8"/>
  <c r="H1201" i="8"/>
  <c r="H1197" i="8"/>
  <c r="H1193" i="8"/>
  <c r="H1189" i="8"/>
  <c r="H1185" i="8"/>
  <c r="H1181" i="8"/>
  <c r="H1177" i="8"/>
  <c r="H1173" i="8"/>
  <c r="H1169" i="8"/>
  <c r="H1165" i="8"/>
  <c r="H1161" i="8"/>
  <c r="H1157" i="8"/>
  <c r="H1153" i="8"/>
  <c r="H1149" i="8"/>
  <c r="H1145" i="8"/>
  <c r="H1141" i="8"/>
  <c r="H1137" i="8"/>
  <c r="H1133" i="8"/>
  <c r="H1129" i="8"/>
  <c r="H1125" i="8"/>
  <c r="H1121" i="8"/>
  <c r="H1117" i="8"/>
  <c r="H1113" i="8"/>
  <c r="H1109" i="8"/>
  <c r="H1105" i="8"/>
  <c r="H1101" i="8"/>
  <c r="H1097" i="8"/>
  <c r="H1093" i="8"/>
  <c r="H1089" i="8"/>
  <c r="H1085" i="8"/>
  <c r="H1081" i="8"/>
  <c r="H1077" i="8"/>
  <c r="H1073" i="8"/>
  <c r="H1069" i="8"/>
  <c r="H1065" i="8"/>
  <c r="H1061" i="8"/>
  <c r="H1057" i="8"/>
  <c r="H1053" i="8"/>
  <c r="H1049" i="8"/>
  <c r="H1045" i="8"/>
  <c r="H1041" i="8"/>
  <c r="H1037" i="8"/>
  <c r="H1033" i="8"/>
  <c r="H1029" i="8"/>
  <c r="H1025" i="8"/>
  <c r="H1021" i="8"/>
  <c r="H1017" i="8"/>
  <c r="H1013" i="8"/>
  <c r="H1009" i="8"/>
  <c r="H1005" i="8"/>
  <c r="H1001" i="8"/>
  <c r="H997" i="8"/>
  <c r="H993" i="8"/>
  <c r="H989" i="8"/>
  <c r="H985" i="8"/>
  <c r="H981" i="8"/>
  <c r="H977" i="8"/>
  <c r="H973" i="8"/>
  <c r="H969" i="8"/>
  <c r="H965" i="8"/>
  <c r="H961" i="8"/>
  <c r="H957" i="8"/>
  <c r="H953" i="8"/>
  <c r="H949" i="8"/>
  <c r="H945" i="8"/>
  <c r="H941" i="8"/>
  <c r="H937" i="8"/>
  <c r="H933" i="8"/>
  <c r="H929" i="8"/>
  <c r="H925" i="8"/>
  <c r="H921" i="8"/>
  <c r="H917" i="8"/>
  <c r="H913" i="8"/>
  <c r="H909" i="8"/>
  <c r="H905" i="8"/>
  <c r="H901" i="8"/>
  <c r="H897" i="8"/>
  <c r="H893" i="8"/>
  <c r="H889" i="8"/>
  <c r="H885" i="8"/>
  <c r="H881" i="8"/>
  <c r="H877" i="8"/>
  <c r="H873" i="8"/>
  <c r="H869" i="8"/>
  <c r="H865" i="8"/>
  <c r="H861" i="8"/>
  <c r="H857" i="8"/>
  <c r="H853" i="8"/>
  <c r="H849" i="8"/>
  <c r="H845" i="8"/>
  <c r="H841" i="8"/>
  <c r="H837" i="8"/>
  <c r="H833" i="8"/>
  <c r="H829" i="8"/>
  <c r="H825" i="8"/>
  <c r="H821" i="8"/>
  <c r="H817" i="8"/>
  <c r="H813" i="8"/>
  <c r="H809" i="8"/>
  <c r="H805" i="8"/>
  <c r="H801" i="8"/>
  <c r="H797" i="8"/>
  <c r="H793" i="8"/>
  <c r="H789" i="8"/>
  <c r="H785" i="8"/>
  <c r="H781" i="8"/>
  <c r="H777" i="8"/>
  <c r="H773" i="8"/>
  <c r="H769" i="8"/>
  <c r="H765" i="8"/>
  <c r="H761" i="8"/>
  <c r="H757" i="8"/>
  <c r="H753" i="8"/>
  <c r="H749" i="8"/>
  <c r="H745" i="8"/>
  <c r="H741" i="8"/>
  <c r="H737" i="8"/>
  <c r="H733" i="8"/>
  <c r="H729" i="8"/>
  <c r="H725" i="8"/>
  <c r="H721" i="8"/>
  <c r="H717" i="8"/>
  <c r="H713" i="8"/>
  <c r="H709" i="8"/>
  <c r="H705" i="8"/>
  <c r="H701" i="8"/>
  <c r="H697" i="8"/>
  <c r="H693" i="8"/>
  <c r="H689" i="8"/>
  <c r="H685" i="8"/>
  <c r="H681" i="8"/>
  <c r="H677" i="8"/>
  <c r="H673" i="8"/>
  <c r="H669" i="8"/>
  <c r="H665" i="8"/>
  <c r="H661" i="8"/>
  <c r="H657" i="8"/>
  <c r="H653" i="8"/>
  <c r="H649" i="8"/>
  <c r="I1224" i="8"/>
  <c r="I1220" i="8"/>
  <c r="I1216" i="8"/>
  <c r="I1212" i="8"/>
  <c r="I1208" i="8"/>
  <c r="I1204" i="8"/>
  <c r="I1200" i="8"/>
  <c r="I1196" i="8"/>
  <c r="I1192" i="8"/>
  <c r="I1188" i="8"/>
  <c r="I1184" i="8"/>
  <c r="I1180" i="8"/>
  <c r="I1176" i="8"/>
  <c r="I1172" i="8"/>
  <c r="I1168" i="8"/>
  <c r="I1164" i="8"/>
  <c r="I1160" i="8"/>
  <c r="I1156" i="8"/>
  <c r="I1152" i="8"/>
  <c r="I1148" i="8"/>
  <c r="I1144" i="8"/>
  <c r="I1140" i="8"/>
  <c r="I1136" i="8"/>
  <c r="I1132" i="8"/>
  <c r="I1128" i="8"/>
  <c r="I1124" i="8"/>
  <c r="I1120" i="8"/>
  <c r="I1116" i="8"/>
  <c r="I1112" i="8"/>
  <c r="I1108" i="8"/>
  <c r="I1104" i="8"/>
  <c r="I1100" i="8"/>
  <c r="I1096" i="8"/>
  <c r="I1092" i="8"/>
  <c r="I1088" i="8"/>
  <c r="I1084" i="8"/>
  <c r="I1080" i="8"/>
  <c r="I1076" i="8"/>
  <c r="I1072" i="8"/>
  <c r="I1068" i="8"/>
  <c r="I1064" i="8"/>
  <c r="I1060" i="8"/>
  <c r="I1056" i="8"/>
  <c r="I1052" i="8"/>
  <c r="I1048" i="8"/>
  <c r="I1044" i="8"/>
  <c r="I1040" i="8"/>
  <c r="I1036" i="8"/>
  <c r="I1032" i="8"/>
  <c r="I1028" i="8"/>
  <c r="I1024" i="8"/>
  <c r="I1020" i="8"/>
  <c r="I1016" i="8"/>
  <c r="I1012" i="8"/>
  <c r="I1008" i="8"/>
  <c r="I1004" i="8"/>
  <c r="I1000" i="8"/>
  <c r="I996" i="8"/>
  <c r="I992" i="8"/>
  <c r="I988" i="8"/>
  <c r="I984" i="8"/>
  <c r="I980" i="8"/>
  <c r="I976" i="8"/>
  <c r="I972" i="8"/>
  <c r="I968" i="8"/>
  <c r="I964" i="8"/>
  <c r="I960" i="8"/>
  <c r="I956" i="8"/>
  <c r="I952" i="8"/>
  <c r="I948" i="8"/>
  <c r="I944" i="8"/>
  <c r="I940" i="8"/>
  <c r="I936" i="8"/>
  <c r="I932" i="8"/>
  <c r="I928" i="8"/>
  <c r="I924" i="8"/>
  <c r="I920" i="8"/>
  <c r="I916" i="8"/>
  <c r="I912" i="8"/>
  <c r="I908" i="8"/>
  <c r="I904" i="8"/>
  <c r="I900" i="8"/>
  <c r="I896" i="8"/>
  <c r="I892" i="8"/>
  <c r="I888" i="8"/>
  <c r="I884" i="8"/>
  <c r="I880" i="8"/>
  <c r="I876" i="8"/>
  <c r="I872" i="8"/>
  <c r="I868" i="8"/>
  <c r="I864" i="8"/>
  <c r="I860" i="8"/>
  <c r="I856" i="8"/>
  <c r="I852" i="8"/>
  <c r="I848" i="8"/>
  <c r="I844" i="8"/>
  <c r="I840" i="8"/>
  <c r="I836" i="8"/>
  <c r="I832" i="8"/>
  <c r="I828" i="8"/>
  <c r="I824" i="8"/>
  <c r="I820" i="8"/>
  <c r="I816" i="8"/>
  <c r="I812" i="8"/>
  <c r="I808" i="8"/>
  <c r="I804" i="8"/>
  <c r="I800" i="8"/>
  <c r="I796" i="8"/>
  <c r="I792" i="8"/>
  <c r="I788" i="8"/>
  <c r="I784" i="8"/>
  <c r="I780" i="8"/>
  <c r="I776" i="8"/>
  <c r="I772" i="8"/>
  <c r="I768" i="8"/>
  <c r="I764" i="8"/>
  <c r="I760" i="8"/>
  <c r="I756" i="8"/>
  <c r="I752" i="8"/>
  <c r="I748" i="8"/>
  <c r="I744" i="8"/>
  <c r="I740" i="8"/>
  <c r="I736" i="8"/>
  <c r="I732" i="8"/>
  <c r="I728" i="8"/>
  <c r="I724" i="8"/>
  <c r="I720" i="8"/>
  <c r="I716" i="8"/>
  <c r="I712" i="8"/>
  <c r="I708" i="8"/>
  <c r="I704" i="8"/>
  <c r="I700" i="8"/>
  <c r="I696" i="8"/>
  <c r="I692" i="8"/>
  <c r="I688" i="8"/>
  <c r="I684" i="8"/>
  <c r="I680" i="8"/>
  <c r="I676" i="8"/>
  <c r="I672" i="8"/>
  <c r="I668" i="8"/>
  <c r="I664" i="8"/>
  <c r="I660" i="8"/>
  <c r="I656" i="8"/>
  <c r="I652" i="8"/>
  <c r="I648" i="8"/>
  <c r="J1223" i="8"/>
  <c r="J1219" i="8"/>
  <c r="J1215" i="8"/>
  <c r="J1211" i="8"/>
  <c r="J1207" i="8"/>
  <c r="J1203" i="8"/>
  <c r="J1199" i="8"/>
  <c r="J1195" i="8"/>
  <c r="J1191" i="8"/>
  <c r="J1187" i="8"/>
  <c r="J1183" i="8"/>
  <c r="J1179" i="8"/>
  <c r="J1175" i="8"/>
  <c r="J1171" i="8"/>
  <c r="J1167" i="8"/>
  <c r="J1163" i="8"/>
  <c r="J1159" i="8"/>
  <c r="J1155" i="8"/>
  <c r="J1151" i="8"/>
  <c r="J1147" i="8"/>
  <c r="J1143" i="8"/>
  <c r="J1139" i="8"/>
  <c r="J1135" i="8"/>
  <c r="J1131" i="8"/>
  <c r="J1127" i="8"/>
  <c r="J1123" i="8"/>
  <c r="J1119" i="8"/>
  <c r="J1115" i="8"/>
  <c r="J1111" i="8"/>
  <c r="J1107" i="8"/>
  <c r="J1103" i="8"/>
  <c r="J1099" i="8"/>
  <c r="J1095" i="8"/>
  <c r="J1091" i="8"/>
  <c r="J1087" i="8"/>
  <c r="J1083" i="8"/>
  <c r="J1079" i="8"/>
  <c r="J1075" i="8"/>
  <c r="J1071" i="8"/>
  <c r="J1067" i="8"/>
  <c r="J1063" i="8"/>
  <c r="J1059" i="8"/>
  <c r="J1055" i="8"/>
  <c r="J1051" i="8"/>
  <c r="J1047" i="8"/>
  <c r="J1043" i="8"/>
  <c r="J1039" i="8"/>
  <c r="J1035" i="8"/>
  <c r="J1031" i="8"/>
  <c r="J1027" i="8"/>
  <c r="J1023" i="8"/>
  <c r="J1019" i="8"/>
  <c r="J1015" i="8"/>
  <c r="J1011" i="8"/>
  <c r="J1007" i="8"/>
  <c r="J1003" i="8"/>
  <c r="J999" i="8"/>
  <c r="J995" i="8"/>
  <c r="J991" i="8"/>
  <c r="J987" i="8"/>
  <c r="J983" i="8"/>
  <c r="J979" i="8"/>
  <c r="J975" i="8"/>
  <c r="J971" i="8"/>
  <c r="J967" i="8"/>
  <c r="J963" i="8"/>
  <c r="J959" i="8"/>
  <c r="J955" i="8"/>
  <c r="J951" i="8"/>
  <c r="J947" i="8"/>
  <c r="J943" i="8"/>
  <c r="J939" i="8"/>
  <c r="J935" i="8"/>
  <c r="J931" i="8"/>
  <c r="J927" i="8"/>
  <c r="J923" i="8"/>
  <c r="J919" i="8"/>
  <c r="J915" i="8"/>
  <c r="J911" i="8"/>
  <c r="J907" i="8"/>
  <c r="J903" i="8"/>
  <c r="J899" i="8"/>
  <c r="J895" i="8"/>
  <c r="J891" i="8"/>
  <c r="J887" i="8"/>
  <c r="J883" i="8"/>
  <c r="J879" i="8"/>
  <c r="J875" i="8"/>
  <c r="J871" i="8"/>
  <c r="J867" i="8"/>
  <c r="J863" i="8"/>
  <c r="J859" i="8"/>
  <c r="J855" i="8"/>
  <c r="J851" i="8"/>
  <c r="J847" i="8"/>
  <c r="J843" i="8"/>
  <c r="J839" i="8"/>
  <c r="J835" i="8"/>
  <c r="J831" i="8"/>
  <c r="J827" i="8"/>
  <c r="J823" i="8"/>
  <c r="J819" i="8"/>
  <c r="J815" i="8"/>
  <c r="J811" i="8"/>
  <c r="J807" i="8"/>
  <c r="J803" i="8"/>
  <c r="J799" i="8"/>
  <c r="J795" i="8"/>
  <c r="J791" i="8"/>
  <c r="J787" i="8"/>
  <c r="J783" i="8"/>
  <c r="J779" i="8"/>
  <c r="J775" i="8"/>
  <c r="J771" i="8"/>
  <c r="J767" i="8"/>
  <c r="J763" i="8"/>
  <c r="J759" i="8"/>
  <c r="J755" i="8"/>
  <c r="J751" i="8"/>
  <c r="J747" i="8"/>
  <c r="J743" i="8"/>
  <c r="J739" i="8"/>
  <c r="J735" i="8"/>
  <c r="J731" i="8"/>
  <c r="J727" i="8"/>
  <c r="J723" i="8"/>
  <c r="J719" i="8"/>
  <c r="J715" i="8"/>
  <c r="J711" i="8"/>
  <c r="J707" i="8"/>
  <c r="J703" i="8"/>
  <c r="J699" i="8"/>
  <c r="J695" i="8"/>
  <c r="J691" i="8"/>
  <c r="J687" i="8"/>
  <c r="J683" i="8"/>
  <c r="J679" i="8"/>
  <c r="J675" i="8"/>
  <c r="J671" i="8"/>
  <c r="J667" i="8"/>
  <c r="J663" i="8"/>
  <c r="J659" i="8"/>
  <c r="J655" i="8"/>
  <c r="J651" i="8"/>
  <c r="J647" i="8"/>
  <c r="K1222" i="8"/>
  <c r="K1218" i="8"/>
  <c r="K1214" i="8"/>
  <c r="K1210" i="8"/>
  <c r="K1206" i="8"/>
  <c r="K1202" i="8"/>
  <c r="K1198" i="8"/>
  <c r="K1194" i="8"/>
  <c r="K1190" i="8"/>
  <c r="K1186" i="8"/>
  <c r="K1182" i="8"/>
  <c r="K1178" i="8"/>
  <c r="K1174" i="8"/>
  <c r="K1170" i="8"/>
  <c r="K1166" i="8"/>
  <c r="K1162" i="8"/>
  <c r="K1158" i="8"/>
  <c r="K1154" i="8"/>
  <c r="K1150" i="8"/>
  <c r="K1146" i="8"/>
  <c r="K1142" i="8"/>
  <c r="K1138" i="8"/>
  <c r="K1134" i="8"/>
  <c r="K1130" i="8"/>
  <c r="K1126" i="8"/>
  <c r="K1122" i="8"/>
  <c r="K1118" i="8"/>
  <c r="K1114" i="8"/>
  <c r="K1110" i="8"/>
  <c r="K1106" i="8"/>
  <c r="K1102" i="8"/>
  <c r="K1098" i="8"/>
  <c r="K1094" i="8"/>
  <c r="K1090" i="8"/>
  <c r="K1086" i="8"/>
  <c r="K1082" i="8"/>
  <c r="K1078" i="8"/>
  <c r="K1074" i="8"/>
  <c r="K1070" i="8"/>
  <c r="K1066" i="8"/>
  <c r="K1062" i="8"/>
  <c r="K1058" i="8"/>
  <c r="K1054" i="8"/>
  <c r="K1050" i="8"/>
  <c r="K1046" i="8"/>
  <c r="K1042" i="8"/>
  <c r="K1038" i="8"/>
  <c r="K1034" i="8"/>
  <c r="K1030" i="8"/>
  <c r="K1026" i="8"/>
  <c r="K1022" i="8"/>
  <c r="K1018" i="8"/>
  <c r="K1014" i="8"/>
  <c r="K1010" i="8"/>
  <c r="K1006" i="8"/>
  <c r="K1002" i="8"/>
  <c r="K998" i="8"/>
  <c r="K994" i="8"/>
  <c r="K990" i="8"/>
  <c r="K986" i="8"/>
  <c r="K982" i="8"/>
  <c r="K978" i="8"/>
  <c r="K974" i="8"/>
  <c r="K970" i="8"/>
  <c r="K966" i="8"/>
  <c r="K962" i="8"/>
  <c r="K958" i="8"/>
  <c r="K954" i="8"/>
  <c r="K950" i="8"/>
  <c r="K946" i="8"/>
  <c r="K942" i="8"/>
  <c r="K938" i="8"/>
  <c r="K934" i="8"/>
  <c r="K930" i="8"/>
  <c r="K926" i="8"/>
  <c r="K922" i="8"/>
  <c r="K918" i="8"/>
  <c r="K914" i="8"/>
  <c r="K910" i="8"/>
  <c r="K906" i="8"/>
  <c r="K902" i="8"/>
  <c r="K898" i="8"/>
  <c r="K894" i="8"/>
  <c r="K890" i="8"/>
  <c r="K886" i="8"/>
  <c r="K882" i="8"/>
  <c r="K878" i="8"/>
  <c r="K874" i="8"/>
  <c r="K870" i="8"/>
  <c r="K866" i="8"/>
  <c r="K862" i="8"/>
  <c r="K858" i="8"/>
  <c r="K854" i="8"/>
  <c r="K850" i="8"/>
  <c r="K846" i="8"/>
  <c r="K842" i="8"/>
  <c r="K838" i="8"/>
  <c r="K834" i="8"/>
  <c r="K830" i="8"/>
  <c r="K826" i="8"/>
  <c r="K822" i="8"/>
  <c r="K818" i="8"/>
  <c r="K814" i="8"/>
  <c r="K810" i="8"/>
  <c r="K806" i="8"/>
  <c r="K802" i="8"/>
  <c r="K798" i="8"/>
  <c r="K794" i="8"/>
  <c r="K790" i="8"/>
  <c r="K786" i="8"/>
  <c r="K782" i="8"/>
  <c r="K778" i="8"/>
  <c r="K774" i="8"/>
  <c r="K770" i="8"/>
  <c r="K766" i="8"/>
  <c r="K762" i="8"/>
  <c r="K758" i="8"/>
  <c r="K754" i="8"/>
  <c r="K750" i="8"/>
  <c r="K746" i="8"/>
  <c r="K742" i="8"/>
  <c r="K738" i="8"/>
  <c r="K734" i="8"/>
  <c r="K730" i="8"/>
  <c r="K726" i="8"/>
  <c r="K722" i="8"/>
  <c r="K718" i="8"/>
  <c r="K714" i="8"/>
  <c r="K710" i="8"/>
  <c r="K706" i="8"/>
  <c r="K702" i="8"/>
  <c r="K698" i="8"/>
  <c r="K694" i="8"/>
  <c r="K690" i="8"/>
  <c r="K686" i="8"/>
  <c r="K682" i="8"/>
  <c r="K678" i="8"/>
  <c r="K674" i="8"/>
  <c r="K670" i="8"/>
  <c r="K666" i="8"/>
  <c r="K662" i="8"/>
  <c r="K658" i="8"/>
  <c r="K654" i="8"/>
  <c r="K650" i="8"/>
  <c r="K646" i="8"/>
  <c r="L1225" i="8"/>
  <c r="L1221" i="8"/>
  <c r="L1217" i="8"/>
  <c r="L1213" i="8"/>
  <c r="L1209" i="8"/>
  <c r="L1205" i="8"/>
  <c r="L1201" i="8"/>
  <c r="L1197" i="8"/>
  <c r="L1193" i="8"/>
  <c r="L1189" i="8"/>
  <c r="L1185" i="8"/>
  <c r="L1181" i="8"/>
  <c r="L1177" i="8"/>
  <c r="L1173" i="8"/>
  <c r="L1169" i="8"/>
  <c r="L1165" i="8"/>
  <c r="L1161" i="8"/>
  <c r="L1157" i="8"/>
  <c r="L1153" i="8"/>
  <c r="L1149" i="8"/>
  <c r="L1145" i="8"/>
  <c r="L1141" i="8"/>
  <c r="L1137" i="8"/>
  <c r="L1133" i="8"/>
  <c r="L1129" i="8"/>
  <c r="L1125" i="8"/>
  <c r="L1121" i="8"/>
  <c r="L1117" i="8"/>
  <c r="L1113" i="8"/>
  <c r="L1109" i="8"/>
  <c r="L1105" i="8"/>
  <c r="L1101" i="8"/>
  <c r="L1097" i="8"/>
  <c r="L1093" i="8"/>
  <c r="L1089" i="8"/>
  <c r="L1085" i="8"/>
  <c r="L1081" i="8"/>
  <c r="L1077" i="8"/>
  <c r="L1073" i="8"/>
  <c r="L1069" i="8"/>
  <c r="L1065" i="8"/>
  <c r="L1061" i="8"/>
  <c r="L1057" i="8"/>
  <c r="L1053" i="8"/>
  <c r="L1049" i="8"/>
  <c r="L1045" i="8"/>
  <c r="L1041" i="8"/>
  <c r="L1037" i="8"/>
  <c r="L1033" i="8"/>
  <c r="L1029" i="8"/>
  <c r="L1025" i="8"/>
  <c r="L1021" i="8"/>
  <c r="L1017" i="8"/>
  <c r="L1013" i="8"/>
  <c r="L1009" i="8"/>
  <c r="L1005" i="8"/>
  <c r="L1001" i="8"/>
  <c r="L997" i="8"/>
  <c r="L993" i="8"/>
  <c r="L989" i="8"/>
  <c r="L985" i="8"/>
  <c r="L981" i="8"/>
  <c r="L977" i="8"/>
  <c r="L973" i="8"/>
  <c r="L969" i="8"/>
  <c r="L965" i="8"/>
  <c r="L961" i="8"/>
  <c r="L957" i="8"/>
  <c r="L953" i="8"/>
  <c r="L949" i="8"/>
  <c r="L945" i="8"/>
  <c r="L941" i="8"/>
  <c r="L937" i="8"/>
  <c r="L933" i="8"/>
  <c r="L929" i="8"/>
  <c r="L925" i="8"/>
  <c r="L921" i="8"/>
  <c r="L917" i="8"/>
  <c r="L913" i="8"/>
  <c r="L909" i="8"/>
  <c r="L905" i="8"/>
  <c r="L901" i="8"/>
  <c r="L897" i="8"/>
  <c r="L893" i="8"/>
  <c r="L889" i="8"/>
  <c r="L885" i="8"/>
  <c r="L881" i="8"/>
  <c r="L877" i="8"/>
  <c r="L873" i="8"/>
  <c r="L869" i="8"/>
  <c r="L865" i="8"/>
  <c r="L861" i="8"/>
  <c r="L857" i="8"/>
  <c r="L853" i="8"/>
  <c r="L849" i="8"/>
  <c r="L845" i="8"/>
  <c r="L841" i="8"/>
  <c r="L837" i="8"/>
  <c r="L833" i="8"/>
  <c r="L829" i="8"/>
  <c r="L825" i="8"/>
  <c r="L821" i="8"/>
  <c r="L817" i="8"/>
  <c r="L813" i="8"/>
  <c r="L809" i="8"/>
  <c r="L805" i="8"/>
  <c r="L801" i="8"/>
  <c r="L797" i="8"/>
  <c r="L793" i="8"/>
  <c r="L789" i="8"/>
  <c r="L785" i="8"/>
  <c r="L781" i="8"/>
  <c r="L777" i="8"/>
  <c r="L773" i="8"/>
  <c r="L769" i="8"/>
  <c r="L765" i="8"/>
  <c r="L761" i="8"/>
  <c r="L757" i="8"/>
  <c r="L753" i="8"/>
  <c r="L749" i="8"/>
  <c r="L745" i="8"/>
  <c r="L741" i="8"/>
  <c r="L737" i="8"/>
  <c r="L733" i="8"/>
  <c r="L729" i="8"/>
  <c r="L725" i="8"/>
  <c r="L721" i="8"/>
  <c r="L717" i="8"/>
  <c r="L713" i="8"/>
  <c r="L709" i="8"/>
  <c r="L705" i="8"/>
  <c r="L701" i="8"/>
  <c r="L697" i="8"/>
  <c r="L693" i="8"/>
  <c r="L689" i="8"/>
  <c r="L685" i="8"/>
  <c r="L681" i="8"/>
  <c r="L677" i="8"/>
  <c r="L673" i="8"/>
  <c r="L669" i="8"/>
  <c r="L665" i="8"/>
  <c r="L661" i="8"/>
  <c r="L657" i="8"/>
  <c r="L653" i="8"/>
  <c r="L649" i="8"/>
  <c r="N1223" i="8"/>
  <c r="N1219" i="8"/>
  <c r="N1215" i="8"/>
  <c r="N1211" i="8"/>
  <c r="N1207" i="8"/>
  <c r="N1203" i="8"/>
  <c r="N1199" i="8"/>
  <c r="N1195" i="8"/>
  <c r="N1191" i="8"/>
  <c r="N1187" i="8"/>
  <c r="N1183" i="8"/>
  <c r="N1179" i="8"/>
  <c r="N1175" i="8"/>
  <c r="N1171" i="8"/>
  <c r="N1167" i="8"/>
  <c r="N1163" i="8"/>
  <c r="N1159" i="8"/>
  <c r="N1155" i="8"/>
  <c r="N1151" i="8"/>
  <c r="N1147" i="8"/>
  <c r="N1143" i="8"/>
  <c r="N1139" i="8"/>
  <c r="N1135" i="8"/>
  <c r="N1131" i="8"/>
  <c r="N1127" i="8"/>
  <c r="N1123" i="8"/>
  <c r="N1119" i="8"/>
  <c r="N1115" i="8"/>
  <c r="N1111" i="8"/>
  <c r="N1107" i="8"/>
  <c r="N1103" i="8"/>
  <c r="N1099" i="8"/>
  <c r="N1095" i="8"/>
  <c r="N1091" i="8"/>
  <c r="N1087" i="8"/>
  <c r="N1083" i="8"/>
  <c r="N1079" i="8"/>
  <c r="N1075" i="8"/>
  <c r="N1071" i="8"/>
  <c r="N1067" i="8"/>
  <c r="N1063" i="8"/>
  <c r="N1059" i="8"/>
  <c r="N1055" i="8"/>
  <c r="N1051" i="8"/>
  <c r="N1047" i="8"/>
  <c r="N1043" i="8"/>
  <c r="N1039" i="8"/>
  <c r="N1035" i="8"/>
  <c r="N1031" i="8"/>
  <c r="N1027" i="8"/>
  <c r="N1023" i="8"/>
  <c r="N1019" i="8"/>
  <c r="N1015" i="8"/>
  <c r="N1011" i="8"/>
  <c r="N1007" i="8"/>
  <c r="N1003" i="8"/>
  <c r="N999" i="8"/>
  <c r="N995" i="8"/>
  <c r="N991" i="8"/>
  <c r="N987" i="8"/>
  <c r="N983" i="8"/>
  <c r="N979" i="8"/>
  <c r="N975" i="8"/>
  <c r="N971" i="8"/>
  <c r="N967" i="8"/>
  <c r="N963" i="8"/>
  <c r="N959" i="8"/>
  <c r="N955" i="8"/>
  <c r="N951" i="8"/>
  <c r="N947" i="8"/>
  <c r="N943" i="8"/>
  <c r="N939" i="8"/>
  <c r="N935" i="8"/>
  <c r="N931" i="8"/>
  <c r="N927" i="8"/>
  <c r="N923" i="8"/>
  <c r="N919" i="8"/>
  <c r="N915" i="8"/>
  <c r="N911" i="8"/>
  <c r="N907" i="8"/>
  <c r="N903" i="8"/>
  <c r="N899" i="8"/>
  <c r="N895" i="8"/>
  <c r="N891" i="8"/>
  <c r="N887" i="8"/>
  <c r="N883" i="8"/>
  <c r="N879" i="8"/>
  <c r="N875" i="8"/>
  <c r="N871" i="8"/>
  <c r="N867" i="8"/>
  <c r="N863" i="8"/>
  <c r="N859" i="8"/>
  <c r="N855" i="8"/>
  <c r="N851" i="8"/>
  <c r="N847" i="8"/>
  <c r="N843" i="8"/>
  <c r="N839" i="8"/>
  <c r="N835" i="8"/>
  <c r="N831" i="8"/>
  <c r="N827" i="8"/>
  <c r="N823" i="8"/>
  <c r="N819" i="8"/>
  <c r="N815" i="8"/>
  <c r="N811" i="8"/>
  <c r="N807" i="8"/>
  <c r="N803" i="8"/>
  <c r="N799" i="8"/>
  <c r="N795" i="8"/>
  <c r="N791" i="8"/>
  <c r="N787" i="8"/>
  <c r="N783" i="8"/>
  <c r="N779" i="8"/>
  <c r="N775" i="8"/>
  <c r="N771" i="8"/>
  <c r="N767" i="8"/>
  <c r="N763" i="8"/>
  <c r="N759" i="8"/>
  <c r="N755" i="8"/>
  <c r="N751" i="8"/>
  <c r="N747" i="8"/>
  <c r="N743" i="8"/>
  <c r="N739" i="8"/>
  <c r="N735" i="8"/>
  <c r="N731" i="8"/>
  <c r="N727" i="8"/>
  <c r="N723" i="8"/>
  <c r="N719" i="8"/>
  <c r="N715" i="8"/>
  <c r="N711" i="8"/>
  <c r="N707" i="8"/>
  <c r="N703" i="8"/>
  <c r="N699" i="8"/>
  <c r="N695" i="8"/>
  <c r="N691" i="8"/>
  <c r="N687" i="8"/>
  <c r="N683" i="8"/>
  <c r="N679" i="8"/>
  <c r="N675" i="8"/>
  <c r="N671" i="8"/>
  <c r="N667" i="8"/>
  <c r="N663" i="8"/>
  <c r="N659" i="8"/>
  <c r="N655" i="8"/>
  <c r="N651" i="8"/>
  <c r="N647" i="8"/>
  <c r="O1222" i="8"/>
  <c r="O1218" i="8"/>
  <c r="O1214" i="8"/>
  <c r="O1210" i="8"/>
  <c r="O1206" i="8"/>
  <c r="O1202" i="8"/>
  <c r="O1198" i="8"/>
  <c r="O1194" i="8"/>
  <c r="O1190" i="8"/>
  <c r="O1186" i="8"/>
  <c r="O1182" i="8"/>
  <c r="O1178" i="8"/>
  <c r="O1174" i="8"/>
  <c r="O1170" i="8"/>
  <c r="O1166" i="8"/>
  <c r="O1162" i="8"/>
  <c r="O1158" i="8"/>
  <c r="O1154" i="8"/>
  <c r="O1150" i="8"/>
  <c r="O1146" i="8"/>
  <c r="O1142" i="8"/>
  <c r="O1138" i="8"/>
  <c r="O1134" i="8"/>
  <c r="O1130" i="8"/>
  <c r="O1126" i="8"/>
  <c r="O1122" i="8"/>
  <c r="O1118" i="8"/>
  <c r="O1114" i="8"/>
  <c r="O1110" i="8"/>
  <c r="O1106" i="8"/>
  <c r="O1102" i="8"/>
  <c r="O1098" i="8"/>
  <c r="O1094" i="8"/>
  <c r="O1090" i="8"/>
  <c r="O1086" i="8"/>
  <c r="O1082" i="8"/>
  <c r="O1078" i="8"/>
  <c r="O1074" i="8"/>
  <c r="O1070" i="8"/>
  <c r="O1066" i="8"/>
  <c r="O1062" i="8"/>
  <c r="O1058" i="8"/>
  <c r="O1054" i="8"/>
  <c r="O1050" i="8"/>
  <c r="O1046" i="8"/>
  <c r="O1042" i="8"/>
  <c r="O1038" i="8"/>
  <c r="O1034" i="8"/>
  <c r="O1030" i="8"/>
  <c r="O1026" i="8"/>
  <c r="O1022" i="8"/>
  <c r="O1018" i="8"/>
  <c r="O1014" i="8"/>
  <c r="O1010" i="8"/>
  <c r="O1006" i="8"/>
  <c r="O1002" i="8"/>
  <c r="O998" i="8"/>
  <c r="O994" i="8"/>
  <c r="O990" i="8"/>
  <c r="O986" i="8"/>
  <c r="O982" i="8"/>
  <c r="O978" i="8"/>
  <c r="O974" i="8"/>
  <c r="O970" i="8"/>
  <c r="O966" i="8"/>
  <c r="O962" i="8"/>
  <c r="O958" i="8"/>
  <c r="O954" i="8"/>
  <c r="O950" i="8"/>
  <c r="O946" i="8"/>
  <c r="O942" i="8"/>
  <c r="O938" i="8"/>
  <c r="O934" i="8"/>
  <c r="O930" i="8"/>
  <c r="O926" i="8"/>
  <c r="O922" i="8"/>
  <c r="O918" i="8"/>
  <c r="O914" i="8"/>
  <c r="O910" i="8"/>
  <c r="O906" i="8"/>
  <c r="O902" i="8"/>
  <c r="O898" i="8"/>
  <c r="O894" i="8"/>
  <c r="O890" i="8"/>
  <c r="O886" i="8"/>
  <c r="O882" i="8"/>
  <c r="O878" i="8"/>
  <c r="O874" i="8"/>
  <c r="O870" i="8"/>
  <c r="O866" i="8"/>
  <c r="O862" i="8"/>
  <c r="O858" i="8"/>
  <c r="O854" i="8"/>
  <c r="O850" i="8"/>
  <c r="O846" i="8"/>
  <c r="O842" i="8"/>
  <c r="O838" i="8"/>
  <c r="O834" i="8"/>
  <c r="O830" i="8"/>
  <c r="O826" i="8"/>
  <c r="O822" i="8"/>
  <c r="O818" i="8"/>
  <c r="O814" i="8"/>
  <c r="O810" i="8"/>
  <c r="O806" i="8"/>
  <c r="O802" i="8"/>
  <c r="O798" i="8"/>
  <c r="O794" i="8"/>
  <c r="O790" i="8"/>
  <c r="O786" i="8"/>
  <c r="O782" i="8"/>
  <c r="O778" i="8"/>
  <c r="O774" i="8"/>
  <c r="O770" i="8"/>
  <c r="O766" i="8"/>
  <c r="O762" i="8"/>
  <c r="O758" i="8"/>
  <c r="O754" i="8"/>
  <c r="O750" i="8"/>
  <c r="O746" i="8"/>
  <c r="O742" i="8"/>
  <c r="O738" i="8"/>
  <c r="O734" i="8"/>
  <c r="O730" i="8"/>
  <c r="O726" i="8"/>
  <c r="O722" i="8"/>
  <c r="O718" i="8"/>
  <c r="O714" i="8"/>
  <c r="O710" i="8"/>
  <c r="O706" i="8"/>
  <c r="O702" i="8"/>
  <c r="O698" i="8"/>
  <c r="O694" i="8"/>
  <c r="O690" i="8"/>
  <c r="O686" i="8"/>
  <c r="O682" i="8"/>
  <c r="O678" i="8"/>
  <c r="O674" i="8"/>
  <c r="O670" i="8"/>
  <c r="O666" i="8"/>
  <c r="O662" i="8"/>
  <c r="O658" i="8"/>
  <c r="O654" i="8"/>
  <c r="O650" i="8"/>
  <c r="O646" i="8"/>
  <c r="P1225" i="8"/>
  <c r="P1221" i="8"/>
  <c r="P1217" i="8"/>
  <c r="P1213" i="8"/>
  <c r="P1209" i="8"/>
  <c r="P1205" i="8"/>
  <c r="P1201" i="8"/>
  <c r="P1197" i="8"/>
  <c r="P1193" i="8"/>
  <c r="P1189" i="8"/>
  <c r="P1185" i="8"/>
  <c r="P1181" i="8"/>
  <c r="P1177" i="8"/>
  <c r="P1173" i="8"/>
  <c r="P1169" i="8"/>
  <c r="P1165" i="8"/>
  <c r="P1161" i="8"/>
  <c r="P1157" i="8"/>
  <c r="P1153" i="8"/>
  <c r="P1149" i="8"/>
  <c r="P1145" i="8"/>
  <c r="P1141" i="8"/>
  <c r="P1137" i="8"/>
  <c r="P1133" i="8"/>
  <c r="P1129" i="8"/>
  <c r="P1125" i="8"/>
  <c r="P1121" i="8"/>
  <c r="P1117" i="8"/>
  <c r="P1113" i="8"/>
  <c r="P1109" i="8"/>
  <c r="P1105" i="8"/>
  <c r="P1101" i="8"/>
  <c r="P1097" i="8"/>
  <c r="P1093" i="8"/>
  <c r="P1089" i="8"/>
  <c r="P1085" i="8"/>
  <c r="P1081" i="8"/>
  <c r="P1077" i="8"/>
  <c r="P1073" i="8"/>
  <c r="P1069" i="8"/>
  <c r="P1065" i="8"/>
  <c r="P1061" i="8"/>
  <c r="P1057" i="8"/>
  <c r="P1053" i="8"/>
  <c r="P1049" i="8"/>
  <c r="P1045" i="8"/>
  <c r="P1041" i="8"/>
  <c r="P1037" i="8"/>
  <c r="P1033" i="8"/>
  <c r="P1029" i="8"/>
  <c r="P1025" i="8"/>
  <c r="P1021" i="8"/>
  <c r="P1017" i="8"/>
  <c r="P1013" i="8"/>
  <c r="P1009" i="8"/>
  <c r="P1005" i="8"/>
  <c r="P1001" i="8"/>
  <c r="P997" i="8"/>
  <c r="P993" i="8"/>
  <c r="P989" i="8"/>
  <c r="P985" i="8"/>
  <c r="P981" i="8"/>
  <c r="P977" i="8"/>
  <c r="P973" i="8"/>
  <c r="P969" i="8"/>
  <c r="P965" i="8"/>
  <c r="P961" i="8"/>
  <c r="P957" i="8"/>
  <c r="P953" i="8"/>
  <c r="P949" i="8"/>
  <c r="P945" i="8"/>
  <c r="P941" i="8"/>
  <c r="P937" i="8"/>
  <c r="P933" i="8"/>
  <c r="P929" i="8"/>
  <c r="P925" i="8"/>
  <c r="P921" i="8"/>
  <c r="P917" i="8"/>
  <c r="P913" i="8"/>
  <c r="P909" i="8"/>
  <c r="P905" i="8"/>
  <c r="P901" i="8"/>
  <c r="P897" i="8"/>
  <c r="P893" i="8"/>
  <c r="P889" i="8"/>
  <c r="P885" i="8"/>
  <c r="P881" i="8"/>
  <c r="P877" i="8"/>
  <c r="P873" i="8"/>
  <c r="P869" i="8"/>
  <c r="P865" i="8"/>
  <c r="P861" i="8"/>
  <c r="P857" i="8"/>
  <c r="P853" i="8"/>
  <c r="P849" i="8"/>
  <c r="P845" i="8"/>
  <c r="P841" i="8"/>
  <c r="P837" i="8"/>
  <c r="P833" i="8"/>
  <c r="P829" i="8"/>
  <c r="P825" i="8"/>
  <c r="P821" i="8"/>
  <c r="P817" i="8"/>
  <c r="P813" i="8"/>
  <c r="P809" i="8"/>
  <c r="P805" i="8"/>
  <c r="P801" i="8"/>
  <c r="P797" i="8"/>
  <c r="P793" i="8"/>
  <c r="P789" i="8"/>
  <c r="P785" i="8"/>
  <c r="P781" i="8"/>
  <c r="P777" i="8"/>
  <c r="P773" i="8"/>
  <c r="P769" i="8"/>
  <c r="P765" i="8"/>
  <c r="P761" i="8"/>
  <c r="P757" i="8"/>
  <c r="P753" i="8"/>
  <c r="P749" i="8"/>
  <c r="P745" i="8"/>
  <c r="P741" i="8"/>
  <c r="P737" i="8"/>
  <c r="P733" i="8"/>
  <c r="P729" i="8"/>
  <c r="P725" i="8"/>
  <c r="P721" i="8"/>
  <c r="P717" i="8"/>
  <c r="P713" i="8"/>
  <c r="P709" i="8"/>
  <c r="P705" i="8"/>
  <c r="P701" i="8"/>
  <c r="P697" i="8"/>
  <c r="P693" i="8"/>
  <c r="P689" i="8"/>
  <c r="P685" i="8"/>
  <c r="P681" i="8"/>
  <c r="P677" i="8"/>
  <c r="P673" i="8"/>
  <c r="P669" i="8"/>
  <c r="P665" i="8"/>
  <c r="P661" i="8"/>
  <c r="P657" i="8"/>
  <c r="P653" i="8"/>
  <c r="P649" i="8"/>
  <c r="Q1224" i="8"/>
  <c r="Q1220" i="8"/>
  <c r="Q1216" i="8"/>
  <c r="Q1212" i="8"/>
  <c r="Q1208" i="8"/>
  <c r="Q1204" i="8"/>
  <c r="Q1200" i="8"/>
  <c r="Q1196" i="8"/>
  <c r="Q1192" i="8"/>
  <c r="Q1188" i="8"/>
  <c r="Q1184" i="8"/>
  <c r="Q1180" i="8"/>
  <c r="Q1176" i="8"/>
  <c r="Q1172" i="8"/>
  <c r="Q1168" i="8"/>
  <c r="Q1164" i="8"/>
  <c r="Q1160" i="8"/>
  <c r="Q1156" i="8"/>
  <c r="Q1152" i="8"/>
  <c r="Q1148" i="8"/>
  <c r="Q1144" i="8"/>
  <c r="Q1140" i="8"/>
  <c r="Q1136" i="8"/>
  <c r="Q1132" i="8"/>
  <c r="Q1128" i="8"/>
  <c r="Q1124" i="8"/>
  <c r="Q1120" i="8"/>
  <c r="Q1116" i="8"/>
  <c r="Q1112" i="8"/>
  <c r="Q1108" i="8"/>
  <c r="Q1104" i="8"/>
  <c r="Q1100" i="8"/>
  <c r="Q1096" i="8"/>
  <c r="Q1092" i="8"/>
  <c r="Q1088" i="8"/>
  <c r="Q1084" i="8"/>
  <c r="Q1080" i="8"/>
  <c r="Q1076" i="8"/>
  <c r="Q1072" i="8"/>
  <c r="Q1068" i="8"/>
  <c r="Q1064" i="8"/>
  <c r="Q1060" i="8"/>
  <c r="Q1056" i="8"/>
  <c r="Q1052" i="8"/>
  <c r="Q1048" i="8"/>
  <c r="Q1044" i="8"/>
  <c r="Q1040" i="8"/>
  <c r="Q1036" i="8"/>
  <c r="Q1032" i="8"/>
  <c r="Q1028" i="8"/>
  <c r="Q1024" i="8"/>
  <c r="Q1020" i="8"/>
  <c r="Q1016" i="8"/>
  <c r="Q1012" i="8"/>
  <c r="Q1008" i="8"/>
  <c r="Q1004" i="8"/>
  <c r="Q1000" i="8"/>
  <c r="Q996" i="8"/>
  <c r="Q992" i="8"/>
  <c r="Q988" i="8"/>
  <c r="Q984" i="8"/>
  <c r="Q980" i="8"/>
  <c r="Q976" i="8"/>
  <c r="Q972" i="8"/>
  <c r="Q968" i="8"/>
  <c r="Q964" i="8"/>
  <c r="Q960" i="8"/>
  <c r="Q956" i="8"/>
  <c r="Q952" i="8"/>
  <c r="Q948" i="8"/>
  <c r="Q944" i="8"/>
  <c r="Q940" i="8"/>
  <c r="Q936" i="8"/>
  <c r="Q932" i="8"/>
  <c r="Q928" i="8"/>
  <c r="Q924" i="8"/>
  <c r="Q920" i="8"/>
  <c r="Q916" i="8"/>
  <c r="Q912" i="8"/>
  <c r="Q908" i="8"/>
  <c r="Q904" i="8"/>
  <c r="Q900" i="8"/>
  <c r="Q896" i="8"/>
  <c r="Q892" i="8"/>
  <c r="Q888" i="8"/>
  <c r="Q884" i="8"/>
  <c r="Q880" i="8"/>
  <c r="Q876" i="8"/>
  <c r="Q872" i="8"/>
  <c r="Q868" i="8"/>
  <c r="Q864" i="8"/>
  <c r="Q860" i="8"/>
  <c r="Q856" i="8"/>
  <c r="Q852" i="8"/>
  <c r="Q848" i="8"/>
  <c r="Q844" i="8"/>
  <c r="Q840" i="8"/>
  <c r="Q836" i="8"/>
  <c r="Q832" i="8"/>
  <c r="Q828" i="8"/>
  <c r="Q824" i="8"/>
  <c r="Q820" i="8"/>
  <c r="Q816" i="8"/>
  <c r="Q812" i="8"/>
  <c r="Q808" i="8"/>
  <c r="Q804" i="8"/>
  <c r="Q800" i="8"/>
  <c r="Q796" i="8"/>
  <c r="Q792" i="8"/>
  <c r="Q788" i="8"/>
  <c r="Q784" i="8"/>
  <c r="Q780" i="8"/>
  <c r="Q776" i="8"/>
  <c r="Q772" i="8"/>
  <c r="Q768" i="8"/>
  <c r="Q764" i="8"/>
  <c r="Q760" i="8"/>
  <c r="Q756" i="8"/>
  <c r="Q752" i="8"/>
  <c r="Q748" i="8"/>
  <c r="Q744" i="8"/>
  <c r="Q740" i="8"/>
  <c r="Q736" i="8"/>
  <c r="Q732" i="8"/>
  <c r="Q728" i="8"/>
  <c r="Q724" i="8"/>
  <c r="Q720" i="8"/>
  <c r="Q716" i="8"/>
  <c r="Q712" i="8"/>
  <c r="Q708" i="8"/>
  <c r="Q704" i="8"/>
  <c r="Q700" i="8"/>
  <c r="Q696" i="8"/>
  <c r="Q692" i="8"/>
  <c r="Q688" i="8"/>
  <c r="Q684" i="8"/>
  <c r="Q680" i="8"/>
  <c r="Q676" i="8"/>
  <c r="Q672" i="8"/>
  <c r="Q668" i="8"/>
  <c r="Q664" i="8"/>
  <c r="Q660" i="8"/>
  <c r="Q656" i="8"/>
  <c r="Q652" i="8"/>
  <c r="Q648" i="8"/>
  <c r="R1223" i="8"/>
  <c r="R1219" i="8"/>
  <c r="R1215" i="8"/>
  <c r="R1211" i="8"/>
  <c r="R1207" i="8"/>
  <c r="R1203" i="8"/>
  <c r="R1199" i="8"/>
  <c r="R1195" i="8"/>
  <c r="R1191" i="8"/>
  <c r="R1187" i="8"/>
  <c r="R1183" i="8"/>
  <c r="R1179" i="8"/>
  <c r="R1175" i="8"/>
  <c r="R1171" i="8"/>
  <c r="R1167" i="8"/>
  <c r="R1163" i="8"/>
  <c r="R1159" i="8"/>
  <c r="R1155" i="8"/>
  <c r="R1151" i="8"/>
  <c r="R1147" i="8"/>
  <c r="R1143" i="8"/>
  <c r="R1139" i="8"/>
  <c r="R1135" i="8"/>
  <c r="R1131" i="8"/>
  <c r="R1127" i="8"/>
  <c r="R1123" i="8"/>
  <c r="R1119" i="8"/>
  <c r="R1115" i="8"/>
  <c r="R1111" i="8"/>
  <c r="R1107" i="8"/>
  <c r="R1103" i="8"/>
  <c r="R1099" i="8"/>
  <c r="R1095" i="8"/>
  <c r="R1091" i="8"/>
  <c r="R1087" i="8"/>
  <c r="R1083" i="8"/>
  <c r="R1079" i="8"/>
  <c r="R1075" i="8"/>
  <c r="R1071" i="8"/>
  <c r="R1067" i="8"/>
  <c r="R1063" i="8"/>
  <c r="R1059" i="8"/>
  <c r="R1055" i="8"/>
  <c r="R1051" i="8"/>
  <c r="R1047" i="8"/>
  <c r="R1043" i="8"/>
  <c r="R1039" i="8"/>
  <c r="R1035" i="8"/>
  <c r="R1031" i="8"/>
  <c r="R1027" i="8"/>
  <c r="R1023" i="8"/>
  <c r="R1019" i="8"/>
  <c r="R1015" i="8"/>
  <c r="R1011" i="8"/>
  <c r="R1007" i="8"/>
  <c r="R1003" i="8"/>
  <c r="R999" i="8"/>
  <c r="R995" i="8"/>
  <c r="R991" i="8"/>
  <c r="R987" i="8"/>
  <c r="R983" i="8"/>
  <c r="R979" i="8"/>
  <c r="R975" i="8"/>
  <c r="R971" i="8"/>
  <c r="R967" i="8"/>
  <c r="R963" i="8"/>
  <c r="R959" i="8"/>
  <c r="R955" i="8"/>
  <c r="R951" i="8"/>
  <c r="R947" i="8"/>
  <c r="R943" i="8"/>
  <c r="R939" i="8"/>
  <c r="R935" i="8"/>
  <c r="R931" i="8"/>
  <c r="R927" i="8"/>
  <c r="R923" i="8"/>
  <c r="R919" i="8"/>
  <c r="R915" i="8"/>
  <c r="R911" i="8"/>
  <c r="R907" i="8"/>
  <c r="R903" i="8"/>
  <c r="R899" i="8"/>
  <c r="R895" i="8"/>
  <c r="R891" i="8"/>
  <c r="R887" i="8"/>
  <c r="R883" i="8"/>
  <c r="R879" i="8"/>
  <c r="R875" i="8"/>
  <c r="R871" i="8"/>
  <c r="R867" i="8"/>
  <c r="R863" i="8"/>
  <c r="R859" i="8"/>
  <c r="R855" i="8"/>
  <c r="R851" i="8"/>
  <c r="R847" i="8"/>
  <c r="R843" i="8"/>
  <c r="R839" i="8"/>
  <c r="R835" i="8"/>
  <c r="R831" i="8"/>
  <c r="R827" i="8"/>
  <c r="R823" i="8"/>
  <c r="R819" i="8"/>
  <c r="R815" i="8"/>
  <c r="R811" i="8"/>
  <c r="R807" i="8"/>
  <c r="R803" i="8"/>
  <c r="R799" i="8"/>
  <c r="R795" i="8"/>
  <c r="R791" i="8"/>
  <c r="R787" i="8"/>
  <c r="R783" i="8"/>
  <c r="R779" i="8"/>
  <c r="R775" i="8"/>
  <c r="R771" i="8"/>
  <c r="R767" i="8"/>
  <c r="R763" i="8"/>
  <c r="R759" i="8"/>
  <c r="R755" i="8"/>
  <c r="R751" i="8"/>
  <c r="R747" i="8"/>
  <c r="R743" i="8"/>
  <c r="R739" i="8"/>
  <c r="R735" i="8"/>
  <c r="R731" i="8"/>
  <c r="R727" i="8"/>
  <c r="R723" i="8"/>
  <c r="R719" i="8"/>
  <c r="R715" i="8"/>
  <c r="R711" i="8"/>
  <c r="R707" i="8"/>
  <c r="R703" i="8"/>
  <c r="R699" i="8"/>
  <c r="R695" i="8"/>
  <c r="R691" i="8"/>
  <c r="R687" i="8"/>
  <c r="R683" i="8"/>
  <c r="R679" i="8"/>
  <c r="R675" i="8"/>
  <c r="R671" i="8"/>
  <c r="R667" i="8"/>
  <c r="R663" i="8"/>
  <c r="R659" i="8"/>
  <c r="R655" i="8"/>
  <c r="R651" i="8"/>
  <c r="R647" i="8"/>
  <c r="S1222" i="8"/>
  <c r="S1218" i="8"/>
  <c r="S1214" i="8"/>
  <c r="S1210" i="8"/>
  <c r="S1206" i="8"/>
  <c r="S1202" i="8"/>
  <c r="S1198" i="8"/>
  <c r="S1194" i="8"/>
  <c r="S1190" i="8"/>
  <c r="S1186" i="8"/>
  <c r="S1182" i="8"/>
  <c r="S1178" i="8"/>
  <c r="S1174" i="8"/>
  <c r="S1170" i="8"/>
  <c r="S1166" i="8"/>
  <c r="S1162" i="8"/>
  <c r="S1158" i="8"/>
  <c r="S1154" i="8"/>
  <c r="S1150" i="8"/>
  <c r="S1146" i="8"/>
  <c r="S1142" i="8"/>
  <c r="S1138" i="8"/>
  <c r="S1134" i="8"/>
  <c r="S1130" i="8"/>
  <c r="S1126" i="8"/>
  <c r="S1122" i="8"/>
  <c r="S1118" i="8"/>
  <c r="S1114" i="8"/>
  <c r="S1110" i="8"/>
  <c r="S1106" i="8"/>
  <c r="S1102" i="8"/>
  <c r="S1098" i="8"/>
  <c r="S1094" i="8"/>
  <c r="S1090" i="8"/>
  <c r="S1086" i="8"/>
  <c r="S1082" i="8"/>
  <c r="S1078" i="8"/>
  <c r="S1074" i="8"/>
  <c r="S1070" i="8"/>
  <c r="S1066" i="8"/>
  <c r="S1062" i="8"/>
  <c r="S1058" i="8"/>
  <c r="S1054" i="8"/>
  <c r="S1050" i="8"/>
  <c r="S1046" i="8"/>
  <c r="S1042" i="8"/>
  <c r="S1038" i="8"/>
  <c r="S1034" i="8"/>
  <c r="S1030" i="8"/>
  <c r="S1026" i="8"/>
  <c r="S1022" i="8"/>
  <c r="S1018" i="8"/>
  <c r="S1014" i="8"/>
  <c r="S1010" i="8"/>
  <c r="S1006" i="8"/>
  <c r="S1002" i="8"/>
  <c r="S998" i="8"/>
  <c r="S994" i="8"/>
  <c r="S990" i="8"/>
  <c r="S986" i="8"/>
  <c r="S982" i="8"/>
  <c r="S978" i="8"/>
  <c r="S974" i="8"/>
  <c r="S970" i="8"/>
  <c r="S966" i="8"/>
  <c r="S962" i="8"/>
  <c r="S958" i="8"/>
  <c r="S954" i="8"/>
  <c r="S950" i="8"/>
  <c r="S946" i="8"/>
  <c r="S942" i="8"/>
  <c r="S938" i="8"/>
  <c r="S934" i="8"/>
  <c r="S930" i="8"/>
  <c r="S926" i="8"/>
  <c r="S922" i="8"/>
  <c r="S918" i="8"/>
  <c r="S914" i="8"/>
  <c r="S910" i="8"/>
  <c r="S906" i="8"/>
  <c r="S902" i="8"/>
  <c r="S898" i="8"/>
  <c r="S894" i="8"/>
  <c r="S890" i="8"/>
  <c r="S886" i="8"/>
  <c r="S882" i="8"/>
  <c r="S878" i="8"/>
  <c r="S874" i="8"/>
  <c r="S870" i="8"/>
  <c r="S866" i="8"/>
  <c r="S862" i="8"/>
  <c r="S858" i="8"/>
  <c r="S854" i="8"/>
  <c r="S850" i="8"/>
  <c r="S846" i="8"/>
  <c r="S842" i="8"/>
  <c r="S838" i="8"/>
  <c r="S834" i="8"/>
  <c r="S830" i="8"/>
  <c r="S826" i="8"/>
  <c r="S822" i="8"/>
  <c r="S818" i="8"/>
  <c r="S814" i="8"/>
  <c r="S810" i="8"/>
  <c r="S806" i="8"/>
  <c r="S802" i="8"/>
  <c r="S798" i="8"/>
  <c r="S794" i="8"/>
  <c r="S790" i="8"/>
  <c r="S786" i="8"/>
  <c r="S782" i="8"/>
  <c r="S778" i="8"/>
  <c r="S774" i="8"/>
  <c r="S770" i="8"/>
  <c r="S766" i="8"/>
  <c r="S762" i="8"/>
  <c r="S758" i="8"/>
  <c r="S754" i="8"/>
  <c r="S750" i="8"/>
  <c r="S746" i="8"/>
  <c r="S742" i="8"/>
  <c r="S738" i="8"/>
  <c r="S734" i="8"/>
  <c r="S730" i="8"/>
  <c r="S726" i="8"/>
  <c r="S722" i="8"/>
  <c r="S718" i="8"/>
  <c r="S714" i="8"/>
  <c r="S710" i="8"/>
  <c r="S706" i="8"/>
  <c r="S702" i="8"/>
  <c r="S698" i="8"/>
  <c r="S694" i="8"/>
  <c r="S690" i="8"/>
  <c r="S686" i="8"/>
  <c r="S682" i="8"/>
  <c r="S678" i="8"/>
  <c r="S674" i="8"/>
  <c r="S670" i="8"/>
  <c r="S666" i="8"/>
  <c r="S662" i="8"/>
  <c r="S658" i="8"/>
  <c r="S654" i="8"/>
  <c r="S650" i="8"/>
  <c r="S646" i="8"/>
  <c r="T1225" i="8"/>
  <c r="T1221" i="8"/>
  <c r="T1217" i="8"/>
  <c r="T1213" i="8"/>
  <c r="T1209" i="8"/>
  <c r="T1205" i="8"/>
  <c r="T1201" i="8"/>
  <c r="T1197" i="8"/>
  <c r="T1193" i="8"/>
  <c r="T1189" i="8"/>
  <c r="T1185" i="8"/>
  <c r="T1181" i="8"/>
  <c r="T1177" i="8"/>
  <c r="T1173" i="8"/>
  <c r="T1169" i="8"/>
  <c r="T1165" i="8"/>
  <c r="T1161" i="8"/>
  <c r="T1157" i="8"/>
  <c r="T1153" i="8"/>
  <c r="T1149" i="8"/>
  <c r="T1145" i="8"/>
  <c r="T1141" i="8"/>
  <c r="T1137" i="8"/>
  <c r="T1133" i="8"/>
  <c r="T1129" i="8"/>
  <c r="T1125" i="8"/>
  <c r="T1121" i="8"/>
  <c r="T1117" i="8"/>
  <c r="T1113" i="8"/>
  <c r="T1109" i="8"/>
  <c r="T1105" i="8"/>
  <c r="T1101" i="8"/>
  <c r="T1097" i="8"/>
  <c r="T1093" i="8"/>
  <c r="T1089" i="8"/>
  <c r="T1085" i="8"/>
  <c r="T1081" i="8"/>
  <c r="T1077" i="8"/>
  <c r="T1073" i="8"/>
  <c r="T1069" i="8"/>
  <c r="T1065" i="8"/>
  <c r="T1061" i="8"/>
  <c r="T1057" i="8"/>
  <c r="T1053" i="8"/>
  <c r="T1049" i="8"/>
  <c r="T1045" i="8"/>
  <c r="T1041" i="8"/>
  <c r="T1037" i="8"/>
  <c r="T1033" i="8"/>
  <c r="T1029" i="8"/>
  <c r="T1025" i="8"/>
  <c r="T1021" i="8"/>
  <c r="T1017" i="8"/>
  <c r="T1013" i="8"/>
  <c r="T1009" i="8"/>
  <c r="T1005" i="8"/>
  <c r="T1001" i="8"/>
  <c r="T997" i="8"/>
  <c r="T993" i="8"/>
  <c r="T989" i="8"/>
  <c r="T985" i="8"/>
  <c r="T981" i="8"/>
  <c r="T977" i="8"/>
  <c r="T973" i="8"/>
  <c r="T969" i="8"/>
  <c r="T965" i="8"/>
  <c r="T961" i="8"/>
  <c r="T957" i="8"/>
  <c r="T953" i="8"/>
  <c r="T949" i="8"/>
  <c r="T945" i="8"/>
  <c r="T941" i="8"/>
  <c r="T937" i="8"/>
  <c r="T933" i="8"/>
  <c r="T929" i="8"/>
  <c r="T925" i="8"/>
  <c r="T921" i="8"/>
  <c r="T917" i="8"/>
  <c r="T913" i="8"/>
  <c r="T909" i="8"/>
  <c r="T905" i="8"/>
  <c r="T901" i="8"/>
  <c r="T897" i="8"/>
  <c r="T893" i="8"/>
  <c r="T889" i="8"/>
  <c r="T885" i="8"/>
  <c r="T881" i="8"/>
  <c r="T877" i="8"/>
  <c r="T873" i="8"/>
  <c r="T869" i="8"/>
  <c r="T865" i="8"/>
  <c r="T861" i="8"/>
  <c r="T857" i="8"/>
  <c r="T853" i="8"/>
  <c r="T849" i="8"/>
  <c r="T845" i="8"/>
  <c r="T841" i="8"/>
  <c r="T837" i="8"/>
  <c r="T833" i="8"/>
  <c r="T829" i="8"/>
  <c r="T825" i="8"/>
  <c r="T821" i="8"/>
  <c r="T817" i="8"/>
  <c r="T813" i="8"/>
  <c r="T809" i="8"/>
  <c r="T805" i="8"/>
  <c r="T801" i="8"/>
  <c r="T797" i="8"/>
  <c r="T793" i="8"/>
  <c r="T789" i="8"/>
  <c r="T785" i="8"/>
  <c r="T781" i="8"/>
  <c r="T777" i="8"/>
  <c r="T773" i="8"/>
  <c r="T769" i="8"/>
  <c r="T765" i="8"/>
  <c r="T761" i="8"/>
  <c r="T757" i="8"/>
  <c r="T753" i="8"/>
  <c r="T749" i="8"/>
  <c r="T745" i="8"/>
  <c r="T741" i="8"/>
  <c r="T737" i="8"/>
  <c r="T733" i="8"/>
  <c r="T729" i="8"/>
  <c r="T725" i="8"/>
  <c r="T721" i="8"/>
  <c r="T717" i="8"/>
  <c r="T713" i="8"/>
  <c r="T709" i="8"/>
  <c r="T705" i="8"/>
  <c r="T701" i="8"/>
  <c r="T697" i="8"/>
  <c r="T693" i="8"/>
  <c r="T689" i="8"/>
  <c r="T685" i="8"/>
  <c r="T681" i="8"/>
  <c r="T677" i="8"/>
  <c r="T673" i="8"/>
  <c r="T669" i="8"/>
  <c r="T665" i="8"/>
  <c r="T661" i="8"/>
  <c r="T657" i="8"/>
  <c r="T653" i="8"/>
  <c r="T649" i="8"/>
  <c r="U1224" i="8"/>
  <c r="U1220" i="8"/>
  <c r="U1216" i="8"/>
  <c r="U1212" i="8"/>
  <c r="U1208" i="8"/>
  <c r="U1204" i="8"/>
  <c r="U1200" i="8"/>
  <c r="U1196" i="8"/>
  <c r="U1192" i="8"/>
  <c r="U1188" i="8"/>
  <c r="U1184" i="8"/>
  <c r="U1180" i="8"/>
  <c r="U1176" i="8"/>
  <c r="U1172" i="8"/>
  <c r="U1168" i="8"/>
  <c r="U1164" i="8"/>
  <c r="U1160" i="8"/>
  <c r="U1156" i="8"/>
  <c r="U1152" i="8"/>
  <c r="U1148" i="8"/>
  <c r="U1144" i="8"/>
  <c r="U1140" i="8"/>
  <c r="U1136" i="8"/>
  <c r="U1132" i="8"/>
  <c r="U1128" i="8"/>
  <c r="U1124" i="8"/>
  <c r="U1120" i="8"/>
  <c r="U1116" i="8"/>
  <c r="U1112" i="8"/>
  <c r="U1108" i="8"/>
  <c r="U1104" i="8"/>
  <c r="U1100" i="8"/>
  <c r="U1096" i="8"/>
  <c r="U1092" i="8"/>
  <c r="U1088" i="8"/>
  <c r="U1084" i="8"/>
  <c r="U1080" i="8"/>
  <c r="U1076" i="8"/>
  <c r="U1072" i="8"/>
  <c r="U1068" i="8"/>
  <c r="U1064" i="8"/>
  <c r="U1060" i="8"/>
  <c r="U1056" i="8"/>
  <c r="U1052" i="8"/>
  <c r="U1048" i="8"/>
  <c r="U1044" i="8"/>
  <c r="U1040" i="8"/>
  <c r="U1036" i="8"/>
  <c r="U1032" i="8"/>
  <c r="U1028" i="8"/>
  <c r="U1024" i="8"/>
  <c r="U1020" i="8"/>
  <c r="U1016" i="8"/>
  <c r="U1012" i="8"/>
  <c r="U1008" i="8"/>
  <c r="U1004" i="8"/>
  <c r="U1000" i="8"/>
  <c r="U996" i="8"/>
  <c r="U992" i="8"/>
  <c r="U988" i="8"/>
  <c r="U984" i="8"/>
  <c r="U980" i="8"/>
  <c r="U976" i="8"/>
  <c r="U972" i="8"/>
  <c r="U968" i="8"/>
  <c r="U964" i="8"/>
  <c r="U960" i="8"/>
  <c r="U956" i="8"/>
  <c r="U952" i="8"/>
  <c r="U948" i="8"/>
  <c r="U944" i="8"/>
  <c r="U940" i="8"/>
  <c r="U936" i="8"/>
  <c r="U932" i="8"/>
  <c r="U928" i="8"/>
  <c r="U924" i="8"/>
  <c r="U920" i="8"/>
  <c r="U916" i="8"/>
  <c r="U912" i="8"/>
  <c r="U908" i="8"/>
  <c r="U904" i="8"/>
  <c r="U900" i="8"/>
  <c r="U896" i="8"/>
  <c r="U892" i="8"/>
  <c r="U888" i="8"/>
  <c r="U884" i="8"/>
  <c r="U880" i="8"/>
  <c r="U876" i="8"/>
  <c r="U872" i="8"/>
  <c r="U868" i="8"/>
  <c r="U864" i="8"/>
  <c r="U860" i="8"/>
  <c r="U856" i="8"/>
  <c r="U852" i="8"/>
  <c r="U848" i="8"/>
  <c r="U844" i="8"/>
  <c r="U840" i="8"/>
  <c r="U836" i="8"/>
  <c r="U832" i="8"/>
  <c r="U828" i="8"/>
  <c r="U824" i="8"/>
  <c r="U820" i="8"/>
  <c r="U816" i="8"/>
  <c r="U812" i="8"/>
  <c r="U808" i="8"/>
  <c r="U804" i="8"/>
  <c r="U800" i="8"/>
  <c r="U796" i="8"/>
  <c r="U792" i="8"/>
  <c r="U788" i="8"/>
  <c r="U784" i="8"/>
  <c r="U780" i="8"/>
  <c r="U776" i="8"/>
  <c r="U772" i="8"/>
  <c r="U768" i="8"/>
  <c r="U764" i="8"/>
  <c r="U760" i="8"/>
  <c r="U756" i="8"/>
  <c r="U752" i="8"/>
  <c r="U748" i="8"/>
  <c r="U744" i="8"/>
  <c r="U740" i="8"/>
  <c r="U736" i="8"/>
  <c r="U732" i="8"/>
  <c r="U728" i="8"/>
  <c r="U724" i="8"/>
  <c r="U720" i="8"/>
  <c r="U716" i="8"/>
  <c r="U712" i="8"/>
  <c r="U708" i="8"/>
  <c r="U704" i="8"/>
  <c r="U700" i="8"/>
  <c r="U696" i="8"/>
  <c r="U692" i="8"/>
  <c r="U688" i="8"/>
  <c r="U684" i="8"/>
  <c r="U680" i="8"/>
  <c r="U676" i="8"/>
  <c r="U672" i="8"/>
  <c r="U668" i="8"/>
  <c r="U664" i="8"/>
  <c r="U660" i="8"/>
  <c r="U656" i="8"/>
  <c r="U652" i="8"/>
  <c r="U648" i="8"/>
  <c r="V1223" i="8"/>
  <c r="V1219" i="8"/>
  <c r="V1215" i="8"/>
  <c r="V1211" i="8"/>
  <c r="V1207" i="8"/>
  <c r="V1203" i="8"/>
  <c r="V1199" i="8"/>
  <c r="V1195" i="8"/>
  <c r="V1191" i="8"/>
  <c r="V1187" i="8"/>
  <c r="V1183" i="8"/>
  <c r="V1179" i="8"/>
  <c r="V1175" i="8"/>
  <c r="V1171" i="8"/>
  <c r="V1167" i="8"/>
  <c r="V1163" i="8"/>
  <c r="V1159" i="8"/>
  <c r="V1155" i="8"/>
  <c r="V1151" i="8"/>
  <c r="V1147" i="8"/>
  <c r="V1143" i="8"/>
  <c r="V1139" i="8"/>
  <c r="V1135" i="8"/>
  <c r="V1131" i="8"/>
  <c r="V1127" i="8"/>
  <c r="V1123" i="8"/>
  <c r="V1119" i="8"/>
  <c r="V1115" i="8"/>
  <c r="V1111" i="8"/>
  <c r="V1107" i="8"/>
  <c r="V1103" i="8"/>
  <c r="V1099" i="8"/>
  <c r="V1095" i="8"/>
  <c r="V1091" i="8"/>
  <c r="V1087" i="8"/>
  <c r="V1083" i="8"/>
  <c r="V1079" i="8"/>
  <c r="V1075" i="8"/>
  <c r="V1071" i="8"/>
  <c r="V1067" i="8"/>
  <c r="V1063" i="8"/>
  <c r="V1059" i="8"/>
  <c r="V1055" i="8"/>
  <c r="V1051" i="8"/>
  <c r="V1047" i="8"/>
  <c r="V1043" i="8"/>
  <c r="V1039" i="8"/>
  <c r="V1035" i="8"/>
  <c r="V1031" i="8"/>
  <c r="V1027" i="8"/>
  <c r="V1023" i="8"/>
  <c r="V1019" i="8"/>
  <c r="V1015" i="8"/>
  <c r="V1011" i="8"/>
  <c r="V1007" i="8"/>
  <c r="V1003" i="8"/>
  <c r="V999" i="8"/>
  <c r="V995" i="8"/>
  <c r="V991" i="8"/>
  <c r="V987" i="8"/>
  <c r="V983" i="8"/>
  <c r="V979" i="8"/>
  <c r="V975" i="8"/>
  <c r="V971" i="8"/>
  <c r="V967" i="8"/>
  <c r="V963" i="8"/>
  <c r="V959" i="8"/>
  <c r="V955" i="8"/>
  <c r="V951" i="8"/>
  <c r="V947" i="8"/>
  <c r="V943" i="8"/>
  <c r="V939" i="8"/>
  <c r="V935" i="8"/>
  <c r="V931" i="8"/>
  <c r="V927" i="8"/>
  <c r="V923" i="8"/>
  <c r="V919" i="8"/>
  <c r="V915" i="8"/>
  <c r="V911" i="8"/>
  <c r="V907" i="8"/>
  <c r="V903" i="8"/>
  <c r="V899" i="8"/>
  <c r="V895" i="8"/>
  <c r="V891" i="8"/>
  <c r="V887" i="8"/>
  <c r="V883" i="8"/>
  <c r="V879" i="8"/>
  <c r="V875" i="8"/>
  <c r="V871" i="8"/>
  <c r="V867" i="8"/>
  <c r="V863" i="8"/>
  <c r="V859" i="8"/>
  <c r="V855" i="8"/>
  <c r="V851" i="8"/>
  <c r="V847" i="8"/>
  <c r="V843" i="8"/>
  <c r="V839" i="8"/>
  <c r="V835" i="8"/>
  <c r="V831" i="8"/>
  <c r="V827" i="8"/>
  <c r="V823" i="8"/>
  <c r="V819" i="8"/>
  <c r="V815" i="8"/>
  <c r="V811" i="8"/>
  <c r="V807" i="8"/>
  <c r="V803" i="8"/>
  <c r="V799" i="8"/>
  <c r="V795" i="8"/>
  <c r="V791" i="8"/>
  <c r="V787" i="8"/>
  <c r="V783" i="8"/>
  <c r="V779" i="8"/>
  <c r="V775" i="8"/>
  <c r="V771" i="8"/>
  <c r="V767" i="8"/>
  <c r="V763" i="8"/>
  <c r="V759" i="8"/>
  <c r="V755" i="8"/>
  <c r="V751" i="8"/>
  <c r="V747" i="8"/>
  <c r="V743" i="8"/>
  <c r="V739" i="8"/>
  <c r="V735" i="8"/>
  <c r="V731" i="8"/>
  <c r="V727" i="8"/>
  <c r="V723" i="8"/>
  <c r="V719" i="8"/>
  <c r="V715" i="8"/>
  <c r="V711" i="8"/>
  <c r="V707" i="8"/>
  <c r="V703" i="8"/>
  <c r="V699" i="8"/>
  <c r="V695" i="8"/>
  <c r="V691" i="8"/>
  <c r="V687" i="8"/>
  <c r="V683" i="8"/>
  <c r="V679" i="8"/>
  <c r="V675" i="8"/>
  <c r="V671" i="8"/>
  <c r="V667" i="8"/>
  <c r="V663" i="8"/>
  <c r="V659" i="8"/>
  <c r="V655" i="8"/>
  <c r="V651" i="8"/>
  <c r="V647" i="8"/>
  <c r="K645" i="8"/>
  <c r="E666" i="8"/>
  <c r="H645" i="8"/>
  <c r="T645" i="8"/>
  <c r="E669" i="8"/>
  <c r="E657" i="8"/>
  <c r="E649" i="8"/>
  <c r="E724" i="8"/>
  <c r="E712" i="8"/>
  <c r="E704" i="8"/>
  <c r="E692" i="8"/>
  <c r="E680" i="8"/>
  <c r="J645" i="8"/>
  <c r="N645" i="8"/>
  <c r="R645" i="8"/>
  <c r="V645" i="8"/>
  <c r="E667" i="8"/>
  <c r="E663" i="8"/>
  <c r="E659" i="8"/>
  <c r="E655" i="8"/>
  <c r="E651" i="8"/>
  <c r="E647" i="8"/>
  <c r="E730" i="8"/>
  <c r="E726" i="8"/>
  <c r="E722" i="8"/>
  <c r="E718" i="8"/>
  <c r="E714" i="8"/>
  <c r="E710" i="8"/>
  <c r="E706" i="8"/>
  <c r="E702" i="8"/>
  <c r="E698" i="8"/>
  <c r="E694" i="8"/>
  <c r="E690" i="8"/>
  <c r="E686" i="8"/>
  <c r="E682" i="8"/>
  <c r="E678" i="8"/>
  <c r="E674" i="8"/>
  <c r="E735" i="8"/>
  <c r="E840" i="8"/>
  <c r="E836" i="8"/>
  <c r="E832" i="8"/>
  <c r="E828" i="8"/>
  <c r="E824" i="8"/>
  <c r="E820" i="8"/>
  <c r="E816" i="8"/>
  <c r="E812" i="8"/>
  <c r="E808" i="8"/>
  <c r="E804" i="8"/>
  <c r="E800" i="8"/>
  <c r="E796" i="8"/>
  <c r="E792" i="8"/>
  <c r="E788" i="8"/>
  <c r="E784" i="8"/>
  <c r="E780" i="8"/>
  <c r="E776" i="8"/>
  <c r="E1087" i="8"/>
  <c r="E1083" i="8"/>
  <c r="E1079" i="8"/>
  <c r="E1075" i="8"/>
  <c r="E1071" i="8"/>
  <c r="E1067" i="8"/>
  <c r="E1063" i="8"/>
  <c r="E1059" i="8"/>
  <c r="E1055" i="8"/>
  <c r="E1051" i="8"/>
  <c r="E1047" i="8"/>
  <c r="E1043" i="8"/>
  <c r="E1039" i="8"/>
  <c r="E1035" i="8"/>
  <c r="E1168" i="8"/>
  <c r="E1164" i="8"/>
  <c r="E1160" i="8"/>
  <c r="E1156" i="8"/>
  <c r="E1152" i="8"/>
  <c r="E1148" i="8"/>
  <c r="E1144" i="8"/>
  <c r="E1140" i="8"/>
  <c r="E1136" i="8"/>
  <c r="E1132" i="8"/>
  <c r="E1128" i="8"/>
  <c r="E1124" i="8"/>
  <c r="E1120" i="8"/>
  <c r="E1116" i="8"/>
  <c r="E1112" i="8"/>
  <c r="E1108" i="8"/>
  <c r="E1104" i="8"/>
  <c r="E1100" i="8"/>
  <c r="E1096" i="8"/>
  <c r="E1092" i="8"/>
  <c r="E1088" i="8"/>
  <c r="E1216" i="8"/>
  <c r="E1212" i="8"/>
  <c r="E1208" i="8"/>
  <c r="E1204" i="8"/>
  <c r="E1200" i="8"/>
  <c r="E1196" i="8"/>
  <c r="E1192" i="8"/>
  <c r="E1188" i="8"/>
  <c r="E1184" i="8"/>
  <c r="E1180" i="8"/>
  <c r="E1176" i="8"/>
  <c r="E1172" i="8"/>
  <c r="E1223" i="8"/>
  <c r="H1224" i="8"/>
  <c r="H1220" i="8"/>
  <c r="H1216" i="8"/>
  <c r="H1212" i="8"/>
  <c r="H1208" i="8"/>
  <c r="H1204" i="8"/>
  <c r="H1200" i="8"/>
  <c r="H1196" i="8"/>
  <c r="H1192" i="8"/>
  <c r="H1188" i="8"/>
  <c r="H1184" i="8"/>
  <c r="H1180" i="8"/>
  <c r="H1176" i="8"/>
  <c r="H1172" i="8"/>
  <c r="H1168" i="8"/>
  <c r="H1164" i="8"/>
  <c r="H1160" i="8"/>
  <c r="H1156" i="8"/>
  <c r="H1152" i="8"/>
  <c r="H1148" i="8"/>
  <c r="H1144" i="8"/>
  <c r="H1140" i="8"/>
  <c r="H1136" i="8"/>
  <c r="H1132" i="8"/>
  <c r="H1128" i="8"/>
  <c r="H1124" i="8"/>
  <c r="H1120" i="8"/>
  <c r="H1116" i="8"/>
  <c r="H1112" i="8"/>
  <c r="H1108" i="8"/>
  <c r="H1104" i="8"/>
  <c r="H1100" i="8"/>
  <c r="H1096" i="8"/>
  <c r="H1092" i="8"/>
  <c r="H1088" i="8"/>
  <c r="H1084" i="8"/>
  <c r="H1080" i="8"/>
  <c r="H1076" i="8"/>
  <c r="H1072" i="8"/>
  <c r="H1068" i="8"/>
  <c r="H1064" i="8"/>
  <c r="H1060" i="8"/>
  <c r="H1056" i="8"/>
  <c r="H1052" i="8"/>
  <c r="H1048" i="8"/>
  <c r="H1044" i="8"/>
  <c r="H1040" i="8"/>
  <c r="H1036" i="8"/>
  <c r="H1032" i="8"/>
  <c r="H1028" i="8"/>
  <c r="H1024" i="8"/>
  <c r="H1020" i="8"/>
  <c r="H1016" i="8"/>
  <c r="H1012" i="8"/>
  <c r="H1008" i="8"/>
  <c r="H1004" i="8"/>
  <c r="H1000" i="8"/>
  <c r="H996" i="8"/>
  <c r="H992" i="8"/>
  <c r="H988" i="8"/>
  <c r="H984" i="8"/>
  <c r="H980" i="8"/>
  <c r="H976" i="8"/>
  <c r="H972" i="8"/>
  <c r="H968" i="8"/>
  <c r="H964" i="8"/>
  <c r="H960" i="8"/>
  <c r="H956" i="8"/>
  <c r="H952" i="8"/>
  <c r="H948" i="8"/>
  <c r="H944" i="8"/>
  <c r="H940" i="8"/>
  <c r="H936" i="8"/>
  <c r="H932" i="8"/>
  <c r="H928" i="8"/>
  <c r="H924" i="8"/>
  <c r="H920" i="8"/>
  <c r="H916" i="8"/>
  <c r="H912" i="8"/>
  <c r="H908" i="8"/>
  <c r="H904" i="8"/>
  <c r="H900" i="8"/>
  <c r="H896" i="8"/>
  <c r="H892" i="8"/>
  <c r="H888" i="8"/>
  <c r="H884" i="8"/>
  <c r="H880" i="8"/>
  <c r="H876" i="8"/>
  <c r="H872" i="8"/>
  <c r="H868" i="8"/>
  <c r="H864" i="8"/>
  <c r="H860" i="8"/>
  <c r="H856" i="8"/>
  <c r="H852" i="8"/>
  <c r="H848" i="8"/>
  <c r="H844" i="8"/>
  <c r="H840" i="8"/>
  <c r="H836" i="8"/>
  <c r="H832" i="8"/>
  <c r="H828" i="8"/>
  <c r="H824" i="8"/>
  <c r="H820" i="8"/>
  <c r="H816" i="8"/>
  <c r="H812" i="8"/>
  <c r="H808" i="8"/>
  <c r="H804" i="8"/>
  <c r="H800" i="8"/>
  <c r="H796" i="8"/>
  <c r="H792" i="8"/>
  <c r="H788" i="8"/>
  <c r="H784" i="8"/>
  <c r="H780" i="8"/>
  <c r="H776" i="8"/>
  <c r="H772" i="8"/>
  <c r="H768" i="8"/>
  <c r="H764" i="8"/>
  <c r="H760" i="8"/>
  <c r="H756" i="8"/>
  <c r="H752" i="8"/>
  <c r="H748" i="8"/>
  <c r="H744" i="8"/>
  <c r="H740" i="8"/>
  <c r="H736" i="8"/>
  <c r="H732" i="8"/>
  <c r="H728" i="8"/>
  <c r="H724" i="8"/>
  <c r="H720" i="8"/>
  <c r="H716" i="8"/>
  <c r="H712" i="8"/>
  <c r="H708" i="8"/>
  <c r="H704" i="8"/>
  <c r="H700" i="8"/>
  <c r="H696" i="8"/>
  <c r="H692" i="8"/>
  <c r="H688" i="8"/>
  <c r="H684" i="8"/>
  <c r="H680" i="8"/>
  <c r="H676" i="8"/>
  <c r="H672" i="8"/>
  <c r="H668" i="8"/>
  <c r="H664" i="8"/>
  <c r="H660" i="8"/>
  <c r="H656" i="8"/>
  <c r="H652" i="8"/>
  <c r="H648" i="8"/>
  <c r="I1223" i="8"/>
  <c r="I1219" i="8"/>
  <c r="I1215" i="8"/>
  <c r="I1211" i="8"/>
  <c r="I1207" i="8"/>
  <c r="I1203" i="8"/>
  <c r="I1199" i="8"/>
  <c r="I1195" i="8"/>
  <c r="I1191" i="8"/>
  <c r="I1187" i="8"/>
  <c r="I1183" i="8"/>
  <c r="I1179" i="8"/>
  <c r="I1175" i="8"/>
  <c r="I1171" i="8"/>
  <c r="I1167" i="8"/>
  <c r="I1163" i="8"/>
  <c r="I1159" i="8"/>
  <c r="I1155" i="8"/>
  <c r="I1151" i="8"/>
  <c r="I1147" i="8"/>
  <c r="I1143" i="8"/>
  <c r="I1139" i="8"/>
  <c r="I1135" i="8"/>
  <c r="I1131" i="8"/>
  <c r="I1127" i="8"/>
  <c r="I1123" i="8"/>
  <c r="I1119" i="8"/>
  <c r="I1115" i="8"/>
  <c r="I1111" i="8"/>
  <c r="I1107" i="8"/>
  <c r="I1103" i="8"/>
  <c r="I1099" i="8"/>
  <c r="I1095" i="8"/>
  <c r="I1091" i="8"/>
  <c r="I1087" i="8"/>
  <c r="I1083" i="8"/>
  <c r="I1079" i="8"/>
  <c r="I1075" i="8"/>
  <c r="I1071" i="8"/>
  <c r="I1067" i="8"/>
  <c r="I1063" i="8"/>
  <c r="I1059" i="8"/>
  <c r="I1055" i="8"/>
  <c r="I1051" i="8"/>
  <c r="I1047" i="8"/>
  <c r="I1043" i="8"/>
  <c r="I1039" i="8"/>
  <c r="I1035" i="8"/>
  <c r="I1031" i="8"/>
  <c r="I1027" i="8"/>
  <c r="I1023" i="8"/>
  <c r="I1019" i="8"/>
  <c r="I1015" i="8"/>
  <c r="I1011" i="8"/>
  <c r="I1007" i="8"/>
  <c r="I1003" i="8"/>
  <c r="I999" i="8"/>
  <c r="I995" i="8"/>
  <c r="I991" i="8"/>
  <c r="I987" i="8"/>
  <c r="I983" i="8"/>
  <c r="I979" i="8"/>
  <c r="I975" i="8"/>
  <c r="I971" i="8"/>
  <c r="I967" i="8"/>
  <c r="I963" i="8"/>
  <c r="I959" i="8"/>
  <c r="I955" i="8"/>
  <c r="I951" i="8"/>
  <c r="I947" i="8"/>
  <c r="I943" i="8"/>
  <c r="I939" i="8"/>
  <c r="I935" i="8"/>
  <c r="I931" i="8"/>
  <c r="I927" i="8"/>
  <c r="I923" i="8"/>
  <c r="I919" i="8"/>
  <c r="I915" i="8"/>
  <c r="I911" i="8"/>
  <c r="I907" i="8"/>
  <c r="I903" i="8"/>
  <c r="I899" i="8"/>
  <c r="I895" i="8"/>
  <c r="I891" i="8"/>
  <c r="I887" i="8"/>
  <c r="I883" i="8"/>
  <c r="I879" i="8"/>
  <c r="I875" i="8"/>
  <c r="I871" i="8"/>
  <c r="I867" i="8"/>
  <c r="I863" i="8"/>
  <c r="I859" i="8"/>
  <c r="I855" i="8"/>
  <c r="I851" i="8"/>
  <c r="I847" i="8"/>
  <c r="I843" i="8"/>
  <c r="I839" i="8"/>
  <c r="I835" i="8"/>
  <c r="I831" i="8"/>
  <c r="I827" i="8"/>
  <c r="I823" i="8"/>
  <c r="I819" i="8"/>
  <c r="I815" i="8"/>
  <c r="I811" i="8"/>
  <c r="I807" i="8"/>
  <c r="I803" i="8"/>
  <c r="I799" i="8"/>
  <c r="I795" i="8"/>
  <c r="I791" i="8"/>
  <c r="I787" i="8"/>
  <c r="I783" i="8"/>
  <c r="I779" i="8"/>
  <c r="I775" i="8"/>
  <c r="I771" i="8"/>
  <c r="I767" i="8"/>
  <c r="I763" i="8"/>
  <c r="I759" i="8"/>
  <c r="I755" i="8"/>
  <c r="I751" i="8"/>
  <c r="I747" i="8"/>
  <c r="I743" i="8"/>
  <c r="I739" i="8"/>
  <c r="I735" i="8"/>
  <c r="I731" i="8"/>
  <c r="I727" i="8"/>
  <c r="I723" i="8"/>
  <c r="I719" i="8"/>
  <c r="I715" i="8"/>
  <c r="I711" i="8"/>
  <c r="I707" i="8"/>
  <c r="I703" i="8"/>
  <c r="I699" i="8"/>
  <c r="I695" i="8"/>
  <c r="I691" i="8"/>
  <c r="I687" i="8"/>
  <c r="I683" i="8"/>
  <c r="I679" i="8"/>
  <c r="I675" i="8"/>
  <c r="I671" i="8"/>
  <c r="I667" i="8"/>
  <c r="I663" i="8"/>
  <c r="I659" i="8"/>
  <c r="I655" i="8"/>
  <c r="I651" i="8"/>
  <c r="I647" i="8"/>
  <c r="J1222" i="8"/>
  <c r="J1218" i="8"/>
  <c r="J1214" i="8"/>
  <c r="J1210" i="8"/>
  <c r="J1206" i="8"/>
  <c r="J1202" i="8"/>
  <c r="J1198" i="8"/>
  <c r="J1194" i="8"/>
  <c r="J1190" i="8"/>
  <c r="J1186" i="8"/>
  <c r="J1182" i="8"/>
  <c r="J1178" i="8"/>
  <c r="J1174" i="8"/>
  <c r="J1170" i="8"/>
  <c r="J1166" i="8"/>
  <c r="J1162" i="8"/>
  <c r="J1158" i="8"/>
  <c r="J1154" i="8"/>
  <c r="J1150" i="8"/>
  <c r="J1146" i="8"/>
  <c r="J1142" i="8"/>
  <c r="J1138" i="8"/>
  <c r="J1134" i="8"/>
  <c r="J1130" i="8"/>
  <c r="J1126" i="8"/>
  <c r="J1122" i="8"/>
  <c r="J1118" i="8"/>
  <c r="J1114" i="8"/>
  <c r="J1110" i="8"/>
  <c r="J1106" i="8"/>
  <c r="J1102" i="8"/>
  <c r="J1098" i="8"/>
  <c r="J1094" i="8"/>
  <c r="J1090" i="8"/>
  <c r="J1086" i="8"/>
  <c r="J1082" i="8"/>
  <c r="J1078" i="8"/>
  <c r="J1074" i="8"/>
  <c r="J1070" i="8"/>
  <c r="J1066" i="8"/>
  <c r="J1062" i="8"/>
  <c r="J1058" i="8"/>
  <c r="J1054" i="8"/>
  <c r="J1050" i="8"/>
  <c r="J1046" i="8"/>
  <c r="J1042" i="8"/>
  <c r="J1038" i="8"/>
  <c r="J1034" i="8"/>
  <c r="J1030" i="8"/>
  <c r="J1026" i="8"/>
  <c r="J1022" i="8"/>
  <c r="J1018" i="8"/>
  <c r="J1014" i="8"/>
  <c r="J1010" i="8"/>
  <c r="J1006" i="8"/>
  <c r="J1002" i="8"/>
  <c r="J998" i="8"/>
  <c r="J994" i="8"/>
  <c r="J990" i="8"/>
  <c r="J986" i="8"/>
  <c r="J982" i="8"/>
  <c r="J978" i="8"/>
  <c r="J974" i="8"/>
  <c r="J970" i="8"/>
  <c r="J966" i="8"/>
  <c r="J962" i="8"/>
  <c r="J958" i="8"/>
  <c r="J954" i="8"/>
  <c r="J950" i="8"/>
  <c r="J946" i="8"/>
  <c r="J942" i="8"/>
  <c r="J938" i="8"/>
  <c r="J934" i="8"/>
  <c r="J930" i="8"/>
  <c r="J926" i="8"/>
  <c r="J922" i="8"/>
  <c r="J918" i="8"/>
  <c r="J914" i="8"/>
  <c r="J910" i="8"/>
  <c r="J906" i="8"/>
  <c r="J902" i="8"/>
  <c r="J898" i="8"/>
  <c r="J894" i="8"/>
  <c r="J890" i="8"/>
  <c r="J886" i="8"/>
  <c r="J882" i="8"/>
  <c r="J878" i="8"/>
  <c r="J874" i="8"/>
  <c r="J870" i="8"/>
  <c r="J866" i="8"/>
  <c r="J862" i="8"/>
  <c r="J858" i="8"/>
  <c r="J854" i="8"/>
  <c r="J850" i="8"/>
  <c r="J846" i="8"/>
  <c r="J842" i="8"/>
  <c r="J838" i="8"/>
  <c r="J834" i="8"/>
  <c r="J830" i="8"/>
  <c r="J826" i="8"/>
  <c r="J822" i="8"/>
  <c r="J818" i="8"/>
  <c r="J814" i="8"/>
  <c r="J810" i="8"/>
  <c r="J806" i="8"/>
  <c r="J802" i="8"/>
  <c r="J798" i="8"/>
  <c r="J794" i="8"/>
  <c r="J790" i="8"/>
  <c r="J786" i="8"/>
  <c r="J782" i="8"/>
  <c r="J778" i="8"/>
  <c r="J774" i="8"/>
  <c r="J770" i="8"/>
  <c r="J766" i="8"/>
  <c r="J762" i="8"/>
  <c r="J758" i="8"/>
  <c r="J754" i="8"/>
  <c r="J750" i="8"/>
  <c r="J746" i="8"/>
  <c r="J742" i="8"/>
  <c r="J738" i="8"/>
  <c r="J734" i="8"/>
  <c r="J730" i="8"/>
  <c r="J726" i="8"/>
  <c r="J722" i="8"/>
  <c r="J718" i="8"/>
  <c r="J714" i="8"/>
  <c r="J710" i="8"/>
  <c r="J706" i="8"/>
  <c r="J702" i="8"/>
  <c r="J698" i="8"/>
  <c r="J694" i="8"/>
  <c r="J690" i="8"/>
  <c r="J686" i="8"/>
  <c r="J682" i="8"/>
  <c r="J678" i="8"/>
  <c r="J674" i="8"/>
  <c r="J670" i="8"/>
  <c r="J666" i="8"/>
  <c r="J662" i="8"/>
  <c r="J658" i="8"/>
  <c r="J654" i="8"/>
  <c r="J650" i="8"/>
  <c r="J646" i="8"/>
  <c r="K1225" i="8"/>
  <c r="K1221" i="8"/>
  <c r="K1217" i="8"/>
  <c r="K1213" i="8"/>
  <c r="K1209" i="8"/>
  <c r="K1205" i="8"/>
  <c r="K1201" i="8"/>
  <c r="K1197" i="8"/>
  <c r="K1193" i="8"/>
  <c r="K1189" i="8"/>
  <c r="K1185" i="8"/>
  <c r="K1181" i="8"/>
  <c r="K1177" i="8"/>
  <c r="K1173" i="8"/>
  <c r="K1169" i="8"/>
  <c r="K1165" i="8"/>
  <c r="K1161" i="8"/>
  <c r="K1157" i="8"/>
  <c r="K1153" i="8"/>
  <c r="K1149" i="8"/>
  <c r="K1145" i="8"/>
  <c r="K1141" i="8"/>
  <c r="K1137" i="8"/>
  <c r="K1133" i="8"/>
  <c r="K1129" i="8"/>
  <c r="K1125" i="8"/>
  <c r="K1121" i="8"/>
  <c r="K1117" i="8"/>
  <c r="K1113" i="8"/>
  <c r="K1109" i="8"/>
  <c r="K1105" i="8"/>
  <c r="K1101" i="8"/>
  <c r="K1097" i="8"/>
  <c r="K1093" i="8"/>
  <c r="K1089" i="8"/>
  <c r="K1085" i="8"/>
  <c r="K1081" i="8"/>
  <c r="K1077" i="8"/>
  <c r="K1073" i="8"/>
  <c r="K1069" i="8"/>
  <c r="K1065" i="8"/>
  <c r="K1061" i="8"/>
  <c r="K1057" i="8"/>
  <c r="K1053" i="8"/>
  <c r="K1049" i="8"/>
  <c r="K1045" i="8"/>
  <c r="K1041" i="8"/>
  <c r="K1037" i="8"/>
  <c r="K1033" i="8"/>
  <c r="K1029" i="8"/>
  <c r="K1025" i="8"/>
  <c r="K1021" i="8"/>
  <c r="K1017" i="8"/>
  <c r="K1013" i="8"/>
  <c r="K1009" i="8"/>
  <c r="K1005" i="8"/>
  <c r="K1001" i="8"/>
  <c r="K997" i="8"/>
  <c r="K993" i="8"/>
  <c r="K989" i="8"/>
  <c r="K985" i="8"/>
  <c r="K981" i="8"/>
  <c r="K977" i="8"/>
  <c r="K973" i="8"/>
  <c r="K969" i="8"/>
  <c r="K965" i="8"/>
  <c r="K961" i="8"/>
  <c r="K957" i="8"/>
  <c r="K953" i="8"/>
  <c r="K949" i="8"/>
  <c r="K945" i="8"/>
  <c r="K941" i="8"/>
  <c r="K937" i="8"/>
  <c r="K933" i="8"/>
  <c r="K929" i="8"/>
  <c r="K925" i="8"/>
  <c r="K921" i="8"/>
  <c r="K917" i="8"/>
  <c r="K913" i="8"/>
  <c r="K909" i="8"/>
  <c r="K905" i="8"/>
  <c r="K901" i="8"/>
  <c r="K897" i="8"/>
  <c r="K893" i="8"/>
  <c r="K889" i="8"/>
  <c r="K885" i="8"/>
  <c r="K881" i="8"/>
  <c r="K877" i="8"/>
  <c r="K873" i="8"/>
  <c r="K869" i="8"/>
  <c r="K865" i="8"/>
  <c r="K861" i="8"/>
  <c r="K857" i="8"/>
  <c r="K853" i="8"/>
  <c r="K849" i="8"/>
  <c r="K845" i="8"/>
  <c r="K841" i="8"/>
  <c r="K837" i="8"/>
  <c r="K833" i="8"/>
  <c r="K829" i="8"/>
  <c r="K825" i="8"/>
  <c r="K821" i="8"/>
  <c r="K817" i="8"/>
  <c r="K813" i="8"/>
  <c r="K809" i="8"/>
  <c r="K805" i="8"/>
  <c r="K801" i="8"/>
  <c r="K797" i="8"/>
  <c r="K793" i="8"/>
  <c r="K789" i="8"/>
  <c r="K785" i="8"/>
  <c r="K781" i="8"/>
  <c r="K777" i="8"/>
  <c r="K773" i="8"/>
  <c r="K769" i="8"/>
  <c r="K765" i="8"/>
  <c r="K761" i="8"/>
  <c r="K757" i="8"/>
  <c r="K753" i="8"/>
  <c r="K749" i="8"/>
  <c r="K745" i="8"/>
  <c r="K741" i="8"/>
  <c r="K737" i="8"/>
  <c r="K733" i="8"/>
  <c r="K729" i="8"/>
  <c r="K725" i="8"/>
  <c r="K721" i="8"/>
  <c r="K717" i="8"/>
  <c r="K713" i="8"/>
  <c r="K709" i="8"/>
  <c r="K705" i="8"/>
  <c r="K701" i="8"/>
  <c r="K697" i="8"/>
  <c r="K693" i="8"/>
  <c r="K689" i="8"/>
  <c r="K685" i="8"/>
  <c r="K681" i="8"/>
  <c r="K677" i="8"/>
  <c r="K673" i="8"/>
  <c r="K669" i="8"/>
  <c r="K665" i="8"/>
  <c r="K661" i="8"/>
  <c r="K657" i="8"/>
  <c r="K653" i="8"/>
  <c r="K649" i="8"/>
  <c r="L1224" i="8"/>
  <c r="L1220" i="8"/>
  <c r="L1216" i="8"/>
  <c r="L1212" i="8"/>
  <c r="L1208" i="8"/>
  <c r="L1204" i="8"/>
  <c r="L1200" i="8"/>
  <c r="L1196" i="8"/>
  <c r="L1192" i="8"/>
  <c r="L1188" i="8"/>
  <c r="L1184" i="8"/>
  <c r="L1180" i="8"/>
  <c r="L1176" i="8"/>
  <c r="L1172" i="8"/>
  <c r="L1168" i="8"/>
  <c r="L1164" i="8"/>
  <c r="L1160" i="8"/>
  <c r="L1156" i="8"/>
  <c r="L1152" i="8"/>
  <c r="L1148" i="8"/>
  <c r="L1144" i="8"/>
  <c r="L1140" i="8"/>
  <c r="L1136" i="8"/>
  <c r="L1132" i="8"/>
  <c r="L1128" i="8"/>
  <c r="L1124" i="8"/>
  <c r="L1120" i="8"/>
  <c r="L1116" i="8"/>
  <c r="L1112" i="8"/>
  <c r="L1108" i="8"/>
  <c r="L1104" i="8"/>
  <c r="L1100" i="8"/>
  <c r="L1096" i="8"/>
  <c r="L1092" i="8"/>
  <c r="L1088" i="8"/>
  <c r="L1084" i="8"/>
  <c r="L1080" i="8"/>
  <c r="L1076" i="8"/>
  <c r="L1072" i="8"/>
  <c r="L1068" i="8"/>
  <c r="L1064" i="8"/>
  <c r="L1060" i="8"/>
  <c r="L1056" i="8"/>
  <c r="L1052" i="8"/>
  <c r="L1048" i="8"/>
  <c r="L1044" i="8"/>
  <c r="L1040" i="8"/>
  <c r="L1036" i="8"/>
  <c r="L1032" i="8"/>
  <c r="L1028" i="8"/>
  <c r="L1024" i="8"/>
  <c r="L1020" i="8"/>
  <c r="L1016" i="8"/>
  <c r="L1012" i="8"/>
  <c r="L1008" i="8"/>
  <c r="L1004" i="8"/>
  <c r="L1000" i="8"/>
  <c r="L996" i="8"/>
  <c r="L992" i="8"/>
  <c r="L988" i="8"/>
  <c r="L984" i="8"/>
  <c r="L980" i="8"/>
  <c r="L976" i="8"/>
  <c r="L972" i="8"/>
  <c r="L968" i="8"/>
  <c r="L964" i="8"/>
  <c r="L960" i="8"/>
  <c r="L956" i="8"/>
  <c r="L952" i="8"/>
  <c r="L948" i="8"/>
  <c r="L944" i="8"/>
  <c r="L940" i="8"/>
  <c r="L936" i="8"/>
  <c r="L932" i="8"/>
  <c r="L928" i="8"/>
  <c r="L924" i="8"/>
  <c r="L920" i="8"/>
  <c r="L916" i="8"/>
  <c r="L912" i="8"/>
  <c r="L908" i="8"/>
  <c r="L904" i="8"/>
  <c r="L900" i="8"/>
  <c r="L896" i="8"/>
  <c r="L892" i="8"/>
  <c r="L888" i="8"/>
  <c r="L884" i="8"/>
  <c r="L880" i="8"/>
  <c r="L876" i="8"/>
  <c r="L872" i="8"/>
  <c r="L868" i="8"/>
  <c r="L864" i="8"/>
  <c r="L860" i="8"/>
  <c r="L856" i="8"/>
  <c r="L852" i="8"/>
  <c r="L848" i="8"/>
  <c r="L844" i="8"/>
  <c r="L840" i="8"/>
  <c r="L836" i="8"/>
  <c r="L832" i="8"/>
  <c r="L828" i="8"/>
  <c r="L824" i="8"/>
  <c r="L820" i="8"/>
  <c r="L816" i="8"/>
  <c r="L812" i="8"/>
  <c r="L808" i="8"/>
  <c r="L804" i="8"/>
  <c r="L800" i="8"/>
  <c r="L796" i="8"/>
  <c r="L792" i="8"/>
  <c r="L788" i="8"/>
  <c r="L784" i="8"/>
  <c r="L780" i="8"/>
  <c r="L776" i="8"/>
  <c r="L772" i="8"/>
  <c r="L768" i="8"/>
  <c r="L764" i="8"/>
  <c r="L760" i="8"/>
  <c r="L756" i="8"/>
  <c r="L752" i="8"/>
  <c r="L748" i="8"/>
  <c r="L744" i="8"/>
  <c r="L740" i="8"/>
  <c r="L736" i="8"/>
  <c r="L732" i="8"/>
  <c r="L728" i="8"/>
  <c r="L724" i="8"/>
  <c r="L720" i="8"/>
  <c r="L716" i="8"/>
  <c r="L712" i="8"/>
  <c r="L708" i="8"/>
  <c r="L704" i="8"/>
  <c r="L700" i="8"/>
  <c r="L696" i="8"/>
  <c r="L692" i="8"/>
  <c r="L688" i="8"/>
  <c r="L684" i="8"/>
  <c r="L680" i="8"/>
  <c r="L676" i="8"/>
  <c r="L672" i="8"/>
  <c r="L668" i="8"/>
  <c r="L664" i="8"/>
  <c r="L660" i="8"/>
  <c r="L656" i="8"/>
  <c r="L652" i="8"/>
  <c r="L648" i="8"/>
  <c r="N1222" i="8"/>
  <c r="N1218" i="8"/>
  <c r="N1214" i="8"/>
  <c r="N1210" i="8"/>
  <c r="N1206" i="8"/>
  <c r="N1202" i="8"/>
  <c r="N1198" i="8"/>
  <c r="N1194" i="8"/>
  <c r="N1186" i="8"/>
  <c r="N1182" i="8"/>
  <c r="N1178" i="8"/>
  <c r="N1174" i="8"/>
  <c r="N1170" i="8"/>
  <c r="N1166" i="8"/>
  <c r="N1162" i="8"/>
  <c r="N1158" i="8"/>
  <c r="N1154" i="8"/>
  <c r="N1150" i="8"/>
  <c r="N1146" i="8"/>
  <c r="N1142" i="8"/>
  <c r="N1138" i="8"/>
  <c r="N1134" i="8"/>
  <c r="N1130" i="8"/>
  <c r="N1126" i="8"/>
  <c r="N1122" i="8"/>
  <c r="N1118" i="8"/>
  <c r="N1114" i="8"/>
  <c r="N1110" i="8"/>
  <c r="N1106" i="8"/>
  <c r="N1102" i="8"/>
  <c r="N1098" i="8"/>
  <c r="N1094" i="8"/>
  <c r="N1090" i="8"/>
  <c r="N1086" i="8"/>
  <c r="N1082" i="8"/>
  <c r="N1078" i="8"/>
  <c r="N1074" i="8"/>
  <c r="N1070" i="8"/>
  <c r="N1066" i="8"/>
  <c r="N1062" i="8"/>
  <c r="N1058" i="8"/>
  <c r="N1054" i="8"/>
  <c r="N1050" i="8"/>
  <c r="N1046" i="8"/>
  <c r="N1042" i="8"/>
  <c r="N1038" i="8"/>
  <c r="N1034" i="8"/>
  <c r="N1030" i="8"/>
  <c r="N1026" i="8"/>
  <c r="N1022" i="8"/>
  <c r="N1018" i="8"/>
  <c r="N1014" i="8"/>
  <c r="N1010" i="8"/>
  <c r="N1006" i="8"/>
  <c r="N1002" i="8"/>
  <c r="N998" i="8"/>
  <c r="N994" i="8"/>
  <c r="N990" i="8"/>
  <c r="N986" i="8"/>
  <c r="N982" i="8"/>
  <c r="N978" i="8"/>
  <c r="N974" i="8"/>
  <c r="N970" i="8"/>
  <c r="N966" i="8"/>
  <c r="N962" i="8"/>
  <c r="N958" i="8"/>
  <c r="N954" i="8"/>
  <c r="N950" i="8"/>
  <c r="N946" i="8"/>
  <c r="N942" i="8"/>
  <c r="N938" i="8"/>
  <c r="N934" i="8"/>
  <c r="N930" i="8"/>
  <c r="N926" i="8"/>
  <c r="N922" i="8"/>
  <c r="N918" i="8"/>
  <c r="N914" i="8"/>
  <c r="N910" i="8"/>
  <c r="N906" i="8"/>
  <c r="N902" i="8"/>
  <c r="N898" i="8"/>
  <c r="N894" i="8"/>
  <c r="N890" i="8"/>
  <c r="N886" i="8"/>
  <c r="N882" i="8"/>
  <c r="N878" i="8"/>
  <c r="N874" i="8"/>
  <c r="N870" i="8"/>
  <c r="N866" i="8"/>
  <c r="N862" i="8"/>
  <c r="N858" i="8"/>
  <c r="N854" i="8"/>
  <c r="N850" i="8"/>
  <c r="N846" i="8"/>
  <c r="N842" i="8"/>
  <c r="N838" i="8"/>
  <c r="N834" i="8"/>
  <c r="N830" i="8"/>
  <c r="N826" i="8"/>
  <c r="N822" i="8"/>
  <c r="N818" i="8"/>
  <c r="N814" i="8"/>
  <c r="N810" i="8"/>
  <c r="N806" i="8"/>
  <c r="N802" i="8"/>
  <c r="N798" i="8"/>
  <c r="N794" i="8"/>
  <c r="N790" i="8"/>
  <c r="N786" i="8"/>
  <c r="N782" i="8"/>
  <c r="N778" i="8"/>
  <c r="N774" i="8"/>
  <c r="N770" i="8"/>
  <c r="N766" i="8"/>
  <c r="N762" i="8"/>
  <c r="N758" i="8"/>
  <c r="N754" i="8"/>
  <c r="N750" i="8"/>
  <c r="N746" i="8"/>
  <c r="N742" i="8"/>
  <c r="N738" i="8"/>
  <c r="N734" i="8"/>
  <c r="N730" i="8"/>
  <c r="N726" i="8"/>
  <c r="N722" i="8"/>
  <c r="N718" i="8"/>
  <c r="N714" i="8"/>
  <c r="N710" i="8"/>
  <c r="N706" i="8"/>
  <c r="N702" i="8"/>
  <c r="N698" i="8"/>
  <c r="N694" i="8"/>
  <c r="N690" i="8"/>
  <c r="N686" i="8"/>
  <c r="N682" i="8"/>
  <c r="N678" i="8"/>
  <c r="N674" i="8"/>
  <c r="N670" i="8"/>
  <c r="N666" i="8"/>
  <c r="N662" i="8"/>
  <c r="N658" i="8"/>
  <c r="N654" i="8"/>
  <c r="N650" i="8"/>
  <c r="N646" i="8"/>
  <c r="O1225" i="8"/>
  <c r="O1221" i="8"/>
  <c r="O1217" i="8"/>
  <c r="O1213" i="8"/>
  <c r="O1209" i="8"/>
  <c r="O1205" i="8"/>
  <c r="O1201" i="8"/>
  <c r="O1197" i="8"/>
  <c r="O1193" i="8"/>
  <c r="O1189" i="8"/>
  <c r="O1185" i="8"/>
  <c r="O1181" i="8"/>
  <c r="O1177" i="8"/>
  <c r="O1173" i="8"/>
  <c r="O1169" i="8"/>
  <c r="O1165" i="8"/>
  <c r="O1161" i="8"/>
  <c r="O1157" i="8"/>
  <c r="O1153" i="8"/>
  <c r="O1149" i="8"/>
  <c r="O1145" i="8"/>
  <c r="O1141" i="8"/>
  <c r="O1137" i="8"/>
  <c r="O1133" i="8"/>
  <c r="O1129" i="8"/>
  <c r="O1125" i="8"/>
  <c r="O1121" i="8"/>
  <c r="O1117" i="8"/>
  <c r="O1113" i="8"/>
  <c r="O1109" i="8"/>
  <c r="O1105" i="8"/>
  <c r="O1101" i="8"/>
  <c r="O1097" i="8"/>
  <c r="O1093" i="8"/>
  <c r="O1089" i="8"/>
  <c r="O1085" i="8"/>
  <c r="O1081" i="8"/>
  <c r="O1077" i="8"/>
  <c r="O1073" i="8"/>
  <c r="O1069" i="8"/>
  <c r="O1065" i="8"/>
  <c r="O1061" i="8"/>
  <c r="O1057" i="8"/>
  <c r="O1053" i="8"/>
  <c r="O1049" i="8"/>
  <c r="O1045" i="8"/>
  <c r="O1041" i="8"/>
  <c r="O1037" i="8"/>
  <c r="O1033" i="8"/>
  <c r="O1029" i="8"/>
  <c r="O1025" i="8"/>
  <c r="O1021" i="8"/>
  <c r="O1017" i="8"/>
  <c r="O1013" i="8"/>
  <c r="O1009" i="8"/>
  <c r="O1005" i="8"/>
  <c r="O1001" i="8"/>
  <c r="O997" i="8"/>
  <c r="O993" i="8"/>
  <c r="O989" i="8"/>
  <c r="O985" i="8"/>
  <c r="O981" i="8"/>
  <c r="O977" i="8"/>
  <c r="O973" i="8"/>
  <c r="O969" i="8"/>
  <c r="O965" i="8"/>
  <c r="O961" i="8"/>
  <c r="O957" i="8"/>
  <c r="O953" i="8"/>
  <c r="O949" i="8"/>
  <c r="O945" i="8"/>
  <c r="O941" i="8"/>
  <c r="O937" i="8"/>
  <c r="O933" i="8"/>
  <c r="O929" i="8"/>
  <c r="O925" i="8"/>
  <c r="O921" i="8"/>
  <c r="O917" i="8"/>
  <c r="O913" i="8"/>
  <c r="O909" i="8"/>
  <c r="O905" i="8"/>
  <c r="O901" i="8"/>
  <c r="O897" i="8"/>
  <c r="O893" i="8"/>
  <c r="O889" i="8"/>
  <c r="O885" i="8"/>
  <c r="O881" i="8"/>
  <c r="O877" i="8"/>
  <c r="O873" i="8"/>
  <c r="O869" i="8"/>
  <c r="O865" i="8"/>
  <c r="O861" i="8"/>
  <c r="O857" i="8"/>
  <c r="O853" i="8"/>
  <c r="O849" i="8"/>
  <c r="O845" i="8"/>
  <c r="O841" i="8"/>
  <c r="O837" i="8"/>
  <c r="O833" i="8"/>
  <c r="O829" i="8"/>
  <c r="O825" i="8"/>
  <c r="O821" i="8"/>
  <c r="O817" i="8"/>
  <c r="O813" i="8"/>
  <c r="O809" i="8"/>
  <c r="O805" i="8"/>
  <c r="O801" i="8"/>
  <c r="O797" i="8"/>
  <c r="O793" i="8"/>
  <c r="O789" i="8"/>
  <c r="O785" i="8"/>
  <c r="O781" i="8"/>
  <c r="O777" i="8"/>
  <c r="O773" i="8"/>
  <c r="O769" i="8"/>
  <c r="O765" i="8"/>
  <c r="O761" i="8"/>
  <c r="O757" i="8"/>
  <c r="O753" i="8"/>
  <c r="O749" i="8"/>
  <c r="O745" i="8"/>
  <c r="O741" i="8"/>
  <c r="O737" i="8"/>
  <c r="O733" i="8"/>
  <c r="O729" i="8"/>
  <c r="O725" i="8"/>
  <c r="O721" i="8"/>
  <c r="O717" i="8"/>
  <c r="O713" i="8"/>
  <c r="O709" i="8"/>
  <c r="O705" i="8"/>
  <c r="O701" i="8"/>
  <c r="O697" i="8"/>
  <c r="O693" i="8"/>
  <c r="O689" i="8"/>
  <c r="O685" i="8"/>
  <c r="O681" i="8"/>
  <c r="O677" i="8"/>
  <c r="O673" i="8"/>
  <c r="O669" i="8"/>
  <c r="O665" i="8"/>
  <c r="O661" i="8"/>
  <c r="O657" i="8"/>
  <c r="O653" i="8"/>
  <c r="O649" i="8"/>
  <c r="P1224" i="8"/>
  <c r="P1220" i="8"/>
  <c r="P1216" i="8"/>
  <c r="P1212" i="8"/>
  <c r="P1208" i="8"/>
  <c r="P1204" i="8"/>
  <c r="P1200" i="8"/>
  <c r="P1196" i="8"/>
  <c r="P1192" i="8"/>
  <c r="P1188" i="8"/>
  <c r="P1184" i="8"/>
  <c r="P1180" i="8"/>
  <c r="P1176" i="8"/>
  <c r="P1172" i="8"/>
  <c r="P1168" i="8"/>
  <c r="P1164" i="8"/>
  <c r="P1160" i="8"/>
  <c r="P1156" i="8"/>
  <c r="P1152" i="8"/>
  <c r="P1148" i="8"/>
  <c r="P1144" i="8"/>
  <c r="P1140" i="8"/>
  <c r="P1136" i="8"/>
  <c r="P1132" i="8"/>
  <c r="P1128" i="8"/>
  <c r="P1124" i="8"/>
  <c r="P1120" i="8"/>
  <c r="P1116" i="8"/>
  <c r="P1112" i="8"/>
  <c r="P1108" i="8"/>
  <c r="P1104" i="8"/>
  <c r="P1100" i="8"/>
  <c r="P1096" i="8"/>
  <c r="P1092" i="8"/>
  <c r="P1088" i="8"/>
  <c r="P1084" i="8"/>
  <c r="P1080" i="8"/>
  <c r="P1076" i="8"/>
  <c r="P1072" i="8"/>
  <c r="P1068" i="8"/>
  <c r="P1064" i="8"/>
  <c r="P1060" i="8"/>
  <c r="P1056" i="8"/>
  <c r="P1052" i="8"/>
  <c r="P1048" i="8"/>
  <c r="P1044" i="8"/>
  <c r="P1040" i="8"/>
  <c r="P1036" i="8"/>
  <c r="P1032" i="8"/>
  <c r="P1028" i="8"/>
  <c r="P1024" i="8"/>
  <c r="P1020" i="8"/>
  <c r="P1016" i="8"/>
  <c r="P1012" i="8"/>
  <c r="P1008" i="8"/>
  <c r="P1004" i="8"/>
  <c r="P1000" i="8"/>
  <c r="P996" i="8"/>
  <c r="P992" i="8"/>
  <c r="P988" i="8"/>
  <c r="P984" i="8"/>
  <c r="P980" i="8"/>
  <c r="P976" i="8"/>
  <c r="P972" i="8"/>
  <c r="P968" i="8"/>
  <c r="P964" i="8"/>
  <c r="P960" i="8"/>
  <c r="P956" i="8"/>
  <c r="P952" i="8"/>
  <c r="P948" i="8"/>
  <c r="P944" i="8"/>
  <c r="P940" i="8"/>
  <c r="P936" i="8"/>
  <c r="P932" i="8"/>
  <c r="P928" i="8"/>
  <c r="P924" i="8"/>
  <c r="P920" i="8"/>
  <c r="P916" i="8"/>
  <c r="P912" i="8"/>
  <c r="P908" i="8"/>
  <c r="P904" i="8"/>
  <c r="P900" i="8"/>
  <c r="P896" i="8"/>
  <c r="P892" i="8"/>
  <c r="P888" i="8"/>
  <c r="P884" i="8"/>
  <c r="P880" i="8"/>
  <c r="P876" i="8"/>
  <c r="P872" i="8"/>
  <c r="P868" i="8"/>
  <c r="P864" i="8"/>
  <c r="P860" i="8"/>
  <c r="P856" i="8"/>
  <c r="P852" i="8"/>
  <c r="P848" i="8"/>
  <c r="P844" i="8"/>
  <c r="P840" i="8"/>
  <c r="P836" i="8"/>
  <c r="P832" i="8"/>
  <c r="P828" i="8"/>
  <c r="P824" i="8"/>
  <c r="P820" i="8"/>
  <c r="P816" i="8"/>
  <c r="P812" i="8"/>
  <c r="P808" i="8"/>
  <c r="P804" i="8"/>
  <c r="P800" i="8"/>
  <c r="P796" i="8"/>
  <c r="P792" i="8"/>
  <c r="P788" i="8"/>
  <c r="P784" i="8"/>
  <c r="P780" i="8"/>
  <c r="P776" i="8"/>
  <c r="P772" i="8"/>
  <c r="P768" i="8"/>
  <c r="P764" i="8"/>
  <c r="P760" i="8"/>
  <c r="P756" i="8"/>
  <c r="P752" i="8"/>
  <c r="P748" i="8"/>
  <c r="P744" i="8"/>
  <c r="P740" i="8"/>
  <c r="P736" i="8"/>
  <c r="P732" i="8"/>
  <c r="P728" i="8"/>
  <c r="P724" i="8"/>
  <c r="P720" i="8"/>
  <c r="P716" i="8"/>
  <c r="P712" i="8"/>
  <c r="P708" i="8"/>
  <c r="P704" i="8"/>
  <c r="P700" i="8"/>
  <c r="P696" i="8"/>
  <c r="P692" i="8"/>
  <c r="P688" i="8"/>
  <c r="P684" i="8"/>
  <c r="P680" i="8"/>
  <c r="P676" i="8"/>
  <c r="P672" i="8"/>
  <c r="P668" i="8"/>
  <c r="P664" i="8"/>
  <c r="P660" i="8"/>
  <c r="P656" i="8"/>
  <c r="P652" i="8"/>
  <c r="P648" i="8"/>
  <c r="Q1223" i="8"/>
  <c r="Q1219" i="8"/>
  <c r="Q1215" i="8"/>
  <c r="Q1211" i="8"/>
  <c r="Q1207" i="8"/>
  <c r="Q1203" i="8"/>
  <c r="Q1199" i="8"/>
  <c r="Q1195" i="8"/>
  <c r="Q1191" i="8"/>
  <c r="Q1187" i="8"/>
  <c r="Q1183" i="8"/>
  <c r="Q1179" i="8"/>
  <c r="Q1175" i="8"/>
  <c r="Q1171" i="8"/>
  <c r="Q1167" i="8"/>
  <c r="Q1163" i="8"/>
  <c r="Q1159" i="8"/>
  <c r="Q1155" i="8"/>
  <c r="Q1151" i="8"/>
  <c r="Q1147" i="8"/>
  <c r="Q1143" i="8"/>
  <c r="Q1139" i="8"/>
  <c r="Q1135" i="8"/>
  <c r="Q1131" i="8"/>
  <c r="Q1127" i="8"/>
  <c r="Q1123" i="8"/>
  <c r="Q1119" i="8"/>
  <c r="Q1115" i="8"/>
  <c r="Q1111" i="8"/>
  <c r="Q1107" i="8"/>
  <c r="Q1103" i="8"/>
  <c r="Q1099" i="8"/>
  <c r="Q1095" i="8"/>
  <c r="Q1091" i="8"/>
  <c r="Q1087" i="8"/>
  <c r="Q1083" i="8"/>
  <c r="Q1079" i="8"/>
  <c r="Q1075" i="8"/>
  <c r="Q1071" i="8"/>
  <c r="Q1067" i="8"/>
  <c r="Q1063" i="8"/>
  <c r="Q1059" i="8"/>
  <c r="Q1055" i="8"/>
  <c r="Q1051" i="8"/>
  <c r="Q1047" i="8"/>
  <c r="Q1043" i="8"/>
  <c r="Q1039" i="8"/>
  <c r="Q1035" i="8"/>
  <c r="Q1031" i="8"/>
  <c r="Q1027" i="8"/>
  <c r="Q1023" i="8"/>
  <c r="Q1019" i="8"/>
  <c r="Q1015" i="8"/>
  <c r="Q1011" i="8"/>
  <c r="Q1007" i="8"/>
  <c r="Q1003" i="8"/>
  <c r="Q999" i="8"/>
  <c r="Q995" i="8"/>
  <c r="Q991" i="8"/>
  <c r="Q987" i="8"/>
  <c r="Q983" i="8"/>
  <c r="Q979" i="8"/>
  <c r="Q975" i="8"/>
  <c r="Q971" i="8"/>
  <c r="Q967" i="8"/>
  <c r="Q963" i="8"/>
  <c r="Q959" i="8"/>
  <c r="Q955" i="8"/>
  <c r="Q951" i="8"/>
  <c r="Q947" i="8"/>
  <c r="Q943" i="8"/>
  <c r="Q939" i="8"/>
  <c r="Q935" i="8"/>
  <c r="Q931" i="8"/>
  <c r="Q927" i="8"/>
  <c r="Q923" i="8"/>
  <c r="Q919" i="8"/>
  <c r="Q915" i="8"/>
  <c r="Q911" i="8"/>
  <c r="Q907" i="8"/>
  <c r="Q903" i="8"/>
  <c r="Q899" i="8"/>
  <c r="Q895" i="8"/>
  <c r="Q891" i="8"/>
  <c r="Q887" i="8"/>
  <c r="Q883" i="8"/>
  <c r="Q879" i="8"/>
  <c r="Q875" i="8"/>
  <c r="Q871" i="8"/>
  <c r="Q867" i="8"/>
  <c r="Q863" i="8"/>
  <c r="Q859" i="8"/>
  <c r="Q855" i="8"/>
  <c r="Q851" i="8"/>
  <c r="Q847" i="8"/>
  <c r="Q843" i="8"/>
  <c r="Q839" i="8"/>
  <c r="Q835" i="8"/>
  <c r="Q831" i="8"/>
  <c r="Q827" i="8"/>
  <c r="Q823" i="8"/>
  <c r="Q819" i="8"/>
  <c r="Q815" i="8"/>
  <c r="Q811" i="8"/>
  <c r="Q807" i="8"/>
  <c r="Q803" i="8"/>
  <c r="Q799" i="8"/>
  <c r="Q795" i="8"/>
  <c r="Q791" i="8"/>
  <c r="Q787" i="8"/>
  <c r="Q783" i="8"/>
  <c r="Q779" i="8"/>
  <c r="Q775" i="8"/>
  <c r="Q771" i="8"/>
  <c r="Q767" i="8"/>
  <c r="Q763" i="8"/>
  <c r="Q759" i="8"/>
  <c r="Q755" i="8"/>
  <c r="Q751" i="8"/>
  <c r="Q747" i="8"/>
  <c r="Q743" i="8"/>
  <c r="Q739" i="8"/>
  <c r="Q735" i="8"/>
  <c r="Q731" i="8"/>
  <c r="Q727" i="8"/>
  <c r="Q723" i="8"/>
  <c r="Q719" i="8"/>
  <c r="Q715" i="8"/>
  <c r="Q711" i="8"/>
  <c r="Q707" i="8"/>
  <c r="Q703" i="8"/>
  <c r="Q699" i="8"/>
  <c r="Q695" i="8"/>
  <c r="Q691" i="8"/>
  <c r="Q687" i="8"/>
  <c r="Q683" i="8"/>
  <c r="Q679" i="8"/>
  <c r="Q675" i="8"/>
  <c r="Q671" i="8"/>
  <c r="Q667" i="8"/>
  <c r="Q663" i="8"/>
  <c r="Q659" i="8"/>
  <c r="Q655" i="8"/>
  <c r="Q651" i="8"/>
  <c r="Q647" i="8"/>
  <c r="R1222" i="8"/>
  <c r="R1218" i="8"/>
  <c r="R1214" i="8"/>
  <c r="R1210" i="8"/>
  <c r="R1206" i="8"/>
  <c r="R1202" i="8"/>
  <c r="R1198" i="8"/>
  <c r="R1194" i="8"/>
  <c r="R1190" i="8"/>
  <c r="R1186" i="8"/>
  <c r="R1182" i="8"/>
  <c r="R1178" i="8"/>
  <c r="R1174" i="8"/>
  <c r="R1170" i="8"/>
  <c r="R1166" i="8"/>
  <c r="R1162" i="8"/>
  <c r="R1158" i="8"/>
  <c r="R1154" i="8"/>
  <c r="R1150" i="8"/>
  <c r="R1146" i="8"/>
  <c r="R1142" i="8"/>
  <c r="R1138" i="8"/>
  <c r="R1134" i="8"/>
  <c r="R1130" i="8"/>
  <c r="R1126" i="8"/>
  <c r="R1122" i="8"/>
  <c r="R1118" i="8"/>
  <c r="R1114" i="8"/>
  <c r="R1110" i="8"/>
  <c r="R1106" i="8"/>
  <c r="R1102" i="8"/>
  <c r="R1098" i="8"/>
  <c r="R1094" i="8"/>
  <c r="R1090" i="8"/>
  <c r="R1086" i="8"/>
  <c r="R1082" i="8"/>
  <c r="R1078" i="8"/>
  <c r="R1074" i="8"/>
  <c r="R1070" i="8"/>
  <c r="R1066" i="8"/>
  <c r="R1062" i="8"/>
  <c r="R1058" i="8"/>
  <c r="R1054" i="8"/>
  <c r="R1050" i="8"/>
  <c r="R1046" i="8"/>
  <c r="R1042" i="8"/>
  <c r="R1038" i="8"/>
  <c r="R1034" i="8"/>
  <c r="R1030" i="8"/>
  <c r="R1026" i="8"/>
  <c r="R1022" i="8"/>
  <c r="R1018" i="8"/>
  <c r="R1014" i="8"/>
  <c r="R1010" i="8"/>
  <c r="R1006" i="8"/>
  <c r="R1002" i="8"/>
  <c r="R998" i="8"/>
  <c r="R994" i="8"/>
  <c r="R990" i="8"/>
  <c r="R986" i="8"/>
  <c r="R982" i="8"/>
  <c r="R978" i="8"/>
  <c r="R974" i="8"/>
  <c r="R970" i="8"/>
  <c r="R966" i="8"/>
  <c r="R962" i="8"/>
  <c r="R958" i="8"/>
  <c r="R954" i="8"/>
  <c r="R950" i="8"/>
  <c r="R946" i="8"/>
  <c r="R942" i="8"/>
  <c r="R938" i="8"/>
  <c r="R934" i="8"/>
  <c r="R930" i="8"/>
  <c r="R926" i="8"/>
  <c r="R922" i="8"/>
  <c r="R918" i="8"/>
  <c r="R914" i="8"/>
  <c r="R910" i="8"/>
  <c r="R906" i="8"/>
  <c r="R902" i="8"/>
  <c r="R898" i="8"/>
  <c r="R894" i="8"/>
  <c r="R890" i="8"/>
  <c r="R886" i="8"/>
  <c r="R882" i="8"/>
  <c r="R878" i="8"/>
  <c r="R874" i="8"/>
  <c r="R870" i="8"/>
  <c r="R866" i="8"/>
  <c r="R862" i="8"/>
  <c r="R858" i="8"/>
  <c r="R854" i="8"/>
  <c r="R850" i="8"/>
  <c r="R846" i="8"/>
  <c r="R842" i="8"/>
  <c r="R838" i="8"/>
  <c r="R834" i="8"/>
  <c r="R830" i="8"/>
  <c r="R826" i="8"/>
  <c r="R822" i="8"/>
  <c r="R818" i="8"/>
  <c r="R814" i="8"/>
  <c r="R810" i="8"/>
  <c r="R806" i="8"/>
  <c r="R802" i="8"/>
  <c r="R798" i="8"/>
  <c r="R794" i="8"/>
  <c r="R790" i="8"/>
  <c r="R786" i="8"/>
  <c r="R782" i="8"/>
  <c r="R778" i="8"/>
  <c r="R774" i="8"/>
  <c r="R770" i="8"/>
  <c r="R766" i="8"/>
  <c r="R762" i="8"/>
  <c r="R758" i="8"/>
  <c r="R754" i="8"/>
  <c r="R750" i="8"/>
  <c r="R746" i="8"/>
  <c r="R742" i="8"/>
  <c r="R738" i="8"/>
  <c r="R734" i="8"/>
  <c r="R730" i="8"/>
  <c r="R726" i="8"/>
  <c r="R722" i="8"/>
  <c r="R718" i="8"/>
  <c r="R714" i="8"/>
  <c r="R710" i="8"/>
  <c r="R706" i="8"/>
  <c r="R702" i="8"/>
  <c r="R698" i="8"/>
  <c r="R694" i="8"/>
  <c r="R690" i="8"/>
  <c r="R686" i="8"/>
  <c r="R682" i="8"/>
  <c r="R678" i="8"/>
  <c r="R674" i="8"/>
  <c r="R670" i="8"/>
  <c r="R666" i="8"/>
  <c r="R662" i="8"/>
  <c r="R658" i="8"/>
  <c r="R654" i="8"/>
  <c r="R650" i="8"/>
  <c r="R646" i="8"/>
  <c r="S1225" i="8"/>
  <c r="S1221" i="8"/>
  <c r="S1217" i="8"/>
  <c r="S1213" i="8"/>
  <c r="S1209" i="8"/>
  <c r="S1205" i="8"/>
  <c r="S1201" i="8"/>
  <c r="S1197" i="8"/>
  <c r="S1193" i="8"/>
  <c r="S1189" i="8"/>
  <c r="S1185" i="8"/>
  <c r="S1181" i="8"/>
  <c r="S1177" i="8"/>
  <c r="S1173" i="8"/>
  <c r="S1169" i="8"/>
  <c r="S1165" i="8"/>
  <c r="S1161" i="8"/>
  <c r="S1157" i="8"/>
  <c r="S1153" i="8"/>
  <c r="S1149" i="8"/>
  <c r="S1145" i="8"/>
  <c r="S1141" i="8"/>
  <c r="S1137" i="8"/>
  <c r="S1133" i="8"/>
  <c r="S1129" i="8"/>
  <c r="S1125" i="8"/>
  <c r="S1121" i="8"/>
  <c r="S1117" i="8"/>
  <c r="S1113" i="8"/>
  <c r="S1109" i="8"/>
  <c r="S1105" i="8"/>
  <c r="S1101" i="8"/>
  <c r="S1097" i="8"/>
  <c r="S1093" i="8"/>
  <c r="S1089" i="8"/>
  <c r="S1085" i="8"/>
  <c r="S1081" i="8"/>
  <c r="S1077" i="8"/>
  <c r="S1073" i="8"/>
  <c r="S1069" i="8"/>
  <c r="S1065" i="8"/>
  <c r="S1061" i="8"/>
  <c r="S1057" i="8"/>
  <c r="S1053" i="8"/>
  <c r="S1049" i="8"/>
  <c r="S1045" i="8"/>
  <c r="S1041" i="8"/>
  <c r="S1037" i="8"/>
  <c r="S1033" i="8"/>
  <c r="S1029" i="8"/>
  <c r="S1025" i="8"/>
  <c r="S1021" i="8"/>
  <c r="S1017" i="8"/>
  <c r="S1013" i="8"/>
  <c r="S1009" i="8"/>
  <c r="S1005" i="8"/>
  <c r="S1001" i="8"/>
  <c r="S997" i="8"/>
  <c r="S993" i="8"/>
  <c r="S989" i="8"/>
  <c r="S985" i="8"/>
  <c r="S981" i="8"/>
  <c r="S977" i="8"/>
  <c r="S973" i="8"/>
  <c r="S969" i="8"/>
  <c r="S965" i="8"/>
  <c r="S961" i="8"/>
  <c r="S957" i="8"/>
  <c r="S953" i="8"/>
  <c r="S949" i="8"/>
  <c r="S945" i="8"/>
  <c r="S941" i="8"/>
  <c r="S937" i="8"/>
  <c r="S933" i="8"/>
  <c r="S929" i="8"/>
  <c r="S925" i="8"/>
  <c r="S921" i="8"/>
  <c r="S917" i="8"/>
  <c r="S913" i="8"/>
  <c r="S909" i="8"/>
  <c r="S905" i="8"/>
  <c r="S901" i="8"/>
  <c r="S897" i="8"/>
  <c r="S893" i="8"/>
  <c r="S889" i="8"/>
  <c r="S885" i="8"/>
  <c r="S881" i="8"/>
  <c r="S877" i="8"/>
  <c r="S873" i="8"/>
  <c r="S869" i="8"/>
  <c r="S865" i="8"/>
  <c r="S861" i="8"/>
  <c r="S857" i="8"/>
  <c r="S853" i="8"/>
  <c r="S849" i="8"/>
  <c r="S845" i="8"/>
  <c r="S841" i="8"/>
  <c r="S837" i="8"/>
  <c r="S833" i="8"/>
  <c r="S829" i="8"/>
  <c r="S825" i="8"/>
  <c r="S821" i="8"/>
  <c r="S817" i="8"/>
  <c r="S813" i="8"/>
  <c r="S809" i="8"/>
  <c r="S805" i="8"/>
  <c r="S801" i="8"/>
  <c r="S797" i="8"/>
  <c r="S793" i="8"/>
  <c r="S789" i="8"/>
  <c r="S785" i="8"/>
  <c r="S781" i="8"/>
  <c r="S777" i="8"/>
  <c r="S773" i="8"/>
  <c r="S769" i="8"/>
  <c r="S765" i="8"/>
  <c r="S761" i="8"/>
  <c r="S757" i="8"/>
  <c r="S753" i="8"/>
  <c r="S749" i="8"/>
  <c r="S745" i="8"/>
  <c r="S741" i="8"/>
  <c r="S737" i="8"/>
  <c r="S733" i="8"/>
  <c r="S729" i="8"/>
  <c r="S725" i="8"/>
  <c r="S721" i="8"/>
  <c r="S717" i="8"/>
  <c r="S713" i="8"/>
  <c r="S709" i="8"/>
  <c r="S705" i="8"/>
  <c r="S701" i="8"/>
  <c r="S697" i="8"/>
  <c r="S693" i="8"/>
  <c r="S689" i="8"/>
  <c r="S685" i="8"/>
  <c r="S681" i="8"/>
  <c r="S677" i="8"/>
  <c r="S673" i="8"/>
  <c r="S669" i="8"/>
  <c r="S665" i="8"/>
  <c r="S661" i="8"/>
  <c r="S657" i="8"/>
  <c r="S653" i="8"/>
  <c r="S649" i="8"/>
  <c r="T1224" i="8"/>
  <c r="T1220" i="8"/>
  <c r="T1216" i="8"/>
  <c r="T1212" i="8"/>
  <c r="T1208" i="8"/>
  <c r="T1204" i="8"/>
  <c r="T1200" i="8"/>
  <c r="T1196" i="8"/>
  <c r="T1192" i="8"/>
  <c r="T1188" i="8"/>
  <c r="T1184" i="8"/>
  <c r="T1180" i="8"/>
  <c r="T1176" i="8"/>
  <c r="T1172" i="8"/>
  <c r="T1168" i="8"/>
  <c r="T1164" i="8"/>
  <c r="T1160" i="8"/>
  <c r="T1156" i="8"/>
  <c r="T1152" i="8"/>
  <c r="T1148" i="8"/>
  <c r="T1144" i="8"/>
  <c r="T1140" i="8"/>
  <c r="T1136" i="8"/>
  <c r="T1132" i="8"/>
  <c r="T1128" i="8"/>
  <c r="T1124" i="8"/>
  <c r="T1120" i="8"/>
  <c r="T1116" i="8"/>
  <c r="T1112" i="8"/>
  <c r="T1108" i="8"/>
  <c r="T1104" i="8"/>
  <c r="T1100" i="8"/>
  <c r="T1096" i="8"/>
  <c r="T1092" i="8"/>
  <c r="T1088" i="8"/>
  <c r="T1084" i="8"/>
  <c r="T1080" i="8"/>
  <c r="T1076" i="8"/>
  <c r="T1072" i="8"/>
  <c r="T1068" i="8"/>
  <c r="T1064" i="8"/>
  <c r="T1060" i="8"/>
  <c r="T1056" i="8"/>
  <c r="T1052" i="8"/>
  <c r="T1048" i="8"/>
  <c r="T1044" i="8"/>
  <c r="T1040" i="8"/>
  <c r="T1036" i="8"/>
  <c r="T1032" i="8"/>
  <c r="T1028" i="8"/>
  <c r="T1024" i="8"/>
  <c r="T1020" i="8"/>
  <c r="T1016" i="8"/>
  <c r="T1012" i="8"/>
  <c r="T1008" i="8"/>
  <c r="T1004" i="8"/>
  <c r="T1000" i="8"/>
  <c r="T996" i="8"/>
  <c r="T992" i="8"/>
  <c r="T988" i="8"/>
  <c r="T984" i="8"/>
  <c r="T980" i="8"/>
  <c r="T976" i="8"/>
  <c r="T972" i="8"/>
  <c r="T968" i="8"/>
  <c r="T964" i="8"/>
  <c r="T960" i="8"/>
  <c r="T956" i="8"/>
  <c r="T952" i="8"/>
  <c r="T948" i="8"/>
  <c r="T944" i="8"/>
  <c r="T940" i="8"/>
  <c r="T936" i="8"/>
  <c r="T932" i="8"/>
  <c r="T928" i="8"/>
  <c r="T924" i="8"/>
  <c r="T920" i="8"/>
  <c r="T916" i="8"/>
  <c r="T912" i="8"/>
  <c r="T908" i="8"/>
  <c r="T904" i="8"/>
  <c r="T900" i="8"/>
  <c r="T896" i="8"/>
  <c r="T892" i="8"/>
  <c r="T888" i="8"/>
  <c r="T884" i="8"/>
  <c r="T880" i="8"/>
  <c r="T876" i="8"/>
  <c r="T872" i="8"/>
  <c r="T868" i="8"/>
  <c r="T864" i="8"/>
  <c r="T860" i="8"/>
  <c r="T856" i="8"/>
  <c r="T852" i="8"/>
  <c r="T848" i="8"/>
  <c r="T844" i="8"/>
  <c r="T840" i="8"/>
  <c r="T836" i="8"/>
  <c r="T832" i="8"/>
  <c r="T828" i="8"/>
  <c r="T824" i="8"/>
  <c r="T820" i="8"/>
  <c r="T816" i="8"/>
  <c r="T812" i="8"/>
  <c r="T808" i="8"/>
  <c r="T804" i="8"/>
  <c r="T800" i="8"/>
  <c r="T796" i="8"/>
  <c r="T792" i="8"/>
  <c r="T788" i="8"/>
  <c r="T784" i="8"/>
  <c r="T780" i="8"/>
  <c r="T776" i="8"/>
  <c r="T772" i="8"/>
  <c r="T768" i="8"/>
  <c r="T764" i="8"/>
  <c r="T760" i="8"/>
  <c r="T756" i="8"/>
  <c r="T752" i="8"/>
  <c r="T748" i="8"/>
  <c r="T744" i="8"/>
  <c r="T740" i="8"/>
  <c r="T736" i="8"/>
  <c r="T732" i="8"/>
  <c r="T728" i="8"/>
  <c r="T724" i="8"/>
  <c r="T720" i="8"/>
  <c r="T716" i="8"/>
  <c r="T712" i="8"/>
  <c r="T708" i="8"/>
  <c r="T704" i="8"/>
  <c r="T700" i="8"/>
  <c r="T696" i="8"/>
  <c r="T692" i="8"/>
  <c r="T688" i="8"/>
  <c r="T684" i="8"/>
  <c r="T680" i="8"/>
  <c r="T676" i="8"/>
  <c r="T672" i="8"/>
  <c r="T668" i="8"/>
  <c r="T664" i="8"/>
  <c r="T660" i="8"/>
  <c r="T656" i="8"/>
  <c r="T652" i="8"/>
  <c r="T648" i="8"/>
  <c r="U1223" i="8"/>
  <c r="U1219" i="8"/>
  <c r="U1215" i="8"/>
  <c r="U1211" i="8"/>
  <c r="U1207" i="8"/>
  <c r="U1203" i="8"/>
  <c r="U1199" i="8"/>
  <c r="U1195" i="8"/>
  <c r="U1191" i="8"/>
  <c r="U1187" i="8"/>
  <c r="U1183" i="8"/>
  <c r="U1179" i="8"/>
  <c r="U1175" i="8"/>
  <c r="U1171" i="8"/>
  <c r="U1167" i="8"/>
  <c r="U1163" i="8"/>
  <c r="U1159" i="8"/>
  <c r="U1155" i="8"/>
  <c r="U1151" i="8"/>
  <c r="U1147" i="8"/>
  <c r="U1143" i="8"/>
  <c r="U1139" i="8"/>
  <c r="U1135" i="8"/>
  <c r="U1131" i="8"/>
  <c r="U1127" i="8"/>
  <c r="U1123" i="8"/>
  <c r="U1119" i="8"/>
  <c r="U1115" i="8"/>
  <c r="U1111" i="8"/>
  <c r="U1107" i="8"/>
  <c r="U1103" i="8"/>
  <c r="U1099" i="8"/>
  <c r="U1095" i="8"/>
  <c r="U1091" i="8"/>
  <c r="U1087" i="8"/>
  <c r="U1083" i="8"/>
  <c r="U1079" i="8"/>
  <c r="U1075" i="8"/>
  <c r="U1071" i="8"/>
  <c r="U1067" i="8"/>
  <c r="U1063" i="8"/>
  <c r="U1059" i="8"/>
  <c r="U1055" i="8"/>
  <c r="U1051" i="8"/>
  <c r="U1047" i="8"/>
  <c r="U1043" i="8"/>
  <c r="U1039" i="8"/>
  <c r="U1035" i="8"/>
  <c r="U1031" i="8"/>
  <c r="U1027" i="8"/>
  <c r="U1023" i="8"/>
  <c r="U1019" i="8"/>
  <c r="U1015" i="8"/>
  <c r="U1011" i="8"/>
  <c r="U1007" i="8"/>
  <c r="U1003" i="8"/>
  <c r="U999" i="8"/>
  <c r="U995" i="8"/>
  <c r="U991" i="8"/>
  <c r="U987" i="8"/>
  <c r="U983" i="8"/>
  <c r="U979" i="8"/>
  <c r="U975" i="8"/>
  <c r="U971" i="8"/>
  <c r="U967" i="8"/>
  <c r="U963" i="8"/>
  <c r="U959" i="8"/>
  <c r="U955" i="8"/>
  <c r="U951" i="8"/>
  <c r="U947" i="8"/>
  <c r="U943" i="8"/>
  <c r="U939" i="8"/>
  <c r="U935" i="8"/>
  <c r="U931" i="8"/>
  <c r="U927" i="8"/>
  <c r="U923" i="8"/>
  <c r="U919" i="8"/>
  <c r="U915" i="8"/>
  <c r="U911" i="8"/>
  <c r="U907" i="8"/>
  <c r="U903" i="8"/>
  <c r="U899" i="8"/>
  <c r="U895" i="8"/>
  <c r="U891" i="8"/>
  <c r="U887" i="8"/>
  <c r="U883" i="8"/>
  <c r="U879" i="8"/>
  <c r="U875" i="8"/>
  <c r="U871" i="8"/>
  <c r="U867" i="8"/>
  <c r="U863" i="8"/>
  <c r="U859" i="8"/>
  <c r="U855" i="8"/>
  <c r="U851" i="8"/>
  <c r="U847" i="8"/>
  <c r="U843" i="8"/>
  <c r="U839" i="8"/>
  <c r="U835" i="8"/>
  <c r="U831" i="8"/>
  <c r="U827" i="8"/>
  <c r="U823" i="8"/>
  <c r="U819" i="8"/>
  <c r="U815" i="8"/>
  <c r="U811" i="8"/>
  <c r="U807" i="8"/>
  <c r="U803" i="8"/>
  <c r="U799" i="8"/>
  <c r="U795" i="8"/>
  <c r="U791" i="8"/>
  <c r="U787" i="8"/>
  <c r="U783" i="8"/>
  <c r="U779" i="8"/>
  <c r="U775" i="8"/>
  <c r="U771" i="8"/>
  <c r="U767" i="8"/>
  <c r="U763" i="8"/>
  <c r="U759" i="8"/>
  <c r="U755" i="8"/>
  <c r="U751" i="8"/>
  <c r="U747" i="8"/>
  <c r="U743" i="8"/>
  <c r="U739" i="8"/>
  <c r="U735" i="8"/>
  <c r="U731" i="8"/>
  <c r="U727" i="8"/>
  <c r="U723" i="8"/>
  <c r="U719" i="8"/>
  <c r="U715" i="8"/>
  <c r="U711" i="8"/>
  <c r="U707" i="8"/>
  <c r="U703" i="8"/>
  <c r="U699" i="8"/>
  <c r="U695" i="8"/>
  <c r="U691" i="8"/>
  <c r="U687" i="8"/>
  <c r="U683" i="8"/>
  <c r="U679" i="8"/>
  <c r="U675" i="8"/>
  <c r="U671" i="8"/>
  <c r="U667" i="8"/>
  <c r="U663" i="8"/>
  <c r="U659" i="8"/>
  <c r="U655" i="8"/>
  <c r="U651" i="8"/>
  <c r="U647" i="8"/>
  <c r="V1222" i="8"/>
  <c r="V1218" i="8"/>
  <c r="V1214" i="8"/>
  <c r="V1210" i="8"/>
  <c r="V1206" i="8"/>
  <c r="V1202" i="8"/>
  <c r="V1198" i="8"/>
  <c r="V1194" i="8"/>
  <c r="V1190" i="8"/>
  <c r="V1186" i="8"/>
  <c r="V1182" i="8"/>
  <c r="V1178" i="8"/>
  <c r="V1174" i="8"/>
  <c r="V1170" i="8"/>
  <c r="V1166" i="8"/>
  <c r="V1162" i="8"/>
  <c r="V1158" i="8"/>
  <c r="V1154" i="8"/>
  <c r="V1150" i="8"/>
  <c r="V1146" i="8"/>
  <c r="V1142" i="8"/>
  <c r="V1138" i="8"/>
  <c r="V1134" i="8"/>
  <c r="V1130" i="8"/>
  <c r="V1126" i="8"/>
  <c r="V1122" i="8"/>
  <c r="V1118" i="8"/>
  <c r="V1114" i="8"/>
  <c r="V1110" i="8"/>
  <c r="V1106" i="8"/>
  <c r="V1102" i="8"/>
  <c r="V1098" i="8"/>
  <c r="V1094" i="8"/>
  <c r="V1090" i="8"/>
  <c r="V1086" i="8"/>
  <c r="V1082" i="8"/>
  <c r="V1078" i="8"/>
  <c r="V1074" i="8"/>
  <c r="V1070" i="8"/>
  <c r="V1066" i="8"/>
  <c r="V1062" i="8"/>
  <c r="V1058" i="8"/>
  <c r="V1054" i="8"/>
  <c r="V1050" i="8"/>
  <c r="V1046" i="8"/>
  <c r="V1042" i="8"/>
  <c r="V1038" i="8"/>
  <c r="V1034" i="8"/>
  <c r="V1030" i="8"/>
  <c r="V1026" i="8"/>
  <c r="V1022" i="8"/>
  <c r="V1018" i="8"/>
  <c r="V1014" i="8"/>
  <c r="V1010" i="8"/>
  <c r="V1006" i="8"/>
  <c r="V1002" i="8"/>
  <c r="V998" i="8"/>
  <c r="V994" i="8"/>
  <c r="V990" i="8"/>
  <c r="V986" i="8"/>
  <c r="V982" i="8"/>
  <c r="V978" i="8"/>
  <c r="V974" i="8"/>
  <c r="V970" i="8"/>
  <c r="V966" i="8"/>
  <c r="V962" i="8"/>
  <c r="V958" i="8"/>
  <c r="V954" i="8"/>
  <c r="V950" i="8"/>
  <c r="V946" i="8"/>
  <c r="V942" i="8"/>
  <c r="V938" i="8"/>
  <c r="V934" i="8"/>
  <c r="V930" i="8"/>
  <c r="V926" i="8"/>
  <c r="V922" i="8"/>
  <c r="V918" i="8"/>
  <c r="V914" i="8"/>
  <c r="V910" i="8"/>
  <c r="V906" i="8"/>
  <c r="V902" i="8"/>
  <c r="V898" i="8"/>
  <c r="V894" i="8"/>
  <c r="V890" i="8"/>
  <c r="V886" i="8"/>
  <c r="V882" i="8"/>
  <c r="V878" i="8"/>
  <c r="V874" i="8"/>
  <c r="V870" i="8"/>
  <c r="V866" i="8"/>
  <c r="V862" i="8"/>
  <c r="V858" i="8"/>
  <c r="V854" i="8"/>
  <c r="V850" i="8"/>
  <c r="V846" i="8"/>
  <c r="V842" i="8"/>
  <c r="V838" i="8"/>
  <c r="V834" i="8"/>
  <c r="V830" i="8"/>
  <c r="V826" i="8"/>
  <c r="V822" i="8"/>
  <c r="V818" i="8"/>
  <c r="V814" i="8"/>
  <c r="V810" i="8"/>
  <c r="V806" i="8"/>
  <c r="V802" i="8"/>
  <c r="V798" i="8"/>
  <c r="V794" i="8"/>
  <c r="V790" i="8"/>
  <c r="V786" i="8"/>
  <c r="V782" i="8"/>
  <c r="V778" i="8"/>
  <c r="V774" i="8"/>
  <c r="V770" i="8"/>
  <c r="V766" i="8"/>
  <c r="V762" i="8"/>
  <c r="V758" i="8"/>
  <c r="V754" i="8"/>
  <c r="V750" i="8"/>
  <c r="V746" i="8"/>
  <c r="V742" i="8"/>
  <c r="V738" i="8"/>
  <c r="V734" i="8"/>
  <c r="V730" i="8"/>
  <c r="V726" i="8"/>
  <c r="V722" i="8"/>
  <c r="V718" i="8"/>
  <c r="V714" i="8"/>
  <c r="V710" i="8"/>
  <c r="V706" i="8"/>
  <c r="V702" i="8"/>
  <c r="V698" i="8"/>
  <c r="V694" i="8"/>
  <c r="V690" i="8"/>
  <c r="V686" i="8"/>
  <c r="V682" i="8"/>
  <c r="V678" i="8"/>
  <c r="V674" i="8"/>
  <c r="V670" i="8"/>
  <c r="V666" i="8"/>
  <c r="V662" i="8"/>
  <c r="V658" i="8"/>
  <c r="V654" i="8"/>
  <c r="V650" i="8"/>
  <c r="V646" i="8"/>
  <c r="E773" i="8"/>
  <c r="C133" i="8"/>
  <c r="E769" i="8"/>
  <c r="C129" i="8"/>
  <c r="E765" i="8"/>
  <c r="C125" i="8"/>
  <c r="E761" i="8"/>
  <c r="C121" i="8"/>
  <c r="E757" i="8"/>
  <c r="C117" i="8"/>
  <c r="E753" i="8"/>
  <c r="C113" i="8"/>
  <c r="E749" i="8"/>
  <c r="C109" i="8"/>
  <c r="E745" i="8"/>
  <c r="C105" i="8"/>
  <c r="E741" i="8"/>
  <c r="C101" i="8"/>
  <c r="E737" i="8"/>
  <c r="C97" i="8"/>
  <c r="C198" i="8"/>
  <c r="E838" i="8"/>
  <c r="C194" i="8"/>
  <c r="E834" i="8"/>
  <c r="C190" i="8"/>
  <c r="E830" i="8"/>
  <c r="C186" i="8"/>
  <c r="E826" i="8"/>
  <c r="C182" i="8"/>
  <c r="E822" i="8"/>
  <c r="C178" i="8"/>
  <c r="E818" i="8"/>
  <c r="C174" i="8"/>
  <c r="E814" i="8"/>
  <c r="C170" i="8"/>
  <c r="E810" i="8"/>
  <c r="C166" i="8"/>
  <c r="E806" i="8"/>
  <c r="C162" i="8"/>
  <c r="E802" i="8"/>
  <c r="C158" i="8"/>
  <c r="E798" i="8"/>
  <c r="C154" i="8"/>
  <c r="E794" i="8"/>
  <c r="C150" i="8"/>
  <c r="E790" i="8"/>
  <c r="C146" i="8"/>
  <c r="E786" i="8"/>
  <c r="C142" i="8"/>
  <c r="E782" i="8"/>
  <c r="C138" i="8"/>
  <c r="E778" i="8"/>
  <c r="C243" i="8"/>
  <c r="E883" i="8"/>
  <c r="C239" i="8"/>
  <c r="E879" i="8"/>
  <c r="C235" i="8"/>
  <c r="E875" i="8"/>
  <c r="C231" i="8"/>
  <c r="E871" i="8"/>
  <c r="C227" i="8"/>
  <c r="E867" i="8"/>
  <c r="C223" i="8"/>
  <c r="E863" i="8"/>
  <c r="C219" i="8"/>
  <c r="E859" i="8"/>
  <c r="C215" i="8"/>
  <c r="E855" i="8"/>
  <c r="C211" i="8"/>
  <c r="E851" i="8"/>
  <c r="C207" i="8"/>
  <c r="E847" i="8"/>
  <c r="C203" i="8"/>
  <c r="E843" i="8"/>
  <c r="E1009" i="8"/>
  <c r="C369" i="8"/>
  <c r="E1005" i="8"/>
  <c r="C365" i="8"/>
  <c r="E1001" i="8"/>
  <c r="C361" i="8"/>
  <c r="E997" i="8"/>
  <c r="C357" i="8"/>
  <c r="E993" i="8"/>
  <c r="C353" i="8"/>
  <c r="E989" i="8"/>
  <c r="C349" i="8"/>
  <c r="E985" i="8"/>
  <c r="C345" i="8"/>
  <c r="E981" i="8"/>
  <c r="C341" i="8"/>
  <c r="E977" i="8"/>
  <c r="C337" i="8"/>
  <c r="E973" i="8"/>
  <c r="C333" i="8"/>
  <c r="E969" i="8"/>
  <c r="C329" i="8"/>
  <c r="E965" i="8"/>
  <c r="C325" i="8"/>
  <c r="E961" i="8"/>
  <c r="C321" i="8"/>
  <c r="E957" i="8"/>
  <c r="C317" i="8"/>
  <c r="E953" i="8"/>
  <c r="C313" i="8"/>
  <c r="E949" i="8"/>
  <c r="C309" i="8"/>
  <c r="E945" i="8"/>
  <c r="C305" i="8"/>
  <c r="E941" i="8"/>
  <c r="C301" i="8"/>
  <c r="E937" i="8"/>
  <c r="C297" i="8"/>
  <c r="E933" i="8"/>
  <c r="C293" i="8"/>
  <c r="E929" i="8"/>
  <c r="C289" i="8"/>
  <c r="E925" i="8"/>
  <c r="C285" i="8"/>
  <c r="E921" i="8"/>
  <c r="C281" i="8"/>
  <c r="E917" i="8"/>
  <c r="C277" i="8"/>
  <c r="E913" i="8"/>
  <c r="C273" i="8"/>
  <c r="E909" i="8"/>
  <c r="C269" i="8"/>
  <c r="E905" i="8"/>
  <c r="C265" i="8"/>
  <c r="E901" i="8"/>
  <c r="C261" i="8"/>
  <c r="E897" i="8"/>
  <c r="C257" i="8"/>
  <c r="E893" i="8"/>
  <c r="C253" i="8"/>
  <c r="E889" i="8"/>
  <c r="C249" i="8"/>
  <c r="E885" i="8"/>
  <c r="C245" i="8"/>
  <c r="C506" i="8"/>
  <c r="E1146" i="8"/>
  <c r="C502" i="8"/>
  <c r="E1142" i="8"/>
  <c r="C498" i="8"/>
  <c r="E1138" i="8"/>
  <c r="C494" i="8"/>
  <c r="E1134" i="8"/>
  <c r="C490" i="8"/>
  <c r="E1130" i="8"/>
  <c r="C486" i="8"/>
  <c r="E1126" i="8"/>
  <c r="C482" i="8"/>
  <c r="E1122" i="8"/>
  <c r="C478" i="8"/>
  <c r="E1118" i="8"/>
  <c r="C474" i="8"/>
  <c r="E1114" i="8"/>
  <c r="C470" i="8"/>
  <c r="E1110" i="8"/>
  <c r="C466" i="8"/>
  <c r="E1106" i="8"/>
  <c r="C462" i="8"/>
  <c r="E1102" i="8"/>
  <c r="C458" i="8"/>
  <c r="E1098" i="8"/>
  <c r="C454" i="8"/>
  <c r="E1094" i="8"/>
  <c r="C450" i="8"/>
  <c r="E1090" i="8"/>
  <c r="C93" i="8"/>
  <c r="C89" i="8"/>
  <c r="C85" i="8"/>
  <c r="C81" i="8"/>
  <c r="C77" i="8"/>
  <c r="C73" i="8"/>
  <c r="C69" i="8"/>
  <c r="C65" i="8"/>
  <c r="C61" i="8"/>
  <c r="C57" i="8"/>
  <c r="C53" i="8"/>
  <c r="C49" i="8"/>
  <c r="C45" i="8"/>
  <c r="C41" i="8"/>
  <c r="C37" i="8"/>
  <c r="C33" i="8"/>
  <c r="C29" i="8"/>
  <c r="C25" i="8"/>
  <c r="C21" i="8"/>
  <c r="C17" i="8"/>
  <c r="C13" i="8"/>
  <c r="C9" i="8"/>
  <c r="C584" i="8"/>
  <c r="C580" i="8"/>
  <c r="C576" i="8"/>
  <c r="C572" i="8"/>
  <c r="C568" i="8"/>
  <c r="C564" i="8"/>
  <c r="C560" i="8"/>
  <c r="C556" i="8"/>
  <c r="C552" i="8"/>
  <c r="C548" i="8"/>
  <c r="C544" i="8"/>
  <c r="C540" i="8"/>
  <c r="C536" i="8"/>
  <c r="C532" i="8"/>
  <c r="C528" i="8"/>
  <c r="C524" i="8"/>
  <c r="C520" i="8"/>
  <c r="C516" i="8"/>
  <c r="C512" i="8"/>
  <c r="C508" i="8"/>
  <c r="C503" i="8"/>
  <c r="C497" i="8"/>
  <c r="C492" i="8"/>
  <c r="C487" i="8"/>
  <c r="C481" i="8"/>
  <c r="C476" i="8"/>
  <c r="C471" i="8"/>
  <c r="C465" i="8"/>
  <c r="C460" i="8"/>
  <c r="C455" i="8"/>
  <c r="C449" i="8"/>
  <c r="C444" i="8"/>
  <c r="C439" i="8"/>
  <c r="C433" i="8"/>
  <c r="C428" i="8"/>
  <c r="C423" i="8"/>
  <c r="C417" i="8"/>
  <c r="C412" i="8"/>
  <c r="C407" i="8"/>
  <c r="C401" i="8"/>
  <c r="C396" i="8"/>
  <c r="C389" i="8"/>
  <c r="C381" i="8"/>
  <c r="C373" i="8"/>
  <c r="C360" i="8"/>
  <c r="C344" i="8"/>
  <c r="C328" i="8"/>
  <c r="C312" i="8"/>
  <c r="C296" i="8"/>
  <c r="C280" i="8"/>
  <c r="C264" i="8"/>
  <c r="C248" i="8"/>
  <c r="C232" i="8"/>
  <c r="C216" i="8"/>
  <c r="C200" i="8"/>
  <c r="C184" i="8"/>
  <c r="C168" i="8"/>
  <c r="C152" i="8"/>
  <c r="C136" i="8"/>
  <c r="C120" i="8"/>
  <c r="C104" i="8"/>
  <c r="E833" i="8"/>
  <c r="C193" i="8"/>
  <c r="E821" i="8"/>
  <c r="C181" i="8"/>
  <c r="E809" i="8"/>
  <c r="C169" i="8"/>
  <c r="E797" i="8"/>
  <c r="C157" i="8"/>
  <c r="E785" i="8"/>
  <c r="C145" i="8"/>
  <c r="C242" i="8"/>
  <c r="E882" i="8"/>
  <c r="C234" i="8"/>
  <c r="E874" i="8"/>
  <c r="C218" i="8"/>
  <c r="E858" i="8"/>
  <c r="C206" i="8"/>
  <c r="E846" i="8"/>
  <c r="C5" i="8"/>
  <c r="C92" i="8"/>
  <c r="C88" i="8"/>
  <c r="C84" i="8"/>
  <c r="C80" i="8"/>
  <c r="C76" i="8"/>
  <c r="C72" i="8"/>
  <c r="C68" i="8"/>
  <c r="C64" i="8"/>
  <c r="C60" i="8"/>
  <c r="C56" i="8"/>
  <c r="C52" i="8"/>
  <c r="C48" i="8"/>
  <c r="C44" i="8"/>
  <c r="C40" i="8"/>
  <c r="C36" i="8"/>
  <c r="C32" i="8"/>
  <c r="C28" i="8"/>
  <c r="C24" i="8"/>
  <c r="C20" i="8"/>
  <c r="C16" i="8"/>
  <c r="C12" i="8"/>
  <c r="C8" i="8"/>
  <c r="C583" i="8"/>
  <c r="C579" i="8"/>
  <c r="C575" i="8"/>
  <c r="C571" i="8"/>
  <c r="C567" i="8"/>
  <c r="C563" i="8"/>
  <c r="C559" i="8"/>
  <c r="C555" i="8"/>
  <c r="C551" i="8"/>
  <c r="C547" i="8"/>
  <c r="C543" i="8"/>
  <c r="C539" i="8"/>
  <c r="C535" i="8"/>
  <c r="C531" i="8"/>
  <c r="C527" i="8"/>
  <c r="C523" i="8"/>
  <c r="C519" i="8"/>
  <c r="C515" i="8"/>
  <c r="C511" i="8"/>
  <c r="C507" i="8"/>
  <c r="C501" i="8"/>
  <c r="C496" i="8"/>
  <c r="C491" i="8"/>
  <c r="C485" i="8"/>
  <c r="C480" i="8"/>
  <c r="C475" i="8"/>
  <c r="C469" i="8"/>
  <c r="C464" i="8"/>
  <c r="C459" i="8"/>
  <c r="C453" i="8"/>
  <c r="C448" i="8"/>
  <c r="C443" i="8"/>
  <c r="C437" i="8"/>
  <c r="C432" i="8"/>
  <c r="C427" i="8"/>
  <c r="C421" i="8"/>
  <c r="C416" i="8"/>
  <c r="C411" i="8"/>
  <c r="C405" i="8"/>
  <c r="C400" i="8"/>
  <c r="C395" i="8"/>
  <c r="C388" i="8"/>
  <c r="C380" i="8"/>
  <c r="C372" i="8"/>
  <c r="C356" i="8"/>
  <c r="C340" i="8"/>
  <c r="C324" i="8"/>
  <c r="C308" i="8"/>
  <c r="C292" i="8"/>
  <c r="C276" i="8"/>
  <c r="C260" i="8"/>
  <c r="C244" i="8"/>
  <c r="C228" i="8"/>
  <c r="C212" i="8"/>
  <c r="C196" i="8"/>
  <c r="C180" i="8"/>
  <c r="C164" i="8"/>
  <c r="C148" i="8"/>
  <c r="C132" i="8"/>
  <c r="C116" i="8"/>
  <c r="C100" i="8"/>
  <c r="E841" i="8"/>
  <c r="C201" i="8"/>
  <c r="E829" i="8"/>
  <c r="C189" i="8"/>
  <c r="E817" i="8"/>
  <c r="C177" i="8"/>
  <c r="E805" i="8"/>
  <c r="C165" i="8"/>
  <c r="E789" i="8"/>
  <c r="C149" i="8"/>
  <c r="E777" i="8"/>
  <c r="C137" i="8"/>
  <c r="C230" i="8"/>
  <c r="E870" i="8"/>
  <c r="C214" i="8"/>
  <c r="E854" i="8"/>
  <c r="C202" i="8"/>
  <c r="E842" i="8"/>
  <c r="C135" i="8"/>
  <c r="E775" i="8"/>
  <c r="C127" i="8"/>
  <c r="E767" i="8"/>
  <c r="C119" i="8"/>
  <c r="E759" i="8"/>
  <c r="C111" i="8"/>
  <c r="E751" i="8"/>
  <c r="C107" i="8"/>
  <c r="E747" i="8"/>
  <c r="C103" i="8"/>
  <c r="E743" i="8"/>
  <c r="C99" i="8"/>
  <c r="E739" i="8"/>
  <c r="E877" i="8"/>
  <c r="C237" i="8"/>
  <c r="E869" i="8"/>
  <c r="C229" i="8"/>
  <c r="E861" i="8"/>
  <c r="C221" i="8"/>
  <c r="E853" i="8"/>
  <c r="C213" i="8"/>
  <c r="E845" i="8"/>
  <c r="C205" i="8"/>
  <c r="C391" i="8"/>
  <c r="E1031" i="8"/>
  <c r="C383" i="8"/>
  <c r="E1023" i="8"/>
  <c r="C375" i="8"/>
  <c r="E1015" i="8"/>
  <c r="C367" i="8"/>
  <c r="E1007" i="8"/>
  <c r="C355" i="8"/>
  <c r="E995" i="8"/>
  <c r="C347" i="8"/>
  <c r="E987" i="8"/>
  <c r="C339" i="8"/>
  <c r="E979" i="8"/>
  <c r="C331" i="8"/>
  <c r="E971" i="8"/>
  <c r="C323" i="8"/>
  <c r="E963" i="8"/>
  <c r="C315" i="8"/>
  <c r="E955" i="8"/>
  <c r="C307" i="8"/>
  <c r="E947" i="8"/>
  <c r="C299" i="8"/>
  <c r="E939" i="8"/>
  <c r="C295" i="8"/>
  <c r="E935" i="8"/>
  <c r="C287" i="8"/>
  <c r="E927" i="8"/>
  <c r="C283" i="8"/>
  <c r="E923" i="8"/>
  <c r="C279" i="8"/>
  <c r="E919" i="8"/>
  <c r="C275" i="8"/>
  <c r="E915" i="8"/>
  <c r="C271" i="8"/>
  <c r="E911" i="8"/>
  <c r="C267" i="8"/>
  <c r="E907" i="8"/>
  <c r="C263" i="8"/>
  <c r="E903" i="8"/>
  <c r="C259" i="8"/>
  <c r="E899" i="8"/>
  <c r="C255" i="8"/>
  <c r="E895" i="8"/>
  <c r="C251" i="8"/>
  <c r="E891" i="8"/>
  <c r="C247" i="8"/>
  <c r="E887" i="8"/>
  <c r="C95" i="8"/>
  <c r="C91" i="8"/>
  <c r="C87" i="8"/>
  <c r="C83" i="8"/>
  <c r="C79" i="8"/>
  <c r="C75" i="8"/>
  <c r="C71" i="8"/>
  <c r="C67" i="8"/>
  <c r="C63" i="8"/>
  <c r="C59" i="8"/>
  <c r="C55" i="8"/>
  <c r="C51" i="8"/>
  <c r="C47" i="8"/>
  <c r="C43" i="8"/>
  <c r="C39" i="8"/>
  <c r="C35" i="8"/>
  <c r="C31" i="8"/>
  <c r="C27" i="8"/>
  <c r="C23" i="8"/>
  <c r="C19" i="8"/>
  <c r="C15" i="8"/>
  <c r="C11" i="8"/>
  <c r="C7" i="8"/>
  <c r="C582" i="8"/>
  <c r="C578" i="8"/>
  <c r="C574" i="8"/>
  <c r="C570" i="8"/>
  <c r="C566" i="8"/>
  <c r="C562" i="8"/>
  <c r="C558" i="8"/>
  <c r="C554" i="8"/>
  <c r="C550" i="8"/>
  <c r="C546" i="8"/>
  <c r="C542" i="8"/>
  <c r="C538" i="8"/>
  <c r="C534" i="8"/>
  <c r="C530" i="8"/>
  <c r="C526" i="8"/>
  <c r="C522" i="8"/>
  <c r="C518" i="8"/>
  <c r="C514" i="8"/>
  <c r="C510" i="8"/>
  <c r="C505" i="8"/>
  <c r="C500" i="8"/>
  <c r="C495" i="8"/>
  <c r="C489" i="8"/>
  <c r="C484" i="8"/>
  <c r="C479" i="8"/>
  <c r="C473" i="8"/>
  <c r="C468" i="8"/>
  <c r="C463" i="8"/>
  <c r="C457" i="8"/>
  <c r="C452" i="8"/>
  <c r="C447" i="8"/>
  <c r="C441" i="8"/>
  <c r="C436" i="8"/>
  <c r="C431" i="8"/>
  <c r="C425" i="8"/>
  <c r="C420" i="8"/>
  <c r="C415" i="8"/>
  <c r="C409" i="8"/>
  <c r="C404" i="8"/>
  <c r="C399" i="8"/>
  <c r="C393" i="8"/>
  <c r="C385" i="8"/>
  <c r="C377" i="8"/>
  <c r="C368" i="8"/>
  <c r="C352" i="8"/>
  <c r="C336" i="8"/>
  <c r="C320" i="8"/>
  <c r="C304" i="8"/>
  <c r="C288" i="8"/>
  <c r="C272" i="8"/>
  <c r="C256" i="8"/>
  <c r="C240" i="8"/>
  <c r="C224" i="8"/>
  <c r="C208" i="8"/>
  <c r="C192" i="8"/>
  <c r="C176" i="8"/>
  <c r="C160" i="8"/>
  <c r="C144" i="8"/>
  <c r="C128" i="8"/>
  <c r="C112" i="8"/>
  <c r="C96" i="8"/>
  <c r="E837" i="8"/>
  <c r="C197" i="8"/>
  <c r="E825" i="8"/>
  <c r="C185" i="8"/>
  <c r="E813" i="8"/>
  <c r="C173" i="8"/>
  <c r="E801" i="8"/>
  <c r="C161" i="8"/>
  <c r="E793" i="8"/>
  <c r="C153" i="8"/>
  <c r="E781" i="8"/>
  <c r="C141" i="8"/>
  <c r="C238" i="8"/>
  <c r="E878" i="8"/>
  <c r="C226" i="8"/>
  <c r="E866" i="8"/>
  <c r="C222" i="8"/>
  <c r="E862" i="8"/>
  <c r="C210" i="8"/>
  <c r="E850" i="8"/>
  <c r="C131" i="8"/>
  <c r="E771" i="8"/>
  <c r="C123" i="8"/>
  <c r="E763" i="8"/>
  <c r="C115" i="8"/>
  <c r="E755" i="8"/>
  <c r="E881" i="8"/>
  <c r="C241" i="8"/>
  <c r="E873" i="8"/>
  <c r="C233" i="8"/>
  <c r="E865" i="8"/>
  <c r="C225" i="8"/>
  <c r="E857" i="8"/>
  <c r="C217" i="8"/>
  <c r="E849" i="8"/>
  <c r="C209" i="8"/>
  <c r="C387" i="8"/>
  <c r="E1027" i="8"/>
  <c r="C379" i="8"/>
  <c r="E1019" i="8"/>
  <c r="C371" i="8"/>
  <c r="E1011" i="8"/>
  <c r="C363" i="8"/>
  <c r="E1003" i="8"/>
  <c r="C359" i="8"/>
  <c r="E999" i="8"/>
  <c r="C351" i="8"/>
  <c r="E991" i="8"/>
  <c r="C343" i="8"/>
  <c r="E983" i="8"/>
  <c r="C335" i="8"/>
  <c r="E975" i="8"/>
  <c r="C327" i="8"/>
  <c r="E967" i="8"/>
  <c r="C319" i="8"/>
  <c r="E959" i="8"/>
  <c r="C311" i="8"/>
  <c r="E951" i="8"/>
  <c r="C303" i="8"/>
  <c r="E943" i="8"/>
  <c r="C291" i="8"/>
  <c r="E931" i="8"/>
  <c r="C134" i="8"/>
  <c r="E774" i="8"/>
  <c r="C130" i="8"/>
  <c r="E770" i="8"/>
  <c r="C126" i="8"/>
  <c r="E766" i="8"/>
  <c r="C122" i="8"/>
  <c r="E762" i="8"/>
  <c r="C118" i="8"/>
  <c r="E758" i="8"/>
  <c r="C114" i="8"/>
  <c r="E754" i="8"/>
  <c r="C110" i="8"/>
  <c r="E750" i="8"/>
  <c r="C106" i="8"/>
  <c r="E746" i="8"/>
  <c r="C102" i="8"/>
  <c r="E742" i="8"/>
  <c r="C98" i="8"/>
  <c r="E738" i="8"/>
  <c r="C199" i="8"/>
  <c r="E839" i="8"/>
  <c r="C195" i="8"/>
  <c r="E835" i="8"/>
  <c r="C191" i="8"/>
  <c r="E831" i="8"/>
  <c r="C187" i="8"/>
  <c r="E827" i="8"/>
  <c r="C183" i="8"/>
  <c r="E823" i="8"/>
  <c r="C179" i="8"/>
  <c r="E819" i="8"/>
  <c r="C175" i="8"/>
  <c r="E815" i="8"/>
  <c r="C171" i="8"/>
  <c r="E811" i="8"/>
  <c r="C167" i="8"/>
  <c r="E807" i="8"/>
  <c r="C163" i="8"/>
  <c r="E803" i="8"/>
  <c r="C159" i="8"/>
  <c r="E799" i="8"/>
  <c r="C155" i="8"/>
  <c r="E795" i="8"/>
  <c r="C151" i="8"/>
  <c r="E791" i="8"/>
  <c r="C147" i="8"/>
  <c r="E787" i="8"/>
  <c r="C143" i="8"/>
  <c r="E783" i="8"/>
  <c r="C139" i="8"/>
  <c r="E779" i="8"/>
  <c r="C446" i="8"/>
  <c r="E1086" i="8"/>
  <c r="C442" i="8"/>
  <c r="E1082" i="8"/>
  <c r="C438" i="8"/>
  <c r="E1078" i="8"/>
  <c r="C434" i="8"/>
  <c r="E1074" i="8"/>
  <c r="C430" i="8"/>
  <c r="E1070" i="8"/>
  <c r="C426" i="8"/>
  <c r="E1066" i="8"/>
  <c r="C422" i="8"/>
  <c r="E1062" i="8"/>
  <c r="C418" i="8"/>
  <c r="E1058" i="8"/>
  <c r="C414" i="8"/>
  <c r="E1054" i="8"/>
  <c r="C410" i="8"/>
  <c r="E1050" i="8"/>
  <c r="C406" i="8"/>
  <c r="E1046" i="8"/>
  <c r="C402" i="8"/>
  <c r="E1042" i="8"/>
  <c r="C398" i="8"/>
  <c r="E1038" i="8"/>
  <c r="C394" i="8"/>
  <c r="E1034" i="8"/>
  <c r="C390" i="8"/>
  <c r="E1030" i="8"/>
  <c r="C386" i="8"/>
  <c r="E1026" i="8"/>
  <c r="C382" i="8"/>
  <c r="E1022" i="8"/>
  <c r="C378" i="8"/>
  <c r="E1018" i="8"/>
  <c r="C374" i="8"/>
  <c r="E1014" i="8"/>
  <c r="C370" i="8"/>
  <c r="E1010" i="8"/>
  <c r="C366" i="8"/>
  <c r="E1006" i="8"/>
  <c r="C362" i="8"/>
  <c r="E1002" i="8"/>
  <c r="C358" i="8"/>
  <c r="E998" i="8"/>
  <c r="C354" i="8"/>
  <c r="E994" i="8"/>
  <c r="C350" i="8"/>
  <c r="E990" i="8"/>
  <c r="C346" i="8"/>
  <c r="E986" i="8"/>
  <c r="C342" i="8"/>
  <c r="E982" i="8"/>
  <c r="C338" i="8"/>
  <c r="E978" i="8"/>
  <c r="C334" i="8"/>
  <c r="E974" i="8"/>
  <c r="C330" i="8"/>
  <c r="E970" i="8"/>
  <c r="C326" i="8"/>
  <c r="E966" i="8"/>
  <c r="C322" i="8"/>
  <c r="E962" i="8"/>
  <c r="C318" i="8"/>
  <c r="E958" i="8"/>
  <c r="C314" i="8"/>
  <c r="E954" i="8"/>
  <c r="C310" i="8"/>
  <c r="E950" i="8"/>
  <c r="C306" i="8"/>
  <c r="E946" i="8"/>
  <c r="C302" i="8"/>
  <c r="E942" i="8"/>
  <c r="C298" i="8"/>
  <c r="E938" i="8"/>
  <c r="C294" i="8"/>
  <c r="E934" i="8"/>
  <c r="C290" i="8"/>
  <c r="E930" i="8"/>
  <c r="C286" i="8"/>
  <c r="E926" i="8"/>
  <c r="C282" i="8"/>
  <c r="E922" i="8"/>
  <c r="C278" i="8"/>
  <c r="E918" i="8"/>
  <c r="C274" i="8"/>
  <c r="E914" i="8"/>
  <c r="C270" i="8"/>
  <c r="E910" i="8"/>
  <c r="C266" i="8"/>
  <c r="E906" i="8"/>
  <c r="C262" i="8"/>
  <c r="E902" i="8"/>
  <c r="C258" i="8"/>
  <c r="E898" i="8"/>
  <c r="C254" i="8"/>
  <c r="E894" i="8"/>
  <c r="C250" i="8"/>
  <c r="E890" i="8"/>
  <c r="C246" i="8"/>
  <c r="E886" i="8"/>
  <c r="C94" i="8"/>
  <c r="C90" i="8"/>
  <c r="C86" i="8"/>
  <c r="C82" i="8"/>
  <c r="C78" i="8"/>
  <c r="C74" i="8"/>
  <c r="C70" i="8"/>
  <c r="C66" i="8"/>
  <c r="C62" i="8"/>
  <c r="C58" i="8"/>
  <c r="C54" i="8"/>
  <c r="C50" i="8"/>
  <c r="C46" i="8"/>
  <c r="C42" i="8"/>
  <c r="C38" i="8"/>
  <c r="C34" i="8"/>
  <c r="C30" i="8"/>
  <c r="C26" i="8"/>
  <c r="C22" i="8"/>
  <c r="C18" i="8"/>
  <c r="C14" i="8"/>
  <c r="C10" i="8"/>
  <c r="C6" i="8"/>
  <c r="C585" i="8"/>
  <c r="C581" i="8"/>
  <c r="C577" i="8"/>
  <c r="C573" i="8"/>
  <c r="C569" i="8"/>
  <c r="C565" i="8"/>
  <c r="C561" i="8"/>
  <c r="C557" i="8"/>
  <c r="C553" i="8"/>
  <c r="C549" i="8"/>
  <c r="C545" i="8"/>
  <c r="C541" i="8"/>
  <c r="C537" i="8"/>
  <c r="C533" i="8"/>
  <c r="C529" i="8"/>
  <c r="C525" i="8"/>
  <c r="C521" i="8"/>
  <c r="C517" i="8"/>
  <c r="C513" i="8"/>
  <c r="C509" i="8"/>
  <c r="C504" i="8"/>
  <c r="C499" i="8"/>
  <c r="C493" i="8"/>
  <c r="C488" i="8"/>
  <c r="C483" i="8"/>
  <c r="C477" i="8"/>
  <c r="C472" i="8"/>
  <c r="C467" i="8"/>
  <c r="C461" i="8"/>
  <c r="C456" i="8"/>
  <c r="C451" i="8"/>
  <c r="C445" i="8"/>
  <c r="C440" i="8"/>
  <c r="C435" i="8"/>
  <c r="C429" i="8"/>
  <c r="C424" i="8"/>
  <c r="C419" i="8"/>
  <c r="C413" i="8"/>
  <c r="C408" i="8"/>
  <c r="C403" i="8"/>
  <c r="C397" i="8"/>
  <c r="C392" i="8"/>
  <c r="C384" i="8"/>
  <c r="C376" i="8"/>
  <c r="C364" i="8"/>
  <c r="C348" i="8"/>
  <c r="C332" i="8"/>
  <c r="C316" i="8"/>
  <c r="C300" i="8"/>
  <c r="C284" i="8"/>
  <c r="C268" i="8"/>
  <c r="C252" i="8"/>
  <c r="C236" i="8"/>
  <c r="C220" i="8"/>
  <c r="C204" i="8"/>
  <c r="C188" i="8"/>
  <c r="C172" i="8"/>
  <c r="C156" i="8"/>
  <c r="C140" i="8"/>
  <c r="C124" i="8"/>
  <c r="C108" i="8"/>
  <c r="D1035" i="10" l="1"/>
  <c r="D1051" i="10"/>
  <c r="D1067" i="10"/>
  <c r="D1083" i="10"/>
  <c r="D1099" i="10"/>
  <c r="D1115" i="10"/>
  <c r="D1131" i="10"/>
  <c r="D1147" i="10"/>
  <c r="D1163" i="10"/>
  <c r="D1179" i="10"/>
  <c r="D1195" i="10"/>
  <c r="D1211" i="10"/>
  <c r="D1227" i="10"/>
  <c r="D1243" i="10"/>
  <c r="D1259" i="10"/>
  <c r="D1275" i="10"/>
  <c r="D1291" i="10"/>
  <c r="D1307" i="10"/>
  <c r="D1323" i="10"/>
  <c r="D1339" i="10"/>
  <c r="D1355" i="10"/>
  <c r="D1371" i="10"/>
  <c r="D1387" i="10"/>
  <c r="D1403" i="10"/>
  <c r="D1419" i="10"/>
  <c r="D1435" i="10"/>
  <c r="D1451" i="10"/>
  <c r="D1467" i="10"/>
  <c r="D1483" i="10"/>
  <c r="D1499" i="10"/>
  <c r="D1515" i="10"/>
  <c r="D1531" i="10"/>
  <c r="D1547" i="10"/>
  <c r="D1563" i="10"/>
  <c r="D1579" i="10"/>
  <c r="D1595" i="10"/>
  <c r="D1030" i="10"/>
  <c r="D1032" i="10"/>
  <c r="D1048" i="10"/>
  <c r="D1064" i="10"/>
  <c r="D1080" i="10"/>
  <c r="D1096" i="10"/>
  <c r="D1112" i="10"/>
  <c r="D1128" i="10"/>
  <c r="D1144" i="10"/>
  <c r="D1160" i="10"/>
  <c r="D1176" i="10"/>
  <c r="D1192" i="10"/>
  <c r="D1208" i="10"/>
  <c r="D1224" i="10"/>
  <c r="D1240" i="10"/>
  <c r="D1256" i="10"/>
  <c r="D1272" i="10"/>
  <c r="D1288" i="10"/>
  <c r="D1304" i="10"/>
  <c r="D1320" i="10"/>
  <c r="D1336" i="10"/>
  <c r="D1352" i="10"/>
  <c r="D1368" i="10"/>
  <c r="D1384" i="10"/>
  <c r="D1400" i="10"/>
  <c r="D1416" i="10"/>
  <c r="D1432" i="10"/>
  <c r="D1448" i="10"/>
  <c r="D1464" i="10"/>
  <c r="D1480" i="10"/>
  <c r="D1496" i="10"/>
  <c r="D1512" i="10"/>
  <c r="D1528" i="10"/>
  <c r="D1544" i="10"/>
  <c r="D1560" i="10"/>
  <c r="D1576" i="10"/>
  <c r="D1592" i="10"/>
  <c r="D1608" i="10"/>
  <c r="D1033" i="10"/>
  <c r="D1049" i="10"/>
  <c r="D1065" i="10"/>
  <c r="D1081" i="10"/>
  <c r="D1097" i="10"/>
  <c r="D1113" i="10"/>
  <c r="D1129" i="10"/>
  <c r="D1145" i="10"/>
  <c r="D1161" i="10"/>
  <c r="D1177" i="10"/>
  <c r="D1193" i="10"/>
  <c r="D1209" i="10"/>
  <c r="D1225" i="10"/>
  <c r="D1241" i="10"/>
  <c r="D1257" i="10"/>
  <c r="D1273" i="10"/>
  <c r="D1289" i="10"/>
  <c r="D1305" i="10"/>
  <c r="D1321" i="10"/>
  <c r="D1337" i="10"/>
  <c r="D1353" i="10"/>
  <c r="D1369" i="10"/>
  <c r="D1385" i="10"/>
  <c r="D1401" i="10"/>
  <c r="D1417" i="10"/>
  <c r="D1433" i="10"/>
  <c r="D1449" i="10"/>
  <c r="D1465" i="10"/>
  <c r="D1481" i="10"/>
  <c r="D1497" i="10"/>
  <c r="D1513" i="10"/>
  <c r="D1529" i="10"/>
  <c r="D1545" i="10"/>
  <c r="D1561" i="10"/>
  <c r="D1577" i="10"/>
  <c r="D1593" i="10"/>
  <c r="D1609" i="10"/>
  <c r="D1038" i="10"/>
  <c r="D1054" i="10"/>
  <c r="D1070" i="10"/>
  <c r="D1086" i="10"/>
  <c r="D1102" i="10"/>
  <c r="D1118" i="10"/>
  <c r="D1134" i="10"/>
  <c r="D1150" i="10"/>
  <c r="D1166" i="10"/>
  <c r="D1182" i="10"/>
  <c r="D1198" i="10"/>
  <c r="D1214" i="10"/>
  <c r="D1230" i="10"/>
  <c r="D1246" i="10"/>
  <c r="D1262" i="10"/>
  <c r="D1278" i="10"/>
  <c r="D1294" i="10"/>
  <c r="D1310" i="10"/>
  <c r="D1326" i="10"/>
  <c r="D1342" i="10"/>
  <c r="D1358" i="10"/>
  <c r="D1374" i="10"/>
  <c r="D1390" i="10"/>
  <c r="D1406" i="10"/>
  <c r="D1422" i="10"/>
  <c r="D1438" i="10"/>
  <c r="D1454" i="10"/>
  <c r="D1470" i="10"/>
  <c r="D1486" i="10"/>
  <c r="D1502" i="10"/>
  <c r="D1518" i="10"/>
  <c r="D1534" i="10"/>
  <c r="D1550" i="10"/>
  <c r="D1566" i="10"/>
  <c r="D1582" i="10"/>
  <c r="D1598" i="10"/>
  <c r="D1039" i="10"/>
  <c r="D1055" i="10"/>
  <c r="D1071" i="10"/>
  <c r="D1087" i="10"/>
  <c r="D1103" i="10"/>
  <c r="D1119" i="10"/>
  <c r="D1135" i="10"/>
  <c r="D1151" i="10"/>
  <c r="D1167" i="10"/>
  <c r="D1183" i="10"/>
  <c r="D1199" i="10"/>
  <c r="D1215" i="10"/>
  <c r="D1231" i="10"/>
  <c r="D1247" i="10"/>
  <c r="D1263" i="10"/>
  <c r="D1279" i="10"/>
  <c r="D1295" i="10"/>
  <c r="D1311" i="10"/>
  <c r="D1327" i="10"/>
  <c r="D1343" i="10"/>
  <c r="D1359" i="10"/>
  <c r="D1375" i="10"/>
  <c r="D1391" i="10"/>
  <c r="D1407" i="10"/>
  <c r="D1423" i="10"/>
  <c r="D1439" i="10"/>
  <c r="D1455" i="10"/>
  <c r="D1471" i="10"/>
  <c r="D1487" i="10"/>
  <c r="D1503" i="10"/>
  <c r="D1519" i="10"/>
  <c r="D1535" i="10"/>
  <c r="D1551" i="10"/>
  <c r="D1567" i="10"/>
  <c r="D1583" i="10"/>
  <c r="D1599" i="10"/>
  <c r="D1036" i="10"/>
  <c r="D1052" i="10"/>
  <c r="D1068" i="10"/>
  <c r="D1084" i="10"/>
  <c r="D1100" i="10"/>
  <c r="D1116" i="10"/>
  <c r="D1132" i="10"/>
  <c r="D1148" i="10"/>
  <c r="D1164" i="10"/>
  <c r="D1180" i="10"/>
  <c r="D1196" i="10"/>
  <c r="D1212" i="10"/>
  <c r="D1228" i="10"/>
  <c r="D1244" i="10"/>
  <c r="D1260" i="10"/>
  <c r="D1276" i="10"/>
  <c r="D1292" i="10"/>
  <c r="D1308" i="10"/>
  <c r="D1324" i="10"/>
  <c r="D1340" i="10"/>
  <c r="D1356" i="10"/>
  <c r="D1372" i="10"/>
  <c r="D1388" i="10"/>
  <c r="D1404" i="10"/>
  <c r="D1420" i="10"/>
  <c r="D1436" i="10"/>
  <c r="D1452" i="10"/>
  <c r="D1468" i="10"/>
  <c r="D1484" i="10"/>
  <c r="D1500" i="10"/>
  <c r="D1516" i="10"/>
  <c r="D1532" i="10"/>
  <c r="D1548" i="10"/>
  <c r="D1564" i="10"/>
  <c r="D1580" i="10"/>
  <c r="D1596" i="10"/>
  <c r="D1037" i="10"/>
  <c r="D1053" i="10"/>
  <c r="D1069" i="10"/>
  <c r="D1085" i="10"/>
  <c r="D1101" i="10"/>
  <c r="D1117" i="10"/>
  <c r="D1133" i="10"/>
  <c r="D1149" i="10"/>
  <c r="D1165" i="10"/>
  <c r="D1181" i="10"/>
  <c r="D1197" i="10"/>
  <c r="D1213" i="10"/>
  <c r="D1229" i="10"/>
  <c r="D1245" i="10"/>
  <c r="D1261" i="10"/>
  <c r="D1277" i="10"/>
  <c r="D1293" i="10"/>
  <c r="D1309" i="10"/>
  <c r="D1325" i="10"/>
  <c r="D1341" i="10"/>
  <c r="D1357" i="10"/>
  <c r="D1373" i="10"/>
  <c r="D1389" i="10"/>
  <c r="D1405" i="10"/>
  <c r="D1421" i="10"/>
  <c r="D1437" i="10"/>
  <c r="D1453" i="10"/>
  <c r="D1469" i="10"/>
  <c r="D1485" i="10"/>
  <c r="D1501" i="10"/>
  <c r="D1517" i="10"/>
  <c r="D1533" i="10"/>
  <c r="D1549" i="10"/>
  <c r="D1565" i="10"/>
  <c r="D1581" i="10"/>
  <c r="D1597" i="10"/>
  <c r="D1042" i="10"/>
  <c r="D1058" i="10"/>
  <c r="D1074" i="10"/>
  <c r="D1090" i="10"/>
  <c r="D1106" i="10"/>
  <c r="D1122" i="10"/>
  <c r="D1138" i="10"/>
  <c r="D1154" i="10"/>
  <c r="D1170" i="10"/>
  <c r="D1186" i="10"/>
  <c r="D1202" i="10"/>
  <c r="D1218" i="10"/>
  <c r="D1234" i="10"/>
  <c r="D1250" i="10"/>
  <c r="D1266" i="10"/>
  <c r="D1282" i="10"/>
  <c r="D1298" i="10"/>
  <c r="D1314" i="10"/>
  <c r="D1330" i="10"/>
  <c r="D1346" i="10"/>
  <c r="D1362" i="10"/>
  <c r="D1378" i="10"/>
  <c r="D1394" i="10"/>
  <c r="D1410" i="10"/>
  <c r="D1426" i="10"/>
  <c r="D1442" i="10"/>
  <c r="D1458" i="10"/>
  <c r="D1474" i="10"/>
  <c r="D1490" i="10"/>
  <c r="D1506" i="10"/>
  <c r="D1522" i="10"/>
  <c r="D1538" i="10"/>
  <c r="D1554" i="10"/>
  <c r="D1570" i="10"/>
  <c r="D1586" i="10"/>
  <c r="D1602" i="10"/>
  <c r="D1043" i="10"/>
  <c r="D1059" i="10"/>
  <c r="D1075" i="10"/>
  <c r="D1091" i="10"/>
  <c r="D1107" i="10"/>
  <c r="D1123" i="10"/>
  <c r="D1139" i="10"/>
  <c r="D1155" i="10"/>
  <c r="D1171" i="10"/>
  <c r="D1187" i="10"/>
  <c r="D1203" i="10"/>
  <c r="D1219" i="10"/>
  <c r="D1235" i="10"/>
  <c r="D1251" i="10"/>
  <c r="D1267" i="10"/>
  <c r="D1283" i="10"/>
  <c r="D1299" i="10"/>
  <c r="D1315" i="10"/>
  <c r="D1331" i="10"/>
  <c r="D1347" i="10"/>
  <c r="D1363" i="10"/>
  <c r="D1379" i="10"/>
  <c r="D1395" i="10"/>
  <c r="D1411" i="10"/>
  <c r="D1427" i="10"/>
  <c r="D1443" i="10"/>
  <c r="D1459" i="10"/>
  <c r="D1475" i="10"/>
  <c r="D1491" i="10"/>
  <c r="D1507" i="10"/>
  <c r="D1523" i="10"/>
  <c r="D1539" i="10"/>
  <c r="D1555" i="10"/>
  <c r="D1571" i="10"/>
  <c r="D1587" i="10"/>
  <c r="D1603" i="10"/>
  <c r="D1040" i="10"/>
  <c r="D1056" i="10"/>
  <c r="D1072" i="10"/>
  <c r="D1088" i="10"/>
  <c r="D1104" i="10"/>
  <c r="D1120" i="10"/>
  <c r="D1136" i="10"/>
  <c r="D1152" i="10"/>
  <c r="D1168" i="10"/>
  <c r="D1184" i="10"/>
  <c r="D1200" i="10"/>
  <c r="D1216" i="10"/>
  <c r="D1232" i="10"/>
  <c r="D1248" i="10"/>
  <c r="D1264" i="10"/>
  <c r="D1280" i="10"/>
  <c r="D1296" i="10"/>
  <c r="D1312" i="10"/>
  <c r="D1328" i="10"/>
  <c r="D1344" i="10"/>
  <c r="D1360" i="10"/>
  <c r="D1376" i="10"/>
  <c r="D1392" i="10"/>
  <c r="D1408" i="10"/>
  <c r="D1424" i="10"/>
  <c r="D1440" i="10"/>
  <c r="D1456" i="10"/>
  <c r="D1472" i="10"/>
  <c r="D1488" i="10"/>
  <c r="D1504" i="10"/>
  <c r="D1520" i="10"/>
  <c r="D1536" i="10"/>
  <c r="D1552" i="10"/>
  <c r="D1568" i="10"/>
  <c r="D1584" i="10"/>
  <c r="D1600" i="10"/>
  <c r="D1041" i="10"/>
  <c r="D1057" i="10"/>
  <c r="D1073" i="10"/>
  <c r="D1089" i="10"/>
  <c r="D1105" i="10"/>
  <c r="D1121" i="10"/>
  <c r="D1137" i="10"/>
  <c r="D1153" i="10"/>
  <c r="D1169" i="10"/>
  <c r="D1185" i="10"/>
  <c r="D1201" i="10"/>
  <c r="D1217" i="10"/>
  <c r="D1233" i="10"/>
  <c r="D1249" i="10"/>
  <c r="D1265" i="10"/>
  <c r="D1281" i="10"/>
  <c r="D1297" i="10"/>
  <c r="D1313" i="10"/>
  <c r="D1329" i="10"/>
  <c r="D1345" i="10"/>
  <c r="D1361" i="10"/>
  <c r="D1377" i="10"/>
  <c r="D1393" i="10"/>
  <c r="D1409" i="10"/>
  <c r="D1425" i="10"/>
  <c r="D1441" i="10"/>
  <c r="D1457" i="10"/>
  <c r="D1473" i="10"/>
  <c r="D1489" i="10"/>
  <c r="D1505" i="10"/>
  <c r="D1521" i="10"/>
  <c r="D1537" i="10"/>
  <c r="D1553" i="10"/>
  <c r="D1569" i="10"/>
  <c r="D1585" i="10"/>
  <c r="D1601" i="10"/>
  <c r="D1046" i="10"/>
  <c r="D1062" i="10"/>
  <c r="D1078" i="10"/>
  <c r="D1094" i="10"/>
  <c r="D1110" i="10"/>
  <c r="D1126" i="10"/>
  <c r="D1142" i="10"/>
  <c r="D1158" i="10"/>
  <c r="D1174" i="10"/>
  <c r="D1190" i="10"/>
  <c r="D1206" i="10"/>
  <c r="D1222" i="10"/>
  <c r="D1238" i="10"/>
  <c r="D1254" i="10"/>
  <c r="D1270" i="10"/>
  <c r="D1286" i="10"/>
  <c r="D1302" i="10"/>
  <c r="D1318" i="10"/>
  <c r="D1334" i="10"/>
  <c r="D1350" i="10"/>
  <c r="D1366" i="10"/>
  <c r="D1382" i="10"/>
  <c r="D1398" i="10"/>
  <c r="D1414" i="10"/>
  <c r="D1430" i="10"/>
  <c r="D1446" i="10"/>
  <c r="D1462" i="10"/>
  <c r="D1478" i="10"/>
  <c r="D1494" i="10"/>
  <c r="D1510" i="10"/>
  <c r="D1526" i="10"/>
  <c r="D1542" i="10"/>
  <c r="D1558" i="10"/>
  <c r="D1574" i="10"/>
  <c r="D1590" i="10"/>
  <c r="D1606" i="10"/>
  <c r="D1031" i="10"/>
  <c r="D1047" i="10"/>
  <c r="D1063" i="10"/>
  <c r="D1079" i="10"/>
  <c r="D1095" i="10"/>
  <c r="D1111" i="10"/>
  <c r="D1127" i="10"/>
  <c r="D1143" i="10"/>
  <c r="D1159" i="10"/>
  <c r="D1175" i="10"/>
  <c r="D1191" i="10"/>
  <c r="D1207" i="10"/>
  <c r="D1223" i="10"/>
  <c r="D1239" i="10"/>
  <c r="D1255" i="10"/>
  <c r="D1271" i="10"/>
  <c r="D1287" i="10"/>
  <c r="D1303" i="10"/>
  <c r="D1319" i="10"/>
  <c r="D1335" i="10"/>
  <c r="D1351" i="10"/>
  <c r="D1367" i="10"/>
  <c r="D1383" i="10"/>
  <c r="D1399" i="10"/>
  <c r="D1415" i="10"/>
  <c r="D1431" i="10"/>
  <c r="D1447" i="10"/>
  <c r="D1463" i="10"/>
  <c r="D1479" i="10"/>
  <c r="D1495" i="10"/>
  <c r="D1511" i="10"/>
  <c r="D1527" i="10"/>
  <c r="D1543" i="10"/>
  <c r="D1559" i="10"/>
  <c r="D1575" i="10"/>
  <c r="D1591" i="10"/>
  <c r="D1607" i="10"/>
  <c r="D1044" i="10"/>
  <c r="D1060" i="10"/>
  <c r="D1076" i="10"/>
  <c r="D1092" i="10"/>
  <c r="D1108" i="10"/>
  <c r="D1124" i="10"/>
  <c r="D1140" i="10"/>
  <c r="D1156" i="10"/>
  <c r="D1172" i="10"/>
  <c r="D1188" i="10"/>
  <c r="D1204" i="10"/>
  <c r="D1220" i="10"/>
  <c r="D1236" i="10"/>
  <c r="D1252" i="10"/>
  <c r="D1268" i="10"/>
  <c r="D1284" i="10"/>
  <c r="D1300" i="10"/>
  <c r="D1316" i="10"/>
  <c r="D1332" i="10"/>
  <c r="D1348" i="10"/>
  <c r="D1364" i="10"/>
  <c r="D1380" i="10"/>
  <c r="D1396" i="10"/>
  <c r="D1412" i="10"/>
  <c r="D1428" i="10"/>
  <c r="D1444" i="10"/>
  <c r="D1460" i="10"/>
  <c r="D1476" i="10"/>
  <c r="D1492" i="10"/>
  <c r="D1508" i="10"/>
  <c r="D1524" i="10"/>
  <c r="D1540" i="10"/>
  <c r="D1556" i="10"/>
  <c r="D1572" i="10"/>
  <c r="D1588" i="10"/>
  <c r="D1604" i="10"/>
  <c r="D1045" i="10"/>
  <c r="D1061" i="10"/>
  <c r="D1077" i="10"/>
  <c r="D1093" i="10"/>
  <c r="D1109" i="10"/>
  <c r="D1125" i="10"/>
  <c r="D1141" i="10"/>
  <c r="D1157" i="10"/>
  <c r="D1173" i="10"/>
  <c r="D1189" i="10"/>
  <c r="D1205" i="10"/>
  <c r="D1221" i="10"/>
  <c r="D1237" i="10"/>
  <c r="D1253" i="10"/>
  <c r="D1269" i="10"/>
  <c r="D1285" i="10"/>
  <c r="D1301" i="10"/>
  <c r="D1317" i="10"/>
  <c r="D1333" i="10"/>
  <c r="D1349" i="10"/>
  <c r="D1365" i="10"/>
  <c r="D1381" i="10"/>
  <c r="D1397" i="10"/>
  <c r="D1413" i="10"/>
  <c r="D1429" i="10"/>
  <c r="D1445" i="10"/>
  <c r="D1461" i="10"/>
  <c r="D1477" i="10"/>
  <c r="D1493" i="10"/>
  <c r="D1509" i="10"/>
  <c r="D1525" i="10"/>
  <c r="D1541" i="10"/>
  <c r="D1557" i="10"/>
  <c r="D1573" i="10"/>
  <c r="D1589" i="10"/>
  <c r="D1605" i="10"/>
  <c r="D1034" i="10"/>
  <c r="D1050" i="10"/>
  <c r="D1066" i="10"/>
  <c r="D1082" i="10"/>
  <c r="D1098" i="10"/>
  <c r="D1114" i="10"/>
  <c r="D1130" i="10"/>
  <c r="D1146" i="10"/>
  <c r="D1162" i="10"/>
  <c r="D1178" i="10"/>
  <c r="D1194" i="10"/>
  <c r="D1210" i="10"/>
  <c r="D1226" i="10"/>
  <c r="D1242" i="10"/>
  <c r="D1258" i="10"/>
  <c r="D1274" i="10"/>
  <c r="D1290" i="10"/>
  <c r="D1306" i="10"/>
  <c r="D1322" i="10"/>
  <c r="D1338" i="10"/>
  <c r="D1354" i="10"/>
  <c r="D1370" i="10"/>
  <c r="D1386" i="10"/>
  <c r="D1402" i="10"/>
  <c r="D1418" i="10"/>
  <c r="D1434" i="10"/>
  <c r="D1450" i="10"/>
  <c r="D1466" i="10"/>
  <c r="D1482" i="10"/>
  <c r="D1498" i="10"/>
  <c r="D1514" i="10"/>
  <c r="D1530" i="10"/>
  <c r="D1546" i="10"/>
  <c r="D1562" i="10"/>
  <c r="D1578" i="10"/>
  <c r="D1594" i="10"/>
  <c r="D1610" i="10"/>
  <c r="B284" i="8"/>
  <c r="B456" i="8"/>
  <c r="B533" i="8"/>
  <c r="B14" i="8"/>
  <c r="B250" i="8"/>
  <c r="B274" i="8"/>
  <c r="B314" i="8"/>
  <c r="B354" i="8"/>
  <c r="B386" i="8"/>
  <c r="B418" i="8"/>
  <c r="B139" i="8"/>
  <c r="B163" i="8"/>
  <c r="B195" i="8"/>
  <c r="B122" i="8"/>
  <c r="B311" i="8"/>
  <c r="B371" i="8"/>
  <c r="B115" i="8"/>
  <c r="B208" i="8"/>
  <c r="B409" i="8"/>
  <c r="B495" i="8"/>
  <c r="B562" i="8"/>
  <c r="B59" i="8"/>
  <c r="B213" i="8"/>
  <c r="B164" i="8"/>
  <c r="B395" i="8"/>
  <c r="B459" i="8"/>
  <c r="B535" i="8"/>
  <c r="B32" i="8"/>
  <c r="B5" i="8"/>
  <c r="B312" i="8"/>
  <c r="B444" i="8"/>
  <c r="B540" i="8"/>
  <c r="B21" i="8"/>
  <c r="B69" i="8"/>
  <c r="B466" i="8"/>
  <c r="B490" i="8"/>
  <c r="B162" i="8"/>
  <c r="B124" i="8"/>
  <c r="B252" i="8"/>
  <c r="B376" i="8"/>
  <c r="B424" i="8"/>
  <c r="B467" i="8"/>
  <c r="B509" i="8"/>
  <c r="B541" i="8"/>
  <c r="B573" i="8"/>
  <c r="B22" i="8"/>
  <c r="B54" i="8"/>
  <c r="B86" i="8"/>
  <c r="B254" i="8"/>
  <c r="B270" i="8"/>
  <c r="B286" i="8"/>
  <c r="B302" i="8"/>
  <c r="B318" i="8"/>
  <c r="B334" i="8"/>
  <c r="B350" i="8"/>
  <c r="B374" i="8"/>
  <c r="B390" i="8"/>
  <c r="B406" i="8"/>
  <c r="B422" i="8"/>
  <c r="B438" i="8"/>
  <c r="B143" i="8"/>
  <c r="B167" i="8"/>
  <c r="B183" i="8"/>
  <c r="B199" i="8"/>
  <c r="B110" i="8"/>
  <c r="B126" i="8"/>
  <c r="B134" i="8"/>
  <c r="B319" i="8"/>
  <c r="B351" i="8"/>
  <c r="B379" i="8"/>
  <c r="B123" i="8"/>
  <c r="B226" i="8"/>
  <c r="B176" i="8"/>
  <c r="B304" i="8"/>
  <c r="B368" i="8"/>
  <c r="B420" i="8"/>
  <c r="B484" i="8"/>
  <c r="B522" i="8"/>
  <c r="B554" i="8"/>
  <c r="B35" i="8"/>
  <c r="B67" i="8"/>
  <c r="B221" i="8"/>
  <c r="B177" i="8"/>
  <c r="B132" i="8"/>
  <c r="B260" i="8"/>
  <c r="B380" i="8"/>
  <c r="B427" i="8"/>
  <c r="B469" i="8"/>
  <c r="B511" i="8"/>
  <c r="B543" i="8"/>
  <c r="B575" i="8"/>
  <c r="B24" i="8"/>
  <c r="B56" i="8"/>
  <c r="B88" i="8"/>
  <c r="B234" i="8"/>
  <c r="B216" i="8"/>
  <c r="B344" i="8"/>
  <c r="B412" i="8"/>
  <c r="B455" i="8"/>
  <c r="B497" i="8"/>
  <c r="B532" i="8"/>
  <c r="B564" i="8"/>
  <c r="B13" i="8"/>
  <c r="B61" i="8"/>
  <c r="B93" i="8"/>
  <c r="B462" i="8"/>
  <c r="B478" i="8"/>
  <c r="B494" i="8"/>
  <c r="B203" i="8"/>
  <c r="B219" i="8"/>
  <c r="B235" i="8"/>
  <c r="B142" i="8"/>
  <c r="B150" i="8"/>
  <c r="B166" i="8"/>
  <c r="B174" i="8"/>
  <c r="B190" i="8"/>
  <c r="B198" i="8"/>
  <c r="B140" i="8"/>
  <c r="B204" i="8"/>
  <c r="B268" i="8"/>
  <c r="B332" i="8"/>
  <c r="B384" i="8"/>
  <c r="B408" i="8"/>
  <c r="B429" i="8"/>
  <c r="B451" i="8"/>
  <c r="B472" i="8"/>
  <c r="B493" i="8"/>
  <c r="B513" i="8"/>
  <c r="B529" i="8"/>
  <c r="B545" i="8"/>
  <c r="B561" i="8"/>
  <c r="B577" i="8"/>
  <c r="B10" i="8"/>
  <c r="B26" i="8"/>
  <c r="B42" i="8"/>
  <c r="B58" i="8"/>
  <c r="B74" i="8"/>
  <c r="B90" i="8"/>
  <c r="B217" i="8"/>
  <c r="B233" i="8"/>
  <c r="B153" i="8"/>
  <c r="B173" i="8"/>
  <c r="B197" i="8"/>
  <c r="B128" i="8"/>
  <c r="B192" i="8"/>
  <c r="B256" i="8"/>
  <c r="B320" i="8"/>
  <c r="B377" i="8"/>
  <c r="B404" i="8"/>
  <c r="B425" i="8"/>
  <c r="B447" i="8"/>
  <c r="B468" i="8"/>
  <c r="B489" i="8"/>
  <c r="B510" i="8"/>
  <c r="B526" i="8"/>
  <c r="B542" i="8"/>
  <c r="B558" i="8"/>
  <c r="B574" i="8"/>
  <c r="B7" i="8"/>
  <c r="B23" i="8"/>
  <c r="B39" i="8"/>
  <c r="B55" i="8"/>
  <c r="B71" i="8"/>
  <c r="B87" i="8"/>
  <c r="B247" i="8"/>
  <c r="B255" i="8"/>
  <c r="B263" i="8"/>
  <c r="B271" i="8"/>
  <c r="B279" i="8"/>
  <c r="B287" i="8"/>
  <c r="B299" i="8"/>
  <c r="B315" i="8"/>
  <c r="B331" i="8"/>
  <c r="B347" i="8"/>
  <c r="B367" i="8"/>
  <c r="B383" i="8"/>
  <c r="B103" i="8"/>
  <c r="B111" i="8"/>
  <c r="B127" i="8"/>
  <c r="B202" i="8"/>
  <c r="B230" i="8"/>
  <c r="B148" i="8"/>
  <c r="B212" i="8"/>
  <c r="B276" i="8"/>
  <c r="B340" i="8"/>
  <c r="B388" i="8"/>
  <c r="B411" i="8"/>
  <c r="B432" i="8"/>
  <c r="B453" i="8"/>
  <c r="B475" i="8"/>
  <c r="B496" i="8"/>
  <c r="B515" i="8"/>
  <c r="B531" i="8"/>
  <c r="B547" i="8"/>
  <c r="B563" i="8"/>
  <c r="B579" i="8"/>
  <c r="B12" i="8"/>
  <c r="B28" i="8"/>
  <c r="B44" i="8"/>
  <c r="B60" i="8"/>
  <c r="B76" i="8"/>
  <c r="B92" i="8"/>
  <c r="B157" i="8"/>
  <c r="B181" i="8"/>
  <c r="B104" i="8"/>
  <c r="B168" i="8"/>
  <c r="B232" i="8"/>
  <c r="B296" i="8"/>
  <c r="B360" i="8"/>
  <c r="B396" i="8"/>
  <c r="B417" i="8"/>
  <c r="B439" i="8"/>
  <c r="B460" i="8"/>
  <c r="B481" i="8"/>
  <c r="B503" i="8"/>
  <c r="B520" i="8"/>
  <c r="B536" i="8"/>
  <c r="B552" i="8"/>
  <c r="B568" i="8"/>
  <c r="B584" i="8"/>
  <c r="B17" i="8"/>
  <c r="B33" i="8"/>
  <c r="B49" i="8"/>
  <c r="B65" i="8"/>
  <c r="B81" i="8"/>
  <c r="B249" i="8"/>
  <c r="B257" i="8"/>
  <c r="B265" i="8"/>
  <c r="B273" i="8"/>
  <c r="B281" i="8"/>
  <c r="B289" i="8"/>
  <c r="B297" i="8"/>
  <c r="B305" i="8"/>
  <c r="B313" i="8"/>
  <c r="B321" i="8"/>
  <c r="B329" i="8"/>
  <c r="B337" i="8"/>
  <c r="B345" i="8"/>
  <c r="B353" i="8"/>
  <c r="B361" i="8"/>
  <c r="B369" i="8"/>
  <c r="B97" i="8"/>
  <c r="B105" i="8"/>
  <c r="B113" i="8"/>
  <c r="B121" i="8"/>
  <c r="B129" i="8"/>
  <c r="B220" i="8"/>
  <c r="B413" i="8"/>
  <c r="B499" i="8"/>
  <c r="B565" i="8"/>
  <c r="B46" i="8"/>
  <c r="B94" i="8"/>
  <c r="B282" i="8"/>
  <c r="B306" i="8"/>
  <c r="B338" i="8"/>
  <c r="B370" i="8"/>
  <c r="B410" i="8"/>
  <c r="B147" i="8"/>
  <c r="B171" i="8"/>
  <c r="B98" i="8"/>
  <c r="B130" i="8"/>
  <c r="B343" i="8"/>
  <c r="B387" i="8"/>
  <c r="B131" i="8"/>
  <c r="B336" i="8"/>
  <c r="B452" i="8"/>
  <c r="B530" i="8"/>
  <c r="B27" i="8"/>
  <c r="B189" i="8"/>
  <c r="B356" i="8"/>
  <c r="B480" i="8"/>
  <c r="B567" i="8"/>
  <c r="B48" i="8"/>
  <c r="B218" i="8"/>
  <c r="B120" i="8"/>
  <c r="B401" i="8"/>
  <c r="B508" i="8"/>
  <c r="B85" i="8"/>
  <c r="B482" i="8"/>
  <c r="B207" i="8"/>
  <c r="B223" i="8"/>
  <c r="B239" i="8"/>
  <c r="B146" i="8"/>
  <c r="B170" i="8"/>
  <c r="B194" i="8"/>
  <c r="B156" i="8"/>
  <c r="B392" i="8"/>
  <c r="B477" i="8"/>
  <c r="B549" i="8"/>
  <c r="B30" i="8"/>
  <c r="B78" i="8"/>
  <c r="B266" i="8"/>
  <c r="B298" i="8"/>
  <c r="B330" i="8"/>
  <c r="B362" i="8"/>
  <c r="B394" i="8"/>
  <c r="B434" i="8"/>
  <c r="B179" i="8"/>
  <c r="B114" i="8"/>
  <c r="B327" i="8"/>
  <c r="B272" i="8"/>
  <c r="B431" i="8"/>
  <c r="B514" i="8"/>
  <c r="B578" i="8"/>
  <c r="B75" i="8"/>
  <c r="B165" i="8"/>
  <c r="B228" i="8"/>
  <c r="B416" i="8"/>
  <c r="B519" i="8"/>
  <c r="B583" i="8"/>
  <c r="B64" i="8"/>
  <c r="B242" i="8"/>
  <c r="B248" i="8"/>
  <c r="B423" i="8"/>
  <c r="B487" i="8"/>
  <c r="B556" i="8"/>
  <c r="B37" i="8"/>
  <c r="B458" i="8"/>
  <c r="B498" i="8"/>
  <c r="B215" i="8"/>
  <c r="B231" i="8"/>
  <c r="B138" i="8"/>
  <c r="B154" i="8"/>
  <c r="B186" i="8"/>
  <c r="B108" i="8"/>
  <c r="B172" i="8"/>
  <c r="B236" i="8"/>
  <c r="B300" i="8"/>
  <c r="B364" i="8"/>
  <c r="B397" i="8"/>
  <c r="B419" i="8"/>
  <c r="B440" i="8"/>
  <c r="B461" i="8"/>
  <c r="B483" i="8"/>
  <c r="B504" i="8"/>
  <c r="B521" i="8"/>
  <c r="B537" i="8"/>
  <c r="B553" i="8"/>
  <c r="B569" i="8"/>
  <c r="B585" i="8"/>
  <c r="B18" i="8"/>
  <c r="B34" i="8"/>
  <c r="B50" i="8"/>
  <c r="B66" i="8"/>
  <c r="B82" i="8"/>
  <c r="B209" i="8"/>
  <c r="B225" i="8"/>
  <c r="B241" i="8"/>
  <c r="B141" i="8"/>
  <c r="B161" i="8"/>
  <c r="B185" i="8"/>
  <c r="B96" i="8"/>
  <c r="B160" i="8"/>
  <c r="B224" i="8"/>
  <c r="B288" i="8"/>
  <c r="B352" i="8"/>
  <c r="B393" i="8"/>
  <c r="B415" i="8"/>
  <c r="B436" i="8"/>
  <c r="B457" i="8"/>
  <c r="B479" i="8"/>
  <c r="B500" i="8"/>
  <c r="B518" i="8"/>
  <c r="B534" i="8"/>
  <c r="B550" i="8"/>
  <c r="B566" i="8"/>
  <c r="B582" i="8"/>
  <c r="B15" i="8"/>
  <c r="B31" i="8"/>
  <c r="B47" i="8"/>
  <c r="B63" i="8"/>
  <c r="B79" i="8"/>
  <c r="B95" i="8"/>
  <c r="B251" i="8"/>
  <c r="B259" i="8"/>
  <c r="B267" i="8"/>
  <c r="B275" i="8"/>
  <c r="B283" i="8"/>
  <c r="B295" i="8"/>
  <c r="B307" i="8"/>
  <c r="B323" i="8"/>
  <c r="B339" i="8"/>
  <c r="B355" i="8"/>
  <c r="B375" i="8"/>
  <c r="B391" i="8"/>
  <c r="B99" i="8"/>
  <c r="B107" i="8"/>
  <c r="B119" i="8"/>
  <c r="B135" i="8"/>
  <c r="B214" i="8"/>
  <c r="B116" i="8"/>
  <c r="B180" i="8"/>
  <c r="B244" i="8"/>
  <c r="B308" i="8"/>
  <c r="B372" i="8"/>
  <c r="B400" i="8"/>
  <c r="B421" i="8"/>
  <c r="B443" i="8"/>
  <c r="B464" i="8"/>
  <c r="B485" i="8"/>
  <c r="B507" i="8"/>
  <c r="B523" i="8"/>
  <c r="B539" i="8"/>
  <c r="B555" i="8"/>
  <c r="B571" i="8"/>
  <c r="B20" i="8"/>
  <c r="B36" i="8"/>
  <c r="B52" i="8"/>
  <c r="B68" i="8"/>
  <c r="B84" i="8"/>
  <c r="B145" i="8"/>
  <c r="B169" i="8"/>
  <c r="B193" i="8"/>
  <c r="B136" i="8"/>
  <c r="B200" i="8"/>
  <c r="B264" i="8"/>
  <c r="B328" i="8"/>
  <c r="B381" i="8"/>
  <c r="B407" i="8"/>
  <c r="B428" i="8"/>
  <c r="B449" i="8"/>
  <c r="B471" i="8"/>
  <c r="B492" i="8"/>
  <c r="B512" i="8"/>
  <c r="B528" i="8"/>
  <c r="B544" i="8"/>
  <c r="B560" i="8"/>
  <c r="B576" i="8"/>
  <c r="B9" i="8"/>
  <c r="B25" i="8"/>
  <c r="B41" i="8"/>
  <c r="B57" i="8"/>
  <c r="B73" i="8"/>
  <c r="B89" i="8"/>
  <c r="B245" i="8"/>
  <c r="B253" i="8"/>
  <c r="B261" i="8"/>
  <c r="B269" i="8"/>
  <c r="B277" i="8"/>
  <c r="B285" i="8"/>
  <c r="B293" i="8"/>
  <c r="B301" i="8"/>
  <c r="B309" i="8"/>
  <c r="B317" i="8"/>
  <c r="B325" i="8"/>
  <c r="B333" i="8"/>
  <c r="B341" i="8"/>
  <c r="B349" i="8"/>
  <c r="B357" i="8"/>
  <c r="B365" i="8"/>
  <c r="B101" i="8"/>
  <c r="B109" i="8"/>
  <c r="B117" i="8"/>
  <c r="B125" i="8"/>
  <c r="B133" i="8"/>
  <c r="B348" i="8"/>
  <c r="B435" i="8"/>
  <c r="B517" i="8"/>
  <c r="B581" i="8"/>
  <c r="B62" i="8"/>
  <c r="B258" i="8"/>
  <c r="B290" i="8"/>
  <c r="B322" i="8"/>
  <c r="B346" i="8"/>
  <c r="B378" i="8"/>
  <c r="B402" i="8"/>
  <c r="B426" i="8"/>
  <c r="B442" i="8"/>
  <c r="B155" i="8"/>
  <c r="B187" i="8"/>
  <c r="B106" i="8"/>
  <c r="B291" i="8"/>
  <c r="B359" i="8"/>
  <c r="B222" i="8"/>
  <c r="B238" i="8"/>
  <c r="B144" i="8"/>
  <c r="B385" i="8"/>
  <c r="B473" i="8"/>
  <c r="B546" i="8"/>
  <c r="B11" i="8"/>
  <c r="B43" i="8"/>
  <c r="B91" i="8"/>
  <c r="B229" i="8"/>
  <c r="B137" i="8"/>
  <c r="B100" i="8"/>
  <c r="B292" i="8"/>
  <c r="B437" i="8"/>
  <c r="B501" i="8"/>
  <c r="B551" i="8"/>
  <c r="B16" i="8"/>
  <c r="B80" i="8"/>
  <c r="B184" i="8"/>
  <c r="B373" i="8"/>
  <c r="B465" i="8"/>
  <c r="B524" i="8"/>
  <c r="B572" i="8"/>
  <c r="B53" i="8"/>
  <c r="B450" i="8"/>
  <c r="B474" i="8"/>
  <c r="B506" i="8"/>
  <c r="B178" i="8"/>
  <c r="B188" i="8"/>
  <c r="B316" i="8"/>
  <c r="B403" i="8"/>
  <c r="B445" i="8"/>
  <c r="B488" i="8"/>
  <c r="B525" i="8"/>
  <c r="B557" i="8"/>
  <c r="B6" i="8"/>
  <c r="B38" i="8"/>
  <c r="B70" i="8"/>
  <c r="B246" i="8"/>
  <c r="B262" i="8"/>
  <c r="B278" i="8"/>
  <c r="B294" i="8"/>
  <c r="B310" i="8"/>
  <c r="B326" i="8"/>
  <c r="B342" i="8"/>
  <c r="B358" i="8"/>
  <c r="B366" i="8"/>
  <c r="B382" i="8"/>
  <c r="B398" i="8"/>
  <c r="B414" i="8"/>
  <c r="B430" i="8"/>
  <c r="B446" i="8"/>
  <c r="B151" i="8"/>
  <c r="B159" i="8"/>
  <c r="B175" i="8"/>
  <c r="B191" i="8"/>
  <c r="B102" i="8"/>
  <c r="B118" i="8"/>
  <c r="B303" i="8"/>
  <c r="B335" i="8"/>
  <c r="B363" i="8"/>
  <c r="B210" i="8"/>
  <c r="B112" i="8"/>
  <c r="B240" i="8"/>
  <c r="B399" i="8"/>
  <c r="B441" i="8"/>
  <c r="B463" i="8"/>
  <c r="B505" i="8"/>
  <c r="B538" i="8"/>
  <c r="B570" i="8"/>
  <c r="B19" i="8"/>
  <c r="B51" i="8"/>
  <c r="B83" i="8"/>
  <c r="B205" i="8"/>
  <c r="B237" i="8"/>
  <c r="B149" i="8"/>
  <c r="B201" i="8"/>
  <c r="B196" i="8"/>
  <c r="B324" i="8"/>
  <c r="B405" i="8"/>
  <c r="B448" i="8"/>
  <c r="B491" i="8"/>
  <c r="B527" i="8"/>
  <c r="B559" i="8"/>
  <c r="B8" i="8"/>
  <c r="B40" i="8"/>
  <c r="B72" i="8"/>
  <c r="B206" i="8"/>
  <c r="B152" i="8"/>
  <c r="B280" i="8"/>
  <c r="B389" i="8"/>
  <c r="B433" i="8"/>
  <c r="B476" i="8"/>
  <c r="B516" i="8"/>
  <c r="B548" i="8"/>
  <c r="B580" i="8"/>
  <c r="B29" i="8"/>
  <c r="B45" i="8"/>
  <c r="B77" i="8"/>
  <c r="B454" i="8"/>
  <c r="B470" i="8"/>
  <c r="B486" i="8"/>
  <c r="B502" i="8"/>
  <c r="B211" i="8"/>
  <c r="B227" i="8"/>
  <c r="B243" i="8"/>
  <c r="B158" i="8"/>
  <c r="B182" i="8"/>
  <c r="C988" i="8"/>
  <c r="D348" i="8"/>
  <c r="C1117" i="8"/>
  <c r="D477" i="8"/>
  <c r="C1189" i="8"/>
  <c r="D549" i="8"/>
  <c r="D62" i="8"/>
  <c r="C702" i="8"/>
  <c r="C812" i="8"/>
  <c r="D172" i="8"/>
  <c r="C828" i="8"/>
  <c r="D188" i="8"/>
  <c r="C956" i="8"/>
  <c r="D316" i="8"/>
  <c r="D403" i="8"/>
  <c r="C1043" i="8"/>
  <c r="C1085" i="8"/>
  <c r="D445" i="8"/>
  <c r="C1128" i="8"/>
  <c r="D488" i="8"/>
  <c r="C1165" i="8"/>
  <c r="D525" i="8"/>
  <c r="C1197" i="8"/>
  <c r="D557" i="8"/>
  <c r="C662" i="8"/>
  <c r="D22" i="8"/>
  <c r="C780" i="8"/>
  <c r="D140" i="8"/>
  <c r="C844" i="8"/>
  <c r="D204" i="8"/>
  <c r="C908" i="8"/>
  <c r="D268" i="8"/>
  <c r="C972" i="8"/>
  <c r="D332" i="8"/>
  <c r="C1024" i="8"/>
  <c r="D384" i="8"/>
  <c r="C1048" i="8"/>
  <c r="D408" i="8"/>
  <c r="C1069" i="8"/>
  <c r="D429" i="8"/>
  <c r="D451" i="8"/>
  <c r="C1091" i="8"/>
  <c r="C1112" i="8"/>
  <c r="D472" i="8"/>
  <c r="C1133" i="8"/>
  <c r="D493" i="8"/>
  <c r="C1153" i="8"/>
  <c r="D513" i="8"/>
  <c r="C1169" i="8"/>
  <c r="D529" i="8"/>
  <c r="C1185" i="8"/>
  <c r="D545" i="8"/>
  <c r="C1201" i="8"/>
  <c r="D561" i="8"/>
  <c r="C1217" i="8"/>
  <c r="D577" i="8"/>
  <c r="C650" i="8"/>
  <c r="D10" i="8"/>
  <c r="D26" i="8"/>
  <c r="C666" i="8"/>
  <c r="D42" i="8"/>
  <c r="C682" i="8"/>
  <c r="D58" i="8"/>
  <c r="C698" i="8"/>
  <c r="D74" i="8"/>
  <c r="C714" i="8"/>
  <c r="D90" i="8"/>
  <c r="C730" i="8"/>
  <c r="C857" i="8"/>
  <c r="D217" i="8"/>
  <c r="C873" i="8"/>
  <c r="D233" i="8"/>
  <c r="C793" i="8"/>
  <c r="D153" i="8"/>
  <c r="C813" i="8"/>
  <c r="D173" i="8"/>
  <c r="C837" i="8"/>
  <c r="D197" i="8"/>
  <c r="C768" i="8"/>
  <c r="D128" i="8"/>
  <c r="C832" i="8"/>
  <c r="D192" i="8"/>
  <c r="C896" i="8"/>
  <c r="D256" i="8"/>
  <c r="C960" i="8"/>
  <c r="D320" i="8"/>
  <c r="C1017" i="8"/>
  <c r="D377" i="8"/>
  <c r="C1044" i="8"/>
  <c r="D404" i="8"/>
  <c r="C1065" i="8"/>
  <c r="D425" i="8"/>
  <c r="D447" i="8"/>
  <c r="C1087" i="8"/>
  <c r="C1108" i="8"/>
  <c r="D468" i="8"/>
  <c r="C1129" i="8"/>
  <c r="D489" i="8"/>
  <c r="C1150" i="8"/>
  <c r="D510" i="8"/>
  <c r="C1166" i="8"/>
  <c r="D526" i="8"/>
  <c r="C1182" i="8"/>
  <c r="D542" i="8"/>
  <c r="C1198" i="8"/>
  <c r="D558" i="8"/>
  <c r="C1214" i="8"/>
  <c r="D574" i="8"/>
  <c r="D7" i="8"/>
  <c r="C647" i="8"/>
  <c r="D23" i="8"/>
  <c r="C663" i="8"/>
  <c r="D39" i="8"/>
  <c r="C679" i="8"/>
  <c r="D55" i="8"/>
  <c r="C695" i="8"/>
  <c r="D71" i="8"/>
  <c r="C711" i="8"/>
  <c r="D87" i="8"/>
  <c r="C727" i="8"/>
  <c r="D247" i="8"/>
  <c r="C887" i="8"/>
  <c r="D255" i="8"/>
  <c r="C895" i="8"/>
  <c r="D263" i="8"/>
  <c r="C903" i="8"/>
  <c r="D271" i="8"/>
  <c r="C911" i="8"/>
  <c r="D279" i="8"/>
  <c r="C919" i="8"/>
  <c r="D287" i="8"/>
  <c r="C927" i="8"/>
  <c r="D299" i="8"/>
  <c r="C939" i="8"/>
  <c r="D315" i="8"/>
  <c r="C955" i="8"/>
  <c r="D331" i="8"/>
  <c r="C971" i="8"/>
  <c r="D347" i="8"/>
  <c r="C987" i="8"/>
  <c r="D367" i="8"/>
  <c r="C1007" i="8"/>
  <c r="D383" i="8"/>
  <c r="C1023" i="8"/>
  <c r="D103" i="8"/>
  <c r="C743" i="8"/>
  <c r="D111" i="8"/>
  <c r="C751" i="8"/>
  <c r="D127" i="8"/>
  <c r="C767" i="8"/>
  <c r="D202" i="8"/>
  <c r="C842" i="8"/>
  <c r="D230" i="8"/>
  <c r="C870" i="8"/>
  <c r="C788" i="8"/>
  <c r="D148" i="8"/>
  <c r="C852" i="8"/>
  <c r="D212" i="8"/>
  <c r="C916" i="8"/>
  <c r="D276" i="8"/>
  <c r="C980" i="8"/>
  <c r="D340" i="8"/>
  <c r="C1028" i="8"/>
  <c r="D388" i="8"/>
  <c r="D411" i="8"/>
  <c r="C1051" i="8"/>
  <c r="C1072" i="8"/>
  <c r="D432" i="8"/>
  <c r="C1093" i="8"/>
  <c r="D453" i="8"/>
  <c r="D475" i="8"/>
  <c r="C1115" i="8"/>
  <c r="C1136" i="8"/>
  <c r="D496" i="8"/>
  <c r="D515" i="8"/>
  <c r="C1155" i="8"/>
  <c r="D531" i="8"/>
  <c r="C1171" i="8"/>
  <c r="D547" i="8"/>
  <c r="C1187" i="8"/>
  <c r="D563" i="8"/>
  <c r="C1203" i="8"/>
  <c r="D579" i="8"/>
  <c r="C1219" i="8"/>
  <c r="C652" i="8"/>
  <c r="D12" i="8"/>
  <c r="C668" i="8"/>
  <c r="D28" i="8"/>
  <c r="C684" i="8"/>
  <c r="D44" i="8"/>
  <c r="C700" i="8"/>
  <c r="D60" i="8"/>
  <c r="C716" i="8"/>
  <c r="D76" i="8"/>
  <c r="C732" i="8"/>
  <c r="D92" i="8"/>
  <c r="C797" i="8"/>
  <c r="D157" i="8"/>
  <c r="C821" i="8"/>
  <c r="D181" i="8"/>
  <c r="C744" i="8"/>
  <c r="D104" i="8"/>
  <c r="C808" i="8"/>
  <c r="D168" i="8"/>
  <c r="C872" i="8"/>
  <c r="D232" i="8"/>
  <c r="C936" i="8"/>
  <c r="D296" i="8"/>
  <c r="C1000" i="8"/>
  <c r="D360" i="8"/>
  <c r="C1036" i="8"/>
  <c r="D396" i="8"/>
  <c r="C1057" i="8"/>
  <c r="D417" i="8"/>
  <c r="D439" i="8"/>
  <c r="C1079" i="8"/>
  <c r="C1100" i="8"/>
  <c r="D460" i="8"/>
  <c r="C1121" i="8"/>
  <c r="D481" i="8"/>
  <c r="D503" i="8"/>
  <c r="C1143" i="8"/>
  <c r="C1160" i="8"/>
  <c r="D520" i="8"/>
  <c r="C1176" i="8"/>
  <c r="D536" i="8"/>
  <c r="C1192" i="8"/>
  <c r="D552" i="8"/>
  <c r="C1208" i="8"/>
  <c r="D568" i="8"/>
  <c r="C1224" i="8"/>
  <c r="D584" i="8"/>
  <c r="C657" i="8"/>
  <c r="D17" i="8"/>
  <c r="C673" i="8"/>
  <c r="D33" i="8"/>
  <c r="C689" i="8"/>
  <c r="D49" i="8"/>
  <c r="C705" i="8"/>
  <c r="D65" i="8"/>
  <c r="C721" i="8"/>
  <c r="D81" i="8"/>
  <c r="C889" i="8"/>
  <c r="D249" i="8"/>
  <c r="C897" i="8"/>
  <c r="D257" i="8"/>
  <c r="C905" i="8"/>
  <c r="D265" i="8"/>
  <c r="C913" i="8"/>
  <c r="D273" i="8"/>
  <c r="C921" i="8"/>
  <c r="D281" i="8"/>
  <c r="C929" i="8"/>
  <c r="D289" i="8"/>
  <c r="C937" i="8"/>
  <c r="D297" i="8"/>
  <c r="C945" i="8"/>
  <c r="D305" i="8"/>
  <c r="C953" i="8"/>
  <c r="D313" i="8"/>
  <c r="C961" i="8"/>
  <c r="D321" i="8"/>
  <c r="C969" i="8"/>
  <c r="D329" i="8"/>
  <c r="C977" i="8"/>
  <c r="D337" i="8"/>
  <c r="C985" i="8"/>
  <c r="D345" i="8"/>
  <c r="C993" i="8"/>
  <c r="D353" i="8"/>
  <c r="C1001" i="8"/>
  <c r="D361" i="8"/>
  <c r="C1009" i="8"/>
  <c r="D369" i="8"/>
  <c r="C737" i="8"/>
  <c r="D97" i="8"/>
  <c r="C745" i="8"/>
  <c r="D105" i="8"/>
  <c r="C753" i="8"/>
  <c r="D113" i="8"/>
  <c r="C761" i="8"/>
  <c r="D121" i="8"/>
  <c r="C769" i="8"/>
  <c r="D129" i="8"/>
  <c r="C796" i="8"/>
  <c r="D156" i="8"/>
  <c r="C1053" i="8"/>
  <c r="D413" i="8"/>
  <c r="C1157" i="8"/>
  <c r="D517" i="8"/>
  <c r="C1221" i="8"/>
  <c r="D581" i="8"/>
  <c r="D30" i="8"/>
  <c r="C670" i="8"/>
  <c r="D78" i="8"/>
  <c r="C718" i="8"/>
  <c r="D94" i="8"/>
  <c r="C734" i="8"/>
  <c r="D250" i="8"/>
  <c r="C890" i="8"/>
  <c r="D258" i="8"/>
  <c r="C898" i="8"/>
  <c r="D266" i="8"/>
  <c r="C906" i="8"/>
  <c r="D274" i="8"/>
  <c r="C914" i="8"/>
  <c r="D282" i="8"/>
  <c r="C922" i="8"/>
  <c r="D290" i="8"/>
  <c r="C930" i="8"/>
  <c r="D298" i="8"/>
  <c r="C938" i="8"/>
  <c r="D306" i="8"/>
  <c r="C946" i="8"/>
  <c r="D314" i="8"/>
  <c r="C954" i="8"/>
  <c r="D322" i="8"/>
  <c r="C962" i="8"/>
  <c r="C970" i="8"/>
  <c r="D330" i="8"/>
  <c r="C978" i="8"/>
  <c r="D338" i="8"/>
  <c r="C986" i="8"/>
  <c r="D346" i="8"/>
  <c r="C994" i="8"/>
  <c r="D354" i="8"/>
  <c r="C1002" i="8"/>
  <c r="D362" i="8"/>
  <c r="C1010" i="8"/>
  <c r="D370" i="8"/>
  <c r="C1018" i="8"/>
  <c r="D378" i="8"/>
  <c r="C1026" i="8"/>
  <c r="D386" i="8"/>
  <c r="C1034" i="8"/>
  <c r="D394" i="8"/>
  <c r="C1042" i="8"/>
  <c r="D402" i="8"/>
  <c r="C1050" i="8"/>
  <c r="D410" i="8"/>
  <c r="C1058" i="8"/>
  <c r="D418" i="8"/>
  <c r="C1066" i="8"/>
  <c r="D426" i="8"/>
  <c r="C1074" i="8"/>
  <c r="D434" i="8"/>
  <c r="C1082" i="8"/>
  <c r="D442" i="8"/>
  <c r="D139" i="8"/>
  <c r="C779" i="8"/>
  <c r="D147" i="8"/>
  <c r="C787" i="8"/>
  <c r="D155" i="8"/>
  <c r="C795" i="8"/>
  <c r="D163" i="8"/>
  <c r="C803" i="8"/>
  <c r="D171" i="8"/>
  <c r="C811" i="8"/>
  <c r="D179" i="8"/>
  <c r="C819" i="8"/>
  <c r="D187" i="8"/>
  <c r="C827" i="8"/>
  <c r="D195" i="8"/>
  <c r="C835" i="8"/>
  <c r="D98" i="8"/>
  <c r="C738" i="8"/>
  <c r="D106" i="8"/>
  <c r="C746" i="8"/>
  <c r="D114" i="8"/>
  <c r="C754" i="8"/>
  <c r="D122" i="8"/>
  <c r="C762" i="8"/>
  <c r="D130" i="8"/>
  <c r="C770" i="8"/>
  <c r="D291" i="8"/>
  <c r="C931" i="8"/>
  <c r="D311" i="8"/>
  <c r="C951" i="8"/>
  <c r="D327" i="8"/>
  <c r="C967" i="8"/>
  <c r="D343" i="8"/>
  <c r="C983" i="8"/>
  <c r="D359" i="8"/>
  <c r="C999" i="8"/>
  <c r="D371" i="8"/>
  <c r="C1011" i="8"/>
  <c r="D387" i="8"/>
  <c r="C1027" i="8"/>
  <c r="D115" i="8"/>
  <c r="C755" i="8"/>
  <c r="D131" i="8"/>
  <c r="C771" i="8"/>
  <c r="D222" i="8"/>
  <c r="C862" i="8"/>
  <c r="D238" i="8"/>
  <c r="C878" i="8"/>
  <c r="C784" i="8"/>
  <c r="D144" i="8"/>
  <c r="C848" i="8"/>
  <c r="D208" i="8"/>
  <c r="C912" i="8"/>
  <c r="D272" i="8"/>
  <c r="C976" i="8"/>
  <c r="D336" i="8"/>
  <c r="C1025" i="8"/>
  <c r="D385" i="8"/>
  <c r="C1049" i="8"/>
  <c r="D409" i="8"/>
  <c r="D431" i="8"/>
  <c r="C1071" i="8"/>
  <c r="C1092" i="8"/>
  <c r="D452" i="8"/>
  <c r="C1113" i="8"/>
  <c r="D473" i="8"/>
  <c r="D495" i="8"/>
  <c r="C1135" i="8"/>
  <c r="C1154" i="8"/>
  <c r="D514" i="8"/>
  <c r="C1170" i="8"/>
  <c r="D530" i="8"/>
  <c r="C1186" i="8"/>
  <c r="D546" i="8"/>
  <c r="C1202" i="8"/>
  <c r="D562" i="8"/>
  <c r="C1218" i="8"/>
  <c r="D578" i="8"/>
  <c r="D11" i="8"/>
  <c r="C651" i="8"/>
  <c r="D27" i="8"/>
  <c r="C667" i="8"/>
  <c r="D43" i="8"/>
  <c r="C683" i="8"/>
  <c r="D59" i="8"/>
  <c r="C699" i="8"/>
  <c r="D75" i="8"/>
  <c r="C715" i="8"/>
  <c r="D91" i="8"/>
  <c r="C731" i="8"/>
  <c r="C853" i="8"/>
  <c r="D213" i="8"/>
  <c r="C869" i="8"/>
  <c r="D229" i="8"/>
  <c r="C777" i="8"/>
  <c r="D137" i="8"/>
  <c r="C805" i="8"/>
  <c r="D165" i="8"/>
  <c r="C829" i="8"/>
  <c r="D189" i="8"/>
  <c r="C740" i="8"/>
  <c r="D100" i="8"/>
  <c r="C804" i="8"/>
  <c r="D164" i="8"/>
  <c r="C868" i="8"/>
  <c r="D228" i="8"/>
  <c r="C932" i="8"/>
  <c r="D292" i="8"/>
  <c r="C996" i="8"/>
  <c r="D356" i="8"/>
  <c r="D395" i="8"/>
  <c r="C1035" i="8"/>
  <c r="C1056" i="8"/>
  <c r="D416" i="8"/>
  <c r="C1077" i="8"/>
  <c r="D437" i="8"/>
  <c r="D459" i="8"/>
  <c r="C1099" i="8"/>
  <c r="C1120" i="8"/>
  <c r="D480" i="8"/>
  <c r="C1141" i="8"/>
  <c r="D501" i="8"/>
  <c r="D519" i="8"/>
  <c r="C1159" i="8"/>
  <c r="D535" i="8"/>
  <c r="C1175" i="8"/>
  <c r="D551" i="8"/>
  <c r="C1191" i="8"/>
  <c r="D567" i="8"/>
  <c r="C1207" i="8"/>
  <c r="D583" i="8"/>
  <c r="C1223" i="8"/>
  <c r="C656" i="8"/>
  <c r="D16" i="8"/>
  <c r="C672" i="8"/>
  <c r="D32" i="8"/>
  <c r="C688" i="8"/>
  <c r="D48" i="8"/>
  <c r="C704" i="8"/>
  <c r="D64" i="8"/>
  <c r="C720" i="8"/>
  <c r="D80" i="8"/>
  <c r="C645" i="8"/>
  <c r="D5" i="8"/>
  <c r="D218" i="8"/>
  <c r="C858" i="8"/>
  <c r="D242" i="8"/>
  <c r="C882" i="8"/>
  <c r="C760" i="8"/>
  <c r="D120" i="8"/>
  <c r="C824" i="8"/>
  <c r="D184" i="8"/>
  <c r="C888" i="8"/>
  <c r="D248" i="8"/>
  <c r="C952" i="8"/>
  <c r="D312" i="8"/>
  <c r="C1013" i="8"/>
  <c r="D373" i="8"/>
  <c r="C1041" i="8"/>
  <c r="D401" i="8"/>
  <c r="D423" i="8"/>
  <c r="C1063" i="8"/>
  <c r="C1084" i="8"/>
  <c r="D444" i="8"/>
  <c r="C1105" i="8"/>
  <c r="D465" i="8"/>
  <c r="D487" i="8"/>
  <c r="C1127" i="8"/>
  <c r="C1148" i="8"/>
  <c r="D508" i="8"/>
  <c r="C1164" i="8"/>
  <c r="D524" i="8"/>
  <c r="C1180" i="8"/>
  <c r="D540" i="8"/>
  <c r="C1196" i="8"/>
  <c r="D556" i="8"/>
  <c r="C1212" i="8"/>
  <c r="D572" i="8"/>
  <c r="C661" i="8"/>
  <c r="D21" i="8"/>
  <c r="C677" i="8"/>
  <c r="D37" i="8"/>
  <c r="C693" i="8"/>
  <c r="D53" i="8"/>
  <c r="C709" i="8"/>
  <c r="D69" i="8"/>
  <c r="C725" i="8"/>
  <c r="D85" i="8"/>
  <c r="C1090" i="8"/>
  <c r="D450" i="8"/>
  <c r="C1098" i="8"/>
  <c r="D458" i="8"/>
  <c r="C1106" i="8"/>
  <c r="D466" i="8"/>
  <c r="C1114" i="8"/>
  <c r="D474" i="8"/>
  <c r="C1122" i="8"/>
  <c r="D482" i="8"/>
  <c r="C1130" i="8"/>
  <c r="D490" i="8"/>
  <c r="C1138" i="8"/>
  <c r="D498" i="8"/>
  <c r="C1146" i="8"/>
  <c r="D506" i="8"/>
  <c r="D207" i="8"/>
  <c r="C847" i="8"/>
  <c r="D215" i="8"/>
  <c r="C855" i="8"/>
  <c r="D223" i="8"/>
  <c r="C863" i="8"/>
  <c r="D231" i="8"/>
  <c r="C871" i="8"/>
  <c r="D239" i="8"/>
  <c r="C879" i="8"/>
  <c r="D138" i="8"/>
  <c r="C778" i="8"/>
  <c r="D146" i="8"/>
  <c r="C786" i="8"/>
  <c r="D154" i="8"/>
  <c r="C794" i="8"/>
  <c r="D162" i="8"/>
  <c r="C802" i="8"/>
  <c r="D170" i="8"/>
  <c r="C810" i="8"/>
  <c r="D178" i="8"/>
  <c r="C818" i="8"/>
  <c r="D186" i="8"/>
  <c r="C826" i="8"/>
  <c r="D194" i="8"/>
  <c r="C834" i="8"/>
  <c r="C860" i="8"/>
  <c r="D220" i="8"/>
  <c r="C1032" i="8"/>
  <c r="D392" i="8"/>
  <c r="C1096" i="8"/>
  <c r="D456" i="8"/>
  <c r="C1173" i="8"/>
  <c r="D533" i="8"/>
  <c r="C654" i="8"/>
  <c r="D14" i="8"/>
  <c r="C748" i="8"/>
  <c r="D108" i="8"/>
  <c r="C876" i="8"/>
  <c r="D236" i="8"/>
  <c r="C940" i="8"/>
  <c r="D300" i="8"/>
  <c r="C1004" i="8"/>
  <c r="D364" i="8"/>
  <c r="C1037" i="8"/>
  <c r="D397" i="8"/>
  <c r="D419" i="8"/>
  <c r="C1059" i="8"/>
  <c r="C1080" i="8"/>
  <c r="D440" i="8"/>
  <c r="C1101" i="8"/>
  <c r="D461" i="8"/>
  <c r="D483" i="8"/>
  <c r="C1123" i="8"/>
  <c r="C1144" i="8"/>
  <c r="D504" i="8"/>
  <c r="C1161" i="8"/>
  <c r="D521" i="8"/>
  <c r="C1177" i="8"/>
  <c r="D537" i="8"/>
  <c r="C1193" i="8"/>
  <c r="D553" i="8"/>
  <c r="C1209" i="8"/>
  <c r="D569" i="8"/>
  <c r="C1225" i="8"/>
  <c r="D585" i="8"/>
  <c r="C658" i="8"/>
  <c r="D18" i="8"/>
  <c r="D34" i="8"/>
  <c r="C674" i="8"/>
  <c r="D50" i="8"/>
  <c r="C690" i="8"/>
  <c r="D66" i="8"/>
  <c r="C706" i="8"/>
  <c r="D82" i="8"/>
  <c r="C722" i="8"/>
  <c r="C849" i="8"/>
  <c r="D209" i="8"/>
  <c r="C865" i="8"/>
  <c r="D225" i="8"/>
  <c r="C881" i="8"/>
  <c r="D241" i="8"/>
  <c r="C781" i="8"/>
  <c r="D141" i="8"/>
  <c r="C801" i="8"/>
  <c r="D161" i="8"/>
  <c r="C825" i="8"/>
  <c r="D185" i="8"/>
  <c r="C736" i="8"/>
  <c r="D96" i="8"/>
  <c r="C800" i="8"/>
  <c r="D160" i="8"/>
  <c r="C864" i="8"/>
  <c r="D224" i="8"/>
  <c r="C928" i="8"/>
  <c r="D288" i="8"/>
  <c r="C992" i="8"/>
  <c r="D352" i="8"/>
  <c r="C1033" i="8"/>
  <c r="D393" i="8"/>
  <c r="D415" i="8"/>
  <c r="C1055" i="8"/>
  <c r="C1076" i="8"/>
  <c r="D436" i="8"/>
  <c r="C1097" i="8"/>
  <c r="D457" i="8"/>
  <c r="D479" i="8"/>
  <c r="C1119" i="8"/>
  <c r="C1140" i="8"/>
  <c r="D500" i="8"/>
  <c r="C1158" i="8"/>
  <c r="D518" i="8"/>
  <c r="C1174" i="8"/>
  <c r="D534" i="8"/>
  <c r="C1190" i="8"/>
  <c r="D550" i="8"/>
  <c r="C1206" i="8"/>
  <c r="D566" i="8"/>
  <c r="C1222" i="8"/>
  <c r="D582" i="8"/>
  <c r="D15" i="8"/>
  <c r="C655" i="8"/>
  <c r="D31" i="8"/>
  <c r="C671" i="8"/>
  <c r="D47" i="8"/>
  <c r="C687" i="8"/>
  <c r="D63" i="8"/>
  <c r="C703" i="8"/>
  <c r="D79" i="8"/>
  <c r="C719" i="8"/>
  <c r="D95" i="8"/>
  <c r="C735" i="8"/>
  <c r="D251" i="8"/>
  <c r="C891" i="8"/>
  <c r="D259" i="8"/>
  <c r="C899" i="8"/>
  <c r="D267" i="8"/>
  <c r="C907" i="8"/>
  <c r="D275" i="8"/>
  <c r="C915" i="8"/>
  <c r="D283" i="8"/>
  <c r="C923" i="8"/>
  <c r="D295" i="8"/>
  <c r="C935" i="8"/>
  <c r="D307" i="8"/>
  <c r="C947" i="8"/>
  <c r="D323" i="8"/>
  <c r="C963" i="8"/>
  <c r="D339" i="8"/>
  <c r="C979" i="8"/>
  <c r="D355" i="8"/>
  <c r="C995" i="8"/>
  <c r="D375" i="8"/>
  <c r="C1015" i="8"/>
  <c r="D391" i="8"/>
  <c r="C1031" i="8"/>
  <c r="D99" i="8"/>
  <c r="C739" i="8"/>
  <c r="D107" i="8"/>
  <c r="C747" i="8"/>
  <c r="D119" i="8"/>
  <c r="C759" i="8"/>
  <c r="D135" i="8"/>
  <c r="C775" i="8"/>
  <c r="D214" i="8"/>
  <c r="C854" i="8"/>
  <c r="C756" i="8"/>
  <c r="D116" i="8"/>
  <c r="C820" i="8"/>
  <c r="D180" i="8"/>
  <c r="C884" i="8"/>
  <c r="D244" i="8"/>
  <c r="C948" i="8"/>
  <c r="D308" i="8"/>
  <c r="C1012" i="8"/>
  <c r="D372" i="8"/>
  <c r="C1040" i="8"/>
  <c r="D400" i="8"/>
  <c r="C1061" i="8"/>
  <c r="D421" i="8"/>
  <c r="D443" i="8"/>
  <c r="C1083" i="8"/>
  <c r="C1104" i="8"/>
  <c r="D464" i="8"/>
  <c r="C1125" i="8"/>
  <c r="D485" i="8"/>
  <c r="D507" i="8"/>
  <c r="C1147" i="8"/>
  <c r="D523" i="8"/>
  <c r="C1163" i="8"/>
  <c r="D539" i="8"/>
  <c r="C1179" i="8"/>
  <c r="D555" i="8"/>
  <c r="C1195" i="8"/>
  <c r="D571" i="8"/>
  <c r="C1211" i="8"/>
  <c r="C660" i="8"/>
  <c r="D20" i="8"/>
  <c r="C676" i="8"/>
  <c r="D36" i="8"/>
  <c r="C692" i="8"/>
  <c r="D52" i="8"/>
  <c r="C708" i="8"/>
  <c r="D68" i="8"/>
  <c r="C724" i="8"/>
  <c r="D84" i="8"/>
  <c r="C785" i="8"/>
  <c r="D145" i="8"/>
  <c r="C809" i="8"/>
  <c r="D169" i="8"/>
  <c r="C833" i="8"/>
  <c r="D193" i="8"/>
  <c r="C776" i="8"/>
  <c r="D136" i="8"/>
  <c r="C840" i="8"/>
  <c r="D200" i="8"/>
  <c r="C904" i="8"/>
  <c r="D264" i="8"/>
  <c r="C968" i="8"/>
  <c r="D328" i="8"/>
  <c r="C1021" i="8"/>
  <c r="D381" i="8"/>
  <c r="D407" i="8"/>
  <c r="C1047" i="8"/>
  <c r="C1068" i="8"/>
  <c r="D428" i="8"/>
  <c r="C1089" i="8"/>
  <c r="D449" i="8"/>
  <c r="D471" i="8"/>
  <c r="C1111" i="8"/>
  <c r="C1132" i="8"/>
  <c r="D492" i="8"/>
  <c r="C1152" i="8"/>
  <c r="D512" i="8"/>
  <c r="C1168" i="8"/>
  <c r="D528" i="8"/>
  <c r="C1184" i="8"/>
  <c r="D544" i="8"/>
  <c r="C1200" i="8"/>
  <c r="D560" i="8"/>
  <c r="C1216" i="8"/>
  <c r="D576" i="8"/>
  <c r="C649" i="8"/>
  <c r="D9" i="8"/>
  <c r="C665" i="8"/>
  <c r="D25" i="8"/>
  <c r="C681" i="8"/>
  <c r="D41" i="8"/>
  <c r="C697" i="8"/>
  <c r="D57" i="8"/>
  <c r="C713" i="8"/>
  <c r="D73" i="8"/>
  <c r="C729" i="8"/>
  <c r="D89" i="8"/>
  <c r="C885" i="8"/>
  <c r="D245" i="8"/>
  <c r="C893" i="8"/>
  <c r="D253" i="8"/>
  <c r="C901" i="8"/>
  <c r="D261" i="8"/>
  <c r="C909" i="8"/>
  <c r="D269" i="8"/>
  <c r="C917" i="8"/>
  <c r="D277" i="8"/>
  <c r="C925" i="8"/>
  <c r="D285" i="8"/>
  <c r="C933" i="8"/>
  <c r="D293" i="8"/>
  <c r="C941" i="8"/>
  <c r="D301" i="8"/>
  <c r="C949" i="8"/>
  <c r="D309" i="8"/>
  <c r="C957" i="8"/>
  <c r="D317" i="8"/>
  <c r="C965" i="8"/>
  <c r="D325" i="8"/>
  <c r="C973" i="8"/>
  <c r="D333" i="8"/>
  <c r="C981" i="8"/>
  <c r="D341" i="8"/>
  <c r="C989" i="8"/>
  <c r="D349" i="8"/>
  <c r="C997" i="8"/>
  <c r="D357" i="8"/>
  <c r="C1005" i="8"/>
  <c r="D365" i="8"/>
  <c r="C741" i="8"/>
  <c r="D101" i="8"/>
  <c r="C749" i="8"/>
  <c r="D109" i="8"/>
  <c r="C757" i="8"/>
  <c r="D117" i="8"/>
  <c r="C765" i="8"/>
  <c r="D125" i="8"/>
  <c r="C773" i="8"/>
  <c r="D133" i="8"/>
  <c r="C924" i="8"/>
  <c r="D284" i="8"/>
  <c r="D435" i="8"/>
  <c r="C1075" i="8"/>
  <c r="D499" i="8"/>
  <c r="C1139" i="8"/>
  <c r="C1205" i="8"/>
  <c r="D565" i="8"/>
  <c r="D46" i="8"/>
  <c r="C686" i="8"/>
  <c r="C764" i="8"/>
  <c r="D124" i="8"/>
  <c r="C892" i="8"/>
  <c r="D252" i="8"/>
  <c r="C1016" i="8"/>
  <c r="D376" i="8"/>
  <c r="C1064" i="8"/>
  <c r="D424" i="8"/>
  <c r="D467" i="8"/>
  <c r="C1107" i="8"/>
  <c r="C1149" i="8"/>
  <c r="D509" i="8"/>
  <c r="C1181" i="8"/>
  <c r="D541" i="8"/>
  <c r="C1213" i="8"/>
  <c r="D573" i="8"/>
  <c r="C646" i="8"/>
  <c r="D6" i="8"/>
  <c r="D38" i="8"/>
  <c r="C678" i="8"/>
  <c r="D54" i="8"/>
  <c r="C694" i="8"/>
  <c r="D70" i="8"/>
  <c r="C710" i="8"/>
  <c r="D86" i="8"/>
  <c r="C726" i="8"/>
  <c r="D246" i="8"/>
  <c r="C886" i="8"/>
  <c r="D254" i="8"/>
  <c r="C894" i="8"/>
  <c r="D262" i="8"/>
  <c r="C902" i="8"/>
  <c r="D270" i="8"/>
  <c r="C910" i="8"/>
  <c r="D278" i="8"/>
  <c r="C918" i="8"/>
  <c r="D286" i="8"/>
  <c r="C926" i="8"/>
  <c r="D294" i="8"/>
  <c r="C934" i="8"/>
  <c r="D302" i="8"/>
  <c r="C942" i="8"/>
  <c r="D310" i="8"/>
  <c r="C950" i="8"/>
  <c r="D318" i="8"/>
  <c r="C958" i="8"/>
  <c r="C966" i="8"/>
  <c r="D326" i="8"/>
  <c r="C974" i="8"/>
  <c r="D334" i="8"/>
  <c r="C982" i="8"/>
  <c r="D342" i="8"/>
  <c r="C990" i="8"/>
  <c r="D350" i="8"/>
  <c r="C998" i="8"/>
  <c r="D358" i="8"/>
  <c r="C1006" i="8"/>
  <c r="D366" i="8"/>
  <c r="C1014" i="8"/>
  <c r="D374" i="8"/>
  <c r="C1022" i="8"/>
  <c r="D382" i="8"/>
  <c r="C1030" i="8"/>
  <c r="D390" i="8"/>
  <c r="C1038" i="8"/>
  <c r="D398" i="8"/>
  <c r="C1046" i="8"/>
  <c r="D406" i="8"/>
  <c r="C1054" i="8"/>
  <c r="D414" i="8"/>
  <c r="C1062" i="8"/>
  <c r="D422" i="8"/>
  <c r="C1070" i="8"/>
  <c r="D430" i="8"/>
  <c r="C1078" i="8"/>
  <c r="D438" i="8"/>
  <c r="C1086" i="8"/>
  <c r="D446" i="8"/>
  <c r="D143" i="8"/>
  <c r="C783" i="8"/>
  <c r="D151" i="8"/>
  <c r="C791" i="8"/>
  <c r="D159" i="8"/>
  <c r="C799" i="8"/>
  <c r="D167" i="8"/>
  <c r="C807" i="8"/>
  <c r="D175" i="8"/>
  <c r="C815" i="8"/>
  <c r="D183" i="8"/>
  <c r="C823" i="8"/>
  <c r="D191" i="8"/>
  <c r="C831" i="8"/>
  <c r="D199" i="8"/>
  <c r="C839" i="8"/>
  <c r="D102" i="8"/>
  <c r="C742" i="8"/>
  <c r="D110" i="8"/>
  <c r="C750" i="8"/>
  <c r="D118" i="8"/>
  <c r="C758" i="8"/>
  <c r="D126" i="8"/>
  <c r="C766" i="8"/>
  <c r="D134" i="8"/>
  <c r="C774" i="8"/>
  <c r="D303" i="8"/>
  <c r="C943" i="8"/>
  <c r="D319" i="8"/>
  <c r="C959" i="8"/>
  <c r="D335" i="8"/>
  <c r="C975" i="8"/>
  <c r="D351" i="8"/>
  <c r="C991" i="8"/>
  <c r="D363" i="8"/>
  <c r="C1003" i="8"/>
  <c r="D379" i="8"/>
  <c r="C1019" i="8"/>
  <c r="D123" i="8"/>
  <c r="C763" i="8"/>
  <c r="D210" i="8"/>
  <c r="C850" i="8"/>
  <c r="D226" i="8"/>
  <c r="C866" i="8"/>
  <c r="C752" i="8"/>
  <c r="D112" i="8"/>
  <c r="C816" i="8"/>
  <c r="D176" i="8"/>
  <c r="C880" i="8"/>
  <c r="D240" i="8"/>
  <c r="C944" i="8"/>
  <c r="D304" i="8"/>
  <c r="C1008" i="8"/>
  <c r="D368" i="8"/>
  <c r="D399" i="8"/>
  <c r="C1039" i="8"/>
  <c r="C1060" i="8"/>
  <c r="D420" i="8"/>
  <c r="C1081" i="8"/>
  <c r="D441" i="8"/>
  <c r="D463" i="8"/>
  <c r="C1103" i="8"/>
  <c r="C1124" i="8"/>
  <c r="D484" i="8"/>
  <c r="C1145" i="8"/>
  <c r="D505" i="8"/>
  <c r="C1162" i="8"/>
  <c r="D522" i="8"/>
  <c r="C1178" i="8"/>
  <c r="D538" i="8"/>
  <c r="C1194" i="8"/>
  <c r="D554" i="8"/>
  <c r="C1210" i="8"/>
  <c r="D570" i="8"/>
  <c r="D19" i="8"/>
  <c r="C659" i="8"/>
  <c r="D35" i="8"/>
  <c r="C675" i="8"/>
  <c r="D51" i="8"/>
  <c r="C691" i="8"/>
  <c r="D67" i="8"/>
  <c r="C707" i="8"/>
  <c r="D83" i="8"/>
  <c r="C723" i="8"/>
  <c r="C845" i="8"/>
  <c r="D205" i="8"/>
  <c r="C861" i="8"/>
  <c r="D221" i="8"/>
  <c r="C877" i="8"/>
  <c r="D237" i="8"/>
  <c r="C789" i="8"/>
  <c r="D149" i="8"/>
  <c r="C817" i="8"/>
  <c r="D177" i="8"/>
  <c r="C841" i="8"/>
  <c r="D201" i="8"/>
  <c r="C772" i="8"/>
  <c r="D132" i="8"/>
  <c r="C836" i="8"/>
  <c r="D196" i="8"/>
  <c r="C900" i="8"/>
  <c r="D260" i="8"/>
  <c r="C964" i="8"/>
  <c r="D324" i="8"/>
  <c r="C1020" i="8"/>
  <c r="D380" i="8"/>
  <c r="C1045" i="8"/>
  <c r="D405" i="8"/>
  <c r="D427" i="8"/>
  <c r="C1067" i="8"/>
  <c r="C1088" i="8"/>
  <c r="D448" i="8"/>
  <c r="C1109" i="8"/>
  <c r="D469" i="8"/>
  <c r="D491" i="8"/>
  <c r="C1131" i="8"/>
  <c r="D511" i="8"/>
  <c r="C1151" i="8"/>
  <c r="D527" i="8"/>
  <c r="C1167" i="8"/>
  <c r="D543" i="8"/>
  <c r="C1183" i="8"/>
  <c r="D559" i="8"/>
  <c r="C1199" i="8"/>
  <c r="D575" i="8"/>
  <c r="C1215" i="8"/>
  <c r="C648" i="8"/>
  <c r="D8" i="8"/>
  <c r="C664" i="8"/>
  <c r="D24" i="8"/>
  <c r="C680" i="8"/>
  <c r="D40" i="8"/>
  <c r="C696" i="8"/>
  <c r="D56" i="8"/>
  <c r="C712" i="8"/>
  <c r="D72" i="8"/>
  <c r="C728" i="8"/>
  <c r="D88" i="8"/>
  <c r="D206" i="8"/>
  <c r="C846" i="8"/>
  <c r="D234" i="8"/>
  <c r="C874" i="8"/>
  <c r="C792" i="8"/>
  <c r="D152" i="8"/>
  <c r="C856" i="8"/>
  <c r="D216" i="8"/>
  <c r="C920" i="8"/>
  <c r="D280" i="8"/>
  <c r="C984" i="8"/>
  <c r="D344" i="8"/>
  <c r="C1029" i="8"/>
  <c r="D389" i="8"/>
  <c r="C1052" i="8"/>
  <c r="D412" i="8"/>
  <c r="C1073" i="8"/>
  <c r="D433" i="8"/>
  <c r="D455" i="8"/>
  <c r="C1095" i="8"/>
  <c r="C1116" i="8"/>
  <c r="D476" i="8"/>
  <c r="C1137" i="8"/>
  <c r="D497" i="8"/>
  <c r="C1156" i="8"/>
  <c r="D516" i="8"/>
  <c r="C1172" i="8"/>
  <c r="D532" i="8"/>
  <c r="C1188" i="8"/>
  <c r="D548" i="8"/>
  <c r="C1204" i="8"/>
  <c r="D564" i="8"/>
  <c r="C1220" i="8"/>
  <c r="D580" i="8"/>
  <c r="C653" i="8"/>
  <c r="D13" i="8"/>
  <c r="C669" i="8"/>
  <c r="D29" i="8"/>
  <c r="C685" i="8"/>
  <c r="D45" i="8"/>
  <c r="C701" i="8"/>
  <c r="D61" i="8"/>
  <c r="C717" i="8"/>
  <c r="D77" i="8"/>
  <c r="C733" i="8"/>
  <c r="D93" i="8"/>
  <c r="C1094" i="8"/>
  <c r="D454" i="8"/>
  <c r="C1102" i="8"/>
  <c r="D462" i="8"/>
  <c r="C1110" i="8"/>
  <c r="D470" i="8"/>
  <c r="C1118" i="8"/>
  <c r="D478" i="8"/>
  <c r="C1126" i="8"/>
  <c r="D486" i="8"/>
  <c r="C1134" i="8"/>
  <c r="D494" i="8"/>
  <c r="C1142" i="8"/>
  <c r="D502" i="8"/>
  <c r="D203" i="8"/>
  <c r="C843" i="8"/>
  <c r="D211" i="8"/>
  <c r="C851" i="8"/>
  <c r="D219" i="8"/>
  <c r="C859" i="8"/>
  <c r="D227" i="8"/>
  <c r="C867" i="8"/>
  <c r="D235" i="8"/>
  <c r="C875" i="8"/>
  <c r="D243" i="8"/>
  <c r="C883" i="8"/>
  <c r="D142" i="8"/>
  <c r="C782" i="8"/>
  <c r="D150" i="8"/>
  <c r="C790" i="8"/>
  <c r="D158" i="8"/>
  <c r="C798" i="8"/>
  <c r="D166" i="8"/>
  <c r="C806" i="8"/>
  <c r="D174" i="8"/>
  <c r="C814" i="8"/>
  <c r="D182" i="8"/>
  <c r="C822" i="8"/>
  <c r="D190" i="8"/>
  <c r="C830" i="8"/>
  <c r="D198" i="8"/>
  <c r="C838" i="8"/>
  <c r="B838" i="8" l="1"/>
  <c r="B822" i="8"/>
  <c r="B806" i="8"/>
  <c r="B790" i="8"/>
  <c r="B883" i="8"/>
  <c r="B867" i="8"/>
  <c r="B851" i="8"/>
  <c r="B1095" i="8"/>
  <c r="B874" i="8"/>
  <c r="B1215" i="8"/>
  <c r="B1183" i="8"/>
  <c r="B1151" i="8"/>
  <c r="B1067" i="8"/>
  <c r="B707" i="8"/>
  <c r="B675" i="8"/>
  <c r="B1039" i="8"/>
  <c r="B866" i="8"/>
  <c r="B763" i="8"/>
  <c r="B1003" i="8"/>
  <c r="B975" i="8"/>
  <c r="B943" i="8"/>
  <c r="B766" i="8"/>
  <c r="B750" i="8"/>
  <c r="B839" i="8"/>
  <c r="B823" i="8"/>
  <c r="B807" i="8"/>
  <c r="B791" i="8"/>
  <c r="B958" i="8"/>
  <c r="B942" i="8"/>
  <c r="B926" i="8"/>
  <c r="B910" i="8"/>
  <c r="B894" i="8"/>
  <c r="B726" i="8"/>
  <c r="B694" i="8"/>
  <c r="B1107" i="8"/>
  <c r="B1075" i="8"/>
  <c r="B1047" i="8"/>
  <c r="B1195" i="8"/>
  <c r="B1163" i="8"/>
  <c r="B1083" i="8"/>
  <c r="B854" i="8"/>
  <c r="B759" i="8"/>
  <c r="B739" i="8"/>
  <c r="B1015" i="8"/>
  <c r="B979" i="8"/>
  <c r="B947" i="8"/>
  <c r="B923" i="8"/>
  <c r="B907" i="8"/>
  <c r="B891" i="8"/>
  <c r="B719" i="8"/>
  <c r="B687" i="8"/>
  <c r="B655" i="8"/>
  <c r="B1055" i="8"/>
  <c r="B706" i="8"/>
  <c r="B674" i="8"/>
  <c r="B1123" i="8"/>
  <c r="B834" i="8"/>
  <c r="B818" i="8"/>
  <c r="B802" i="8"/>
  <c r="B786" i="8"/>
  <c r="B879" i="8"/>
  <c r="B863" i="8"/>
  <c r="B847" i="8"/>
  <c r="B1127" i="8"/>
  <c r="B882" i="8"/>
  <c r="B1223" i="8"/>
  <c r="B1191" i="8"/>
  <c r="B1159" i="8"/>
  <c r="B1035" i="8"/>
  <c r="B715" i="8"/>
  <c r="B683" i="8"/>
  <c r="B651" i="8"/>
  <c r="B1135" i="8"/>
  <c r="B878" i="8"/>
  <c r="B771" i="8"/>
  <c r="B1027" i="8"/>
  <c r="B999" i="8"/>
  <c r="B967" i="8"/>
  <c r="B931" i="8"/>
  <c r="B762" i="8"/>
  <c r="B746" i="8"/>
  <c r="B835" i="8"/>
  <c r="B819" i="8"/>
  <c r="B803" i="8"/>
  <c r="B787" i="8"/>
  <c r="B954" i="8"/>
  <c r="B938" i="8"/>
  <c r="B922" i="8"/>
  <c r="B906" i="8"/>
  <c r="B890" i="8"/>
  <c r="B718" i="8"/>
  <c r="B1079" i="8"/>
  <c r="B1219" i="8"/>
  <c r="B1187" i="8"/>
  <c r="B1155" i="8"/>
  <c r="B1115" i="8"/>
  <c r="B842" i="8"/>
  <c r="B751" i="8"/>
  <c r="B1023" i="8"/>
  <c r="B987" i="8"/>
  <c r="B955" i="8"/>
  <c r="B927" i="8"/>
  <c r="B911" i="8"/>
  <c r="B895" i="8"/>
  <c r="B727" i="8"/>
  <c r="B695" i="8"/>
  <c r="B663" i="8"/>
  <c r="B730" i="8"/>
  <c r="B698" i="8"/>
  <c r="B666" i="8"/>
  <c r="B1043" i="8"/>
  <c r="B702" i="8"/>
  <c r="B1142" i="8"/>
  <c r="B1126" i="8"/>
  <c r="B1110" i="8"/>
  <c r="B1094" i="8"/>
  <c r="B717" i="8"/>
  <c r="B685" i="8"/>
  <c r="B653" i="8"/>
  <c r="B1204" i="8"/>
  <c r="B1172" i="8"/>
  <c r="B1137" i="8"/>
  <c r="B1052" i="8"/>
  <c r="B984" i="8"/>
  <c r="B856" i="8"/>
  <c r="B728" i="8"/>
  <c r="B696" i="8"/>
  <c r="B664" i="8"/>
  <c r="B1109" i="8"/>
  <c r="B1020" i="8"/>
  <c r="B900" i="8"/>
  <c r="B772" i="8"/>
  <c r="B817" i="8"/>
  <c r="B877" i="8"/>
  <c r="B845" i="8"/>
  <c r="B1194" i="8"/>
  <c r="B1162" i="8"/>
  <c r="B1124" i="8"/>
  <c r="B1081" i="8"/>
  <c r="B944" i="8"/>
  <c r="B816" i="8"/>
  <c r="B1086" i="8"/>
  <c r="B1070" i="8"/>
  <c r="B1054" i="8"/>
  <c r="B1038" i="8"/>
  <c r="B1022" i="8"/>
  <c r="B1006" i="8"/>
  <c r="B990" i="8"/>
  <c r="B974" i="8"/>
  <c r="B646" i="8"/>
  <c r="B1181" i="8"/>
  <c r="B1016" i="8"/>
  <c r="B764" i="8"/>
  <c r="B1205" i="8"/>
  <c r="B773" i="8"/>
  <c r="B757" i="8"/>
  <c r="B741" i="8"/>
  <c r="B997" i="8"/>
  <c r="B981" i="8"/>
  <c r="B965" i="8"/>
  <c r="B949" i="8"/>
  <c r="B933" i="8"/>
  <c r="B917" i="8"/>
  <c r="B901" i="8"/>
  <c r="B885" i="8"/>
  <c r="B713" i="8"/>
  <c r="B681" i="8"/>
  <c r="B649" i="8"/>
  <c r="B1200" i="8"/>
  <c r="B1168" i="8"/>
  <c r="B1132" i="8"/>
  <c r="B1089" i="8"/>
  <c r="B968" i="8"/>
  <c r="B840" i="8"/>
  <c r="B833" i="8"/>
  <c r="B785" i="8"/>
  <c r="B708" i="8"/>
  <c r="B676" i="8"/>
  <c r="B1125" i="8"/>
  <c r="B1040" i="8"/>
  <c r="B948" i="8"/>
  <c r="B820" i="8"/>
  <c r="B1206" i="8"/>
  <c r="B1174" i="8"/>
  <c r="B1140" i="8"/>
  <c r="B1097" i="8"/>
  <c r="B992" i="8"/>
  <c r="B864" i="8"/>
  <c r="B736" i="8"/>
  <c r="B801" i="8"/>
  <c r="B881" i="8"/>
  <c r="B849" i="8"/>
  <c r="B1225" i="8"/>
  <c r="B1193" i="8"/>
  <c r="B1161" i="8"/>
  <c r="B1080" i="8"/>
  <c r="B1037" i="8"/>
  <c r="B940" i="8"/>
  <c r="B748" i="8"/>
  <c r="B1173" i="8"/>
  <c r="B1032" i="8"/>
  <c r="B1138" i="8"/>
  <c r="B1122" i="8"/>
  <c r="B1106" i="8"/>
  <c r="B1090" i="8"/>
  <c r="B709" i="8"/>
  <c r="B677" i="8"/>
  <c r="B1196" i="8"/>
  <c r="B1164" i="8"/>
  <c r="B1084" i="8"/>
  <c r="B1041" i="8"/>
  <c r="B952" i="8"/>
  <c r="B824" i="8"/>
  <c r="B645" i="8"/>
  <c r="B704" i="8"/>
  <c r="B672" i="8"/>
  <c r="B1120" i="8"/>
  <c r="B1077" i="8"/>
  <c r="B932" i="8"/>
  <c r="B804" i="8"/>
  <c r="B829" i="8"/>
  <c r="B777" i="8"/>
  <c r="B853" i="8"/>
  <c r="B1202" i="8"/>
  <c r="B1170" i="8"/>
  <c r="B1092" i="8"/>
  <c r="B1049" i="8"/>
  <c r="B976" i="8"/>
  <c r="B848" i="8"/>
  <c r="B1082" i="8"/>
  <c r="B1066" i="8"/>
  <c r="B1050" i="8"/>
  <c r="B1034" i="8"/>
  <c r="B1018" i="8"/>
  <c r="B1002" i="8"/>
  <c r="B986" i="8"/>
  <c r="B970" i="8"/>
  <c r="B1221" i="8"/>
  <c r="B1053" i="8"/>
  <c r="B769" i="8"/>
  <c r="B753" i="8"/>
  <c r="B737" i="8"/>
  <c r="B1001" i="8"/>
  <c r="B985" i="8"/>
  <c r="B969" i="8"/>
  <c r="B953" i="8"/>
  <c r="B937" i="8"/>
  <c r="B921" i="8"/>
  <c r="B905" i="8"/>
  <c r="B889" i="8"/>
  <c r="B705" i="8"/>
  <c r="B673" i="8"/>
  <c r="B1224" i="8"/>
  <c r="B1192" i="8"/>
  <c r="B1160" i="8"/>
  <c r="B1121" i="8"/>
  <c r="B1036" i="8"/>
  <c r="B936" i="8"/>
  <c r="B808" i="8"/>
  <c r="B821" i="8"/>
  <c r="B732" i="8"/>
  <c r="B700" i="8"/>
  <c r="B668" i="8"/>
  <c r="B1072" i="8"/>
  <c r="B1028" i="8"/>
  <c r="B916" i="8"/>
  <c r="B788" i="8"/>
  <c r="B1214" i="8"/>
  <c r="B1182" i="8"/>
  <c r="B1150" i="8"/>
  <c r="B1108" i="8"/>
  <c r="B1065" i="8"/>
  <c r="B1017" i="8"/>
  <c r="B896" i="8"/>
  <c r="B768" i="8"/>
  <c r="B813" i="8"/>
  <c r="B873" i="8"/>
  <c r="B1217" i="8"/>
  <c r="B1185" i="8"/>
  <c r="B1153" i="8"/>
  <c r="B1112" i="8"/>
  <c r="B1069" i="8"/>
  <c r="B1024" i="8"/>
  <c r="B908" i="8"/>
  <c r="B780" i="8"/>
  <c r="B1197" i="8"/>
  <c r="B1128" i="8"/>
  <c r="B828" i="8"/>
  <c r="B1117" i="8"/>
  <c r="B798" i="8"/>
  <c r="B875" i="8"/>
  <c r="B846" i="8"/>
  <c r="B1199" i="8"/>
  <c r="B1167" i="8"/>
  <c r="B1131" i="8"/>
  <c r="B723" i="8"/>
  <c r="B691" i="8"/>
  <c r="B659" i="8"/>
  <c r="B1103" i="8"/>
  <c r="B850" i="8"/>
  <c r="B1019" i="8"/>
  <c r="B991" i="8"/>
  <c r="B959" i="8"/>
  <c r="B774" i="8"/>
  <c r="B758" i="8"/>
  <c r="B742" i="8"/>
  <c r="B831" i="8"/>
  <c r="B815" i="8"/>
  <c r="B799" i="8"/>
  <c r="B783" i="8"/>
  <c r="B950" i="8"/>
  <c r="B934" i="8"/>
  <c r="B918" i="8"/>
  <c r="B902" i="8"/>
  <c r="B886" i="8"/>
  <c r="B710" i="8"/>
  <c r="B678" i="8"/>
  <c r="B686" i="8"/>
  <c r="B1139" i="8"/>
  <c r="B1111" i="8"/>
  <c r="B1211" i="8"/>
  <c r="B1179" i="8"/>
  <c r="B1147" i="8"/>
  <c r="B775" i="8"/>
  <c r="B747" i="8"/>
  <c r="B1031" i="8"/>
  <c r="B995" i="8"/>
  <c r="B963" i="8"/>
  <c r="B935" i="8"/>
  <c r="B915" i="8"/>
  <c r="B899" i="8"/>
  <c r="B735" i="8"/>
  <c r="B703" i="8"/>
  <c r="B671" i="8"/>
  <c r="B1119" i="8"/>
  <c r="B722" i="8"/>
  <c r="B690" i="8"/>
  <c r="B1059" i="8"/>
  <c r="B826" i="8"/>
  <c r="B810" i="8"/>
  <c r="B794" i="8"/>
  <c r="B778" i="8"/>
  <c r="B871" i="8"/>
  <c r="B855" i="8"/>
  <c r="B1063" i="8"/>
  <c r="B858" i="8"/>
  <c r="B1207" i="8"/>
  <c r="B1175" i="8"/>
  <c r="B1099" i="8"/>
  <c r="B731" i="8"/>
  <c r="B699" i="8"/>
  <c r="B667" i="8"/>
  <c r="B1071" i="8"/>
  <c r="B862" i="8"/>
  <c r="B755" i="8"/>
  <c r="B1011" i="8"/>
  <c r="B983" i="8"/>
  <c r="B951" i="8"/>
  <c r="B770" i="8"/>
  <c r="B754" i="8"/>
  <c r="B738" i="8"/>
  <c r="B827" i="8"/>
  <c r="B811" i="8"/>
  <c r="B795" i="8"/>
  <c r="B779" i="8"/>
  <c r="B962" i="8"/>
  <c r="B946" i="8"/>
  <c r="B930" i="8"/>
  <c r="B914" i="8"/>
  <c r="B898" i="8"/>
  <c r="B734" i="8"/>
  <c r="B670" i="8"/>
  <c r="B1143" i="8"/>
  <c r="B1203" i="8"/>
  <c r="B1171" i="8"/>
  <c r="B1051" i="8"/>
  <c r="B870" i="8"/>
  <c r="B767" i="8"/>
  <c r="B743" i="8"/>
  <c r="B1007" i="8"/>
  <c r="B971" i="8"/>
  <c r="B939" i="8"/>
  <c r="B919" i="8"/>
  <c r="B903" i="8"/>
  <c r="B887" i="8"/>
  <c r="B711" i="8"/>
  <c r="B679" i="8"/>
  <c r="B647" i="8"/>
  <c r="B1087" i="8"/>
  <c r="B714" i="8"/>
  <c r="B682" i="8"/>
  <c r="B1091" i="8"/>
  <c r="B830" i="8"/>
  <c r="B814" i="8"/>
  <c r="B782" i="8"/>
  <c r="B859" i="8"/>
  <c r="B843" i="8"/>
  <c r="B1134" i="8"/>
  <c r="B1118" i="8"/>
  <c r="B1102" i="8"/>
  <c r="B733" i="8"/>
  <c r="B701" i="8"/>
  <c r="B669" i="8"/>
  <c r="B1220" i="8"/>
  <c r="B1188" i="8"/>
  <c r="B1156" i="8"/>
  <c r="B1116" i="8"/>
  <c r="B1073" i="8"/>
  <c r="B1029" i="8"/>
  <c r="B920" i="8"/>
  <c r="B792" i="8"/>
  <c r="B712" i="8"/>
  <c r="B680" i="8"/>
  <c r="B648" i="8"/>
  <c r="B1088" i="8"/>
  <c r="B1045" i="8"/>
  <c r="B964" i="8"/>
  <c r="B836" i="8"/>
  <c r="B841" i="8"/>
  <c r="B789" i="8"/>
  <c r="B861" i="8"/>
  <c r="B1210" i="8"/>
  <c r="B1178" i="8"/>
  <c r="B1145" i="8"/>
  <c r="B1060" i="8"/>
  <c r="B1008" i="8"/>
  <c r="B880" i="8"/>
  <c r="B752" i="8"/>
  <c r="B1078" i="8"/>
  <c r="B1062" i="8"/>
  <c r="B1046" i="8"/>
  <c r="B1030" i="8"/>
  <c r="B1014" i="8"/>
  <c r="B998" i="8"/>
  <c r="B982" i="8"/>
  <c r="B966" i="8"/>
  <c r="B1213" i="8"/>
  <c r="B1149" i="8"/>
  <c r="B1064" i="8"/>
  <c r="B892" i="8"/>
  <c r="B924" i="8"/>
  <c r="B765" i="8"/>
  <c r="B749" i="8"/>
  <c r="B1005" i="8"/>
  <c r="B989" i="8"/>
  <c r="B973" i="8"/>
  <c r="B957" i="8"/>
  <c r="B941" i="8"/>
  <c r="B925" i="8"/>
  <c r="B909" i="8"/>
  <c r="B893" i="8"/>
  <c r="B729" i="8"/>
  <c r="B697" i="8"/>
  <c r="B665" i="8"/>
  <c r="B1216" i="8"/>
  <c r="B1184" i="8"/>
  <c r="B1152" i="8"/>
  <c r="B1068" i="8"/>
  <c r="B1021" i="8"/>
  <c r="B904" i="8"/>
  <c r="B776" i="8"/>
  <c r="B809" i="8"/>
  <c r="B724" i="8"/>
  <c r="B692" i="8"/>
  <c r="B660" i="8"/>
  <c r="B1104" i="8"/>
  <c r="B1061" i="8"/>
  <c r="B1012" i="8"/>
  <c r="B884" i="8"/>
  <c r="B756" i="8"/>
  <c r="B1222" i="8"/>
  <c r="B1190" i="8"/>
  <c r="B1158" i="8"/>
  <c r="B1076" i="8"/>
  <c r="B1033" i="8"/>
  <c r="B928" i="8"/>
  <c r="B800" i="8"/>
  <c r="B825" i="8"/>
  <c r="B781" i="8"/>
  <c r="B865" i="8"/>
  <c r="B658" i="8"/>
  <c r="B1209" i="8"/>
  <c r="B1177" i="8"/>
  <c r="B1144" i="8"/>
  <c r="B1101" i="8"/>
  <c r="B1004" i="8"/>
  <c r="B876" i="8"/>
  <c r="B654" i="8"/>
  <c r="B1096" i="8"/>
  <c r="B860" i="8"/>
  <c r="B1146" i="8"/>
  <c r="B1130" i="8"/>
  <c r="B1114" i="8"/>
  <c r="B1098" i="8"/>
  <c r="B725" i="8"/>
  <c r="B693" i="8"/>
  <c r="B661" i="8"/>
  <c r="B1212" i="8"/>
  <c r="B1180" i="8"/>
  <c r="B1148" i="8"/>
  <c r="B1105" i="8"/>
  <c r="B1013" i="8"/>
  <c r="B888" i="8"/>
  <c r="B760" i="8"/>
  <c r="B720" i="8"/>
  <c r="B688" i="8"/>
  <c r="B656" i="8"/>
  <c r="B1141" i="8"/>
  <c r="B1056" i="8"/>
  <c r="B996" i="8"/>
  <c r="B868" i="8"/>
  <c r="B740" i="8"/>
  <c r="B805" i="8"/>
  <c r="B869" i="8"/>
  <c r="B1218" i="8"/>
  <c r="B1186" i="8"/>
  <c r="B1154" i="8"/>
  <c r="B1113" i="8"/>
  <c r="B1025" i="8"/>
  <c r="B912" i="8"/>
  <c r="B784" i="8"/>
  <c r="B1074" i="8"/>
  <c r="B1058" i="8"/>
  <c r="B1042" i="8"/>
  <c r="B1026" i="8"/>
  <c r="B1010" i="8"/>
  <c r="B994" i="8"/>
  <c r="B978" i="8"/>
  <c r="B1157" i="8"/>
  <c r="B796" i="8"/>
  <c r="B761" i="8"/>
  <c r="B745" i="8"/>
  <c r="B1009" i="8"/>
  <c r="B993" i="8"/>
  <c r="B977" i="8"/>
  <c r="B961" i="8"/>
  <c r="B945" i="8"/>
  <c r="B929" i="8"/>
  <c r="B913" i="8"/>
  <c r="B897" i="8"/>
  <c r="B721" i="8"/>
  <c r="B689" i="8"/>
  <c r="B657" i="8"/>
  <c r="B1208" i="8"/>
  <c r="B1176" i="8"/>
  <c r="B1100" i="8"/>
  <c r="B1057" i="8"/>
  <c r="B1000" i="8"/>
  <c r="B872" i="8"/>
  <c r="B744" i="8"/>
  <c r="B797" i="8"/>
  <c r="B716" i="8"/>
  <c r="B684" i="8"/>
  <c r="B652" i="8"/>
  <c r="B1136" i="8"/>
  <c r="B1093" i="8"/>
  <c r="B980" i="8"/>
  <c r="B852" i="8"/>
  <c r="B1198" i="8"/>
  <c r="B1166" i="8"/>
  <c r="B1129" i="8"/>
  <c r="B1044" i="8"/>
  <c r="B960" i="8"/>
  <c r="B832" i="8"/>
  <c r="B837" i="8"/>
  <c r="B793" i="8"/>
  <c r="B857" i="8"/>
  <c r="B650" i="8"/>
  <c r="B1201" i="8"/>
  <c r="B1169" i="8"/>
  <c r="B1133" i="8"/>
  <c r="B1048" i="8"/>
  <c r="B972" i="8"/>
  <c r="B844" i="8"/>
  <c r="B662" i="8"/>
  <c r="B1165" i="8"/>
  <c r="B1085" i="8"/>
  <c r="B956" i="8"/>
  <c r="B812" i="8"/>
  <c r="B1189" i="8"/>
  <c r="B988" i="8"/>
  <c r="C6" i="48" l="1"/>
  <c r="B13" i="48" l="1"/>
  <c r="B14" i="48" s="1"/>
  <c r="B15" i="48" s="1"/>
  <c r="B16" i="48" s="1"/>
  <c r="B17" i="48" s="1"/>
  <c r="B18" i="48" s="1"/>
  <c r="B19" i="48" s="1"/>
  <c r="B20" i="48" s="1"/>
  <c r="B21" i="48"/>
  <c r="B22" i="48" s="1"/>
  <c r="B23" i="48" s="1"/>
  <c r="B24" i="48" s="1"/>
  <c r="B25" i="48" s="1"/>
  <c r="B26" i="48" s="1"/>
  <c r="B27" i="48" s="1"/>
  <c r="B28" i="48" s="1"/>
  <c r="B29" i="48"/>
  <c r="B30" i="48" s="1"/>
  <c r="B31" i="48" s="1"/>
  <c r="B32" i="48" s="1"/>
  <c r="B33" i="48" s="1"/>
  <c r="B34" i="48" s="1"/>
  <c r="B35" i="48" s="1"/>
  <c r="B36" i="48" s="1"/>
  <c r="B37" i="48"/>
  <c r="B38" i="48" s="1"/>
  <c r="B39" i="48" s="1"/>
  <c r="B40" i="48" s="1"/>
  <c r="B41" i="48" s="1"/>
  <c r="B42" i="48" s="1"/>
  <c r="B43" i="48" s="1"/>
  <c r="B44" i="48" s="1"/>
  <c r="B45" i="48"/>
  <c r="B46" i="48" s="1"/>
  <c r="B47" i="48" s="1"/>
  <c r="B48" i="48" s="1"/>
  <c r="B49" i="48" s="1"/>
  <c r="B50" i="48" s="1"/>
  <c r="B51" i="48" s="1"/>
  <c r="B52" i="48" s="1"/>
  <c r="B53" i="48"/>
  <c r="B54" i="48" s="1"/>
  <c r="B55" i="48" s="1"/>
  <c r="B56" i="48" s="1"/>
  <c r="B57" i="48" s="1"/>
  <c r="B58" i="48" s="1"/>
  <c r="B59" i="48" s="1"/>
  <c r="B60" i="48" s="1"/>
  <c r="B61" i="48"/>
  <c r="B62" i="48" s="1"/>
  <c r="B63" i="48" s="1"/>
  <c r="B64" i="48" s="1"/>
  <c r="B65" i="48" s="1"/>
  <c r="B66" i="48" s="1"/>
  <c r="B67" i="48" s="1"/>
  <c r="B68" i="48" s="1"/>
  <c r="B69" i="48"/>
  <c r="B70" i="48" s="1"/>
  <c r="B71" i="48" s="1"/>
  <c r="B72" i="48" s="1"/>
  <c r="B73" i="48" s="1"/>
  <c r="B74" i="48" s="1"/>
  <c r="B75" i="48" s="1"/>
  <c r="B76" i="48" s="1"/>
  <c r="B77" i="48"/>
  <c r="B78" i="48" s="1"/>
  <c r="B79" i="48" s="1"/>
  <c r="B80" i="48" s="1"/>
  <c r="B81" i="48" s="1"/>
  <c r="B82" i="48" s="1"/>
  <c r="B83" i="48" s="1"/>
  <c r="B84" i="48" s="1"/>
  <c r="B85" i="48"/>
  <c r="B86" i="48" s="1"/>
  <c r="B87" i="48" s="1"/>
  <c r="B88" i="48" s="1"/>
  <c r="B89" i="48" s="1"/>
  <c r="B90" i="48" s="1"/>
  <c r="B91" i="48" s="1"/>
  <c r="B92" i="48" s="1"/>
  <c r="B93" i="48"/>
  <c r="B94" i="48" s="1"/>
  <c r="B95" i="48" s="1"/>
  <c r="B96" i="48" s="1"/>
  <c r="B97" i="48" s="1"/>
  <c r="B98" i="48" s="1"/>
  <c r="B99" i="48" s="1"/>
  <c r="B100" i="48" s="1"/>
  <c r="B101" i="48"/>
  <c r="B102" i="48" s="1"/>
  <c r="B103" i="48" s="1"/>
  <c r="B104" i="48" s="1"/>
  <c r="B105" i="48" s="1"/>
  <c r="B106" i="48" s="1"/>
  <c r="B107" i="48" s="1"/>
  <c r="B108" i="48" s="1"/>
  <c r="B109" i="48"/>
  <c r="B110" i="48" s="1"/>
  <c r="B111" i="48" s="1"/>
  <c r="B112" i="48" s="1"/>
  <c r="B113" i="48" s="1"/>
  <c r="B114" i="48" s="1"/>
  <c r="B115" i="48" s="1"/>
  <c r="B116" i="48" s="1"/>
  <c r="B117" i="48"/>
  <c r="B118" i="48" s="1"/>
  <c r="B119" i="48" s="1"/>
  <c r="B120" i="48" s="1"/>
  <c r="B121" i="48" s="1"/>
  <c r="B122" i="48" s="1"/>
  <c r="B123" i="48" s="1"/>
  <c r="B124" i="48" s="1"/>
  <c r="B125" i="48"/>
  <c r="B126" i="48" s="1"/>
  <c r="B127" i="48" s="1"/>
  <c r="B128" i="48" s="1"/>
  <c r="B129" i="48" s="1"/>
  <c r="B130" i="48" s="1"/>
  <c r="B131" i="48" s="1"/>
  <c r="B132" i="48" s="1"/>
  <c r="B133" i="48"/>
  <c r="B134" i="48" s="1"/>
  <c r="B135" i="48" s="1"/>
  <c r="B136" i="48" s="1"/>
  <c r="B137" i="48" s="1"/>
  <c r="B138" i="48" s="1"/>
  <c r="B139" i="48" s="1"/>
  <c r="B140" i="48" s="1"/>
  <c r="B141" i="48"/>
  <c r="B142" i="48" s="1"/>
  <c r="B143" i="48" s="1"/>
  <c r="B144" i="48" s="1"/>
  <c r="B145" i="48" s="1"/>
  <c r="B146" i="48" s="1"/>
  <c r="B147" i="48" s="1"/>
  <c r="B148" i="48" s="1"/>
  <c r="B149" i="48"/>
  <c r="B150" i="48" s="1"/>
  <c r="B151" i="48" s="1"/>
  <c r="B152" i="48" s="1"/>
  <c r="B153" i="48" s="1"/>
  <c r="B154" i="48" s="1"/>
  <c r="B155" i="48" s="1"/>
  <c r="B156" i="48" s="1"/>
  <c r="B157" i="48"/>
  <c r="B158" i="48" s="1"/>
  <c r="B159" i="48" s="1"/>
  <c r="B160" i="48" s="1"/>
  <c r="B161" i="48" s="1"/>
  <c r="B162" i="48" s="1"/>
  <c r="B163" i="48" s="1"/>
  <c r="B164" i="48" s="1"/>
  <c r="B165" i="48"/>
  <c r="B166" i="48" s="1"/>
  <c r="B167" i="48" s="1"/>
  <c r="B168" i="48" s="1"/>
  <c r="B169" i="48" s="1"/>
  <c r="B170" i="48" s="1"/>
  <c r="B171" i="48" s="1"/>
  <c r="B172" i="48" s="1"/>
  <c r="B5" i="48"/>
  <c r="B6" i="48" s="1"/>
  <c r="C9" i="48"/>
  <c r="C10" i="48"/>
  <c r="C11" i="48"/>
  <c r="C12" i="48"/>
  <c r="C13" i="48"/>
  <c r="A13" i="48" s="1"/>
  <c r="C14" i="48"/>
  <c r="C15" i="48"/>
  <c r="C16" i="48"/>
  <c r="C17" i="48"/>
  <c r="C18" i="48"/>
  <c r="C19" i="48"/>
  <c r="C20" i="48"/>
  <c r="C21" i="48"/>
  <c r="A21" i="48" s="1"/>
  <c r="C22" i="48"/>
  <c r="C23" i="48"/>
  <c r="C24" i="48"/>
  <c r="C25" i="48"/>
  <c r="C26" i="48"/>
  <c r="C27" i="48"/>
  <c r="C28" i="48"/>
  <c r="C29" i="48"/>
  <c r="C30" i="48"/>
  <c r="C31" i="48"/>
  <c r="C32" i="48"/>
  <c r="C33" i="48"/>
  <c r="C34" i="48"/>
  <c r="C35" i="48"/>
  <c r="C36" i="48"/>
  <c r="C37" i="48"/>
  <c r="C38" i="48"/>
  <c r="C39" i="48"/>
  <c r="C40" i="48"/>
  <c r="C41" i="48"/>
  <c r="C42" i="48"/>
  <c r="C43" i="48"/>
  <c r="C44" i="48"/>
  <c r="C45" i="48"/>
  <c r="A45" i="48" s="1"/>
  <c r="C46" i="48"/>
  <c r="C47" i="48"/>
  <c r="C48" i="48"/>
  <c r="C49" i="48"/>
  <c r="C50" i="48"/>
  <c r="C51" i="48"/>
  <c r="C52" i="48"/>
  <c r="C53" i="48"/>
  <c r="A53" i="48" s="1"/>
  <c r="C54" i="48"/>
  <c r="C55" i="48"/>
  <c r="C56" i="48"/>
  <c r="C57" i="48"/>
  <c r="C58" i="48"/>
  <c r="C59" i="48"/>
  <c r="C60" i="48"/>
  <c r="C61" i="48"/>
  <c r="C62" i="48"/>
  <c r="C63" i="48"/>
  <c r="C64" i="48"/>
  <c r="C65" i="48"/>
  <c r="C66" i="48"/>
  <c r="C67" i="48"/>
  <c r="C68" i="48"/>
  <c r="C69" i="48"/>
  <c r="C70" i="48"/>
  <c r="C71" i="48"/>
  <c r="C72" i="48"/>
  <c r="C73" i="48"/>
  <c r="C74" i="48"/>
  <c r="C75" i="48"/>
  <c r="C76" i="48"/>
  <c r="C77" i="48"/>
  <c r="A77" i="48" s="1"/>
  <c r="C78" i="48"/>
  <c r="C79" i="48"/>
  <c r="C80" i="48"/>
  <c r="C81" i="48"/>
  <c r="C82" i="48"/>
  <c r="C83" i="48"/>
  <c r="C84" i="48"/>
  <c r="C85" i="48"/>
  <c r="A85" i="48" s="1"/>
  <c r="C86" i="48"/>
  <c r="C87" i="48"/>
  <c r="C88" i="48"/>
  <c r="C89" i="48"/>
  <c r="C90" i="48"/>
  <c r="C91" i="48"/>
  <c r="C92" i="48"/>
  <c r="C93" i="48"/>
  <c r="C94" i="48"/>
  <c r="C95" i="48"/>
  <c r="C96" i="48"/>
  <c r="C97" i="48"/>
  <c r="C98" i="48"/>
  <c r="C99" i="48"/>
  <c r="C100" i="48"/>
  <c r="C101" i="48"/>
  <c r="C102" i="48"/>
  <c r="C103" i="48"/>
  <c r="C104" i="48"/>
  <c r="C105" i="48"/>
  <c r="C106" i="48"/>
  <c r="C107" i="48"/>
  <c r="C108" i="48"/>
  <c r="C109" i="48"/>
  <c r="A109" i="48" s="1"/>
  <c r="C110" i="48"/>
  <c r="C111" i="48"/>
  <c r="C112" i="48"/>
  <c r="C113" i="48"/>
  <c r="C114" i="48"/>
  <c r="C115" i="48"/>
  <c r="C116" i="48"/>
  <c r="C117" i="48"/>
  <c r="A117" i="48" s="1"/>
  <c r="C118" i="48"/>
  <c r="C119" i="48"/>
  <c r="C120" i="48"/>
  <c r="C121" i="48"/>
  <c r="C122" i="48"/>
  <c r="C123" i="48"/>
  <c r="C124" i="48"/>
  <c r="C125" i="48"/>
  <c r="C126" i="48"/>
  <c r="C127" i="48"/>
  <c r="C128" i="48"/>
  <c r="C129" i="48"/>
  <c r="C130" i="48"/>
  <c r="C131" i="48"/>
  <c r="C132" i="48"/>
  <c r="C133" i="48"/>
  <c r="C134" i="48"/>
  <c r="C135" i="48"/>
  <c r="C136" i="48"/>
  <c r="C137" i="48"/>
  <c r="C138" i="48"/>
  <c r="C139" i="48"/>
  <c r="C140" i="48"/>
  <c r="C141" i="48"/>
  <c r="A141" i="48" s="1"/>
  <c r="C142" i="48"/>
  <c r="C143" i="48"/>
  <c r="C144" i="48"/>
  <c r="C145" i="48"/>
  <c r="C146" i="48"/>
  <c r="C147" i="48"/>
  <c r="C148" i="48"/>
  <c r="C149" i="48"/>
  <c r="A149" i="48" s="1"/>
  <c r="C150" i="48"/>
  <c r="C151" i="48"/>
  <c r="C152" i="48"/>
  <c r="C153" i="48"/>
  <c r="C154" i="48"/>
  <c r="C155" i="48"/>
  <c r="C156" i="48"/>
  <c r="C157" i="48"/>
  <c r="C158" i="48"/>
  <c r="C159" i="48"/>
  <c r="C160" i="48"/>
  <c r="C161" i="48"/>
  <c r="C162" i="48"/>
  <c r="C163" i="48"/>
  <c r="C164" i="48"/>
  <c r="C165" i="48"/>
  <c r="A173" i="48"/>
  <c r="A181" i="48"/>
  <c r="A189" i="48"/>
  <c r="A197" i="48"/>
  <c r="A205" i="48"/>
  <c r="A213" i="48"/>
  <c r="A221" i="48"/>
  <c r="A229" i="48"/>
  <c r="A237" i="48"/>
  <c r="A245" i="48"/>
  <c r="A253" i="48"/>
  <c r="A261" i="48"/>
  <c r="C7" i="48"/>
  <c r="C8" i="48"/>
  <c r="C5" i="48"/>
  <c r="A5" i="48" s="1"/>
  <c r="A165" i="48" l="1"/>
  <c r="A157" i="48"/>
  <c r="A133" i="48"/>
  <c r="A125" i="48"/>
  <c r="A101" i="48"/>
  <c r="A93" i="48"/>
  <c r="A69" i="48"/>
  <c r="A61" i="48"/>
  <c r="A37" i="48"/>
  <c r="A29" i="48"/>
  <c r="I364" i="10"/>
  <c r="B6" i="44"/>
  <c r="B10" i="44"/>
  <c r="B14" i="44"/>
  <c r="B18" i="44"/>
  <c r="B22" i="44"/>
  <c r="B26" i="44"/>
  <c r="B30" i="44"/>
  <c r="B34" i="44"/>
  <c r="B38" i="44"/>
  <c r="B42" i="44"/>
  <c r="B46" i="44"/>
  <c r="B50" i="44"/>
  <c r="B54" i="44"/>
  <c r="B58" i="44"/>
  <c r="B62" i="44"/>
  <c r="B66" i="44"/>
  <c r="B70" i="44"/>
  <c r="B74" i="44"/>
  <c r="B78" i="44"/>
  <c r="B82" i="44"/>
  <c r="B86" i="44"/>
  <c r="B90" i="44"/>
  <c r="B94" i="44"/>
  <c r="B98" i="44"/>
  <c r="B102" i="44"/>
  <c r="B106" i="44"/>
  <c r="B110" i="44"/>
  <c r="B114" i="44"/>
  <c r="B118" i="44"/>
  <c r="B122" i="44"/>
  <c r="B126" i="44"/>
  <c r="B130" i="44"/>
  <c r="B134" i="44"/>
  <c r="B138" i="44"/>
  <c r="B142" i="44"/>
  <c r="B146" i="44"/>
  <c r="B150" i="44"/>
  <c r="B154" i="44"/>
  <c r="B158" i="44"/>
  <c r="B162" i="44"/>
  <c r="B166" i="44"/>
  <c r="B170" i="44"/>
  <c r="B174" i="44"/>
  <c r="B178" i="44"/>
  <c r="B182" i="44"/>
  <c r="B186" i="44"/>
  <c r="B190" i="44"/>
  <c r="B194" i="44"/>
  <c r="B198" i="44"/>
  <c r="B202" i="44"/>
  <c r="B206" i="44"/>
  <c r="B210" i="44"/>
  <c r="B214" i="44"/>
  <c r="B218" i="44"/>
  <c r="B222" i="44"/>
  <c r="B226" i="44"/>
  <c r="B230" i="44"/>
  <c r="B234" i="44"/>
  <c r="B238" i="44"/>
  <c r="B242" i="44"/>
  <c r="B246" i="44"/>
  <c r="B250" i="44"/>
  <c r="B254" i="44"/>
  <c r="B258" i="44"/>
  <c r="B262" i="44"/>
  <c r="B266" i="44"/>
  <c r="B270" i="44"/>
  <c r="B274" i="44"/>
  <c r="B278" i="44"/>
  <c r="B282" i="44"/>
  <c r="B286" i="44"/>
  <c r="B290" i="44"/>
  <c r="B294" i="44"/>
  <c r="B298" i="44"/>
  <c r="B302" i="44"/>
  <c r="B306" i="44"/>
  <c r="B310" i="44"/>
  <c r="B314" i="44"/>
  <c r="B318" i="44"/>
  <c r="B322" i="44"/>
  <c r="B326" i="44"/>
  <c r="B330" i="44"/>
  <c r="B334" i="44"/>
  <c r="B338" i="44"/>
  <c r="B342" i="44"/>
  <c r="B346" i="44"/>
  <c r="B350" i="44"/>
  <c r="B354" i="44"/>
  <c r="B358" i="44"/>
  <c r="B362" i="44"/>
  <c r="B367" i="44"/>
  <c r="B371" i="44"/>
  <c r="B375" i="44"/>
  <c r="B379" i="44"/>
  <c r="B383" i="44"/>
  <c r="B387" i="44"/>
  <c r="B7" i="44"/>
  <c r="B11" i="44"/>
  <c r="B15" i="44"/>
  <c r="B19" i="44"/>
  <c r="B23" i="44"/>
  <c r="B27" i="44"/>
  <c r="B31" i="44"/>
  <c r="B35" i="44"/>
  <c r="B39" i="44"/>
  <c r="B43" i="44"/>
  <c r="B47" i="44"/>
  <c r="B51" i="44"/>
  <c r="B55" i="44"/>
  <c r="B59" i="44"/>
  <c r="B63" i="44"/>
  <c r="B67" i="44"/>
  <c r="B71" i="44"/>
  <c r="B75" i="44"/>
  <c r="B79" i="44"/>
  <c r="B83" i="44"/>
  <c r="B87" i="44"/>
  <c r="B91" i="44"/>
  <c r="B95" i="44"/>
  <c r="B99" i="44"/>
  <c r="B103" i="44"/>
  <c r="B107" i="44"/>
  <c r="B111" i="44"/>
  <c r="B115" i="44"/>
  <c r="B119" i="44"/>
  <c r="B123" i="44"/>
  <c r="B127" i="44"/>
  <c r="B131" i="44"/>
  <c r="B135" i="44"/>
  <c r="B139" i="44"/>
  <c r="B143" i="44"/>
  <c r="B147" i="44"/>
  <c r="B151" i="44"/>
  <c r="B155" i="44"/>
  <c r="B159" i="44"/>
  <c r="B163" i="44"/>
  <c r="B167" i="44"/>
  <c r="B171" i="44"/>
  <c r="B175" i="44"/>
  <c r="B179" i="44"/>
  <c r="B183" i="44"/>
  <c r="B187" i="44"/>
  <c r="B191" i="44"/>
  <c r="B195" i="44"/>
  <c r="B199" i="44"/>
  <c r="B203" i="44"/>
  <c r="B207" i="44"/>
  <c r="B211" i="44"/>
  <c r="B215" i="44"/>
  <c r="B219" i="44"/>
  <c r="B223" i="44"/>
  <c r="B227" i="44"/>
  <c r="B231" i="44"/>
  <c r="B235" i="44"/>
  <c r="B239" i="44"/>
  <c r="B243" i="44"/>
  <c r="B247" i="44"/>
  <c r="B251" i="44"/>
  <c r="B255" i="44"/>
  <c r="B259" i="44"/>
  <c r="B263" i="44"/>
  <c r="B267" i="44"/>
  <c r="B271" i="44"/>
  <c r="B275" i="44"/>
  <c r="B279" i="44"/>
  <c r="B283" i="44"/>
  <c r="B287" i="44"/>
  <c r="B291" i="44"/>
  <c r="B295" i="44"/>
  <c r="B299" i="44"/>
  <c r="B303" i="44"/>
  <c r="B307" i="44"/>
  <c r="B311" i="44"/>
  <c r="B315" i="44"/>
  <c r="B319" i="44"/>
  <c r="B323" i="44"/>
  <c r="B327" i="44"/>
  <c r="B331" i="44"/>
  <c r="B335" i="44"/>
  <c r="B339" i="44"/>
  <c r="B343" i="44"/>
  <c r="B347" i="44"/>
  <c r="B351" i="44"/>
  <c r="B355" i="44"/>
  <c r="B359" i="44"/>
  <c r="I359" i="10" s="1"/>
  <c r="B363" i="44"/>
  <c r="B368" i="44"/>
  <c r="B372" i="44"/>
  <c r="B376" i="44"/>
  <c r="B380" i="44"/>
  <c r="B384" i="44"/>
  <c r="B388" i="44"/>
  <c r="B8" i="44"/>
  <c r="B12" i="44"/>
  <c r="B16" i="44"/>
  <c r="B20" i="44"/>
  <c r="B24" i="44"/>
  <c r="B28" i="44"/>
  <c r="B32" i="44"/>
  <c r="B36" i="44"/>
  <c r="B40" i="44"/>
  <c r="B44" i="44"/>
  <c r="B48" i="44"/>
  <c r="B52" i="44"/>
  <c r="B56" i="44"/>
  <c r="B60" i="44"/>
  <c r="B64" i="44"/>
  <c r="B68" i="44"/>
  <c r="B72" i="44"/>
  <c r="B76" i="44"/>
  <c r="B80" i="44"/>
  <c r="B84" i="44"/>
  <c r="B88" i="44"/>
  <c r="B92" i="44"/>
  <c r="B96" i="44"/>
  <c r="B100" i="44"/>
  <c r="B104" i="44"/>
  <c r="B108" i="44"/>
  <c r="B112" i="44"/>
  <c r="B116" i="44"/>
  <c r="B120" i="44"/>
  <c r="B124" i="44"/>
  <c r="B128" i="44"/>
  <c r="B132" i="44"/>
  <c r="B136" i="44"/>
  <c r="B140" i="44"/>
  <c r="B144" i="44"/>
  <c r="B148" i="44"/>
  <c r="B152" i="44"/>
  <c r="B156" i="44"/>
  <c r="B160" i="44"/>
  <c r="B164" i="44"/>
  <c r="B168" i="44"/>
  <c r="B172" i="44"/>
  <c r="B176" i="44"/>
  <c r="B180" i="44"/>
  <c r="B184" i="44"/>
  <c r="B188" i="44"/>
  <c r="B192" i="44"/>
  <c r="B196" i="44"/>
  <c r="B200" i="44"/>
  <c r="B204" i="44"/>
  <c r="B208" i="44"/>
  <c r="B212" i="44"/>
  <c r="B216" i="44"/>
  <c r="B220" i="44"/>
  <c r="B224" i="44"/>
  <c r="B228" i="44"/>
  <c r="B232" i="44"/>
  <c r="B236" i="44"/>
  <c r="B240" i="44"/>
  <c r="B244" i="44"/>
  <c r="B248" i="44"/>
  <c r="B252" i="44"/>
  <c r="B256" i="44"/>
  <c r="B260" i="44"/>
  <c r="B264" i="44"/>
  <c r="B268" i="44"/>
  <c r="B272" i="44"/>
  <c r="B276" i="44"/>
  <c r="B280" i="44"/>
  <c r="B284" i="44"/>
  <c r="B288" i="44"/>
  <c r="B292" i="44"/>
  <c r="B296" i="44"/>
  <c r="B300" i="44"/>
  <c r="B304" i="44"/>
  <c r="B308" i="44"/>
  <c r="B312" i="44"/>
  <c r="B316" i="44"/>
  <c r="B320" i="44"/>
  <c r="B324" i="44"/>
  <c r="B328" i="44"/>
  <c r="B332" i="44"/>
  <c r="B336" i="44"/>
  <c r="B340" i="44"/>
  <c r="B344" i="44"/>
  <c r="B348" i="44"/>
  <c r="B352" i="44"/>
  <c r="B356" i="44"/>
  <c r="B360" i="44"/>
  <c r="I360" i="10" s="1"/>
  <c r="B365" i="44"/>
  <c r="I365" i="10" s="1"/>
  <c r="B369" i="44"/>
  <c r="B373" i="44"/>
  <c r="B377" i="44"/>
  <c r="B381" i="44"/>
  <c r="B385" i="44"/>
  <c r="B389" i="44"/>
  <c r="B9" i="44"/>
  <c r="B13" i="44"/>
  <c r="B17" i="44"/>
  <c r="B21" i="44"/>
  <c r="B25" i="44"/>
  <c r="B29" i="44"/>
  <c r="B33" i="44"/>
  <c r="B37" i="44"/>
  <c r="B41" i="44"/>
  <c r="B45" i="44"/>
  <c r="B49" i="44"/>
  <c r="B53" i="44"/>
  <c r="B57" i="44"/>
  <c r="B61" i="44"/>
  <c r="B65" i="44"/>
  <c r="B69" i="44"/>
  <c r="B73" i="44"/>
  <c r="B77" i="44"/>
  <c r="B81" i="44"/>
  <c r="B85" i="44"/>
  <c r="B89" i="44"/>
  <c r="B93" i="44"/>
  <c r="B97" i="44"/>
  <c r="B101" i="44"/>
  <c r="B105" i="44"/>
  <c r="B109" i="44"/>
  <c r="B113" i="44"/>
  <c r="B117" i="44"/>
  <c r="B121" i="44"/>
  <c r="B125" i="44"/>
  <c r="B129" i="44"/>
  <c r="B133" i="44"/>
  <c r="B137" i="44"/>
  <c r="B141" i="44"/>
  <c r="B145" i="44"/>
  <c r="B149" i="44"/>
  <c r="B153" i="44"/>
  <c r="B157" i="44"/>
  <c r="B161" i="44"/>
  <c r="B165" i="44"/>
  <c r="B169" i="44"/>
  <c r="B173" i="44"/>
  <c r="B177" i="44"/>
  <c r="B181" i="44"/>
  <c r="B185" i="44"/>
  <c r="B189" i="44"/>
  <c r="B193" i="44"/>
  <c r="B197" i="44"/>
  <c r="B201" i="44"/>
  <c r="B205" i="44"/>
  <c r="B209" i="44"/>
  <c r="B213" i="44"/>
  <c r="B217" i="44"/>
  <c r="B221" i="44"/>
  <c r="B225" i="44"/>
  <c r="B229" i="44"/>
  <c r="B233" i="44"/>
  <c r="B237" i="44"/>
  <c r="B241" i="44"/>
  <c r="B245" i="44"/>
  <c r="B249" i="44"/>
  <c r="B253" i="44"/>
  <c r="B257" i="44"/>
  <c r="B261" i="44"/>
  <c r="B265" i="44"/>
  <c r="B269" i="44"/>
  <c r="B273" i="44"/>
  <c r="B277" i="44"/>
  <c r="B281" i="44"/>
  <c r="B285" i="44"/>
  <c r="B289" i="44"/>
  <c r="B293" i="44"/>
  <c r="B297" i="44"/>
  <c r="B301" i="44"/>
  <c r="B305" i="44"/>
  <c r="B309" i="44"/>
  <c r="B313" i="44"/>
  <c r="B317" i="44"/>
  <c r="B321" i="44"/>
  <c r="B325" i="44"/>
  <c r="B329" i="44"/>
  <c r="B333" i="44"/>
  <c r="B337" i="44"/>
  <c r="B341" i="44"/>
  <c r="B345" i="44"/>
  <c r="B349" i="44"/>
  <c r="B353" i="44"/>
  <c r="B357" i="44"/>
  <c r="B361" i="44"/>
  <c r="B366" i="44"/>
  <c r="B370" i="44"/>
  <c r="B374" i="44"/>
  <c r="B378" i="44"/>
  <c r="B382" i="44"/>
  <c r="B386" i="44"/>
  <c r="B7" i="48"/>
  <c r="B8" i="48" s="1"/>
  <c r="B9" i="48" s="1"/>
  <c r="B10" i="48" s="1"/>
  <c r="B11" i="48" s="1"/>
  <c r="B12" i="48" s="1"/>
  <c r="A6" i="48"/>
  <c r="A257" i="48"/>
  <c r="A249" i="48"/>
  <c r="A241" i="48"/>
  <c r="A233" i="48"/>
  <c r="A225" i="48"/>
  <c r="A217" i="48"/>
  <c r="A209" i="48"/>
  <c r="A201" i="48"/>
  <c r="A193" i="48"/>
  <c r="A185" i="48"/>
  <c r="A177" i="48"/>
  <c r="A169" i="48"/>
  <c r="A161" i="48"/>
  <c r="A153" i="48"/>
  <c r="A145" i="48"/>
  <c r="A137" i="48"/>
  <c r="A129" i="48"/>
  <c r="A121" i="48"/>
  <c r="A113" i="48"/>
  <c r="A105" i="48"/>
  <c r="A97" i="48"/>
  <c r="A89" i="48"/>
  <c r="A81" i="48"/>
  <c r="A73" i="48"/>
  <c r="A65" i="48"/>
  <c r="A57" i="48"/>
  <c r="A49" i="48"/>
  <c r="A41" i="48"/>
  <c r="A33" i="48"/>
  <c r="A25" i="48"/>
  <c r="A17" i="48"/>
  <c r="A9" i="48"/>
  <c r="A260" i="48"/>
  <c r="A256" i="48"/>
  <c r="A252" i="48"/>
  <c r="A248" i="48"/>
  <c r="A244" i="48"/>
  <c r="A240" i="48"/>
  <c r="A236" i="48"/>
  <c r="A232" i="48"/>
  <c r="A228" i="48"/>
  <c r="A224" i="48"/>
  <c r="A220" i="48"/>
  <c r="A216" i="48"/>
  <c r="A212" i="48"/>
  <c r="A208" i="48"/>
  <c r="A204" i="48"/>
  <c r="A200" i="48"/>
  <c r="A196" i="48"/>
  <c r="A192" i="48"/>
  <c r="A188" i="48"/>
  <c r="A184" i="48"/>
  <c r="A180" i="48"/>
  <c r="A176" i="48"/>
  <c r="A172" i="48"/>
  <c r="A168" i="48"/>
  <c r="A164" i="48"/>
  <c r="A160" i="48"/>
  <c r="A156" i="48"/>
  <c r="A152" i="48"/>
  <c r="A148" i="48"/>
  <c r="A144" i="48"/>
  <c r="A140" i="48"/>
  <c r="A136" i="48"/>
  <c r="A132" i="48"/>
  <c r="A128" i="48"/>
  <c r="A124" i="48"/>
  <c r="A120" i="48"/>
  <c r="A116" i="48"/>
  <c r="A112" i="48"/>
  <c r="A108" i="48"/>
  <c r="A104" i="48"/>
  <c r="A100" i="48"/>
  <c r="A96" i="48"/>
  <c r="A92" i="48"/>
  <c r="A88" i="48"/>
  <c r="A84" i="48"/>
  <c r="A80" i="48"/>
  <c r="A76" i="48"/>
  <c r="A72" i="48"/>
  <c r="A68" i="48"/>
  <c r="A64" i="48"/>
  <c r="A60" i="48"/>
  <c r="A56" i="48"/>
  <c r="A52" i="48"/>
  <c r="A48" i="48"/>
  <c r="A44" i="48"/>
  <c r="A40" i="48"/>
  <c r="A36" i="48"/>
  <c r="A32" i="48"/>
  <c r="A28" i="48"/>
  <c r="A24" i="48"/>
  <c r="A20" i="48"/>
  <c r="A16" i="48"/>
  <c r="A12" i="48"/>
  <c r="A8" i="48"/>
  <c r="A259" i="48"/>
  <c r="A255" i="48"/>
  <c r="A251" i="48"/>
  <c r="A247" i="48"/>
  <c r="A243" i="48"/>
  <c r="A239" i="48"/>
  <c r="A235" i="48"/>
  <c r="A231" i="48"/>
  <c r="A227" i="48"/>
  <c r="A223" i="48"/>
  <c r="A219" i="48"/>
  <c r="A215" i="48"/>
  <c r="A211" i="48"/>
  <c r="A207" i="48"/>
  <c r="A203" i="48"/>
  <c r="A199" i="48"/>
  <c r="A195" i="48"/>
  <c r="A191" i="48"/>
  <c r="A187" i="48"/>
  <c r="A183" i="48"/>
  <c r="A179" i="48"/>
  <c r="A175" i="48"/>
  <c r="A171" i="48"/>
  <c r="A167" i="48"/>
  <c r="A163" i="48"/>
  <c r="A159" i="48"/>
  <c r="A155" i="48"/>
  <c r="A151" i="48"/>
  <c r="A147" i="48"/>
  <c r="A143" i="48"/>
  <c r="A139" i="48"/>
  <c r="A135" i="48"/>
  <c r="A131" i="48"/>
  <c r="A127" i="48"/>
  <c r="A123" i="48"/>
  <c r="A119" i="48"/>
  <c r="A115" i="48"/>
  <c r="A111" i="48"/>
  <c r="A107" i="48"/>
  <c r="A103" i="48"/>
  <c r="A99" i="48"/>
  <c r="A95" i="48"/>
  <c r="A91" i="48"/>
  <c r="A87" i="48"/>
  <c r="A83" i="48"/>
  <c r="A79" i="48"/>
  <c r="A75" i="48"/>
  <c r="A71" i="48"/>
  <c r="A67" i="48"/>
  <c r="A63" i="48"/>
  <c r="A59" i="48"/>
  <c r="A55" i="48"/>
  <c r="A51" i="48"/>
  <c r="A47" i="48"/>
  <c r="A43" i="48"/>
  <c r="A39" i="48"/>
  <c r="A35" i="48"/>
  <c r="A31" i="48"/>
  <c r="A27" i="48"/>
  <c r="A23" i="48"/>
  <c r="A19" i="48"/>
  <c r="A15" i="48"/>
  <c r="A11" i="48"/>
  <c r="A7" i="48"/>
  <c r="A258" i="48"/>
  <c r="A254" i="48"/>
  <c r="A250" i="48"/>
  <c r="A246" i="48"/>
  <c r="A242" i="48"/>
  <c r="A238" i="48"/>
  <c r="A234" i="48"/>
  <c r="A230" i="48"/>
  <c r="A226" i="48"/>
  <c r="A222" i="48"/>
  <c r="A218" i="48"/>
  <c r="A214" i="48"/>
  <c r="A210" i="48"/>
  <c r="A206" i="48"/>
  <c r="A202" i="48"/>
  <c r="A198" i="48"/>
  <c r="A194" i="48"/>
  <c r="A190" i="48"/>
  <c r="A186" i="48"/>
  <c r="A182" i="48"/>
  <c r="A178" i="48"/>
  <c r="A174" i="48"/>
  <c r="A170" i="48"/>
  <c r="A166" i="48"/>
  <c r="A162" i="48"/>
  <c r="A158" i="48"/>
  <c r="A154" i="48"/>
  <c r="A150" i="48"/>
  <c r="A146" i="48"/>
  <c r="A142" i="48"/>
  <c r="A138" i="48"/>
  <c r="A134" i="48"/>
  <c r="A130" i="48"/>
  <c r="A126" i="48"/>
  <c r="A122" i="48"/>
  <c r="A118" i="48"/>
  <c r="A114" i="48"/>
  <c r="A110" i="48"/>
  <c r="A106" i="48"/>
  <c r="A102" i="48"/>
  <c r="A98" i="48"/>
  <c r="A94" i="48"/>
  <c r="A90" i="48"/>
  <c r="A86" i="48"/>
  <c r="A82" i="48"/>
  <c r="A78" i="48"/>
  <c r="A74" i="48"/>
  <c r="A70" i="48"/>
  <c r="A66" i="48"/>
  <c r="A62" i="48"/>
  <c r="A58" i="48"/>
  <c r="A54" i="48"/>
  <c r="A50" i="48"/>
  <c r="A46" i="48"/>
  <c r="A42" i="48"/>
  <c r="A38" i="48"/>
  <c r="A34" i="48"/>
  <c r="A30" i="48"/>
  <c r="A26" i="48"/>
  <c r="A22" i="48"/>
  <c r="A18" i="48"/>
  <c r="A14" i="48"/>
  <c r="A10" i="48"/>
  <c r="T9" i="44"/>
  <c r="S9" i="44"/>
  <c r="T13" i="44"/>
  <c r="S13" i="44"/>
  <c r="T17" i="44"/>
  <c r="S17" i="44"/>
  <c r="T21" i="44"/>
  <c r="S21" i="44"/>
  <c r="T25" i="44"/>
  <c r="S25" i="44"/>
  <c r="T29" i="44"/>
  <c r="S29" i="44"/>
  <c r="T33" i="44"/>
  <c r="S33" i="44"/>
  <c r="T37" i="44"/>
  <c r="S37" i="44"/>
  <c r="T41" i="44"/>
  <c r="S41" i="44"/>
  <c r="T45" i="44"/>
  <c r="S45" i="44"/>
  <c r="T49" i="44"/>
  <c r="S49" i="44"/>
  <c r="T53" i="44"/>
  <c r="S53" i="44"/>
  <c r="T57" i="44"/>
  <c r="S57" i="44"/>
  <c r="T61" i="44"/>
  <c r="S61" i="44"/>
  <c r="T65" i="44"/>
  <c r="S65" i="44"/>
  <c r="T69" i="44"/>
  <c r="S69" i="44"/>
  <c r="T73" i="44"/>
  <c r="S73" i="44"/>
  <c r="T77" i="44"/>
  <c r="S77" i="44"/>
  <c r="T81" i="44"/>
  <c r="S81" i="44"/>
  <c r="T85" i="44"/>
  <c r="S85" i="44"/>
  <c r="T89" i="44"/>
  <c r="S89" i="44"/>
  <c r="T93" i="44"/>
  <c r="S93" i="44"/>
  <c r="T97" i="44"/>
  <c r="S97" i="44"/>
  <c r="T101" i="44"/>
  <c r="S101" i="44"/>
  <c r="T105" i="44"/>
  <c r="S105" i="44"/>
  <c r="T109" i="44"/>
  <c r="S109" i="44"/>
  <c r="T113" i="44"/>
  <c r="S113" i="44"/>
  <c r="T117" i="44"/>
  <c r="S117" i="44"/>
  <c r="T121" i="44"/>
  <c r="S121" i="44"/>
  <c r="T125" i="44"/>
  <c r="S125" i="44"/>
  <c r="T129" i="44"/>
  <c r="S129" i="44"/>
  <c r="T133" i="44"/>
  <c r="S133" i="44"/>
  <c r="T137" i="44"/>
  <c r="S137" i="44"/>
  <c r="T141" i="44"/>
  <c r="S141" i="44"/>
  <c r="T145" i="44"/>
  <c r="S145" i="44"/>
  <c r="T149" i="44"/>
  <c r="S149" i="44"/>
  <c r="T153" i="44"/>
  <c r="S153" i="44"/>
  <c r="T157" i="44"/>
  <c r="S157" i="44"/>
  <c r="T161" i="44"/>
  <c r="S161" i="44"/>
  <c r="T165" i="44"/>
  <c r="S165" i="44"/>
  <c r="T169" i="44"/>
  <c r="S169" i="44"/>
  <c r="T173" i="44"/>
  <c r="S173" i="44"/>
  <c r="T177" i="44"/>
  <c r="S177" i="44"/>
  <c r="T181" i="44"/>
  <c r="S181" i="44"/>
  <c r="T185" i="44"/>
  <c r="S185" i="44"/>
  <c r="T189" i="44"/>
  <c r="S189" i="44"/>
  <c r="T193" i="44"/>
  <c r="S193" i="44"/>
  <c r="T197" i="44"/>
  <c r="S197" i="44"/>
  <c r="T201" i="44"/>
  <c r="S201" i="44"/>
  <c r="T205" i="44"/>
  <c r="S205" i="44"/>
  <c r="T209" i="44"/>
  <c r="S209" i="44"/>
  <c r="T213" i="44"/>
  <c r="S213" i="44"/>
  <c r="T217" i="44"/>
  <c r="S217" i="44"/>
  <c r="T221" i="44"/>
  <c r="S221" i="44"/>
  <c r="T225" i="44"/>
  <c r="S225" i="44"/>
  <c r="T229" i="44"/>
  <c r="S229" i="44"/>
  <c r="T233" i="44"/>
  <c r="S233" i="44"/>
  <c r="T237" i="44"/>
  <c r="S237" i="44"/>
  <c r="T241" i="44"/>
  <c r="S241" i="44"/>
  <c r="T245" i="44"/>
  <c r="S245" i="44"/>
  <c r="T249" i="44"/>
  <c r="S249" i="44"/>
  <c r="T253" i="44"/>
  <c r="S253" i="44"/>
  <c r="T257" i="44"/>
  <c r="S257" i="44"/>
  <c r="T261" i="44"/>
  <c r="S261" i="44"/>
  <c r="T265" i="44"/>
  <c r="S265" i="44"/>
  <c r="T269" i="44"/>
  <c r="S269" i="44"/>
  <c r="T273" i="44"/>
  <c r="S273" i="44"/>
  <c r="T277" i="44"/>
  <c r="S277" i="44"/>
  <c r="T281" i="44"/>
  <c r="S281" i="44"/>
  <c r="T285" i="44"/>
  <c r="S285" i="44"/>
  <c r="T289" i="44"/>
  <c r="S289" i="44"/>
  <c r="T293" i="44"/>
  <c r="S293" i="44"/>
  <c r="T297" i="44"/>
  <c r="S297" i="44"/>
  <c r="T301" i="44"/>
  <c r="S301" i="44"/>
  <c r="T305" i="44"/>
  <c r="S305" i="44"/>
  <c r="T309" i="44"/>
  <c r="S309" i="44"/>
  <c r="T313" i="44"/>
  <c r="S313" i="44"/>
  <c r="T317" i="44"/>
  <c r="S317" i="44"/>
  <c r="T321" i="44"/>
  <c r="S321" i="44"/>
  <c r="T325" i="44"/>
  <c r="S325" i="44"/>
  <c r="T329" i="44"/>
  <c r="S329" i="44"/>
  <c r="T333" i="44"/>
  <c r="S333" i="44"/>
  <c r="T337" i="44"/>
  <c r="S337" i="44"/>
  <c r="T341" i="44"/>
  <c r="S341" i="44"/>
  <c r="T345" i="44"/>
  <c r="S345" i="44"/>
  <c r="T349" i="44"/>
  <c r="S349" i="44"/>
  <c r="T353" i="44"/>
  <c r="S353" i="44"/>
  <c r="T357" i="44"/>
  <c r="S357" i="44"/>
  <c r="T361" i="44"/>
  <c r="S361" i="44"/>
  <c r="T365" i="44"/>
  <c r="S365" i="44"/>
  <c r="T369" i="44"/>
  <c r="S369" i="44"/>
  <c r="T373" i="44"/>
  <c r="S373" i="44"/>
  <c r="T377" i="44"/>
  <c r="S377" i="44"/>
  <c r="T381" i="44"/>
  <c r="S381" i="44"/>
  <c r="T385" i="44"/>
  <c r="S385" i="44"/>
  <c r="T389" i="44"/>
  <c r="S389" i="44"/>
  <c r="T6" i="44"/>
  <c r="S6" i="44"/>
  <c r="T10" i="44"/>
  <c r="S10" i="44"/>
  <c r="T14" i="44"/>
  <c r="S14" i="44"/>
  <c r="T18" i="44"/>
  <c r="S18" i="44"/>
  <c r="T22" i="44"/>
  <c r="S22" i="44"/>
  <c r="T26" i="44"/>
  <c r="S26" i="44"/>
  <c r="T30" i="44"/>
  <c r="S30" i="44"/>
  <c r="T34" i="44"/>
  <c r="S34" i="44"/>
  <c r="T38" i="44"/>
  <c r="S38" i="44"/>
  <c r="T42" i="44"/>
  <c r="S42" i="44"/>
  <c r="T46" i="44"/>
  <c r="S46" i="44"/>
  <c r="T50" i="44"/>
  <c r="S50" i="44"/>
  <c r="T54" i="44"/>
  <c r="S54" i="44"/>
  <c r="T58" i="44"/>
  <c r="S58" i="44"/>
  <c r="T62" i="44"/>
  <c r="S62" i="44"/>
  <c r="T66" i="44"/>
  <c r="S66" i="44"/>
  <c r="T70" i="44"/>
  <c r="S70" i="44"/>
  <c r="T74" i="44"/>
  <c r="S74" i="44"/>
  <c r="T78" i="44"/>
  <c r="S78" i="44"/>
  <c r="T82" i="44"/>
  <c r="S82" i="44"/>
  <c r="T86" i="44"/>
  <c r="S86" i="44"/>
  <c r="T90" i="44"/>
  <c r="S90" i="44"/>
  <c r="T94" i="44"/>
  <c r="S94" i="44"/>
  <c r="T98" i="44"/>
  <c r="S98" i="44"/>
  <c r="T102" i="44"/>
  <c r="S102" i="44"/>
  <c r="T106" i="44"/>
  <c r="S106" i="44"/>
  <c r="T110" i="44"/>
  <c r="S110" i="44"/>
  <c r="T114" i="44"/>
  <c r="S114" i="44"/>
  <c r="T118" i="44"/>
  <c r="S118" i="44"/>
  <c r="T122" i="44"/>
  <c r="S122" i="44"/>
  <c r="T126" i="44"/>
  <c r="S126" i="44"/>
  <c r="T130" i="44"/>
  <c r="S130" i="44"/>
  <c r="T134" i="44"/>
  <c r="S134" i="44"/>
  <c r="T138" i="44"/>
  <c r="S138" i="44"/>
  <c r="T142" i="44"/>
  <c r="S142" i="44"/>
  <c r="T146" i="44"/>
  <c r="S146" i="44"/>
  <c r="T150" i="44"/>
  <c r="S150" i="44"/>
  <c r="T154" i="44"/>
  <c r="S154" i="44"/>
  <c r="T158" i="44"/>
  <c r="S158" i="44"/>
  <c r="T162" i="44"/>
  <c r="S162" i="44"/>
  <c r="T166" i="44"/>
  <c r="S166" i="44"/>
  <c r="T170" i="44"/>
  <c r="S170" i="44"/>
  <c r="T174" i="44"/>
  <c r="S174" i="44"/>
  <c r="T178" i="44"/>
  <c r="S178" i="44"/>
  <c r="T182" i="44"/>
  <c r="S182" i="44"/>
  <c r="T186" i="44"/>
  <c r="S186" i="44"/>
  <c r="T190" i="44"/>
  <c r="S190" i="44"/>
  <c r="T194" i="44"/>
  <c r="S194" i="44"/>
  <c r="T198" i="44"/>
  <c r="S198" i="44"/>
  <c r="T202" i="44"/>
  <c r="S202" i="44"/>
  <c r="T206" i="44"/>
  <c r="S206" i="44"/>
  <c r="T210" i="44"/>
  <c r="S210" i="44"/>
  <c r="T214" i="44"/>
  <c r="S214" i="44"/>
  <c r="T218" i="44"/>
  <c r="S218" i="44"/>
  <c r="T222" i="44"/>
  <c r="S222" i="44"/>
  <c r="T226" i="44"/>
  <c r="S226" i="44"/>
  <c r="T230" i="44"/>
  <c r="S230" i="44"/>
  <c r="T234" i="44"/>
  <c r="S234" i="44"/>
  <c r="T238" i="44"/>
  <c r="S238" i="44"/>
  <c r="T242" i="44"/>
  <c r="S242" i="44"/>
  <c r="T246" i="44"/>
  <c r="S246" i="44"/>
  <c r="T250" i="44"/>
  <c r="S250" i="44"/>
  <c r="T254" i="44"/>
  <c r="S254" i="44"/>
  <c r="T258" i="44"/>
  <c r="S258" i="44"/>
  <c r="T262" i="44"/>
  <c r="S262" i="44"/>
  <c r="T266" i="44"/>
  <c r="S266" i="44"/>
  <c r="T270" i="44"/>
  <c r="S270" i="44"/>
  <c r="T274" i="44"/>
  <c r="S274" i="44"/>
  <c r="T278" i="44"/>
  <c r="S278" i="44"/>
  <c r="T282" i="44"/>
  <c r="S282" i="44"/>
  <c r="T286" i="44"/>
  <c r="S286" i="44"/>
  <c r="T290" i="44"/>
  <c r="S290" i="44"/>
  <c r="T294" i="44"/>
  <c r="S294" i="44"/>
  <c r="T298" i="44"/>
  <c r="S298" i="44"/>
  <c r="T302" i="44"/>
  <c r="S302" i="44"/>
  <c r="T306" i="44"/>
  <c r="S306" i="44"/>
  <c r="T310" i="44"/>
  <c r="S310" i="44"/>
  <c r="T314" i="44"/>
  <c r="S314" i="44"/>
  <c r="T318" i="44"/>
  <c r="S318" i="44"/>
  <c r="T322" i="44"/>
  <c r="S322" i="44"/>
  <c r="T326" i="44"/>
  <c r="S326" i="44"/>
  <c r="T330" i="44"/>
  <c r="S330" i="44"/>
  <c r="T334" i="44"/>
  <c r="S334" i="44"/>
  <c r="T338" i="44"/>
  <c r="S338" i="44"/>
  <c r="T342" i="44"/>
  <c r="S342" i="44"/>
  <c r="T346" i="44"/>
  <c r="S346" i="44"/>
  <c r="T350" i="44"/>
  <c r="S350" i="44"/>
  <c r="T354" i="44"/>
  <c r="S354" i="44"/>
  <c r="T358" i="44"/>
  <c r="S358" i="44"/>
  <c r="T362" i="44"/>
  <c r="S362" i="44"/>
  <c r="T366" i="44"/>
  <c r="S366" i="44"/>
  <c r="T370" i="44"/>
  <c r="S370" i="44"/>
  <c r="T374" i="44"/>
  <c r="S374" i="44"/>
  <c r="T378" i="44"/>
  <c r="S378" i="44"/>
  <c r="T382" i="44"/>
  <c r="S382" i="44"/>
  <c r="T386" i="44"/>
  <c r="S386" i="44"/>
  <c r="T7" i="44"/>
  <c r="S7" i="44"/>
  <c r="T11" i="44"/>
  <c r="S11" i="44"/>
  <c r="T15" i="44"/>
  <c r="S15" i="44"/>
  <c r="T19" i="44"/>
  <c r="S19" i="44"/>
  <c r="T23" i="44"/>
  <c r="S23" i="44"/>
  <c r="T27" i="44"/>
  <c r="S27" i="44"/>
  <c r="T31" i="44"/>
  <c r="S31" i="44"/>
  <c r="T35" i="44"/>
  <c r="S35" i="44"/>
  <c r="T39" i="44"/>
  <c r="S39" i="44"/>
  <c r="T43" i="44"/>
  <c r="S43" i="44"/>
  <c r="T47" i="44"/>
  <c r="S47" i="44"/>
  <c r="T51" i="44"/>
  <c r="S51" i="44"/>
  <c r="T55" i="44"/>
  <c r="S55" i="44"/>
  <c r="T59" i="44"/>
  <c r="S59" i="44"/>
  <c r="T63" i="44"/>
  <c r="S63" i="44"/>
  <c r="T67" i="44"/>
  <c r="S67" i="44"/>
  <c r="T71" i="44"/>
  <c r="S71" i="44"/>
  <c r="T75" i="44"/>
  <c r="S75" i="44"/>
  <c r="T79" i="44"/>
  <c r="S79" i="44"/>
  <c r="T83" i="44"/>
  <c r="S83" i="44"/>
  <c r="T87" i="44"/>
  <c r="S87" i="44"/>
  <c r="T91" i="44"/>
  <c r="S91" i="44"/>
  <c r="T95" i="44"/>
  <c r="S95" i="44"/>
  <c r="T99" i="44"/>
  <c r="S99" i="44"/>
  <c r="T103" i="44"/>
  <c r="S103" i="44"/>
  <c r="T107" i="44"/>
  <c r="S107" i="44"/>
  <c r="T111" i="44"/>
  <c r="S111" i="44"/>
  <c r="T115" i="44"/>
  <c r="S115" i="44"/>
  <c r="T119" i="44"/>
  <c r="S119" i="44"/>
  <c r="T123" i="44"/>
  <c r="S123" i="44"/>
  <c r="T127" i="44"/>
  <c r="S127" i="44"/>
  <c r="T131" i="44"/>
  <c r="S131" i="44"/>
  <c r="T135" i="44"/>
  <c r="S135" i="44"/>
  <c r="T139" i="44"/>
  <c r="S139" i="44"/>
  <c r="T143" i="44"/>
  <c r="S143" i="44"/>
  <c r="T147" i="44"/>
  <c r="S147" i="44"/>
  <c r="T151" i="44"/>
  <c r="S151" i="44"/>
  <c r="T155" i="44"/>
  <c r="S155" i="44"/>
  <c r="T159" i="44"/>
  <c r="S159" i="44"/>
  <c r="T163" i="44"/>
  <c r="S163" i="44"/>
  <c r="T167" i="44"/>
  <c r="S167" i="44"/>
  <c r="T171" i="44"/>
  <c r="S171" i="44"/>
  <c r="T175" i="44"/>
  <c r="S175" i="44"/>
  <c r="T179" i="44"/>
  <c r="S179" i="44"/>
  <c r="T183" i="44"/>
  <c r="S183" i="44"/>
  <c r="T187" i="44"/>
  <c r="S187" i="44"/>
  <c r="T191" i="44"/>
  <c r="S191" i="44"/>
  <c r="T195" i="44"/>
  <c r="S195" i="44"/>
  <c r="T199" i="44"/>
  <c r="S199" i="44"/>
  <c r="T203" i="44"/>
  <c r="S203" i="44"/>
  <c r="T207" i="44"/>
  <c r="S207" i="44"/>
  <c r="T211" i="44"/>
  <c r="S211" i="44"/>
  <c r="T215" i="44"/>
  <c r="S215" i="44"/>
  <c r="T219" i="44"/>
  <c r="S219" i="44"/>
  <c r="T223" i="44"/>
  <c r="S223" i="44"/>
  <c r="T227" i="44"/>
  <c r="S227" i="44"/>
  <c r="T231" i="44"/>
  <c r="S231" i="44"/>
  <c r="T235" i="44"/>
  <c r="S235" i="44"/>
  <c r="T239" i="44"/>
  <c r="S239" i="44"/>
  <c r="T243" i="44"/>
  <c r="S243" i="44"/>
  <c r="T247" i="44"/>
  <c r="S247" i="44"/>
  <c r="T251" i="44"/>
  <c r="S251" i="44"/>
  <c r="T255" i="44"/>
  <c r="S255" i="44"/>
  <c r="T259" i="44"/>
  <c r="S259" i="44"/>
  <c r="T263" i="44"/>
  <c r="S263" i="44"/>
  <c r="T267" i="44"/>
  <c r="S267" i="44"/>
  <c r="T271" i="44"/>
  <c r="S271" i="44"/>
  <c r="T275" i="44"/>
  <c r="S275" i="44"/>
  <c r="T279" i="44"/>
  <c r="S279" i="44"/>
  <c r="T283" i="44"/>
  <c r="S283" i="44"/>
  <c r="T287" i="44"/>
  <c r="S287" i="44"/>
  <c r="T291" i="44"/>
  <c r="S291" i="44"/>
  <c r="T295" i="44"/>
  <c r="S295" i="44"/>
  <c r="T299" i="44"/>
  <c r="S299" i="44"/>
  <c r="T303" i="44"/>
  <c r="S303" i="44"/>
  <c r="T307" i="44"/>
  <c r="S307" i="44"/>
  <c r="T311" i="44"/>
  <c r="S311" i="44"/>
  <c r="T315" i="44"/>
  <c r="S315" i="44"/>
  <c r="T319" i="44"/>
  <c r="S319" i="44"/>
  <c r="T323" i="44"/>
  <c r="S323" i="44"/>
  <c r="T327" i="44"/>
  <c r="S327" i="44"/>
  <c r="T331" i="44"/>
  <c r="S331" i="44"/>
  <c r="T335" i="44"/>
  <c r="S335" i="44"/>
  <c r="T339" i="44"/>
  <c r="S339" i="44"/>
  <c r="T343" i="44"/>
  <c r="S343" i="44"/>
  <c r="T347" i="44"/>
  <c r="S347" i="44"/>
  <c r="T351" i="44"/>
  <c r="S351" i="44"/>
  <c r="T355" i="44"/>
  <c r="S355" i="44"/>
  <c r="T359" i="44"/>
  <c r="S359" i="44"/>
  <c r="T363" i="44"/>
  <c r="S363" i="44"/>
  <c r="T367" i="44"/>
  <c r="S367" i="44"/>
  <c r="T371" i="44"/>
  <c r="S371" i="44"/>
  <c r="T375" i="44"/>
  <c r="S375" i="44"/>
  <c r="T379" i="44"/>
  <c r="S379" i="44"/>
  <c r="T383" i="44"/>
  <c r="S383" i="44"/>
  <c r="T387" i="44"/>
  <c r="S387" i="44"/>
  <c r="T8" i="44"/>
  <c r="S8" i="44"/>
  <c r="T12" i="44"/>
  <c r="S12" i="44"/>
  <c r="T16" i="44"/>
  <c r="S16" i="44"/>
  <c r="T20" i="44"/>
  <c r="S20" i="44"/>
  <c r="T24" i="44"/>
  <c r="S24" i="44"/>
  <c r="T28" i="44"/>
  <c r="S28" i="44"/>
  <c r="T32" i="44"/>
  <c r="S32" i="44"/>
  <c r="T36" i="44"/>
  <c r="S36" i="44"/>
  <c r="T40" i="44"/>
  <c r="S40" i="44"/>
  <c r="T44" i="44"/>
  <c r="S44" i="44"/>
  <c r="T48" i="44"/>
  <c r="S48" i="44"/>
  <c r="T52" i="44"/>
  <c r="S52" i="44"/>
  <c r="T56" i="44"/>
  <c r="S56" i="44"/>
  <c r="T60" i="44"/>
  <c r="S60" i="44"/>
  <c r="T64" i="44"/>
  <c r="S64" i="44"/>
  <c r="T68" i="44"/>
  <c r="S68" i="44"/>
  <c r="T72" i="44"/>
  <c r="S72" i="44"/>
  <c r="T76" i="44"/>
  <c r="S76" i="44"/>
  <c r="T80" i="44"/>
  <c r="S80" i="44"/>
  <c r="T84" i="44"/>
  <c r="S84" i="44"/>
  <c r="T88" i="44"/>
  <c r="S88" i="44"/>
  <c r="T92" i="44"/>
  <c r="S92" i="44"/>
  <c r="T96" i="44"/>
  <c r="S96" i="44"/>
  <c r="T100" i="44"/>
  <c r="S100" i="44"/>
  <c r="T104" i="44"/>
  <c r="S104" i="44"/>
  <c r="T108" i="44"/>
  <c r="S108" i="44"/>
  <c r="T112" i="44"/>
  <c r="S112" i="44"/>
  <c r="T116" i="44"/>
  <c r="S116" i="44"/>
  <c r="T120" i="44"/>
  <c r="S120" i="44"/>
  <c r="T124" i="44"/>
  <c r="S124" i="44"/>
  <c r="T128" i="44"/>
  <c r="S128" i="44"/>
  <c r="T132" i="44"/>
  <c r="S132" i="44"/>
  <c r="T136" i="44"/>
  <c r="S136" i="44"/>
  <c r="T140" i="44"/>
  <c r="S140" i="44"/>
  <c r="T144" i="44"/>
  <c r="S144" i="44"/>
  <c r="T148" i="44"/>
  <c r="S148" i="44"/>
  <c r="T152" i="44"/>
  <c r="S152" i="44"/>
  <c r="T156" i="44"/>
  <c r="S156" i="44"/>
  <c r="T160" i="44"/>
  <c r="S160" i="44"/>
  <c r="T164" i="44"/>
  <c r="S164" i="44"/>
  <c r="T168" i="44"/>
  <c r="S168" i="44"/>
  <c r="T172" i="44"/>
  <c r="S172" i="44"/>
  <c r="T176" i="44"/>
  <c r="S176" i="44"/>
  <c r="T180" i="44"/>
  <c r="S180" i="44"/>
  <c r="T184" i="44"/>
  <c r="S184" i="44"/>
  <c r="T188" i="44"/>
  <c r="S188" i="44"/>
  <c r="T192" i="44"/>
  <c r="S192" i="44"/>
  <c r="T196" i="44"/>
  <c r="S196" i="44"/>
  <c r="T200" i="44"/>
  <c r="S200" i="44"/>
  <c r="T204" i="44"/>
  <c r="S204" i="44"/>
  <c r="T208" i="44"/>
  <c r="S208" i="44"/>
  <c r="T212" i="44"/>
  <c r="S212" i="44"/>
  <c r="T216" i="44"/>
  <c r="S216" i="44"/>
  <c r="T220" i="44"/>
  <c r="S220" i="44"/>
  <c r="T224" i="44"/>
  <c r="S224" i="44"/>
  <c r="T228" i="44"/>
  <c r="S228" i="44"/>
  <c r="T232" i="44"/>
  <c r="S232" i="44"/>
  <c r="T236" i="44"/>
  <c r="S236" i="44"/>
  <c r="T240" i="44"/>
  <c r="S240" i="44"/>
  <c r="T244" i="44"/>
  <c r="S244" i="44"/>
  <c r="T248" i="44"/>
  <c r="S248" i="44"/>
  <c r="T252" i="44"/>
  <c r="S252" i="44"/>
  <c r="T256" i="44"/>
  <c r="S256" i="44"/>
  <c r="T260" i="44"/>
  <c r="S260" i="44"/>
  <c r="T264" i="44"/>
  <c r="S264" i="44"/>
  <c r="T268" i="44"/>
  <c r="S268" i="44"/>
  <c r="T272" i="44"/>
  <c r="S272" i="44"/>
  <c r="T276" i="44"/>
  <c r="S276" i="44"/>
  <c r="T280" i="44"/>
  <c r="S280" i="44"/>
  <c r="T284" i="44"/>
  <c r="S284" i="44"/>
  <c r="T288" i="44"/>
  <c r="S288" i="44"/>
  <c r="T292" i="44"/>
  <c r="S292" i="44"/>
  <c r="T296" i="44"/>
  <c r="S296" i="44"/>
  <c r="T300" i="44"/>
  <c r="S300" i="44"/>
  <c r="T304" i="44"/>
  <c r="S304" i="44"/>
  <c r="T308" i="44"/>
  <c r="S308" i="44"/>
  <c r="T312" i="44"/>
  <c r="S312" i="44"/>
  <c r="T316" i="44"/>
  <c r="S316" i="44"/>
  <c r="T320" i="44"/>
  <c r="S320" i="44"/>
  <c r="T324" i="44"/>
  <c r="S324" i="44"/>
  <c r="T328" i="44"/>
  <c r="S328" i="44"/>
  <c r="T332" i="44"/>
  <c r="S332" i="44"/>
  <c r="T336" i="44"/>
  <c r="S336" i="44"/>
  <c r="T340" i="44"/>
  <c r="S340" i="44"/>
  <c r="T344" i="44"/>
  <c r="S344" i="44"/>
  <c r="T348" i="44"/>
  <c r="S348" i="44"/>
  <c r="T352" i="44"/>
  <c r="S352" i="44"/>
  <c r="T356" i="44"/>
  <c r="S356" i="44"/>
  <c r="T360" i="44"/>
  <c r="S360" i="44"/>
  <c r="T364" i="44"/>
  <c r="S364" i="44"/>
  <c r="T368" i="44"/>
  <c r="S368" i="44"/>
  <c r="T372" i="44"/>
  <c r="S372" i="44"/>
  <c r="T376" i="44"/>
  <c r="S376" i="44"/>
  <c r="T380" i="44"/>
  <c r="S380" i="44"/>
  <c r="T384" i="44"/>
  <c r="S384" i="44"/>
  <c r="T388" i="44"/>
  <c r="S388" i="44"/>
  <c r="I358" i="10" l="1"/>
  <c r="I363" i="10"/>
  <c r="I362" i="10"/>
  <c r="I356" i="10"/>
  <c r="I361" i="10"/>
  <c r="I354" i="10" l="1"/>
  <c r="I355" i="10"/>
  <c r="I357" i="10"/>
  <c r="B10" i="45"/>
  <c r="B11" i="45"/>
  <c r="B18" i="45"/>
  <c r="B17" i="45"/>
  <c r="B14" i="45"/>
  <c r="C389" i="10" l="1"/>
  <c r="K389" i="10" s="1"/>
  <c r="C388" i="10"/>
  <c r="K388" i="10" s="1"/>
  <c r="C387" i="10"/>
  <c r="K387" i="10" s="1"/>
  <c r="C386" i="10"/>
  <c r="K386" i="10" s="1"/>
  <c r="C385" i="10"/>
  <c r="K385" i="10" s="1"/>
  <c r="C384" i="10"/>
  <c r="K384" i="10" s="1"/>
  <c r="C383" i="10"/>
  <c r="K383" i="10" s="1"/>
  <c r="C382" i="10"/>
  <c r="K382" i="10" s="1"/>
  <c r="C381" i="10"/>
  <c r="K381" i="10" s="1"/>
  <c r="C380" i="10"/>
  <c r="K380" i="10" s="1"/>
  <c r="C379" i="10"/>
  <c r="K379" i="10" s="1"/>
  <c r="C378" i="10"/>
  <c r="K378" i="10" s="1"/>
  <c r="C377" i="10"/>
  <c r="K377" i="10" s="1"/>
  <c r="C376" i="10"/>
  <c r="K376" i="10" s="1"/>
  <c r="C375" i="10"/>
  <c r="K375" i="10" s="1"/>
  <c r="C374" i="10"/>
  <c r="K374" i="10" s="1"/>
  <c r="C373" i="10"/>
  <c r="K373" i="10" s="1"/>
  <c r="C372" i="10"/>
  <c r="K372" i="10" s="1"/>
  <c r="C371" i="10"/>
  <c r="K371" i="10" s="1"/>
  <c r="C370" i="10"/>
  <c r="K370" i="10" s="1"/>
  <c r="C369" i="10"/>
  <c r="K369" i="10" s="1"/>
  <c r="C368" i="10"/>
  <c r="K368" i="10" s="1"/>
  <c r="C367" i="10"/>
  <c r="K367" i="10" s="1"/>
  <c r="C366" i="10"/>
  <c r="K366" i="10" s="1"/>
  <c r="C365" i="10"/>
  <c r="K365" i="10" s="1"/>
  <c r="C364" i="10"/>
  <c r="K364" i="10" s="1"/>
  <c r="C363" i="10"/>
  <c r="K363" i="10" s="1"/>
  <c r="C362" i="10"/>
  <c r="K362" i="10" s="1"/>
  <c r="C361" i="10"/>
  <c r="K361" i="10" s="1"/>
  <c r="C360" i="10"/>
  <c r="K360" i="10" s="1"/>
  <c r="C359" i="10"/>
  <c r="K359" i="10" s="1"/>
  <c r="C358" i="10"/>
  <c r="K358" i="10" s="1"/>
  <c r="C357" i="10"/>
  <c r="K357" i="10" s="1"/>
  <c r="C356" i="10"/>
  <c r="K356" i="10" s="1"/>
  <c r="C355" i="10"/>
  <c r="K355" i="10" s="1"/>
  <c r="C354" i="10"/>
  <c r="K354" i="10" s="1"/>
  <c r="C353" i="10"/>
  <c r="K353" i="10" s="1"/>
  <c r="C352" i="10"/>
  <c r="K352" i="10" s="1"/>
  <c r="C351" i="10"/>
  <c r="K351" i="10" s="1"/>
  <c r="C350" i="10"/>
  <c r="K350" i="10" s="1"/>
  <c r="C349" i="10"/>
  <c r="K349" i="10" s="1"/>
  <c r="C348" i="10"/>
  <c r="K348" i="10" s="1"/>
  <c r="C347" i="10"/>
  <c r="K347" i="10" s="1"/>
  <c r="C346" i="10"/>
  <c r="K346" i="10" s="1"/>
  <c r="C345" i="10"/>
  <c r="K345" i="10" s="1"/>
  <c r="C344" i="10"/>
  <c r="K344" i="10" s="1"/>
  <c r="C343" i="10"/>
  <c r="K343" i="10" s="1"/>
  <c r="C342" i="10"/>
  <c r="K342" i="10" s="1"/>
  <c r="C341" i="10"/>
  <c r="K341" i="10" s="1"/>
  <c r="C340" i="10"/>
  <c r="K340" i="10" s="1"/>
  <c r="C339" i="10"/>
  <c r="K339" i="10" s="1"/>
  <c r="C338" i="10"/>
  <c r="K338" i="10" s="1"/>
  <c r="C337" i="10"/>
  <c r="K337" i="10" s="1"/>
  <c r="C336" i="10"/>
  <c r="K336" i="10" s="1"/>
  <c r="C335" i="10"/>
  <c r="K335" i="10" s="1"/>
  <c r="C334" i="10"/>
  <c r="K334" i="10" s="1"/>
  <c r="C333" i="10"/>
  <c r="K333" i="10" s="1"/>
  <c r="C332" i="10"/>
  <c r="K332" i="10" s="1"/>
  <c r="C331" i="10"/>
  <c r="K331" i="10" s="1"/>
  <c r="C330" i="10"/>
  <c r="K330" i="10" s="1"/>
  <c r="C329" i="10"/>
  <c r="K329" i="10" s="1"/>
  <c r="C328" i="10"/>
  <c r="K328" i="10" s="1"/>
  <c r="C327" i="10"/>
  <c r="K327" i="10" s="1"/>
  <c r="C326" i="10"/>
  <c r="K326" i="10" s="1"/>
  <c r="C325" i="10"/>
  <c r="K325" i="10" s="1"/>
  <c r="C324" i="10"/>
  <c r="K324" i="10" s="1"/>
  <c r="C323" i="10"/>
  <c r="K323" i="10" s="1"/>
  <c r="C322" i="10"/>
  <c r="K322" i="10" s="1"/>
  <c r="C321" i="10"/>
  <c r="K321" i="10" s="1"/>
  <c r="C320" i="10"/>
  <c r="K320" i="10" s="1"/>
  <c r="C319" i="10"/>
  <c r="K319" i="10" s="1"/>
  <c r="C318" i="10"/>
  <c r="K318" i="10" s="1"/>
  <c r="C317" i="10"/>
  <c r="K317" i="10" s="1"/>
  <c r="C316" i="10"/>
  <c r="K316" i="10" s="1"/>
  <c r="C315" i="10"/>
  <c r="K315" i="10" s="1"/>
  <c r="C314" i="10"/>
  <c r="K314" i="10" s="1"/>
  <c r="C313" i="10"/>
  <c r="K313" i="10" s="1"/>
  <c r="C312" i="10"/>
  <c r="K312" i="10" s="1"/>
  <c r="C311" i="10"/>
  <c r="K311" i="10" s="1"/>
  <c r="C310" i="10"/>
  <c r="K310" i="10" s="1"/>
  <c r="C309" i="10"/>
  <c r="K309" i="10" s="1"/>
  <c r="C308" i="10"/>
  <c r="K308" i="10" s="1"/>
  <c r="C307" i="10"/>
  <c r="K307" i="10" s="1"/>
  <c r="C306" i="10"/>
  <c r="K306" i="10" s="1"/>
  <c r="C305" i="10"/>
  <c r="K305" i="10" s="1"/>
  <c r="C304" i="10"/>
  <c r="K304" i="10" s="1"/>
  <c r="C303" i="10"/>
  <c r="K303" i="10" s="1"/>
  <c r="C302" i="10"/>
  <c r="K302" i="10" s="1"/>
  <c r="C301" i="10"/>
  <c r="K301" i="10" s="1"/>
  <c r="C300" i="10"/>
  <c r="K300" i="10" s="1"/>
  <c r="C299" i="10"/>
  <c r="K299" i="10" s="1"/>
  <c r="C298" i="10"/>
  <c r="K298" i="10" s="1"/>
  <c r="C297" i="10"/>
  <c r="K297" i="10" s="1"/>
  <c r="C296" i="10"/>
  <c r="K296" i="10" s="1"/>
  <c r="C295" i="10"/>
  <c r="K295" i="10" s="1"/>
  <c r="C294" i="10"/>
  <c r="K294" i="10" s="1"/>
  <c r="C293" i="10"/>
  <c r="K293" i="10" s="1"/>
  <c r="C292" i="10"/>
  <c r="K292" i="10" s="1"/>
  <c r="C291" i="10"/>
  <c r="K291" i="10" s="1"/>
  <c r="C290" i="10"/>
  <c r="K290" i="10" s="1"/>
  <c r="C289" i="10"/>
  <c r="K289" i="10" s="1"/>
  <c r="C288" i="10"/>
  <c r="K288" i="10" s="1"/>
  <c r="C287" i="10"/>
  <c r="K287" i="10" s="1"/>
  <c r="C286" i="10"/>
  <c r="K286" i="10" s="1"/>
  <c r="C285" i="10"/>
  <c r="K285" i="10" s="1"/>
  <c r="C284" i="10"/>
  <c r="K284" i="10" s="1"/>
  <c r="C283" i="10"/>
  <c r="K283" i="10" s="1"/>
  <c r="C282" i="10"/>
  <c r="K282" i="10" s="1"/>
  <c r="C281" i="10"/>
  <c r="K281" i="10" s="1"/>
  <c r="C280" i="10"/>
  <c r="K280" i="10" s="1"/>
  <c r="C279" i="10"/>
  <c r="K279" i="10" s="1"/>
  <c r="C278" i="10"/>
  <c r="K278" i="10" s="1"/>
  <c r="C277" i="10"/>
  <c r="K277" i="10" s="1"/>
  <c r="C276" i="10"/>
  <c r="K276" i="10" s="1"/>
  <c r="C275" i="10"/>
  <c r="K275" i="10" s="1"/>
  <c r="C274" i="10"/>
  <c r="K274" i="10" s="1"/>
  <c r="C273" i="10"/>
  <c r="K273" i="10" s="1"/>
  <c r="C272" i="10"/>
  <c r="K272" i="10" s="1"/>
  <c r="C271" i="10"/>
  <c r="K271" i="10" s="1"/>
  <c r="C270" i="10"/>
  <c r="K270" i="10" s="1"/>
  <c r="C269" i="10"/>
  <c r="K269" i="10" s="1"/>
  <c r="C268" i="10"/>
  <c r="K268" i="10" s="1"/>
  <c r="C267" i="10"/>
  <c r="K267" i="10" s="1"/>
  <c r="C266" i="10"/>
  <c r="K266" i="10" s="1"/>
  <c r="C265" i="10"/>
  <c r="K265" i="10" s="1"/>
  <c r="C264" i="10"/>
  <c r="K264" i="10" s="1"/>
  <c r="C263" i="10"/>
  <c r="K263" i="10" s="1"/>
  <c r="C262" i="10"/>
  <c r="K262" i="10" s="1"/>
  <c r="C261" i="10"/>
  <c r="K261" i="10" s="1"/>
  <c r="C260" i="10"/>
  <c r="K260" i="10" s="1"/>
  <c r="C259" i="10"/>
  <c r="K259" i="10" s="1"/>
  <c r="C258" i="10"/>
  <c r="K258" i="10" s="1"/>
  <c r="C257" i="10"/>
  <c r="K257" i="10" s="1"/>
  <c r="C256" i="10"/>
  <c r="K256" i="10" s="1"/>
  <c r="C255" i="10"/>
  <c r="K255" i="10" s="1"/>
  <c r="C254" i="10"/>
  <c r="K254" i="10" s="1"/>
  <c r="C253" i="10"/>
  <c r="K253" i="10" s="1"/>
  <c r="C252" i="10"/>
  <c r="K252" i="10" s="1"/>
  <c r="C251" i="10"/>
  <c r="K251" i="10" s="1"/>
  <c r="C250" i="10"/>
  <c r="K250" i="10" s="1"/>
  <c r="C249" i="10"/>
  <c r="K249" i="10" s="1"/>
  <c r="C248" i="10"/>
  <c r="K248" i="10" s="1"/>
  <c r="C247" i="10"/>
  <c r="K247" i="10" s="1"/>
  <c r="C246" i="10"/>
  <c r="K246" i="10" s="1"/>
  <c r="C245" i="10"/>
  <c r="K245" i="10" s="1"/>
  <c r="C244" i="10"/>
  <c r="K244" i="10" s="1"/>
  <c r="C243" i="10"/>
  <c r="K243" i="10" s="1"/>
  <c r="C242" i="10"/>
  <c r="K242" i="10" s="1"/>
  <c r="C241" i="10"/>
  <c r="K241" i="10" s="1"/>
  <c r="C240" i="10"/>
  <c r="K240" i="10" s="1"/>
  <c r="C239" i="10"/>
  <c r="K239" i="10" s="1"/>
  <c r="C238" i="10"/>
  <c r="K238" i="10" s="1"/>
  <c r="C237" i="10"/>
  <c r="K237" i="10" s="1"/>
  <c r="C236" i="10"/>
  <c r="K236" i="10" s="1"/>
  <c r="C235" i="10"/>
  <c r="K235" i="10" s="1"/>
  <c r="C234" i="10"/>
  <c r="K234" i="10" s="1"/>
  <c r="C233" i="10"/>
  <c r="K233" i="10" s="1"/>
  <c r="C232" i="10"/>
  <c r="K232" i="10" s="1"/>
  <c r="C231" i="10"/>
  <c r="K231" i="10" s="1"/>
  <c r="C230" i="10"/>
  <c r="K230" i="10" s="1"/>
  <c r="C229" i="10"/>
  <c r="K229" i="10" s="1"/>
  <c r="C228" i="10"/>
  <c r="K228" i="10" s="1"/>
  <c r="C227" i="10"/>
  <c r="K227" i="10" s="1"/>
  <c r="C226" i="10"/>
  <c r="K226" i="10" s="1"/>
  <c r="C225" i="10"/>
  <c r="K225" i="10" s="1"/>
  <c r="C224" i="10"/>
  <c r="K224" i="10" s="1"/>
  <c r="C223" i="10"/>
  <c r="K223" i="10" s="1"/>
  <c r="C222" i="10"/>
  <c r="K222" i="10" s="1"/>
  <c r="C221" i="10"/>
  <c r="K221" i="10" s="1"/>
  <c r="C220" i="10"/>
  <c r="K220" i="10" s="1"/>
  <c r="C219" i="10"/>
  <c r="K219" i="10" s="1"/>
  <c r="C218" i="10"/>
  <c r="K218" i="10" s="1"/>
  <c r="C217" i="10"/>
  <c r="K217" i="10" s="1"/>
  <c r="C216" i="10"/>
  <c r="K216" i="10" s="1"/>
  <c r="C215" i="10"/>
  <c r="K215" i="10" s="1"/>
  <c r="C214" i="10"/>
  <c r="K214" i="10" s="1"/>
  <c r="C213" i="10"/>
  <c r="K213" i="10" s="1"/>
  <c r="C212" i="10"/>
  <c r="K212" i="10" s="1"/>
  <c r="C211" i="10"/>
  <c r="K211" i="10" s="1"/>
  <c r="C210" i="10"/>
  <c r="K210" i="10" s="1"/>
  <c r="C209" i="10"/>
  <c r="K209" i="10" s="1"/>
  <c r="C208" i="10"/>
  <c r="K208" i="10" s="1"/>
  <c r="C207" i="10"/>
  <c r="K207" i="10" s="1"/>
  <c r="C206" i="10"/>
  <c r="K206" i="10" s="1"/>
  <c r="C205" i="10"/>
  <c r="K205" i="10" s="1"/>
  <c r="C204" i="10"/>
  <c r="K204" i="10" s="1"/>
  <c r="C203" i="10"/>
  <c r="K203" i="10" s="1"/>
  <c r="C202" i="10"/>
  <c r="K202" i="10" s="1"/>
  <c r="C201" i="10"/>
  <c r="K201" i="10" s="1"/>
  <c r="C200" i="10"/>
  <c r="K200" i="10" s="1"/>
  <c r="C199" i="10"/>
  <c r="K199" i="10" s="1"/>
  <c r="C198" i="10"/>
  <c r="K198" i="10" s="1"/>
  <c r="C197" i="10"/>
  <c r="K197" i="10" s="1"/>
  <c r="C196" i="10"/>
  <c r="K196" i="10" s="1"/>
  <c r="C195" i="10"/>
  <c r="K195" i="10" s="1"/>
  <c r="C194" i="10"/>
  <c r="K194" i="10" s="1"/>
  <c r="C193" i="10"/>
  <c r="K193" i="10" s="1"/>
  <c r="C192" i="10"/>
  <c r="K192" i="10" s="1"/>
  <c r="C191" i="10"/>
  <c r="K191" i="10" s="1"/>
  <c r="C190" i="10"/>
  <c r="K190" i="10" s="1"/>
  <c r="C189" i="10"/>
  <c r="K189" i="10" s="1"/>
  <c r="C188" i="10"/>
  <c r="K188" i="10" s="1"/>
  <c r="C187" i="10"/>
  <c r="K187" i="10" s="1"/>
  <c r="C186" i="10"/>
  <c r="K186" i="10" s="1"/>
  <c r="C185" i="10"/>
  <c r="K185" i="10" s="1"/>
  <c r="C184" i="10"/>
  <c r="K184" i="10" s="1"/>
  <c r="C183" i="10"/>
  <c r="K183" i="10" s="1"/>
  <c r="C182" i="10"/>
  <c r="K182" i="10" s="1"/>
  <c r="C181" i="10"/>
  <c r="K181" i="10" s="1"/>
  <c r="C180" i="10"/>
  <c r="K180" i="10" s="1"/>
  <c r="C179" i="10"/>
  <c r="K179" i="10" s="1"/>
  <c r="C178" i="10"/>
  <c r="K178" i="10" s="1"/>
  <c r="C177" i="10"/>
  <c r="K177" i="10" s="1"/>
  <c r="C176" i="10"/>
  <c r="K176" i="10" s="1"/>
  <c r="C175" i="10"/>
  <c r="K175" i="10" s="1"/>
  <c r="C174" i="10"/>
  <c r="K174" i="10" s="1"/>
  <c r="C173" i="10"/>
  <c r="K173" i="10" s="1"/>
  <c r="C172" i="10"/>
  <c r="K172" i="10" s="1"/>
  <c r="C171" i="10"/>
  <c r="K171" i="10" s="1"/>
  <c r="C170" i="10"/>
  <c r="K170" i="10" s="1"/>
  <c r="C169" i="10"/>
  <c r="K169" i="10" s="1"/>
  <c r="C168" i="10"/>
  <c r="K168" i="10" s="1"/>
  <c r="C167" i="10"/>
  <c r="K167" i="10" s="1"/>
  <c r="C166" i="10"/>
  <c r="K166" i="10" s="1"/>
  <c r="C165" i="10"/>
  <c r="K165" i="10" s="1"/>
  <c r="C164" i="10"/>
  <c r="K164" i="10" s="1"/>
  <c r="C163" i="10"/>
  <c r="K163" i="10" s="1"/>
  <c r="C162" i="10"/>
  <c r="K162" i="10" s="1"/>
  <c r="C161" i="10"/>
  <c r="K161" i="10" s="1"/>
  <c r="C160" i="10"/>
  <c r="K160" i="10" s="1"/>
  <c r="C159" i="10"/>
  <c r="K159" i="10" s="1"/>
  <c r="C158" i="10"/>
  <c r="K158" i="10" s="1"/>
  <c r="C157" i="10"/>
  <c r="K157" i="10" s="1"/>
  <c r="C156" i="10"/>
  <c r="K156" i="10" s="1"/>
  <c r="C155" i="10"/>
  <c r="K155" i="10" s="1"/>
  <c r="C154" i="10"/>
  <c r="K154" i="10" s="1"/>
  <c r="C153" i="10"/>
  <c r="K153" i="10" s="1"/>
  <c r="C152" i="10"/>
  <c r="K152" i="10" s="1"/>
  <c r="C151" i="10"/>
  <c r="K151" i="10" s="1"/>
  <c r="C150" i="10"/>
  <c r="K150" i="10" s="1"/>
  <c r="C149" i="10"/>
  <c r="K149" i="10" s="1"/>
  <c r="C148" i="10"/>
  <c r="K148" i="10" s="1"/>
  <c r="C147" i="10"/>
  <c r="K147" i="10" s="1"/>
  <c r="C146" i="10"/>
  <c r="K146" i="10" s="1"/>
  <c r="C145" i="10"/>
  <c r="K145" i="10" s="1"/>
  <c r="C144" i="10"/>
  <c r="K144" i="10" s="1"/>
  <c r="C143" i="10"/>
  <c r="K143" i="10" s="1"/>
  <c r="C142" i="10"/>
  <c r="K142" i="10" s="1"/>
  <c r="C141" i="10"/>
  <c r="K141" i="10" s="1"/>
  <c r="C140" i="10"/>
  <c r="K140" i="10" s="1"/>
  <c r="C139" i="10"/>
  <c r="K139" i="10" s="1"/>
  <c r="C138" i="10"/>
  <c r="K138" i="10" s="1"/>
  <c r="C137" i="10"/>
  <c r="K137" i="10" s="1"/>
  <c r="C136" i="10"/>
  <c r="K136" i="10" s="1"/>
  <c r="C135" i="10"/>
  <c r="K135" i="10" s="1"/>
  <c r="C134" i="10"/>
  <c r="K134" i="10" s="1"/>
  <c r="C133" i="10"/>
  <c r="K133" i="10" s="1"/>
  <c r="C132" i="10"/>
  <c r="K132" i="10" s="1"/>
  <c r="C131" i="10"/>
  <c r="K131" i="10" s="1"/>
  <c r="C130" i="10"/>
  <c r="K130" i="10" s="1"/>
  <c r="C129" i="10"/>
  <c r="K129" i="10" s="1"/>
  <c r="C128" i="10"/>
  <c r="K128" i="10" s="1"/>
  <c r="C127" i="10"/>
  <c r="K127" i="10" s="1"/>
  <c r="C126" i="10"/>
  <c r="K126" i="10" s="1"/>
  <c r="C125" i="10"/>
  <c r="K125" i="10" s="1"/>
  <c r="C124" i="10"/>
  <c r="K124" i="10" s="1"/>
  <c r="C123" i="10"/>
  <c r="K123" i="10" s="1"/>
  <c r="C122" i="10"/>
  <c r="K122" i="10" s="1"/>
  <c r="C121" i="10"/>
  <c r="K121" i="10" s="1"/>
  <c r="C120" i="10"/>
  <c r="K120" i="10" s="1"/>
  <c r="C119" i="10"/>
  <c r="K119" i="10" s="1"/>
  <c r="C118" i="10"/>
  <c r="K118" i="10" s="1"/>
  <c r="C117" i="10"/>
  <c r="K117" i="10" s="1"/>
  <c r="C116" i="10"/>
  <c r="K116" i="10" s="1"/>
  <c r="C115" i="10"/>
  <c r="K115" i="10" s="1"/>
  <c r="C114" i="10"/>
  <c r="K114" i="10" s="1"/>
  <c r="C113" i="10"/>
  <c r="K113" i="10" s="1"/>
  <c r="C112" i="10"/>
  <c r="K112" i="10" s="1"/>
  <c r="C111" i="10"/>
  <c r="K111" i="10" s="1"/>
  <c r="C110" i="10"/>
  <c r="K110" i="10" s="1"/>
  <c r="C109" i="10"/>
  <c r="K109" i="10" s="1"/>
  <c r="C108" i="10"/>
  <c r="K108" i="10" s="1"/>
  <c r="C107" i="10"/>
  <c r="K107" i="10" s="1"/>
  <c r="C106" i="10"/>
  <c r="K106" i="10" s="1"/>
  <c r="C105" i="10"/>
  <c r="K105" i="10" s="1"/>
  <c r="C104" i="10"/>
  <c r="K104" i="10" s="1"/>
  <c r="C103" i="10"/>
  <c r="K103" i="10" s="1"/>
  <c r="C102" i="10"/>
  <c r="K102" i="10" s="1"/>
  <c r="C101" i="10"/>
  <c r="K101" i="10" s="1"/>
  <c r="C100" i="10"/>
  <c r="K100" i="10" s="1"/>
  <c r="C99" i="10"/>
  <c r="K99" i="10" s="1"/>
  <c r="C98" i="10"/>
  <c r="K98" i="10" s="1"/>
  <c r="C97" i="10"/>
  <c r="K97" i="10" s="1"/>
  <c r="C96" i="10"/>
  <c r="K96" i="10" s="1"/>
  <c r="C95" i="10"/>
  <c r="K95" i="10" s="1"/>
  <c r="C94" i="10"/>
  <c r="K94" i="10" s="1"/>
  <c r="C93" i="10"/>
  <c r="K93" i="10" s="1"/>
  <c r="C92" i="10"/>
  <c r="K92" i="10" s="1"/>
  <c r="C91" i="10"/>
  <c r="K91" i="10" s="1"/>
  <c r="C90" i="10"/>
  <c r="K90" i="10" s="1"/>
  <c r="C89" i="10"/>
  <c r="K89" i="10" s="1"/>
  <c r="C88" i="10"/>
  <c r="K88" i="10" s="1"/>
  <c r="C87" i="10"/>
  <c r="K87" i="10" s="1"/>
  <c r="C86" i="10"/>
  <c r="K86" i="10" s="1"/>
  <c r="C85" i="10"/>
  <c r="K85" i="10" s="1"/>
  <c r="C84" i="10"/>
  <c r="K84" i="10" s="1"/>
  <c r="C83" i="10"/>
  <c r="K83" i="10" s="1"/>
  <c r="C82" i="10"/>
  <c r="K82" i="10" s="1"/>
  <c r="C81" i="10"/>
  <c r="K81" i="10" s="1"/>
  <c r="C80" i="10"/>
  <c r="K80" i="10" s="1"/>
  <c r="C79" i="10"/>
  <c r="K79" i="10" s="1"/>
  <c r="C78" i="10"/>
  <c r="K78" i="10" s="1"/>
  <c r="C77" i="10"/>
  <c r="K77" i="10" s="1"/>
  <c r="C76" i="10"/>
  <c r="K76" i="10" s="1"/>
  <c r="C75" i="10"/>
  <c r="K75" i="10" s="1"/>
  <c r="C74" i="10"/>
  <c r="K74" i="10" s="1"/>
  <c r="C73" i="10"/>
  <c r="K73" i="10" s="1"/>
  <c r="C72" i="10"/>
  <c r="K72" i="10" s="1"/>
  <c r="C71" i="10"/>
  <c r="K71" i="10" s="1"/>
  <c r="C70" i="10"/>
  <c r="K70" i="10" s="1"/>
  <c r="C69" i="10"/>
  <c r="K69" i="10" s="1"/>
  <c r="C68" i="10"/>
  <c r="K68" i="10" s="1"/>
  <c r="C67" i="10"/>
  <c r="K67" i="10" s="1"/>
  <c r="C66" i="10"/>
  <c r="K66" i="10" s="1"/>
  <c r="C65" i="10"/>
  <c r="K65" i="10" s="1"/>
  <c r="C64" i="10"/>
  <c r="K64" i="10" s="1"/>
  <c r="C63" i="10"/>
  <c r="K63" i="10" s="1"/>
  <c r="C62" i="10"/>
  <c r="K62" i="10" s="1"/>
  <c r="C61" i="10"/>
  <c r="K61" i="10" s="1"/>
  <c r="C60" i="10"/>
  <c r="K60" i="10" s="1"/>
  <c r="C59" i="10"/>
  <c r="K59" i="10" s="1"/>
  <c r="C58" i="10"/>
  <c r="K58" i="10" s="1"/>
  <c r="C57" i="10"/>
  <c r="K57" i="10" s="1"/>
  <c r="C56" i="10"/>
  <c r="K56" i="10" s="1"/>
  <c r="C55" i="10"/>
  <c r="K55" i="10" s="1"/>
  <c r="C54" i="10"/>
  <c r="K54" i="10" s="1"/>
  <c r="C53" i="10"/>
  <c r="K53" i="10" s="1"/>
  <c r="C52" i="10"/>
  <c r="K52" i="10" s="1"/>
  <c r="C51" i="10"/>
  <c r="K51" i="10" s="1"/>
  <c r="C50" i="10"/>
  <c r="K50" i="10" s="1"/>
  <c r="C49" i="10"/>
  <c r="K49" i="10" s="1"/>
  <c r="C48" i="10"/>
  <c r="K48" i="10" s="1"/>
  <c r="C47" i="10"/>
  <c r="K47" i="10" s="1"/>
  <c r="C46" i="10"/>
  <c r="K46" i="10" s="1"/>
  <c r="C45" i="10"/>
  <c r="K45" i="10" s="1"/>
  <c r="C44" i="10"/>
  <c r="K44" i="10" s="1"/>
  <c r="C43" i="10"/>
  <c r="K43" i="10" s="1"/>
  <c r="C42" i="10"/>
  <c r="K42" i="10" s="1"/>
  <c r="C41" i="10"/>
  <c r="K41" i="10" s="1"/>
  <c r="C40" i="10"/>
  <c r="K40" i="10" s="1"/>
  <c r="C39" i="10"/>
  <c r="K39" i="10" s="1"/>
  <c r="C38" i="10"/>
  <c r="K38" i="10" s="1"/>
  <c r="C37" i="10"/>
  <c r="K37" i="10" s="1"/>
  <c r="C36" i="10"/>
  <c r="K36" i="10" s="1"/>
  <c r="C35" i="10"/>
  <c r="K35" i="10" s="1"/>
  <c r="C34" i="10"/>
  <c r="K34" i="10" s="1"/>
  <c r="C33" i="10"/>
  <c r="K33" i="10" s="1"/>
  <c r="C32" i="10"/>
  <c r="K32" i="10" s="1"/>
  <c r="C31" i="10"/>
  <c r="K31" i="10" s="1"/>
  <c r="C30" i="10"/>
  <c r="K30" i="10" s="1"/>
  <c r="C29" i="10"/>
  <c r="K29" i="10" s="1"/>
  <c r="C28" i="10"/>
  <c r="K28" i="10" s="1"/>
  <c r="C27" i="10"/>
  <c r="K27" i="10" s="1"/>
  <c r="C26" i="10"/>
  <c r="K26" i="10" s="1"/>
  <c r="C25" i="10"/>
  <c r="K25" i="10" s="1"/>
  <c r="C24" i="10"/>
  <c r="K24" i="10" s="1"/>
  <c r="C23" i="10"/>
  <c r="K23" i="10" s="1"/>
  <c r="C22" i="10"/>
  <c r="K22" i="10" s="1"/>
  <c r="C21" i="10"/>
  <c r="K21" i="10" s="1"/>
  <c r="C20" i="10"/>
  <c r="K20" i="10" s="1"/>
  <c r="C19" i="10"/>
  <c r="K19" i="10" s="1"/>
  <c r="C18" i="10"/>
  <c r="K18" i="10" s="1"/>
  <c r="B7" i="45" l="1"/>
  <c r="B6" i="45"/>
  <c r="B8" i="45"/>
  <c r="B13" i="45"/>
  <c r="B16" i="45"/>
  <c r="B15" i="45"/>
  <c r="C17" i="10" l="1"/>
  <c r="K17" i="10" s="1"/>
  <c r="C16" i="10"/>
  <c r="K16" i="10" s="1"/>
  <c r="C15" i="10"/>
  <c r="K15" i="10" s="1"/>
  <c r="C14" i="10"/>
  <c r="K14" i="10" s="1"/>
  <c r="C13" i="10"/>
  <c r="K13" i="10" s="1"/>
  <c r="C12" i="10"/>
  <c r="K12" i="10" s="1"/>
  <c r="C11" i="10"/>
  <c r="K11" i="10" s="1"/>
  <c r="C10" i="10"/>
  <c r="K10" i="10" s="1"/>
  <c r="C9" i="10"/>
  <c r="K9" i="10" s="1"/>
  <c r="C8" i="10"/>
  <c r="K8" i="10" s="1"/>
  <c r="C7" i="10"/>
  <c r="K7" i="10" s="1"/>
  <c r="C6" i="10"/>
  <c r="K6" i="10" s="1"/>
  <c r="B389" i="10" l="1"/>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C27" i="11"/>
  <c r="C28" i="11"/>
  <c r="C29" i="11"/>
  <c r="AR29" i="11" s="1"/>
  <c r="C30" i="11"/>
  <c r="AR30" i="11" s="1"/>
  <c r="C31" i="11"/>
  <c r="C32" i="11"/>
  <c r="AR32" i="11" s="1"/>
  <c r="C33" i="11"/>
  <c r="AR33" i="11" s="1"/>
  <c r="C34" i="11"/>
  <c r="C35" i="11"/>
  <c r="C36" i="11"/>
  <c r="C37" i="11"/>
  <c r="AR37" i="11" s="1"/>
  <c r="C38" i="11"/>
  <c r="AR38" i="11" s="1"/>
  <c r="C39" i="11"/>
  <c r="C40" i="11"/>
  <c r="C41" i="11"/>
  <c r="AR41" i="11" s="1"/>
  <c r="C42" i="11"/>
  <c r="C43" i="11"/>
  <c r="C44" i="11"/>
  <c r="C45" i="11"/>
  <c r="AR45" i="11" s="1"/>
  <c r="C46" i="11"/>
  <c r="AR46" i="11" s="1"/>
  <c r="C47" i="11"/>
  <c r="C48" i="11"/>
  <c r="C49" i="11"/>
  <c r="C50" i="11"/>
  <c r="AR50" i="11" s="1"/>
  <c r="C51" i="11"/>
  <c r="C52" i="11"/>
  <c r="AR52" i="11" s="1"/>
  <c r="C53" i="11"/>
  <c r="C54" i="11"/>
  <c r="AR54" i="11" s="1"/>
  <c r="C55" i="11"/>
  <c r="C56" i="11"/>
  <c r="AR56" i="11" s="1"/>
  <c r="C57" i="11"/>
  <c r="C58" i="11"/>
  <c r="AR58" i="11" s="1"/>
  <c r="C59" i="11"/>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F34" i="25"/>
  <c r="F36" i="25"/>
  <c r="F37" i="25"/>
  <c r="F38" i="25"/>
  <c r="F39" i="25"/>
  <c r="F40" i="25"/>
  <c r="F41" i="25"/>
  <c r="F42" i="25"/>
  <c r="F44" i="25"/>
  <c r="F45" i="25"/>
  <c r="F47" i="25"/>
  <c r="F48" i="25"/>
  <c r="F49" i="25"/>
  <c r="F51" i="25"/>
  <c r="F54" i="25"/>
  <c r="F55" i="25"/>
  <c r="F56" i="25"/>
  <c r="F57" i="25"/>
  <c r="F58" i="25"/>
  <c r="J34" i="25"/>
  <c r="J36" i="25"/>
  <c r="J37" i="25"/>
  <c r="J38" i="25"/>
  <c r="J39" i="25"/>
  <c r="J40" i="25"/>
  <c r="J41" i="25"/>
  <c r="J42" i="25"/>
  <c r="J44" i="25"/>
  <c r="J45" i="25"/>
  <c r="J47" i="25"/>
  <c r="J48" i="25"/>
  <c r="J49" i="25"/>
  <c r="J51" i="25"/>
  <c r="J54" i="25"/>
  <c r="J55" i="25"/>
  <c r="J56" i="25"/>
  <c r="J57" i="25"/>
  <c r="J58" i="25"/>
  <c r="N34" i="25"/>
  <c r="N36" i="25"/>
  <c r="N37" i="25"/>
  <c r="N38" i="25"/>
  <c r="N39" i="25"/>
  <c r="N40" i="25"/>
  <c r="N41" i="25"/>
  <c r="N42" i="25"/>
  <c r="N44" i="25"/>
  <c r="N45" i="25"/>
  <c r="N47" i="25"/>
  <c r="N48" i="25"/>
  <c r="N49" i="25"/>
  <c r="N51" i="25"/>
  <c r="N54" i="25"/>
  <c r="N55" i="25"/>
  <c r="N56" i="25"/>
  <c r="N57" i="25"/>
  <c r="N58" i="25"/>
  <c r="E34" i="25"/>
  <c r="E36" i="25"/>
  <c r="E37" i="25"/>
  <c r="E38" i="25"/>
  <c r="E39" i="25"/>
  <c r="E40" i="25"/>
  <c r="E41" i="25"/>
  <c r="E42" i="25"/>
  <c r="E44" i="25"/>
  <c r="E45" i="25"/>
  <c r="E47" i="25"/>
  <c r="E48" i="25"/>
  <c r="E49" i="25"/>
  <c r="E51" i="25"/>
  <c r="E54" i="25"/>
  <c r="E55" i="25"/>
  <c r="E56" i="25"/>
  <c r="E57" i="25"/>
  <c r="E58" i="25"/>
  <c r="I34" i="25"/>
  <c r="I36" i="25"/>
  <c r="I37" i="25"/>
  <c r="I38" i="25"/>
  <c r="I39" i="25"/>
  <c r="I40" i="25"/>
  <c r="I41" i="25"/>
  <c r="I42" i="25"/>
  <c r="I44" i="25"/>
  <c r="I45" i="25"/>
  <c r="I47" i="25"/>
  <c r="I48" i="25"/>
  <c r="I49" i="25"/>
  <c r="I51" i="25"/>
  <c r="I54" i="25"/>
  <c r="I55" i="25"/>
  <c r="I56" i="25"/>
  <c r="I57" i="25"/>
  <c r="I58" i="25"/>
  <c r="M34" i="25"/>
  <c r="M36" i="25"/>
  <c r="M37" i="25"/>
  <c r="M38" i="25"/>
  <c r="M39" i="25"/>
  <c r="M40" i="25"/>
  <c r="M41" i="25"/>
  <c r="M42" i="25"/>
  <c r="M44" i="25"/>
  <c r="M45" i="25"/>
  <c r="M47" i="25"/>
  <c r="M48" i="25"/>
  <c r="M49" i="25"/>
  <c r="M51" i="25"/>
  <c r="M54" i="25"/>
  <c r="M55" i="25"/>
  <c r="M56" i="25"/>
  <c r="M57" i="25"/>
  <c r="M58" i="25"/>
  <c r="D34" i="25"/>
  <c r="D36" i="25"/>
  <c r="D37" i="25"/>
  <c r="D38" i="25"/>
  <c r="D39" i="25"/>
  <c r="D40" i="25"/>
  <c r="D41" i="25"/>
  <c r="D42" i="25"/>
  <c r="D44" i="25"/>
  <c r="D45" i="25"/>
  <c r="D47" i="25"/>
  <c r="D48" i="25"/>
  <c r="D49" i="25"/>
  <c r="D51" i="25"/>
  <c r="D54" i="25"/>
  <c r="D55" i="25"/>
  <c r="D56" i="25"/>
  <c r="D57" i="25"/>
  <c r="D58" i="25"/>
  <c r="H34" i="25"/>
  <c r="H36" i="25"/>
  <c r="H37" i="25"/>
  <c r="H38" i="25"/>
  <c r="H39" i="25"/>
  <c r="H40" i="25"/>
  <c r="H41" i="25"/>
  <c r="H42" i="25"/>
  <c r="H44" i="25"/>
  <c r="H45" i="25"/>
  <c r="H47" i="25"/>
  <c r="H48" i="25"/>
  <c r="H49" i="25"/>
  <c r="H51" i="25"/>
  <c r="H54" i="25"/>
  <c r="H55" i="25"/>
  <c r="H56" i="25"/>
  <c r="H57" i="25"/>
  <c r="H58" i="25"/>
  <c r="L34" i="25"/>
  <c r="L36" i="25"/>
  <c r="L37" i="25"/>
  <c r="L38" i="25"/>
  <c r="L39" i="25"/>
  <c r="L40" i="25"/>
  <c r="L41" i="25"/>
  <c r="L42" i="25"/>
  <c r="L44" i="25"/>
  <c r="L45" i="25"/>
  <c r="L47" i="25"/>
  <c r="L48" i="25"/>
  <c r="L49" i="25"/>
  <c r="L51" i="25"/>
  <c r="L54" i="25"/>
  <c r="L55" i="25"/>
  <c r="L56" i="25"/>
  <c r="L57" i="25"/>
  <c r="L58" i="25"/>
  <c r="C34" i="25"/>
  <c r="C36" i="25"/>
  <c r="C37" i="25"/>
  <c r="C38" i="25"/>
  <c r="C39" i="25"/>
  <c r="C40" i="25"/>
  <c r="C41" i="25"/>
  <c r="C42" i="25"/>
  <c r="C44" i="25"/>
  <c r="C45" i="25"/>
  <c r="C47" i="25"/>
  <c r="C48" i="25"/>
  <c r="C49" i="25"/>
  <c r="C51" i="25"/>
  <c r="C54" i="25"/>
  <c r="C55" i="25"/>
  <c r="C56" i="25"/>
  <c r="C57" i="25"/>
  <c r="C58" i="25"/>
  <c r="G34" i="25"/>
  <c r="G36" i="25"/>
  <c r="G37" i="25"/>
  <c r="G38" i="25"/>
  <c r="G39" i="25"/>
  <c r="G40" i="25"/>
  <c r="G41" i="25"/>
  <c r="G42" i="25"/>
  <c r="G44" i="25"/>
  <c r="G45" i="25"/>
  <c r="G47" i="25"/>
  <c r="G48" i="25"/>
  <c r="G49" i="25"/>
  <c r="G51" i="25"/>
  <c r="G54" i="25"/>
  <c r="G55" i="25"/>
  <c r="G56" i="25"/>
  <c r="G57" i="25"/>
  <c r="G58" i="25"/>
  <c r="K34" i="25"/>
  <c r="K36" i="25"/>
  <c r="K37" i="25"/>
  <c r="K38" i="25"/>
  <c r="K39" i="25"/>
  <c r="K40" i="25"/>
  <c r="K41" i="25"/>
  <c r="K42" i="25"/>
  <c r="K44" i="25"/>
  <c r="K45" i="25"/>
  <c r="K47" i="25"/>
  <c r="K48" i="25"/>
  <c r="K49" i="25"/>
  <c r="K51" i="25"/>
  <c r="K54" i="25"/>
  <c r="K55" i="25"/>
  <c r="K56" i="25"/>
  <c r="K57" i="25"/>
  <c r="K58" i="25"/>
  <c r="F50" i="25"/>
  <c r="J50" i="25"/>
  <c r="N50" i="25"/>
  <c r="E50" i="25"/>
  <c r="I50" i="25"/>
  <c r="M50" i="25"/>
  <c r="D50" i="25"/>
  <c r="H50" i="25"/>
  <c r="L50" i="25"/>
  <c r="C50" i="25"/>
  <c r="G50" i="25"/>
  <c r="K50" i="25"/>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F34" i="17"/>
  <c r="F36" i="17"/>
  <c r="F37" i="17"/>
  <c r="F38" i="17"/>
  <c r="F39" i="17"/>
  <c r="F40" i="17"/>
  <c r="F41" i="17"/>
  <c r="F42" i="17"/>
  <c r="F44" i="17"/>
  <c r="F45" i="17"/>
  <c r="F47" i="17"/>
  <c r="F48" i="17"/>
  <c r="F49" i="17"/>
  <c r="F51" i="17"/>
  <c r="F54" i="17"/>
  <c r="F55" i="17"/>
  <c r="F56" i="17"/>
  <c r="F57" i="17"/>
  <c r="F58" i="17"/>
  <c r="G34" i="17"/>
  <c r="G36" i="17"/>
  <c r="G37" i="17"/>
  <c r="G38" i="17"/>
  <c r="G39" i="17"/>
  <c r="G40" i="17"/>
  <c r="G41" i="17"/>
  <c r="G42" i="17"/>
  <c r="G44" i="17"/>
  <c r="G45" i="17"/>
  <c r="G47" i="17"/>
  <c r="G48" i="17"/>
  <c r="G49" i="17"/>
  <c r="G51" i="17"/>
  <c r="G54" i="17"/>
  <c r="G55" i="17"/>
  <c r="G56" i="17"/>
  <c r="G57" i="17"/>
  <c r="G58" i="17"/>
  <c r="H34" i="17"/>
  <c r="H36" i="17"/>
  <c r="H37" i="17"/>
  <c r="H38" i="17"/>
  <c r="H39" i="17"/>
  <c r="H40" i="17"/>
  <c r="H41" i="17"/>
  <c r="H42" i="17"/>
  <c r="H44" i="17"/>
  <c r="H45" i="17"/>
  <c r="H47" i="17"/>
  <c r="H48" i="17"/>
  <c r="H49" i="17"/>
  <c r="H51" i="17"/>
  <c r="H54" i="17"/>
  <c r="H55" i="17"/>
  <c r="H56" i="17"/>
  <c r="H57" i="17"/>
  <c r="H58" i="17"/>
  <c r="I34" i="17"/>
  <c r="I36" i="17"/>
  <c r="I37" i="17"/>
  <c r="I38" i="17"/>
  <c r="I39" i="17"/>
  <c r="I40" i="17"/>
  <c r="I41" i="17"/>
  <c r="I42" i="17"/>
  <c r="I44" i="17"/>
  <c r="I45" i="17"/>
  <c r="I47" i="17"/>
  <c r="I48" i="17"/>
  <c r="I49" i="17"/>
  <c r="I51" i="17"/>
  <c r="I54" i="17"/>
  <c r="I55" i="17"/>
  <c r="I56" i="17"/>
  <c r="I57" i="17"/>
  <c r="I58" i="17"/>
  <c r="J34" i="17"/>
  <c r="J36" i="17"/>
  <c r="J37" i="17"/>
  <c r="J38" i="17"/>
  <c r="J39" i="17"/>
  <c r="J40" i="17"/>
  <c r="J41" i="17"/>
  <c r="J42" i="17"/>
  <c r="J44" i="17"/>
  <c r="J45" i="17"/>
  <c r="J47" i="17"/>
  <c r="J48" i="17"/>
  <c r="J49" i="17"/>
  <c r="J51" i="17"/>
  <c r="J54" i="17"/>
  <c r="J55" i="17"/>
  <c r="J56" i="17"/>
  <c r="J57" i="17"/>
  <c r="J58" i="17"/>
  <c r="K34" i="17"/>
  <c r="K36" i="17"/>
  <c r="K37" i="17"/>
  <c r="K38" i="17"/>
  <c r="K39" i="17"/>
  <c r="K40" i="17"/>
  <c r="K41" i="17"/>
  <c r="K42" i="17"/>
  <c r="K44" i="17"/>
  <c r="K45" i="17"/>
  <c r="K47" i="17"/>
  <c r="K48" i="17"/>
  <c r="K49" i="17"/>
  <c r="K51" i="17"/>
  <c r="K54" i="17"/>
  <c r="K55" i="17"/>
  <c r="K56" i="17"/>
  <c r="K57" i="17"/>
  <c r="K58" i="17"/>
  <c r="L34" i="17"/>
  <c r="L36" i="17"/>
  <c r="L37" i="17"/>
  <c r="L38" i="17"/>
  <c r="L39" i="17"/>
  <c r="L40" i="17"/>
  <c r="L41" i="17"/>
  <c r="L42" i="17"/>
  <c r="L44" i="17"/>
  <c r="L45" i="17"/>
  <c r="L47" i="17"/>
  <c r="L48" i="17"/>
  <c r="L49" i="17"/>
  <c r="L51" i="17"/>
  <c r="L54" i="17"/>
  <c r="L55" i="17"/>
  <c r="L56" i="17"/>
  <c r="L57" i="17"/>
  <c r="L58" i="17"/>
  <c r="M34" i="17"/>
  <c r="M36" i="17"/>
  <c r="M37" i="17"/>
  <c r="M38" i="17"/>
  <c r="M39" i="17"/>
  <c r="M40" i="17"/>
  <c r="M41" i="17"/>
  <c r="M42" i="17"/>
  <c r="M44" i="17"/>
  <c r="M45" i="17"/>
  <c r="M47" i="17"/>
  <c r="M48" i="17"/>
  <c r="M49" i="17"/>
  <c r="M51" i="17"/>
  <c r="M54" i="17"/>
  <c r="M55" i="17"/>
  <c r="M56" i="17"/>
  <c r="M57" i="17"/>
  <c r="M58" i="17"/>
  <c r="N34" i="17"/>
  <c r="N36" i="17"/>
  <c r="N37" i="17"/>
  <c r="N38" i="17"/>
  <c r="N39" i="17"/>
  <c r="N40" i="17"/>
  <c r="N41" i="17"/>
  <c r="N42" i="17"/>
  <c r="N44" i="17"/>
  <c r="N45" i="17"/>
  <c r="N47" i="17"/>
  <c r="N48" i="17"/>
  <c r="N49" i="17"/>
  <c r="N51" i="17"/>
  <c r="N54" i="17"/>
  <c r="N55" i="17"/>
  <c r="N56" i="17"/>
  <c r="N57" i="17"/>
  <c r="N58" i="17"/>
  <c r="D34" i="17"/>
  <c r="D36" i="17"/>
  <c r="D37" i="17"/>
  <c r="D38" i="17"/>
  <c r="D39" i="17"/>
  <c r="D40" i="17"/>
  <c r="D41" i="17"/>
  <c r="D42" i="17"/>
  <c r="D44" i="17"/>
  <c r="D45" i="17"/>
  <c r="D47" i="17"/>
  <c r="D48" i="17"/>
  <c r="D49" i="17"/>
  <c r="D51" i="17"/>
  <c r="D54" i="17"/>
  <c r="D55" i="17"/>
  <c r="D56" i="17"/>
  <c r="D57" i="17"/>
  <c r="D58" i="17"/>
  <c r="E34" i="17"/>
  <c r="E36" i="17"/>
  <c r="E37" i="17"/>
  <c r="E38" i="17"/>
  <c r="E39" i="17"/>
  <c r="E40" i="17"/>
  <c r="E41" i="17"/>
  <c r="E42" i="17"/>
  <c r="E44" i="17"/>
  <c r="E45" i="17"/>
  <c r="E47" i="17"/>
  <c r="E48" i="17"/>
  <c r="E49" i="17"/>
  <c r="E51" i="17"/>
  <c r="E54" i="17"/>
  <c r="E55" i="17"/>
  <c r="E56" i="17"/>
  <c r="E57" i="17"/>
  <c r="E58" i="17"/>
  <c r="C34" i="17"/>
  <c r="C36" i="17"/>
  <c r="C37" i="17"/>
  <c r="C38" i="17"/>
  <c r="C39" i="17"/>
  <c r="C40" i="17"/>
  <c r="C41" i="17"/>
  <c r="C42" i="17"/>
  <c r="C44" i="17"/>
  <c r="C45" i="17"/>
  <c r="C47" i="17"/>
  <c r="C48" i="17"/>
  <c r="C49" i="17"/>
  <c r="C51" i="17"/>
  <c r="C54" i="17"/>
  <c r="C55" i="17"/>
  <c r="C56" i="17"/>
  <c r="C57" i="17"/>
  <c r="C58" i="17"/>
  <c r="M50" i="17"/>
  <c r="N50" i="17"/>
  <c r="G50" i="17"/>
  <c r="H50" i="17"/>
  <c r="I50" i="17"/>
  <c r="J50" i="17"/>
  <c r="K50" i="17"/>
  <c r="L50" i="17"/>
  <c r="D50" i="17"/>
  <c r="E50" i="17"/>
  <c r="F50" i="17"/>
  <c r="C50" i="17"/>
  <c r="F34" i="11"/>
  <c r="F36" i="11"/>
  <c r="F37" i="11"/>
  <c r="F38" i="11"/>
  <c r="F39" i="11"/>
  <c r="F40" i="11"/>
  <c r="F41" i="11"/>
  <c r="F42" i="11"/>
  <c r="F44" i="11"/>
  <c r="F45" i="11"/>
  <c r="F47" i="11"/>
  <c r="F48" i="11"/>
  <c r="F49" i="11"/>
  <c r="F51" i="11"/>
  <c r="F54" i="11"/>
  <c r="F55" i="11"/>
  <c r="F56" i="11"/>
  <c r="F57" i="11"/>
  <c r="F58" i="11"/>
  <c r="G34" i="11"/>
  <c r="G36" i="11"/>
  <c r="G37" i="11"/>
  <c r="G38" i="11"/>
  <c r="G39" i="11"/>
  <c r="G40" i="11"/>
  <c r="G41" i="11"/>
  <c r="G42" i="11"/>
  <c r="G44" i="11"/>
  <c r="G45" i="11"/>
  <c r="G47" i="11"/>
  <c r="G48" i="11"/>
  <c r="G49" i="11"/>
  <c r="G51" i="11"/>
  <c r="G54" i="11"/>
  <c r="G55" i="11"/>
  <c r="G56" i="11"/>
  <c r="G57" i="11"/>
  <c r="G58" i="11"/>
  <c r="H34" i="11"/>
  <c r="H36" i="11"/>
  <c r="H37" i="11"/>
  <c r="H38" i="11"/>
  <c r="H39" i="11"/>
  <c r="H40" i="11"/>
  <c r="H41" i="11"/>
  <c r="H42" i="11"/>
  <c r="H44" i="11"/>
  <c r="H45" i="11"/>
  <c r="H47" i="11"/>
  <c r="H48" i="11"/>
  <c r="H49" i="11"/>
  <c r="H51" i="11"/>
  <c r="H54" i="11"/>
  <c r="H55" i="11"/>
  <c r="H56" i="11"/>
  <c r="H57" i="11"/>
  <c r="H58" i="11"/>
  <c r="E34" i="11"/>
  <c r="E36" i="11"/>
  <c r="E37" i="11"/>
  <c r="E38" i="11"/>
  <c r="E39" i="11"/>
  <c r="E40" i="11"/>
  <c r="E41" i="11"/>
  <c r="E42" i="11"/>
  <c r="E44" i="11"/>
  <c r="E45" i="11"/>
  <c r="E47" i="11"/>
  <c r="E48" i="11"/>
  <c r="E49" i="11"/>
  <c r="E51" i="11"/>
  <c r="E54" i="11"/>
  <c r="E55" i="11"/>
  <c r="E56" i="11"/>
  <c r="E57" i="11"/>
  <c r="E58" i="11"/>
  <c r="D34" i="11"/>
  <c r="D36" i="11"/>
  <c r="D37" i="11"/>
  <c r="D38" i="11"/>
  <c r="D39" i="11"/>
  <c r="D40" i="11"/>
  <c r="D41" i="11"/>
  <c r="D42" i="11"/>
  <c r="D44" i="11"/>
  <c r="D45" i="11"/>
  <c r="D47" i="11"/>
  <c r="D48" i="11"/>
  <c r="D49" i="11"/>
  <c r="D51" i="11"/>
  <c r="D54" i="11"/>
  <c r="D55" i="11"/>
  <c r="D56" i="11"/>
  <c r="D57" i="11"/>
  <c r="D58" i="11"/>
  <c r="H50" i="11"/>
  <c r="G50" i="11"/>
  <c r="F50" i="11"/>
  <c r="E50" i="11"/>
  <c r="D50" i="11"/>
  <c r="C5" i="21"/>
  <c r="C25" i="45" s="1"/>
  <c r="C6" i="21"/>
  <c r="C26" i="45" s="1"/>
  <c r="C7" i="21"/>
  <c r="C27" i="45" s="1"/>
  <c r="C8" i="21"/>
  <c r="C28" i="45" s="1"/>
  <c r="C9" i="21"/>
  <c r="C29" i="45" s="1"/>
  <c r="C10" i="21"/>
  <c r="C30" i="45" s="1"/>
  <c r="C11" i="21"/>
  <c r="C31" i="45" s="1"/>
  <c r="C12" i="21"/>
  <c r="C32" i="45" s="1"/>
  <c r="C13" i="21"/>
  <c r="C33" i="45" s="1"/>
  <c r="C14" i="21"/>
  <c r="C34" i="45" s="1"/>
  <c r="C15" i="21"/>
  <c r="C35" i="45" s="1"/>
  <c r="C16" i="21"/>
  <c r="C36" i="45" s="1"/>
  <c r="Q25" i="34"/>
  <c r="Q26" i="34" s="1"/>
  <c r="Q27" i="34" s="1"/>
  <c r="Q28" i="34" s="1"/>
  <c r="E27" i="11"/>
  <c r="E28" i="11"/>
  <c r="E29" i="11"/>
  <c r="E30" i="11"/>
  <c r="E31" i="11"/>
  <c r="E32" i="11"/>
  <c r="E33" i="11"/>
  <c r="E35" i="11"/>
  <c r="E43" i="11"/>
  <c r="E46" i="11"/>
  <c r="E52" i="11"/>
  <c r="E53" i="11"/>
  <c r="E59" i="11"/>
  <c r="F27" i="11"/>
  <c r="F28" i="11"/>
  <c r="F29" i="11"/>
  <c r="F30" i="11"/>
  <c r="F31" i="11"/>
  <c r="F32" i="11"/>
  <c r="F33" i="11"/>
  <c r="F35" i="11"/>
  <c r="F43" i="11"/>
  <c r="F46" i="11"/>
  <c r="F52" i="11"/>
  <c r="F53" i="11"/>
  <c r="F59" i="11"/>
  <c r="G27" i="11"/>
  <c r="G28" i="11"/>
  <c r="G29" i="11"/>
  <c r="G30" i="11"/>
  <c r="G31" i="11"/>
  <c r="G32" i="11"/>
  <c r="G33" i="11"/>
  <c r="G35" i="11"/>
  <c r="G43" i="11"/>
  <c r="G46" i="11"/>
  <c r="G52" i="11"/>
  <c r="G53" i="11"/>
  <c r="G59" i="11"/>
  <c r="H27" i="11"/>
  <c r="H28" i="11"/>
  <c r="H29" i="11"/>
  <c r="H30" i="11"/>
  <c r="H31" i="11"/>
  <c r="H32" i="11"/>
  <c r="H33" i="11"/>
  <c r="H35" i="11"/>
  <c r="H43" i="11"/>
  <c r="H46" i="11"/>
  <c r="H52" i="11"/>
  <c r="H53" i="11"/>
  <c r="H59" i="11"/>
  <c r="D27" i="11"/>
  <c r="D28" i="11"/>
  <c r="D29" i="11"/>
  <c r="D30" i="11"/>
  <c r="D31" i="11"/>
  <c r="D32" i="11"/>
  <c r="D33" i="11"/>
  <c r="D35" i="11"/>
  <c r="D43" i="11"/>
  <c r="D46" i="11"/>
  <c r="D52" i="11"/>
  <c r="D53" i="11"/>
  <c r="D59" i="11"/>
  <c r="C28" i="25"/>
  <c r="D28" i="25"/>
  <c r="E28" i="25"/>
  <c r="F28" i="25"/>
  <c r="C29" i="25"/>
  <c r="D29" i="25"/>
  <c r="E29" i="25"/>
  <c r="F29" i="25"/>
  <c r="C30" i="25"/>
  <c r="D30" i="25"/>
  <c r="E30" i="25"/>
  <c r="F30" i="25"/>
  <c r="C31" i="25"/>
  <c r="D31" i="25"/>
  <c r="E31" i="25"/>
  <c r="F31" i="25"/>
  <c r="C32" i="25"/>
  <c r="D32" i="25"/>
  <c r="E32" i="25"/>
  <c r="F32" i="25"/>
  <c r="C33" i="25"/>
  <c r="D33" i="25"/>
  <c r="E33" i="25"/>
  <c r="F33" i="25"/>
  <c r="C35" i="25"/>
  <c r="D35" i="25"/>
  <c r="E35" i="25"/>
  <c r="F35" i="25"/>
  <c r="C43" i="25"/>
  <c r="D43" i="25"/>
  <c r="E43" i="25"/>
  <c r="F43" i="25"/>
  <c r="C46" i="25"/>
  <c r="D46" i="25"/>
  <c r="E46" i="25"/>
  <c r="F46" i="25"/>
  <c r="C52" i="25"/>
  <c r="D52" i="25"/>
  <c r="E52" i="25"/>
  <c r="F52" i="25"/>
  <c r="C53" i="25"/>
  <c r="D53" i="25"/>
  <c r="E53" i="25"/>
  <c r="F53" i="25"/>
  <c r="C59" i="25"/>
  <c r="D59" i="25"/>
  <c r="E59" i="25"/>
  <c r="F59" i="25"/>
  <c r="C27" i="25"/>
  <c r="D27" i="25"/>
  <c r="E27" i="25"/>
  <c r="F27" i="25"/>
  <c r="J46" i="25"/>
  <c r="N46" i="25"/>
  <c r="I46" i="25"/>
  <c r="M46" i="25"/>
  <c r="H46" i="25"/>
  <c r="L46" i="25"/>
  <c r="G46" i="25"/>
  <c r="K46" i="25"/>
  <c r="J59" i="25"/>
  <c r="N59" i="25"/>
  <c r="I59" i="25"/>
  <c r="M59" i="25"/>
  <c r="H59" i="25"/>
  <c r="L59" i="25"/>
  <c r="G59" i="25"/>
  <c r="K59" i="25"/>
  <c r="J53" i="25"/>
  <c r="N53" i="25"/>
  <c r="I53" i="25"/>
  <c r="M53" i="25"/>
  <c r="H53" i="25"/>
  <c r="L53" i="25"/>
  <c r="G53" i="25"/>
  <c r="K53" i="25"/>
  <c r="J52" i="25"/>
  <c r="N52" i="25"/>
  <c r="I52" i="25"/>
  <c r="M52" i="25"/>
  <c r="H52" i="25"/>
  <c r="L52" i="25"/>
  <c r="G52" i="25"/>
  <c r="K52" i="25"/>
  <c r="J43" i="25"/>
  <c r="N43" i="25"/>
  <c r="I43" i="25"/>
  <c r="M43" i="25"/>
  <c r="H43" i="25"/>
  <c r="L43" i="25"/>
  <c r="G43" i="25"/>
  <c r="K43" i="25"/>
  <c r="J35" i="25"/>
  <c r="N35" i="25"/>
  <c r="I35" i="25"/>
  <c r="M35" i="25"/>
  <c r="H35" i="25"/>
  <c r="L35" i="25"/>
  <c r="G35" i="25"/>
  <c r="K35" i="25"/>
  <c r="J33" i="25"/>
  <c r="N33" i="25"/>
  <c r="I33" i="25"/>
  <c r="M33" i="25"/>
  <c r="H33" i="25"/>
  <c r="L33" i="25"/>
  <c r="G33" i="25"/>
  <c r="K33" i="25"/>
  <c r="J32" i="25"/>
  <c r="N32" i="25"/>
  <c r="I32" i="25"/>
  <c r="M32" i="25"/>
  <c r="H32" i="25"/>
  <c r="L32" i="25"/>
  <c r="G32" i="25"/>
  <c r="K32" i="25"/>
  <c r="J31" i="25"/>
  <c r="N31" i="25"/>
  <c r="I31" i="25"/>
  <c r="M31" i="25"/>
  <c r="H31" i="25"/>
  <c r="L31" i="25"/>
  <c r="G31" i="25"/>
  <c r="K31" i="25"/>
  <c r="J30" i="25"/>
  <c r="N30" i="25"/>
  <c r="I30" i="25"/>
  <c r="M30" i="25"/>
  <c r="H30" i="25"/>
  <c r="L30" i="25"/>
  <c r="G30" i="25"/>
  <c r="K30" i="25"/>
  <c r="J29" i="25"/>
  <c r="N29" i="25"/>
  <c r="I29" i="25"/>
  <c r="M29" i="25"/>
  <c r="H29" i="25"/>
  <c r="L29" i="25"/>
  <c r="G29" i="25"/>
  <c r="K29" i="25"/>
  <c r="J28" i="25"/>
  <c r="N28" i="25"/>
  <c r="I28" i="25"/>
  <c r="M28" i="25"/>
  <c r="H28" i="25"/>
  <c r="L28" i="25"/>
  <c r="G28" i="25"/>
  <c r="K28" i="25"/>
  <c r="J27" i="25"/>
  <c r="N27" i="25"/>
  <c r="I27" i="25"/>
  <c r="M27" i="25"/>
  <c r="H27" i="25"/>
  <c r="L27" i="25"/>
  <c r="G27" i="25"/>
  <c r="K27" i="25"/>
  <c r="D27" i="17"/>
  <c r="H27" i="17"/>
  <c r="L27" i="17"/>
  <c r="E27" i="17"/>
  <c r="I27" i="17"/>
  <c r="M27" i="17"/>
  <c r="F27" i="17"/>
  <c r="J27" i="17"/>
  <c r="N27" i="17"/>
  <c r="D28" i="17"/>
  <c r="H28" i="17"/>
  <c r="L28" i="17"/>
  <c r="E28" i="17"/>
  <c r="I28" i="17"/>
  <c r="M28" i="17"/>
  <c r="F28" i="17"/>
  <c r="J28" i="17"/>
  <c r="N28" i="17"/>
  <c r="D29" i="17"/>
  <c r="H29" i="17"/>
  <c r="L29" i="17"/>
  <c r="E29" i="17"/>
  <c r="I29" i="17"/>
  <c r="M29" i="17"/>
  <c r="F29" i="17"/>
  <c r="J29" i="17"/>
  <c r="N29" i="17"/>
  <c r="D30" i="17"/>
  <c r="H30" i="17"/>
  <c r="L30" i="17"/>
  <c r="E30" i="17"/>
  <c r="I30" i="17"/>
  <c r="M30" i="17"/>
  <c r="F30" i="17"/>
  <c r="J30" i="17"/>
  <c r="N30" i="17"/>
  <c r="D31" i="17"/>
  <c r="H31" i="17"/>
  <c r="L31" i="17"/>
  <c r="E31" i="17"/>
  <c r="I31" i="17"/>
  <c r="M31" i="17"/>
  <c r="F31" i="17"/>
  <c r="J31" i="17"/>
  <c r="N31" i="17"/>
  <c r="D32" i="17"/>
  <c r="H32" i="17"/>
  <c r="L32" i="17"/>
  <c r="E32" i="17"/>
  <c r="I32" i="17"/>
  <c r="M32" i="17"/>
  <c r="F32" i="17"/>
  <c r="J32" i="17"/>
  <c r="N32" i="17"/>
  <c r="D33" i="17"/>
  <c r="H33" i="17"/>
  <c r="L33" i="17"/>
  <c r="E33" i="17"/>
  <c r="I33" i="17"/>
  <c r="M33" i="17"/>
  <c r="F33" i="17"/>
  <c r="J33" i="17"/>
  <c r="N33" i="17"/>
  <c r="D35" i="17"/>
  <c r="H35" i="17"/>
  <c r="L35" i="17"/>
  <c r="E35" i="17"/>
  <c r="I35" i="17"/>
  <c r="M35" i="17"/>
  <c r="F35" i="17"/>
  <c r="J35" i="17"/>
  <c r="N35" i="17"/>
  <c r="D43" i="17"/>
  <c r="H43" i="17"/>
  <c r="L43" i="17"/>
  <c r="E43" i="17"/>
  <c r="I43" i="17"/>
  <c r="M43" i="17"/>
  <c r="F43" i="17"/>
  <c r="J43" i="17"/>
  <c r="N43" i="17"/>
  <c r="D52" i="17"/>
  <c r="H52" i="17"/>
  <c r="L52" i="17"/>
  <c r="E52" i="17"/>
  <c r="I52" i="17"/>
  <c r="M52" i="17"/>
  <c r="F52" i="17"/>
  <c r="J52" i="17"/>
  <c r="N52" i="17"/>
  <c r="D53" i="17"/>
  <c r="H53" i="17"/>
  <c r="L53" i="17"/>
  <c r="E53" i="17"/>
  <c r="I53" i="17"/>
  <c r="M53" i="17"/>
  <c r="F53" i="17"/>
  <c r="J53" i="17"/>
  <c r="N53" i="17"/>
  <c r="D59" i="17"/>
  <c r="H59" i="17"/>
  <c r="L59" i="17"/>
  <c r="E59" i="17"/>
  <c r="I59" i="17"/>
  <c r="M59" i="17"/>
  <c r="F59" i="17"/>
  <c r="J59" i="17"/>
  <c r="N59" i="17"/>
  <c r="D46" i="17"/>
  <c r="H46" i="17"/>
  <c r="L46" i="17"/>
  <c r="E46" i="17"/>
  <c r="I46" i="17"/>
  <c r="M46" i="17"/>
  <c r="F46" i="17"/>
  <c r="J46" i="17"/>
  <c r="N46" i="17"/>
  <c r="C28" i="17"/>
  <c r="G28" i="17"/>
  <c r="K28" i="17"/>
  <c r="C29" i="17"/>
  <c r="G29" i="17"/>
  <c r="K29" i="17"/>
  <c r="C30" i="17"/>
  <c r="G30" i="17"/>
  <c r="K30" i="17"/>
  <c r="C31" i="17"/>
  <c r="G31" i="17"/>
  <c r="K31" i="17"/>
  <c r="C32" i="17"/>
  <c r="G32" i="17"/>
  <c r="K32" i="17"/>
  <c r="C33" i="17"/>
  <c r="G33" i="17"/>
  <c r="K33" i="17"/>
  <c r="C35" i="17"/>
  <c r="G35" i="17"/>
  <c r="K35" i="17"/>
  <c r="C43" i="17"/>
  <c r="G43" i="17"/>
  <c r="K43" i="17"/>
  <c r="C52" i="17"/>
  <c r="G52" i="17"/>
  <c r="K52" i="17"/>
  <c r="C53" i="17"/>
  <c r="G53" i="17"/>
  <c r="K53" i="17"/>
  <c r="C59" i="17"/>
  <c r="G59" i="17"/>
  <c r="K59" i="17"/>
  <c r="C46" i="17"/>
  <c r="G46" i="17"/>
  <c r="K46" i="17"/>
  <c r="C27" i="17"/>
  <c r="G27" i="17"/>
  <c r="K27" i="17"/>
  <c r="A4" i="27"/>
  <c r="D5" i="21"/>
  <c r="E25" i="45" s="1"/>
  <c r="D6" i="21"/>
  <c r="E26" i="45" s="1"/>
  <c r="D7" i="21"/>
  <c r="E27" i="45" s="1"/>
  <c r="D8" i="21"/>
  <c r="D9" i="21"/>
  <c r="E29" i="45" s="1"/>
  <c r="D10" i="21"/>
  <c r="E30" i="45" s="1"/>
  <c r="D11" i="21"/>
  <c r="E31" i="45" s="1"/>
  <c r="D12" i="21"/>
  <c r="E32" i="45" s="1"/>
  <c r="D13" i="21"/>
  <c r="E33" i="45" s="1"/>
  <c r="D14" i="21"/>
  <c r="E34" i="45" s="1"/>
  <c r="D15" i="21"/>
  <c r="E35" i="45" s="1"/>
  <c r="D16" i="21"/>
  <c r="E36" i="45" s="1"/>
  <c r="E5" i="21"/>
  <c r="G25" i="45" s="1"/>
  <c r="E6" i="21"/>
  <c r="G26" i="45" s="1"/>
  <c r="E7" i="21"/>
  <c r="G27" i="45" s="1"/>
  <c r="E8" i="21"/>
  <c r="G28" i="45" s="1"/>
  <c r="E9" i="21"/>
  <c r="G29" i="45" s="1"/>
  <c r="E10" i="21"/>
  <c r="G30" i="45" s="1"/>
  <c r="E11" i="21"/>
  <c r="G31" i="45" s="1"/>
  <c r="E12" i="21"/>
  <c r="G32" i="45" s="1"/>
  <c r="E13" i="21"/>
  <c r="G33" i="45" s="1"/>
  <c r="E14" i="21"/>
  <c r="G34" i="45" s="1"/>
  <c r="E15" i="21"/>
  <c r="G35" i="45" s="1"/>
  <c r="E16" i="21"/>
  <c r="G36" i="45" s="1"/>
  <c r="F5" i="21"/>
  <c r="I25" i="45" s="1"/>
  <c r="F6" i="21"/>
  <c r="I26" i="45" s="1"/>
  <c r="F7" i="21"/>
  <c r="I27" i="45" s="1"/>
  <c r="F8" i="21"/>
  <c r="I28" i="45" s="1"/>
  <c r="F9" i="21"/>
  <c r="I29" i="45" s="1"/>
  <c r="F10" i="21"/>
  <c r="I30" i="45" s="1"/>
  <c r="F11" i="21"/>
  <c r="I31" i="45" s="1"/>
  <c r="F12" i="21"/>
  <c r="I32" i="45" s="1"/>
  <c r="F13" i="21"/>
  <c r="I33" i="45" s="1"/>
  <c r="F14" i="21"/>
  <c r="I34" i="45" s="1"/>
  <c r="F15" i="21"/>
  <c r="I35" i="45" s="1"/>
  <c r="F16" i="21"/>
  <c r="I36" i="45" s="1"/>
  <c r="B8" i="21"/>
  <c r="A28" i="45" s="1"/>
  <c r="B7" i="21"/>
  <c r="A27" i="45" s="1"/>
  <c r="B6" i="21"/>
  <c r="A26" i="45" s="1"/>
  <c r="B5" i="21"/>
  <c r="F4" i="21"/>
  <c r="E4" i="21"/>
  <c r="D4" i="21"/>
  <c r="C4" i="21"/>
  <c r="G5" i="21"/>
  <c r="K25" i="45" s="1"/>
  <c r="G6" i="21"/>
  <c r="K26" i="45" s="1"/>
  <c r="G7" i="21"/>
  <c r="K27" i="45" s="1"/>
  <c r="G8" i="21"/>
  <c r="K28" i="45" s="1"/>
  <c r="G9" i="21"/>
  <c r="K29" i="45" s="1"/>
  <c r="G10" i="21"/>
  <c r="K30" i="45" s="1"/>
  <c r="G11" i="21"/>
  <c r="K31" i="45" s="1"/>
  <c r="G12" i="21"/>
  <c r="K32" i="45" s="1"/>
  <c r="G13" i="21"/>
  <c r="K33" i="45" s="1"/>
  <c r="G14" i="21"/>
  <c r="K34" i="45" s="1"/>
  <c r="G15" i="21"/>
  <c r="K35" i="45" s="1"/>
  <c r="G16" i="21"/>
  <c r="K36" i="45" s="1"/>
  <c r="B5" i="27"/>
  <c r="B6" i="27"/>
  <c r="B7" i="27"/>
  <c r="B8" i="27"/>
  <c r="B16" i="27"/>
  <c r="B15" i="27"/>
  <c r="B14" i="27"/>
  <c r="B13" i="27"/>
  <c r="B12" i="27"/>
  <c r="B11" i="27"/>
  <c r="B10" i="27"/>
  <c r="A8" i="27"/>
  <c r="A7" i="27"/>
  <c r="A6" i="27"/>
  <c r="A5" i="27"/>
  <c r="B5" i="23"/>
  <c r="F26" i="25"/>
  <c r="F4" i="25" s="1"/>
  <c r="E26" i="25"/>
  <c r="E4" i="25" s="1"/>
  <c r="D26" i="25"/>
  <c r="D4" i="25" s="1"/>
  <c r="C26" i="25"/>
  <c r="C4" i="25" s="1"/>
  <c r="B26" i="25"/>
  <c r="B4" i="25" s="1"/>
  <c r="B6" i="23"/>
  <c r="B7" i="23"/>
  <c r="B8" i="23"/>
  <c r="B9" i="23"/>
  <c r="B10" i="23"/>
  <c r="B11" i="23"/>
  <c r="B12" i="23"/>
  <c r="B13" i="23"/>
  <c r="B14" i="23"/>
  <c r="B15" i="23"/>
  <c r="B16" i="23"/>
  <c r="H26" i="11"/>
  <c r="H4" i="11" s="1"/>
  <c r="AW26" i="11" s="1"/>
  <c r="G26" i="11"/>
  <c r="G4" i="11" s="1"/>
  <c r="AV26" i="11" s="1"/>
  <c r="F26" i="11"/>
  <c r="F4" i="11" s="1"/>
  <c r="AU26" i="11" s="1"/>
  <c r="E26" i="11"/>
  <c r="E4" i="11" s="1"/>
  <c r="AT26" i="11" s="1"/>
  <c r="E773" i="10"/>
  <c r="E806" i="10"/>
  <c r="E830" i="10"/>
  <c r="E838" i="10"/>
  <c r="E856" i="10"/>
  <c r="E860" i="10"/>
  <c r="E868" i="10"/>
  <c r="E870" i="10"/>
  <c r="E873" i="10"/>
  <c r="E874" i="10"/>
  <c r="E877" i="10"/>
  <c r="E878" i="10"/>
  <c r="E881" i="10"/>
  <c r="E882" i="10"/>
  <c r="E885" i="10"/>
  <c r="E886" i="10"/>
  <c r="E889" i="10"/>
  <c r="E890" i="10"/>
  <c r="E893" i="10"/>
  <c r="E894" i="10"/>
  <c r="E897" i="10"/>
  <c r="E898" i="10"/>
  <c r="E901" i="10"/>
  <c r="E902" i="10"/>
  <c r="E905" i="10"/>
  <c r="E906" i="10"/>
  <c r="E909" i="10"/>
  <c r="E910" i="10"/>
  <c r="E913" i="10"/>
  <c r="E914" i="10"/>
  <c r="E917" i="10"/>
  <c r="E918" i="10"/>
  <c r="E921" i="10"/>
  <c r="E922" i="10"/>
  <c r="E925" i="10"/>
  <c r="E926" i="10"/>
  <c r="E929" i="10"/>
  <c r="E930" i="10"/>
  <c r="E933" i="10"/>
  <c r="E934" i="10"/>
  <c r="E937" i="10"/>
  <c r="E938" i="10"/>
  <c r="E941" i="10"/>
  <c r="E942" i="10"/>
  <c r="E945" i="10"/>
  <c r="E946" i="10"/>
  <c r="E949" i="10"/>
  <c r="E950" i="10"/>
  <c r="E953" i="10"/>
  <c r="E954" i="10"/>
  <c r="E957" i="10"/>
  <c r="E958" i="10"/>
  <c r="E961" i="10"/>
  <c r="E962" i="10"/>
  <c r="E965" i="10"/>
  <c r="E966" i="10"/>
  <c r="E969" i="10"/>
  <c r="E970"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1274" i="10"/>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E1302" i="10"/>
  <c r="E1303" i="10"/>
  <c r="E1304" i="10"/>
  <c r="E1305" i="10"/>
  <c r="E1306" i="10"/>
  <c r="E1307" i="10"/>
  <c r="E1308" i="10"/>
  <c r="E1309" i="10"/>
  <c r="E1310" i="10"/>
  <c r="E1311" i="10"/>
  <c r="E1312" i="10"/>
  <c r="E1313" i="10"/>
  <c r="E1314" i="10"/>
  <c r="E1315" i="10"/>
  <c r="E1316" i="10"/>
  <c r="E1317" i="10"/>
  <c r="E1318" i="10"/>
  <c r="E1319" i="10"/>
  <c r="E1320" i="10"/>
  <c r="E1321" i="10"/>
  <c r="E1322" i="10"/>
  <c r="E1323" i="10"/>
  <c r="E1324" i="10"/>
  <c r="E1325" i="10"/>
  <c r="E1326" i="10"/>
  <c r="E1327" i="10"/>
  <c r="E1328" i="10"/>
  <c r="E1329" i="10"/>
  <c r="E1330" i="10"/>
  <c r="E1331" i="10"/>
  <c r="E1332" i="10"/>
  <c r="E1333" i="10"/>
  <c r="E1334" i="10"/>
  <c r="E1335" i="10"/>
  <c r="E1336" i="10"/>
  <c r="E1337" i="10"/>
  <c r="E1338" i="10"/>
  <c r="E1339" i="10"/>
  <c r="E1340" i="10"/>
  <c r="E1341" i="10"/>
  <c r="E1342" i="10"/>
  <c r="E1343" i="10"/>
  <c r="E1344" i="10"/>
  <c r="E1345" i="10"/>
  <c r="E1346" i="10"/>
  <c r="E1347" i="10"/>
  <c r="E1348" i="10"/>
  <c r="E1349" i="10"/>
  <c r="E1350" i="10"/>
  <c r="E1351" i="10"/>
  <c r="E1352" i="10"/>
  <c r="E1353" i="10"/>
  <c r="E1354" i="10"/>
  <c r="E1355" i="10"/>
  <c r="E1356" i="10"/>
  <c r="E1357" i="10"/>
  <c r="E1358" i="10"/>
  <c r="E1359" i="10"/>
  <c r="E1360" i="10"/>
  <c r="E1361" i="10"/>
  <c r="E1362" i="10"/>
  <c r="E1363" i="10"/>
  <c r="E1364" i="10"/>
  <c r="E1365" i="10"/>
  <c r="E1366" i="10"/>
  <c r="E1367" i="10"/>
  <c r="E1368" i="10"/>
  <c r="E1369" i="10"/>
  <c r="E1370" i="10"/>
  <c r="E1371" i="10"/>
  <c r="E1372" i="10"/>
  <c r="E1373" i="10"/>
  <c r="E1374" i="10"/>
  <c r="E1375" i="10"/>
  <c r="E1376" i="10"/>
  <c r="E1377" i="10"/>
  <c r="E1378" i="10"/>
  <c r="E1379" i="10"/>
  <c r="E1380" i="10"/>
  <c r="E1381" i="10"/>
  <c r="E1382" i="10"/>
  <c r="E1383" i="10"/>
  <c r="E1384" i="10"/>
  <c r="E1385" i="10"/>
  <c r="E1386" i="10"/>
  <c r="E1387" i="10"/>
  <c r="E1388" i="10"/>
  <c r="E1389" i="10"/>
  <c r="E1390" i="10"/>
  <c r="E1391" i="10"/>
  <c r="E1392" i="10"/>
  <c r="E1393" i="10"/>
  <c r="E1394" i="10"/>
  <c r="E1395" i="10"/>
  <c r="E1396" i="10"/>
  <c r="E1397" i="10"/>
  <c r="E1398" i="10"/>
  <c r="E1399" i="10"/>
  <c r="E1400" i="10"/>
  <c r="E1401" i="10"/>
  <c r="E1402" i="10"/>
  <c r="E1403" i="10"/>
  <c r="E1404" i="10"/>
  <c r="E1405" i="10"/>
  <c r="E1406" i="10"/>
  <c r="E1407" i="10"/>
  <c r="E1408" i="10"/>
  <c r="E1409" i="10"/>
  <c r="E1410" i="10"/>
  <c r="E1411" i="10"/>
  <c r="E1412" i="10"/>
  <c r="E1413" i="10"/>
  <c r="E1414" i="10"/>
  <c r="E1415" i="10"/>
  <c r="E1416" i="10"/>
  <c r="E1417" i="10"/>
  <c r="E1418" i="10"/>
  <c r="E1419" i="10"/>
  <c r="E1420" i="10"/>
  <c r="E1421" i="10"/>
  <c r="E1422" i="10"/>
  <c r="E1423" i="10"/>
  <c r="E1424" i="10"/>
  <c r="E1425" i="10"/>
  <c r="E1426" i="10"/>
  <c r="E1427" i="10"/>
  <c r="E1428" i="10"/>
  <c r="E1429" i="10"/>
  <c r="E1430" i="10"/>
  <c r="E1431" i="10"/>
  <c r="E1432" i="10"/>
  <c r="E1433" i="10"/>
  <c r="E1434" i="10"/>
  <c r="E1435" i="10"/>
  <c r="E1436" i="10"/>
  <c r="E1437" i="10"/>
  <c r="E1438" i="10"/>
  <c r="E1439" i="10"/>
  <c r="E1440" i="10"/>
  <c r="E1441" i="10"/>
  <c r="E1442" i="10"/>
  <c r="E1443" i="10"/>
  <c r="E1444" i="10"/>
  <c r="E1445" i="10"/>
  <c r="E1446" i="10"/>
  <c r="E1447" i="10"/>
  <c r="E1448" i="10"/>
  <c r="E1449" i="10"/>
  <c r="E1450" i="10"/>
  <c r="E1451" i="10"/>
  <c r="E1452" i="10"/>
  <c r="E1453" i="10"/>
  <c r="E1454" i="10"/>
  <c r="E1455" i="10"/>
  <c r="E1456" i="10"/>
  <c r="E1457" i="10"/>
  <c r="E1458" i="10"/>
  <c r="E1459" i="10"/>
  <c r="E1460" i="10"/>
  <c r="E1461" i="10"/>
  <c r="E1462" i="10"/>
  <c r="E1463" i="10"/>
  <c r="E1464" i="10"/>
  <c r="E1465" i="10"/>
  <c r="E1466" i="10"/>
  <c r="E1467" i="10"/>
  <c r="E1468" i="10"/>
  <c r="E1469" i="10"/>
  <c r="E1470" i="10"/>
  <c r="E1471" i="10"/>
  <c r="E1472" i="10"/>
  <c r="E1473" i="10"/>
  <c r="E1474" i="10"/>
  <c r="E1475" i="10"/>
  <c r="E1476" i="10"/>
  <c r="E1477" i="10"/>
  <c r="E1478" i="10"/>
  <c r="E1479" i="10"/>
  <c r="E1480" i="10"/>
  <c r="E1481" i="10"/>
  <c r="E1482" i="10"/>
  <c r="E1483" i="10"/>
  <c r="E1484" i="10"/>
  <c r="E1485" i="10"/>
  <c r="E1486" i="10"/>
  <c r="E1487" i="10"/>
  <c r="E1488" i="10"/>
  <c r="E1489" i="10"/>
  <c r="E1490" i="10"/>
  <c r="E1491" i="10"/>
  <c r="E1492" i="10"/>
  <c r="E1493" i="10"/>
  <c r="E1494" i="10"/>
  <c r="E1495" i="10"/>
  <c r="E1496" i="10"/>
  <c r="E1497" i="10"/>
  <c r="E1498" i="10"/>
  <c r="E1499" i="10"/>
  <c r="E1500" i="10"/>
  <c r="E1501" i="10"/>
  <c r="E1502" i="10"/>
  <c r="E1503" i="10"/>
  <c r="E1504" i="10"/>
  <c r="E1505" i="10"/>
  <c r="E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B1598" i="10"/>
  <c r="B1599" i="10"/>
  <c r="B1600" i="10"/>
  <c r="B1601" i="10"/>
  <c r="B1602" i="10"/>
  <c r="B1603" i="10"/>
  <c r="B1604" i="10"/>
  <c r="B1605" i="10"/>
  <c r="B1606" i="10"/>
  <c r="B1607" i="10"/>
  <c r="B1608" i="10"/>
  <c r="B1609" i="10"/>
  <c r="B1610" i="10"/>
  <c r="B1543" i="10"/>
  <c r="B1544" i="10"/>
  <c r="B1545" i="10"/>
  <c r="B1546" i="10"/>
  <c r="B1547" i="10"/>
  <c r="B1548" i="10"/>
  <c r="B1549" i="10"/>
  <c r="B1550" i="10"/>
  <c r="B1551" i="10"/>
  <c r="B1552" i="10"/>
  <c r="B1553" i="10"/>
  <c r="B1554" i="10"/>
  <c r="B1555" i="10"/>
  <c r="B1556" i="10"/>
  <c r="B1557" i="10"/>
  <c r="B1558" i="10"/>
  <c r="B1559" i="10"/>
  <c r="B1560" i="10"/>
  <c r="B1561" i="10"/>
  <c r="B1562" i="10"/>
  <c r="B1563" i="10"/>
  <c r="B1564" i="10"/>
  <c r="B1565" i="10"/>
  <c r="B1566" i="10"/>
  <c r="B1567" i="10"/>
  <c r="B1568" i="10"/>
  <c r="B1569" i="10"/>
  <c r="B1570" i="10"/>
  <c r="B1571" i="10"/>
  <c r="B1572" i="10"/>
  <c r="B1573" i="10"/>
  <c r="B1574" i="10"/>
  <c r="B1575" i="10"/>
  <c r="B1576" i="10"/>
  <c r="B1577" i="10"/>
  <c r="B1578" i="10"/>
  <c r="B1579" i="10"/>
  <c r="B1580" i="10"/>
  <c r="B1581" i="10"/>
  <c r="B1582" i="10"/>
  <c r="B1583" i="10"/>
  <c r="B1584" i="10"/>
  <c r="B1585" i="10"/>
  <c r="B1586" i="10"/>
  <c r="B1587" i="10"/>
  <c r="B1588" i="10"/>
  <c r="B1589" i="10"/>
  <c r="B1590" i="10"/>
  <c r="B1591" i="10"/>
  <c r="B1592" i="10"/>
  <c r="B1593" i="10"/>
  <c r="B1594" i="10"/>
  <c r="B1595" i="10"/>
  <c r="B1596" i="10"/>
  <c r="B1597" i="10"/>
  <c r="B1454" i="10"/>
  <c r="B1455" i="10"/>
  <c r="B1456" i="10"/>
  <c r="B1457" i="10"/>
  <c r="B1458" i="10"/>
  <c r="B1459" i="10"/>
  <c r="B1460" i="10"/>
  <c r="B1461" i="10"/>
  <c r="B1462" i="10"/>
  <c r="B1463" i="10"/>
  <c r="B1464" i="10"/>
  <c r="B1465" i="10"/>
  <c r="B1466" i="10"/>
  <c r="B1467" i="10"/>
  <c r="B1468" i="10"/>
  <c r="B1469" i="10"/>
  <c r="B1470" i="10"/>
  <c r="B1471" i="10"/>
  <c r="B1472" i="10"/>
  <c r="B1473" i="10"/>
  <c r="B1474" i="10"/>
  <c r="B1475" i="10"/>
  <c r="B1476" i="10"/>
  <c r="B1477" i="10"/>
  <c r="B1478" i="10"/>
  <c r="B1479" i="10"/>
  <c r="B1480" i="10"/>
  <c r="B1481" i="10"/>
  <c r="B1482" i="10"/>
  <c r="B1483" i="10"/>
  <c r="B1484" i="10"/>
  <c r="B1485" i="10"/>
  <c r="B1486" i="10"/>
  <c r="B1487" i="10"/>
  <c r="B1488" i="10"/>
  <c r="B1489" i="10"/>
  <c r="B1490" i="10"/>
  <c r="B1491" i="10"/>
  <c r="B1492" i="10"/>
  <c r="B1493" i="10"/>
  <c r="B1494" i="10"/>
  <c r="B1495" i="10"/>
  <c r="B1496" i="10"/>
  <c r="B1497" i="10"/>
  <c r="B1498" i="10"/>
  <c r="B1499" i="10"/>
  <c r="B1500" i="10"/>
  <c r="B1501" i="10"/>
  <c r="B1502" i="10"/>
  <c r="B1503" i="10"/>
  <c r="B1504" i="10"/>
  <c r="B1505" i="10"/>
  <c r="B1506" i="10"/>
  <c r="B1507" i="10"/>
  <c r="B1508" i="10"/>
  <c r="B1509" i="10"/>
  <c r="B1510" i="10"/>
  <c r="B1511" i="10"/>
  <c r="B1512" i="10"/>
  <c r="B1513" i="10"/>
  <c r="B1514" i="10"/>
  <c r="B1515" i="10"/>
  <c r="B1516" i="10"/>
  <c r="B1517" i="10"/>
  <c r="B1518" i="10"/>
  <c r="B1519" i="10"/>
  <c r="B1520" i="10"/>
  <c r="B1521" i="10"/>
  <c r="B1522" i="10"/>
  <c r="B1523" i="10"/>
  <c r="B1524" i="10"/>
  <c r="B1525" i="10"/>
  <c r="B1526" i="10"/>
  <c r="B1527" i="10"/>
  <c r="B1528" i="10"/>
  <c r="B1529" i="10"/>
  <c r="B1530" i="10"/>
  <c r="B1531" i="10"/>
  <c r="B1532" i="10"/>
  <c r="B1533" i="10"/>
  <c r="B1534" i="10"/>
  <c r="B1535" i="10"/>
  <c r="B1536" i="10"/>
  <c r="B1537" i="10"/>
  <c r="B1538" i="10"/>
  <c r="B1539" i="10"/>
  <c r="B1540" i="10"/>
  <c r="B1541" i="10"/>
  <c r="B1542" i="10"/>
  <c r="B1350" i="10"/>
  <c r="B1351" i="10"/>
  <c r="B1352" i="10"/>
  <c r="B1353" i="10"/>
  <c r="B1354" i="10"/>
  <c r="B1355" i="10"/>
  <c r="B1356" i="10"/>
  <c r="B1357" i="10"/>
  <c r="B1358" i="10"/>
  <c r="B1359" i="10"/>
  <c r="B1360" i="10"/>
  <c r="B1361" i="10"/>
  <c r="B1362" i="10"/>
  <c r="B1363" i="10"/>
  <c r="B1364" i="10"/>
  <c r="B1365" i="10"/>
  <c r="B1366" i="10"/>
  <c r="B1367" i="10"/>
  <c r="B1368" i="10"/>
  <c r="B1369" i="10"/>
  <c r="B1370" i="10"/>
  <c r="B1371" i="10"/>
  <c r="B1372" i="10"/>
  <c r="B1373" i="10"/>
  <c r="B1374" i="10"/>
  <c r="B1375" i="10"/>
  <c r="B1376" i="10"/>
  <c r="B1377" i="10"/>
  <c r="B1378" i="10"/>
  <c r="B1379" i="10"/>
  <c r="B1380" i="10"/>
  <c r="B1381" i="10"/>
  <c r="B1382" i="10"/>
  <c r="B1383" i="10"/>
  <c r="B1384" i="10"/>
  <c r="B1385" i="10"/>
  <c r="B1386" i="10"/>
  <c r="B1387" i="10"/>
  <c r="B1388" i="10"/>
  <c r="B1389" i="10"/>
  <c r="B1390" i="10"/>
  <c r="B1391" i="10"/>
  <c r="B1392" i="10"/>
  <c r="B1393" i="10"/>
  <c r="B1394" i="10"/>
  <c r="B1395" i="10"/>
  <c r="B1396" i="10"/>
  <c r="B1397" i="10"/>
  <c r="B1398" i="10"/>
  <c r="B1399" i="10"/>
  <c r="B1400" i="10"/>
  <c r="B1401" i="10"/>
  <c r="B1402" i="10"/>
  <c r="B1403" i="10"/>
  <c r="B1404" i="10"/>
  <c r="B1405" i="10"/>
  <c r="B1406" i="10"/>
  <c r="B1407" i="10"/>
  <c r="B1408" i="10"/>
  <c r="B1409" i="10"/>
  <c r="B1410" i="10"/>
  <c r="B1411" i="10"/>
  <c r="B1412" i="10"/>
  <c r="B1413" i="10"/>
  <c r="B1414" i="10"/>
  <c r="B1415" i="10"/>
  <c r="B1416" i="10"/>
  <c r="B1417" i="10"/>
  <c r="B1418" i="10"/>
  <c r="B1419" i="10"/>
  <c r="B1420" i="10"/>
  <c r="B1421" i="10"/>
  <c r="B1422" i="10"/>
  <c r="B1423" i="10"/>
  <c r="B1424" i="10"/>
  <c r="B1425" i="10"/>
  <c r="B1426" i="10"/>
  <c r="B1427" i="10"/>
  <c r="B1428" i="10"/>
  <c r="B1429" i="10"/>
  <c r="B1430" i="10"/>
  <c r="B1431" i="10"/>
  <c r="B1432" i="10"/>
  <c r="B1433" i="10"/>
  <c r="B1434" i="10"/>
  <c r="B1435" i="10"/>
  <c r="B1436" i="10"/>
  <c r="B1437" i="10"/>
  <c r="B1438" i="10"/>
  <c r="B1439" i="10"/>
  <c r="B1440" i="10"/>
  <c r="B1441" i="10"/>
  <c r="B1442" i="10"/>
  <c r="B1443" i="10"/>
  <c r="B1444" i="10"/>
  <c r="B1445" i="10"/>
  <c r="B1446" i="10"/>
  <c r="B1447" i="10"/>
  <c r="B1448" i="10"/>
  <c r="B1449" i="10"/>
  <c r="B1450" i="10"/>
  <c r="B1451" i="10"/>
  <c r="B1452" i="10"/>
  <c r="B1453" i="10"/>
  <c r="B1323" i="10"/>
  <c r="B1324" i="10"/>
  <c r="B1325" i="10"/>
  <c r="B1326" i="10"/>
  <c r="B1327" i="10"/>
  <c r="B1328" i="10"/>
  <c r="B1329" i="10"/>
  <c r="B1330" i="10"/>
  <c r="B1331" i="10"/>
  <c r="B1332" i="10"/>
  <c r="B1333" i="10"/>
  <c r="B1334" i="10"/>
  <c r="B1335" i="10"/>
  <c r="B1336" i="10"/>
  <c r="B1337" i="10"/>
  <c r="B1338" i="10"/>
  <c r="B1339" i="10"/>
  <c r="B1340" i="10"/>
  <c r="B1341" i="10"/>
  <c r="B1342" i="10"/>
  <c r="B1343" i="10"/>
  <c r="B1344" i="10"/>
  <c r="B1345" i="10"/>
  <c r="B1346" i="10"/>
  <c r="B1347" i="10"/>
  <c r="B1348" i="10"/>
  <c r="B1349" i="10"/>
  <c r="B1289" i="10"/>
  <c r="B1290" i="10"/>
  <c r="B1291" i="10"/>
  <c r="B1292"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5" i="10"/>
  <c r="B1316" i="10"/>
  <c r="B1317" i="10"/>
  <c r="B1318" i="10"/>
  <c r="B1319" i="10"/>
  <c r="B1320" i="10"/>
  <c r="B1321" i="10"/>
  <c r="B1322" i="10"/>
  <c r="B1219" i="10"/>
  <c r="B1220" i="10"/>
  <c r="B1221" i="10"/>
  <c r="B1222" i="10"/>
  <c r="B1223" i="10"/>
  <c r="B1224" i="10"/>
  <c r="B1225" i="10"/>
  <c r="B1226" i="10"/>
  <c r="B1227" i="10"/>
  <c r="B1228" i="10"/>
  <c r="B1229" i="10"/>
  <c r="B1230" i="10"/>
  <c r="B1231" i="10"/>
  <c r="B1232" i="10"/>
  <c r="B1233" i="10"/>
  <c r="B1234" i="10"/>
  <c r="B1235" i="10"/>
  <c r="B1236" i="10"/>
  <c r="B1237" i="10"/>
  <c r="B1238" i="10"/>
  <c r="B1239" i="10"/>
  <c r="B1240" i="10"/>
  <c r="B1241" i="10"/>
  <c r="B1242"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138" i="10"/>
  <c r="B1139" i="10"/>
  <c r="B1140" i="10"/>
  <c r="B1141" i="10"/>
  <c r="B1142" i="10"/>
  <c r="B1143"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0" i="10"/>
  <c r="B1211" i="10"/>
  <c r="B1212" i="10"/>
  <c r="B1213" i="10"/>
  <c r="B1214" i="10"/>
  <c r="B1215" i="10"/>
  <c r="B1216" i="10"/>
  <c r="B1217" i="10"/>
  <c r="B1218"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B1030" i="10"/>
  <c r="B1031" i="10"/>
  <c r="B1032" i="10"/>
  <c r="B1033" i="10"/>
  <c r="B1034" i="10"/>
  <c r="B1035" i="10"/>
  <c r="B1036" i="10"/>
  <c r="B1037" i="10"/>
  <c r="B1038" i="10"/>
  <c r="B1039" i="10"/>
  <c r="B1040" i="10"/>
  <c r="B1041" i="10"/>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C955" i="10"/>
  <c r="K955" i="10" s="1"/>
  <c r="B956" i="10"/>
  <c r="C956" i="10"/>
  <c r="K956" i="10" s="1"/>
  <c r="B957" i="10"/>
  <c r="C957" i="10"/>
  <c r="K957" i="10" s="1"/>
  <c r="B958" i="10"/>
  <c r="C958" i="10"/>
  <c r="K958" i="10" s="1"/>
  <c r="B959" i="10"/>
  <c r="C959" i="10"/>
  <c r="K959" i="10" s="1"/>
  <c r="B960" i="10"/>
  <c r="C960" i="10"/>
  <c r="K960" i="10" s="1"/>
  <c r="B961" i="10"/>
  <c r="C961" i="10"/>
  <c r="K961" i="10" s="1"/>
  <c r="B962" i="10"/>
  <c r="C962" i="10"/>
  <c r="K962" i="10" s="1"/>
  <c r="B963" i="10"/>
  <c r="C963" i="10"/>
  <c r="K963" i="10" s="1"/>
  <c r="B964" i="10"/>
  <c r="C964" i="10"/>
  <c r="K964" i="10" s="1"/>
  <c r="B965" i="10"/>
  <c r="C965" i="10"/>
  <c r="K965" i="10" s="1"/>
  <c r="B966" i="10"/>
  <c r="C966" i="10"/>
  <c r="K966" i="10" s="1"/>
  <c r="B967" i="10"/>
  <c r="B968" i="10"/>
  <c r="B969" i="10"/>
  <c r="B970" i="10"/>
  <c r="B795" i="10"/>
  <c r="C795" i="10"/>
  <c r="K795" i="10" s="1"/>
  <c r="B796" i="10"/>
  <c r="B797" i="10"/>
  <c r="B798" i="10"/>
  <c r="B799" i="10"/>
  <c r="B800" i="10"/>
  <c r="B801" i="10"/>
  <c r="B802" i="10"/>
  <c r="B803" i="10"/>
  <c r="B804" i="10"/>
  <c r="B805" i="10"/>
  <c r="B806" i="10"/>
  <c r="B807" i="10"/>
  <c r="B808" i="10"/>
  <c r="B809" i="10"/>
  <c r="B810" i="10"/>
  <c r="B811" i="10"/>
  <c r="B812" i="10"/>
  <c r="B813" i="10"/>
  <c r="B814" i="10"/>
  <c r="B815" i="10"/>
  <c r="B816" i="10"/>
  <c r="B817" i="10"/>
  <c r="C817" i="10"/>
  <c r="K817" i="10" s="1"/>
  <c r="B818" i="10"/>
  <c r="C818" i="10"/>
  <c r="K818" i="10" s="1"/>
  <c r="B819" i="10"/>
  <c r="C819" i="10"/>
  <c r="K819" i="10" s="1"/>
  <c r="B820" i="10"/>
  <c r="C820" i="10"/>
  <c r="K820" i="10" s="1"/>
  <c r="B821" i="10"/>
  <c r="C821" i="10"/>
  <c r="K821" i="10" s="1"/>
  <c r="B822" i="10"/>
  <c r="C822" i="10"/>
  <c r="K822" i="10" s="1"/>
  <c r="B823" i="10"/>
  <c r="C823" i="10"/>
  <c r="K823" i="10" s="1"/>
  <c r="B824" i="10"/>
  <c r="C824" i="10"/>
  <c r="K824" i="10" s="1"/>
  <c r="B825" i="10"/>
  <c r="C825" i="10"/>
  <c r="K825" i="10" s="1"/>
  <c r="B826" i="10"/>
  <c r="B827" i="10"/>
  <c r="B828" i="10"/>
  <c r="B829" i="10"/>
  <c r="B830" i="10"/>
  <c r="B831" i="10"/>
  <c r="B832" i="10"/>
  <c r="B833" i="10"/>
  <c r="B834" i="10"/>
  <c r="B835" i="10"/>
  <c r="B836" i="10"/>
  <c r="B837" i="10"/>
  <c r="C837" i="10"/>
  <c r="K837" i="10" s="1"/>
  <c r="B838" i="10"/>
  <c r="C838" i="10"/>
  <c r="K838" i="10" s="1"/>
  <c r="B839" i="10"/>
  <c r="C839" i="10"/>
  <c r="K839" i="10" s="1"/>
  <c r="B840" i="10"/>
  <c r="C840" i="10"/>
  <c r="K840" i="10" s="1"/>
  <c r="B841" i="10"/>
  <c r="C841" i="10"/>
  <c r="K841" i="10" s="1"/>
  <c r="B842" i="10"/>
  <c r="C842" i="10"/>
  <c r="K842" i="10" s="1"/>
  <c r="B843" i="10"/>
  <c r="C843" i="10"/>
  <c r="K843" i="10" s="1"/>
  <c r="B844" i="10"/>
  <c r="C844" i="10"/>
  <c r="K844" i="10" s="1"/>
  <c r="B845" i="10"/>
  <c r="C845" i="10"/>
  <c r="K845" i="10" s="1"/>
  <c r="B846" i="10"/>
  <c r="C846" i="10"/>
  <c r="K846" i="10" s="1"/>
  <c r="B847" i="10"/>
  <c r="B848" i="10"/>
  <c r="B849" i="10"/>
  <c r="B850" i="10"/>
  <c r="B851" i="10"/>
  <c r="B852" i="10"/>
  <c r="B853" i="10"/>
  <c r="B854" i="10"/>
  <c r="B855" i="10"/>
  <c r="B856" i="10"/>
  <c r="C856" i="10"/>
  <c r="K856" i="10" s="1"/>
  <c r="B857" i="10"/>
  <c r="C857" i="10"/>
  <c r="K857" i="10" s="1"/>
  <c r="B858" i="10"/>
  <c r="C858" i="10"/>
  <c r="K858" i="10" s="1"/>
  <c r="B859" i="10"/>
  <c r="C859" i="10"/>
  <c r="K859" i="10" s="1"/>
  <c r="B860" i="10"/>
  <c r="C860" i="10"/>
  <c r="K860" i="10" s="1"/>
  <c r="B861" i="10"/>
  <c r="C861" i="10"/>
  <c r="K861" i="10" s="1"/>
  <c r="B862" i="10"/>
  <c r="C862" i="10"/>
  <c r="K862" i="10" s="1"/>
  <c r="B863" i="10"/>
  <c r="C863" i="10"/>
  <c r="K863" i="10" s="1"/>
  <c r="B864" i="10"/>
  <c r="C864" i="10"/>
  <c r="K864" i="10" s="1"/>
  <c r="B865" i="10"/>
  <c r="C865" i="10"/>
  <c r="K865" i="10" s="1"/>
  <c r="B866" i="10"/>
  <c r="C866" i="10"/>
  <c r="K866" i="10" s="1"/>
  <c r="B867" i="10"/>
  <c r="B868" i="10"/>
  <c r="B869" i="10"/>
  <c r="B870" i="10"/>
  <c r="B871" i="10"/>
  <c r="B872" i="10"/>
  <c r="B873" i="10"/>
  <c r="B874" i="10"/>
  <c r="B875" i="10"/>
  <c r="B876" i="10"/>
  <c r="B877" i="10"/>
  <c r="B878" i="10"/>
  <c r="B879" i="10"/>
  <c r="B880" i="10"/>
  <c r="B881" i="10"/>
  <c r="B882" i="10"/>
  <c r="B883" i="10"/>
  <c r="B884" i="10"/>
  <c r="B885" i="10"/>
  <c r="B886" i="10"/>
  <c r="B887" i="10"/>
  <c r="B888" i="10"/>
  <c r="C888" i="10"/>
  <c r="K888" i="10" s="1"/>
  <c r="B889" i="10"/>
  <c r="C889" i="10"/>
  <c r="K889" i="10" s="1"/>
  <c r="B890" i="10"/>
  <c r="C890" i="10"/>
  <c r="K890" i="10" s="1"/>
  <c r="B891" i="10"/>
  <c r="C891" i="10"/>
  <c r="K891" i="10" s="1"/>
  <c r="B892" i="10"/>
  <c r="C892" i="10"/>
  <c r="K892" i="10" s="1"/>
  <c r="B893" i="10"/>
  <c r="C893" i="10"/>
  <c r="K893" i="10" s="1"/>
  <c r="B894" i="10"/>
  <c r="C894" i="10"/>
  <c r="K894" i="10" s="1"/>
  <c r="B895" i="10"/>
  <c r="C895" i="10"/>
  <c r="K895" i="10" s="1"/>
  <c r="B896" i="10"/>
  <c r="C896" i="10"/>
  <c r="K896" i="10" s="1"/>
  <c r="B897" i="10"/>
  <c r="B898" i="10"/>
  <c r="C898" i="10"/>
  <c r="K898" i="10" s="1"/>
  <c r="B899" i="10"/>
  <c r="C899" i="10"/>
  <c r="K899" i="10" s="1"/>
  <c r="B900" i="10"/>
  <c r="C900" i="10"/>
  <c r="K900" i="10" s="1"/>
  <c r="B901" i="10"/>
  <c r="C901" i="10"/>
  <c r="K901" i="10" s="1"/>
  <c r="B902" i="10"/>
  <c r="C902" i="10"/>
  <c r="K902" i="10" s="1"/>
  <c r="B903" i="10"/>
  <c r="C903" i="10"/>
  <c r="K903" i="10" s="1"/>
  <c r="B904" i="10"/>
  <c r="C904" i="10"/>
  <c r="K904" i="10" s="1"/>
  <c r="B905" i="10"/>
  <c r="C905" i="10"/>
  <c r="K905" i="10" s="1"/>
  <c r="B906" i="10"/>
  <c r="C906" i="10"/>
  <c r="K906" i="10" s="1"/>
  <c r="B907" i="10"/>
  <c r="B908" i="10"/>
  <c r="B909" i="10"/>
  <c r="B910" i="10"/>
  <c r="B911" i="10"/>
  <c r="B912" i="10"/>
  <c r="B913" i="10"/>
  <c r="B914" i="10"/>
  <c r="B915" i="10"/>
  <c r="B916" i="10"/>
  <c r="B917" i="10"/>
  <c r="B918" i="10"/>
  <c r="B919" i="10"/>
  <c r="B920" i="10"/>
  <c r="B694" i="10"/>
  <c r="C694" i="10"/>
  <c r="K694" i="10" s="1"/>
  <c r="B695" i="10"/>
  <c r="C695" i="10"/>
  <c r="K695" i="10" s="1"/>
  <c r="B696" i="10"/>
  <c r="C696" i="10"/>
  <c r="K696" i="10" s="1"/>
  <c r="B697" i="10"/>
  <c r="C697" i="10"/>
  <c r="K697" i="10" s="1"/>
  <c r="B698" i="10"/>
  <c r="C698" i="10"/>
  <c r="K698" i="10" s="1"/>
  <c r="B699" i="10"/>
  <c r="C699" i="10"/>
  <c r="K699" i="10" s="1"/>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C755" i="10"/>
  <c r="K755" i="10" s="1"/>
  <c r="B756" i="10"/>
  <c r="C756" i="10"/>
  <c r="K756" i="10" s="1"/>
  <c r="B757" i="10"/>
  <c r="C757" i="10"/>
  <c r="K757" i="10" s="1"/>
  <c r="B758" i="10"/>
  <c r="C758" i="10"/>
  <c r="K758" i="10" s="1"/>
  <c r="B759" i="10"/>
  <c r="C759" i="10"/>
  <c r="K759" i="10" s="1"/>
  <c r="B760" i="10"/>
  <c r="C760" i="10"/>
  <c r="K760" i="10" s="1"/>
  <c r="B761" i="10"/>
  <c r="C761" i="10"/>
  <c r="K761" i="10" s="1"/>
  <c r="B762" i="10"/>
  <c r="C762" i="10"/>
  <c r="K762" i="10" s="1"/>
  <c r="B763" i="10"/>
  <c r="C763" i="10"/>
  <c r="K763" i="10" s="1"/>
  <c r="B764" i="10"/>
  <c r="B765" i="10"/>
  <c r="B766" i="10"/>
  <c r="B767" i="10"/>
  <c r="C767" i="10"/>
  <c r="K767" i="10" s="1"/>
  <c r="B768" i="10"/>
  <c r="C768" i="10"/>
  <c r="K768" i="10" s="1"/>
  <c r="B769" i="10"/>
  <c r="C769" i="10"/>
  <c r="K769" i="10" s="1"/>
  <c r="B770" i="10"/>
  <c r="C770" i="10"/>
  <c r="K770" i="10" s="1"/>
  <c r="B771" i="10"/>
  <c r="C771" i="10"/>
  <c r="K771" i="10" s="1"/>
  <c r="B772" i="10"/>
  <c r="C772" i="10"/>
  <c r="K772" i="10" s="1"/>
  <c r="B773" i="10"/>
  <c r="C773" i="10"/>
  <c r="K773" i="10" s="1"/>
  <c r="B774" i="10"/>
  <c r="C774" i="10"/>
  <c r="K774" i="10" s="1"/>
  <c r="B775" i="10"/>
  <c r="C775" i="10"/>
  <c r="K775" i="10" s="1"/>
  <c r="B776" i="10"/>
  <c r="C776" i="10"/>
  <c r="K776" i="10" s="1"/>
  <c r="B777" i="10"/>
  <c r="C777" i="10"/>
  <c r="K777" i="10" s="1"/>
  <c r="B778" i="10"/>
  <c r="C778" i="10"/>
  <c r="K778" i="10" s="1"/>
  <c r="B779" i="10"/>
  <c r="C779" i="10"/>
  <c r="K779" i="10" s="1"/>
  <c r="B780" i="10"/>
  <c r="C780" i="10"/>
  <c r="K780" i="10" s="1"/>
  <c r="B781" i="10"/>
  <c r="C781" i="10"/>
  <c r="K781" i="10" s="1"/>
  <c r="B782" i="10"/>
  <c r="B783" i="10"/>
  <c r="B784" i="10"/>
  <c r="B785" i="10"/>
  <c r="B786" i="10"/>
  <c r="C786" i="10"/>
  <c r="K786" i="10" s="1"/>
  <c r="B787" i="10"/>
  <c r="C787" i="10"/>
  <c r="K787" i="10" s="1"/>
  <c r="B788" i="10"/>
  <c r="C788" i="10"/>
  <c r="K788" i="10" s="1"/>
  <c r="B789" i="10"/>
  <c r="C789" i="10"/>
  <c r="K789" i="10" s="1"/>
  <c r="B790" i="10"/>
  <c r="C790" i="10"/>
  <c r="K790" i="10" s="1"/>
  <c r="B791" i="10"/>
  <c r="C791" i="10"/>
  <c r="K791" i="10" s="1"/>
  <c r="B792" i="10"/>
  <c r="C792" i="10"/>
  <c r="K792" i="10" s="1"/>
  <c r="B793" i="10"/>
  <c r="C793" i="10"/>
  <c r="K793" i="10" s="1"/>
  <c r="B794" i="10"/>
  <c r="C794" i="10"/>
  <c r="K794" i="10" s="1"/>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C673" i="10"/>
  <c r="K673" i="10" s="1"/>
  <c r="B674" i="10"/>
  <c r="C674" i="10"/>
  <c r="K674" i="10" s="1"/>
  <c r="B675" i="10"/>
  <c r="C675" i="10"/>
  <c r="K675" i="10" s="1"/>
  <c r="B676" i="10"/>
  <c r="C676" i="10"/>
  <c r="K676" i="10" s="1"/>
  <c r="B677" i="10"/>
  <c r="C677" i="10"/>
  <c r="K677" i="10" s="1"/>
  <c r="B678" i="10"/>
  <c r="C678" i="10"/>
  <c r="K678" i="10" s="1"/>
  <c r="B679" i="10"/>
  <c r="C679" i="10"/>
  <c r="K679" i="10" s="1"/>
  <c r="B680" i="10"/>
  <c r="C680" i="10"/>
  <c r="K680" i="10" s="1"/>
  <c r="B681" i="10"/>
  <c r="B682" i="10"/>
  <c r="B683" i="10"/>
  <c r="B684" i="10"/>
  <c r="B685" i="10"/>
  <c r="B686" i="10"/>
  <c r="B687" i="10"/>
  <c r="B688" i="10"/>
  <c r="B689" i="10"/>
  <c r="B690" i="10"/>
  <c r="B691" i="10"/>
  <c r="B692" i="10"/>
  <c r="C692" i="10"/>
  <c r="K692" i="10" s="1"/>
  <c r="B693" i="10"/>
  <c r="C693" i="10"/>
  <c r="K693" i="10" s="1"/>
  <c r="B589" i="10"/>
  <c r="B590" i="10"/>
  <c r="B591" i="10"/>
  <c r="B592" i="10"/>
  <c r="B593" i="10"/>
  <c r="B594" i="10"/>
  <c r="B595" i="10"/>
  <c r="B596" i="10"/>
  <c r="B597" i="10"/>
  <c r="B598" i="10"/>
  <c r="C598" i="10"/>
  <c r="K598" i="10" s="1"/>
  <c r="B599" i="10"/>
  <c r="C599" i="10"/>
  <c r="K599" i="10" s="1"/>
  <c r="B600" i="10"/>
  <c r="C600" i="10"/>
  <c r="K600" i="10" s="1"/>
  <c r="B601" i="10"/>
  <c r="C601" i="10"/>
  <c r="K601" i="10" s="1"/>
  <c r="B602" i="10"/>
  <c r="C602" i="10"/>
  <c r="K602" i="10" s="1"/>
  <c r="B603" i="10"/>
  <c r="C603" i="10"/>
  <c r="K603" i="10" s="1"/>
  <c r="B604" i="10"/>
  <c r="C604" i="10"/>
  <c r="K604" i="10" s="1"/>
  <c r="B605" i="10"/>
  <c r="C605" i="10"/>
  <c r="K605" i="10" s="1"/>
  <c r="B606" i="10"/>
  <c r="B607" i="10"/>
  <c r="B608" i="10"/>
  <c r="B609" i="10"/>
  <c r="B610" i="10"/>
  <c r="B611" i="10"/>
  <c r="B612" i="10"/>
  <c r="B613" i="10"/>
  <c r="B614" i="10"/>
  <c r="B615" i="10"/>
  <c r="B616" i="10"/>
  <c r="B617" i="10"/>
  <c r="B618" i="10"/>
  <c r="B619" i="10"/>
  <c r="B620" i="10"/>
  <c r="B621" i="10"/>
  <c r="C621" i="10"/>
  <c r="K621" i="10" s="1"/>
  <c r="B622" i="10"/>
  <c r="C622" i="10"/>
  <c r="K622" i="10" s="1"/>
  <c r="B623" i="10"/>
  <c r="C623" i="10"/>
  <c r="K623" i="10" s="1"/>
  <c r="B624" i="10"/>
  <c r="C624" i="10"/>
  <c r="K624" i="10" s="1"/>
  <c r="B625" i="10"/>
  <c r="C625" i="10"/>
  <c r="K625" i="10" s="1"/>
  <c r="B626" i="10"/>
  <c r="C626" i="10"/>
  <c r="K626" i="10" s="1"/>
  <c r="B627" i="10"/>
  <c r="C627" i="10"/>
  <c r="K627" i="10" s="1"/>
  <c r="B628" i="10"/>
  <c r="C628" i="10"/>
  <c r="K628" i="10" s="1"/>
  <c r="B629" i="10"/>
  <c r="B630" i="10"/>
  <c r="B631" i="10"/>
  <c r="B632" i="10"/>
  <c r="B633" i="10"/>
  <c r="B634" i="10"/>
  <c r="B635" i="10"/>
  <c r="B636" i="10"/>
  <c r="B637" i="10"/>
  <c r="C637" i="10"/>
  <c r="K637" i="10" s="1"/>
  <c r="B638" i="10"/>
  <c r="C638" i="10"/>
  <c r="K638" i="10" s="1"/>
  <c r="B639" i="10"/>
  <c r="C639" i="10"/>
  <c r="K639" i="10" s="1"/>
  <c r="B640" i="10"/>
  <c r="C640" i="10"/>
  <c r="K640" i="10" s="1"/>
  <c r="B641" i="10"/>
  <c r="C641" i="10"/>
  <c r="K641" i="10" s="1"/>
  <c r="B642" i="10"/>
  <c r="C642" i="10"/>
  <c r="K642" i="10" s="1"/>
  <c r="B643" i="10"/>
  <c r="C643" i="10"/>
  <c r="K643" i="10" s="1"/>
  <c r="B644" i="10"/>
  <c r="C644" i="10"/>
  <c r="K644" i="10" s="1"/>
  <c r="B645" i="10"/>
  <c r="B646" i="10"/>
  <c r="B647" i="10"/>
  <c r="B648"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C538" i="10"/>
  <c r="K538" i="10" s="1"/>
  <c r="B539" i="10"/>
  <c r="C539" i="10"/>
  <c r="K539" i="10" s="1"/>
  <c r="B540" i="10"/>
  <c r="C540" i="10"/>
  <c r="K540" i="10" s="1"/>
  <c r="B541" i="10"/>
  <c r="C541" i="10"/>
  <c r="K541" i="10" s="1"/>
  <c r="B542" i="10"/>
  <c r="C542" i="10"/>
  <c r="K542" i="10" s="1"/>
  <c r="B543" i="10"/>
  <c r="C543" i="10"/>
  <c r="K543" i="10" s="1"/>
  <c r="B544" i="10"/>
  <c r="C544" i="10"/>
  <c r="K544" i="10" s="1"/>
  <c r="B545" i="10"/>
  <c r="C545" i="10"/>
  <c r="K545" i="10" s="1"/>
  <c r="B546" i="10"/>
  <c r="C546" i="10"/>
  <c r="K546" i="10" s="1"/>
  <c r="B547" i="10"/>
  <c r="B548" i="10"/>
  <c r="B549" i="10"/>
  <c r="B550" i="10"/>
  <c r="B551" i="10"/>
  <c r="B552" i="10"/>
  <c r="B553" i="10"/>
  <c r="B554" i="10"/>
  <c r="B555" i="10"/>
  <c r="B556" i="10"/>
  <c r="B557" i="10"/>
  <c r="B558" i="10"/>
  <c r="B559" i="10"/>
  <c r="B560" i="10"/>
  <c r="B561" i="10"/>
  <c r="C561" i="10"/>
  <c r="K561" i="10" s="1"/>
  <c r="B562" i="10"/>
  <c r="C562" i="10"/>
  <c r="K562" i="10" s="1"/>
  <c r="B563" i="10"/>
  <c r="C563" i="10"/>
  <c r="K563" i="10" s="1"/>
  <c r="B564" i="10"/>
  <c r="C564" i="10"/>
  <c r="K564" i="10" s="1"/>
  <c r="B565" i="10"/>
  <c r="C565" i="10"/>
  <c r="K565" i="10" s="1"/>
  <c r="B566" i="10"/>
  <c r="C566" i="10"/>
  <c r="K566" i="10" s="1"/>
  <c r="B567" i="10"/>
  <c r="C567" i="10"/>
  <c r="K567" i="10" s="1"/>
  <c r="B568" i="10"/>
  <c r="C568" i="10"/>
  <c r="K568" i="10" s="1"/>
  <c r="B569" i="10"/>
  <c r="C569" i="10"/>
  <c r="K569" i="10" s="1"/>
  <c r="B570" i="10"/>
  <c r="C570" i="10"/>
  <c r="K570" i="10" s="1"/>
  <c r="B571" i="10"/>
  <c r="C571" i="10"/>
  <c r="K571" i="10" s="1"/>
  <c r="B572" i="10"/>
  <c r="C572" i="10"/>
  <c r="K572" i="10" s="1"/>
  <c r="B573" i="10"/>
  <c r="C573" i="10"/>
  <c r="K573" i="10" s="1"/>
  <c r="B574" i="10"/>
  <c r="C574" i="10"/>
  <c r="K574" i="10" s="1"/>
  <c r="B575" i="10"/>
  <c r="C575" i="10"/>
  <c r="K575" i="10" s="1"/>
  <c r="B576" i="10"/>
  <c r="C576" i="10"/>
  <c r="K576" i="10" s="1"/>
  <c r="B577" i="10"/>
  <c r="B578" i="10"/>
  <c r="B579" i="10"/>
  <c r="B580" i="10"/>
  <c r="B581" i="10"/>
  <c r="B582" i="10"/>
  <c r="B583" i="10"/>
  <c r="B584" i="10"/>
  <c r="B585" i="10"/>
  <c r="B586" i="10"/>
  <c r="B587" i="10"/>
  <c r="B588" i="10"/>
  <c r="B410" i="10"/>
  <c r="B411" i="10"/>
  <c r="B412" i="10"/>
  <c r="B413" i="10"/>
  <c r="B414" i="10"/>
  <c r="B415" i="10"/>
  <c r="B416" i="10"/>
  <c r="B417" i="10"/>
  <c r="B418" i="10"/>
  <c r="C418" i="10"/>
  <c r="K418" i="10" s="1"/>
  <c r="B419" i="10"/>
  <c r="C419" i="10"/>
  <c r="K419" i="10" s="1"/>
  <c r="B420" i="10"/>
  <c r="C420" i="10"/>
  <c r="K420" i="10" s="1"/>
  <c r="B421" i="10"/>
  <c r="C421" i="10"/>
  <c r="K421" i="10" s="1"/>
  <c r="B422" i="10"/>
  <c r="C422" i="10"/>
  <c r="K422" i="10" s="1"/>
  <c r="B423" i="10"/>
  <c r="C423" i="10"/>
  <c r="K423" i="10" s="1"/>
  <c r="B424" i="10"/>
  <c r="C424" i="10"/>
  <c r="K424" i="10" s="1"/>
  <c r="B425" i="10"/>
  <c r="C425" i="10"/>
  <c r="K425" i="10" s="1"/>
  <c r="B426" i="10"/>
  <c r="B427" i="10"/>
  <c r="B428" i="10"/>
  <c r="B429" i="10"/>
  <c r="B430" i="10"/>
  <c r="B431" i="10"/>
  <c r="C431" i="10"/>
  <c r="K431" i="10" s="1"/>
  <c r="B432" i="10"/>
  <c r="C432" i="10"/>
  <c r="K432" i="10" s="1"/>
  <c r="B433" i="10"/>
  <c r="C433" i="10"/>
  <c r="K433" i="10" s="1"/>
  <c r="B434" i="10"/>
  <c r="C434" i="10"/>
  <c r="K434" i="10" s="1"/>
  <c r="B435" i="10"/>
  <c r="C435" i="10"/>
  <c r="K435" i="10" s="1"/>
  <c r="B436" i="10"/>
  <c r="C436" i="10"/>
  <c r="K436" i="10" s="1"/>
  <c r="B437" i="10"/>
  <c r="C437" i="10"/>
  <c r="K437" i="10" s="1"/>
  <c r="B438" i="10"/>
  <c r="C438" i="10"/>
  <c r="K438" i="10" s="1"/>
  <c r="B439" i="10"/>
  <c r="C439" i="10"/>
  <c r="K439" i="10" s="1"/>
  <c r="B440" i="10"/>
  <c r="B441" i="10"/>
  <c r="B442" i="10"/>
  <c r="B443" i="10"/>
  <c r="B444" i="10"/>
  <c r="B445" i="10"/>
  <c r="B446" i="10"/>
  <c r="B447" i="10"/>
  <c r="B448" i="10"/>
  <c r="B449" i="10"/>
  <c r="B450" i="10"/>
  <c r="B451" i="10"/>
  <c r="B452" i="10"/>
  <c r="B453" i="10"/>
  <c r="C453" i="10"/>
  <c r="K453" i="10" s="1"/>
  <c r="B454" i="10"/>
  <c r="C454" i="10"/>
  <c r="K454" i="10" s="1"/>
  <c r="B455" i="10"/>
  <c r="C455" i="10"/>
  <c r="K455" i="10" s="1"/>
  <c r="B456" i="10"/>
  <c r="C456" i="10"/>
  <c r="K456" i="10" s="1"/>
  <c r="B457" i="10"/>
  <c r="C457" i="10"/>
  <c r="K457" i="10" s="1"/>
  <c r="B458" i="10"/>
  <c r="C458" i="10"/>
  <c r="K458" i="10" s="1"/>
  <c r="B459" i="10"/>
  <c r="C459" i="10"/>
  <c r="K459" i="10" s="1"/>
  <c r="B460" i="10"/>
  <c r="C460" i="10"/>
  <c r="K460" i="10" s="1"/>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C498" i="10"/>
  <c r="K498" i="10" s="1"/>
  <c r="B499" i="10"/>
  <c r="C499" i="10"/>
  <c r="K499" i="10" s="1"/>
  <c r="B500" i="10"/>
  <c r="C500" i="10"/>
  <c r="K500" i="10" s="1"/>
  <c r="B501" i="10"/>
  <c r="C501" i="10"/>
  <c r="K501" i="10" s="1"/>
  <c r="B502" i="10"/>
  <c r="C502" i="10"/>
  <c r="K502" i="10" s="1"/>
  <c r="B503" i="10"/>
  <c r="C503" i="10"/>
  <c r="K503" i="10" s="1"/>
  <c r="B504" i="10"/>
  <c r="C504" i="10"/>
  <c r="K504" i="10" s="1"/>
  <c r="B505" i="10"/>
  <c r="C505" i="10"/>
  <c r="K505" i="10" s="1"/>
  <c r="B506" i="10"/>
  <c r="C506" i="10"/>
  <c r="K506" i="10" s="1"/>
  <c r="B507" i="10"/>
  <c r="B391" i="10"/>
  <c r="C391" i="10"/>
  <c r="K391" i="10" s="1"/>
  <c r="B392" i="10"/>
  <c r="C392" i="10"/>
  <c r="K392" i="10" s="1"/>
  <c r="B393" i="10"/>
  <c r="C393" i="10"/>
  <c r="K393" i="10" s="1"/>
  <c r="B394" i="10"/>
  <c r="C394" i="10"/>
  <c r="K394" i="10" s="1"/>
  <c r="B395" i="10"/>
  <c r="C395" i="10"/>
  <c r="K395" i="10" s="1"/>
  <c r="B396" i="10"/>
  <c r="C396" i="10"/>
  <c r="K396" i="10" s="1"/>
  <c r="B397" i="10"/>
  <c r="C397" i="10"/>
  <c r="K397" i="10" s="1"/>
  <c r="B398" i="10"/>
  <c r="C398" i="10"/>
  <c r="K398" i="10" s="1"/>
  <c r="B399" i="10"/>
  <c r="B400" i="10"/>
  <c r="B401" i="10"/>
  <c r="B402" i="10"/>
  <c r="B403" i="10"/>
  <c r="B404" i="10"/>
  <c r="B405" i="10"/>
  <c r="B406" i="10"/>
  <c r="B407" i="10"/>
  <c r="B408" i="10"/>
  <c r="B409" i="10"/>
  <c r="C390" i="10"/>
  <c r="K390" i="10" s="1"/>
  <c r="B390" i="10"/>
  <c r="D13" i="3"/>
  <c r="D12" i="3"/>
  <c r="D11" i="3"/>
  <c r="D10" i="3"/>
  <c r="D9" i="3"/>
  <c r="D8" i="3"/>
  <c r="D7" i="3"/>
  <c r="D6" i="3"/>
  <c r="D5" i="3"/>
  <c r="C16" i="3"/>
  <c r="B16" i="3"/>
  <c r="C15" i="3"/>
  <c r="B15" i="3"/>
  <c r="C14" i="3"/>
  <c r="B14" i="3"/>
  <c r="C13" i="3"/>
  <c r="B13" i="3"/>
  <c r="C12" i="3"/>
  <c r="B12" i="3"/>
  <c r="C11" i="3"/>
  <c r="B11" i="3"/>
  <c r="B11" i="21" s="1"/>
  <c r="A31" i="45" s="1"/>
  <c r="C10" i="3"/>
  <c r="B10" i="3"/>
  <c r="B10" i="21" s="1"/>
  <c r="A30" i="45" s="1"/>
  <c r="C9" i="3"/>
  <c r="B9" i="3"/>
  <c r="A9" i="23" s="1"/>
  <c r="C8" i="3"/>
  <c r="C7" i="3"/>
  <c r="C6" i="3"/>
  <c r="C5" i="3"/>
  <c r="C26" i="11"/>
  <c r="C4" i="11" s="1"/>
  <c r="B12" i="21"/>
  <c r="A32" i="45" s="1"/>
  <c r="G4" i="21"/>
  <c r="B26" i="17"/>
  <c r="B4" i="17" s="1"/>
  <c r="C26" i="17"/>
  <c r="C4" i="17" s="1"/>
  <c r="D26" i="17"/>
  <c r="D4" i="17" s="1"/>
  <c r="E26" i="17"/>
  <c r="E4" i="17" s="1"/>
  <c r="F26" i="17"/>
  <c r="F4" i="17" s="1"/>
  <c r="H26" i="17"/>
  <c r="H4" i="17" s="1"/>
  <c r="I26" i="17"/>
  <c r="I4" i="17" s="1"/>
  <c r="J26" i="17"/>
  <c r="J4" i="17" s="1"/>
  <c r="O4" i="17"/>
  <c r="A4" i="23"/>
  <c r="A5" i="23"/>
  <c r="A6" i="23"/>
  <c r="A7" i="23"/>
  <c r="A8" i="23"/>
  <c r="A10" i="23"/>
  <c r="A11" i="23"/>
  <c r="A12" i="23"/>
  <c r="D26" i="11"/>
  <c r="D4" i="11" s="1"/>
  <c r="AS26" i="11" s="1"/>
  <c r="AR27" i="11"/>
  <c r="AR31" i="11"/>
  <c r="AR35" i="11"/>
  <c r="AR39" i="11"/>
  <c r="AR43" i="11"/>
  <c r="AR47" i="11"/>
  <c r="AR51" i="11"/>
  <c r="AR55" i="11"/>
  <c r="AR59" i="11"/>
  <c r="B4" i="21"/>
  <c r="G64" i="25" l="1"/>
  <c r="E64" i="25"/>
  <c r="I64" i="25"/>
  <c r="E28" i="45"/>
  <c r="A25" i="45"/>
  <c r="D1671" i="10"/>
  <c r="E1671" i="10" s="1"/>
  <c r="D1675" i="10"/>
  <c r="E1675" i="10" s="1"/>
  <c r="D1679" i="10"/>
  <c r="E1679" i="10" s="1"/>
  <c r="D1683" i="10"/>
  <c r="E1683" i="10" s="1"/>
  <c r="D1687" i="10"/>
  <c r="E1687" i="10" s="1"/>
  <c r="D1691" i="10"/>
  <c r="E1691" i="10" s="1"/>
  <c r="D1699" i="10"/>
  <c r="E1699" i="10" s="1"/>
  <c r="D1703" i="10"/>
  <c r="E1703" i="10" s="1"/>
  <c r="D1707" i="10"/>
  <c r="E1707" i="10" s="1"/>
  <c r="D1711" i="10"/>
  <c r="E1711" i="10" s="1"/>
  <c r="D1715" i="10"/>
  <c r="E1715" i="10" s="1"/>
  <c r="D1719" i="10"/>
  <c r="E1719" i="10" s="1"/>
  <c r="D1670" i="10"/>
  <c r="E1670" i="10" s="1"/>
  <c r="D1674" i="10"/>
  <c r="E1674" i="10" s="1"/>
  <c r="D1678" i="10"/>
  <c r="E1678" i="10" s="1"/>
  <c r="D1682" i="10"/>
  <c r="E1682" i="10" s="1"/>
  <c r="D1686" i="10"/>
  <c r="E1686" i="10" s="1"/>
  <c r="D1690" i="10"/>
  <c r="E1690" i="10" s="1"/>
  <c r="D1694" i="10"/>
  <c r="E1694" i="10" s="1"/>
  <c r="D1696" i="10"/>
  <c r="E1696" i="10" s="1"/>
  <c r="D1698" i="10"/>
  <c r="E1698" i="10" s="1"/>
  <c r="D1702" i="10"/>
  <c r="E1702" i="10" s="1"/>
  <c r="D1706" i="10"/>
  <c r="E1706" i="10" s="1"/>
  <c r="D1710" i="10"/>
  <c r="E1710" i="10" s="1"/>
  <c r="D1714" i="10"/>
  <c r="E1714" i="10" s="1"/>
  <c r="D1718" i="10"/>
  <c r="E1718" i="10" s="1"/>
  <c r="D1673" i="10"/>
  <c r="E1673" i="10" s="1"/>
  <c r="D1677" i="10"/>
  <c r="E1677" i="10" s="1"/>
  <c r="D1681" i="10"/>
  <c r="E1681" i="10" s="1"/>
  <c r="D1685" i="10"/>
  <c r="E1685" i="10" s="1"/>
  <c r="D1689" i="10"/>
  <c r="E1689" i="10" s="1"/>
  <c r="D1693" i="10"/>
  <c r="E1693" i="10" s="1"/>
  <c r="D1701" i="10"/>
  <c r="E1701" i="10" s="1"/>
  <c r="D1705" i="10"/>
  <c r="E1705" i="10" s="1"/>
  <c r="D1709" i="10"/>
  <c r="E1709" i="10" s="1"/>
  <c r="D1713" i="10"/>
  <c r="E1713" i="10" s="1"/>
  <c r="D1717" i="10"/>
  <c r="E1717" i="10" s="1"/>
  <c r="D1672" i="10"/>
  <c r="E1672" i="10" s="1"/>
  <c r="D1676" i="10"/>
  <c r="E1676" i="10" s="1"/>
  <c r="D1680" i="10"/>
  <c r="E1680" i="10" s="1"/>
  <c r="D1684" i="10"/>
  <c r="E1684" i="10" s="1"/>
  <c r="D1688" i="10"/>
  <c r="E1688" i="10" s="1"/>
  <c r="D1692" i="10"/>
  <c r="E1692" i="10" s="1"/>
  <c r="D1695" i="10"/>
  <c r="E1695" i="10" s="1"/>
  <c r="D1697" i="10"/>
  <c r="E1697" i="10" s="1"/>
  <c r="D1700" i="10"/>
  <c r="E1700" i="10" s="1"/>
  <c r="D1704" i="10"/>
  <c r="E1704" i="10" s="1"/>
  <c r="D1708" i="10"/>
  <c r="E1708" i="10" s="1"/>
  <c r="D1712" i="10"/>
  <c r="E1712" i="10" s="1"/>
  <c r="D1716" i="10"/>
  <c r="E1716" i="10" s="1"/>
  <c r="D17" i="11"/>
  <c r="D13" i="11"/>
  <c r="D9" i="11"/>
  <c r="D5" i="11"/>
  <c r="D15" i="11"/>
  <c r="D11" i="11"/>
  <c r="D18" i="11"/>
  <c r="D10" i="11"/>
  <c r="D20" i="11"/>
  <c r="D16" i="11"/>
  <c r="D12" i="11"/>
  <c r="D8" i="11"/>
  <c r="D19" i="11"/>
  <c r="D7" i="11"/>
  <c r="D14" i="11"/>
  <c r="D6" i="11"/>
  <c r="N64" i="25"/>
  <c r="D64" i="25"/>
  <c r="G5" i="11"/>
  <c r="G64" i="11"/>
  <c r="H64" i="25"/>
  <c r="J64" i="25"/>
  <c r="C64" i="25"/>
  <c r="F64" i="11"/>
  <c r="H64" i="11"/>
  <c r="L64" i="25"/>
  <c r="K64" i="25"/>
  <c r="M64" i="25"/>
  <c r="F64" i="25"/>
  <c r="D64" i="11"/>
  <c r="E5" i="11"/>
  <c r="E64" i="11"/>
  <c r="G64" i="17"/>
  <c r="F64" i="17"/>
  <c r="C64" i="17"/>
  <c r="H64" i="17"/>
  <c r="N64" i="17"/>
  <c r="I64" i="17"/>
  <c r="D64" i="17"/>
  <c r="L64" i="17"/>
  <c r="M64" i="17"/>
  <c r="K64" i="17"/>
  <c r="J64" i="17"/>
  <c r="E64" i="17"/>
  <c r="AR53" i="11"/>
  <c r="O42" i="25"/>
  <c r="O38" i="25"/>
  <c r="AR48" i="11"/>
  <c r="O56" i="17"/>
  <c r="O44" i="17"/>
  <c r="AR57" i="11"/>
  <c r="AR49" i="11"/>
  <c r="O54" i="25"/>
  <c r="O36" i="17"/>
  <c r="O45" i="25"/>
  <c r="O36" i="25"/>
  <c r="AR40" i="11"/>
  <c r="AR36" i="11"/>
  <c r="AR44" i="11"/>
  <c r="AR28" i="11"/>
  <c r="V26" i="45"/>
  <c r="N26" i="45"/>
  <c r="U26" i="45"/>
  <c r="W26" i="45"/>
  <c r="N31" i="45"/>
  <c r="U31" i="45"/>
  <c r="W31" i="45"/>
  <c r="W28" i="45"/>
  <c r="V28" i="45"/>
  <c r="N28" i="45"/>
  <c r="X28" i="45"/>
  <c r="T28" i="45"/>
  <c r="X32" i="45"/>
  <c r="T32" i="45"/>
  <c r="W32" i="45"/>
  <c r="V32" i="45"/>
  <c r="N32" i="45"/>
  <c r="U32" i="45"/>
  <c r="X30" i="45"/>
  <c r="T30" i="45"/>
  <c r="W30" i="45"/>
  <c r="V30" i="45"/>
  <c r="U30" i="45"/>
  <c r="N30" i="45"/>
  <c r="N27" i="45"/>
  <c r="V27" i="45"/>
  <c r="W27" i="45"/>
  <c r="U27" i="45"/>
  <c r="T27" i="45"/>
  <c r="X27" i="45"/>
  <c r="P44" i="45"/>
  <c r="L6" i="17"/>
  <c r="M7" i="17"/>
  <c r="N8" i="17"/>
  <c r="L10" i="17"/>
  <c r="M11" i="17"/>
  <c r="N12" i="17"/>
  <c r="L14" i="17"/>
  <c r="M15" i="17"/>
  <c r="N16" i="17"/>
  <c r="L5" i="17"/>
  <c r="M6" i="17"/>
  <c r="N7" i="17"/>
  <c r="L9" i="17"/>
  <c r="M10" i="17"/>
  <c r="N11" i="17"/>
  <c r="L13" i="17"/>
  <c r="M14" i="17"/>
  <c r="N15" i="17"/>
  <c r="L17" i="17"/>
  <c r="M18" i="17"/>
  <c r="N19" i="17"/>
  <c r="K5" i="17"/>
  <c r="K9" i="17"/>
  <c r="K13" i="17"/>
  <c r="K17" i="17"/>
  <c r="H5" i="17"/>
  <c r="M5" i="17"/>
  <c r="N6" i="17"/>
  <c r="L8" i="17"/>
  <c r="M9" i="17"/>
  <c r="N10" i="17"/>
  <c r="N5" i="17"/>
  <c r="L7" i="17"/>
  <c r="M8" i="17"/>
  <c r="N9" i="17"/>
  <c r="L11" i="17"/>
  <c r="M12" i="17"/>
  <c r="N13" i="17"/>
  <c r="L15" i="17"/>
  <c r="M16" i="17"/>
  <c r="N17" i="17"/>
  <c r="L19" i="17"/>
  <c r="M20" i="17"/>
  <c r="K7" i="17"/>
  <c r="K11" i="17"/>
  <c r="K15" i="17"/>
  <c r="K19" i="17"/>
  <c r="J5" i="17"/>
  <c r="H7" i="17"/>
  <c r="I8" i="17"/>
  <c r="J9" i="17"/>
  <c r="H11" i="17"/>
  <c r="I12" i="17"/>
  <c r="J13" i="17"/>
  <c r="H15" i="17"/>
  <c r="I16" i="17"/>
  <c r="J17" i="17"/>
  <c r="H19" i="17"/>
  <c r="I20" i="17"/>
  <c r="G7" i="17"/>
  <c r="G11" i="17"/>
  <c r="J14" i="17"/>
  <c r="F19" i="17"/>
  <c r="D9" i="17"/>
  <c r="D15" i="17"/>
  <c r="C6" i="17"/>
  <c r="C14" i="17"/>
  <c r="E7" i="17"/>
  <c r="E13" i="17"/>
  <c r="E19" i="17"/>
  <c r="C19" i="17"/>
  <c r="L12" i="17"/>
  <c r="M17" i="17"/>
  <c r="L20" i="17"/>
  <c r="K10" i="17"/>
  <c r="K18" i="17"/>
  <c r="I6" i="17"/>
  <c r="H8" i="17"/>
  <c r="H10" i="17"/>
  <c r="J11" i="17"/>
  <c r="I13" i="17"/>
  <c r="I15" i="17"/>
  <c r="J18" i="17"/>
  <c r="G9" i="17"/>
  <c r="G18" i="17"/>
  <c r="F11" i="17"/>
  <c r="E9" i="17"/>
  <c r="E17" i="17"/>
  <c r="C11" i="17"/>
  <c r="M13" i="17"/>
  <c r="L18" i="17"/>
  <c r="N20" i="17"/>
  <c r="K12" i="17"/>
  <c r="K20" i="17"/>
  <c r="J6" i="17"/>
  <c r="J8" i="17"/>
  <c r="I10" i="17"/>
  <c r="H12" i="17"/>
  <c r="H14" i="17"/>
  <c r="J15" i="17"/>
  <c r="I17" i="17"/>
  <c r="I19" i="17"/>
  <c r="G5" i="17"/>
  <c r="G10" i="17"/>
  <c r="G15" i="17"/>
  <c r="G19" i="17"/>
  <c r="F8" i="17"/>
  <c r="F12" i="17"/>
  <c r="F16" i="17"/>
  <c r="F20" i="17"/>
  <c r="C7" i="17"/>
  <c r="N14" i="17"/>
  <c r="N18" i="17"/>
  <c r="K6" i="17"/>
  <c r="K14" i="17"/>
  <c r="I5" i="17"/>
  <c r="I7" i="17"/>
  <c r="H9" i="17"/>
  <c r="J10" i="17"/>
  <c r="J12" i="17"/>
  <c r="I14" i="17"/>
  <c r="H16" i="17"/>
  <c r="H18" i="17"/>
  <c r="J19" i="17"/>
  <c r="G6" i="17"/>
  <c r="G12" i="17"/>
  <c r="G16" i="17"/>
  <c r="G20" i="17"/>
  <c r="F9" i="17"/>
  <c r="F13" i="17"/>
  <c r="F17" i="17"/>
  <c r="D6" i="17"/>
  <c r="D8" i="17"/>
  <c r="D10" i="17"/>
  <c r="D12" i="17"/>
  <c r="D14" i="17"/>
  <c r="D16" i="17"/>
  <c r="D18" i="17"/>
  <c r="D20" i="17"/>
  <c r="C8" i="17"/>
  <c r="C12" i="17"/>
  <c r="C16" i="17"/>
  <c r="C20" i="17"/>
  <c r="L16" i="17"/>
  <c r="M19" i="17"/>
  <c r="K8" i="17"/>
  <c r="K16" i="17"/>
  <c r="H6" i="17"/>
  <c r="J7" i="17"/>
  <c r="I9" i="17"/>
  <c r="I11" i="17"/>
  <c r="H13" i="17"/>
  <c r="J16" i="17"/>
  <c r="I18" i="17"/>
  <c r="H20" i="17"/>
  <c r="G8" i="17"/>
  <c r="G13" i="17"/>
  <c r="G17" i="17"/>
  <c r="F6" i="17"/>
  <c r="F10" i="17"/>
  <c r="F14" i="17"/>
  <c r="F18" i="17"/>
  <c r="D5" i="17"/>
  <c r="E6" i="17"/>
  <c r="E8" i="17"/>
  <c r="E10" i="17"/>
  <c r="E12" i="17"/>
  <c r="E14" i="17"/>
  <c r="E16" i="17"/>
  <c r="E18" i="17"/>
  <c r="E20" i="17"/>
  <c r="C9" i="17"/>
  <c r="C13" i="17"/>
  <c r="C17" i="17"/>
  <c r="H17" i="17"/>
  <c r="J20" i="17"/>
  <c r="G14" i="17"/>
  <c r="F7" i="17"/>
  <c r="F15" i="17"/>
  <c r="E5" i="17"/>
  <c r="D7" i="17"/>
  <c r="D11" i="17"/>
  <c r="D13" i="17"/>
  <c r="D17" i="17"/>
  <c r="D19" i="17"/>
  <c r="C10" i="17"/>
  <c r="C18" i="17"/>
  <c r="F5" i="17"/>
  <c r="E11" i="17"/>
  <c r="E15" i="17"/>
  <c r="C15" i="17"/>
  <c r="K20" i="25"/>
  <c r="G20" i="25"/>
  <c r="C20" i="25"/>
  <c r="K19" i="25"/>
  <c r="G19" i="25"/>
  <c r="C19" i="25"/>
  <c r="K18" i="25"/>
  <c r="G18" i="25"/>
  <c r="C18" i="25"/>
  <c r="K17" i="25"/>
  <c r="G17" i="25"/>
  <c r="C17" i="25"/>
  <c r="K16" i="25"/>
  <c r="G16" i="25"/>
  <c r="C16" i="25"/>
  <c r="K15" i="25"/>
  <c r="G15" i="25"/>
  <c r="C15" i="25"/>
  <c r="K14" i="25"/>
  <c r="G14" i="25"/>
  <c r="C14" i="25"/>
  <c r="K13" i="25"/>
  <c r="G13" i="25"/>
  <c r="C13" i="25"/>
  <c r="K12" i="25"/>
  <c r="G12" i="25"/>
  <c r="C12" i="25"/>
  <c r="K11" i="25"/>
  <c r="G11" i="25"/>
  <c r="C11" i="25"/>
  <c r="K10" i="25"/>
  <c r="G10" i="25"/>
  <c r="C10" i="25"/>
  <c r="K9" i="25"/>
  <c r="G9" i="25"/>
  <c r="C9" i="25"/>
  <c r="K8" i="25"/>
  <c r="G8" i="25"/>
  <c r="C8" i="25"/>
  <c r="K7" i="25"/>
  <c r="G7" i="25"/>
  <c r="C7" i="25"/>
  <c r="K6" i="25"/>
  <c r="G6" i="25"/>
  <c r="C6" i="25"/>
  <c r="K5" i="25"/>
  <c r="G5" i="25"/>
  <c r="C5" i="25"/>
  <c r="N20" i="25"/>
  <c r="J20" i="25"/>
  <c r="F20" i="25"/>
  <c r="N19" i="25"/>
  <c r="J19" i="25"/>
  <c r="F19" i="25"/>
  <c r="N18" i="25"/>
  <c r="J18" i="25"/>
  <c r="F18" i="25"/>
  <c r="N17" i="25"/>
  <c r="J17" i="25"/>
  <c r="F17" i="25"/>
  <c r="N16" i="25"/>
  <c r="J16" i="25"/>
  <c r="F16" i="25"/>
  <c r="N15" i="25"/>
  <c r="J15" i="25"/>
  <c r="F15" i="25"/>
  <c r="N14" i="25"/>
  <c r="J14" i="25"/>
  <c r="F14" i="25"/>
  <c r="N13" i="25"/>
  <c r="J13" i="25"/>
  <c r="F13" i="25"/>
  <c r="N12" i="25"/>
  <c r="J12" i="25"/>
  <c r="F12" i="25"/>
  <c r="N11" i="25"/>
  <c r="J11" i="25"/>
  <c r="F11" i="25"/>
  <c r="N10" i="25"/>
  <c r="J10" i="25"/>
  <c r="F10" i="25"/>
  <c r="N9" i="25"/>
  <c r="J9" i="25"/>
  <c r="F9" i="25"/>
  <c r="N8" i="25"/>
  <c r="J8" i="25"/>
  <c r="F8" i="25"/>
  <c r="N7" i="25"/>
  <c r="J7" i="25"/>
  <c r="F7" i="25"/>
  <c r="N6" i="25"/>
  <c r="J6" i="25"/>
  <c r="F6" i="25"/>
  <c r="N5" i="25"/>
  <c r="J5" i="25"/>
  <c r="F5" i="25"/>
  <c r="M20" i="25"/>
  <c r="I20" i="25"/>
  <c r="E20" i="25"/>
  <c r="M19" i="25"/>
  <c r="I19" i="25"/>
  <c r="E19" i="25"/>
  <c r="M18" i="25"/>
  <c r="I18" i="25"/>
  <c r="E18" i="25"/>
  <c r="M17" i="25"/>
  <c r="I17" i="25"/>
  <c r="E17" i="25"/>
  <c r="M16" i="25"/>
  <c r="I16" i="25"/>
  <c r="E16" i="25"/>
  <c r="M15" i="25"/>
  <c r="I15" i="25"/>
  <c r="E15" i="25"/>
  <c r="M14" i="25"/>
  <c r="I14" i="25"/>
  <c r="E14" i="25"/>
  <c r="M13" i="25"/>
  <c r="I13" i="25"/>
  <c r="E13" i="25"/>
  <c r="M12" i="25"/>
  <c r="I12" i="25"/>
  <c r="E12" i="25"/>
  <c r="M11" i="25"/>
  <c r="I11" i="25"/>
  <c r="E11" i="25"/>
  <c r="M10" i="25"/>
  <c r="I10" i="25"/>
  <c r="E10" i="25"/>
  <c r="M9" i="25"/>
  <c r="I9" i="25"/>
  <c r="E9" i="25"/>
  <c r="M8" i="25"/>
  <c r="I8" i="25"/>
  <c r="E8" i="25"/>
  <c r="M7" i="25"/>
  <c r="I7" i="25"/>
  <c r="E7" i="25"/>
  <c r="M6" i="25"/>
  <c r="I6" i="25"/>
  <c r="E6" i="25"/>
  <c r="M5" i="25"/>
  <c r="I5" i="25"/>
  <c r="E5" i="25"/>
  <c r="L20" i="25"/>
  <c r="H20" i="25"/>
  <c r="D20" i="25"/>
  <c r="L19" i="25"/>
  <c r="H19" i="25"/>
  <c r="D19" i="25"/>
  <c r="L18" i="25"/>
  <c r="H18" i="25"/>
  <c r="D18" i="25"/>
  <c r="L17" i="25"/>
  <c r="H17" i="25"/>
  <c r="D17" i="25"/>
  <c r="L16" i="25"/>
  <c r="H16" i="25"/>
  <c r="D16" i="25"/>
  <c r="L15" i="25"/>
  <c r="H15" i="25"/>
  <c r="D15" i="25"/>
  <c r="L14" i="25"/>
  <c r="H14" i="25"/>
  <c r="D14" i="25"/>
  <c r="L13" i="25"/>
  <c r="H13" i="25"/>
  <c r="D13" i="25"/>
  <c r="L12" i="25"/>
  <c r="H12" i="25"/>
  <c r="D12" i="25"/>
  <c r="L11" i="25"/>
  <c r="H11" i="25"/>
  <c r="D11" i="25"/>
  <c r="L10" i="25"/>
  <c r="H10" i="25"/>
  <c r="D10" i="25"/>
  <c r="L9" i="25"/>
  <c r="H9" i="25"/>
  <c r="D9" i="25"/>
  <c r="L8" i="25"/>
  <c r="H8" i="25"/>
  <c r="D8" i="25"/>
  <c r="L7" i="25"/>
  <c r="H7" i="25"/>
  <c r="D7" i="25"/>
  <c r="L6" i="25"/>
  <c r="H6" i="25"/>
  <c r="D6" i="25"/>
  <c r="L5" i="25"/>
  <c r="H5" i="25"/>
  <c r="D5" i="25"/>
  <c r="O56" i="25"/>
  <c r="O49" i="25"/>
  <c r="O50" i="17"/>
  <c r="O48" i="17"/>
  <c r="O42" i="17"/>
  <c r="O38" i="17"/>
  <c r="O58" i="17"/>
  <c r="O54" i="17"/>
  <c r="O51" i="25"/>
  <c r="O40" i="25"/>
  <c r="O58" i="25"/>
  <c r="O40" i="17"/>
  <c r="O47" i="25"/>
  <c r="AR42" i="11"/>
  <c r="AR34" i="11"/>
  <c r="H6" i="11"/>
  <c r="H10" i="11"/>
  <c r="H14" i="11"/>
  <c r="H18" i="11"/>
  <c r="G7" i="11"/>
  <c r="G11" i="11"/>
  <c r="G15" i="11"/>
  <c r="G19" i="11"/>
  <c r="F8" i="11"/>
  <c r="F12" i="11"/>
  <c r="F16" i="11"/>
  <c r="F20" i="11"/>
  <c r="E9" i="11"/>
  <c r="E13" i="11"/>
  <c r="E17" i="11"/>
  <c r="H7" i="11"/>
  <c r="H11" i="11"/>
  <c r="H15" i="11"/>
  <c r="H19" i="11"/>
  <c r="G8" i="11"/>
  <c r="G12" i="11"/>
  <c r="G16" i="11"/>
  <c r="G20" i="11"/>
  <c r="F9" i="11"/>
  <c r="F13" i="11"/>
  <c r="F17" i="11"/>
  <c r="E6" i="11"/>
  <c r="E10" i="11"/>
  <c r="E14" i="11"/>
  <c r="E18" i="11"/>
  <c r="H8" i="11"/>
  <c r="H12" i="11"/>
  <c r="H16" i="11"/>
  <c r="H20" i="11"/>
  <c r="G9" i="11"/>
  <c r="G13" i="11"/>
  <c r="G17" i="11"/>
  <c r="F6" i="11"/>
  <c r="F10" i="11"/>
  <c r="F14" i="11"/>
  <c r="F18" i="11"/>
  <c r="E7" i="11"/>
  <c r="E11" i="11"/>
  <c r="E15" i="11"/>
  <c r="E19" i="11"/>
  <c r="H9" i="11"/>
  <c r="H13" i="11"/>
  <c r="H17" i="11"/>
  <c r="G6" i="11"/>
  <c r="G10" i="11"/>
  <c r="G14" i="11"/>
  <c r="G18" i="11"/>
  <c r="F7" i="11"/>
  <c r="F11" i="11"/>
  <c r="F15" i="11"/>
  <c r="F19" i="11"/>
  <c r="E8" i="11"/>
  <c r="E12" i="11"/>
  <c r="E16" i="11"/>
  <c r="E20" i="11"/>
  <c r="G26" i="17"/>
  <c r="G4" i="17" s="1"/>
  <c r="B9" i="21"/>
  <c r="A29" i="45" s="1"/>
  <c r="D838" i="8"/>
  <c r="D806" i="8"/>
  <c r="D883" i="8"/>
  <c r="D851" i="8"/>
  <c r="D874" i="8"/>
  <c r="D675" i="8"/>
  <c r="D750" i="8"/>
  <c r="D823" i="8"/>
  <c r="D791" i="8"/>
  <c r="D1047" i="8"/>
  <c r="D719" i="8"/>
  <c r="D655" i="8"/>
  <c r="D706" i="8"/>
  <c r="D863" i="8"/>
  <c r="D1223" i="8"/>
  <c r="D878" i="8"/>
  <c r="D762" i="8"/>
  <c r="D987" i="8"/>
  <c r="D728" i="8"/>
  <c r="D877" i="8"/>
  <c r="D816" i="8"/>
  <c r="D764" i="8"/>
  <c r="D741" i="8"/>
  <c r="D833" i="8"/>
  <c r="D881" i="8"/>
  <c r="D748" i="8"/>
  <c r="D777" i="8"/>
  <c r="D737" i="8"/>
  <c r="D1075" i="8"/>
  <c r="D674" i="8"/>
  <c r="D879" i="8"/>
  <c r="D882" i="8"/>
  <c r="D746" i="8"/>
  <c r="D787" i="8"/>
  <c r="D842" i="8"/>
  <c r="D727" i="8"/>
  <c r="D856" i="8"/>
  <c r="D696" i="8"/>
  <c r="D845" i="8"/>
  <c r="D646" i="8"/>
  <c r="D713" i="8"/>
  <c r="D840" i="8"/>
  <c r="D820" i="8"/>
  <c r="D801" i="8"/>
  <c r="D853" i="8"/>
  <c r="D705" i="8"/>
  <c r="D808" i="8"/>
  <c r="D768" i="8"/>
  <c r="D873" i="8"/>
  <c r="D822" i="8"/>
  <c r="D790" i="8"/>
  <c r="D867" i="8"/>
  <c r="D707" i="8"/>
  <c r="D763" i="8"/>
  <c r="D766" i="8"/>
  <c r="D839" i="8"/>
  <c r="D807" i="8"/>
  <c r="D854" i="8"/>
  <c r="D834" i="8"/>
  <c r="D802" i="8"/>
  <c r="D847" i="8"/>
  <c r="D771" i="8"/>
  <c r="D819" i="8"/>
  <c r="D718" i="8"/>
  <c r="D717" i="8"/>
  <c r="D817" i="8"/>
  <c r="D757" i="8"/>
  <c r="D649" i="8"/>
  <c r="D785" i="8"/>
  <c r="D864" i="8"/>
  <c r="D940" i="8"/>
  <c r="D709" i="8"/>
  <c r="D824" i="8"/>
  <c r="D829" i="8"/>
  <c r="D753" i="8"/>
  <c r="D1224" i="8"/>
  <c r="D732" i="8"/>
  <c r="D786" i="8"/>
  <c r="D715" i="8"/>
  <c r="D835" i="8"/>
  <c r="D751" i="8"/>
  <c r="D895" i="8"/>
  <c r="D772" i="8"/>
  <c r="D773" i="8"/>
  <c r="D708" i="8"/>
  <c r="D736" i="8"/>
  <c r="D1225" i="8"/>
  <c r="D804" i="8"/>
  <c r="D769" i="8"/>
  <c r="D821" i="8"/>
  <c r="D813" i="8"/>
  <c r="D775" i="8"/>
  <c r="D778" i="8"/>
  <c r="D858" i="8"/>
  <c r="D731" i="8"/>
  <c r="D862" i="8"/>
  <c r="D827" i="8"/>
  <c r="D767" i="8"/>
  <c r="D711" i="8"/>
  <c r="D712" i="8"/>
  <c r="D789" i="8"/>
  <c r="D752" i="8"/>
  <c r="D729" i="8"/>
  <c r="D825" i="8"/>
  <c r="D860" i="8"/>
  <c r="D869" i="8"/>
  <c r="D796" i="8"/>
  <c r="D744" i="8"/>
  <c r="D716" i="8"/>
  <c r="D832" i="8"/>
  <c r="D1069" i="8"/>
  <c r="D828" i="8"/>
  <c r="D798" i="8"/>
  <c r="D846" i="8"/>
  <c r="D723" i="8"/>
  <c r="D659" i="8"/>
  <c r="D774" i="8"/>
  <c r="D742" i="8"/>
  <c r="D815" i="8"/>
  <c r="D783" i="8"/>
  <c r="D710" i="8"/>
  <c r="D735" i="8"/>
  <c r="D810" i="8"/>
  <c r="D855" i="8"/>
  <c r="D1175" i="8"/>
  <c r="D754" i="8"/>
  <c r="D795" i="8"/>
  <c r="D670" i="8"/>
  <c r="D714" i="8"/>
  <c r="D814" i="8"/>
  <c r="D859" i="8"/>
  <c r="D836" i="8"/>
  <c r="D765" i="8"/>
  <c r="D809" i="8"/>
  <c r="D756" i="8"/>
  <c r="D654" i="8"/>
  <c r="D760" i="8"/>
  <c r="D740" i="8"/>
  <c r="D745" i="8"/>
  <c r="D852" i="8"/>
  <c r="D793" i="8"/>
  <c r="D844" i="8"/>
  <c r="D799" i="8"/>
  <c r="D747" i="8"/>
  <c r="D794" i="8"/>
  <c r="D779" i="8"/>
  <c r="D870" i="8"/>
  <c r="D887" i="8"/>
  <c r="D1087" i="8"/>
  <c r="D830" i="8"/>
  <c r="D733" i="8"/>
  <c r="D861" i="8"/>
  <c r="D724" i="8"/>
  <c r="D720" i="8"/>
  <c r="D805" i="8"/>
  <c r="D784" i="8"/>
  <c r="D721" i="8"/>
  <c r="D657" i="8"/>
  <c r="D684" i="8"/>
  <c r="D972" i="8"/>
  <c r="D780" i="8"/>
  <c r="D875" i="8"/>
  <c r="D758" i="8"/>
  <c r="D831" i="8"/>
  <c r="D826" i="8"/>
  <c r="D871" i="8"/>
  <c r="D1207" i="8"/>
  <c r="D755" i="8"/>
  <c r="D811" i="8"/>
  <c r="D734" i="8"/>
  <c r="D743" i="8"/>
  <c r="D682" i="8"/>
  <c r="D782" i="8"/>
  <c r="D792" i="8"/>
  <c r="D841" i="8"/>
  <c r="D880" i="8"/>
  <c r="D749" i="8"/>
  <c r="D776" i="8"/>
  <c r="D884" i="8"/>
  <c r="D1158" i="8"/>
  <c r="D800" i="8"/>
  <c r="D781" i="8"/>
  <c r="D876" i="8"/>
  <c r="D725" i="8"/>
  <c r="D868" i="8"/>
  <c r="D761" i="8"/>
  <c r="D872" i="8"/>
  <c r="D797" i="8"/>
  <c r="D857" i="8"/>
  <c r="D812" i="8"/>
  <c r="D1183" i="8"/>
  <c r="D1067" i="8"/>
  <c r="D866" i="8"/>
  <c r="D1003" i="8"/>
  <c r="D943" i="8"/>
  <c r="D942" i="8"/>
  <c r="D910" i="8"/>
  <c r="D726" i="8"/>
  <c r="D1107" i="8"/>
  <c r="D1083" i="8"/>
  <c r="D759" i="8"/>
  <c r="D1015" i="8"/>
  <c r="D947" i="8"/>
  <c r="D907" i="8"/>
  <c r="D1123" i="8"/>
  <c r="D818" i="8"/>
  <c r="D1159" i="8"/>
  <c r="D1027" i="8"/>
  <c r="D803" i="8"/>
  <c r="D922" i="8"/>
  <c r="D1079" i="8"/>
  <c r="D1115" i="8"/>
  <c r="D666" i="8"/>
  <c r="D1126" i="8"/>
  <c r="D1137" i="8"/>
  <c r="D1020" i="8"/>
  <c r="D1162" i="8"/>
  <c r="D1038" i="8"/>
  <c r="D974" i="8"/>
  <c r="D949" i="8"/>
  <c r="D885" i="8"/>
  <c r="D1200" i="8"/>
  <c r="D968" i="8"/>
  <c r="D1125" i="8"/>
  <c r="D1206" i="8"/>
  <c r="D992" i="8"/>
  <c r="D1161" i="8"/>
  <c r="D1122" i="8"/>
  <c r="D1084" i="8"/>
  <c r="D645" i="8"/>
  <c r="D1077" i="8"/>
  <c r="D1092" i="8"/>
  <c r="D1082" i="8"/>
  <c r="D1018" i="8"/>
  <c r="D1221" i="8"/>
  <c r="D953" i="8"/>
  <c r="D889" i="8"/>
  <c r="D1192" i="8"/>
  <c r="D936" i="8"/>
  <c r="D916" i="8"/>
  <c r="D1150" i="8"/>
  <c r="D896" i="8"/>
  <c r="D1217" i="8"/>
  <c r="D1035" i="8"/>
  <c r="D1135" i="8"/>
  <c r="D999" i="8"/>
  <c r="D906" i="8"/>
  <c r="D1219" i="8"/>
  <c r="D955" i="8"/>
  <c r="D1043" i="8"/>
  <c r="D1110" i="8"/>
  <c r="D653" i="8"/>
  <c r="D900" i="8"/>
  <c r="D1124" i="8"/>
  <c r="D1086" i="8"/>
  <c r="D1022" i="8"/>
  <c r="D1205" i="8"/>
  <c r="D997" i="8"/>
  <c r="D933" i="8"/>
  <c r="D1168" i="8"/>
  <c r="D676" i="8"/>
  <c r="D1097" i="8"/>
  <c r="D849" i="8"/>
  <c r="D1080" i="8"/>
  <c r="D1173" i="8"/>
  <c r="D1106" i="8"/>
  <c r="D1041" i="8"/>
  <c r="D932" i="8"/>
  <c r="D1049" i="8"/>
  <c r="D1066" i="8"/>
  <c r="D1002" i="8"/>
  <c r="D1053" i="8"/>
  <c r="D1001" i="8"/>
  <c r="D937" i="8"/>
  <c r="D1160" i="8"/>
  <c r="D668" i="8"/>
  <c r="D788" i="8"/>
  <c r="D1095" i="8"/>
  <c r="D1215" i="8"/>
  <c r="D1151" i="8"/>
  <c r="D1039" i="8"/>
  <c r="D975" i="8"/>
  <c r="D958" i="8"/>
  <c r="D926" i="8"/>
  <c r="D894" i="8"/>
  <c r="D1163" i="8"/>
  <c r="D739" i="8"/>
  <c r="D979" i="8"/>
  <c r="D923" i="8"/>
  <c r="D1055" i="8"/>
  <c r="D1191" i="8"/>
  <c r="D931" i="8"/>
  <c r="D938" i="8"/>
  <c r="D1155" i="8"/>
  <c r="D1023" i="8"/>
  <c r="D911" i="8"/>
  <c r="D663" i="8"/>
  <c r="D1142" i="8"/>
  <c r="D1172" i="8"/>
  <c r="D1052" i="8"/>
  <c r="D1109" i="8"/>
  <c r="D1194" i="8"/>
  <c r="D944" i="8"/>
  <c r="D1054" i="8"/>
  <c r="D990" i="8"/>
  <c r="D1016" i="8"/>
  <c r="D965" i="8"/>
  <c r="D901" i="8"/>
  <c r="D1089" i="8"/>
  <c r="D1040" i="8"/>
  <c r="D1174" i="8"/>
  <c r="D1193" i="8"/>
  <c r="D1138" i="8"/>
  <c r="D1164" i="8"/>
  <c r="D1120" i="8"/>
  <c r="D1170" i="8"/>
  <c r="D848" i="8"/>
  <c r="D1034" i="8"/>
  <c r="D970" i="8"/>
  <c r="D969" i="8"/>
  <c r="D905" i="8"/>
  <c r="D1036" i="8"/>
  <c r="D1028" i="8"/>
  <c r="D1182" i="8"/>
  <c r="D1017" i="8"/>
  <c r="D1185" i="8"/>
  <c r="D1195" i="8"/>
  <c r="D1127" i="8"/>
  <c r="D651" i="8"/>
  <c r="D967" i="8"/>
  <c r="D954" i="8"/>
  <c r="D1187" i="8"/>
  <c r="D927" i="8"/>
  <c r="D730" i="8"/>
  <c r="D702" i="8"/>
  <c r="D1094" i="8"/>
  <c r="D1204" i="8"/>
  <c r="D984" i="8"/>
  <c r="D664" i="8"/>
  <c r="D1081" i="8"/>
  <c r="D1070" i="8"/>
  <c r="D1006" i="8"/>
  <c r="D1181" i="8"/>
  <c r="D981" i="8"/>
  <c r="D917" i="8"/>
  <c r="D681" i="8"/>
  <c r="D1132" i="8"/>
  <c r="D948" i="8"/>
  <c r="D1140" i="8"/>
  <c r="D1037" i="8"/>
  <c r="D1032" i="8"/>
  <c r="D1090" i="8"/>
  <c r="D1196" i="8"/>
  <c r="D952" i="8"/>
  <c r="D672" i="8"/>
  <c r="D1202" i="8"/>
  <c r="D976" i="8"/>
  <c r="D1050" i="8"/>
  <c r="D986" i="8"/>
  <c r="D985" i="8"/>
  <c r="D921" i="8"/>
  <c r="D673" i="8"/>
  <c r="D1121" i="8"/>
  <c r="D1072" i="8"/>
  <c r="D1214" i="8"/>
  <c r="D1065" i="8"/>
  <c r="D1153" i="8"/>
  <c r="D850" i="8"/>
  <c r="D1031" i="8"/>
  <c r="D915" i="8"/>
  <c r="D671" i="8"/>
  <c r="D1059" i="8"/>
  <c r="D951" i="8"/>
  <c r="D962" i="8"/>
  <c r="D898" i="8"/>
  <c r="D1203" i="8"/>
  <c r="D939" i="8"/>
  <c r="D647" i="8"/>
  <c r="D1091" i="8"/>
  <c r="D1134" i="8"/>
  <c r="D1220" i="8"/>
  <c r="D1073" i="8"/>
  <c r="D1045" i="8"/>
  <c r="D1145" i="8"/>
  <c r="D1030" i="8"/>
  <c r="D966" i="8"/>
  <c r="D892" i="8"/>
  <c r="D1005" i="8"/>
  <c r="D941" i="8"/>
  <c r="D1184" i="8"/>
  <c r="D904" i="8"/>
  <c r="D1012" i="8"/>
  <c r="D1190" i="8"/>
  <c r="D928" i="8"/>
  <c r="D1209" i="8"/>
  <c r="D1004" i="8"/>
  <c r="D1098" i="8"/>
  <c r="D1212" i="8"/>
  <c r="D1013" i="8"/>
  <c r="D996" i="8"/>
  <c r="D1113" i="8"/>
  <c r="D1074" i="8"/>
  <c r="D1010" i="8"/>
  <c r="D993" i="8"/>
  <c r="D929" i="8"/>
  <c r="D1100" i="8"/>
  <c r="D1093" i="8"/>
  <c r="D1166" i="8"/>
  <c r="D1048" i="8"/>
  <c r="D1165" i="8"/>
  <c r="D1189" i="8"/>
  <c r="D908" i="8"/>
  <c r="D1197" i="8"/>
  <c r="D1167" i="8"/>
  <c r="D991" i="8"/>
  <c r="D934" i="8"/>
  <c r="D902" i="8"/>
  <c r="D1111" i="8"/>
  <c r="D1179" i="8"/>
  <c r="D963" i="8"/>
  <c r="D722" i="8"/>
  <c r="D667" i="8"/>
  <c r="D1011" i="8"/>
  <c r="D930" i="8"/>
  <c r="D1051" i="8"/>
  <c r="D1007" i="8"/>
  <c r="D903" i="8"/>
  <c r="D1102" i="8"/>
  <c r="D1156" i="8"/>
  <c r="D920" i="8"/>
  <c r="D1210" i="8"/>
  <c r="D1008" i="8"/>
  <c r="D1062" i="8"/>
  <c r="D998" i="8"/>
  <c r="D1149" i="8"/>
  <c r="D973" i="8"/>
  <c r="D909" i="8"/>
  <c r="D665" i="8"/>
  <c r="D1068" i="8"/>
  <c r="D1104" i="8"/>
  <c r="D1076" i="8"/>
  <c r="D865" i="8"/>
  <c r="D1144" i="8"/>
  <c r="D1130" i="8"/>
  <c r="D1148" i="8"/>
  <c r="D1141" i="8"/>
  <c r="D1186" i="8"/>
  <c r="D912" i="8"/>
  <c r="D1042" i="8"/>
  <c r="D978" i="8"/>
  <c r="D961" i="8"/>
  <c r="D897" i="8"/>
  <c r="D1208" i="8"/>
  <c r="D1000" i="8"/>
  <c r="D652" i="8"/>
  <c r="D1044" i="8"/>
  <c r="D1169" i="8"/>
  <c r="D956" i="8"/>
  <c r="D1211" i="8"/>
  <c r="D935" i="8"/>
  <c r="D703" i="8"/>
  <c r="D1063" i="8"/>
  <c r="D1099" i="8"/>
  <c r="D1071" i="8"/>
  <c r="D983" i="8"/>
  <c r="D738" i="8"/>
  <c r="D914" i="8"/>
  <c r="D1143" i="8"/>
  <c r="D971" i="8"/>
  <c r="D843" i="8"/>
  <c r="D1188" i="8"/>
  <c r="D1029" i="8"/>
  <c r="D680" i="8"/>
  <c r="D964" i="8"/>
  <c r="D1060" i="8"/>
  <c r="D1078" i="8"/>
  <c r="D1014" i="8"/>
  <c r="D1213" i="8"/>
  <c r="D924" i="8"/>
  <c r="D989" i="8"/>
  <c r="D925" i="8"/>
  <c r="D1216" i="8"/>
  <c r="D1021" i="8"/>
  <c r="D1061" i="8"/>
  <c r="D1222" i="8"/>
  <c r="D1033" i="8"/>
  <c r="D658" i="8"/>
  <c r="D1101" i="8"/>
  <c r="D1096" i="8"/>
  <c r="D1114" i="8"/>
  <c r="D661" i="8"/>
  <c r="D1105" i="8"/>
  <c r="D1056" i="8"/>
  <c r="D1154" i="8"/>
  <c r="D1026" i="8"/>
  <c r="D1157" i="8"/>
  <c r="D1009" i="8"/>
  <c r="D977" i="8"/>
  <c r="D1057" i="8"/>
  <c r="D980" i="8"/>
  <c r="D1129" i="8"/>
  <c r="D837" i="8"/>
  <c r="D1201" i="8"/>
  <c r="D1085" i="8"/>
  <c r="D988" i="8"/>
  <c r="D1112" i="8"/>
  <c r="D1024" i="8"/>
  <c r="D1128" i="8"/>
  <c r="D1117" i="8"/>
  <c r="D1199" i="8"/>
  <c r="D1131" i="8"/>
  <c r="D1103" i="8"/>
  <c r="D1019" i="8"/>
  <c r="D959" i="8"/>
  <c r="D950" i="8"/>
  <c r="D918" i="8"/>
  <c r="D678" i="8"/>
  <c r="D1139" i="8"/>
  <c r="D1147" i="8"/>
  <c r="D995" i="8"/>
  <c r="D899" i="8"/>
  <c r="D1119" i="8"/>
  <c r="D770" i="8"/>
  <c r="D946" i="8"/>
  <c r="D1171" i="8"/>
  <c r="D919" i="8"/>
  <c r="D679" i="8"/>
  <c r="D1118" i="8"/>
  <c r="D669" i="8"/>
  <c r="D1116" i="8"/>
  <c r="D1088" i="8"/>
  <c r="D1178" i="8"/>
  <c r="D1046" i="8"/>
  <c r="D982" i="8"/>
  <c r="D1064" i="8"/>
  <c r="D957" i="8"/>
  <c r="D893" i="8"/>
  <c r="D1152" i="8"/>
  <c r="D660" i="8"/>
  <c r="D1177" i="8"/>
  <c r="D1146" i="8"/>
  <c r="D1180" i="8"/>
  <c r="D888" i="8"/>
  <c r="D1218" i="8"/>
  <c r="D1025" i="8"/>
  <c r="D1058" i="8"/>
  <c r="D994" i="8"/>
  <c r="D945" i="8"/>
  <c r="D913" i="8"/>
  <c r="D1176" i="8"/>
  <c r="D1136" i="8"/>
  <c r="D1198" i="8"/>
  <c r="D960" i="8"/>
  <c r="D1133" i="8"/>
  <c r="D662" i="8"/>
  <c r="D695" i="8"/>
  <c r="D685" i="8"/>
  <c r="D677" i="8"/>
  <c r="D700" i="8"/>
  <c r="D698" i="8"/>
  <c r="D704" i="8"/>
  <c r="D1108" i="8"/>
  <c r="D694" i="8"/>
  <c r="D687" i="8"/>
  <c r="D683" i="8"/>
  <c r="D686" i="8"/>
  <c r="D701" i="8"/>
  <c r="D692" i="8"/>
  <c r="D688" i="8"/>
  <c r="D689" i="8"/>
  <c r="D650" i="8"/>
  <c r="D693" i="8"/>
  <c r="D690" i="8"/>
  <c r="D697" i="8"/>
  <c r="D691" i="8"/>
  <c r="D699" i="8"/>
  <c r="D656" i="8"/>
  <c r="D891" i="8"/>
  <c r="D890" i="8"/>
  <c r="D648" i="8"/>
  <c r="D886" i="8"/>
  <c r="E967" i="10"/>
  <c r="E963" i="10"/>
  <c r="E959" i="10"/>
  <c r="E955" i="10"/>
  <c r="E951" i="10"/>
  <c r="E947" i="10"/>
  <c r="E943" i="10"/>
  <c r="E939" i="10"/>
  <c r="E935" i="10"/>
  <c r="E931" i="10"/>
  <c r="E927" i="10"/>
  <c r="E923" i="10"/>
  <c r="E919" i="10"/>
  <c r="E915" i="10"/>
  <c r="E911" i="10"/>
  <c r="E907" i="10"/>
  <c r="E903" i="10"/>
  <c r="E899" i="10"/>
  <c r="E895" i="10"/>
  <c r="E891" i="10"/>
  <c r="E887" i="10"/>
  <c r="E883" i="10"/>
  <c r="E879" i="10"/>
  <c r="E875" i="10"/>
  <c r="E871" i="10"/>
  <c r="E864" i="10"/>
  <c r="E846" i="10"/>
  <c r="E814" i="10"/>
  <c r="E968" i="10"/>
  <c r="E964" i="10"/>
  <c r="E960" i="10"/>
  <c r="E956" i="10"/>
  <c r="E952" i="10"/>
  <c r="E948" i="10"/>
  <c r="E944" i="10"/>
  <c r="E940" i="10"/>
  <c r="E936" i="10"/>
  <c r="E932" i="10"/>
  <c r="E928" i="10"/>
  <c r="E924" i="10"/>
  <c r="E920" i="10"/>
  <c r="E916" i="10"/>
  <c r="E912" i="10"/>
  <c r="E908" i="10"/>
  <c r="E904" i="10"/>
  <c r="E900" i="10"/>
  <c r="E896" i="10"/>
  <c r="E892" i="10"/>
  <c r="E888" i="10"/>
  <c r="E884" i="10"/>
  <c r="E880" i="10"/>
  <c r="E876" i="10"/>
  <c r="E872" i="10"/>
  <c r="E866" i="10"/>
  <c r="E852" i="10"/>
  <c r="E822" i="10"/>
  <c r="E517" i="10"/>
  <c r="E645" i="10"/>
  <c r="D7" i="10"/>
  <c r="D9" i="10"/>
  <c r="D11" i="10"/>
  <c r="D13" i="10"/>
  <c r="D15" i="10"/>
  <c r="D17" i="10"/>
  <c r="D19" i="10"/>
  <c r="D21" i="10"/>
  <c r="D23" i="10"/>
  <c r="D25" i="10"/>
  <c r="D27" i="10"/>
  <c r="D29" i="10"/>
  <c r="D31" i="10"/>
  <c r="D33" i="10"/>
  <c r="D35" i="10"/>
  <c r="D37" i="10"/>
  <c r="D39" i="10"/>
  <c r="D41" i="10"/>
  <c r="D43" i="10"/>
  <c r="D45" i="10"/>
  <c r="D47" i="10"/>
  <c r="D49" i="10"/>
  <c r="D51" i="10"/>
  <c r="D53" i="10"/>
  <c r="D55" i="10"/>
  <c r="D57" i="10"/>
  <c r="D59" i="10"/>
  <c r="D61" i="10"/>
  <c r="D63" i="10"/>
  <c r="D65" i="10"/>
  <c r="D67" i="10"/>
  <c r="D69" i="10"/>
  <c r="D71" i="10"/>
  <c r="D73" i="10"/>
  <c r="D75" i="10"/>
  <c r="D77" i="10"/>
  <c r="D79" i="10"/>
  <c r="D81" i="10"/>
  <c r="D83" i="10"/>
  <c r="D85" i="10"/>
  <c r="D87" i="10"/>
  <c r="D89" i="10"/>
  <c r="D91" i="10"/>
  <c r="D93" i="10"/>
  <c r="D95" i="10"/>
  <c r="D97" i="10"/>
  <c r="D99" i="10"/>
  <c r="D101" i="10"/>
  <c r="D103" i="10"/>
  <c r="D105" i="10"/>
  <c r="D107" i="10"/>
  <c r="D109" i="10"/>
  <c r="D111" i="10"/>
  <c r="D113" i="10"/>
  <c r="D115" i="10"/>
  <c r="D117" i="10"/>
  <c r="D119" i="10"/>
  <c r="D121" i="10"/>
  <c r="D123" i="10"/>
  <c r="D125" i="10"/>
  <c r="D127" i="10"/>
  <c r="D129" i="10"/>
  <c r="D131" i="10"/>
  <c r="D133" i="10"/>
  <c r="D135" i="10"/>
  <c r="D137" i="10"/>
  <c r="D139" i="10"/>
  <c r="D141" i="10"/>
  <c r="D143" i="10"/>
  <c r="D145" i="10"/>
  <c r="D147" i="10"/>
  <c r="D149" i="10"/>
  <c r="D151" i="10"/>
  <c r="D153" i="10"/>
  <c r="D155" i="10"/>
  <c r="D157" i="10"/>
  <c r="D159" i="10"/>
  <c r="D161" i="10"/>
  <c r="D163" i="10"/>
  <c r="D165" i="10"/>
  <c r="D167" i="10"/>
  <c r="D169" i="10"/>
  <c r="D171" i="10"/>
  <c r="D173" i="10"/>
  <c r="D175" i="10"/>
  <c r="D177" i="10"/>
  <c r="D179" i="10"/>
  <c r="D181" i="10"/>
  <c r="D183" i="10"/>
  <c r="D185" i="10"/>
  <c r="D187" i="10"/>
  <c r="D189" i="10"/>
  <c r="D191" i="10"/>
  <c r="D193" i="10"/>
  <c r="D195" i="10"/>
  <c r="D197" i="10"/>
  <c r="D199" i="10"/>
  <c r="D201" i="10"/>
  <c r="D203" i="10"/>
  <c r="D205" i="10"/>
  <c r="D207" i="10"/>
  <c r="D209" i="10"/>
  <c r="D211" i="10"/>
  <c r="D213" i="10"/>
  <c r="D215" i="10"/>
  <c r="D217" i="10"/>
  <c r="D219" i="10"/>
  <c r="D221" i="10"/>
  <c r="D223" i="10"/>
  <c r="D225" i="10"/>
  <c r="D227" i="10"/>
  <c r="D229" i="10"/>
  <c r="D231" i="10"/>
  <c r="D233" i="10"/>
  <c r="D235" i="10"/>
  <c r="D237" i="10"/>
  <c r="D239" i="10"/>
  <c r="D241" i="10"/>
  <c r="D243" i="10"/>
  <c r="D245" i="10"/>
  <c r="D247" i="10"/>
  <c r="D249" i="10"/>
  <c r="D251" i="10"/>
  <c r="D253" i="10"/>
  <c r="D255" i="10"/>
  <c r="D257" i="10"/>
  <c r="D259" i="10"/>
  <c r="D261" i="10"/>
  <c r="D263" i="10"/>
  <c r="D265" i="10"/>
  <c r="D267" i="10"/>
  <c r="D269" i="10"/>
  <c r="D271" i="10"/>
  <c r="D273" i="10"/>
  <c r="D275" i="10"/>
  <c r="D277" i="10"/>
  <c r="D279" i="10"/>
  <c r="D281" i="10"/>
  <c r="D283" i="10"/>
  <c r="D285" i="10"/>
  <c r="D287" i="10"/>
  <c r="D289" i="10"/>
  <c r="D291" i="10"/>
  <c r="D293" i="10"/>
  <c r="D295" i="10"/>
  <c r="D297" i="10"/>
  <c r="D299" i="10"/>
  <c r="D301" i="10"/>
  <c r="D303" i="10"/>
  <c r="D305" i="10"/>
  <c r="D307" i="10"/>
  <c r="D309" i="10"/>
  <c r="D311" i="10"/>
  <c r="D313" i="10"/>
  <c r="D315" i="10"/>
  <c r="D317" i="10"/>
  <c r="D319" i="10"/>
  <c r="D321" i="10"/>
  <c r="D323" i="10"/>
  <c r="D325" i="10"/>
  <c r="D327" i="10"/>
  <c r="D329" i="10"/>
  <c r="D331" i="10"/>
  <c r="D333" i="10"/>
  <c r="D335" i="10"/>
  <c r="D337" i="10"/>
  <c r="D339" i="10"/>
  <c r="D341" i="10"/>
  <c r="D343" i="10"/>
  <c r="D345" i="10"/>
  <c r="D347" i="10"/>
  <c r="D349" i="10"/>
  <c r="D351" i="10"/>
  <c r="D353" i="10"/>
  <c r="D355" i="10"/>
  <c r="D357" i="10"/>
  <c r="D359" i="10"/>
  <c r="D361" i="10"/>
  <c r="D363" i="10"/>
  <c r="D365" i="10"/>
  <c r="D367" i="10"/>
  <c r="D369" i="10"/>
  <c r="D371" i="10"/>
  <c r="D373" i="10"/>
  <c r="D375" i="10"/>
  <c r="D377" i="10"/>
  <c r="D379" i="10"/>
  <c r="D381" i="10"/>
  <c r="D383" i="10"/>
  <c r="D385" i="10"/>
  <c r="D387" i="10"/>
  <c r="D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7" i="10"/>
  <c r="E808" i="10"/>
  <c r="E809" i="10"/>
  <c r="E810" i="10"/>
  <c r="E811" i="10"/>
  <c r="E812" i="10"/>
  <c r="E813" i="10"/>
  <c r="E815" i="10"/>
  <c r="E816" i="10"/>
  <c r="E817" i="10"/>
  <c r="E818" i="10"/>
  <c r="E819" i="10"/>
  <c r="E820" i="10"/>
  <c r="E821" i="10"/>
  <c r="E823" i="10"/>
  <c r="E824" i="10"/>
  <c r="E825" i="10"/>
  <c r="E826" i="10"/>
  <c r="E827" i="10"/>
  <c r="E828" i="10"/>
  <c r="E829" i="10"/>
  <c r="E831" i="10"/>
  <c r="E832" i="10"/>
  <c r="E833" i="10"/>
  <c r="E834" i="10"/>
  <c r="E835" i="10"/>
  <c r="E836" i="10"/>
  <c r="E837" i="10"/>
  <c r="E839" i="10"/>
  <c r="E840" i="10"/>
  <c r="E841" i="10"/>
  <c r="E842" i="10"/>
  <c r="E843" i="10"/>
  <c r="E844" i="10"/>
  <c r="E845" i="10"/>
  <c r="E847" i="10"/>
  <c r="E848" i="10"/>
  <c r="E849" i="10"/>
  <c r="E850" i="10"/>
  <c r="E851" i="10"/>
  <c r="E853" i="10"/>
  <c r="E854" i="10"/>
  <c r="E855" i="10"/>
  <c r="E857" i="10"/>
  <c r="E858" i="10"/>
  <c r="E859" i="10"/>
  <c r="E861" i="10"/>
  <c r="E862" i="10"/>
  <c r="E863" i="10"/>
  <c r="E865" i="10"/>
  <c r="E867" i="10"/>
  <c r="E869" i="10"/>
  <c r="D6" i="10"/>
  <c r="D8" i="10"/>
  <c r="D10" i="10"/>
  <c r="D12" i="10"/>
  <c r="D14" i="10"/>
  <c r="D16" i="10"/>
  <c r="D18" i="10"/>
  <c r="D20" i="10"/>
  <c r="D22" i="10"/>
  <c r="D24" i="10"/>
  <c r="D26" i="10"/>
  <c r="D28" i="10"/>
  <c r="D30" i="10"/>
  <c r="D32" i="10"/>
  <c r="D34" i="10"/>
  <c r="D36" i="10"/>
  <c r="D38" i="10"/>
  <c r="D40" i="10"/>
  <c r="D42" i="10"/>
  <c r="D44" i="10"/>
  <c r="D46" i="10"/>
  <c r="D48" i="10"/>
  <c r="D50" i="10"/>
  <c r="D52" i="10"/>
  <c r="D54" i="10"/>
  <c r="D56" i="10"/>
  <c r="D58" i="10"/>
  <c r="D60" i="10"/>
  <c r="D62" i="10"/>
  <c r="D64" i="10"/>
  <c r="D66" i="10"/>
  <c r="D68" i="10"/>
  <c r="D70" i="10"/>
  <c r="D72" i="10"/>
  <c r="D74" i="10"/>
  <c r="D76" i="10"/>
  <c r="D78" i="10"/>
  <c r="D80" i="10"/>
  <c r="D82" i="10"/>
  <c r="D84" i="10"/>
  <c r="D86" i="10"/>
  <c r="D88" i="10"/>
  <c r="D90" i="10"/>
  <c r="D92" i="10"/>
  <c r="D94" i="10"/>
  <c r="D96" i="10"/>
  <c r="D98" i="10"/>
  <c r="D100" i="10"/>
  <c r="D102" i="10"/>
  <c r="D104" i="10"/>
  <c r="D106" i="10"/>
  <c r="D108" i="10"/>
  <c r="D110" i="10"/>
  <c r="D112" i="10"/>
  <c r="D114" i="10"/>
  <c r="D116" i="10"/>
  <c r="D118" i="10"/>
  <c r="D120" i="10"/>
  <c r="D122" i="10"/>
  <c r="D124" i="10"/>
  <c r="D126" i="10"/>
  <c r="D128" i="10"/>
  <c r="D130" i="10"/>
  <c r="D132" i="10"/>
  <c r="D134" i="10"/>
  <c r="D136" i="10"/>
  <c r="D138" i="10"/>
  <c r="D140" i="10"/>
  <c r="D142" i="10"/>
  <c r="D144" i="10"/>
  <c r="D146" i="10"/>
  <c r="D148" i="10"/>
  <c r="D150" i="10"/>
  <c r="D152" i="10"/>
  <c r="D154" i="10"/>
  <c r="D156" i="10"/>
  <c r="D158" i="10"/>
  <c r="D160" i="10"/>
  <c r="D162" i="10"/>
  <c r="D164" i="10"/>
  <c r="D166" i="10"/>
  <c r="D168" i="10"/>
  <c r="D170" i="10"/>
  <c r="D172" i="10"/>
  <c r="D174" i="10"/>
  <c r="D176" i="10"/>
  <c r="D178" i="10"/>
  <c r="D180" i="10"/>
  <c r="D182" i="10"/>
  <c r="D184" i="10"/>
  <c r="D186" i="10"/>
  <c r="D188" i="10"/>
  <c r="D190" i="10"/>
  <c r="D192" i="10"/>
  <c r="D194" i="10"/>
  <c r="D196" i="10"/>
  <c r="D198" i="10"/>
  <c r="D200" i="10"/>
  <c r="D202" i="10"/>
  <c r="D204" i="10"/>
  <c r="D206" i="10"/>
  <c r="D208" i="10"/>
  <c r="D210" i="10"/>
  <c r="D212" i="10"/>
  <c r="D214" i="10"/>
  <c r="D216" i="10"/>
  <c r="D218" i="10"/>
  <c r="D220" i="10"/>
  <c r="D222" i="10"/>
  <c r="D224" i="10"/>
  <c r="D226" i="10"/>
  <c r="D228" i="10"/>
  <c r="D230" i="10"/>
  <c r="D232" i="10"/>
  <c r="D234" i="10"/>
  <c r="D236" i="10"/>
  <c r="D238" i="10"/>
  <c r="D240" i="10"/>
  <c r="D242" i="10"/>
  <c r="D244" i="10"/>
  <c r="D246" i="10"/>
  <c r="D248" i="10"/>
  <c r="D250" i="10"/>
  <c r="D252" i="10"/>
  <c r="D254" i="10"/>
  <c r="D256" i="10"/>
  <c r="D258" i="10"/>
  <c r="D260" i="10"/>
  <c r="D262" i="10"/>
  <c r="D264" i="10"/>
  <c r="D266" i="10"/>
  <c r="D268" i="10"/>
  <c r="D270" i="10"/>
  <c r="D272" i="10"/>
  <c r="D274" i="10"/>
  <c r="D276" i="10"/>
  <c r="D278" i="10"/>
  <c r="D280" i="10"/>
  <c r="D282" i="10"/>
  <c r="D284" i="10"/>
  <c r="D286" i="10"/>
  <c r="D288" i="10"/>
  <c r="D290" i="10"/>
  <c r="D292" i="10"/>
  <c r="D294" i="10"/>
  <c r="D296" i="10"/>
  <c r="D298" i="10"/>
  <c r="D300" i="10"/>
  <c r="D302" i="10"/>
  <c r="D304" i="10"/>
  <c r="D306" i="10"/>
  <c r="D308" i="10"/>
  <c r="D310" i="10"/>
  <c r="D312" i="10"/>
  <c r="D314" i="10"/>
  <c r="D316" i="10"/>
  <c r="D318" i="10"/>
  <c r="D320" i="10"/>
  <c r="D322" i="10"/>
  <c r="D324" i="10"/>
  <c r="D326" i="10"/>
  <c r="D328" i="10"/>
  <c r="D330" i="10"/>
  <c r="D332" i="10"/>
  <c r="D334" i="10"/>
  <c r="D336" i="10"/>
  <c r="D338" i="10"/>
  <c r="D340" i="10"/>
  <c r="D342" i="10"/>
  <c r="D344" i="10"/>
  <c r="D346" i="10"/>
  <c r="D348" i="10"/>
  <c r="D350" i="10"/>
  <c r="D352" i="10"/>
  <c r="D354" i="10"/>
  <c r="D356" i="10"/>
  <c r="D358" i="10"/>
  <c r="D360" i="10"/>
  <c r="D362" i="10"/>
  <c r="D364" i="10"/>
  <c r="D366" i="10"/>
  <c r="D368" i="10"/>
  <c r="D370" i="10"/>
  <c r="D372" i="10"/>
  <c r="D374" i="10"/>
  <c r="D376" i="10"/>
  <c r="D378" i="10"/>
  <c r="D380" i="10"/>
  <c r="D382" i="10"/>
  <c r="D384" i="10"/>
  <c r="D386" i="10"/>
  <c r="D388" i="10"/>
  <c r="H5" i="11"/>
  <c r="F5" i="11"/>
  <c r="X8" i="25"/>
  <c r="X6" i="25"/>
  <c r="W8" i="25"/>
  <c r="W6" i="25"/>
  <c r="X9" i="17"/>
  <c r="X7" i="17"/>
  <c r="W9" i="17"/>
  <c r="W7" i="17"/>
  <c r="X9" i="25"/>
  <c r="X7" i="25"/>
  <c r="W9" i="25"/>
  <c r="W7" i="25"/>
  <c r="X8" i="17"/>
  <c r="X6" i="17"/>
  <c r="W8" i="17"/>
  <c r="W6" i="17"/>
  <c r="O57" i="25"/>
  <c r="O55" i="25"/>
  <c r="O48" i="25"/>
  <c r="H17" i="27"/>
  <c r="O44" i="25"/>
  <c r="O43" i="17"/>
  <c r="O31" i="17"/>
  <c r="O41" i="25"/>
  <c r="O39" i="25"/>
  <c r="O37" i="25"/>
  <c r="O33" i="17"/>
  <c r="O34" i="25"/>
  <c r="E15" i="10"/>
  <c r="E11" i="10"/>
  <c r="E7" i="10"/>
  <c r="E21" i="10"/>
  <c r="E25" i="10"/>
  <c r="E29" i="10"/>
  <c r="E33" i="10"/>
  <c r="E37" i="10"/>
  <c r="E41" i="10"/>
  <c r="E45" i="10"/>
  <c r="E49" i="10"/>
  <c r="E53" i="10"/>
  <c r="E57" i="10"/>
  <c r="E61" i="10"/>
  <c r="E65" i="10"/>
  <c r="E69" i="10"/>
  <c r="E73" i="10"/>
  <c r="E77" i="10"/>
  <c r="E81" i="10"/>
  <c r="E85" i="10"/>
  <c r="E89" i="10"/>
  <c r="E93" i="10"/>
  <c r="E97" i="10"/>
  <c r="E101" i="10"/>
  <c r="E105" i="10"/>
  <c r="E109" i="10"/>
  <c r="E113" i="10"/>
  <c r="E117" i="10"/>
  <c r="E121" i="10"/>
  <c r="E125" i="10"/>
  <c r="E129" i="10"/>
  <c r="E133" i="10"/>
  <c r="E137" i="10"/>
  <c r="E141" i="10"/>
  <c r="E145" i="10"/>
  <c r="E149" i="10"/>
  <c r="E153" i="10"/>
  <c r="E157" i="10"/>
  <c r="E161" i="10"/>
  <c r="E165" i="10"/>
  <c r="E169" i="10"/>
  <c r="E173" i="10"/>
  <c r="E177" i="10"/>
  <c r="E181" i="10"/>
  <c r="E185" i="10"/>
  <c r="E189" i="10"/>
  <c r="E193" i="10"/>
  <c r="E197" i="10"/>
  <c r="E201" i="10"/>
  <c r="E205" i="10"/>
  <c r="E209" i="10"/>
  <c r="E213" i="10"/>
  <c r="E217" i="10"/>
  <c r="E221" i="10"/>
  <c r="E225" i="10"/>
  <c r="E229" i="10"/>
  <c r="E233" i="10"/>
  <c r="E237" i="10"/>
  <c r="E241" i="10"/>
  <c r="E245" i="10"/>
  <c r="E249" i="10"/>
  <c r="E253" i="10"/>
  <c r="E257" i="10"/>
  <c r="E261" i="10"/>
  <c r="E265" i="10"/>
  <c r="E269" i="10"/>
  <c r="E273" i="10"/>
  <c r="E277" i="10"/>
  <c r="E281" i="10"/>
  <c r="E285" i="10"/>
  <c r="E289" i="10"/>
  <c r="E293" i="10"/>
  <c r="E297" i="10"/>
  <c r="E301" i="10"/>
  <c r="E305" i="10"/>
  <c r="E309" i="10"/>
  <c r="E313" i="10"/>
  <c r="E317" i="10"/>
  <c r="E321" i="10"/>
  <c r="E325" i="10"/>
  <c r="E329" i="10"/>
  <c r="E333" i="10"/>
  <c r="E337" i="10"/>
  <c r="E341" i="10"/>
  <c r="E345" i="10"/>
  <c r="E349" i="10"/>
  <c r="E353" i="10"/>
  <c r="E357" i="10"/>
  <c r="E9" i="10"/>
  <c r="E13" i="10"/>
  <c r="E17" i="10"/>
  <c r="E19" i="10"/>
  <c r="E23" i="10"/>
  <c r="E27" i="10"/>
  <c r="E31" i="10"/>
  <c r="E35" i="10"/>
  <c r="E39" i="10"/>
  <c r="E43" i="10"/>
  <c r="E47" i="10"/>
  <c r="E51" i="10"/>
  <c r="E55" i="10"/>
  <c r="E59" i="10"/>
  <c r="E63" i="10"/>
  <c r="E67" i="10"/>
  <c r="E71" i="10"/>
  <c r="E75" i="10"/>
  <c r="E79" i="10"/>
  <c r="E83" i="10"/>
  <c r="E87" i="10"/>
  <c r="E91" i="10"/>
  <c r="E95" i="10"/>
  <c r="E99" i="10"/>
  <c r="E103" i="10"/>
  <c r="E107" i="10"/>
  <c r="E111" i="10"/>
  <c r="E115" i="10"/>
  <c r="E119" i="10"/>
  <c r="E123" i="10"/>
  <c r="E127" i="10"/>
  <c r="E131" i="10"/>
  <c r="E135" i="10"/>
  <c r="E139" i="10"/>
  <c r="E143" i="10"/>
  <c r="E147" i="10"/>
  <c r="E151" i="10"/>
  <c r="E155" i="10"/>
  <c r="E159" i="10"/>
  <c r="E163" i="10"/>
  <c r="E167" i="10"/>
  <c r="E171" i="10"/>
  <c r="E175" i="10"/>
  <c r="E179" i="10"/>
  <c r="E183" i="10"/>
  <c r="E187" i="10"/>
  <c r="E191" i="10"/>
  <c r="E195" i="10"/>
  <c r="E199" i="10"/>
  <c r="E203" i="10"/>
  <c r="E207" i="10"/>
  <c r="E211" i="10"/>
  <c r="E215" i="10"/>
  <c r="E219" i="10"/>
  <c r="E223" i="10"/>
  <c r="E227" i="10"/>
  <c r="E231" i="10"/>
  <c r="E235" i="10"/>
  <c r="E239" i="10"/>
  <c r="E243" i="10"/>
  <c r="E247" i="10"/>
  <c r="E251" i="10"/>
  <c r="E255" i="10"/>
  <c r="E259" i="10"/>
  <c r="E263" i="10"/>
  <c r="E267" i="10"/>
  <c r="E271" i="10"/>
  <c r="E275" i="10"/>
  <c r="E279" i="10"/>
  <c r="E283" i="10"/>
  <c r="E287" i="10"/>
  <c r="E291" i="10"/>
  <c r="E295" i="10"/>
  <c r="E299" i="10"/>
  <c r="E303" i="10"/>
  <c r="E307" i="10"/>
  <c r="E311" i="10"/>
  <c r="E315" i="10"/>
  <c r="E319" i="10"/>
  <c r="E323" i="10"/>
  <c r="E327" i="10"/>
  <c r="E331" i="10"/>
  <c r="E335" i="10"/>
  <c r="E339" i="10"/>
  <c r="E343" i="10"/>
  <c r="E347" i="10"/>
  <c r="E351" i="10"/>
  <c r="E355" i="10"/>
  <c r="E359" i="10"/>
  <c r="E361" i="10"/>
  <c r="E363" i="10"/>
  <c r="E365" i="10"/>
  <c r="E367" i="10"/>
  <c r="E369" i="10"/>
  <c r="E371" i="10"/>
  <c r="E373" i="10"/>
  <c r="E375" i="10"/>
  <c r="E377" i="10"/>
  <c r="E379" i="10"/>
  <c r="E381" i="10"/>
  <c r="E383" i="10"/>
  <c r="E385" i="10"/>
  <c r="E387" i="10"/>
  <c r="E389" i="10"/>
  <c r="E6" i="10"/>
  <c r="E10" i="10"/>
  <c r="E14" i="10"/>
  <c r="E18" i="10"/>
  <c r="E22" i="10"/>
  <c r="E26" i="10"/>
  <c r="E30" i="10"/>
  <c r="E34" i="10"/>
  <c r="E38" i="10"/>
  <c r="E42" i="10"/>
  <c r="E46" i="10"/>
  <c r="E50" i="10"/>
  <c r="E54" i="10"/>
  <c r="E58" i="10"/>
  <c r="E62" i="10"/>
  <c r="E66" i="10"/>
  <c r="E70" i="10"/>
  <c r="E74" i="10"/>
  <c r="E78" i="10"/>
  <c r="E82" i="10"/>
  <c r="E86" i="10"/>
  <c r="E90" i="10"/>
  <c r="E94" i="10"/>
  <c r="E98" i="10"/>
  <c r="E102" i="10"/>
  <c r="E106" i="10"/>
  <c r="E110" i="10"/>
  <c r="E114" i="10"/>
  <c r="E118" i="10"/>
  <c r="E122" i="10"/>
  <c r="E126" i="10"/>
  <c r="E130" i="10"/>
  <c r="E134" i="10"/>
  <c r="E138" i="10"/>
  <c r="E142" i="10"/>
  <c r="E146" i="10"/>
  <c r="E150" i="10"/>
  <c r="E154" i="10"/>
  <c r="E158" i="10"/>
  <c r="E162" i="10"/>
  <c r="E166" i="10"/>
  <c r="E170" i="10"/>
  <c r="E174" i="10"/>
  <c r="E178" i="10"/>
  <c r="E182" i="10"/>
  <c r="E186" i="10"/>
  <c r="E190" i="10"/>
  <c r="E194" i="10"/>
  <c r="E198" i="10"/>
  <c r="E202" i="10"/>
  <c r="E206" i="10"/>
  <c r="E210" i="10"/>
  <c r="E214" i="10"/>
  <c r="E218" i="10"/>
  <c r="E222" i="10"/>
  <c r="E226" i="10"/>
  <c r="E230" i="10"/>
  <c r="E234" i="10"/>
  <c r="E238" i="10"/>
  <c r="E242" i="10"/>
  <c r="E246" i="10"/>
  <c r="E250" i="10"/>
  <c r="E254" i="10"/>
  <c r="E258" i="10"/>
  <c r="E262" i="10"/>
  <c r="E266" i="10"/>
  <c r="E270" i="10"/>
  <c r="E274" i="10"/>
  <c r="E278" i="10"/>
  <c r="E282" i="10"/>
  <c r="E286" i="10"/>
  <c r="E290" i="10"/>
  <c r="E294" i="10"/>
  <c r="E298" i="10"/>
  <c r="E302" i="10"/>
  <c r="E306" i="10"/>
  <c r="E310" i="10"/>
  <c r="E314" i="10"/>
  <c r="E318" i="10"/>
  <c r="E322" i="10"/>
  <c r="E326" i="10"/>
  <c r="E330" i="10"/>
  <c r="E334" i="10"/>
  <c r="E338" i="10"/>
  <c r="E342" i="10"/>
  <c r="E346" i="10"/>
  <c r="E348" i="10"/>
  <c r="E350" i="10"/>
  <c r="E352" i="10"/>
  <c r="E354" i="10"/>
  <c r="E356" i="10"/>
  <c r="E358" i="10"/>
  <c r="E360" i="10"/>
  <c r="E362" i="10"/>
  <c r="E364" i="10"/>
  <c r="E366" i="10"/>
  <c r="E368" i="10"/>
  <c r="E370" i="10"/>
  <c r="E372" i="10"/>
  <c r="E374" i="10"/>
  <c r="E376" i="10"/>
  <c r="E378" i="10"/>
  <c r="E380" i="10"/>
  <c r="E382" i="10"/>
  <c r="E384" i="10"/>
  <c r="E386" i="10"/>
  <c r="E388" i="10"/>
  <c r="P25" i="34"/>
  <c r="G17" i="21"/>
  <c r="O29" i="17"/>
  <c r="O53" i="17"/>
  <c r="E17" i="21"/>
  <c r="F17" i="21"/>
  <c r="D17" i="21"/>
  <c r="E17" i="23"/>
  <c r="P17" i="27"/>
  <c r="O52" i="17"/>
  <c r="O46" i="17"/>
  <c r="O32" i="25"/>
  <c r="O28" i="25"/>
  <c r="Q29" i="34"/>
  <c r="Q30" i="34" s="1"/>
  <c r="P28" i="34"/>
  <c r="P26" i="34"/>
  <c r="P27" i="34"/>
  <c r="O49" i="17"/>
  <c r="O47" i="17"/>
  <c r="O41" i="17"/>
  <c r="O39" i="17"/>
  <c r="O37" i="17"/>
  <c r="O34" i="17"/>
  <c r="O57" i="17"/>
  <c r="O55" i="17"/>
  <c r="O51" i="17"/>
  <c r="O45" i="17"/>
  <c r="O50" i="25"/>
  <c r="O46" i="25"/>
  <c r="O30" i="25"/>
  <c r="O32" i="17"/>
  <c r="O30" i="17"/>
  <c r="O28" i="17"/>
  <c r="C5" i="17"/>
  <c r="O27" i="25"/>
  <c r="O52" i="25"/>
  <c r="M17" i="23"/>
  <c r="L17" i="27"/>
  <c r="D17" i="27"/>
  <c r="I17" i="23"/>
  <c r="N17" i="27"/>
  <c r="J17" i="27"/>
  <c r="F17" i="27"/>
  <c r="B17" i="27"/>
  <c r="Q17" i="27"/>
  <c r="K17" i="23"/>
  <c r="C17" i="23"/>
  <c r="Q17" i="23"/>
  <c r="O17" i="23"/>
  <c r="G17" i="23"/>
  <c r="O17" i="27"/>
  <c r="M17" i="27"/>
  <c r="K17" i="27"/>
  <c r="I17" i="27"/>
  <c r="G17" i="27"/>
  <c r="E17" i="27"/>
  <c r="C17" i="27"/>
  <c r="N17" i="23"/>
  <c r="J17" i="23"/>
  <c r="F17" i="23"/>
  <c r="P17" i="23"/>
  <c r="L17" i="23"/>
  <c r="H17" i="23"/>
  <c r="D17" i="23"/>
  <c r="A9" i="27"/>
  <c r="G26" i="25"/>
  <c r="G4" i="25" s="1"/>
  <c r="H26" i="25"/>
  <c r="H4" i="25" s="1"/>
  <c r="A10" i="27"/>
  <c r="J26" i="25"/>
  <c r="J4" i="25" s="1"/>
  <c r="A12" i="27"/>
  <c r="A11" i="27"/>
  <c r="I26" i="25"/>
  <c r="I4" i="25" s="1"/>
  <c r="B13" i="21"/>
  <c r="A33" i="45" s="1"/>
  <c r="K26" i="17"/>
  <c r="K4" i="17" s="1"/>
  <c r="A13" i="27"/>
  <c r="K26" i="25"/>
  <c r="K4" i="25" s="1"/>
  <c r="A13" i="23"/>
  <c r="L26" i="25"/>
  <c r="L4" i="25" s="1"/>
  <c r="L26" i="17"/>
  <c r="L4" i="17" s="1"/>
  <c r="A14" i="23"/>
  <c r="A14" i="27"/>
  <c r="B14" i="21"/>
  <c r="A34" i="45" s="1"/>
  <c r="N26" i="25"/>
  <c r="N4" i="25" s="1"/>
  <c r="B15" i="21"/>
  <c r="A35" i="45" s="1"/>
  <c r="N26" i="17"/>
  <c r="N4" i="17" s="1"/>
  <c r="A16" i="23"/>
  <c r="A16" i="27"/>
  <c r="M26" i="17"/>
  <c r="M4" i="17" s="1"/>
  <c r="B16" i="21"/>
  <c r="A36" i="45" s="1"/>
  <c r="A15" i="27"/>
  <c r="M26" i="25"/>
  <c r="M4" i="25" s="1"/>
  <c r="A15" i="23"/>
  <c r="B17" i="23"/>
  <c r="O27" i="17"/>
  <c r="O59" i="17"/>
  <c r="O35" i="17"/>
  <c r="O59" i="25"/>
  <c r="O43" i="25"/>
  <c r="O33" i="25"/>
  <c r="O29" i="25"/>
  <c r="O53" i="25"/>
  <c r="O35" i="25"/>
  <c r="O31" i="25"/>
  <c r="C17" i="21"/>
  <c r="N25" i="45" l="1"/>
  <c r="V25" i="45"/>
  <c r="X25" i="45"/>
  <c r="C37" i="45"/>
  <c r="O37" i="45" s="1"/>
  <c r="E37" i="45"/>
  <c r="P37" i="45" s="1"/>
  <c r="G37" i="45"/>
  <c r="K37" i="45"/>
  <c r="X37" i="45" s="1"/>
  <c r="I37" i="45"/>
  <c r="W37" i="45" s="1"/>
  <c r="U25" i="45"/>
  <c r="T25" i="45"/>
  <c r="O44" i="45"/>
  <c r="U44" i="45"/>
  <c r="R44" i="45"/>
  <c r="Q27" i="45"/>
  <c r="O64" i="17"/>
  <c r="O64" i="25"/>
  <c r="W44" i="45"/>
  <c r="O30" i="45"/>
  <c r="R31" i="45"/>
  <c r="Q32" i="45"/>
  <c r="P31" i="45"/>
  <c r="O13" i="17"/>
  <c r="R27" i="45"/>
  <c r="Q30" i="45"/>
  <c r="N36" i="45"/>
  <c r="T44" i="45"/>
  <c r="Q44" i="45"/>
  <c r="V44" i="45"/>
  <c r="S30" i="45"/>
  <c r="P28" i="45"/>
  <c r="U28" i="45"/>
  <c r="P32" i="45"/>
  <c r="P26" i="45"/>
  <c r="O28" i="45"/>
  <c r="S32" i="45"/>
  <c r="R26" i="45"/>
  <c r="N33" i="45"/>
  <c r="O27" i="45"/>
  <c r="O5" i="17"/>
  <c r="X44" i="45"/>
  <c r="S44" i="45"/>
  <c r="O31" i="45"/>
  <c r="T31" i="45"/>
  <c r="Q31" i="45"/>
  <c r="V31" i="45"/>
  <c r="R28" i="45"/>
  <c r="O26" i="45"/>
  <c r="T26" i="45"/>
  <c r="Q26" i="45"/>
  <c r="O32" i="45"/>
  <c r="S25" i="45"/>
  <c r="S28" i="45"/>
  <c r="N35" i="45"/>
  <c r="N34" i="45"/>
  <c r="U37" i="45"/>
  <c r="Q37" i="45"/>
  <c r="V37" i="45"/>
  <c r="N29" i="45"/>
  <c r="P27" i="45"/>
  <c r="S31" i="45"/>
  <c r="X31" i="45"/>
  <c r="Q28" i="45"/>
  <c r="R32" i="45"/>
  <c r="S26" i="45"/>
  <c r="X26" i="45"/>
  <c r="S27" i="45"/>
  <c r="R30" i="45"/>
  <c r="R25" i="45"/>
  <c r="W25" i="45"/>
  <c r="P30" i="45"/>
  <c r="O6" i="25"/>
  <c r="O10" i="25"/>
  <c r="O14" i="25"/>
  <c r="O18" i="25"/>
  <c r="O5" i="25"/>
  <c r="O9" i="25"/>
  <c r="O13" i="25"/>
  <c r="O17" i="25"/>
  <c r="O8" i="25"/>
  <c r="O12" i="25"/>
  <c r="O16" i="25"/>
  <c r="O20" i="25"/>
  <c r="O7" i="25"/>
  <c r="O11" i="25"/>
  <c r="O15" i="25"/>
  <c r="O19" i="25"/>
  <c r="O18" i="17"/>
  <c r="O17" i="17"/>
  <c r="O15" i="17"/>
  <c r="O10" i="17"/>
  <c r="O8" i="17"/>
  <c r="O19" i="17"/>
  <c r="O9" i="17"/>
  <c r="O7" i="17"/>
  <c r="O12" i="17"/>
  <c r="O14" i="17"/>
  <c r="O11" i="17"/>
  <c r="O16" i="17"/>
  <c r="O6" i="17"/>
  <c r="E344" i="10"/>
  <c r="E340" i="10"/>
  <c r="E336" i="10"/>
  <c r="E332" i="10"/>
  <c r="E328" i="10"/>
  <c r="E324" i="10"/>
  <c r="E320" i="10"/>
  <c r="E316" i="10"/>
  <c r="E312" i="10"/>
  <c r="E308" i="10"/>
  <c r="E304" i="10"/>
  <c r="E300" i="10"/>
  <c r="E296" i="10"/>
  <c r="E292" i="10"/>
  <c r="E288" i="10"/>
  <c r="E284" i="10"/>
  <c r="E280" i="10"/>
  <c r="E276" i="10"/>
  <c r="E272" i="10"/>
  <c r="E268" i="10"/>
  <c r="E264" i="10"/>
  <c r="E260" i="10"/>
  <c r="E256" i="10"/>
  <c r="E252" i="10"/>
  <c r="E248" i="10"/>
  <c r="E244" i="10"/>
  <c r="E240" i="10"/>
  <c r="E236" i="10"/>
  <c r="E232" i="10"/>
  <c r="E228" i="10"/>
  <c r="E224" i="10"/>
  <c r="E220" i="10"/>
  <c r="E216" i="10"/>
  <c r="E212" i="10"/>
  <c r="E208" i="10"/>
  <c r="E204" i="10"/>
  <c r="E200" i="10"/>
  <c r="E196" i="10"/>
  <c r="E192" i="10"/>
  <c r="E188" i="10"/>
  <c r="E184" i="10"/>
  <c r="E180" i="10"/>
  <c r="E176" i="10"/>
  <c r="E172" i="10"/>
  <c r="E168" i="10"/>
  <c r="E164" i="10"/>
  <c r="E160" i="10"/>
  <c r="E156" i="10"/>
  <c r="E152" i="10"/>
  <c r="E148" i="10"/>
  <c r="E144" i="10"/>
  <c r="E140" i="10"/>
  <c r="E136" i="10"/>
  <c r="E132" i="10"/>
  <c r="E128" i="10"/>
  <c r="E124" i="10"/>
  <c r="E120" i="10"/>
  <c r="E116" i="10"/>
  <c r="E112" i="10"/>
  <c r="E108" i="10"/>
  <c r="E104" i="10"/>
  <c r="E100" i="10"/>
  <c r="E96" i="10"/>
  <c r="E92" i="10"/>
  <c r="E88" i="10"/>
  <c r="E84" i="10"/>
  <c r="E80" i="10"/>
  <c r="E76" i="10"/>
  <c r="E72" i="10"/>
  <c r="E68" i="10"/>
  <c r="E64" i="10"/>
  <c r="E60" i="10"/>
  <c r="E56" i="10"/>
  <c r="E52" i="10"/>
  <c r="E48" i="10"/>
  <c r="E44" i="10"/>
  <c r="E40" i="10"/>
  <c r="E36" i="10"/>
  <c r="E32" i="10"/>
  <c r="E28" i="10"/>
  <c r="E24" i="10"/>
  <c r="E20" i="10"/>
  <c r="E8" i="10"/>
  <c r="E16" i="10"/>
  <c r="E12" i="10"/>
  <c r="P29" i="34"/>
  <c r="Q31" i="34"/>
  <c r="P30" i="34"/>
  <c r="O20" i="17"/>
  <c r="S37" i="45" l="1"/>
  <c r="T37" i="45"/>
  <c r="R37" i="45"/>
  <c r="Q25" i="45"/>
  <c r="P25" i="45"/>
  <c r="O25" i="45"/>
  <c r="A44" i="17"/>
  <c r="A44" i="25"/>
  <c r="A29" i="25"/>
  <c r="A29" i="17"/>
  <c r="A45" i="25"/>
  <c r="A45" i="17"/>
  <c r="A34" i="25"/>
  <c r="A34" i="17"/>
  <c r="A50" i="25"/>
  <c r="A50" i="17"/>
  <c r="A53" i="25"/>
  <c r="A53" i="17"/>
  <c r="A39" i="17"/>
  <c r="A39" i="25"/>
  <c r="A55" i="25"/>
  <c r="A55" i="17"/>
  <c r="A61" i="11"/>
  <c r="A61" i="17"/>
  <c r="A61" i="25"/>
  <c r="A28" i="17"/>
  <c r="A28" i="25"/>
  <c r="A48" i="17"/>
  <c r="A48" i="25"/>
  <c r="A33" i="25"/>
  <c r="A33" i="17"/>
  <c r="A49" i="25"/>
  <c r="A49" i="17"/>
  <c r="A38" i="17"/>
  <c r="A38" i="25"/>
  <c r="A54" i="17"/>
  <c r="A54" i="25"/>
  <c r="A27" i="25"/>
  <c r="A27" i="17"/>
  <c r="A43" i="25"/>
  <c r="A43" i="17"/>
  <c r="A59" i="25"/>
  <c r="A59" i="17"/>
  <c r="A60" i="11"/>
  <c r="A60" i="25"/>
  <c r="A60" i="17"/>
  <c r="A32" i="17"/>
  <c r="A32" i="25"/>
  <c r="A52" i="25"/>
  <c r="A52" i="17"/>
  <c r="A37" i="25"/>
  <c r="A37" i="17"/>
  <c r="A57" i="25"/>
  <c r="A57" i="17"/>
  <c r="A42" i="17"/>
  <c r="A42" i="25"/>
  <c r="A58" i="17"/>
  <c r="A58" i="25"/>
  <c r="A31" i="17"/>
  <c r="A31" i="25"/>
  <c r="A47" i="25"/>
  <c r="A47" i="17"/>
  <c r="A63" i="11"/>
  <c r="A63" i="25"/>
  <c r="A63" i="17"/>
  <c r="A40" i="25"/>
  <c r="A40" i="17"/>
  <c r="A56" i="25"/>
  <c r="A56" i="17"/>
  <c r="A41" i="25"/>
  <c r="A41" i="17"/>
  <c r="A30" i="25"/>
  <c r="A30" i="17"/>
  <c r="A46" i="25"/>
  <c r="A46" i="17"/>
  <c r="A36" i="25"/>
  <c r="A36" i="17"/>
  <c r="A35" i="17"/>
  <c r="A35" i="25"/>
  <c r="A51" i="25"/>
  <c r="A51" i="17"/>
  <c r="A62" i="11"/>
  <c r="A62" i="25"/>
  <c r="A62" i="17"/>
  <c r="A48" i="11"/>
  <c r="W21" i="27"/>
  <c r="A49" i="11"/>
  <c r="X21" i="27"/>
  <c r="A50" i="11"/>
  <c r="Y21" i="27"/>
  <c r="A47" i="11"/>
  <c r="V21" i="27"/>
  <c r="AA21" i="27"/>
  <c r="A52" i="11"/>
  <c r="A53" i="11"/>
  <c r="AB21" i="27"/>
  <c r="A51" i="11"/>
  <c r="Z21" i="27"/>
  <c r="O21" i="23"/>
  <c r="A40" i="11"/>
  <c r="O21" i="27"/>
  <c r="A56" i="11"/>
  <c r="AE21" i="27"/>
  <c r="P21" i="27"/>
  <c r="A41" i="11"/>
  <c r="P21" i="23"/>
  <c r="AF21" i="27"/>
  <c r="A57" i="11"/>
  <c r="Q21" i="27"/>
  <c r="Q21" i="23"/>
  <c r="A42" i="11"/>
  <c r="A58" i="11"/>
  <c r="N21" i="27"/>
  <c r="A39" i="11"/>
  <c r="N21" i="23"/>
  <c r="A55" i="11"/>
  <c r="AD21" i="27"/>
  <c r="G21" i="23"/>
  <c r="A32" i="11"/>
  <c r="G21" i="27"/>
  <c r="H21" i="27"/>
  <c r="A33" i="11"/>
  <c r="H21" i="23"/>
  <c r="I21" i="27"/>
  <c r="A34" i="11"/>
  <c r="I21" i="23"/>
  <c r="A31" i="11"/>
  <c r="F21" i="27"/>
  <c r="F21" i="23"/>
  <c r="K21" i="23"/>
  <c r="K21" i="27"/>
  <c r="A36" i="11"/>
  <c r="L21" i="27"/>
  <c r="A37" i="11"/>
  <c r="L21" i="23"/>
  <c r="M21" i="23"/>
  <c r="A38" i="11"/>
  <c r="M21" i="27"/>
  <c r="AC21" i="27"/>
  <c r="A54" i="11"/>
  <c r="A35" i="11"/>
  <c r="J21" i="23"/>
  <c r="J21" i="27"/>
  <c r="C21" i="23"/>
  <c r="C21" i="27"/>
  <c r="A28" i="11"/>
  <c r="S21" i="27"/>
  <c r="S21" i="23"/>
  <c r="A44" i="11"/>
  <c r="D21" i="27"/>
  <c r="A29" i="11"/>
  <c r="D21" i="23"/>
  <c r="T21" i="27"/>
  <c r="A45" i="11"/>
  <c r="A30" i="11"/>
  <c r="E21" i="23"/>
  <c r="E21" i="27"/>
  <c r="A46" i="11"/>
  <c r="U21" i="27"/>
  <c r="B21" i="27"/>
  <c r="A27" i="11"/>
  <c r="B21" i="23"/>
  <c r="R21" i="27"/>
  <c r="A43" i="11"/>
  <c r="R21" i="23"/>
  <c r="A59" i="11"/>
  <c r="V34" i="45"/>
  <c r="Q34" i="45"/>
  <c r="U36" i="45"/>
  <c r="P36" i="45"/>
  <c r="W29" i="45"/>
  <c r="R29" i="45"/>
  <c r="W34" i="45"/>
  <c r="R34" i="45"/>
  <c r="W33" i="45"/>
  <c r="R33" i="45"/>
  <c r="V29" i="45"/>
  <c r="Q29" i="45"/>
  <c r="T29" i="45"/>
  <c r="O29" i="45"/>
  <c r="U34" i="45"/>
  <c r="P34" i="45"/>
  <c r="W35" i="45"/>
  <c r="R35" i="45"/>
  <c r="U35" i="45"/>
  <c r="P35" i="45"/>
  <c r="O33" i="45"/>
  <c r="T33" i="45"/>
  <c r="V36" i="45"/>
  <c r="Q36" i="45"/>
  <c r="T34" i="45"/>
  <c r="O34" i="45"/>
  <c r="O35" i="45"/>
  <c r="T35" i="45"/>
  <c r="V33" i="45"/>
  <c r="Q33" i="45"/>
  <c r="W36" i="45"/>
  <c r="R36" i="45"/>
  <c r="X34" i="45"/>
  <c r="S34" i="45"/>
  <c r="S35" i="45"/>
  <c r="X35" i="45"/>
  <c r="U33" i="45"/>
  <c r="P33" i="45"/>
  <c r="U29" i="45"/>
  <c r="P29" i="45"/>
  <c r="X29" i="45"/>
  <c r="S29" i="45"/>
  <c r="V35" i="45"/>
  <c r="Q35" i="45"/>
  <c r="S33" i="45"/>
  <c r="X33" i="45"/>
  <c r="X36" i="45"/>
  <c r="S36" i="45"/>
  <c r="T36" i="45"/>
  <c r="O36" i="45"/>
  <c r="C1698" i="10"/>
  <c r="K1698" i="10" s="1"/>
  <c r="C1714" i="10"/>
  <c r="K1714" i="10" s="1"/>
  <c r="C1695" i="10"/>
  <c r="K1695" i="10" s="1"/>
  <c r="C1711" i="10"/>
  <c r="K1711" i="10" s="1"/>
  <c r="C1708" i="10"/>
  <c r="K1708" i="10" s="1"/>
  <c r="C1673" i="10"/>
  <c r="K1673" i="10" s="1"/>
  <c r="C1713" i="10"/>
  <c r="K1713" i="10" s="1"/>
  <c r="C1687" i="10"/>
  <c r="K1687" i="10" s="1"/>
  <c r="C1702" i="10"/>
  <c r="K1702" i="10" s="1"/>
  <c r="C1710" i="10"/>
  <c r="K1710" i="10" s="1"/>
  <c r="C1718" i="10"/>
  <c r="K1718" i="10" s="1"/>
  <c r="C1684" i="10"/>
  <c r="K1684" i="10" s="1"/>
  <c r="C1692" i="10"/>
  <c r="K1692" i="10" s="1"/>
  <c r="C1674" i="10"/>
  <c r="K1674" i="10" s="1"/>
  <c r="C1699" i="10"/>
  <c r="K1699" i="10" s="1"/>
  <c r="C1707" i="10"/>
  <c r="K1707" i="10" s="1"/>
  <c r="C1715" i="10"/>
  <c r="K1715" i="10" s="1"/>
  <c r="C1681" i="10"/>
  <c r="K1681" i="10" s="1"/>
  <c r="C1689" i="10"/>
  <c r="K1689" i="10" s="1"/>
  <c r="C1677" i="10"/>
  <c r="K1677" i="10" s="1"/>
  <c r="C1716" i="10"/>
  <c r="K1716" i="10" s="1"/>
  <c r="C1690" i="10"/>
  <c r="K1690" i="10" s="1"/>
  <c r="C1697" i="10"/>
  <c r="K1697" i="10" s="1"/>
  <c r="C1679" i="10"/>
  <c r="K1679" i="10" s="1"/>
  <c r="C1696" i="10"/>
  <c r="K1696" i="10" s="1"/>
  <c r="C1704" i="10"/>
  <c r="K1704" i="10" s="1"/>
  <c r="C1712" i="10"/>
  <c r="K1712" i="10" s="1"/>
  <c r="C1678" i="10"/>
  <c r="K1678" i="10" s="1"/>
  <c r="C1686" i="10"/>
  <c r="K1686" i="10" s="1"/>
  <c r="C1694" i="10"/>
  <c r="K1694" i="10" s="1"/>
  <c r="C1701" i="10"/>
  <c r="K1701" i="10" s="1"/>
  <c r="C1709" i="10"/>
  <c r="K1709" i="10" s="1"/>
  <c r="C1717" i="10"/>
  <c r="K1717" i="10" s="1"/>
  <c r="C1683" i="10"/>
  <c r="K1683" i="10" s="1"/>
  <c r="C1691" i="10"/>
  <c r="K1691" i="10" s="1"/>
  <c r="C1676" i="10"/>
  <c r="K1676" i="10" s="1"/>
  <c r="C1706" i="10"/>
  <c r="K1706" i="10" s="1"/>
  <c r="C1688" i="10"/>
  <c r="K1688" i="10" s="1"/>
  <c r="C1719" i="10"/>
  <c r="K1719" i="10" s="1"/>
  <c r="C1685" i="10"/>
  <c r="K1685" i="10" s="1"/>
  <c r="C1693" i="10"/>
  <c r="K1693" i="10" s="1"/>
  <c r="C1680" i="10"/>
  <c r="K1680" i="10" s="1"/>
  <c r="C1703" i="10"/>
  <c r="K1703" i="10" s="1"/>
  <c r="C1700" i="10"/>
  <c r="K1700" i="10" s="1"/>
  <c r="C1682" i="10"/>
  <c r="K1682" i="10" s="1"/>
  <c r="C1705" i="10"/>
  <c r="K1705" i="10" s="1"/>
  <c r="C1675" i="10"/>
  <c r="K1675" i="10" s="1"/>
  <c r="C440" i="10"/>
  <c r="K440" i="10" s="1"/>
  <c r="C547" i="10"/>
  <c r="K547" i="10" s="1"/>
  <c r="C461" i="10"/>
  <c r="K461" i="10" s="1"/>
  <c r="C867" i="10"/>
  <c r="K867" i="10" s="1"/>
  <c r="C645" i="10"/>
  <c r="K645" i="10" s="1"/>
  <c r="C897" i="10"/>
  <c r="K897" i="10" s="1"/>
  <c r="C907" i="10"/>
  <c r="K907" i="10" s="1"/>
  <c r="C700" i="10"/>
  <c r="K700" i="10" s="1"/>
  <c r="C826" i="10"/>
  <c r="K826" i="10" s="1"/>
  <c r="C796" i="10"/>
  <c r="K796" i="10" s="1"/>
  <c r="C967" i="10"/>
  <c r="K967" i="10" s="1"/>
  <c r="C681" i="10"/>
  <c r="K681" i="10" s="1"/>
  <c r="C577" i="10"/>
  <c r="K577" i="10" s="1"/>
  <c r="C399" i="10"/>
  <c r="K399" i="10" s="1"/>
  <c r="C847" i="10"/>
  <c r="K847" i="10" s="1"/>
  <c r="C606" i="10"/>
  <c r="K606" i="10" s="1"/>
  <c r="C426" i="10"/>
  <c r="K426" i="10" s="1"/>
  <c r="C629" i="10"/>
  <c r="K629" i="10" s="1"/>
  <c r="C507" i="10"/>
  <c r="K507" i="10" s="1"/>
  <c r="C782" i="10"/>
  <c r="K782" i="10" s="1"/>
  <c r="C764" i="10"/>
  <c r="K764" i="10" s="1"/>
  <c r="C1602" i="10"/>
  <c r="K1602" i="10" s="1"/>
  <c r="C1546" i="10"/>
  <c r="K1546" i="10" s="1"/>
  <c r="C1538" i="10"/>
  <c r="K1538" i="10" s="1"/>
  <c r="C1530" i="10"/>
  <c r="K1530" i="10" s="1"/>
  <c r="C1604" i="10"/>
  <c r="K1604" i="10" s="1"/>
  <c r="C1596" i="10"/>
  <c r="K1596" i="10" s="1"/>
  <c r="C1540" i="10"/>
  <c r="K1540" i="10" s="1"/>
  <c r="C1532" i="10"/>
  <c r="K1532" i="10" s="1"/>
  <c r="C1504" i="10"/>
  <c r="K1504" i="10" s="1"/>
  <c r="C1496" i="10"/>
  <c r="K1496" i="10" s="1"/>
  <c r="C1480" i="10"/>
  <c r="K1480" i="10" s="1"/>
  <c r="C1464" i="10"/>
  <c r="K1464" i="10" s="1"/>
  <c r="C1432" i="10"/>
  <c r="K1432" i="10" s="1"/>
  <c r="C1416" i="10"/>
  <c r="K1416" i="10" s="1"/>
  <c r="C1408" i="10"/>
  <c r="K1408" i="10" s="1"/>
  <c r="C1400" i="10"/>
  <c r="K1400" i="10" s="1"/>
  <c r="C1336" i="10"/>
  <c r="K1336" i="10" s="1"/>
  <c r="C1320" i="10"/>
  <c r="K1320" i="10" s="1"/>
  <c r="C1280" i="10"/>
  <c r="K1280" i="10" s="1"/>
  <c r="C1264" i="10"/>
  <c r="K1264" i="10" s="1"/>
  <c r="C1240" i="10"/>
  <c r="K1240" i="10" s="1"/>
  <c r="C1216" i="10"/>
  <c r="K1216" i="10" s="1"/>
  <c r="C1208" i="10"/>
  <c r="K1208" i="10" s="1"/>
  <c r="C1184" i="10"/>
  <c r="K1184" i="10" s="1"/>
  <c r="C1144" i="10"/>
  <c r="K1144" i="10" s="1"/>
  <c r="C1096" i="10"/>
  <c r="K1096" i="10" s="1"/>
  <c r="C1072" i="10"/>
  <c r="K1072" i="10" s="1"/>
  <c r="C1064" i="10"/>
  <c r="K1064" i="10" s="1"/>
  <c r="C1032" i="10"/>
  <c r="K1032" i="10" s="1"/>
  <c r="C1502" i="10"/>
  <c r="K1502" i="10" s="1"/>
  <c r="C1486" i="10"/>
  <c r="K1486" i="10" s="1"/>
  <c r="C1478" i="10"/>
  <c r="K1478" i="10" s="1"/>
  <c r="C1462" i="10"/>
  <c r="K1462" i="10" s="1"/>
  <c r="C1430" i="10"/>
  <c r="K1430" i="10" s="1"/>
  <c r="C1414" i="10"/>
  <c r="K1414" i="10" s="1"/>
  <c r="C1398" i="10"/>
  <c r="K1398" i="10" s="1"/>
  <c r="C1334" i="10"/>
  <c r="K1334" i="10" s="1"/>
  <c r="C1318" i="10"/>
  <c r="K1318" i="10" s="1"/>
  <c r="C1278" i="10"/>
  <c r="K1278" i="10" s="1"/>
  <c r="C1262" i="10"/>
  <c r="K1262" i="10" s="1"/>
  <c r="C1238" i="10"/>
  <c r="K1238" i="10" s="1"/>
  <c r="C1214" i="10"/>
  <c r="K1214" i="10" s="1"/>
  <c r="C1206" i="10"/>
  <c r="K1206" i="10" s="1"/>
  <c r="C1182" i="10"/>
  <c r="K1182" i="10" s="1"/>
  <c r="C1142" i="10"/>
  <c r="K1142" i="10" s="1"/>
  <c r="C1094" i="10"/>
  <c r="K1094" i="10" s="1"/>
  <c r="C1078" i="10"/>
  <c r="K1078" i="10" s="1"/>
  <c r="C1062" i="10"/>
  <c r="K1062" i="10" s="1"/>
  <c r="C1038" i="10"/>
  <c r="K1038" i="10" s="1"/>
  <c r="C1030" i="10"/>
  <c r="K1030" i="10" s="1"/>
  <c r="C1606" i="10"/>
  <c r="K1606" i="10" s="1"/>
  <c r="C1598" i="10"/>
  <c r="K1598" i="10" s="1"/>
  <c r="C1542" i="10"/>
  <c r="K1542" i="10" s="1"/>
  <c r="C1534" i="10"/>
  <c r="K1534" i="10" s="1"/>
  <c r="C1600" i="10"/>
  <c r="K1600" i="10" s="1"/>
  <c r="C1544" i="10"/>
  <c r="K1544" i="10" s="1"/>
  <c r="C1536" i="10"/>
  <c r="K1536" i="10" s="1"/>
  <c r="C1528" i="10"/>
  <c r="K1528" i="10" s="1"/>
  <c r="C1500" i="10"/>
  <c r="K1500" i="10" s="1"/>
  <c r="C1484" i="10"/>
  <c r="K1484" i="10" s="1"/>
  <c r="C1460" i="10"/>
  <c r="K1460" i="10" s="1"/>
  <c r="C1428" i="10"/>
  <c r="K1428" i="10" s="1"/>
  <c r="C1420" i="10"/>
  <c r="K1420" i="10" s="1"/>
  <c r="C1412" i="10"/>
  <c r="K1412" i="10" s="1"/>
  <c r="C1396" i="10"/>
  <c r="K1396" i="10" s="1"/>
  <c r="C1332" i="10"/>
  <c r="K1332" i="10" s="1"/>
  <c r="C1316" i="10"/>
  <c r="K1316" i="10" s="1"/>
  <c r="C1284" i="10"/>
  <c r="K1284" i="10" s="1"/>
  <c r="C1268" i="10"/>
  <c r="K1268" i="10" s="1"/>
  <c r="C1244" i="10"/>
  <c r="K1244" i="10" s="1"/>
  <c r="C1212" i="10"/>
  <c r="K1212" i="10" s="1"/>
  <c r="C1204" i="10"/>
  <c r="K1204" i="10" s="1"/>
  <c r="C1180" i="10"/>
  <c r="K1180" i="10" s="1"/>
  <c r="C1140" i="10"/>
  <c r="K1140" i="10" s="1"/>
  <c r="C1100" i="10"/>
  <c r="K1100" i="10" s="1"/>
  <c r="C1076" i="10"/>
  <c r="K1076" i="10" s="1"/>
  <c r="C1060" i="10"/>
  <c r="K1060" i="10" s="1"/>
  <c r="C1036" i="10"/>
  <c r="K1036" i="10" s="1"/>
  <c r="C1506" i="10"/>
  <c r="K1506" i="10" s="1"/>
  <c r="C1498" i="10"/>
  <c r="K1498" i="10" s="1"/>
  <c r="C1482" i="10"/>
  <c r="K1482" i="10" s="1"/>
  <c r="C1458" i="10"/>
  <c r="K1458" i="10" s="1"/>
  <c r="C1434" i="10"/>
  <c r="K1434" i="10" s="1"/>
  <c r="C1426" i="10"/>
  <c r="K1426" i="10" s="1"/>
  <c r="C1418" i="10"/>
  <c r="K1418" i="10" s="1"/>
  <c r="C1410" i="10"/>
  <c r="K1410" i="10" s="1"/>
  <c r="C1402" i="10"/>
  <c r="K1402" i="10" s="1"/>
  <c r="C1338" i="10"/>
  <c r="K1338" i="10" s="1"/>
  <c r="C1314" i="10"/>
  <c r="K1314" i="10" s="1"/>
  <c r="C1282" i="10"/>
  <c r="K1282" i="10" s="1"/>
  <c r="C1266" i="10"/>
  <c r="K1266" i="10" s="1"/>
  <c r="C1242" i="10"/>
  <c r="K1242" i="10" s="1"/>
  <c r="C1210" i="10"/>
  <c r="K1210" i="10" s="1"/>
  <c r="C1202" i="10"/>
  <c r="K1202" i="10" s="1"/>
  <c r="C1186" i="10"/>
  <c r="K1186" i="10" s="1"/>
  <c r="C1178" i="10"/>
  <c r="K1178" i="10" s="1"/>
  <c r="C1146" i="10"/>
  <c r="K1146" i="10" s="1"/>
  <c r="C1138" i="10"/>
  <c r="K1138" i="10" s="1"/>
  <c r="C1098" i="10"/>
  <c r="K1098" i="10" s="1"/>
  <c r="C1074" i="10"/>
  <c r="K1074" i="10" s="1"/>
  <c r="C1058" i="10"/>
  <c r="K1058" i="10" s="1"/>
  <c r="C1034" i="10"/>
  <c r="K1034" i="10" s="1"/>
  <c r="Q32" i="34"/>
  <c r="P31" i="34"/>
  <c r="C1670" i="10"/>
  <c r="K1670" i="10" s="1"/>
  <c r="C1671" i="10"/>
  <c r="K1671" i="10" s="1"/>
  <c r="C1672" i="10"/>
  <c r="K1672" i="10" s="1"/>
  <c r="R16" i="23" l="1"/>
  <c r="S16" i="23" s="1"/>
  <c r="R12" i="23"/>
  <c r="R8" i="23"/>
  <c r="R15" i="23"/>
  <c r="S15" i="23" s="1"/>
  <c r="R11" i="23"/>
  <c r="S11" i="23" s="1"/>
  <c r="R7" i="23"/>
  <c r="S7" i="23" s="1"/>
  <c r="R14" i="23"/>
  <c r="S14" i="23" s="1"/>
  <c r="R10" i="23"/>
  <c r="S10" i="23" s="1"/>
  <c r="R6" i="23"/>
  <c r="R13" i="23"/>
  <c r="R9" i="23"/>
  <c r="S9" i="23" s="1"/>
  <c r="R5" i="23"/>
  <c r="R12" i="27"/>
  <c r="S12" i="27" s="1"/>
  <c r="R10" i="27"/>
  <c r="R11" i="27"/>
  <c r="S11" i="27" s="1"/>
  <c r="R6" i="27"/>
  <c r="S6" i="27" s="1"/>
  <c r="R13" i="27"/>
  <c r="S13" i="27" s="1"/>
  <c r="R9" i="27"/>
  <c r="S9" i="27" s="1"/>
  <c r="R5" i="27"/>
  <c r="R16" i="27"/>
  <c r="S16" i="27" s="1"/>
  <c r="R8" i="27"/>
  <c r="S8" i="27" s="1"/>
  <c r="R15" i="27"/>
  <c r="S15" i="27" s="1"/>
  <c r="R7" i="27"/>
  <c r="S7" i="27" s="1"/>
  <c r="R14" i="27"/>
  <c r="S14" i="27" s="1"/>
  <c r="M21" i="17"/>
  <c r="M22" i="17" s="1"/>
  <c r="I21" i="17"/>
  <c r="I22" i="17" s="1"/>
  <c r="E21" i="17"/>
  <c r="E22" i="17" s="1"/>
  <c r="O21" i="17"/>
  <c r="O22" i="17" s="1"/>
  <c r="G21" i="17"/>
  <c r="G22" i="17" s="1"/>
  <c r="J21" i="17"/>
  <c r="J22" i="17" s="1"/>
  <c r="L21" i="17"/>
  <c r="L22" i="17" s="1"/>
  <c r="H21" i="17"/>
  <c r="H22" i="17" s="1"/>
  <c r="D21" i="17"/>
  <c r="D22" i="17" s="1"/>
  <c r="K21" i="17"/>
  <c r="K22" i="17" s="1"/>
  <c r="C21" i="17"/>
  <c r="N21" i="17"/>
  <c r="N22" i="17" s="1"/>
  <c r="F21" i="17"/>
  <c r="M21" i="25"/>
  <c r="M22" i="25" s="1"/>
  <c r="I21" i="25"/>
  <c r="I22" i="25" s="1"/>
  <c r="E21" i="25"/>
  <c r="E22" i="25" s="1"/>
  <c r="K21" i="25"/>
  <c r="K22" i="25" s="1"/>
  <c r="J21" i="25"/>
  <c r="J22" i="25" s="1"/>
  <c r="L21" i="25"/>
  <c r="L22" i="25" s="1"/>
  <c r="H21" i="25"/>
  <c r="H22" i="25" s="1"/>
  <c r="D21" i="25"/>
  <c r="O21" i="25"/>
  <c r="O22" i="25" s="1"/>
  <c r="G21" i="25"/>
  <c r="G22" i="25" s="1"/>
  <c r="C21" i="25"/>
  <c r="N21" i="25"/>
  <c r="N22" i="25" s="1"/>
  <c r="F21" i="25"/>
  <c r="C22" i="17"/>
  <c r="H21" i="11"/>
  <c r="G21" i="11"/>
  <c r="E21" i="11"/>
  <c r="D21" i="11"/>
  <c r="F21" i="11"/>
  <c r="S6" i="23"/>
  <c r="S12" i="23"/>
  <c r="S8" i="23"/>
  <c r="S13" i="23"/>
  <c r="S10" i="27"/>
  <c r="F22" i="17"/>
  <c r="C682" i="10"/>
  <c r="K682" i="10" s="1"/>
  <c r="C783" i="10"/>
  <c r="K783" i="10" s="1"/>
  <c r="C1466" i="10"/>
  <c r="K1466" i="10" s="1"/>
  <c r="C578" i="10"/>
  <c r="K578" i="10" s="1"/>
  <c r="C548" i="10"/>
  <c r="K548" i="10" s="1"/>
  <c r="C1246" i="10"/>
  <c r="K1246" i="10" s="1"/>
  <c r="C1436" i="10"/>
  <c r="K1436" i="10" s="1"/>
  <c r="C630" i="10"/>
  <c r="K630" i="10" s="1"/>
  <c r="C797" i="10"/>
  <c r="K797" i="10" s="1"/>
  <c r="C1080" i="10"/>
  <c r="K1080" i="10" s="1"/>
  <c r="C908" i="10"/>
  <c r="K908" i="10" s="1"/>
  <c r="C1422" i="10"/>
  <c r="K1422" i="10" s="1"/>
  <c r="C1340" i="10"/>
  <c r="K1340" i="10" s="1"/>
  <c r="C827" i="10"/>
  <c r="K827" i="10" s="1"/>
  <c r="C441" i="10"/>
  <c r="K441" i="10" s="1"/>
  <c r="C765" i="10"/>
  <c r="K765" i="10" s="1"/>
  <c r="C1066" i="10"/>
  <c r="K1066" i="10" s="1"/>
  <c r="C462" i="10"/>
  <c r="K462" i="10" s="1"/>
  <c r="C508" i="10"/>
  <c r="K508" i="10" s="1"/>
  <c r="C1404" i="10"/>
  <c r="K1404" i="10" s="1"/>
  <c r="C868" i="10"/>
  <c r="K868" i="10" s="1"/>
  <c r="C400" i="10"/>
  <c r="K400" i="10" s="1"/>
  <c r="C427" i="10"/>
  <c r="K427" i="10" s="1"/>
  <c r="C848" i="10"/>
  <c r="K848" i="10" s="1"/>
  <c r="C968" i="10"/>
  <c r="K968" i="10" s="1"/>
  <c r="C646" i="10"/>
  <c r="K646" i="10" s="1"/>
  <c r="C607" i="10"/>
  <c r="K607" i="10" s="1"/>
  <c r="C701" i="10"/>
  <c r="K701" i="10" s="1"/>
  <c r="C1061" i="10"/>
  <c r="K1061" i="10" s="1"/>
  <c r="C1077" i="10"/>
  <c r="K1077" i="10" s="1"/>
  <c r="C1093" i="10"/>
  <c r="K1093" i="10" s="1"/>
  <c r="C1141" i="10"/>
  <c r="K1141" i="10" s="1"/>
  <c r="C1205" i="10"/>
  <c r="K1205" i="10" s="1"/>
  <c r="C1269" i="10"/>
  <c r="K1269" i="10" s="1"/>
  <c r="C1285" i="10"/>
  <c r="K1285" i="10" s="1"/>
  <c r="C1317" i="10"/>
  <c r="K1317" i="10" s="1"/>
  <c r="C1421" i="10"/>
  <c r="K1421" i="10" s="1"/>
  <c r="C1485" i="10"/>
  <c r="K1485" i="10" s="1"/>
  <c r="C1501" i="10"/>
  <c r="K1501" i="10" s="1"/>
  <c r="C1031" i="10"/>
  <c r="K1031" i="10" s="1"/>
  <c r="C1071" i="10"/>
  <c r="K1071" i="10" s="1"/>
  <c r="C1143" i="10"/>
  <c r="K1143" i="10" s="1"/>
  <c r="C1207" i="10"/>
  <c r="K1207" i="10" s="1"/>
  <c r="C1239" i="10"/>
  <c r="K1239" i="10" s="1"/>
  <c r="C1319" i="10"/>
  <c r="K1319" i="10" s="1"/>
  <c r="C1335" i="10"/>
  <c r="K1335" i="10" s="1"/>
  <c r="C1399" i="10"/>
  <c r="K1399" i="10" s="1"/>
  <c r="C1415" i="10"/>
  <c r="K1415" i="10" s="1"/>
  <c r="C1431" i="10"/>
  <c r="K1431" i="10" s="1"/>
  <c r="C1463" i="10"/>
  <c r="K1463" i="10" s="1"/>
  <c r="C1479" i="10"/>
  <c r="K1479" i="10" s="1"/>
  <c r="C1543" i="10"/>
  <c r="K1543" i="10" s="1"/>
  <c r="C1607" i="10"/>
  <c r="K1607" i="10" s="1"/>
  <c r="C1537" i="10"/>
  <c r="K1537" i="10" s="1"/>
  <c r="C1601" i="10"/>
  <c r="K1601" i="10" s="1"/>
  <c r="C1037" i="10"/>
  <c r="K1037" i="10" s="1"/>
  <c r="C1101" i="10"/>
  <c r="K1101" i="10" s="1"/>
  <c r="C1181" i="10"/>
  <c r="K1181" i="10" s="1"/>
  <c r="C1213" i="10"/>
  <c r="K1213" i="10" s="1"/>
  <c r="C1245" i="10"/>
  <c r="K1245" i="10" s="1"/>
  <c r="C1261" i="10"/>
  <c r="K1261" i="10" s="1"/>
  <c r="C1277" i="10"/>
  <c r="K1277" i="10" s="1"/>
  <c r="C1333" i="10"/>
  <c r="K1333" i="10" s="1"/>
  <c r="C1397" i="10"/>
  <c r="K1397" i="10" s="1"/>
  <c r="C1413" i="10"/>
  <c r="K1413" i="10" s="1"/>
  <c r="C1429" i="10"/>
  <c r="K1429" i="10" s="1"/>
  <c r="C1461" i="10"/>
  <c r="K1461" i="10" s="1"/>
  <c r="C1477" i="10"/>
  <c r="K1477" i="10" s="1"/>
  <c r="C1039" i="10"/>
  <c r="K1039" i="10" s="1"/>
  <c r="C1063" i="10"/>
  <c r="K1063" i="10" s="1"/>
  <c r="C1079" i="10"/>
  <c r="K1079" i="10" s="1"/>
  <c r="C1095" i="10"/>
  <c r="K1095" i="10" s="1"/>
  <c r="C1183" i="10"/>
  <c r="K1183" i="10" s="1"/>
  <c r="C1215" i="10"/>
  <c r="K1215" i="10" s="1"/>
  <c r="C1263" i="10"/>
  <c r="K1263" i="10" s="1"/>
  <c r="C1279" i="10"/>
  <c r="K1279" i="10" s="1"/>
  <c r="C1407" i="10"/>
  <c r="K1407" i="10" s="1"/>
  <c r="C1487" i="10"/>
  <c r="K1487" i="10" s="1"/>
  <c r="C1503" i="10"/>
  <c r="K1503" i="10" s="1"/>
  <c r="C1535" i="10"/>
  <c r="K1535" i="10" s="1"/>
  <c r="C1599" i="10"/>
  <c r="K1599" i="10" s="1"/>
  <c r="C1529" i="10"/>
  <c r="K1529" i="10" s="1"/>
  <c r="C1545" i="10"/>
  <c r="K1545" i="10" s="1"/>
  <c r="C1033" i="10"/>
  <c r="K1033" i="10" s="1"/>
  <c r="C1065" i="10"/>
  <c r="K1065" i="10" s="1"/>
  <c r="C1073" i="10"/>
  <c r="K1073" i="10" s="1"/>
  <c r="C1097" i="10"/>
  <c r="K1097" i="10" s="1"/>
  <c r="C1145" i="10"/>
  <c r="K1145" i="10" s="1"/>
  <c r="C1185" i="10"/>
  <c r="K1185" i="10" s="1"/>
  <c r="C1201" i="10"/>
  <c r="K1201" i="10" s="1"/>
  <c r="C1209" i="10"/>
  <c r="K1209" i="10" s="1"/>
  <c r="C1217" i="10"/>
  <c r="K1217" i="10" s="1"/>
  <c r="C1241" i="10"/>
  <c r="K1241" i="10" s="1"/>
  <c r="C1265" i="10"/>
  <c r="K1265" i="10" s="1"/>
  <c r="C1281" i="10"/>
  <c r="K1281" i="10" s="1"/>
  <c r="C1313" i="10"/>
  <c r="K1313" i="10" s="1"/>
  <c r="C1321" i="10"/>
  <c r="K1321" i="10" s="1"/>
  <c r="C1337" i="10"/>
  <c r="K1337" i="10" s="1"/>
  <c r="C1401" i="10"/>
  <c r="K1401" i="10" s="1"/>
  <c r="C1409" i="10"/>
  <c r="K1409" i="10" s="1"/>
  <c r="C1417" i="10"/>
  <c r="K1417" i="10" s="1"/>
  <c r="C1433" i="10"/>
  <c r="K1433" i="10" s="1"/>
  <c r="C1457" i="10"/>
  <c r="K1457" i="10" s="1"/>
  <c r="C1465" i="10"/>
  <c r="K1465" i="10" s="1"/>
  <c r="C1481" i="10"/>
  <c r="K1481" i="10" s="1"/>
  <c r="C1497" i="10"/>
  <c r="K1497" i="10" s="1"/>
  <c r="C1505" i="10"/>
  <c r="K1505" i="10" s="1"/>
  <c r="C1035" i="10"/>
  <c r="K1035" i="10" s="1"/>
  <c r="C1059" i="10"/>
  <c r="K1059" i="10" s="1"/>
  <c r="C1075" i="10"/>
  <c r="K1075" i="10" s="1"/>
  <c r="C1099" i="10"/>
  <c r="K1099" i="10" s="1"/>
  <c r="C1139" i="10"/>
  <c r="K1139" i="10" s="1"/>
  <c r="C1147" i="10"/>
  <c r="K1147" i="10" s="1"/>
  <c r="C1179" i="10"/>
  <c r="K1179" i="10" s="1"/>
  <c r="C1187" i="10"/>
  <c r="K1187" i="10" s="1"/>
  <c r="C1203" i="10"/>
  <c r="K1203" i="10" s="1"/>
  <c r="C1211" i="10"/>
  <c r="K1211" i="10" s="1"/>
  <c r="C1243" i="10"/>
  <c r="K1243" i="10" s="1"/>
  <c r="C1267" i="10"/>
  <c r="K1267" i="10" s="1"/>
  <c r="C1283" i="10"/>
  <c r="K1283" i="10" s="1"/>
  <c r="C1315" i="10"/>
  <c r="K1315" i="10" s="1"/>
  <c r="C1339" i="10"/>
  <c r="K1339" i="10" s="1"/>
  <c r="C1395" i="10"/>
  <c r="K1395" i="10" s="1"/>
  <c r="C1403" i="10"/>
  <c r="K1403" i="10" s="1"/>
  <c r="C1411" i="10"/>
  <c r="K1411" i="10" s="1"/>
  <c r="C1419" i="10"/>
  <c r="K1419" i="10" s="1"/>
  <c r="C1427" i="10"/>
  <c r="K1427" i="10" s="1"/>
  <c r="C1435" i="10"/>
  <c r="K1435" i="10" s="1"/>
  <c r="C1459" i="10"/>
  <c r="K1459" i="10" s="1"/>
  <c r="C1483" i="10"/>
  <c r="K1483" i="10" s="1"/>
  <c r="C1499" i="10"/>
  <c r="K1499" i="10" s="1"/>
  <c r="C1507" i="10"/>
  <c r="K1507" i="10" s="1"/>
  <c r="C1531" i="10"/>
  <c r="K1531" i="10" s="1"/>
  <c r="C1539" i="10"/>
  <c r="K1539" i="10" s="1"/>
  <c r="C1547" i="10"/>
  <c r="K1547" i="10" s="1"/>
  <c r="C1595" i="10"/>
  <c r="K1595" i="10" s="1"/>
  <c r="C1603" i="10"/>
  <c r="K1603" i="10" s="1"/>
  <c r="C1533" i="10"/>
  <c r="K1533" i="10" s="1"/>
  <c r="C1541" i="10"/>
  <c r="K1541" i="10" s="1"/>
  <c r="C1597" i="10"/>
  <c r="K1597" i="10" s="1"/>
  <c r="C1605" i="10"/>
  <c r="K1605" i="10" s="1"/>
  <c r="Q33" i="34"/>
  <c r="P32" i="34"/>
  <c r="D22" i="25" l="1"/>
  <c r="C22" i="25"/>
  <c r="S5" i="23"/>
  <c r="R17" i="23"/>
  <c r="F22" i="11"/>
  <c r="H22" i="11"/>
  <c r="F22" i="25"/>
  <c r="E22" i="11"/>
  <c r="S5" i="27"/>
  <c r="R17" i="27"/>
  <c r="G22" i="11"/>
  <c r="D22" i="11"/>
  <c r="C1067" i="10"/>
  <c r="K1067" i="10" s="1"/>
  <c r="C579" i="10"/>
  <c r="K579" i="10" s="1"/>
  <c r="C647" i="10"/>
  <c r="K647" i="10" s="1"/>
  <c r="C1081" i="10"/>
  <c r="K1081" i="10" s="1"/>
  <c r="C1467" i="10"/>
  <c r="K1467" i="10" s="1"/>
  <c r="C463" i="10"/>
  <c r="K463" i="10" s="1"/>
  <c r="C969" i="10"/>
  <c r="K969" i="10" s="1"/>
  <c r="C509" i="10"/>
  <c r="K509" i="10" s="1"/>
  <c r="C1218" i="10"/>
  <c r="K1218" i="10" s="1"/>
  <c r="C683" i="10"/>
  <c r="K683" i="10" s="1"/>
  <c r="C1102" i="10"/>
  <c r="K1102" i="10" s="1"/>
  <c r="C1423" i="10"/>
  <c r="K1423" i="10" s="1"/>
  <c r="C401" i="10"/>
  <c r="K401" i="10" s="1"/>
  <c r="C1437" i="10"/>
  <c r="K1437" i="10" s="1"/>
  <c r="C1040" i="10"/>
  <c r="K1040" i="10" s="1"/>
  <c r="C1341" i="10"/>
  <c r="K1341" i="10" s="1"/>
  <c r="C1548" i="10"/>
  <c r="K1548" i="10" s="1"/>
  <c r="C1247" i="10"/>
  <c r="K1247" i="10" s="1"/>
  <c r="C702" i="10"/>
  <c r="K702" i="10" s="1"/>
  <c r="C1286" i="10"/>
  <c r="K1286" i="10" s="1"/>
  <c r="C1508" i="10"/>
  <c r="K1508" i="10" s="1"/>
  <c r="C869" i="10"/>
  <c r="K869" i="10" s="1"/>
  <c r="C798" i="10"/>
  <c r="K798" i="10" s="1"/>
  <c r="C849" i="10"/>
  <c r="K849" i="10" s="1"/>
  <c r="C1608" i="10"/>
  <c r="K1608" i="10" s="1"/>
  <c r="C1488" i="10"/>
  <c r="K1488" i="10" s="1"/>
  <c r="C766" i="10"/>
  <c r="K766" i="10" s="1"/>
  <c r="C1188" i="10"/>
  <c r="K1188" i="10" s="1"/>
  <c r="C442" i="10"/>
  <c r="K442" i="10" s="1"/>
  <c r="C1148" i="10"/>
  <c r="K1148" i="10" s="1"/>
  <c r="C909" i="10"/>
  <c r="K909" i="10" s="1"/>
  <c r="C828" i="10"/>
  <c r="K828" i="10" s="1"/>
  <c r="C784" i="10"/>
  <c r="K784" i="10" s="1"/>
  <c r="C1270" i="10"/>
  <c r="K1270" i="10" s="1"/>
  <c r="C631" i="10"/>
  <c r="K631" i="10" s="1"/>
  <c r="C1322" i="10"/>
  <c r="K1322" i="10" s="1"/>
  <c r="C428" i="10"/>
  <c r="K428" i="10" s="1"/>
  <c r="C608" i="10"/>
  <c r="K608" i="10" s="1"/>
  <c r="C549" i="10"/>
  <c r="K549" i="10" s="1"/>
  <c r="C1405" i="10"/>
  <c r="K1405" i="10" s="1"/>
  <c r="Q34" i="34"/>
  <c r="P33" i="34"/>
  <c r="S17" i="27" l="1"/>
  <c r="S17" i="23"/>
  <c r="C1082" i="10"/>
  <c r="K1082" i="10" s="1"/>
  <c r="C648" i="10"/>
  <c r="K648" i="10" s="1"/>
  <c r="C970" i="10"/>
  <c r="K970" i="10" s="1"/>
  <c r="C1549" i="10"/>
  <c r="K1549" i="10" s="1"/>
  <c r="C1509" i="10"/>
  <c r="K1509" i="10" s="1"/>
  <c r="C799" i="10"/>
  <c r="K799" i="10" s="1"/>
  <c r="C1438" i="10"/>
  <c r="K1438" i="10" s="1"/>
  <c r="C1424" i="10"/>
  <c r="K1424" i="10" s="1"/>
  <c r="C609" i="10"/>
  <c r="K609" i="10" s="1"/>
  <c r="C910" i="10"/>
  <c r="K910" i="10" s="1"/>
  <c r="C1149" i="10"/>
  <c r="K1149" i="10" s="1"/>
  <c r="C1271" i="10"/>
  <c r="K1271" i="10" s="1"/>
  <c r="C1609" i="10"/>
  <c r="K1609" i="10" s="1"/>
  <c r="C1189" i="10"/>
  <c r="K1189" i="10" s="1"/>
  <c r="C1219" i="10"/>
  <c r="K1219" i="10" s="1"/>
  <c r="C580" i="10"/>
  <c r="K580" i="10" s="1"/>
  <c r="C1342" i="10"/>
  <c r="K1342" i="10" s="1"/>
  <c r="C1489" i="10"/>
  <c r="K1489" i="10" s="1"/>
  <c r="C443" i="10"/>
  <c r="K443" i="10" s="1"/>
  <c r="C550" i="10"/>
  <c r="K550" i="10" s="1"/>
  <c r="C684" i="10"/>
  <c r="K684" i="10" s="1"/>
  <c r="C510" i="10"/>
  <c r="K510" i="10" s="1"/>
  <c r="C1103" i="10"/>
  <c r="K1103" i="10" s="1"/>
  <c r="C402" i="10"/>
  <c r="K402" i="10" s="1"/>
  <c r="C1406" i="10"/>
  <c r="K1406" i="10" s="1"/>
  <c r="C1068" i="10"/>
  <c r="K1068" i="10" s="1"/>
  <c r="C632" i="10"/>
  <c r="K632" i="10" s="1"/>
  <c r="C464" i="10"/>
  <c r="K464" i="10" s="1"/>
  <c r="C1287" i="10"/>
  <c r="K1287" i="10" s="1"/>
  <c r="C1323" i="10"/>
  <c r="K1323" i="10" s="1"/>
  <c r="C785" i="10"/>
  <c r="K785" i="10" s="1"/>
  <c r="C850" i="10"/>
  <c r="K850" i="10" s="1"/>
  <c r="C1248" i="10"/>
  <c r="K1248" i="10" s="1"/>
  <c r="C870" i="10"/>
  <c r="K870" i="10" s="1"/>
  <c r="C703" i="10"/>
  <c r="K703" i="10" s="1"/>
  <c r="C429" i="10"/>
  <c r="K429" i="10" s="1"/>
  <c r="C829" i="10"/>
  <c r="K829" i="10" s="1"/>
  <c r="C1041" i="10"/>
  <c r="K1041" i="10" s="1"/>
  <c r="C1468" i="10"/>
  <c r="K1468" i="10" s="1"/>
  <c r="Q35" i="34"/>
  <c r="P34" i="34"/>
  <c r="C1550" i="10" l="1"/>
  <c r="K1550" i="10" s="1"/>
  <c r="C1150" i="10"/>
  <c r="K1150" i="10" s="1"/>
  <c r="C1249" i="10"/>
  <c r="K1249" i="10" s="1"/>
  <c r="C1220" i="10"/>
  <c r="K1220" i="10" s="1"/>
  <c r="C403" i="10"/>
  <c r="K403" i="10" s="1"/>
  <c r="C911" i="10"/>
  <c r="K911" i="10" s="1"/>
  <c r="C465" i="10"/>
  <c r="K465" i="10" s="1"/>
  <c r="C551" i="10"/>
  <c r="K551" i="10" s="1"/>
  <c r="C1069" i="10"/>
  <c r="K1069" i="10" s="1"/>
  <c r="C685" i="10"/>
  <c r="K685" i="10" s="1"/>
  <c r="C1083" i="10"/>
  <c r="K1083" i="10" s="1"/>
  <c r="C1324" i="10"/>
  <c r="K1324" i="10" s="1"/>
  <c r="C1490" i="10"/>
  <c r="K1490" i="10" s="1"/>
  <c r="C830" i="10"/>
  <c r="K830" i="10" s="1"/>
  <c r="C633" i="10"/>
  <c r="K633" i="10" s="1"/>
  <c r="C1610" i="10"/>
  <c r="K1610" i="10" s="1"/>
  <c r="C1190" i="10"/>
  <c r="K1190" i="10" s="1"/>
  <c r="C511" i="10"/>
  <c r="K511" i="10" s="1"/>
  <c r="C1343" i="10"/>
  <c r="K1343" i="10" s="1"/>
  <c r="C704" i="10"/>
  <c r="K704" i="10" s="1"/>
  <c r="C851" i="10"/>
  <c r="K851" i="10" s="1"/>
  <c r="C610" i="10"/>
  <c r="K610" i="10" s="1"/>
  <c r="C1510" i="10"/>
  <c r="K1510" i="10" s="1"/>
  <c r="C1042" i="10"/>
  <c r="K1042" i="10" s="1"/>
  <c r="C1439" i="10"/>
  <c r="K1439" i="10" s="1"/>
  <c r="C871" i="10"/>
  <c r="K871" i="10" s="1"/>
  <c r="C1469" i="10"/>
  <c r="K1469" i="10" s="1"/>
  <c r="C1425" i="10"/>
  <c r="K1425" i="10" s="1"/>
  <c r="C444" i="10"/>
  <c r="K444" i="10" s="1"/>
  <c r="C581" i="10"/>
  <c r="K581" i="10" s="1"/>
  <c r="C430" i="10"/>
  <c r="K430" i="10" s="1"/>
  <c r="C1104" i="10"/>
  <c r="K1104" i="10" s="1"/>
  <c r="C800" i="10"/>
  <c r="K800" i="10" s="1"/>
  <c r="C1272" i="10"/>
  <c r="K1272" i="10" s="1"/>
  <c r="C1288" i="10"/>
  <c r="K1288" i="10" s="1"/>
  <c r="C649" i="10"/>
  <c r="K649" i="10" s="1"/>
  <c r="Q36" i="34"/>
  <c r="P35" i="34"/>
  <c r="C1105" i="10" l="1"/>
  <c r="K1105" i="10" s="1"/>
  <c r="C872" i="10"/>
  <c r="K872" i="10" s="1"/>
  <c r="C831" i="10"/>
  <c r="K831" i="10" s="1"/>
  <c r="C801" i="10"/>
  <c r="K801" i="10" s="1"/>
  <c r="C466" i="10"/>
  <c r="K466" i="10" s="1"/>
  <c r="C686" i="10"/>
  <c r="K686" i="10" s="1"/>
  <c r="C1191" i="10"/>
  <c r="K1191" i="10" s="1"/>
  <c r="C1491" i="10"/>
  <c r="K1491" i="10" s="1"/>
  <c r="C852" i="10"/>
  <c r="K852" i="10" s="1"/>
  <c r="C1151" i="10"/>
  <c r="K1151" i="10" s="1"/>
  <c r="C445" i="10"/>
  <c r="K445" i="10" s="1"/>
  <c r="C650" i="10"/>
  <c r="K650" i="10" s="1"/>
  <c r="C552" i="10"/>
  <c r="K552" i="10" s="1"/>
  <c r="C705" i="10"/>
  <c r="K705" i="10" s="1"/>
  <c r="C1325" i="10"/>
  <c r="K1325" i="10" s="1"/>
  <c r="C1440" i="10"/>
  <c r="K1440" i="10" s="1"/>
  <c r="C634" i="10"/>
  <c r="K634" i="10" s="1"/>
  <c r="C912" i="10"/>
  <c r="K912" i="10" s="1"/>
  <c r="C512" i="10"/>
  <c r="K512" i="10" s="1"/>
  <c r="C1511" i="10"/>
  <c r="K1511" i="10" s="1"/>
  <c r="C1289" i="10"/>
  <c r="K1289" i="10" s="1"/>
  <c r="C404" i="10"/>
  <c r="K404" i="10" s="1"/>
  <c r="C582" i="10"/>
  <c r="K582" i="10" s="1"/>
  <c r="C1070" i="10"/>
  <c r="K1070" i="10" s="1"/>
  <c r="C1551" i="10"/>
  <c r="K1551" i="10" s="1"/>
  <c r="C1470" i="10"/>
  <c r="K1470" i="10" s="1"/>
  <c r="C1221" i="10"/>
  <c r="K1221" i="10" s="1"/>
  <c r="C1084" i="10"/>
  <c r="K1084" i="10" s="1"/>
  <c r="C1344" i="10"/>
  <c r="K1344" i="10" s="1"/>
  <c r="C611" i="10"/>
  <c r="K611" i="10" s="1"/>
  <c r="C1273" i="10"/>
  <c r="K1273" i="10" s="1"/>
  <c r="C1043" i="10"/>
  <c r="K1043" i="10" s="1"/>
  <c r="C1250" i="10"/>
  <c r="K1250" i="10" s="1"/>
  <c r="Q37" i="34"/>
  <c r="P36" i="34"/>
  <c r="C1106" i="10" l="1"/>
  <c r="K1106" i="10" s="1"/>
  <c r="C1290" i="10"/>
  <c r="K1290" i="10" s="1"/>
  <c r="C1274" i="10"/>
  <c r="K1274" i="10" s="1"/>
  <c r="C1152" i="10"/>
  <c r="K1152" i="10" s="1"/>
  <c r="C832" i="10"/>
  <c r="K832" i="10" s="1"/>
  <c r="C1492" i="10"/>
  <c r="K1492" i="10" s="1"/>
  <c r="C706" i="10"/>
  <c r="K706" i="10" s="1"/>
  <c r="C446" i="10"/>
  <c r="K446" i="10" s="1"/>
  <c r="C612" i="10"/>
  <c r="K612" i="10" s="1"/>
  <c r="C405" i="10"/>
  <c r="K405" i="10" s="1"/>
  <c r="C802" i="10"/>
  <c r="K802" i="10" s="1"/>
  <c r="C467" i="10"/>
  <c r="K467" i="10" s="1"/>
  <c r="C1471" i="10"/>
  <c r="K1471" i="10" s="1"/>
  <c r="C1345" i="10"/>
  <c r="K1345" i="10" s="1"/>
  <c r="C1222" i="10"/>
  <c r="K1222" i="10" s="1"/>
  <c r="C913" i="10"/>
  <c r="K913" i="10" s="1"/>
  <c r="C553" i="10"/>
  <c r="K553" i="10" s="1"/>
  <c r="C635" i="10"/>
  <c r="K635" i="10" s="1"/>
  <c r="C583" i="10"/>
  <c r="K583" i="10" s="1"/>
  <c r="C873" i="10"/>
  <c r="K873" i="10" s="1"/>
  <c r="C1251" i="10"/>
  <c r="K1251" i="10" s="1"/>
  <c r="C651" i="10"/>
  <c r="K651" i="10" s="1"/>
  <c r="C1192" i="10"/>
  <c r="K1192" i="10" s="1"/>
  <c r="C1085" i="10"/>
  <c r="K1085" i="10" s="1"/>
  <c r="C513" i="10"/>
  <c r="K513" i="10" s="1"/>
  <c r="C853" i="10"/>
  <c r="K853" i="10" s="1"/>
  <c r="C1441" i="10"/>
  <c r="K1441" i="10" s="1"/>
  <c r="C1512" i="10"/>
  <c r="K1512" i="10" s="1"/>
  <c r="C1326" i="10"/>
  <c r="K1326" i="10" s="1"/>
  <c r="C1044" i="10"/>
  <c r="K1044" i="10" s="1"/>
  <c r="C687" i="10"/>
  <c r="K687" i="10" s="1"/>
  <c r="C1552" i="10"/>
  <c r="K1552" i="10" s="1"/>
  <c r="Q38" i="34"/>
  <c r="P37" i="34"/>
  <c r="C914" i="10" l="1"/>
  <c r="K914" i="10" s="1"/>
  <c r="C1045" i="10"/>
  <c r="K1045" i="10" s="1"/>
  <c r="C803" i="10"/>
  <c r="K803" i="10" s="1"/>
  <c r="C1513" i="10"/>
  <c r="K1513" i="10" s="1"/>
  <c r="C833" i="10"/>
  <c r="K833" i="10" s="1"/>
  <c r="C1107" i="10"/>
  <c r="K1107" i="10" s="1"/>
  <c r="C468" i="10"/>
  <c r="K468" i="10" s="1"/>
  <c r="C1553" i="10"/>
  <c r="K1553" i="10" s="1"/>
  <c r="C1472" i="10"/>
  <c r="K1472" i="10" s="1"/>
  <c r="C1442" i="10"/>
  <c r="K1442" i="10" s="1"/>
  <c r="C688" i="10"/>
  <c r="K688" i="10" s="1"/>
  <c r="C1493" i="10"/>
  <c r="K1493" i="10" s="1"/>
  <c r="C447" i="10"/>
  <c r="K447" i="10" s="1"/>
  <c r="C1275" i="10"/>
  <c r="K1275" i="10" s="1"/>
  <c r="C1086" i="10"/>
  <c r="K1086" i="10" s="1"/>
  <c r="C613" i="10"/>
  <c r="K613" i="10" s="1"/>
  <c r="C1291" i="10"/>
  <c r="K1291" i="10" s="1"/>
  <c r="C1346" i="10"/>
  <c r="K1346" i="10" s="1"/>
  <c r="C514" i="10"/>
  <c r="K514" i="10" s="1"/>
  <c r="C1153" i="10"/>
  <c r="K1153" i="10" s="1"/>
  <c r="C1223" i="10"/>
  <c r="K1223" i="10" s="1"/>
  <c r="C1193" i="10"/>
  <c r="K1193" i="10" s="1"/>
  <c r="C1327" i="10"/>
  <c r="K1327" i="10" s="1"/>
  <c r="C584" i="10"/>
  <c r="K584" i="10" s="1"/>
  <c r="C874" i="10"/>
  <c r="K874" i="10" s="1"/>
  <c r="C554" i="10"/>
  <c r="K554" i="10" s="1"/>
  <c r="C406" i="10"/>
  <c r="K406" i="10" s="1"/>
  <c r="C1252" i="10"/>
  <c r="K1252" i="10" s="1"/>
  <c r="C652" i="10"/>
  <c r="K652" i="10" s="1"/>
  <c r="C707" i="10"/>
  <c r="K707" i="10" s="1"/>
  <c r="C636" i="10"/>
  <c r="K636" i="10" s="1"/>
  <c r="C854" i="10"/>
  <c r="K854" i="10" s="1"/>
  <c r="Q39" i="34"/>
  <c r="P38" i="34"/>
  <c r="C1087" i="10" l="1"/>
  <c r="K1087" i="10" s="1"/>
  <c r="C1224" i="10"/>
  <c r="K1224" i="10" s="1"/>
  <c r="C834" i="10"/>
  <c r="K834" i="10" s="1"/>
  <c r="C1292" i="10"/>
  <c r="K1292" i="10" s="1"/>
  <c r="C1473" i="10"/>
  <c r="K1473" i="10" s="1"/>
  <c r="C585" i="10"/>
  <c r="K585" i="10" s="1"/>
  <c r="C915" i="10"/>
  <c r="K915" i="10" s="1"/>
  <c r="C1347" i="10"/>
  <c r="K1347" i="10" s="1"/>
  <c r="C1328" i="10"/>
  <c r="K1328" i="10" s="1"/>
  <c r="C469" i="10"/>
  <c r="K469" i="10" s="1"/>
  <c r="C555" i="10"/>
  <c r="K555" i="10" s="1"/>
  <c r="C407" i="10"/>
  <c r="K407" i="10" s="1"/>
  <c r="C1253" i="10"/>
  <c r="K1253" i="10" s="1"/>
  <c r="C448" i="10"/>
  <c r="K448" i="10" s="1"/>
  <c r="C1046" i="10"/>
  <c r="K1046" i="10" s="1"/>
  <c r="C1554" i="10"/>
  <c r="K1554" i="10" s="1"/>
  <c r="C855" i="10"/>
  <c r="K855" i="10" s="1"/>
  <c r="C1443" i="10"/>
  <c r="K1443" i="10" s="1"/>
  <c r="C653" i="10"/>
  <c r="K653" i="10" s="1"/>
  <c r="C708" i="10"/>
  <c r="K708" i="10" s="1"/>
  <c r="C804" i="10"/>
  <c r="K804" i="10" s="1"/>
  <c r="C1108" i="10"/>
  <c r="K1108" i="10" s="1"/>
  <c r="C1194" i="10"/>
  <c r="K1194" i="10" s="1"/>
  <c r="C875" i="10"/>
  <c r="K875" i="10" s="1"/>
  <c r="C1154" i="10"/>
  <c r="K1154" i="10" s="1"/>
  <c r="C1514" i="10"/>
  <c r="K1514" i="10" s="1"/>
  <c r="C689" i="10"/>
  <c r="K689" i="10" s="1"/>
  <c r="C1276" i="10"/>
  <c r="K1276" i="10" s="1"/>
  <c r="C614" i="10"/>
  <c r="K614" i="10" s="1"/>
  <c r="C515" i="10"/>
  <c r="K515" i="10" s="1"/>
  <c r="C1494" i="10"/>
  <c r="K1494" i="10" s="1"/>
  <c r="Q40" i="34"/>
  <c r="P39" i="34"/>
  <c r="C1088" i="10" l="1"/>
  <c r="K1088" i="10" s="1"/>
  <c r="C690" i="10"/>
  <c r="K690" i="10" s="1"/>
  <c r="C1155" i="10"/>
  <c r="K1155" i="10" s="1"/>
  <c r="C1225" i="10"/>
  <c r="K1225" i="10" s="1"/>
  <c r="C516" i="10"/>
  <c r="K516" i="10" s="1"/>
  <c r="C1047" i="10"/>
  <c r="K1047" i="10" s="1"/>
  <c r="C470" i="10"/>
  <c r="K470" i="10" s="1"/>
  <c r="C835" i="10"/>
  <c r="K835" i="10" s="1"/>
  <c r="C1109" i="10"/>
  <c r="K1109" i="10" s="1"/>
  <c r="C709" i="10"/>
  <c r="K709" i="10" s="1"/>
  <c r="C654" i="10"/>
  <c r="K654" i="10" s="1"/>
  <c r="C1254" i="10"/>
  <c r="K1254" i="10" s="1"/>
  <c r="C1195" i="10"/>
  <c r="K1195" i="10" s="1"/>
  <c r="C1555" i="10"/>
  <c r="K1555" i="10" s="1"/>
  <c r="C408" i="10"/>
  <c r="K408" i="10" s="1"/>
  <c r="C615" i="10"/>
  <c r="K615" i="10" s="1"/>
  <c r="C1495" i="10"/>
  <c r="K1495" i="10" s="1"/>
  <c r="C1329" i="10"/>
  <c r="K1329" i="10" s="1"/>
  <c r="C1515" i="10"/>
  <c r="K1515" i="10" s="1"/>
  <c r="C449" i="10"/>
  <c r="K449" i="10" s="1"/>
  <c r="C805" i="10"/>
  <c r="K805" i="10" s="1"/>
  <c r="C1348" i="10"/>
  <c r="K1348" i="10" s="1"/>
  <c r="C876" i="10"/>
  <c r="K876" i="10" s="1"/>
  <c r="C1474" i="10"/>
  <c r="K1474" i="10" s="1"/>
  <c r="C1444" i="10"/>
  <c r="K1444" i="10" s="1"/>
  <c r="C1293" i="10"/>
  <c r="K1293" i="10" s="1"/>
  <c r="C586" i="10"/>
  <c r="K586" i="10" s="1"/>
  <c r="C556" i="10"/>
  <c r="K556" i="10" s="1"/>
  <c r="C916" i="10"/>
  <c r="K916" i="10" s="1"/>
  <c r="Q41" i="34"/>
  <c r="P40" i="34"/>
  <c r="C1089" i="10" l="1"/>
  <c r="K1089" i="10" s="1"/>
  <c r="C557" i="10"/>
  <c r="K557" i="10" s="1"/>
  <c r="C450" i="10"/>
  <c r="K450" i="10" s="1"/>
  <c r="C877" i="10"/>
  <c r="K877" i="10" s="1"/>
  <c r="C1196" i="10"/>
  <c r="K1196" i="10" s="1"/>
  <c r="C1475" i="10"/>
  <c r="K1475" i="10" s="1"/>
  <c r="C1556" i="10"/>
  <c r="K1556" i="10" s="1"/>
  <c r="C710" i="10"/>
  <c r="K710" i="10" s="1"/>
  <c r="C1516" i="10"/>
  <c r="K1516" i="10" s="1"/>
  <c r="C1156" i="10"/>
  <c r="K1156" i="10" s="1"/>
  <c r="C836" i="10"/>
  <c r="K836" i="10" s="1"/>
  <c r="C806" i="10"/>
  <c r="K806" i="10" s="1"/>
  <c r="C517" i="10"/>
  <c r="K517" i="10" s="1"/>
  <c r="C471" i="10"/>
  <c r="K471" i="10" s="1"/>
  <c r="C691" i="10"/>
  <c r="K691" i="10" s="1"/>
  <c r="C409" i="10"/>
  <c r="K409" i="10" s="1"/>
  <c r="C1226" i="10"/>
  <c r="K1226" i="10" s="1"/>
  <c r="C1294" i="10"/>
  <c r="K1294" i="10" s="1"/>
  <c r="C1330" i="10"/>
  <c r="K1330" i="10" s="1"/>
  <c r="C655" i="10"/>
  <c r="K655" i="10" s="1"/>
  <c r="C917" i="10"/>
  <c r="K917" i="10" s="1"/>
  <c r="C1445" i="10"/>
  <c r="K1445" i="10" s="1"/>
  <c r="C1110" i="10"/>
  <c r="K1110" i="10" s="1"/>
  <c r="C587" i="10"/>
  <c r="K587" i="10" s="1"/>
  <c r="C616" i="10"/>
  <c r="K616" i="10" s="1"/>
  <c r="C1255" i="10"/>
  <c r="K1255" i="10" s="1"/>
  <c r="C1349" i="10"/>
  <c r="K1349" i="10" s="1"/>
  <c r="C1048" i="10"/>
  <c r="K1048" i="10" s="1"/>
  <c r="Q42" i="34"/>
  <c r="P41" i="34"/>
  <c r="C1476" i="10" l="1"/>
  <c r="K1476" i="10" s="1"/>
  <c r="C1350" i="10"/>
  <c r="K1350" i="10" s="1"/>
  <c r="C617" i="10"/>
  <c r="K617" i="10" s="1"/>
  <c r="C1517" i="10"/>
  <c r="K1517" i="10" s="1"/>
  <c r="C1197" i="10"/>
  <c r="K1197" i="10" s="1"/>
  <c r="C472" i="10"/>
  <c r="K472" i="10" s="1"/>
  <c r="C410" i="10"/>
  <c r="K410" i="10" s="1"/>
  <c r="C1331" i="10"/>
  <c r="K1331" i="10" s="1"/>
  <c r="C1446" i="10"/>
  <c r="K1446" i="10" s="1"/>
  <c r="C1227" i="10"/>
  <c r="K1227" i="10" s="1"/>
  <c r="C1111" i="10"/>
  <c r="K1111" i="10" s="1"/>
  <c r="C451" i="10"/>
  <c r="K451" i="10" s="1"/>
  <c r="C1295" i="10"/>
  <c r="K1295" i="10" s="1"/>
  <c r="C918" i="10"/>
  <c r="K918" i="10" s="1"/>
  <c r="C1090" i="10"/>
  <c r="K1090" i="10" s="1"/>
  <c r="C807" i="10"/>
  <c r="K807" i="10" s="1"/>
  <c r="C878" i="10"/>
  <c r="K878" i="10" s="1"/>
  <c r="C1049" i="10"/>
  <c r="K1049" i="10" s="1"/>
  <c r="C518" i="10"/>
  <c r="K518" i="10" s="1"/>
  <c r="C1557" i="10"/>
  <c r="K1557" i="10" s="1"/>
  <c r="C1157" i="10"/>
  <c r="K1157" i="10" s="1"/>
  <c r="C711" i="10"/>
  <c r="K711" i="10" s="1"/>
  <c r="C558" i="10"/>
  <c r="K558" i="10" s="1"/>
  <c r="C656" i="10"/>
  <c r="K656" i="10" s="1"/>
  <c r="C1256" i="10"/>
  <c r="K1256" i="10" s="1"/>
  <c r="C588" i="10"/>
  <c r="K588" i="10" s="1"/>
  <c r="Q43" i="34"/>
  <c r="P42" i="34"/>
  <c r="C1228" i="10" l="1"/>
  <c r="K1228" i="10" s="1"/>
  <c r="C1518" i="10"/>
  <c r="K1518" i="10" s="1"/>
  <c r="C1257" i="10"/>
  <c r="K1257" i="10" s="1"/>
  <c r="C1296" i="10"/>
  <c r="K1296" i="10" s="1"/>
  <c r="C657" i="10"/>
  <c r="K657" i="10" s="1"/>
  <c r="C559" i="10"/>
  <c r="K559" i="10" s="1"/>
  <c r="C452" i="10"/>
  <c r="K452" i="10" s="1"/>
  <c r="C1050" i="10"/>
  <c r="K1050" i="10" s="1"/>
  <c r="C1558" i="10"/>
  <c r="K1558" i="10" s="1"/>
  <c r="C808" i="10"/>
  <c r="K808" i="10" s="1"/>
  <c r="C1158" i="10"/>
  <c r="K1158" i="10" s="1"/>
  <c r="C618" i="10"/>
  <c r="K618" i="10" s="1"/>
  <c r="C879" i="10"/>
  <c r="K879" i="10" s="1"/>
  <c r="C1351" i="10"/>
  <c r="K1351" i="10" s="1"/>
  <c r="C1198" i="10"/>
  <c r="K1198" i="10" s="1"/>
  <c r="C1091" i="10"/>
  <c r="K1091" i="10" s="1"/>
  <c r="C712" i="10"/>
  <c r="K712" i="10" s="1"/>
  <c r="C1112" i="10"/>
  <c r="K1112" i="10" s="1"/>
  <c r="C589" i="10"/>
  <c r="K589" i="10" s="1"/>
  <c r="C519" i="10"/>
  <c r="K519" i="10" s="1"/>
  <c r="C919" i="10"/>
  <c r="K919" i="10" s="1"/>
  <c r="C473" i="10"/>
  <c r="K473" i="10" s="1"/>
  <c r="C1447" i="10"/>
  <c r="K1447" i="10" s="1"/>
  <c r="C411" i="10"/>
  <c r="K411" i="10" s="1"/>
  <c r="Q44" i="34"/>
  <c r="P43" i="34"/>
  <c r="C1159" i="10" l="1"/>
  <c r="K1159" i="10" s="1"/>
  <c r="C1258" i="10"/>
  <c r="K1258" i="10" s="1"/>
  <c r="C1092" i="10"/>
  <c r="K1092" i="10" s="1"/>
  <c r="C1199" i="10"/>
  <c r="K1199" i="10" s="1"/>
  <c r="C1448" i="10"/>
  <c r="K1448" i="10" s="1"/>
  <c r="C619" i="10"/>
  <c r="K619" i="10" s="1"/>
  <c r="C658" i="10"/>
  <c r="K658" i="10" s="1"/>
  <c r="C412" i="10"/>
  <c r="K412" i="10" s="1"/>
  <c r="C1352" i="10"/>
  <c r="K1352" i="10" s="1"/>
  <c r="C1559" i="10"/>
  <c r="K1559" i="10" s="1"/>
  <c r="C1229" i="10"/>
  <c r="K1229" i="10" s="1"/>
  <c r="C1051" i="10"/>
  <c r="K1051" i="10" s="1"/>
  <c r="C1519" i="10"/>
  <c r="K1519" i="10" s="1"/>
  <c r="C560" i="10"/>
  <c r="K560" i="10" s="1"/>
  <c r="C1297" i="10"/>
  <c r="K1297" i="10" s="1"/>
  <c r="C474" i="10"/>
  <c r="K474" i="10" s="1"/>
  <c r="C520" i="10"/>
  <c r="K520" i="10" s="1"/>
  <c r="C809" i="10"/>
  <c r="K809" i="10" s="1"/>
  <c r="C920" i="10"/>
  <c r="K920" i="10" s="1"/>
  <c r="C880" i="10"/>
  <c r="K880" i="10" s="1"/>
  <c r="C713" i="10"/>
  <c r="K713" i="10" s="1"/>
  <c r="C1113" i="10"/>
  <c r="K1113" i="10" s="1"/>
  <c r="C590" i="10"/>
  <c r="K590" i="10" s="1"/>
  <c r="Q45" i="34"/>
  <c r="P44" i="34"/>
  <c r="C521" i="10" l="1"/>
  <c r="K521" i="10" s="1"/>
  <c r="C591" i="10"/>
  <c r="K591" i="10" s="1"/>
  <c r="C1298" i="10"/>
  <c r="K1298" i="10" s="1"/>
  <c r="C1259" i="10"/>
  <c r="K1259" i="10" s="1"/>
  <c r="C1160" i="10"/>
  <c r="K1160" i="10" s="1"/>
  <c r="C475" i="10"/>
  <c r="K475" i="10" s="1"/>
  <c r="C1520" i="10"/>
  <c r="K1520" i="10" s="1"/>
  <c r="C1114" i="10"/>
  <c r="K1114" i="10" s="1"/>
  <c r="C1200" i="10"/>
  <c r="K1200" i="10" s="1"/>
  <c r="C620" i="10"/>
  <c r="K620" i="10" s="1"/>
  <c r="C1052" i="10"/>
  <c r="K1052" i="10" s="1"/>
  <c r="C413" i="10"/>
  <c r="K413" i="10" s="1"/>
  <c r="C881" i="10"/>
  <c r="K881" i="10" s="1"/>
  <c r="C1230" i="10"/>
  <c r="K1230" i="10" s="1"/>
  <c r="C1560" i="10"/>
  <c r="K1560" i="10" s="1"/>
  <c r="C1353" i="10"/>
  <c r="K1353" i="10" s="1"/>
  <c r="C714" i="10"/>
  <c r="K714" i="10" s="1"/>
  <c r="C810" i="10"/>
  <c r="K810" i="10" s="1"/>
  <c r="C921" i="10"/>
  <c r="K921" i="10" s="1"/>
  <c r="C659" i="10"/>
  <c r="K659" i="10" s="1"/>
  <c r="C1449" i="10"/>
  <c r="K1449" i="10" s="1"/>
  <c r="Q46" i="34"/>
  <c r="P45" i="34"/>
  <c r="C1231" i="10" l="1"/>
  <c r="K1231" i="10" s="1"/>
  <c r="C592" i="10"/>
  <c r="K592" i="10" s="1"/>
  <c r="C1299" i="10"/>
  <c r="K1299" i="10" s="1"/>
  <c r="C476" i="10"/>
  <c r="K476" i="10" s="1"/>
  <c r="C522" i="10"/>
  <c r="K522" i="10" s="1"/>
  <c r="C715" i="10"/>
  <c r="K715" i="10" s="1"/>
  <c r="C922" i="10"/>
  <c r="K922" i="10" s="1"/>
  <c r="C1115" i="10"/>
  <c r="K1115" i="10" s="1"/>
  <c r="C414" i="10"/>
  <c r="K414" i="10" s="1"/>
  <c r="C1053" i="10"/>
  <c r="K1053" i="10" s="1"/>
  <c r="C1161" i="10"/>
  <c r="K1161" i="10" s="1"/>
  <c r="C1354" i="10"/>
  <c r="K1354" i="10" s="1"/>
  <c r="C1260" i="10"/>
  <c r="K1260" i="10" s="1"/>
  <c r="C1450" i="10"/>
  <c r="K1450" i="10" s="1"/>
  <c r="C1521" i="10"/>
  <c r="K1521" i="10" s="1"/>
  <c r="C1561" i="10"/>
  <c r="K1561" i="10" s="1"/>
  <c r="C811" i="10"/>
  <c r="K811" i="10" s="1"/>
  <c r="C660" i="10"/>
  <c r="K660" i="10" s="1"/>
  <c r="C882" i="10"/>
  <c r="K882" i="10" s="1"/>
  <c r="Q47" i="34"/>
  <c r="P46" i="34"/>
  <c r="C1522" i="10" l="1"/>
  <c r="K1522" i="10" s="1"/>
  <c r="C1162" i="10"/>
  <c r="K1162" i="10" s="1"/>
  <c r="C1451" i="10"/>
  <c r="K1451" i="10" s="1"/>
  <c r="C1116" i="10"/>
  <c r="K1116" i="10" s="1"/>
  <c r="C477" i="10"/>
  <c r="K477" i="10" s="1"/>
  <c r="C812" i="10"/>
  <c r="K812" i="10" s="1"/>
  <c r="C883" i="10"/>
  <c r="K883" i="10" s="1"/>
  <c r="C1232" i="10"/>
  <c r="K1232" i="10" s="1"/>
  <c r="C716" i="10"/>
  <c r="K716" i="10" s="1"/>
  <c r="C661" i="10"/>
  <c r="K661" i="10" s="1"/>
  <c r="C1300" i="10"/>
  <c r="K1300" i="10" s="1"/>
  <c r="C1355" i="10"/>
  <c r="K1355" i="10" s="1"/>
  <c r="C1054" i="10"/>
  <c r="K1054" i="10" s="1"/>
  <c r="C1562" i="10"/>
  <c r="K1562" i="10" s="1"/>
  <c r="C923" i="10"/>
  <c r="K923" i="10" s="1"/>
  <c r="C415" i="10"/>
  <c r="K415" i="10" s="1"/>
  <c r="C523" i="10"/>
  <c r="K523" i="10" s="1"/>
  <c r="C593" i="10"/>
  <c r="K593" i="10" s="1"/>
  <c r="Q48" i="34"/>
  <c r="P47" i="34"/>
  <c r="C717" i="10" l="1"/>
  <c r="K717" i="10" s="1"/>
  <c r="C813" i="10"/>
  <c r="K813" i="10" s="1"/>
  <c r="C662" i="10"/>
  <c r="K662" i="10" s="1"/>
  <c r="C1563" i="10"/>
  <c r="K1563" i="10" s="1"/>
  <c r="C478" i="10"/>
  <c r="K478" i="10" s="1"/>
  <c r="C1452" i="10"/>
  <c r="K1452" i="10" s="1"/>
  <c r="C594" i="10"/>
  <c r="K594" i="10" s="1"/>
  <c r="C1163" i="10"/>
  <c r="K1163" i="10" s="1"/>
  <c r="C1117" i="10"/>
  <c r="K1117" i="10" s="1"/>
  <c r="C924" i="10"/>
  <c r="K924" i="10" s="1"/>
  <c r="C1301" i="10"/>
  <c r="K1301" i="10" s="1"/>
  <c r="C1523" i="10"/>
  <c r="K1523" i="10" s="1"/>
  <c r="C416" i="10"/>
  <c r="K416" i="10" s="1"/>
  <c r="C1233" i="10"/>
  <c r="K1233" i="10" s="1"/>
  <c r="C884" i="10"/>
  <c r="K884" i="10" s="1"/>
  <c r="C1055" i="10"/>
  <c r="K1055" i="10" s="1"/>
  <c r="C524" i="10"/>
  <c r="K524" i="10" s="1"/>
  <c r="C1356" i="10"/>
  <c r="K1356" i="10" s="1"/>
  <c r="Q49" i="34"/>
  <c r="P48" i="34"/>
  <c r="C925" i="10" l="1"/>
  <c r="K925" i="10" s="1"/>
  <c r="C1234" i="10"/>
  <c r="K1234" i="10" s="1"/>
  <c r="C718" i="10"/>
  <c r="K718" i="10" s="1"/>
  <c r="C1302" i="10"/>
  <c r="K1302" i="10" s="1"/>
  <c r="C1524" i="10"/>
  <c r="K1524" i="10" s="1"/>
  <c r="C1164" i="10"/>
  <c r="K1164" i="10" s="1"/>
  <c r="C1118" i="10"/>
  <c r="K1118" i="10" s="1"/>
  <c r="C814" i="10"/>
  <c r="K814" i="10" s="1"/>
  <c r="C417" i="10"/>
  <c r="K417" i="10" s="1"/>
  <c r="C885" i="10"/>
  <c r="K885" i="10" s="1"/>
  <c r="C663" i="10"/>
  <c r="K663" i="10" s="1"/>
  <c r="C1453" i="10"/>
  <c r="K1453" i="10" s="1"/>
  <c r="C1564" i="10"/>
  <c r="K1564" i="10" s="1"/>
  <c r="C595" i="10"/>
  <c r="K595" i="10" s="1"/>
  <c r="C1357" i="10"/>
  <c r="K1357" i="10" s="1"/>
  <c r="C1056" i="10"/>
  <c r="K1056" i="10" s="1"/>
  <c r="C479" i="10"/>
  <c r="K479" i="10" s="1"/>
  <c r="C525" i="10"/>
  <c r="K525" i="10" s="1"/>
  <c r="Q50" i="34"/>
  <c r="P49" i="34"/>
  <c r="C480" i="10" l="1"/>
  <c r="K480" i="10" s="1"/>
  <c r="C1119" i="10"/>
  <c r="K1119" i="10" s="1"/>
  <c r="C526" i="10"/>
  <c r="K526" i="10" s="1"/>
  <c r="C596" i="10"/>
  <c r="K596" i="10" s="1"/>
  <c r="C1165" i="10"/>
  <c r="K1165" i="10" s="1"/>
  <c r="C886" i="10"/>
  <c r="K886" i="10" s="1"/>
  <c r="C1454" i="10"/>
  <c r="K1454" i="10" s="1"/>
  <c r="C1358" i="10"/>
  <c r="K1358" i="10" s="1"/>
  <c r="C926" i="10"/>
  <c r="K926" i="10" s="1"/>
  <c r="C1235" i="10"/>
  <c r="K1235" i="10" s="1"/>
  <c r="C815" i="10"/>
  <c r="K815" i="10" s="1"/>
  <c r="C664" i="10"/>
  <c r="K664" i="10" s="1"/>
  <c r="C1057" i="10"/>
  <c r="K1057" i="10" s="1"/>
  <c r="C719" i="10"/>
  <c r="K719" i="10" s="1"/>
  <c r="C1565" i="10"/>
  <c r="K1565" i="10" s="1"/>
  <c r="C1525" i="10"/>
  <c r="K1525" i="10" s="1"/>
  <c r="C1303" i="10"/>
  <c r="K1303" i="10" s="1"/>
  <c r="Q51" i="34"/>
  <c r="P50" i="34"/>
  <c r="C1166" i="10" l="1"/>
  <c r="K1166" i="10" s="1"/>
  <c r="C665" i="10"/>
  <c r="K665" i="10" s="1"/>
  <c r="C1455" i="10"/>
  <c r="K1455" i="10" s="1"/>
  <c r="C527" i="10"/>
  <c r="K527" i="10" s="1"/>
  <c r="C1304" i="10"/>
  <c r="K1304" i="10" s="1"/>
  <c r="C1236" i="10"/>
  <c r="K1236" i="10" s="1"/>
  <c r="C720" i="10"/>
  <c r="K720" i="10" s="1"/>
  <c r="C481" i="10"/>
  <c r="K481" i="10" s="1"/>
  <c r="C816" i="10"/>
  <c r="K816" i="10" s="1"/>
  <c r="C887" i="10"/>
  <c r="K887" i="10" s="1"/>
  <c r="C1566" i="10"/>
  <c r="K1566" i="10" s="1"/>
  <c r="C1359" i="10"/>
  <c r="K1359" i="10" s="1"/>
  <c r="C1526" i="10"/>
  <c r="K1526" i="10" s="1"/>
  <c r="C597" i="10"/>
  <c r="K597" i="10" s="1"/>
  <c r="C1120" i="10"/>
  <c r="K1120" i="10" s="1"/>
  <c r="C927" i="10"/>
  <c r="K927" i="10" s="1"/>
  <c r="Q52" i="34"/>
  <c r="P51" i="34"/>
  <c r="C1121" i="10" l="1"/>
  <c r="K1121" i="10" s="1"/>
  <c r="C1167" i="10"/>
  <c r="K1167" i="10" s="1"/>
  <c r="C1305" i="10"/>
  <c r="K1305" i="10" s="1"/>
  <c r="C928" i="10"/>
  <c r="K928" i="10" s="1"/>
  <c r="C1360" i="10"/>
  <c r="K1360" i="10" s="1"/>
  <c r="C1527" i="10"/>
  <c r="K1527" i="10" s="1"/>
  <c r="C721" i="10"/>
  <c r="K721" i="10" s="1"/>
  <c r="C482" i="10"/>
  <c r="K482" i="10" s="1"/>
  <c r="C666" i="10"/>
  <c r="K666" i="10" s="1"/>
  <c r="C1237" i="10"/>
  <c r="K1237" i="10" s="1"/>
  <c r="C1567" i="10"/>
  <c r="K1567" i="10" s="1"/>
  <c r="C528" i="10"/>
  <c r="K528" i="10" s="1"/>
  <c r="C1456" i="10"/>
  <c r="K1456" i="10" s="1"/>
  <c r="P52" i="34"/>
  <c r="Q53" i="34"/>
  <c r="C1168" i="10" l="1"/>
  <c r="K1168" i="10" s="1"/>
  <c r="C722" i="10"/>
  <c r="K722" i="10" s="1"/>
  <c r="C1306" i="10"/>
  <c r="K1306" i="10" s="1"/>
  <c r="C1122" i="10"/>
  <c r="K1122" i="10" s="1"/>
  <c r="C483" i="10"/>
  <c r="K483" i="10" s="1"/>
  <c r="C1568" i="10"/>
  <c r="K1568" i="10" s="1"/>
  <c r="C667" i="10"/>
  <c r="K667" i="10" s="1"/>
  <c r="C529" i="10"/>
  <c r="K529" i="10" s="1"/>
  <c r="C1361" i="10"/>
  <c r="K1361" i="10" s="1"/>
  <c r="C929" i="10"/>
  <c r="K929" i="10" s="1"/>
  <c r="P53" i="34"/>
  <c r="Q54" i="34"/>
  <c r="C1123" i="10" l="1"/>
  <c r="K1123" i="10" s="1"/>
  <c r="C1307" i="10"/>
  <c r="K1307" i="10" s="1"/>
  <c r="C668" i="10"/>
  <c r="K668" i="10" s="1"/>
  <c r="C723" i="10"/>
  <c r="K723" i="10" s="1"/>
  <c r="C1569" i="10"/>
  <c r="K1569" i="10" s="1"/>
  <c r="C1169" i="10"/>
  <c r="K1169" i="10" s="1"/>
  <c r="C530" i="10"/>
  <c r="K530" i="10" s="1"/>
  <c r="C1362" i="10"/>
  <c r="K1362" i="10" s="1"/>
  <c r="C484" i="10"/>
  <c r="K484" i="10" s="1"/>
  <c r="C930" i="10"/>
  <c r="K930" i="10" s="1"/>
  <c r="P54" i="34"/>
  <c r="Q55" i="34"/>
  <c r="C1308" i="10" l="1"/>
  <c r="K1308" i="10" s="1"/>
  <c r="C931" i="10"/>
  <c r="K931" i="10" s="1"/>
  <c r="C1363" i="10"/>
  <c r="K1363" i="10" s="1"/>
  <c r="C1124" i="10"/>
  <c r="K1124" i="10" s="1"/>
  <c r="C1170" i="10"/>
  <c r="K1170" i="10" s="1"/>
  <c r="C531" i="10"/>
  <c r="K531" i="10" s="1"/>
  <c r="C1570" i="10"/>
  <c r="K1570" i="10" s="1"/>
  <c r="C669" i="10"/>
  <c r="K669" i="10" s="1"/>
  <c r="C485" i="10"/>
  <c r="K485" i="10" s="1"/>
  <c r="C724" i="10"/>
  <c r="K724" i="10" s="1"/>
  <c r="P55" i="34"/>
  <c r="Q56" i="34"/>
  <c r="C1364" i="10" l="1"/>
  <c r="K1364" i="10" s="1"/>
  <c r="C670" i="10"/>
  <c r="K670" i="10" s="1"/>
  <c r="C932" i="10"/>
  <c r="K932" i="10" s="1"/>
  <c r="C486" i="10"/>
  <c r="K486" i="10" s="1"/>
  <c r="C1171" i="10"/>
  <c r="K1171" i="10" s="1"/>
  <c r="C1125" i="10"/>
  <c r="K1125" i="10" s="1"/>
  <c r="C1571" i="10"/>
  <c r="K1571" i="10" s="1"/>
  <c r="C1309" i="10"/>
  <c r="K1309" i="10" s="1"/>
  <c r="C725" i="10"/>
  <c r="K725" i="10" s="1"/>
  <c r="C532" i="10"/>
  <c r="K532" i="10" s="1"/>
  <c r="P56" i="34"/>
  <c r="Q57" i="34"/>
  <c r="C1126" i="10" l="1"/>
  <c r="K1126" i="10" s="1"/>
  <c r="C1172" i="10"/>
  <c r="K1172" i="10" s="1"/>
  <c r="C1365" i="10"/>
  <c r="K1365" i="10" s="1"/>
  <c r="C533" i="10"/>
  <c r="K533" i="10" s="1"/>
  <c r="C487" i="10"/>
  <c r="K487" i="10" s="1"/>
  <c r="C933" i="10"/>
  <c r="K933" i="10" s="1"/>
  <c r="C671" i="10"/>
  <c r="K671" i="10" s="1"/>
  <c r="C1310" i="10"/>
  <c r="K1310" i="10" s="1"/>
  <c r="C1572" i="10"/>
  <c r="K1572" i="10" s="1"/>
  <c r="C726" i="10"/>
  <c r="K726" i="10" s="1"/>
  <c r="P57" i="34"/>
  <c r="Q58" i="34"/>
  <c r="C488" i="10" l="1"/>
  <c r="K488" i="10" s="1"/>
  <c r="C934" i="10"/>
  <c r="K934" i="10" s="1"/>
  <c r="C1127" i="10"/>
  <c r="K1127" i="10" s="1"/>
  <c r="C1311" i="10"/>
  <c r="K1311" i="10" s="1"/>
  <c r="C672" i="10"/>
  <c r="K672" i="10" s="1"/>
  <c r="C534" i="10"/>
  <c r="K534" i="10" s="1"/>
  <c r="C727" i="10"/>
  <c r="K727" i="10" s="1"/>
  <c r="C1573" i="10"/>
  <c r="K1573" i="10" s="1"/>
  <c r="C1173" i="10"/>
  <c r="K1173" i="10" s="1"/>
  <c r="C1366" i="10"/>
  <c r="K1366" i="10" s="1"/>
  <c r="Q59" i="34"/>
  <c r="P58" i="34"/>
  <c r="C1128" i="10" l="1"/>
  <c r="K1128" i="10" s="1"/>
  <c r="C535" i="10"/>
  <c r="K535" i="10" s="1"/>
  <c r="C935" i="10"/>
  <c r="K935" i="10" s="1"/>
  <c r="C728" i="10"/>
  <c r="K728" i="10" s="1"/>
  <c r="C1367" i="10"/>
  <c r="K1367" i="10" s="1"/>
  <c r="C1312" i="10"/>
  <c r="K1312" i="10" s="1"/>
  <c r="C489" i="10"/>
  <c r="K489" i="10" s="1"/>
  <c r="C1174" i="10"/>
  <c r="K1174" i="10" s="1"/>
  <c r="C1574" i="10"/>
  <c r="K1574" i="10" s="1"/>
  <c r="P59" i="34"/>
  <c r="Q60" i="34"/>
  <c r="C1129" i="10" l="1"/>
  <c r="K1129" i="10" s="1"/>
  <c r="C536" i="10"/>
  <c r="K536" i="10" s="1"/>
  <c r="C490" i="10"/>
  <c r="K490" i="10" s="1"/>
  <c r="C1575" i="10"/>
  <c r="K1575" i="10" s="1"/>
  <c r="C1368" i="10"/>
  <c r="K1368" i="10" s="1"/>
  <c r="C1175" i="10"/>
  <c r="K1175" i="10" s="1"/>
  <c r="C729" i="10"/>
  <c r="K729" i="10" s="1"/>
  <c r="C936" i="10"/>
  <c r="K936" i="10" s="1"/>
  <c r="Q61" i="34"/>
  <c r="P60" i="34"/>
  <c r="C1576" i="10" l="1"/>
  <c r="K1576" i="10" s="1"/>
  <c r="C1176" i="10"/>
  <c r="K1176" i="10" s="1"/>
  <c r="C1130" i="10"/>
  <c r="K1130" i="10" s="1"/>
  <c r="C730" i="10"/>
  <c r="K730" i="10" s="1"/>
  <c r="C1369" i="10"/>
  <c r="K1369" i="10" s="1"/>
  <c r="C537" i="10"/>
  <c r="K537" i="10" s="1"/>
  <c r="C937" i="10"/>
  <c r="K937" i="10" s="1"/>
  <c r="C491" i="10"/>
  <c r="K491" i="10" s="1"/>
  <c r="P61" i="34"/>
  <c r="Q62" i="34"/>
  <c r="C1370" i="10" l="1"/>
  <c r="K1370" i="10" s="1"/>
  <c r="C492" i="10"/>
  <c r="K492" i="10" s="1"/>
  <c r="C731" i="10"/>
  <c r="K731" i="10" s="1"/>
  <c r="C1131" i="10"/>
  <c r="K1131" i="10" s="1"/>
  <c r="C938" i="10"/>
  <c r="K938" i="10" s="1"/>
  <c r="C1577" i="10"/>
  <c r="K1577" i="10" s="1"/>
  <c r="C1177" i="10"/>
  <c r="K1177" i="10" s="1"/>
  <c r="P62" i="34"/>
  <c r="Q63" i="34"/>
  <c r="C1578" i="10" l="1"/>
  <c r="K1578" i="10" s="1"/>
  <c r="C939" i="10"/>
  <c r="K939" i="10" s="1"/>
  <c r="C732" i="10"/>
  <c r="K732" i="10" s="1"/>
  <c r="C1132" i="10"/>
  <c r="K1132" i="10" s="1"/>
  <c r="C493" i="10"/>
  <c r="K493" i="10" s="1"/>
  <c r="C1371" i="10"/>
  <c r="K1371" i="10" s="1"/>
  <c r="P63" i="34"/>
  <c r="Q64" i="34"/>
  <c r="C940" i="10" l="1"/>
  <c r="K940" i="10" s="1"/>
  <c r="C1133" i="10"/>
  <c r="K1133" i="10" s="1"/>
  <c r="C1579" i="10"/>
  <c r="K1579" i="10" s="1"/>
  <c r="C1372" i="10"/>
  <c r="K1372" i="10" s="1"/>
  <c r="C733" i="10"/>
  <c r="K733" i="10" s="1"/>
  <c r="C494" i="10"/>
  <c r="K494" i="10" s="1"/>
  <c r="P64" i="34"/>
  <c r="Q65" i="34"/>
  <c r="C941" i="10" l="1"/>
  <c r="K941" i="10" s="1"/>
  <c r="C734" i="10"/>
  <c r="K734" i="10" s="1"/>
  <c r="C1134" i="10"/>
  <c r="K1134" i="10" s="1"/>
  <c r="C1373" i="10"/>
  <c r="K1373" i="10" s="1"/>
  <c r="C495" i="10"/>
  <c r="K495" i="10" s="1"/>
  <c r="C1580" i="10"/>
  <c r="K1580" i="10" s="1"/>
  <c r="P65" i="34"/>
  <c r="Q66" i="34"/>
  <c r="C1581" i="10" l="1"/>
  <c r="K1581" i="10" s="1"/>
  <c r="C496" i="10"/>
  <c r="K496" i="10" s="1"/>
  <c r="C735" i="10"/>
  <c r="K735" i="10" s="1"/>
  <c r="C1374" i="10"/>
  <c r="K1374" i="10" s="1"/>
  <c r="C942" i="10"/>
  <c r="K942" i="10" s="1"/>
  <c r="C1135" i="10"/>
  <c r="K1135" i="10" s="1"/>
  <c r="Q67" i="34"/>
  <c r="P66" i="34"/>
  <c r="C943" i="10" l="1"/>
  <c r="K943" i="10" s="1"/>
  <c r="C736" i="10"/>
  <c r="K736" i="10" s="1"/>
  <c r="C1136" i="10"/>
  <c r="K1136" i="10" s="1"/>
  <c r="C497" i="10"/>
  <c r="K497" i="10" s="1"/>
  <c r="C1582" i="10"/>
  <c r="K1582" i="10" s="1"/>
  <c r="C1375" i="10"/>
  <c r="K1375" i="10" s="1"/>
  <c r="P67" i="34"/>
  <c r="Q68" i="34"/>
  <c r="C944" i="10" l="1"/>
  <c r="K944" i="10" s="1"/>
  <c r="C1583" i="10"/>
  <c r="K1583" i="10" s="1"/>
  <c r="C1137" i="10"/>
  <c r="K1137" i="10" s="1"/>
  <c r="C737" i="10"/>
  <c r="K737" i="10" s="1"/>
  <c r="C1376" i="10"/>
  <c r="K1376" i="10" s="1"/>
  <c r="P68" i="34"/>
  <c r="Q69" i="34"/>
  <c r="C945" i="10" l="1"/>
  <c r="K945" i="10" s="1"/>
  <c r="C1377" i="10"/>
  <c r="K1377" i="10" s="1"/>
  <c r="C1584" i="10"/>
  <c r="K1584" i="10" s="1"/>
  <c r="C738" i="10"/>
  <c r="K738" i="10" s="1"/>
  <c r="P69" i="34"/>
  <c r="Q70" i="34"/>
  <c r="C1378" i="10" l="1"/>
  <c r="K1378" i="10" s="1"/>
  <c r="C1585" i="10"/>
  <c r="K1585" i="10" s="1"/>
  <c r="C739" i="10"/>
  <c r="K739" i="10" s="1"/>
  <c r="C946" i="10"/>
  <c r="K946" i="10" s="1"/>
  <c r="Q71" i="34"/>
  <c r="P70" i="34"/>
  <c r="C947" i="10" l="1"/>
  <c r="K947" i="10" s="1"/>
  <c r="C740" i="10"/>
  <c r="K740" i="10" s="1"/>
  <c r="C1586" i="10"/>
  <c r="K1586" i="10" s="1"/>
  <c r="C1379" i="10"/>
  <c r="K1379" i="10" s="1"/>
  <c r="Q72" i="34"/>
  <c r="P71" i="34"/>
  <c r="C1587" i="10" l="1"/>
  <c r="K1587" i="10" s="1"/>
  <c r="C741" i="10"/>
  <c r="K741" i="10" s="1"/>
  <c r="C948" i="10"/>
  <c r="K948" i="10" s="1"/>
  <c r="C1380" i="10"/>
  <c r="K1380" i="10" s="1"/>
  <c r="Q73" i="34"/>
  <c r="P72" i="34"/>
  <c r="C1588" i="10" l="1"/>
  <c r="K1588" i="10" s="1"/>
  <c r="C949" i="10"/>
  <c r="K949" i="10" s="1"/>
  <c r="C742" i="10"/>
  <c r="K742" i="10" s="1"/>
  <c r="C1381" i="10"/>
  <c r="K1381" i="10" s="1"/>
  <c r="P73" i="34"/>
  <c r="Q74" i="34"/>
  <c r="C1382" i="10" l="1"/>
  <c r="K1382" i="10" s="1"/>
  <c r="C950" i="10"/>
  <c r="K950" i="10" s="1"/>
  <c r="C743" i="10"/>
  <c r="K743" i="10" s="1"/>
  <c r="C1589" i="10"/>
  <c r="K1589" i="10" s="1"/>
  <c r="P74" i="34"/>
  <c r="Q75" i="34"/>
  <c r="C744" i="10" l="1"/>
  <c r="K744" i="10" s="1"/>
  <c r="C1383" i="10"/>
  <c r="K1383" i="10" s="1"/>
  <c r="C1590" i="10"/>
  <c r="K1590" i="10" s="1"/>
  <c r="C951" i="10"/>
  <c r="K951" i="10" s="1"/>
  <c r="Q76" i="34"/>
  <c r="P75" i="34"/>
  <c r="C1384" i="10" l="1"/>
  <c r="K1384" i="10" s="1"/>
  <c r="C952" i="10"/>
  <c r="K952" i="10" s="1"/>
  <c r="C745" i="10"/>
  <c r="K745" i="10" s="1"/>
  <c r="C1591" i="10"/>
  <c r="K1591" i="10" s="1"/>
  <c r="Q77" i="34"/>
  <c r="P76" i="34"/>
  <c r="C746" i="10" l="1"/>
  <c r="K746" i="10" s="1"/>
  <c r="C1385" i="10"/>
  <c r="K1385" i="10" s="1"/>
  <c r="C1592" i="10"/>
  <c r="K1592" i="10" s="1"/>
  <c r="C953" i="10"/>
  <c r="K953" i="10" s="1"/>
  <c r="Q78" i="34"/>
  <c r="P77" i="34"/>
  <c r="C1386" i="10" l="1"/>
  <c r="K1386" i="10" s="1"/>
  <c r="C954" i="10"/>
  <c r="K954" i="10" s="1"/>
  <c r="C747" i="10"/>
  <c r="K747" i="10" s="1"/>
  <c r="C1593" i="10"/>
  <c r="K1593" i="10" s="1"/>
  <c r="Q79" i="34"/>
  <c r="P78" i="34"/>
  <c r="C1387" i="10" l="1"/>
  <c r="K1387" i="10" s="1"/>
  <c r="C748" i="10"/>
  <c r="K748" i="10" s="1"/>
  <c r="C1594" i="10"/>
  <c r="K1594" i="10" s="1"/>
  <c r="Q80" i="34"/>
  <c r="P79" i="34"/>
  <c r="C749" i="10" l="1"/>
  <c r="K749" i="10" s="1"/>
  <c r="C1388" i="10"/>
  <c r="K1388" i="10" s="1"/>
  <c r="Q81" i="34"/>
  <c r="P80" i="34"/>
  <c r="C1389" i="10" l="1"/>
  <c r="K1389" i="10" s="1"/>
  <c r="C750" i="10"/>
  <c r="K750" i="10" s="1"/>
  <c r="P81" i="34"/>
  <c r="Q82" i="34"/>
  <c r="C751" i="10" l="1"/>
  <c r="K751" i="10" s="1"/>
  <c r="C1390" i="10"/>
  <c r="K1390" i="10" s="1"/>
  <c r="P82" i="34"/>
  <c r="Q83" i="34"/>
  <c r="C1391" i="10" l="1"/>
  <c r="K1391" i="10" s="1"/>
  <c r="C752" i="10"/>
  <c r="K752" i="10" s="1"/>
  <c r="Q84" i="34"/>
  <c r="P83" i="34"/>
  <c r="C1392" i="10" l="1"/>
  <c r="K1392" i="10" s="1"/>
  <c r="C753" i="10"/>
  <c r="K753" i="10" s="1"/>
  <c r="P84" i="34"/>
  <c r="Q85" i="34"/>
  <c r="C1393" i="10" l="1"/>
  <c r="K1393" i="10" s="1"/>
  <c r="C754" i="10"/>
  <c r="K754" i="10" s="1"/>
  <c r="P85" i="34"/>
  <c r="Q86" i="34"/>
  <c r="C1394" i="10" l="1"/>
  <c r="K1394" i="10" s="1"/>
  <c r="Q87" i="34"/>
  <c r="P86" i="34"/>
  <c r="Q88" i="34" l="1"/>
  <c r="P87" i="34"/>
  <c r="Q89" i="34" l="1"/>
  <c r="P88" i="34"/>
  <c r="Q90" i="34" l="1"/>
  <c r="P89" i="34"/>
  <c r="Q91" i="34" l="1"/>
  <c r="P90" i="34"/>
  <c r="Q92" i="34" l="1"/>
  <c r="P91" i="34"/>
  <c r="Q93" i="34" l="1"/>
  <c r="P92" i="34"/>
  <c r="Q94" i="34" l="1"/>
  <c r="P93" i="34"/>
  <c r="P94" i="34" l="1"/>
  <c r="Q95" i="34"/>
  <c r="P95" i="34" l="1"/>
  <c r="Q96" i="34"/>
  <c r="P96" i="34" l="1"/>
  <c r="Q97" i="34"/>
  <c r="P97" i="34" l="1"/>
  <c r="Q98" i="34"/>
  <c r="P98" i="34" l="1"/>
  <c r="Q99" i="34"/>
  <c r="P99" i="34" l="1"/>
  <c r="Q100" i="34"/>
  <c r="P100" i="34" l="1"/>
  <c r="Q101" i="34"/>
  <c r="P101" i="34" l="1"/>
  <c r="Q102" i="34"/>
  <c r="P102" i="34" l="1"/>
  <c r="Q103" i="34"/>
  <c r="P103" i="34" l="1"/>
  <c r="Q104" i="34"/>
  <c r="P104" i="34" l="1"/>
  <c r="Q105" i="34"/>
  <c r="P105" i="34" l="1"/>
  <c r="Q106" i="34"/>
  <c r="P106" i="34" l="1"/>
  <c r="Q107" i="34"/>
  <c r="P107" i="34" l="1"/>
  <c r="Q108" i="34"/>
  <c r="P108" i="34" l="1"/>
  <c r="Q109" i="34"/>
  <c r="P109" i="34" l="1"/>
  <c r="Q110" i="34"/>
  <c r="P110" i="34" l="1"/>
  <c r="Q111" i="34"/>
  <c r="P111" i="34" l="1"/>
  <c r="Q112" i="34"/>
  <c r="P112" i="34" l="1"/>
  <c r="Q113" i="34"/>
  <c r="P113" i="34" l="1"/>
  <c r="Q114" i="34"/>
  <c r="P114" i="34" l="1"/>
  <c r="Q115" i="34"/>
  <c r="P115" i="34" l="1"/>
  <c r="Q116" i="34"/>
  <c r="P116" i="34" l="1"/>
  <c r="Q117" i="34"/>
  <c r="P117" i="34" l="1"/>
  <c r="Q118" i="34"/>
  <c r="P118" i="34" l="1"/>
  <c r="Q119" i="34"/>
  <c r="P119" i="34" l="1"/>
  <c r="Q120" i="34"/>
  <c r="P120" i="34" l="1"/>
  <c r="Q121" i="34"/>
  <c r="P121" i="34" l="1"/>
  <c r="Q122" i="34"/>
  <c r="Q123" i="34" l="1"/>
  <c r="P122" i="34"/>
  <c r="P123" i="34" l="1"/>
  <c r="Q124" i="34"/>
  <c r="P124" i="34" l="1"/>
  <c r="Q125" i="34"/>
  <c r="P125" i="34" l="1"/>
  <c r="Q126" i="34"/>
  <c r="P126" i="34" l="1"/>
  <c r="Q127" i="34"/>
  <c r="P127" i="34" l="1"/>
  <c r="Q128" i="34"/>
  <c r="P128" i="34" l="1"/>
  <c r="Q129" i="34"/>
  <c r="P129" i="34" l="1"/>
  <c r="Q130" i="34"/>
  <c r="P130" i="34" l="1"/>
  <c r="Q131" i="34"/>
  <c r="P131" i="34" l="1"/>
  <c r="Q132" i="34"/>
  <c r="P132" i="34" l="1"/>
  <c r="Q133" i="34"/>
  <c r="P133" i="34" l="1"/>
  <c r="Q134" i="34"/>
  <c r="P134" i="34" l="1"/>
  <c r="Q135" i="34"/>
  <c r="P135" i="34" l="1"/>
  <c r="Q136" i="34"/>
  <c r="P136" i="34" l="1"/>
  <c r="Q137" i="34"/>
  <c r="P137" i="34" l="1"/>
  <c r="Q138" i="34"/>
  <c r="P138" i="34" l="1"/>
  <c r="Q139" i="34"/>
  <c r="P139" i="34" l="1"/>
  <c r="Q140" i="34"/>
  <c r="P140" i="34" l="1"/>
  <c r="Q141" i="34"/>
  <c r="P141" i="34" l="1"/>
  <c r="Q142" i="34"/>
  <c r="P142" i="34" l="1"/>
  <c r="Q143" i="34"/>
  <c r="P143" i="34" l="1"/>
  <c r="Q144" i="34"/>
  <c r="P144" i="34" l="1"/>
  <c r="Q145" i="34"/>
  <c r="P145" i="34" l="1"/>
  <c r="Q146" i="34"/>
  <c r="P146" i="34" l="1"/>
  <c r="Q147" i="34"/>
  <c r="P147" i="34" l="1"/>
  <c r="Q148" i="34"/>
  <c r="P148" i="34" l="1"/>
  <c r="Q149" i="34"/>
  <c r="P149" i="34" l="1"/>
  <c r="Q150" i="34"/>
  <c r="P150" i="34" l="1"/>
  <c r="Q151" i="34"/>
  <c r="P151" i="34" l="1"/>
  <c r="Q152" i="34"/>
  <c r="P152" i="34" l="1"/>
  <c r="Q153" i="34"/>
  <c r="P153" i="34" l="1"/>
  <c r="Q154" i="34"/>
  <c r="P154" i="34" l="1"/>
  <c r="Q155" i="34"/>
  <c r="P155" i="34" l="1"/>
  <c r="Q156" i="34"/>
  <c r="P156" i="34" l="1"/>
  <c r="Q157" i="34"/>
  <c r="P157" i="34" l="1"/>
  <c r="Q158" i="34"/>
  <c r="F1695" i="10"/>
  <c r="H1691" i="10"/>
  <c r="H1716" i="10"/>
  <c r="F1680" i="10"/>
  <c r="F1705" i="10"/>
  <c r="G1692" i="10"/>
  <c r="G1717" i="10"/>
  <c r="G1704" i="10"/>
  <c r="G1679" i="10"/>
  <c r="G1701" i="10"/>
  <c r="G1676" i="10"/>
  <c r="I1713" i="10"/>
  <c r="I1688" i="10"/>
  <c r="J1699" i="10"/>
  <c r="J1674" i="10"/>
  <c r="I1715" i="10"/>
  <c r="I1690" i="10"/>
  <c r="G1690" i="10"/>
  <c r="G1715" i="10"/>
  <c r="H1713" i="10"/>
  <c r="H1688" i="10"/>
  <c r="J1705" i="10"/>
  <c r="J1680" i="10"/>
  <c r="G1674" i="10"/>
  <c r="G1699" i="10"/>
  <c r="F1691" i="10"/>
  <c r="F1716" i="10"/>
  <c r="J1691" i="10"/>
  <c r="J1716" i="10"/>
  <c r="J1670" i="10"/>
  <c r="J1695" i="10"/>
  <c r="G1711" i="10"/>
  <c r="G1686" i="10"/>
  <c r="G1682" i="10"/>
  <c r="G1707" i="10"/>
  <c r="G1685" i="10"/>
  <c r="G1710" i="10"/>
  <c r="J1696" i="10"/>
  <c r="J1671" i="10"/>
  <c r="J1703" i="10"/>
  <c r="J1678" i="10"/>
  <c r="I1682" i="10"/>
  <c r="I1707" i="10"/>
  <c r="G1693" i="10"/>
  <c r="G1718" i="10"/>
  <c r="I1708" i="10"/>
  <c r="I1683" i="10"/>
  <c r="H1695" i="10"/>
  <c r="H1670" i="10"/>
  <c r="G1688" i="10"/>
  <c r="G1713" i="10"/>
  <c r="F1682" i="10"/>
  <c r="F1707" i="10"/>
  <c r="F1683" i="10"/>
  <c r="F1708" i="10"/>
  <c r="F1712" i="10"/>
  <c r="F1687" i="10"/>
  <c r="I1714" i="10"/>
  <c r="I1689" i="10"/>
  <c r="I1679" i="10"/>
  <c r="I1704" i="10"/>
  <c r="G1678" i="10"/>
  <c r="G1703" i="10"/>
  <c r="I1693" i="10"/>
  <c r="I1718" i="10"/>
  <c r="H1683" i="10"/>
  <c r="H1708" i="10"/>
  <c r="H1671" i="10"/>
  <c r="H1696" i="10"/>
  <c r="F1718" i="10"/>
  <c r="F1693" i="10"/>
  <c r="J1676" i="10"/>
  <c r="J1701" i="10"/>
  <c r="H1689" i="10"/>
  <c r="H1714" i="10"/>
  <c r="G1671" i="10"/>
  <c r="G1696" i="10"/>
  <c r="H1680" i="10"/>
  <c r="H1705" i="10"/>
  <c r="J1681" i="10"/>
  <c r="J1706" i="10"/>
  <c r="H1702" i="10"/>
  <c r="H1677" i="10"/>
  <c r="H1711" i="10"/>
  <c r="H1686" i="10"/>
  <c r="F1701" i="10"/>
  <c r="F1676" i="10"/>
  <c r="I1670" i="10"/>
  <c r="I1695" i="10"/>
  <c r="G1675" i="10"/>
  <c r="G1700" i="10"/>
  <c r="H1682" i="10"/>
  <c r="H1707" i="10"/>
  <c r="F1702" i="10"/>
  <c r="F1677" i="10"/>
  <c r="J1689" i="10"/>
  <c r="J1714" i="10"/>
  <c r="F1719" i="10"/>
  <c r="F1694" i="10"/>
  <c r="J1697" i="10"/>
  <c r="J1672" i="10"/>
  <c r="H1693" i="10"/>
  <c r="H1718" i="10"/>
  <c r="J1692" i="10"/>
  <c r="J1717" i="10"/>
  <c r="J1715" i="10"/>
  <c r="J1690" i="10"/>
  <c r="I1677" i="10"/>
  <c r="I1702" i="10"/>
  <c r="F1692" i="10"/>
  <c r="F1717" i="10"/>
  <c r="I1685" i="10"/>
  <c r="I1710" i="10"/>
  <c r="F1714" i="10"/>
  <c r="F1689" i="10"/>
  <c r="I1684" i="10"/>
  <c r="I1709" i="10"/>
  <c r="G1677" i="10"/>
  <c r="G1702" i="10"/>
  <c r="G1716" i="10"/>
  <c r="G1691" i="10"/>
  <c r="J1693" i="10"/>
  <c r="J1718" i="10"/>
  <c r="H1672" i="10"/>
  <c r="H1697" i="10"/>
  <c r="F1700" i="10"/>
  <c r="F1675" i="10"/>
  <c r="I1674" i="10"/>
  <c r="I1699" i="10"/>
  <c r="J1687" i="10"/>
  <c r="J1712" i="10"/>
  <c r="I1698" i="10"/>
  <c r="I1673" i="10"/>
  <c r="I1694" i="10"/>
  <c r="I1719" i="10"/>
  <c r="J1702" i="10"/>
  <c r="J1677" i="10"/>
  <c r="H1692" i="10"/>
  <c r="H1717" i="10"/>
  <c r="I1672" i="10"/>
  <c r="I1697" i="10"/>
  <c r="I1712" i="10"/>
  <c r="I1687" i="10"/>
  <c r="F1715" i="10"/>
  <c r="F1690" i="10"/>
  <c r="F1711" i="10"/>
  <c r="F1686" i="10"/>
  <c r="G1712" i="10"/>
  <c r="G1687" i="10"/>
  <c r="J1711" i="10"/>
  <c r="J1686" i="10"/>
  <c r="G1705" i="10"/>
  <c r="G1680" i="10"/>
  <c r="J1707" i="10"/>
  <c r="J1682" i="10"/>
  <c r="F1673" i="10"/>
  <c r="F1698" i="10"/>
  <c r="F1709" i="10"/>
  <c r="F1684" i="10"/>
  <c r="I1680" i="10"/>
  <c r="I1705" i="10"/>
  <c r="G1694" i="10"/>
  <c r="G1719" i="10"/>
  <c r="H1700" i="10"/>
  <c r="H1675" i="10"/>
  <c r="I1671" i="10"/>
  <c r="I1696" i="10"/>
  <c r="G1683" i="10"/>
  <c r="G1708" i="10"/>
  <c r="J1708" i="10"/>
  <c r="J1683" i="10"/>
  <c r="H1712" i="10"/>
  <c r="H1687" i="10"/>
  <c r="F1710" i="10"/>
  <c r="F1685" i="10"/>
  <c r="F1703" i="10"/>
  <c r="F1678" i="10"/>
  <c r="J1684" i="10"/>
  <c r="J1709" i="10"/>
  <c r="G1695" i="10"/>
  <c r="F1713" i="10"/>
  <c r="F1688" i="10"/>
  <c r="G1706" i="10"/>
  <c r="G1681" i="10"/>
  <c r="J1704" i="10"/>
  <c r="J1679" i="10"/>
  <c r="G1698" i="10"/>
  <c r="G1673" i="10"/>
  <c r="I1675" i="10"/>
  <c r="I1700" i="10"/>
  <c r="H1706" i="10"/>
  <c r="H1681" i="10"/>
  <c r="I1717" i="10"/>
  <c r="I1692" i="10"/>
  <c r="F1706" i="10"/>
  <c r="F1681" i="10"/>
  <c r="I1701" i="10"/>
  <c r="I1676" i="10"/>
  <c r="G1709" i="10"/>
  <c r="G1684" i="10"/>
  <c r="J1675" i="10"/>
  <c r="J1700" i="10"/>
  <c r="F1697" i="10"/>
  <c r="F1672" i="10"/>
  <c r="H1685" i="10"/>
  <c r="H1710" i="10"/>
  <c r="G1697" i="10"/>
  <c r="G1672" i="10"/>
  <c r="F1699" i="10"/>
  <c r="F1674" i="10"/>
  <c r="H1699" i="10"/>
  <c r="H1674" i="10"/>
  <c r="I1691" i="10"/>
  <c r="I1716" i="10"/>
  <c r="J1698" i="10"/>
  <c r="J1673" i="10"/>
  <c r="J1694" i="10"/>
  <c r="J1719" i="10"/>
  <c r="F1704" i="10"/>
  <c r="F1679" i="10"/>
  <c r="H1676" i="10"/>
  <c r="H1701" i="10"/>
  <c r="H1684" i="10"/>
  <c r="H1709" i="10"/>
  <c r="H1694" i="10"/>
  <c r="H1719" i="10"/>
  <c r="I1681" i="10"/>
  <c r="I1706" i="10"/>
  <c r="J1688" i="10"/>
  <c r="J1713" i="10"/>
  <c r="I1678" i="10"/>
  <c r="I1703" i="10"/>
  <c r="F1671" i="10"/>
  <c r="F1696" i="10"/>
  <c r="H1690" i="10"/>
  <c r="H1715" i="10"/>
  <c r="I1686" i="10"/>
  <c r="I1711" i="10"/>
  <c r="H1679" i="10"/>
  <c r="H1704" i="10"/>
  <c r="H1703" i="10"/>
  <c r="H1678" i="10"/>
  <c r="H1698" i="10"/>
  <c r="H1673" i="10"/>
  <c r="J1685" i="10"/>
  <c r="J1710" i="10"/>
  <c r="G1714" i="10"/>
  <c r="G1689" i="10"/>
  <c r="P158" i="34" l="1"/>
  <c r="Q159" i="34"/>
  <c r="G1670" i="10"/>
  <c r="F1670" i="10"/>
  <c r="P159" i="34" l="1"/>
  <c r="Q160" i="34"/>
  <c r="P160" i="34" l="1"/>
  <c r="Q161" i="34"/>
  <c r="P161" i="34" l="1"/>
  <c r="Q162" i="34"/>
  <c r="P162" i="34" l="1"/>
  <c r="Q163" i="34"/>
  <c r="P163" i="34" l="1"/>
  <c r="Q164" i="34"/>
  <c r="P164" i="34" l="1"/>
  <c r="Q165" i="34"/>
  <c r="P165" i="34" l="1"/>
  <c r="Q166" i="34"/>
  <c r="H59" i="34"/>
  <c r="H31" i="34"/>
  <c r="F33" i="34"/>
  <c r="E33" i="34"/>
  <c r="H58" i="34"/>
  <c r="G59" i="34"/>
  <c r="G31" i="34"/>
  <c r="E58" i="34"/>
  <c r="H33" i="34"/>
  <c r="G58" i="34"/>
  <c r="F59" i="34"/>
  <c r="F31" i="34"/>
  <c r="E31" i="34"/>
  <c r="E59" i="34"/>
  <c r="G33" i="34"/>
  <c r="F58" i="34"/>
  <c r="L59" i="34"/>
  <c r="L31" i="34"/>
  <c r="J33" i="34"/>
  <c r="I58" i="34"/>
  <c r="L58" i="34"/>
  <c r="K59" i="34"/>
  <c r="K31" i="34"/>
  <c r="I33" i="34"/>
  <c r="L33" i="34"/>
  <c r="K58" i="34"/>
  <c r="J59" i="34"/>
  <c r="J31" i="34"/>
  <c r="K33" i="34"/>
  <c r="J58" i="34"/>
  <c r="I59" i="34"/>
  <c r="I31" i="34"/>
  <c r="K48" i="34"/>
  <c r="K36" i="34"/>
  <c r="I50" i="34"/>
  <c r="I34" i="34"/>
  <c r="L50" i="34"/>
  <c r="L34" i="34"/>
  <c r="J48" i="34"/>
  <c r="J36" i="34"/>
  <c r="K50" i="34"/>
  <c r="K34" i="34"/>
  <c r="I48" i="34"/>
  <c r="I36" i="34"/>
  <c r="L48" i="34"/>
  <c r="L36" i="34"/>
  <c r="J50" i="34"/>
  <c r="J34" i="34"/>
  <c r="H51" i="34"/>
  <c r="H27" i="34"/>
  <c r="F29" i="34"/>
  <c r="E29" i="34"/>
  <c r="G51" i="34"/>
  <c r="G27" i="34"/>
  <c r="H29" i="34"/>
  <c r="F51" i="34"/>
  <c r="F27" i="34"/>
  <c r="E51" i="34"/>
  <c r="G29" i="34"/>
  <c r="E27" i="34"/>
  <c r="P166" i="34" l="1"/>
  <c r="Q167" i="34"/>
  <c r="L51" i="34"/>
  <c r="L27" i="34"/>
  <c r="J29" i="34"/>
  <c r="K51" i="34"/>
  <c r="K27" i="34"/>
  <c r="I29" i="34"/>
  <c r="L29" i="34"/>
  <c r="J51" i="34"/>
  <c r="J27" i="34"/>
  <c r="K29" i="34"/>
  <c r="I51" i="34"/>
  <c r="I27" i="34"/>
  <c r="G52" i="34"/>
  <c r="G32" i="34"/>
  <c r="H30" i="34"/>
  <c r="F52" i="34"/>
  <c r="F32" i="34"/>
  <c r="E30" i="34"/>
  <c r="G30" i="34"/>
  <c r="H52" i="34"/>
  <c r="H32" i="34"/>
  <c r="F30" i="34"/>
  <c r="E32" i="34"/>
  <c r="E52" i="34"/>
  <c r="G48" i="34"/>
  <c r="G36" i="34"/>
  <c r="H50" i="34"/>
  <c r="H34" i="34"/>
  <c r="F48" i="34"/>
  <c r="F36" i="34"/>
  <c r="E34" i="34"/>
  <c r="E50" i="34"/>
  <c r="G50" i="34"/>
  <c r="G34" i="34"/>
  <c r="H48" i="34"/>
  <c r="H36" i="34"/>
  <c r="F50" i="34"/>
  <c r="F34" i="34"/>
  <c r="E36" i="34"/>
  <c r="E48" i="34"/>
  <c r="K52" i="34"/>
  <c r="K32" i="34"/>
  <c r="I30" i="34"/>
  <c r="L30" i="34"/>
  <c r="J52" i="34"/>
  <c r="J32" i="34"/>
  <c r="K30" i="34"/>
  <c r="I52" i="34"/>
  <c r="I32" i="34"/>
  <c r="L52" i="34"/>
  <c r="L32" i="34"/>
  <c r="J30" i="34"/>
  <c r="L35" i="34"/>
  <c r="J57" i="34"/>
  <c r="J49" i="34"/>
  <c r="K35" i="34"/>
  <c r="I57" i="34"/>
  <c r="I49" i="34"/>
  <c r="L57" i="34"/>
  <c r="L49" i="34"/>
  <c r="J35" i="34"/>
  <c r="K57" i="34"/>
  <c r="K49" i="34"/>
  <c r="I35" i="34"/>
  <c r="P167" i="34" l="1"/>
  <c r="Q168" i="34"/>
  <c r="H35" i="34"/>
  <c r="F57" i="34"/>
  <c r="F49" i="34"/>
  <c r="E49" i="34"/>
  <c r="E57" i="34"/>
  <c r="G35" i="34"/>
  <c r="H57" i="34"/>
  <c r="H49" i="34"/>
  <c r="F35" i="34"/>
  <c r="E35" i="34"/>
  <c r="G57" i="34"/>
  <c r="G49" i="34"/>
  <c r="K44" i="34"/>
  <c r="I54" i="34"/>
  <c r="I46" i="34"/>
  <c r="I42" i="34"/>
  <c r="L54" i="34"/>
  <c r="L46" i="34"/>
  <c r="L42" i="34"/>
  <c r="J44" i="34"/>
  <c r="K54" i="34"/>
  <c r="K46" i="34"/>
  <c r="K42" i="34"/>
  <c r="I44" i="34"/>
  <c r="L44" i="34"/>
  <c r="J54" i="34"/>
  <c r="J46" i="34"/>
  <c r="J42" i="34"/>
  <c r="P168" i="34" l="1"/>
  <c r="Q169" i="34"/>
  <c r="L55" i="34"/>
  <c r="L47" i="34"/>
  <c r="L43" i="34"/>
  <c r="J45" i="34"/>
  <c r="K55" i="34"/>
  <c r="K47" i="34"/>
  <c r="K43" i="34"/>
  <c r="I45" i="34"/>
  <c r="L45" i="34"/>
  <c r="J55" i="34"/>
  <c r="J47" i="34"/>
  <c r="J43" i="34"/>
  <c r="K45" i="34"/>
  <c r="I55" i="34"/>
  <c r="I47" i="34"/>
  <c r="I43" i="34"/>
  <c r="G44" i="34"/>
  <c r="H54" i="34"/>
  <c r="H46" i="34"/>
  <c r="H42" i="34"/>
  <c r="F44" i="34"/>
  <c r="E42" i="34"/>
  <c r="E46" i="34"/>
  <c r="E54" i="34"/>
  <c r="G54" i="34"/>
  <c r="G46" i="34"/>
  <c r="G42" i="34"/>
  <c r="H44" i="34"/>
  <c r="F54" i="34"/>
  <c r="F46" i="34"/>
  <c r="F42" i="34"/>
  <c r="E44" i="34"/>
  <c r="E43" i="34"/>
  <c r="P169" i="34" l="1"/>
  <c r="Q170" i="34"/>
  <c r="H55" i="34"/>
  <c r="H47" i="34"/>
  <c r="H43" i="34"/>
  <c r="F45" i="34"/>
  <c r="E45" i="34"/>
  <c r="G55" i="34"/>
  <c r="G47" i="34"/>
  <c r="G43" i="34"/>
  <c r="H45" i="34"/>
  <c r="F55" i="34"/>
  <c r="F47" i="34"/>
  <c r="F43" i="34"/>
  <c r="E47" i="34"/>
  <c r="E55" i="34"/>
  <c r="G45" i="34"/>
  <c r="K56" i="34"/>
  <c r="J56" i="34"/>
  <c r="I56" i="34"/>
  <c r="L56" i="34"/>
  <c r="L39" i="34"/>
  <c r="K40" i="34"/>
  <c r="K28" i="34"/>
  <c r="J41" i="34"/>
  <c r="J37" i="34"/>
  <c r="I38" i="34"/>
  <c r="L38" i="34"/>
  <c r="K39" i="34"/>
  <c r="J40" i="34"/>
  <c r="J28" i="34"/>
  <c r="I41" i="34"/>
  <c r="I37" i="34"/>
  <c r="L41" i="34"/>
  <c r="L37" i="34"/>
  <c r="K38" i="34"/>
  <c r="J39" i="34"/>
  <c r="I40" i="34"/>
  <c r="I28" i="34"/>
  <c r="L40" i="34"/>
  <c r="L28" i="34"/>
  <c r="K41" i="34"/>
  <c r="K37" i="34"/>
  <c r="J38" i="34"/>
  <c r="I39" i="34"/>
  <c r="R19" i="48" l="1"/>
  <c r="J363" i="10" s="1"/>
  <c r="R23" i="48"/>
  <c r="J359" i="10" s="1"/>
  <c r="R20" i="48"/>
  <c r="J365" i="10" s="1"/>
  <c r="R24" i="48"/>
  <c r="J360" i="10" s="1"/>
  <c r="R21" i="48"/>
  <c r="J364" i="10" s="1"/>
  <c r="R25" i="48"/>
  <c r="J361" i="10" s="1"/>
  <c r="R22" i="48"/>
  <c r="J358" i="10" s="1"/>
  <c r="R18" i="48"/>
  <c r="J362" i="10" s="1"/>
  <c r="P170" i="34"/>
  <c r="Q171" i="34"/>
  <c r="G56" i="34"/>
  <c r="F56" i="34"/>
  <c r="H56" i="34"/>
  <c r="E56" i="34"/>
  <c r="H39" i="34"/>
  <c r="G40" i="34"/>
  <c r="G28" i="34"/>
  <c r="F41" i="34"/>
  <c r="F37" i="34"/>
  <c r="E37" i="34"/>
  <c r="E41" i="34"/>
  <c r="H38" i="34"/>
  <c r="G39" i="34"/>
  <c r="F40" i="34"/>
  <c r="F28" i="34"/>
  <c r="E38" i="34"/>
  <c r="H41" i="34"/>
  <c r="H37" i="34"/>
  <c r="G38" i="34"/>
  <c r="F39" i="34"/>
  <c r="E39" i="34"/>
  <c r="H40" i="34"/>
  <c r="H28" i="34"/>
  <c r="G41" i="34"/>
  <c r="G37" i="34"/>
  <c r="F38" i="34"/>
  <c r="E28" i="34"/>
  <c r="E40" i="34"/>
  <c r="J356" i="10" l="1"/>
  <c r="J357" i="10"/>
  <c r="J355" i="10"/>
  <c r="P171" i="34"/>
  <c r="Q172" i="34"/>
  <c r="J354" i="10" l="1"/>
  <c r="P172" i="34"/>
  <c r="Q173" i="34"/>
  <c r="P173" i="34" l="1"/>
  <c r="Q174" i="34"/>
  <c r="P174" i="34" l="1"/>
  <c r="Q175" i="34"/>
  <c r="P175" i="34" l="1"/>
  <c r="Q176" i="34"/>
  <c r="P176" i="34" l="1"/>
  <c r="Q177" i="34"/>
  <c r="P177" i="34" l="1"/>
  <c r="Q178" i="34"/>
  <c r="P178" i="34" l="1"/>
  <c r="Q179" i="34"/>
  <c r="P179" i="34" l="1"/>
  <c r="Q180" i="34"/>
  <c r="P180" i="34" l="1"/>
  <c r="Q181" i="34"/>
  <c r="P181" i="34" l="1"/>
  <c r="Q182" i="34"/>
  <c r="P182" i="34" l="1"/>
  <c r="Q183" i="34"/>
  <c r="P183" i="34" l="1"/>
  <c r="Q184" i="34"/>
  <c r="P184" i="34" l="1"/>
  <c r="Q185" i="34"/>
  <c r="P185" i="34" l="1"/>
  <c r="Q186" i="34"/>
  <c r="P186" i="34" l="1"/>
  <c r="Q187" i="34"/>
  <c r="P187" i="34" l="1"/>
  <c r="Q188" i="34"/>
  <c r="P188" i="34" l="1"/>
  <c r="Q189" i="34"/>
  <c r="P189" i="34" l="1"/>
  <c r="Q190" i="34"/>
  <c r="P190" i="34" l="1"/>
  <c r="Q191" i="34"/>
  <c r="P191" i="34" l="1"/>
  <c r="Q192" i="34"/>
  <c r="P192" i="34" l="1"/>
  <c r="Q193" i="34"/>
  <c r="P193" i="34" l="1"/>
  <c r="Q194" i="34"/>
  <c r="P194" i="34" l="1"/>
  <c r="Q195" i="34"/>
  <c r="P195" i="34" l="1"/>
  <c r="Q196" i="34"/>
  <c r="P196" i="34" l="1"/>
  <c r="Q197" i="34"/>
  <c r="P197" i="34" l="1"/>
  <c r="Q198" i="34"/>
  <c r="P198" i="34" l="1"/>
  <c r="Q199" i="34"/>
  <c r="Q200" i="34" l="1"/>
  <c r="P199" i="34"/>
  <c r="P200" i="34" l="1"/>
  <c r="Q201" i="34"/>
  <c r="Q202" i="34" l="1"/>
  <c r="P201" i="34"/>
  <c r="P202" i="34" l="1"/>
  <c r="Q203" i="34"/>
  <c r="P203" i="34" l="1"/>
  <c r="Q204" i="34"/>
  <c r="P204" i="34" l="1"/>
  <c r="Q205" i="34"/>
  <c r="P205" i="34" l="1"/>
  <c r="Q206" i="34"/>
  <c r="P206" i="34" l="1"/>
  <c r="Q207" i="34"/>
  <c r="P207" i="34" l="1"/>
  <c r="Q208" i="34"/>
  <c r="P208" i="34" l="1"/>
  <c r="Q209" i="34"/>
  <c r="P209" i="34" l="1"/>
  <c r="Q210" i="34"/>
  <c r="P210" i="34" l="1"/>
  <c r="Q211" i="34"/>
  <c r="P211" i="34" l="1"/>
  <c r="Q212" i="34"/>
  <c r="P212" i="34" l="1"/>
  <c r="Q213" i="34"/>
  <c r="P213" i="34" l="1"/>
  <c r="Q214" i="34"/>
  <c r="P214" i="34" l="1"/>
  <c r="Q215" i="34"/>
  <c r="P215" i="34" l="1"/>
  <c r="Q216" i="34"/>
  <c r="P216" i="34" l="1"/>
  <c r="Q217" i="34"/>
  <c r="P217" i="34" l="1"/>
  <c r="Q218" i="34"/>
  <c r="P218" i="34" l="1"/>
  <c r="Q219" i="34"/>
  <c r="Q220" i="34" l="1"/>
  <c r="P219" i="34"/>
  <c r="Q221" i="34" l="1"/>
  <c r="P220" i="34"/>
  <c r="P221" i="34" l="1"/>
  <c r="Q222" i="34"/>
  <c r="Q223" i="34" l="1"/>
  <c r="P222" i="34"/>
  <c r="Q224" i="34" l="1"/>
  <c r="P223" i="34"/>
  <c r="P224" i="34" l="1"/>
  <c r="Q225" i="34"/>
  <c r="P225" i="34" l="1"/>
  <c r="Q226" i="34"/>
  <c r="Q227" i="34" l="1"/>
  <c r="P226" i="34"/>
  <c r="Q228" i="34" l="1"/>
  <c r="P227" i="34"/>
  <c r="P228" i="34" l="1"/>
  <c r="Q229" i="34"/>
  <c r="P229" i="34" l="1"/>
  <c r="Q230" i="34"/>
  <c r="Q231" i="34" l="1"/>
  <c r="P230" i="34"/>
  <c r="P231" i="34" l="1"/>
  <c r="Q232" i="34"/>
  <c r="Q233" i="34" l="1"/>
  <c r="P232" i="34"/>
  <c r="P233" i="34" l="1"/>
  <c r="Q234" i="34"/>
  <c r="P234" i="34" l="1"/>
  <c r="Q235" i="34"/>
  <c r="P235" i="34" l="1"/>
  <c r="Q236" i="34"/>
  <c r="Q237" i="34" l="1"/>
  <c r="P236" i="34"/>
  <c r="Q238" i="34" l="1"/>
  <c r="P237" i="34"/>
  <c r="P238" i="34" l="1"/>
  <c r="Q239" i="34"/>
  <c r="P239" i="34" l="1"/>
  <c r="Q240" i="34"/>
  <c r="P240" i="34" l="1"/>
  <c r="Q241" i="34"/>
  <c r="P241" i="34" l="1"/>
  <c r="Q242" i="34"/>
  <c r="Q243" i="34" l="1"/>
  <c r="P242" i="34"/>
  <c r="Q244" i="34" l="1"/>
  <c r="P243" i="34"/>
  <c r="P244" i="34" l="1"/>
  <c r="Q245" i="34"/>
  <c r="P245" i="34" l="1"/>
  <c r="Q246" i="34"/>
  <c r="P246" i="34" l="1"/>
  <c r="Q247" i="34"/>
  <c r="Q248" i="34" l="1"/>
  <c r="P247" i="34"/>
  <c r="Q249" i="34" l="1"/>
  <c r="P248" i="34"/>
  <c r="Q250" i="34" l="1"/>
  <c r="P249" i="34"/>
  <c r="Q251" i="34" l="1"/>
  <c r="P250" i="34"/>
  <c r="Q252" i="34" l="1"/>
  <c r="P251" i="34"/>
  <c r="Q253" i="34" l="1"/>
  <c r="P252" i="34"/>
  <c r="P253" i="34" l="1"/>
  <c r="Q254" i="34"/>
  <c r="Q255" i="34" l="1"/>
  <c r="P254" i="34"/>
  <c r="Q256" i="34" l="1"/>
  <c r="P255" i="34"/>
  <c r="Q257" i="34" l="1"/>
  <c r="P256" i="34"/>
  <c r="P257" i="34" l="1"/>
  <c r="Q258" i="34"/>
  <c r="P258" i="34" l="1"/>
  <c r="Q259" i="34"/>
  <c r="P259" i="34" l="1"/>
  <c r="Q260" i="34"/>
  <c r="P260" i="34" l="1"/>
  <c r="Q261" i="34"/>
  <c r="P261" i="34" l="1"/>
  <c r="Q262" i="34"/>
  <c r="P262" i="34" l="1"/>
  <c r="Q263" i="34"/>
  <c r="P263" i="34" l="1"/>
  <c r="Q264" i="34"/>
  <c r="Q265" i="34" l="1"/>
  <c r="P264" i="34"/>
  <c r="P265" i="34" l="1"/>
  <c r="Q266" i="34"/>
  <c r="P266" i="34" l="1"/>
  <c r="Q267" i="34"/>
  <c r="P267" i="34" l="1"/>
  <c r="Q268" i="34"/>
  <c r="P268" i="34" l="1"/>
  <c r="Q269" i="34"/>
  <c r="P269" i="34" l="1"/>
  <c r="Q270" i="34"/>
  <c r="P270" i="34" l="1"/>
  <c r="Q271" i="34"/>
  <c r="P271" i="34" l="1"/>
  <c r="Q272" i="34"/>
  <c r="P272" i="34" l="1"/>
  <c r="Q273" i="34"/>
  <c r="P273" i="34" l="1"/>
  <c r="Q274" i="34"/>
  <c r="P274" i="34" l="1"/>
  <c r="Q275" i="34"/>
  <c r="P275" i="34" l="1"/>
  <c r="Q276" i="34"/>
  <c r="P276" i="34" l="1"/>
  <c r="Q277" i="34"/>
  <c r="P277" i="34" l="1"/>
  <c r="Q278" i="34"/>
  <c r="P278" i="34" l="1"/>
  <c r="Q279" i="34"/>
  <c r="P279" i="34" l="1"/>
  <c r="Q280" i="34"/>
  <c r="P280" i="34" l="1"/>
  <c r="Q281" i="34"/>
  <c r="P281" i="34" l="1"/>
  <c r="Q282" i="34"/>
  <c r="P282" i="34" l="1"/>
  <c r="Q283" i="34"/>
  <c r="P283" i="34" l="1"/>
  <c r="Q284" i="34"/>
  <c r="P284" i="34" l="1"/>
  <c r="Q285" i="34"/>
  <c r="P285" i="34" l="1"/>
  <c r="Q286" i="34"/>
  <c r="P286" i="34" l="1"/>
  <c r="Q287" i="34"/>
  <c r="P287" i="34" l="1"/>
  <c r="Q288" i="34"/>
  <c r="I208" i="10" l="1"/>
  <c r="H111" i="10"/>
  <c r="G74" i="10"/>
  <c r="H304" i="10"/>
  <c r="I255" i="10"/>
  <c r="I98" i="10"/>
  <c r="F317" i="10"/>
  <c r="G87" i="10"/>
  <c r="G15" i="10"/>
  <c r="G245" i="10"/>
  <c r="J218" i="10"/>
  <c r="J207" i="10"/>
  <c r="G218" i="10"/>
  <c r="G353" i="10"/>
  <c r="G231" i="10"/>
  <c r="I136" i="10"/>
  <c r="H182" i="10"/>
  <c r="H245" i="10"/>
  <c r="I353" i="10"/>
  <c r="F160" i="10"/>
  <c r="F113" i="10"/>
  <c r="H208" i="10"/>
  <c r="I29" i="10"/>
  <c r="J328" i="10"/>
  <c r="I303" i="10"/>
  <c r="I389" i="10"/>
  <c r="H125" i="10"/>
  <c r="G194" i="10"/>
  <c r="H149" i="10"/>
  <c r="G161" i="10"/>
  <c r="H232" i="10"/>
  <c r="I161" i="10"/>
  <c r="I328" i="10"/>
  <c r="G303" i="10"/>
  <c r="I194" i="10"/>
  <c r="H230" i="10"/>
  <c r="G377" i="10"/>
  <c r="F328" i="10"/>
  <c r="J184" i="10"/>
  <c r="H219" i="10"/>
  <c r="I281" i="10"/>
  <c r="G268" i="10"/>
  <c r="J149" i="10"/>
  <c r="H123" i="10"/>
  <c r="F291" i="10"/>
  <c r="G197" i="10"/>
  <c r="J196" i="10"/>
  <c r="H267" i="10"/>
  <c r="I137" i="10"/>
  <c r="G292" i="10"/>
  <c r="I233" i="10"/>
  <c r="H316" i="10"/>
  <c r="I350" i="10"/>
  <c r="J220" i="10"/>
  <c r="H110" i="10"/>
  <c r="J123" i="10"/>
  <c r="G207" i="10"/>
  <c r="F148" i="10"/>
  <c r="J76" i="10"/>
  <c r="I207" i="10"/>
  <c r="F244" i="10"/>
  <c r="H328" i="10"/>
  <c r="F172" i="10"/>
  <c r="I268" i="10"/>
  <c r="G196" i="10"/>
  <c r="G388" i="10"/>
  <c r="J377" i="10"/>
  <c r="J112" i="10"/>
  <c r="J388" i="10"/>
  <c r="J242" i="10"/>
  <c r="F112" i="10"/>
  <c r="J99" i="10"/>
  <c r="I266" i="10"/>
  <c r="J171" i="10"/>
  <c r="G99" i="10"/>
  <c r="F386" i="10"/>
  <c r="I315" i="10"/>
  <c r="I170" i="10"/>
  <c r="F86" i="10"/>
  <c r="H389" i="10"/>
  <c r="H87" i="10"/>
  <c r="J28" i="10"/>
  <c r="F27" i="10"/>
  <c r="F221" i="10"/>
  <c r="F135" i="10"/>
  <c r="F387" i="10"/>
  <c r="H62" i="10"/>
  <c r="J340" i="10"/>
  <c r="F161" i="10"/>
  <c r="J305" i="10"/>
  <c r="F149" i="10"/>
  <c r="I17" i="10"/>
  <c r="I219" i="10"/>
  <c r="F182" i="10"/>
  <c r="H195" i="10"/>
  <c r="F99" i="10"/>
  <c r="H376" i="10"/>
  <c r="H338" i="10"/>
  <c r="G315" i="10"/>
  <c r="F243" i="10"/>
  <c r="F292" i="10"/>
  <c r="F76" i="10"/>
  <c r="J268" i="10"/>
  <c r="F124" i="10"/>
  <c r="I28" i="10"/>
  <c r="J111" i="10"/>
  <c r="G267" i="10"/>
  <c r="F353" i="10"/>
  <c r="F196" i="10"/>
  <c r="J77" i="10"/>
  <c r="J134" i="10"/>
  <c r="J147" i="10"/>
  <c r="I160" i="10"/>
  <c r="H387" i="10"/>
  <c r="F350" i="10"/>
  <c r="I149" i="10"/>
  <c r="G16" i="10"/>
  <c r="I376" i="10"/>
  <c r="F266" i="10"/>
  <c r="H16" i="10"/>
  <c r="J266" i="10"/>
  <c r="I317" i="10"/>
  <c r="F304" i="10"/>
  <c r="F184" i="10"/>
  <c r="J304" i="10"/>
  <c r="I159" i="10"/>
  <c r="J146" i="10"/>
  <c r="F376" i="10"/>
  <c r="H351" i="10"/>
  <c r="I254" i="10"/>
  <c r="I65" i="10"/>
  <c r="J183" i="10"/>
  <c r="J303" i="10"/>
  <c r="G98" i="10"/>
  <c r="J279" i="10"/>
  <c r="H197" i="10"/>
  <c r="I63" i="10"/>
  <c r="G160" i="10"/>
  <c r="I101" i="10"/>
  <c r="H231" i="10"/>
  <c r="G351" i="10"/>
  <c r="H266" i="10"/>
  <c r="I232" i="10"/>
  <c r="J206" i="10"/>
  <c r="F303" i="10"/>
  <c r="H15" i="10"/>
  <c r="G208" i="10"/>
  <c r="F233" i="10"/>
  <c r="F183" i="10"/>
  <c r="G304" i="10"/>
  <c r="F231" i="10"/>
  <c r="H146" i="10"/>
  <c r="I280" i="10"/>
  <c r="J208" i="10"/>
  <c r="G255" i="10"/>
  <c r="G266" i="10"/>
  <c r="I111" i="10"/>
  <c r="I86" i="10"/>
  <c r="G111" i="10"/>
  <c r="I256" i="10"/>
  <c r="J233" i="10"/>
  <c r="F88" i="10"/>
  <c r="G209" i="10"/>
  <c r="J291" i="10"/>
  <c r="G125" i="10"/>
  <c r="H161" i="10"/>
  <c r="G244" i="10"/>
  <c r="J136" i="10"/>
  <c r="F63" i="10"/>
  <c r="G17" i="10"/>
  <c r="I292" i="10"/>
  <c r="J87" i="10"/>
  <c r="H27" i="10"/>
  <c r="F316" i="10"/>
  <c r="I182" i="10"/>
  <c r="F197" i="10"/>
  <c r="F340" i="10"/>
  <c r="G172" i="10"/>
  <c r="I171" i="10"/>
  <c r="I64" i="10"/>
  <c r="F101" i="10"/>
  <c r="H317" i="10"/>
  <c r="J124" i="10"/>
  <c r="I305" i="10"/>
  <c r="I27" i="10"/>
  <c r="H279" i="10"/>
  <c r="G148" i="10"/>
  <c r="I387" i="10"/>
  <c r="J100" i="10"/>
  <c r="G340" i="10"/>
  <c r="I122" i="10"/>
  <c r="I75" i="10"/>
  <c r="G158" i="10"/>
  <c r="J316" i="10"/>
  <c r="G171" i="10"/>
  <c r="F242" i="10"/>
  <c r="J230" i="10"/>
  <c r="J386" i="10"/>
  <c r="H388" i="10"/>
  <c r="F269" i="10"/>
  <c r="J281" i="10"/>
  <c r="F147" i="10"/>
  <c r="J243" i="10"/>
  <c r="H353" i="10"/>
  <c r="F232" i="10"/>
  <c r="G316" i="10"/>
  <c r="I377" i="10"/>
  <c r="G328" i="10"/>
  <c r="F267" i="10"/>
  <c r="I386" i="10"/>
  <c r="F137" i="10"/>
  <c r="H315" i="10"/>
  <c r="G112" i="10"/>
  <c r="G76" i="10"/>
  <c r="I267" i="10"/>
  <c r="G256" i="10"/>
  <c r="I196" i="10"/>
  <c r="H171" i="10"/>
  <c r="F257" i="10"/>
  <c r="H340" i="10"/>
  <c r="I99" i="10"/>
  <c r="G170" i="10"/>
  <c r="G182" i="10"/>
  <c r="J387" i="10"/>
  <c r="G329" i="10"/>
  <c r="J293" i="10"/>
  <c r="H77" i="10"/>
  <c r="I172" i="10"/>
  <c r="H184" i="10"/>
  <c r="H76" i="10"/>
  <c r="G387" i="10"/>
  <c r="J338" i="10"/>
  <c r="F281" i="10"/>
  <c r="F280" i="10"/>
  <c r="F136" i="10"/>
  <c r="H293" i="10"/>
  <c r="G206" i="10"/>
  <c r="H221" i="10"/>
  <c r="G183" i="10"/>
  <c r="H233" i="10"/>
  <c r="G62" i="10"/>
  <c r="H207" i="10"/>
  <c r="J389" i="10"/>
  <c r="J376" i="10"/>
  <c r="H194" i="10"/>
  <c r="J16" i="10"/>
  <c r="J194" i="10"/>
  <c r="I88" i="10"/>
  <c r="H101" i="10"/>
  <c r="I293" i="10"/>
  <c r="I329" i="10"/>
  <c r="F134" i="10"/>
  <c r="H183" i="10"/>
  <c r="H74" i="10"/>
  <c r="G279" i="10"/>
  <c r="G221" i="10"/>
  <c r="G149" i="10"/>
  <c r="H242" i="10"/>
  <c r="G317" i="10"/>
  <c r="F245" i="10"/>
  <c r="J170" i="10"/>
  <c r="J351" i="10"/>
  <c r="I125" i="10"/>
  <c r="J352" i="10"/>
  <c r="J160" i="10"/>
  <c r="H377" i="10"/>
  <c r="I341" i="10"/>
  <c r="J101" i="10"/>
  <c r="G64" i="10"/>
  <c r="J98" i="10"/>
  <c r="F255" i="10"/>
  <c r="I352" i="10"/>
  <c r="F170" i="10"/>
  <c r="G242" i="10"/>
  <c r="I221" i="10"/>
  <c r="J350" i="10"/>
  <c r="F352" i="10"/>
  <c r="F256" i="10"/>
  <c r="G185" i="10"/>
  <c r="I124" i="10"/>
  <c r="G110" i="10"/>
  <c r="H220" i="10"/>
  <c r="F206" i="10"/>
  <c r="G122" i="10"/>
  <c r="I148" i="10"/>
  <c r="J89" i="10"/>
  <c r="J27" i="10"/>
  <c r="J113" i="10"/>
  <c r="G147" i="10"/>
  <c r="F315" i="10"/>
  <c r="I244" i="10"/>
  <c r="F100" i="10"/>
  <c r="G338" i="10"/>
  <c r="H100" i="10"/>
  <c r="G113" i="10"/>
  <c r="H148" i="10"/>
  <c r="I269" i="10"/>
  <c r="F75" i="10"/>
  <c r="H327" i="10"/>
  <c r="I100" i="10"/>
  <c r="G281" i="10"/>
  <c r="H386" i="10"/>
  <c r="H28" i="10"/>
  <c r="F77" i="10"/>
  <c r="J15" i="10"/>
  <c r="I340" i="10"/>
  <c r="F146" i="10"/>
  <c r="H209" i="10"/>
  <c r="H243" i="10"/>
  <c r="H196" i="10"/>
  <c r="J292" i="10"/>
  <c r="J269" i="10"/>
  <c r="J329" i="10"/>
  <c r="G123" i="10"/>
  <c r="H99" i="10"/>
  <c r="H124" i="10"/>
  <c r="I242" i="10"/>
  <c r="I243" i="10"/>
  <c r="G233" i="10"/>
  <c r="G75" i="10"/>
  <c r="J172" i="10"/>
  <c r="G350" i="10"/>
  <c r="F219" i="10"/>
  <c r="J75" i="10"/>
  <c r="J339" i="10"/>
  <c r="J195" i="10"/>
  <c r="J244" i="10"/>
  <c r="G195" i="10"/>
  <c r="G339" i="10"/>
  <c r="H255" i="10"/>
  <c r="J148" i="10"/>
  <c r="G89" i="10"/>
  <c r="H339" i="10"/>
  <c r="G291" i="10"/>
  <c r="F268" i="10"/>
  <c r="J65" i="10"/>
  <c r="G269" i="10"/>
  <c r="H291" i="10"/>
  <c r="G88" i="10"/>
  <c r="H158" i="10"/>
  <c r="J88" i="10"/>
  <c r="I146" i="10"/>
  <c r="F293" i="10"/>
  <c r="J209" i="10"/>
  <c r="G159" i="10"/>
  <c r="J74" i="10"/>
  <c r="I257" i="10"/>
  <c r="G352" i="10"/>
  <c r="F375" i="10"/>
  <c r="F194" i="10"/>
  <c r="H98" i="10"/>
  <c r="I375" i="10"/>
  <c r="I110" i="10"/>
  <c r="G29" i="10"/>
  <c r="J63" i="10"/>
  <c r="F74" i="10"/>
  <c r="H63" i="10"/>
  <c r="G86" i="10"/>
  <c r="F111" i="10"/>
  <c r="F389" i="10"/>
  <c r="G293" i="10"/>
  <c r="H341" i="10"/>
  <c r="H88" i="10"/>
  <c r="F341" i="10"/>
  <c r="H305" i="10"/>
  <c r="F279" i="10"/>
  <c r="J197" i="10"/>
  <c r="H159" i="10"/>
  <c r="H254" i="10"/>
  <c r="J221" i="10"/>
  <c r="J317" i="10"/>
  <c r="F98" i="10"/>
  <c r="G77" i="10"/>
  <c r="F159" i="10"/>
  <c r="F305" i="10"/>
  <c r="J327" i="10"/>
  <c r="J122" i="10"/>
  <c r="H29" i="10"/>
  <c r="H136" i="10"/>
  <c r="F29" i="10"/>
  <c r="F125" i="10"/>
  <c r="J125" i="10"/>
  <c r="F64" i="10"/>
  <c r="G305" i="10"/>
  <c r="F87" i="10"/>
  <c r="J353" i="10"/>
  <c r="H292" i="10"/>
  <c r="F339" i="10"/>
  <c r="H375" i="10"/>
  <c r="F209" i="10"/>
  <c r="I220" i="10"/>
  <c r="F123" i="10"/>
  <c r="H122" i="10"/>
  <c r="H206" i="10"/>
  <c r="H244" i="10"/>
  <c r="G386" i="10"/>
  <c r="F377" i="10"/>
  <c r="H172" i="10"/>
  <c r="G137" i="10"/>
  <c r="H268" i="10"/>
  <c r="G28" i="10"/>
  <c r="F28" i="10"/>
  <c r="I147" i="10"/>
  <c r="I316" i="10"/>
  <c r="F62" i="10"/>
  <c r="F338" i="10"/>
  <c r="J256" i="10"/>
  <c r="I338" i="10"/>
  <c r="H303" i="10"/>
  <c r="H147" i="10"/>
  <c r="I209" i="10"/>
  <c r="H280" i="10"/>
  <c r="G27" i="10"/>
  <c r="H89" i="10"/>
  <c r="G341" i="10"/>
  <c r="F171" i="10"/>
  <c r="G389" i="10"/>
  <c r="J29" i="10"/>
  <c r="G243" i="10"/>
  <c r="F327" i="10"/>
  <c r="I304" i="10"/>
  <c r="H86" i="10"/>
  <c r="F218" i="10"/>
  <c r="H257" i="10"/>
  <c r="I76" i="10"/>
  <c r="F195" i="10"/>
  <c r="F220" i="10"/>
  <c r="I197" i="10"/>
  <c r="J135" i="10"/>
  <c r="J219" i="10"/>
  <c r="I123" i="10"/>
  <c r="I291" i="10"/>
  <c r="J257" i="10"/>
  <c r="I388" i="10"/>
  <c r="H350" i="10"/>
  <c r="H75" i="10"/>
  <c r="J315" i="10"/>
  <c r="I77" i="10"/>
  <c r="J185" i="10"/>
  <c r="I74" i="10"/>
  <c r="G100" i="10"/>
  <c r="I339" i="10"/>
  <c r="J17" i="10"/>
  <c r="F388" i="10"/>
  <c r="J267" i="10"/>
  <c r="G220" i="10"/>
  <c r="J341" i="10"/>
  <c r="H17" i="10"/>
  <c r="F158" i="10"/>
  <c r="F207" i="10"/>
  <c r="J245" i="10"/>
  <c r="I218" i="10"/>
  <c r="H112" i="10"/>
  <c r="J159" i="10"/>
  <c r="I245" i="10"/>
  <c r="F15" i="10"/>
  <c r="G135" i="10"/>
  <c r="G146" i="10"/>
  <c r="H269" i="10"/>
  <c r="J161" i="10"/>
  <c r="P288" i="34"/>
  <c r="F173" i="10" s="1"/>
  <c r="H170" i="10"/>
  <c r="F122" i="10"/>
  <c r="J26" i="10"/>
  <c r="H218" i="10"/>
  <c r="G101" i="10"/>
  <c r="G63" i="10"/>
  <c r="G124" i="10"/>
  <c r="G219" i="10"/>
  <c r="I351" i="10"/>
  <c r="J231" i="10"/>
  <c r="J375" i="10"/>
  <c r="I195" i="10"/>
  <c r="I153" i="10" l="1"/>
  <c r="H331" i="10"/>
  <c r="F309" i="10"/>
  <c r="F342" i="10"/>
  <c r="G290" i="10"/>
  <c r="F308" i="10"/>
  <c r="H211" i="10"/>
  <c r="H153" i="10"/>
  <c r="J302" i="10"/>
  <c r="G247" i="10"/>
  <c r="I79" i="10"/>
  <c r="F140" i="10"/>
  <c r="J174" i="10"/>
  <c r="F200" i="10"/>
  <c r="I7" i="10"/>
  <c r="J56" i="10"/>
  <c r="F153" i="10"/>
  <c r="G283" i="10"/>
  <c r="I222" i="10"/>
  <c r="G152" i="10"/>
  <c r="F290" i="10"/>
  <c r="H90" i="10"/>
  <c r="H138" i="10"/>
  <c r="G187" i="10"/>
  <c r="I177" i="10"/>
  <c r="J141" i="10"/>
  <c r="H210" i="10"/>
  <c r="F116" i="10"/>
  <c r="J272" i="10"/>
  <c r="I141" i="10"/>
  <c r="F302" i="10"/>
  <c r="G326" i="10"/>
  <c r="G66" i="10"/>
  <c r="J248" i="10"/>
  <c r="J186" i="10"/>
  <c r="F91" i="10"/>
  <c r="F258" i="10"/>
  <c r="J210" i="10"/>
  <c r="H129" i="10"/>
  <c r="H57" i="10"/>
  <c r="G224" i="10"/>
  <c r="I104" i="10"/>
  <c r="H19" i="10"/>
  <c r="F278" i="10"/>
  <c r="G249" i="10"/>
  <c r="G284" i="10"/>
  <c r="I54" i="10"/>
  <c r="H273" i="10"/>
  <c r="I90" i="10"/>
  <c r="F236" i="10"/>
  <c r="G128" i="10"/>
  <c r="I223" i="10"/>
  <c r="G189" i="10"/>
  <c r="H65" i="10"/>
  <c r="J102" i="10"/>
  <c r="I319" i="10"/>
  <c r="F185" i="10"/>
  <c r="J280" i="10"/>
  <c r="J290" i="10"/>
  <c r="H290" i="10"/>
  <c r="G222" i="10"/>
  <c r="G57" i="10"/>
  <c r="I164" i="10"/>
  <c r="H56" i="10"/>
  <c r="F138" i="10"/>
  <c r="F235" i="10"/>
  <c r="H189" i="10"/>
  <c r="H248" i="10"/>
  <c r="I105" i="10"/>
  <c r="F68" i="10"/>
  <c r="J234" i="10"/>
  <c r="J115" i="10"/>
  <c r="H102" i="10"/>
  <c r="J374" i="10"/>
  <c r="G367" i="10"/>
  <c r="G368" i="10"/>
  <c r="G374" i="10"/>
  <c r="I374" i="10"/>
  <c r="F26" i="10"/>
  <c r="I21" i="10"/>
  <c r="H26" i="10"/>
  <c r="H7" i="10"/>
  <c r="F8" i="10"/>
  <c r="G9" i="10"/>
  <c r="F9" i="10"/>
  <c r="G375" i="10"/>
  <c r="H212" i="10"/>
  <c r="H20" i="10"/>
  <c r="G93" i="10"/>
  <c r="H321" i="10"/>
  <c r="H140" i="10"/>
  <c r="H332" i="10"/>
  <c r="J378" i="10"/>
  <c r="H186" i="10"/>
  <c r="I19" i="10"/>
  <c r="F259" i="10"/>
  <c r="G176" i="10"/>
  <c r="G8" i="10"/>
  <c r="J104" i="10"/>
  <c r="I183" i="10"/>
  <c r="J232" i="10"/>
  <c r="F208" i="10"/>
  <c r="G319" i="10"/>
  <c r="I14" i="10"/>
  <c r="I314" i="10"/>
  <c r="F16" i="10"/>
  <c r="J182" i="10"/>
  <c r="J86" i="10"/>
  <c r="G369" i="10"/>
  <c r="H256" i="10"/>
  <c r="F89" i="10"/>
  <c r="G302" i="10"/>
  <c r="I302" i="10"/>
  <c r="I367" i="10"/>
  <c r="F379" i="10"/>
  <c r="G278" i="10"/>
  <c r="H278" i="10"/>
  <c r="I185" i="10"/>
  <c r="H137" i="10"/>
  <c r="J314" i="10"/>
  <c r="J254" i="10"/>
  <c r="I236" i="10"/>
  <c r="H80" i="10"/>
  <c r="I176" i="10"/>
  <c r="G116" i="10"/>
  <c r="G257" i="10"/>
  <c r="J64" i="10"/>
  <c r="J137" i="10"/>
  <c r="H185" i="10"/>
  <c r="I62" i="10"/>
  <c r="J158" i="10"/>
  <c r="G230" i="10"/>
  <c r="I8" i="10"/>
  <c r="F20" i="10"/>
  <c r="G378" i="10"/>
  <c r="I81" i="10"/>
  <c r="I284" i="10"/>
  <c r="H344" i="10"/>
  <c r="J201" i="10"/>
  <c r="H234" i="10"/>
  <c r="J247" i="10"/>
  <c r="J330" i="10"/>
  <c r="G321" i="10"/>
  <c r="I369" i="10"/>
  <c r="G237" i="10"/>
  <c r="G200" i="10"/>
  <c r="I127" i="10"/>
  <c r="I278" i="10"/>
  <c r="I87" i="10"/>
  <c r="I113" i="10"/>
  <c r="G65" i="10"/>
  <c r="H374" i="10"/>
  <c r="F17" i="10"/>
  <c r="G314" i="10"/>
  <c r="H314" i="10"/>
  <c r="G26" i="10"/>
  <c r="I26" i="10"/>
  <c r="H302" i="10"/>
  <c r="G127" i="10"/>
  <c r="G54" i="10"/>
  <c r="J9" i="10"/>
  <c r="G90" i="10"/>
  <c r="F188" i="10"/>
  <c r="F381" i="10"/>
  <c r="I234" i="10"/>
  <c r="F201" i="10"/>
  <c r="J319" i="10"/>
  <c r="J19" i="10"/>
  <c r="J163" i="10"/>
  <c r="J188" i="10"/>
  <c r="F152" i="10"/>
  <c r="I333" i="10"/>
  <c r="G68" i="10"/>
  <c r="J368" i="10"/>
  <c r="H163" i="10"/>
  <c r="G380" i="10"/>
  <c r="I343" i="10"/>
  <c r="J212" i="10"/>
  <c r="I20" i="10"/>
  <c r="I57" i="10"/>
  <c r="F164" i="10"/>
  <c r="H237" i="10"/>
  <c r="I158" i="10"/>
  <c r="H14" i="10"/>
  <c r="J110" i="10"/>
  <c r="H134" i="10"/>
  <c r="F222" i="10"/>
  <c r="I249" i="10"/>
  <c r="H55" i="10"/>
  <c r="I307" i="10"/>
  <c r="J93" i="10"/>
  <c r="H117" i="10"/>
  <c r="I163" i="10"/>
  <c r="F321" i="10"/>
  <c r="J91" i="10"/>
  <c r="G272" i="10"/>
  <c r="G327" i="10"/>
  <c r="G14" i="10"/>
  <c r="G307" i="10"/>
  <c r="G184" i="10"/>
  <c r="I112" i="10"/>
  <c r="G254" i="10"/>
  <c r="F314" i="10"/>
  <c r="F326" i="10"/>
  <c r="G134" i="10"/>
  <c r="F246" i="10"/>
  <c r="J381" i="10"/>
  <c r="J68" i="10"/>
  <c r="G188" i="10"/>
  <c r="H380" i="10"/>
  <c r="G186" i="10"/>
  <c r="G376" i="10"/>
  <c r="H281" i="10"/>
  <c r="I231" i="10"/>
  <c r="I327" i="10"/>
  <c r="H113" i="10"/>
  <c r="H152" i="10"/>
  <c r="I279" i="10"/>
  <c r="F374" i="10"/>
  <c r="G136" i="10"/>
  <c r="H329" i="10"/>
  <c r="F65" i="10"/>
  <c r="I230" i="10"/>
  <c r="I212" i="10"/>
  <c r="H343" i="10"/>
  <c r="J345" i="10"/>
  <c r="F79" i="10"/>
  <c r="G260" i="10"/>
  <c r="G332" i="10"/>
  <c r="G344" i="10"/>
  <c r="I211" i="10"/>
  <c r="I248" i="10"/>
  <c r="G177" i="10"/>
  <c r="F272" i="10"/>
  <c r="I297" i="10"/>
  <c r="F345" i="10"/>
  <c r="H160" i="10"/>
  <c r="J278" i="10"/>
  <c r="H352" i="10"/>
  <c r="J255" i="10"/>
  <c r="I135" i="10"/>
  <c r="H64" i="10"/>
  <c r="I16" i="10"/>
  <c r="F351" i="10"/>
  <c r="G232" i="10"/>
  <c r="H326" i="10"/>
  <c r="F14" i="10"/>
  <c r="I92" i="10"/>
  <c r="I309" i="10"/>
  <c r="F19" i="10"/>
  <c r="F297" i="10"/>
  <c r="J80" i="10"/>
  <c r="G273" i="10"/>
  <c r="G105" i="10"/>
  <c r="J260" i="10"/>
  <c r="I80" i="10"/>
  <c r="H225" i="10"/>
  <c r="I89" i="10"/>
  <c r="F329" i="10"/>
  <c r="I184" i="10"/>
  <c r="J326" i="10"/>
  <c r="I326" i="10"/>
  <c r="I126" i="10"/>
  <c r="F7" i="10"/>
  <c r="F331" i="10"/>
  <c r="I296" i="10"/>
  <c r="F54" i="10"/>
  <c r="H69" i="10"/>
  <c r="G102" i="10"/>
  <c r="J116" i="10"/>
  <c r="J69" i="10"/>
  <c r="H187" i="10"/>
  <c r="F273" i="10"/>
  <c r="H330" i="10"/>
  <c r="G280" i="10"/>
  <c r="I290" i="10"/>
  <c r="F230" i="10"/>
  <c r="F110" i="10"/>
  <c r="F150" i="10"/>
  <c r="I152" i="10"/>
  <c r="H297" i="10"/>
  <c r="H116" i="10"/>
  <c r="I93" i="10"/>
  <c r="H319" i="10"/>
  <c r="J332" i="10"/>
  <c r="I258" i="10"/>
  <c r="H68" i="10"/>
  <c r="H115" i="10"/>
  <c r="J92" i="10"/>
  <c r="G210" i="10"/>
  <c r="I173" i="10"/>
  <c r="I206" i="10"/>
  <c r="I15" i="10"/>
  <c r="J62" i="10"/>
  <c r="H135" i="10"/>
  <c r="F66" i="10"/>
  <c r="G309" i="10"/>
  <c r="J380" i="10"/>
  <c r="H104" i="10"/>
  <c r="J127" i="10"/>
  <c r="J140" i="10"/>
  <c r="F141" i="10"/>
  <c r="H342" i="10"/>
  <c r="G129" i="10"/>
  <c r="F260" i="10"/>
  <c r="I134" i="10"/>
  <c r="H272" i="10"/>
  <c r="I380" i="10"/>
  <c r="F380" i="10"/>
  <c r="G297" i="10"/>
  <c r="I115" i="10"/>
  <c r="J249" i="10"/>
  <c r="J333" i="10"/>
  <c r="J237" i="10"/>
  <c r="H284" i="10"/>
  <c r="H367" i="10"/>
  <c r="G138" i="10"/>
  <c r="J105" i="10"/>
  <c r="F344" i="10"/>
  <c r="J173" i="10"/>
  <c r="I140" i="10"/>
  <c r="J223" i="10"/>
  <c r="G333" i="10"/>
  <c r="H236" i="10"/>
  <c r="G235" i="10"/>
  <c r="H92" i="10"/>
  <c r="J331" i="10"/>
  <c r="F307" i="10"/>
  <c r="F187" i="10"/>
  <c r="I117" i="10"/>
  <c r="H283" i="10"/>
  <c r="G104" i="10"/>
  <c r="G320" i="10"/>
  <c r="J284" i="10"/>
  <c r="G150" i="10"/>
  <c r="H295" i="10"/>
  <c r="F248" i="10"/>
  <c r="I56" i="10"/>
  <c r="F69" i="10"/>
  <c r="G201" i="10"/>
  <c r="J225" i="10"/>
  <c r="I285" i="10"/>
  <c r="I103" i="10"/>
  <c r="J200" i="10"/>
  <c r="G296" i="10"/>
  <c r="J273" i="10"/>
  <c r="J177" i="10"/>
  <c r="G141" i="10"/>
  <c r="G343" i="10"/>
  <c r="I379" i="10"/>
  <c r="I308" i="10"/>
  <c r="J296" i="10"/>
  <c r="H8" i="10"/>
  <c r="I139" i="10"/>
  <c r="H285" i="10"/>
  <c r="F55" i="10"/>
  <c r="F186" i="10"/>
  <c r="G117" i="10"/>
  <c r="G162" i="10"/>
  <c r="J213" i="10"/>
  <c r="J369" i="10"/>
  <c r="I199" i="10"/>
  <c r="I225" i="10"/>
  <c r="F237" i="10"/>
  <c r="I273" i="10"/>
  <c r="G234" i="10"/>
  <c r="G91" i="10"/>
  <c r="G153" i="10"/>
  <c r="H188" i="10"/>
  <c r="J320" i="10"/>
  <c r="F105" i="10"/>
  <c r="J261" i="10"/>
  <c r="G69" i="10"/>
  <c r="F189" i="10"/>
  <c r="G173" i="10"/>
  <c r="G79" i="10"/>
  <c r="G92" i="10"/>
  <c r="I187" i="10"/>
  <c r="H81" i="10"/>
  <c r="I201" i="10"/>
  <c r="H128" i="10"/>
  <c r="F271" i="10"/>
  <c r="F367" i="10"/>
  <c r="H164" i="10"/>
  <c r="J21" i="10"/>
  <c r="G20" i="10"/>
  <c r="H201" i="10"/>
  <c r="J81" i="10"/>
  <c r="F199" i="10"/>
  <c r="I344" i="10"/>
  <c r="G330" i="10"/>
  <c r="H175" i="10"/>
  <c r="I321" i="10"/>
  <c r="I210" i="10"/>
  <c r="G381" i="10"/>
  <c r="F117" i="10"/>
  <c r="H93" i="10"/>
  <c r="F224" i="10"/>
  <c r="H235" i="10"/>
  <c r="F212" i="10"/>
  <c r="H150" i="10"/>
  <c r="G163" i="10"/>
  <c r="I261" i="10"/>
  <c r="I378" i="10"/>
  <c r="G115" i="10"/>
  <c r="I235" i="10"/>
  <c r="G261" i="10"/>
  <c r="H260" i="10"/>
  <c r="F330" i="10"/>
  <c r="G308" i="10"/>
  <c r="J283" i="10"/>
  <c r="G379" i="10"/>
  <c r="J307" i="10"/>
  <c r="F176" i="10"/>
  <c r="F249" i="10"/>
  <c r="J103" i="10"/>
  <c r="I332" i="10"/>
  <c r="J55" i="10"/>
  <c r="H368" i="10"/>
  <c r="J297" i="10"/>
  <c r="F127" i="10"/>
  <c r="G285" i="10"/>
  <c r="H309" i="10"/>
  <c r="G199" i="10"/>
  <c r="H213" i="10"/>
  <c r="J176" i="10"/>
  <c r="G295" i="10"/>
  <c r="H224" i="10"/>
  <c r="H139" i="10"/>
  <c r="G223" i="10"/>
  <c r="J199" i="10"/>
  <c r="J236" i="10"/>
  <c r="H296" i="10"/>
  <c r="H103" i="10"/>
  <c r="I200" i="10"/>
  <c r="H333" i="10"/>
  <c r="I68" i="10"/>
  <c r="I283" i="10"/>
  <c r="J57" i="10"/>
  <c r="H247" i="10"/>
  <c r="G342" i="10"/>
  <c r="J7" i="10"/>
  <c r="I331" i="10"/>
  <c r="F151" i="10"/>
  <c r="F333" i="10"/>
  <c r="F210" i="10"/>
  <c r="G212" i="10"/>
  <c r="F247" i="10"/>
  <c r="G56" i="10"/>
  <c r="I330" i="10"/>
  <c r="J344" i="10"/>
  <c r="J343" i="10"/>
  <c r="H91" i="10"/>
  <c r="F126" i="10"/>
  <c r="J8" i="10"/>
  <c r="J164" i="10"/>
  <c r="H199" i="10"/>
  <c r="F128" i="10"/>
  <c r="F56" i="10"/>
  <c r="I69" i="10"/>
  <c r="G248" i="10"/>
  <c r="H307" i="10"/>
  <c r="H271" i="10"/>
  <c r="J152" i="10"/>
  <c r="F285" i="10"/>
  <c r="J79" i="10"/>
  <c r="J128" i="10"/>
  <c r="F223" i="10"/>
  <c r="F225" i="10"/>
  <c r="G258" i="10"/>
  <c r="J379" i="10"/>
  <c r="I224" i="10"/>
  <c r="H223" i="10"/>
  <c r="J295" i="10"/>
  <c r="J175" i="10"/>
  <c r="H173" i="10"/>
  <c r="F296" i="10"/>
  <c r="G67" i="10"/>
  <c r="I368" i="10"/>
  <c r="I188" i="10"/>
  <c r="G140" i="10"/>
  <c r="G103" i="10"/>
  <c r="I9" i="10"/>
  <c r="G151" i="10"/>
  <c r="H79" i="10"/>
  <c r="J309" i="10"/>
  <c r="F163" i="10"/>
  <c r="J367" i="10"/>
  <c r="I55" i="10"/>
  <c r="I189" i="10"/>
  <c r="I213" i="10"/>
  <c r="H381" i="10"/>
  <c r="I342" i="10"/>
  <c r="I320" i="10"/>
  <c r="J117" i="10"/>
  <c r="J67" i="10"/>
  <c r="I295" i="10"/>
  <c r="I345" i="10"/>
  <c r="H259" i="10"/>
  <c r="G345" i="10"/>
  <c r="H378" i="10"/>
  <c r="H308" i="10"/>
  <c r="J14" i="10"/>
  <c r="F254" i="10"/>
  <c r="H9" i="10"/>
  <c r="J151" i="10"/>
  <c r="F319" i="10"/>
  <c r="F165" i="10"/>
  <c r="F103" i="10"/>
  <c r="I102" i="10"/>
  <c r="G80" i="10"/>
  <c r="J189" i="10"/>
  <c r="G81" i="10"/>
  <c r="I237" i="10"/>
  <c r="H151" i="10"/>
  <c r="J211" i="10"/>
  <c r="F67" i="10"/>
  <c r="J259" i="10"/>
  <c r="J342" i="10"/>
  <c r="H67" i="10"/>
  <c r="H369" i="10"/>
  <c r="F115" i="10"/>
  <c r="J153" i="10"/>
  <c r="J187" i="10"/>
  <c r="G271" i="10"/>
  <c r="G175" i="10"/>
  <c r="G19" i="10"/>
  <c r="I116" i="10"/>
  <c r="H176" i="10"/>
  <c r="G225" i="10"/>
  <c r="G213" i="10"/>
  <c r="H345" i="10"/>
  <c r="J222" i="10"/>
  <c r="G21" i="10"/>
  <c r="J285" i="10"/>
  <c r="F80" i="10"/>
  <c r="I272" i="10"/>
  <c r="H66" i="10"/>
  <c r="F175" i="10"/>
  <c r="F295" i="10"/>
  <c r="J308" i="10"/>
  <c r="H249" i="10"/>
  <c r="J271" i="10"/>
  <c r="J321" i="10"/>
  <c r="J235" i="10"/>
  <c r="I246" i="10"/>
  <c r="F368" i="10"/>
  <c r="I67" i="10"/>
  <c r="I151" i="10"/>
  <c r="H258" i="10"/>
  <c r="I259" i="10"/>
  <c r="F211" i="10"/>
  <c r="H261" i="10"/>
  <c r="J126" i="10"/>
  <c r="F21" i="10"/>
  <c r="H54" i="10"/>
  <c r="J66" i="10"/>
  <c r="J90" i="10"/>
  <c r="F104" i="10"/>
  <c r="H320" i="10"/>
  <c r="I66" i="10"/>
  <c r="I129" i="10"/>
  <c r="J198" i="10"/>
  <c r="F320" i="10"/>
  <c r="H222" i="10"/>
  <c r="F92" i="10"/>
  <c r="F129" i="10"/>
  <c r="H200" i="10"/>
  <c r="I91" i="10"/>
  <c r="G164" i="10"/>
  <c r="I128" i="10"/>
  <c r="F369" i="10"/>
  <c r="F139" i="10"/>
  <c r="G7" i="10"/>
  <c r="I247" i="10"/>
  <c r="G259" i="10"/>
  <c r="F234" i="10"/>
  <c r="G166" i="10"/>
  <c r="I157" i="10"/>
  <c r="J157" i="10"/>
  <c r="J349" i="10"/>
  <c r="F349" i="10"/>
  <c r="J348" i="10"/>
  <c r="H324" i="10"/>
  <c r="G336" i="10"/>
  <c r="I324" i="10"/>
  <c r="J324" i="10"/>
  <c r="F312" i="10"/>
  <c r="G325" i="10"/>
  <c r="G373" i="10"/>
  <c r="H373" i="10"/>
  <c r="F300" i="10"/>
  <c r="G312" i="10"/>
  <c r="H288" i="10"/>
  <c r="I385" i="10"/>
  <c r="I381" i="10"/>
  <c r="H301" i="10"/>
  <c r="G288" i="10"/>
  <c r="F301" i="10"/>
  <c r="G289" i="10"/>
  <c r="H241" i="10"/>
  <c r="J241" i="10"/>
  <c r="G25" i="10"/>
  <c r="H24" i="10"/>
  <c r="I25" i="10"/>
  <c r="F58" i="10"/>
  <c r="G287" i="10"/>
  <c r="F286" i="10"/>
  <c r="F282" i="10"/>
  <c r="G370" i="10"/>
  <c r="G366" i="10"/>
  <c r="G205" i="10"/>
  <c r="J143" i="10"/>
  <c r="J139" i="10"/>
  <c r="F287" i="10"/>
  <c r="F283" i="10"/>
  <c r="G265" i="10"/>
  <c r="H214" i="10"/>
  <c r="G22" i="10"/>
  <c r="G18" i="10"/>
  <c r="J214" i="10"/>
  <c r="J97" i="10"/>
  <c r="I193" i="10"/>
  <c r="H262" i="10"/>
  <c r="J192" i="10"/>
  <c r="F264" i="10"/>
  <c r="G60" i="10"/>
  <c r="I83" i="10"/>
  <c r="I383" i="10"/>
  <c r="H60" i="10"/>
  <c r="H22" i="10"/>
  <c r="H18" i="10"/>
  <c r="F131" i="10"/>
  <c r="H227" i="10"/>
  <c r="H240" i="10"/>
  <c r="I119" i="10"/>
  <c r="H179" i="10"/>
  <c r="F217" i="10"/>
  <c r="F213" i="10"/>
  <c r="G251" i="10"/>
  <c r="H347" i="10"/>
  <c r="G335" i="10"/>
  <c r="G331" i="10"/>
  <c r="I251" i="10"/>
  <c r="H107" i="10"/>
  <c r="G107" i="10"/>
  <c r="H154" i="10"/>
  <c r="I263" i="10"/>
  <c r="G262" i="10"/>
  <c r="H263" i="10"/>
  <c r="G85" i="10"/>
  <c r="G214" i="10"/>
  <c r="F154" i="10"/>
  <c r="J202" i="10"/>
  <c r="J130" i="10"/>
  <c r="I299" i="10"/>
  <c r="G238" i="10"/>
  <c r="G95" i="10"/>
  <c r="I370" i="10"/>
  <c r="I366" i="10"/>
  <c r="F145" i="10"/>
  <c r="H323" i="10"/>
  <c r="I106" i="10"/>
  <c r="H382" i="10"/>
  <c r="F252" i="10"/>
  <c r="J384" i="10"/>
  <c r="J94" i="10"/>
  <c r="J108" i="10"/>
  <c r="J121" i="10"/>
  <c r="I323" i="10"/>
  <c r="H71" i="10"/>
  <c r="J85" i="10"/>
  <c r="J13" i="10"/>
  <c r="F323" i="10"/>
  <c r="I252" i="10"/>
  <c r="J73" i="10"/>
  <c r="H180" i="10"/>
  <c r="F335" i="10"/>
  <c r="I131" i="10"/>
  <c r="H23" i="10"/>
  <c r="I61" i="10"/>
  <c r="F180" i="10"/>
  <c r="G120" i="10"/>
  <c r="G253" i="10"/>
  <c r="J109" i="10"/>
  <c r="J84" i="10"/>
  <c r="J58" i="10"/>
  <c r="J54" i="10"/>
  <c r="H372" i="10"/>
  <c r="J131" i="10"/>
  <c r="F144" i="10"/>
  <c r="H168" i="10"/>
  <c r="I133" i="10"/>
  <c r="I70" i="10"/>
  <c r="I229" i="10"/>
  <c r="I240" i="10"/>
  <c r="H131" i="10"/>
  <c r="H127" i="10"/>
  <c r="G252" i="10"/>
  <c r="J191" i="10"/>
  <c r="H286" i="10"/>
  <c r="H282" i="10"/>
  <c r="H310" i="10"/>
  <c r="H306" i="10"/>
  <c r="H251" i="10"/>
  <c r="H70" i="10"/>
  <c r="F276" i="10"/>
  <c r="G193" i="10"/>
  <c r="I216" i="10"/>
  <c r="J178" i="10"/>
  <c r="I11" i="10"/>
  <c r="J169" i="10"/>
  <c r="I58" i="10"/>
  <c r="I262" i="10"/>
  <c r="H130" i="10"/>
  <c r="H126" i="10"/>
  <c r="G192" i="10"/>
  <c r="G58" i="10"/>
  <c r="I238" i="10"/>
  <c r="H322" i="10"/>
  <c r="H318" i="10"/>
  <c r="F10" i="10"/>
  <c r="F6" i="10"/>
  <c r="J22" i="10"/>
  <c r="J18" i="10"/>
  <c r="H144" i="10"/>
  <c r="G61" i="10"/>
  <c r="F12" i="10"/>
  <c r="H169" i="10"/>
  <c r="J215" i="10"/>
  <c r="G229" i="10"/>
  <c r="J181" i="10"/>
  <c r="H181" i="10"/>
  <c r="H177" i="10"/>
  <c r="I12" i="10"/>
  <c r="F346" i="10"/>
  <c r="F250" i="10"/>
  <c r="F156" i="10"/>
  <c r="H348" i="10"/>
  <c r="F157" i="10"/>
  <c r="F348" i="10"/>
  <c r="H157" i="10"/>
  <c r="H156" i="10"/>
  <c r="H337" i="10"/>
  <c r="J337" i="10"/>
  <c r="F336" i="10"/>
  <c r="F332" i="10"/>
  <c r="G324" i="10"/>
  <c r="J325" i="10"/>
  <c r="F373" i="10"/>
  <c r="H313" i="10"/>
  <c r="F385" i="10"/>
  <c r="G300" i="10"/>
  <c r="G301" i="10"/>
  <c r="I325" i="10"/>
  <c r="I300" i="10"/>
  <c r="F277" i="10"/>
  <c r="J289" i="10"/>
  <c r="J288" i="10"/>
  <c r="G24" i="10"/>
  <c r="H289" i="10"/>
  <c r="F288" i="10"/>
  <c r="F284" i="10"/>
  <c r="J24" i="10"/>
  <c r="J20" i="10"/>
  <c r="J25" i="10"/>
  <c r="I24" i="10"/>
  <c r="H191" i="10"/>
  <c r="I371" i="10"/>
  <c r="F322" i="10"/>
  <c r="F318" i="10"/>
  <c r="H133" i="10"/>
  <c r="I298" i="10"/>
  <c r="I294" i="10"/>
  <c r="J59" i="10"/>
  <c r="G191" i="10"/>
  <c r="H13" i="10"/>
  <c r="G94" i="10"/>
  <c r="F229" i="10"/>
  <c r="F181" i="10"/>
  <c r="F177" i="10"/>
  <c r="H298" i="10"/>
  <c r="H294" i="10"/>
  <c r="J11" i="10"/>
  <c r="G108" i="10"/>
  <c r="F311" i="10"/>
  <c r="G72" i="10"/>
  <c r="J155" i="10"/>
  <c r="F106" i="10"/>
  <c r="F102" i="10"/>
  <c r="H311" i="10"/>
  <c r="F121" i="10"/>
  <c r="J372" i="10"/>
  <c r="I287" i="10"/>
  <c r="I95" i="10"/>
  <c r="J229" i="10"/>
  <c r="H238" i="10"/>
  <c r="H335" i="10"/>
  <c r="H72" i="10"/>
  <c r="J216" i="10"/>
  <c r="I60" i="10"/>
  <c r="G371" i="10"/>
  <c r="G382" i="10"/>
  <c r="G84" i="10"/>
  <c r="H96" i="10"/>
  <c r="J204" i="10"/>
  <c r="I286" i="10"/>
  <c r="I282" i="10"/>
  <c r="J253" i="10"/>
  <c r="G264" i="10"/>
  <c r="J179" i="10"/>
  <c r="J23" i="10"/>
  <c r="H97" i="10"/>
  <c r="G13" i="10"/>
  <c r="H215" i="10"/>
  <c r="J265" i="10"/>
  <c r="F274" i="10"/>
  <c r="F270" i="10"/>
  <c r="J262" i="10"/>
  <c r="J258" i="10"/>
  <c r="H229" i="10"/>
  <c r="G323" i="10"/>
  <c r="J239" i="10"/>
  <c r="H253" i="10"/>
  <c r="H61" i="10"/>
  <c r="F192" i="10"/>
  <c r="F130" i="10"/>
  <c r="H106" i="10"/>
  <c r="G121" i="10"/>
  <c r="J120" i="10"/>
  <c r="I120" i="10"/>
  <c r="H205" i="10"/>
  <c r="G299" i="10"/>
  <c r="F96" i="10"/>
  <c r="G96" i="10"/>
  <c r="G142" i="10"/>
  <c r="J193" i="10"/>
  <c r="G239" i="10"/>
  <c r="I73" i="10"/>
  <c r="J217" i="10"/>
  <c r="H274" i="10"/>
  <c r="H270" i="10"/>
  <c r="F214" i="10"/>
  <c r="F263" i="10"/>
  <c r="I382" i="10"/>
  <c r="F133" i="10"/>
  <c r="H121" i="10"/>
  <c r="F84" i="10"/>
  <c r="H109" i="10"/>
  <c r="H105" i="10"/>
  <c r="F382" i="10"/>
  <c r="F378" i="10"/>
  <c r="F370" i="10"/>
  <c r="F366" i="10"/>
  <c r="J252" i="10"/>
  <c r="I130" i="10"/>
  <c r="I72" i="10"/>
  <c r="J251" i="10"/>
  <c r="J346" i="10"/>
  <c r="J133" i="10"/>
  <c r="J129" i="10"/>
  <c r="I22" i="10"/>
  <c r="I18" i="10"/>
  <c r="G131" i="10"/>
  <c r="F169" i="10"/>
  <c r="G347" i="10"/>
  <c r="I253" i="10"/>
  <c r="H155" i="10"/>
  <c r="J119" i="10"/>
  <c r="I322" i="10"/>
  <c r="I318" i="10"/>
  <c r="J144" i="10"/>
  <c r="G215" i="10"/>
  <c r="G211" i="10"/>
  <c r="I107" i="10"/>
  <c r="J322" i="10"/>
  <c r="J318" i="10"/>
  <c r="F265" i="10"/>
  <c r="F261" i="10"/>
  <c r="J287" i="10"/>
  <c r="I227" i="10"/>
  <c r="J286" i="10"/>
  <c r="J282" i="10"/>
  <c r="F70" i="10"/>
  <c r="J72" i="10"/>
  <c r="I335" i="10"/>
  <c r="I85" i="10"/>
  <c r="F191" i="10"/>
  <c r="J383" i="10"/>
  <c r="J275" i="10"/>
  <c r="I94" i="10"/>
  <c r="I108" i="10"/>
  <c r="F298" i="10"/>
  <c r="F294" i="10"/>
  <c r="J145" i="10"/>
  <c r="H203" i="10"/>
  <c r="H83" i="10"/>
  <c r="G59" i="10"/>
  <c r="G55" i="10"/>
  <c r="J276" i="10"/>
  <c r="J371" i="10"/>
  <c r="F253" i="10"/>
  <c r="I250" i="10"/>
  <c r="J156" i="10"/>
  <c r="G157" i="10"/>
  <c r="I349" i="10"/>
  <c r="G348" i="10"/>
  <c r="I348" i="10"/>
  <c r="F324" i="10"/>
  <c r="J336" i="10"/>
  <c r="H336" i="10"/>
  <c r="I337" i="10"/>
  <c r="F325" i="10"/>
  <c r="J312" i="10"/>
  <c r="I373" i="10"/>
  <c r="J300" i="10"/>
  <c r="G277" i="10"/>
  <c r="J373" i="10"/>
  <c r="H312" i="10"/>
  <c r="I301" i="10"/>
  <c r="I277" i="10"/>
  <c r="J301" i="10"/>
  <c r="H277" i="10"/>
  <c r="F241" i="10"/>
  <c r="I241" i="10"/>
  <c r="G241" i="10"/>
  <c r="F25" i="10"/>
  <c r="J370" i="10"/>
  <c r="J366" i="10"/>
  <c r="I217" i="10"/>
  <c r="J154" i="10"/>
  <c r="J150" i="10"/>
  <c r="H264" i="10"/>
  <c r="J83" i="10"/>
  <c r="F262" i="10"/>
  <c r="J132" i="10"/>
  <c r="I347" i="10"/>
  <c r="G217" i="10"/>
  <c r="J240" i="10"/>
  <c r="F193" i="10"/>
  <c r="I215" i="10"/>
  <c r="F238" i="10"/>
  <c r="F275" i="10"/>
  <c r="G145" i="10"/>
  <c r="F167" i="10"/>
  <c r="G83" i="10"/>
  <c r="G190" i="10"/>
  <c r="J310" i="10"/>
  <c r="J306" i="10"/>
  <c r="J264" i="10"/>
  <c r="J347" i="10"/>
  <c r="H371" i="10"/>
  <c r="J299" i="10"/>
  <c r="G310" i="10"/>
  <c r="G306" i="10"/>
  <c r="I228" i="10"/>
  <c r="F347" i="10"/>
  <c r="F343" i="10"/>
  <c r="F215" i="10"/>
  <c r="G383" i="10"/>
  <c r="G226" i="10"/>
  <c r="H11" i="10"/>
  <c r="I239" i="10"/>
  <c r="H10" i="10"/>
  <c r="H6" i="10"/>
  <c r="H85" i="10"/>
  <c r="F226" i="10"/>
  <c r="H370" i="10"/>
  <c r="H366" i="10"/>
  <c r="I384" i="10"/>
  <c r="G132" i="10"/>
  <c r="G130" i="10"/>
  <c r="G126" i="10"/>
  <c r="I310" i="10"/>
  <c r="I306" i="10"/>
  <c r="I96" i="10"/>
  <c r="J168" i="10"/>
  <c r="F23" i="10"/>
  <c r="J263" i="10"/>
  <c r="I204" i="10"/>
  <c r="H190" i="10"/>
  <c r="F83" i="10"/>
  <c r="G286" i="10"/>
  <c r="G282" i="10"/>
  <c r="F371" i="10"/>
  <c r="J227" i="10"/>
  <c r="H346" i="10"/>
  <c r="I276" i="10"/>
  <c r="J205" i="10"/>
  <c r="H12" i="10"/>
  <c r="G298" i="10"/>
  <c r="G294" i="10"/>
  <c r="H58" i="10"/>
  <c r="G274" i="10"/>
  <c r="G270" i="10"/>
  <c r="F310" i="10"/>
  <c r="F306" i="10"/>
  <c r="I214" i="10"/>
  <c r="G372" i="10"/>
  <c r="F142" i="10"/>
  <c r="I154" i="10"/>
  <c r="I150" i="10"/>
  <c r="F239" i="10"/>
  <c r="G228" i="10"/>
  <c r="F11" i="10"/>
  <c r="G144" i="10"/>
  <c r="I144" i="10"/>
  <c r="H119" i="10"/>
  <c r="H265" i="10"/>
  <c r="F143" i="10"/>
  <c r="G73" i="10"/>
  <c r="H142" i="10"/>
  <c r="G275" i="10"/>
  <c r="F205" i="10"/>
  <c r="J226" i="10"/>
  <c r="H204" i="10"/>
  <c r="G181" i="10"/>
  <c r="F109" i="10"/>
  <c r="H299" i="10"/>
  <c r="G179" i="10"/>
  <c r="G106" i="10"/>
  <c r="F22" i="10"/>
  <c r="F18" i="10"/>
  <c r="G70" i="10"/>
  <c r="F179" i="10"/>
  <c r="I179" i="10"/>
  <c r="I175" i="10"/>
  <c r="F59" i="10"/>
  <c r="I10" i="10"/>
  <c r="I6" i="10"/>
  <c r="H59" i="10"/>
  <c r="G204" i="10"/>
  <c r="F85" i="10"/>
  <c r="F81" i="10"/>
  <c r="F97" i="10"/>
  <c r="F93" i="10"/>
  <c r="G167" i="10"/>
  <c r="H143" i="10"/>
  <c r="G346" i="10"/>
  <c r="I142" i="10"/>
  <c r="I138" i="10"/>
  <c r="I191" i="10"/>
  <c r="I346" i="10"/>
  <c r="I334" i="10"/>
  <c r="G322" i="10"/>
  <c r="G318" i="10"/>
  <c r="F240" i="10"/>
  <c r="F119" i="10"/>
  <c r="F384" i="10"/>
  <c r="H384" i="10"/>
  <c r="F203" i="10"/>
  <c r="J60" i="10"/>
  <c r="H73" i="10"/>
  <c r="I205" i="10"/>
  <c r="J298" i="10"/>
  <c r="J294" i="10"/>
  <c r="J335" i="10"/>
  <c r="G169" i="10"/>
  <c r="F334" i="10"/>
  <c r="H349" i="10"/>
  <c r="G349" i="10"/>
  <c r="G156" i="10"/>
  <c r="I156" i="10"/>
  <c r="G337" i="10"/>
  <c r="I312" i="10"/>
  <c r="I336" i="10"/>
  <c r="F337" i="10"/>
  <c r="I313" i="10"/>
  <c r="J313" i="10"/>
  <c r="G313" i="10"/>
  <c r="H325" i="10"/>
  <c r="F313" i="10"/>
  <c r="J385" i="10"/>
  <c r="G385" i="10"/>
  <c r="H385" i="10"/>
  <c r="H300" i="10"/>
  <c r="J277" i="10"/>
  <c r="I289" i="10"/>
  <c r="I288" i="10"/>
  <c r="F24" i="10"/>
  <c r="F289" i="10"/>
  <c r="H25" i="10"/>
  <c r="H21" i="10"/>
  <c r="I168" i="10"/>
  <c r="J203" i="10"/>
  <c r="H192" i="10"/>
  <c r="I192" i="10"/>
  <c r="I145" i="10"/>
  <c r="G109" i="10"/>
  <c r="F251" i="10"/>
  <c r="I71" i="10"/>
  <c r="I181" i="10"/>
  <c r="J382" i="10"/>
  <c r="H383" i="10"/>
  <c r="H379" i="10"/>
  <c r="H217" i="10"/>
  <c r="G143" i="10"/>
  <c r="G139" i="10"/>
  <c r="F94" i="10"/>
  <c r="F90" i="10"/>
  <c r="J10" i="10"/>
  <c r="J6" i="10"/>
  <c r="I59" i="10"/>
  <c r="G155" i="10"/>
  <c r="H120" i="10"/>
  <c r="H239" i="10"/>
  <c r="H108" i="10"/>
  <c r="F299" i="10"/>
  <c r="G71" i="10"/>
  <c r="I132" i="10"/>
  <c r="F204" i="10"/>
  <c r="H252" i="10"/>
  <c r="J96" i="10"/>
  <c r="J180" i="10"/>
  <c r="G216" i="10"/>
  <c r="G168" i="10"/>
  <c r="H216" i="10"/>
  <c r="I109" i="10"/>
  <c r="I23" i="10"/>
  <c r="I190" i="10"/>
  <c r="I186" i="10"/>
  <c r="I372" i="10"/>
  <c r="J61" i="10"/>
  <c r="F228" i="10"/>
  <c r="G11" i="10"/>
  <c r="J95" i="10"/>
  <c r="I265" i="10"/>
  <c r="I169" i="10"/>
  <c r="F60" i="10"/>
  <c r="J228" i="10"/>
  <c r="J224" i="10"/>
  <c r="F73" i="10"/>
  <c r="H275" i="10"/>
  <c r="I226" i="10"/>
  <c r="I97" i="10"/>
  <c r="F383" i="10"/>
  <c r="J238" i="10"/>
  <c r="J323" i="10"/>
  <c r="G12" i="10"/>
  <c r="F132" i="10"/>
  <c r="G180" i="10"/>
  <c r="F372" i="10"/>
  <c r="F61" i="10"/>
  <c r="F57" i="10"/>
  <c r="H145" i="10"/>
  <c r="H141" i="10"/>
  <c r="I180" i="10"/>
  <c r="I84" i="10"/>
  <c r="G240" i="10"/>
  <c r="G236" i="10"/>
  <c r="F120" i="10"/>
  <c r="I264" i="10"/>
  <c r="I260" i="10"/>
  <c r="H228" i="10"/>
  <c r="G23" i="10"/>
  <c r="J107" i="10"/>
  <c r="H334" i="10"/>
  <c r="G133" i="10"/>
  <c r="F107" i="10"/>
  <c r="J12" i="10"/>
  <c r="G203" i="10"/>
  <c r="G97" i="10"/>
  <c r="G263" i="10"/>
  <c r="G384" i="10"/>
  <c r="F190" i="10"/>
  <c r="H167" i="10"/>
  <c r="G311" i="10"/>
  <c r="I275" i="10"/>
  <c r="I271" i="10"/>
  <c r="G276" i="10"/>
  <c r="H95" i="10"/>
  <c r="J190" i="10"/>
  <c r="I143" i="10"/>
  <c r="G119" i="10"/>
  <c r="H84" i="10"/>
  <c r="F227" i="10"/>
  <c r="G227" i="10"/>
  <c r="H193" i="10"/>
  <c r="H94" i="10"/>
  <c r="I203" i="10"/>
  <c r="I155" i="10"/>
  <c r="J71" i="10"/>
  <c r="I274" i="10"/>
  <c r="I270" i="10"/>
  <c r="J311" i="10"/>
  <c r="G10" i="10"/>
  <c r="G6" i="10"/>
  <c r="F216" i="10"/>
  <c r="I121" i="10"/>
  <c r="F13" i="10"/>
  <c r="G154" i="10"/>
  <c r="I13" i="10"/>
  <c r="F95" i="10"/>
  <c r="H287" i="10"/>
  <c r="J106" i="10"/>
  <c r="J142" i="10"/>
  <c r="J138" i="10"/>
  <c r="F168" i="10"/>
  <c r="I311" i="10"/>
  <c r="J70" i="10"/>
  <c r="H276" i="10"/>
  <c r="G334" i="10"/>
  <c r="H132" i="10"/>
  <c r="J334" i="10"/>
  <c r="J274" i="10"/>
  <c r="J270" i="10"/>
  <c r="H226" i="10"/>
  <c r="F72" i="10"/>
  <c r="J167" i="10"/>
  <c r="I167" i="10"/>
  <c r="F155" i="10"/>
  <c r="F71" i="10"/>
  <c r="F108" i="10"/>
  <c r="I165" i="10" l="1"/>
  <c r="J165" i="10"/>
  <c r="H165" i="10"/>
  <c r="G165" i="10"/>
  <c r="F178" i="10"/>
  <c r="F174" i="10"/>
  <c r="H166" i="10"/>
  <c r="H162" i="10"/>
  <c r="I82" i="10"/>
  <c r="I202" i="10"/>
  <c r="I198" i="10"/>
  <c r="I166" i="10"/>
  <c r="I162" i="10"/>
  <c r="G118" i="10"/>
  <c r="G114" i="10"/>
  <c r="F202" i="10"/>
  <c r="F198" i="10"/>
  <c r="F166" i="10"/>
  <c r="F162" i="10"/>
  <c r="H178" i="10"/>
  <c r="H174" i="10"/>
  <c r="I118" i="10"/>
  <c r="I114" i="10"/>
  <c r="H250" i="10"/>
  <c r="H246" i="10"/>
  <c r="I178" i="10"/>
  <c r="I174" i="10"/>
  <c r="J250" i="10"/>
  <c r="J246" i="10"/>
  <c r="J82" i="10"/>
  <c r="J78" i="10"/>
  <c r="H202" i="10"/>
  <c r="H198" i="10"/>
  <c r="H82" i="10"/>
  <c r="H78" i="10"/>
  <c r="G82" i="10"/>
  <c r="G78" i="10"/>
  <c r="G178" i="10"/>
  <c r="G174" i="10"/>
  <c r="F82" i="10"/>
  <c r="F78" i="10"/>
  <c r="F118" i="10"/>
  <c r="F114" i="10"/>
  <c r="H118" i="10"/>
  <c r="H114" i="10"/>
  <c r="G250" i="10"/>
  <c r="G246" i="10"/>
  <c r="J166" i="10"/>
  <c r="J162" i="10"/>
  <c r="J118" i="10"/>
  <c r="J114" i="10"/>
  <c r="G202" i="10"/>
  <c r="G198" i="10"/>
  <c r="I78" i="10" l="1"/>
  <c r="G357" i="10" l="1"/>
  <c r="H355" i="10"/>
  <c r="G354" i="10"/>
  <c r="G356" i="10"/>
  <c r="G355" i="10"/>
  <c r="H363" i="10" l="1"/>
  <c r="H359" i="10"/>
  <c r="G363" i="10"/>
  <c r="G359" i="10"/>
  <c r="G365" i="10"/>
  <c r="G361" i="10"/>
  <c r="G364" i="10"/>
  <c r="G360" i="10"/>
  <c r="G362" i="10"/>
  <c r="G358" i="10"/>
  <c r="F354" i="10"/>
  <c r="F355" i="10"/>
  <c r="F356" i="10"/>
  <c r="H354" i="10"/>
  <c r="F357" i="10"/>
  <c r="F362" i="10" l="1"/>
  <c r="F358" i="10"/>
  <c r="H356" i="10"/>
  <c r="F365" i="10"/>
  <c r="F361" i="10"/>
  <c r="H362" i="10"/>
  <c r="H358" i="10"/>
  <c r="F364" i="10"/>
  <c r="F360" i="10"/>
  <c r="H357" i="10"/>
  <c r="F363" i="10"/>
  <c r="F359" i="10"/>
  <c r="H365" i="10" l="1"/>
  <c r="H361" i="10"/>
  <c r="H364" i="10"/>
  <c r="H360" i="10"/>
  <c r="W1104" i="8" l="1"/>
  <c r="F849" i="10"/>
  <c r="W1092" i="8"/>
  <c r="F837" i="10"/>
  <c r="W1080" i="8"/>
  <c r="F825" i="10"/>
  <c r="W1068" i="8"/>
  <c r="F813" i="10"/>
  <c r="W1056" i="8"/>
  <c r="F801" i="10"/>
  <c r="W1044" i="8"/>
  <c r="F789" i="10"/>
  <c r="W1032" i="8"/>
  <c r="F777" i="10"/>
  <c r="W1020" i="8"/>
  <c r="F765" i="10"/>
  <c r="W1016" i="8"/>
  <c r="F761" i="10"/>
  <c r="W1008" i="8"/>
  <c r="F753" i="10"/>
  <c r="W996" i="8"/>
  <c r="F741" i="10"/>
  <c r="W988" i="8"/>
  <c r="F733" i="10"/>
  <c r="W976" i="8"/>
  <c r="F721" i="10"/>
  <c r="W968" i="8"/>
  <c r="F713" i="10"/>
  <c r="W956" i="8"/>
  <c r="F701" i="10"/>
  <c r="W944" i="8"/>
  <c r="F689" i="10"/>
  <c r="W932" i="8"/>
  <c r="F677" i="10"/>
  <c r="W920" i="8"/>
  <c r="F665" i="10"/>
  <c r="W908" i="8"/>
  <c r="F653" i="10"/>
  <c r="W900" i="8"/>
  <c r="F645" i="10"/>
  <c r="W892" i="8"/>
  <c r="F637" i="10"/>
  <c r="W880" i="8"/>
  <c r="F625" i="10"/>
  <c r="W868" i="8"/>
  <c r="F613" i="10"/>
  <c r="W860" i="8"/>
  <c r="F605" i="10"/>
  <c r="W848" i="8"/>
  <c r="F593" i="10"/>
  <c r="W836" i="8"/>
  <c r="F581" i="10"/>
  <c r="W824" i="8"/>
  <c r="F569" i="10"/>
  <c r="W816" i="8"/>
  <c r="F561" i="10"/>
  <c r="W808" i="8"/>
  <c r="F553" i="10"/>
  <c r="W792" i="8"/>
  <c r="F537" i="10"/>
  <c r="W780" i="8"/>
  <c r="F525" i="10"/>
  <c r="W768" i="8"/>
  <c r="F513" i="10"/>
  <c r="W756" i="8"/>
  <c r="F501" i="10"/>
  <c r="W744" i="8"/>
  <c r="F489" i="10"/>
  <c r="W740" i="8"/>
  <c r="F485" i="10"/>
  <c r="W728" i="8"/>
  <c r="F473" i="10"/>
  <c r="W716" i="8"/>
  <c r="F461" i="10"/>
  <c r="W708" i="8"/>
  <c r="F453" i="10"/>
  <c r="W696" i="8"/>
  <c r="F441" i="10"/>
  <c r="W684" i="8"/>
  <c r="F429" i="10"/>
  <c r="W672" i="8"/>
  <c r="F417" i="10"/>
  <c r="W660" i="8"/>
  <c r="F405" i="10"/>
  <c r="W648" i="8"/>
  <c r="F393" i="10"/>
  <c r="W1220" i="8"/>
  <c r="F965" i="10"/>
  <c r="W1212" i="8"/>
  <c r="F957" i="10"/>
  <c r="W1200" i="8"/>
  <c r="F945" i="10"/>
  <c r="W1188" i="8"/>
  <c r="F933" i="10"/>
  <c r="W1176" i="8"/>
  <c r="F921" i="10"/>
  <c r="W1164" i="8"/>
  <c r="F909" i="10"/>
  <c r="W1152" i="8"/>
  <c r="F897" i="10"/>
  <c r="W1148" i="8"/>
  <c r="F893" i="10"/>
  <c r="W1136" i="8"/>
  <c r="F881" i="10"/>
  <c r="W1124" i="8"/>
  <c r="F869" i="10"/>
  <c r="W1116" i="8"/>
  <c r="F861" i="10"/>
  <c r="X1105" i="8"/>
  <c r="G850" i="10"/>
  <c r="X1093" i="8"/>
  <c r="G838" i="10"/>
  <c r="X1081" i="8"/>
  <c r="G826" i="10"/>
  <c r="X1069" i="8"/>
  <c r="G814" i="10"/>
  <c r="X1061" i="8"/>
  <c r="G806" i="10"/>
  <c r="X1045" i="8"/>
  <c r="G790" i="10"/>
  <c r="X1033" i="8"/>
  <c r="G778" i="10"/>
  <c r="X1021" i="8"/>
  <c r="G766" i="10"/>
  <c r="X1013" i="8"/>
  <c r="G758" i="10"/>
  <c r="X1005" i="8"/>
  <c r="G750" i="10"/>
  <c r="X993" i="8"/>
  <c r="G738" i="10"/>
  <c r="X981" i="8"/>
  <c r="G726" i="10"/>
  <c r="X969" i="8"/>
  <c r="G714" i="10"/>
  <c r="X957" i="8"/>
  <c r="G702" i="10"/>
  <c r="X945" i="8"/>
  <c r="G690" i="10"/>
  <c r="X933" i="8"/>
  <c r="G678" i="10"/>
  <c r="X921" i="8"/>
  <c r="G666" i="10"/>
  <c r="X909" i="8"/>
  <c r="G654" i="10"/>
  <c r="X901" i="8"/>
  <c r="G646" i="10"/>
  <c r="X893" i="8"/>
  <c r="G638" i="10"/>
  <c r="X881" i="8"/>
  <c r="G626" i="10"/>
  <c r="X873" i="8"/>
  <c r="G618" i="10"/>
  <c r="X865" i="8"/>
  <c r="G610" i="10"/>
  <c r="X853" i="8"/>
  <c r="G598" i="10"/>
  <c r="X841" i="8"/>
  <c r="G586" i="10"/>
  <c r="X829" i="8"/>
  <c r="G574" i="10"/>
  <c r="X817" i="8"/>
  <c r="G562" i="10"/>
  <c r="X805" i="8"/>
  <c r="G550" i="10"/>
  <c r="X793" i="8"/>
  <c r="G538" i="10"/>
  <c r="X785" i="8"/>
  <c r="G530" i="10"/>
  <c r="X773" i="8"/>
  <c r="G518" i="10"/>
  <c r="X761" i="8"/>
  <c r="G506" i="10"/>
  <c r="X753" i="8"/>
  <c r="G498" i="10"/>
  <c r="X745" i="8"/>
  <c r="G490" i="10"/>
  <c r="X733" i="8"/>
  <c r="G478" i="10"/>
  <c r="X725" i="8"/>
  <c r="G470" i="10"/>
  <c r="X713" i="8"/>
  <c r="G458" i="10"/>
  <c r="X705" i="8"/>
  <c r="G450" i="10"/>
  <c r="X697" i="8"/>
  <c r="G442" i="10"/>
  <c r="X689" i="8"/>
  <c r="G434" i="10"/>
  <c r="X677" i="8"/>
  <c r="G422" i="10"/>
  <c r="X665" i="8"/>
  <c r="G410" i="10"/>
  <c r="X661" i="8"/>
  <c r="G406" i="10"/>
  <c r="X649" i="8"/>
  <c r="G394" i="10"/>
  <c r="X1217" i="8"/>
  <c r="G962" i="10"/>
  <c r="X1205" i="8"/>
  <c r="G950" i="10"/>
  <c r="X1201" i="8"/>
  <c r="G946" i="10"/>
  <c r="X1189" i="8"/>
  <c r="G934" i="10"/>
  <c r="X1177" i="8"/>
  <c r="G922" i="10"/>
  <c r="X1165" i="8"/>
  <c r="G910" i="10"/>
  <c r="X1153" i="8"/>
  <c r="G898" i="10"/>
  <c r="X1145" i="8"/>
  <c r="G890" i="10"/>
  <c r="X1137" i="8"/>
  <c r="G882" i="10"/>
  <c r="X1125" i="8"/>
  <c r="G870" i="10"/>
  <c r="X1117" i="8"/>
  <c r="G862" i="10"/>
  <c r="Y646" i="8"/>
  <c r="H391" i="10"/>
  <c r="Y650" i="8"/>
  <c r="H395" i="10"/>
  <c r="AA652" i="8"/>
  <c r="J397" i="10"/>
  <c r="AA656" i="8"/>
  <c r="J401" i="10"/>
  <c r="AA660" i="8"/>
  <c r="J405" i="10"/>
  <c r="AA664" i="8"/>
  <c r="J409" i="10"/>
  <c r="AA668" i="8"/>
  <c r="J413" i="10"/>
  <c r="AA672" i="8"/>
  <c r="J417" i="10"/>
  <c r="AA676" i="8"/>
  <c r="J421" i="10"/>
  <c r="AA680" i="8"/>
  <c r="J425" i="10"/>
  <c r="AA684" i="8"/>
  <c r="J429" i="10"/>
  <c r="Z687" i="8"/>
  <c r="I432" i="10"/>
  <c r="AA692" i="8"/>
  <c r="J437" i="10"/>
  <c r="Z695" i="8"/>
  <c r="I440" i="10"/>
  <c r="AA700" i="8"/>
  <c r="J445" i="10"/>
  <c r="AA704" i="8"/>
  <c r="J449" i="10"/>
  <c r="AA708" i="8"/>
  <c r="J453" i="10"/>
  <c r="AA712" i="8"/>
  <c r="J457" i="10"/>
  <c r="AA716" i="8"/>
  <c r="J461" i="10"/>
  <c r="AA720" i="8"/>
  <c r="J465" i="10"/>
  <c r="AA724" i="8"/>
  <c r="J469" i="10"/>
  <c r="AA728" i="8"/>
  <c r="J473" i="10"/>
  <c r="AA732" i="8"/>
  <c r="J477" i="10"/>
  <c r="AA736" i="8"/>
  <c r="J481" i="10"/>
  <c r="Z739" i="8"/>
  <c r="I484" i="10"/>
  <c r="Z743" i="8"/>
  <c r="I488" i="10"/>
  <c r="Y746" i="8"/>
  <c r="H491" i="10"/>
  <c r="Y750" i="8"/>
  <c r="H495" i="10"/>
  <c r="Y754" i="8"/>
  <c r="H499" i="10"/>
  <c r="Y758" i="8"/>
  <c r="H503" i="10"/>
  <c r="Y762" i="8"/>
  <c r="H507" i="10"/>
  <c r="Z767" i="8"/>
  <c r="I512" i="10"/>
  <c r="AA772" i="8"/>
  <c r="J517" i="10"/>
  <c r="AA776" i="8"/>
  <c r="J521" i="10"/>
  <c r="Y778" i="8"/>
  <c r="H523" i="10"/>
  <c r="Y782" i="8"/>
  <c r="H527" i="10"/>
  <c r="Y786" i="8"/>
  <c r="H531" i="10"/>
  <c r="AA788" i="8"/>
  <c r="J533" i="10"/>
  <c r="Z791" i="8"/>
  <c r="I536" i="10"/>
  <c r="Y794" i="8"/>
  <c r="H539" i="10"/>
  <c r="Y798" i="8"/>
  <c r="H543" i="10"/>
  <c r="AA800" i="8"/>
  <c r="J545" i="10"/>
  <c r="AA804" i="8"/>
  <c r="J549" i="10"/>
  <c r="AA808" i="8"/>
  <c r="J553" i="10"/>
  <c r="AA812" i="8"/>
  <c r="J557" i="10"/>
  <c r="AA816" i="8"/>
  <c r="J561" i="10"/>
  <c r="AA820" i="8"/>
  <c r="J565" i="10"/>
  <c r="AA824" i="8"/>
  <c r="J569" i="10"/>
  <c r="AA828" i="8"/>
  <c r="J573" i="10"/>
  <c r="AA832" i="8"/>
  <c r="J577" i="10"/>
  <c r="AA836" i="8"/>
  <c r="J581" i="10"/>
  <c r="AA840" i="8"/>
  <c r="J585" i="10"/>
  <c r="Z843" i="8"/>
  <c r="I588" i="10"/>
  <c r="Y846" i="8"/>
  <c r="H591" i="10"/>
  <c r="Y850" i="8"/>
  <c r="H595" i="10"/>
  <c r="Y854" i="8"/>
  <c r="H599" i="10"/>
  <c r="Y858" i="8"/>
  <c r="H603" i="10"/>
  <c r="Y862" i="8"/>
  <c r="H607" i="10"/>
  <c r="Y866" i="8"/>
  <c r="H611" i="10"/>
  <c r="Y870" i="8"/>
  <c r="H615" i="10"/>
  <c r="AA872" i="8"/>
  <c r="J617" i="10"/>
  <c r="AA876" i="8"/>
  <c r="J621" i="10"/>
  <c r="AA880" i="8"/>
  <c r="J625" i="10"/>
  <c r="AA884" i="8"/>
  <c r="J629" i="10"/>
  <c r="AA888" i="8"/>
  <c r="J633" i="10"/>
  <c r="Z891" i="8"/>
  <c r="I636" i="10"/>
  <c r="AA896" i="8"/>
  <c r="J641" i="10"/>
  <c r="AA900" i="8"/>
  <c r="J645" i="10"/>
  <c r="AA904" i="8"/>
  <c r="J649" i="10"/>
  <c r="AA908" i="8"/>
  <c r="J653" i="10"/>
  <c r="AA912" i="8"/>
  <c r="J657" i="10"/>
  <c r="AA916" i="8"/>
  <c r="J661" i="10"/>
  <c r="AA920" i="8"/>
  <c r="J665" i="10"/>
  <c r="AA924" i="8"/>
  <c r="J669" i="10"/>
  <c r="AA928" i="8"/>
  <c r="J673" i="10"/>
  <c r="AA932" i="8"/>
  <c r="J677" i="10"/>
  <c r="AA936" i="8"/>
  <c r="J681" i="10"/>
  <c r="AA940" i="8"/>
  <c r="J685" i="10"/>
  <c r="Z943" i="8"/>
  <c r="I688" i="10"/>
  <c r="Y946" i="8"/>
  <c r="H691" i="10"/>
  <c r="Y950" i="8"/>
  <c r="H695" i="10"/>
  <c r="Y954" i="8"/>
  <c r="H699" i="10"/>
  <c r="Y958" i="8"/>
  <c r="H703" i="10"/>
  <c r="Y962" i="8"/>
  <c r="H707" i="10"/>
  <c r="AA964" i="8"/>
  <c r="J709" i="10"/>
  <c r="Z967" i="8"/>
  <c r="I712" i="10"/>
  <c r="Y970" i="8"/>
  <c r="H715" i="10"/>
  <c r="Y974" i="8"/>
  <c r="H719" i="10"/>
  <c r="Z979" i="8"/>
  <c r="I724" i="10"/>
  <c r="Y982" i="8"/>
  <c r="H727" i="10"/>
  <c r="AA984" i="8"/>
  <c r="J729" i="10"/>
  <c r="Z987" i="8"/>
  <c r="I732" i="10"/>
  <c r="Z991" i="8"/>
  <c r="I736" i="10"/>
  <c r="Z995" i="8"/>
  <c r="I740" i="10"/>
  <c r="Z999" i="8"/>
  <c r="I744" i="10"/>
  <c r="AA1004" i="8"/>
  <c r="J749" i="10"/>
  <c r="AA1008" i="8"/>
  <c r="J753" i="10"/>
  <c r="Z1011" i="8"/>
  <c r="I756" i="10"/>
  <c r="Y1014" i="8"/>
  <c r="H759" i="10"/>
  <c r="Y1018" i="8"/>
  <c r="H763" i="10"/>
  <c r="Y1022" i="8"/>
  <c r="H767" i="10"/>
  <c r="AA1024" i="8"/>
  <c r="J769" i="10"/>
  <c r="AA1028" i="8"/>
  <c r="J773" i="10"/>
  <c r="Z1031" i="8"/>
  <c r="I776" i="10"/>
  <c r="Z1035" i="8"/>
  <c r="I780" i="10"/>
  <c r="Z1039" i="8"/>
  <c r="I784" i="10"/>
  <c r="Z1043" i="8"/>
  <c r="I788" i="10"/>
  <c r="AA1044" i="8"/>
  <c r="J789" i="10"/>
  <c r="AA1048" i="8"/>
  <c r="J793" i="10"/>
  <c r="AA1052" i="8"/>
  <c r="J797" i="10"/>
  <c r="AA1056" i="8"/>
  <c r="J801" i="10"/>
  <c r="Z1059" i="8"/>
  <c r="I804" i="10"/>
  <c r="AA1064" i="8"/>
  <c r="J809" i="10"/>
  <c r="AA1068" i="8"/>
  <c r="J813" i="10"/>
  <c r="Z1071" i="8"/>
  <c r="I816" i="10"/>
  <c r="AA1076" i="8"/>
  <c r="J821" i="10"/>
  <c r="AA1080" i="8"/>
  <c r="J825" i="10"/>
  <c r="AA1084" i="8"/>
  <c r="J829" i="10"/>
  <c r="Y1086" i="8"/>
  <c r="H831" i="10"/>
  <c r="Z1087" i="8"/>
  <c r="I832" i="10"/>
  <c r="AA1088" i="8"/>
  <c r="J833" i="10"/>
  <c r="Y1090" i="8"/>
  <c r="H835" i="10"/>
  <c r="Z1091" i="8"/>
  <c r="I836" i="10"/>
  <c r="Z1095" i="8"/>
  <c r="I840" i="10"/>
  <c r="AA1096" i="8"/>
  <c r="J841" i="10"/>
  <c r="Y1098" i="8"/>
  <c r="H843" i="10"/>
  <c r="Z1099" i="8"/>
  <c r="I844" i="10"/>
  <c r="AA1100" i="8"/>
  <c r="J845" i="10"/>
  <c r="Y1102" i="8"/>
  <c r="H847" i="10"/>
  <c r="Z1103" i="8"/>
  <c r="I848" i="10"/>
  <c r="AA1104" i="8"/>
  <c r="J849" i="10"/>
  <c r="Y1106" i="8"/>
  <c r="H851" i="10"/>
  <c r="Z1107" i="8"/>
  <c r="I852" i="10"/>
  <c r="AA1108" i="8"/>
  <c r="J853" i="10"/>
  <c r="Y1110" i="8"/>
  <c r="H855" i="10"/>
  <c r="Z1111" i="8"/>
  <c r="I856" i="10"/>
  <c r="AA1112" i="8"/>
  <c r="J857" i="10"/>
  <c r="Y1114" i="8"/>
  <c r="H859" i="10"/>
  <c r="Z1115" i="8"/>
  <c r="I860" i="10"/>
  <c r="AA1116" i="8"/>
  <c r="J861" i="10"/>
  <c r="Y1118" i="8"/>
  <c r="H863" i="10"/>
  <c r="Z1119" i="8"/>
  <c r="I864" i="10"/>
  <c r="AA1120" i="8"/>
  <c r="J865" i="10"/>
  <c r="Y1122" i="8"/>
  <c r="H867" i="10"/>
  <c r="Z1123" i="8"/>
  <c r="I868" i="10"/>
  <c r="AA1124" i="8"/>
  <c r="J869" i="10"/>
  <c r="Y1126" i="8"/>
  <c r="H871" i="10"/>
  <c r="Z1127" i="8"/>
  <c r="I872" i="10"/>
  <c r="AA1128" i="8"/>
  <c r="J873" i="10"/>
  <c r="Y1130" i="8"/>
  <c r="H875" i="10"/>
  <c r="Z1131" i="8"/>
  <c r="I876" i="10"/>
  <c r="AA1132" i="8"/>
  <c r="J877" i="10"/>
  <c r="Y1134" i="8"/>
  <c r="H879" i="10"/>
  <c r="Z1135" i="8"/>
  <c r="I880" i="10"/>
  <c r="AA1136" i="8"/>
  <c r="J881" i="10"/>
  <c r="Y1138" i="8"/>
  <c r="H883" i="10"/>
  <c r="Z1139" i="8"/>
  <c r="I884" i="10"/>
  <c r="AA1140" i="8"/>
  <c r="J885" i="10"/>
  <c r="Y1142" i="8"/>
  <c r="H887" i="10"/>
  <c r="Z1143" i="8"/>
  <c r="I888" i="10"/>
  <c r="AA1144" i="8"/>
  <c r="J889" i="10"/>
  <c r="Y1146" i="8"/>
  <c r="H891" i="10"/>
  <c r="Z1147" i="8"/>
  <c r="I892" i="10"/>
  <c r="AA1148" i="8"/>
  <c r="J893" i="10"/>
  <c r="Y1150" i="8"/>
  <c r="H895" i="10"/>
  <c r="Z1151" i="8"/>
  <c r="I896" i="10"/>
  <c r="AA1152" i="8"/>
  <c r="J897" i="10"/>
  <c r="Y1154" i="8"/>
  <c r="H899" i="10"/>
  <c r="Z1155" i="8"/>
  <c r="I900" i="10"/>
  <c r="AA1156" i="8"/>
  <c r="J901" i="10"/>
  <c r="Y1158" i="8"/>
  <c r="H903" i="10"/>
  <c r="Z1159" i="8"/>
  <c r="I904" i="10"/>
  <c r="AA1160" i="8"/>
  <c r="J905" i="10"/>
  <c r="Y1162" i="8"/>
  <c r="H907" i="10"/>
  <c r="Z1163" i="8"/>
  <c r="I908" i="10"/>
  <c r="AA1164" i="8"/>
  <c r="J909" i="10"/>
  <c r="Y1166" i="8"/>
  <c r="H911" i="10"/>
  <c r="Z1167" i="8"/>
  <c r="I912" i="10"/>
  <c r="AA1168" i="8"/>
  <c r="J913" i="10"/>
  <c r="Y1170" i="8"/>
  <c r="H915" i="10"/>
  <c r="Z1171" i="8"/>
  <c r="I916" i="10"/>
  <c r="AA1172" i="8"/>
  <c r="J917" i="10"/>
  <c r="Y1174" i="8"/>
  <c r="H919" i="10"/>
  <c r="Z1175" i="8"/>
  <c r="I920" i="10"/>
  <c r="AA1176" i="8"/>
  <c r="J921" i="10"/>
  <c r="Y1178" i="8"/>
  <c r="H923" i="10"/>
  <c r="Z1179" i="8"/>
  <c r="I924" i="10"/>
  <c r="AA1180" i="8"/>
  <c r="J925" i="10"/>
  <c r="Y1182" i="8"/>
  <c r="H927" i="10"/>
  <c r="Z1183" i="8"/>
  <c r="I928" i="10"/>
  <c r="AA1184" i="8"/>
  <c r="J929" i="10"/>
  <c r="Y1186" i="8"/>
  <c r="H931" i="10"/>
  <c r="Z1187" i="8"/>
  <c r="I932" i="10"/>
  <c r="AA1188" i="8"/>
  <c r="J933" i="10"/>
  <c r="Y1190" i="8"/>
  <c r="H935" i="10"/>
  <c r="Z1191" i="8"/>
  <c r="I936" i="10"/>
  <c r="AA1192" i="8"/>
  <c r="J937" i="10"/>
  <c r="Y1194" i="8"/>
  <c r="H939" i="10"/>
  <c r="Z1195" i="8"/>
  <c r="I940" i="10"/>
  <c r="AA1196" i="8"/>
  <c r="J941" i="10"/>
  <c r="Y1198" i="8"/>
  <c r="H943" i="10"/>
  <c r="Z1199" i="8"/>
  <c r="I944" i="10"/>
  <c r="AA1200" i="8"/>
  <c r="J945" i="10"/>
  <c r="AA1204" i="8"/>
  <c r="J949" i="10"/>
  <c r="Y1206" i="8"/>
  <c r="H951" i="10"/>
  <c r="Z1207" i="8"/>
  <c r="I952" i="10"/>
  <c r="AA1208" i="8"/>
  <c r="J953" i="10"/>
  <c r="Y1210" i="8"/>
  <c r="H955" i="10"/>
  <c r="Z1211" i="8"/>
  <c r="I956" i="10"/>
  <c r="AA1212" i="8"/>
  <c r="J957" i="10"/>
  <c r="Y1214" i="8"/>
  <c r="H959" i="10"/>
  <c r="Z1215" i="8"/>
  <c r="I960" i="10"/>
  <c r="AA1216" i="8"/>
  <c r="J961" i="10"/>
  <c r="Y1218" i="8"/>
  <c r="H963" i="10"/>
  <c r="Z1219" i="8"/>
  <c r="I964" i="10"/>
  <c r="AA1220" i="8"/>
  <c r="J965" i="10"/>
  <c r="Y1222" i="8"/>
  <c r="H967" i="10"/>
  <c r="Z1223" i="8"/>
  <c r="I968" i="10"/>
  <c r="AA1224" i="8"/>
  <c r="J969" i="10"/>
  <c r="W1107" i="8"/>
  <c r="F852" i="10"/>
  <c r="W1103" i="8"/>
  <c r="F848" i="10"/>
  <c r="W1099" i="8"/>
  <c r="F844" i="10"/>
  <c r="W1095" i="8"/>
  <c r="F840" i="10"/>
  <c r="W1091" i="8"/>
  <c r="F836" i="10"/>
  <c r="W1087" i="8"/>
  <c r="F832" i="10"/>
  <c r="W1083" i="8"/>
  <c r="F828" i="10"/>
  <c r="W1079" i="8"/>
  <c r="F824" i="10"/>
  <c r="W1075" i="8"/>
  <c r="F820" i="10"/>
  <c r="W1071" i="8"/>
  <c r="F816" i="10"/>
  <c r="W1067" i="8"/>
  <c r="F812" i="10"/>
  <c r="W1063" i="8"/>
  <c r="F808" i="10"/>
  <c r="W1059" i="8"/>
  <c r="F804" i="10"/>
  <c r="W1055" i="8"/>
  <c r="F800" i="10"/>
  <c r="W1051" i="8"/>
  <c r="F796" i="10"/>
  <c r="W1047" i="8"/>
  <c r="F792" i="10"/>
  <c r="W1043" i="8"/>
  <c r="F788" i="10"/>
  <c r="W1039" i="8"/>
  <c r="F784" i="10"/>
  <c r="W1035" i="8"/>
  <c r="F780" i="10"/>
  <c r="W1031" i="8"/>
  <c r="F776" i="10"/>
  <c r="W1027" i="8"/>
  <c r="F772" i="10"/>
  <c r="W1023" i="8"/>
  <c r="F768" i="10"/>
  <c r="W1019" i="8"/>
  <c r="F764" i="10"/>
  <c r="W1015" i="8"/>
  <c r="F760" i="10"/>
  <c r="W1011" i="8"/>
  <c r="F756" i="10"/>
  <c r="W1007" i="8"/>
  <c r="F752" i="10"/>
  <c r="W1003" i="8"/>
  <c r="F748" i="10"/>
  <c r="W999" i="8"/>
  <c r="F744" i="10"/>
  <c r="W995" i="8"/>
  <c r="F740" i="10"/>
  <c r="W991" i="8"/>
  <c r="F736" i="10"/>
  <c r="W987" i="8"/>
  <c r="F732" i="10"/>
  <c r="W983" i="8"/>
  <c r="F728" i="10"/>
  <c r="W979" i="8"/>
  <c r="F724" i="10"/>
  <c r="W975" i="8"/>
  <c r="F720" i="10"/>
  <c r="W971" i="8"/>
  <c r="F716" i="10"/>
  <c r="W967" i="8"/>
  <c r="F712" i="10"/>
  <c r="W963" i="8"/>
  <c r="F708" i="10"/>
  <c r="W959" i="8"/>
  <c r="F704" i="10"/>
  <c r="W955" i="8"/>
  <c r="F700" i="10"/>
  <c r="W951" i="8"/>
  <c r="F696" i="10"/>
  <c r="W947" i="8"/>
  <c r="F692" i="10"/>
  <c r="W943" i="8"/>
  <c r="F688" i="10"/>
  <c r="W939" i="8"/>
  <c r="F684" i="10"/>
  <c r="W935" i="8"/>
  <c r="F680" i="10"/>
  <c r="W931" i="8"/>
  <c r="F676" i="10"/>
  <c r="W927" i="8"/>
  <c r="F672" i="10"/>
  <c r="W923" i="8"/>
  <c r="F668" i="10"/>
  <c r="W919" i="8"/>
  <c r="F664" i="10"/>
  <c r="W915" i="8"/>
  <c r="F660" i="10"/>
  <c r="W911" i="8"/>
  <c r="F656" i="10"/>
  <c r="W907" i="8"/>
  <c r="F652" i="10"/>
  <c r="W903" i="8"/>
  <c r="F648" i="10"/>
  <c r="W899" i="8"/>
  <c r="F644" i="10"/>
  <c r="W895" i="8"/>
  <c r="F640" i="10"/>
  <c r="W891" i="8"/>
  <c r="F636" i="10"/>
  <c r="W887" i="8"/>
  <c r="F632" i="10"/>
  <c r="W883" i="8"/>
  <c r="F628" i="10"/>
  <c r="W879" i="8"/>
  <c r="F624" i="10"/>
  <c r="W875" i="8"/>
  <c r="F620" i="10"/>
  <c r="W871" i="8"/>
  <c r="F616" i="10"/>
  <c r="W867" i="8"/>
  <c r="F612" i="10"/>
  <c r="W863" i="8"/>
  <c r="F608" i="10"/>
  <c r="W859" i="8"/>
  <c r="F604" i="10"/>
  <c r="W855" i="8"/>
  <c r="F600" i="10"/>
  <c r="W851" i="8"/>
  <c r="F596" i="10"/>
  <c r="W847" i="8"/>
  <c r="F592" i="10"/>
  <c r="W843" i="8"/>
  <c r="F588" i="10"/>
  <c r="W839" i="8"/>
  <c r="F584" i="10"/>
  <c r="W835" i="8"/>
  <c r="F580" i="10"/>
  <c r="W831" i="8"/>
  <c r="F576" i="10"/>
  <c r="W827" i="8"/>
  <c r="F572" i="10"/>
  <c r="W823" i="8"/>
  <c r="F568" i="10"/>
  <c r="W819" i="8"/>
  <c r="F564" i="10"/>
  <c r="W815" i="8"/>
  <c r="F560" i="10"/>
  <c r="W811" i="8"/>
  <c r="F556" i="10"/>
  <c r="W807" i="8"/>
  <c r="F552" i="10"/>
  <c r="W803" i="8"/>
  <c r="F548" i="10"/>
  <c r="W799" i="8"/>
  <c r="F544" i="10"/>
  <c r="W795" i="8"/>
  <c r="F540" i="10"/>
  <c r="W791" i="8"/>
  <c r="F536" i="10"/>
  <c r="W787" i="8"/>
  <c r="F532" i="10"/>
  <c r="W783" i="8"/>
  <c r="F528" i="10"/>
  <c r="W779" i="8"/>
  <c r="F524" i="10"/>
  <c r="W775" i="8"/>
  <c r="F520" i="10"/>
  <c r="W771" i="8"/>
  <c r="F516" i="10"/>
  <c r="W767" i="8"/>
  <c r="F512" i="10"/>
  <c r="W763" i="8"/>
  <c r="F508" i="10"/>
  <c r="W759" i="8"/>
  <c r="F504" i="10"/>
  <c r="W755" i="8"/>
  <c r="F500" i="10"/>
  <c r="W751" i="8"/>
  <c r="F496" i="10"/>
  <c r="W747" i="8"/>
  <c r="F492" i="10"/>
  <c r="W743" i="8"/>
  <c r="F488" i="10"/>
  <c r="W739" i="8"/>
  <c r="F484" i="10"/>
  <c r="W735" i="8"/>
  <c r="F480" i="10"/>
  <c r="W731" i="8"/>
  <c r="F476" i="10"/>
  <c r="W727" i="8"/>
  <c r="F472" i="10"/>
  <c r="W723" i="8"/>
  <c r="F468" i="10"/>
  <c r="W719" i="8"/>
  <c r="F464" i="10"/>
  <c r="W715" i="8"/>
  <c r="F460" i="10"/>
  <c r="W711" i="8"/>
  <c r="F456" i="10"/>
  <c r="W707" i="8"/>
  <c r="F452" i="10"/>
  <c r="W703" i="8"/>
  <c r="F448" i="10"/>
  <c r="W699" i="8"/>
  <c r="F444" i="10"/>
  <c r="W695" i="8"/>
  <c r="F440" i="10"/>
  <c r="W691" i="8"/>
  <c r="F436" i="10"/>
  <c r="W687" i="8"/>
  <c r="F432" i="10"/>
  <c r="W683" i="8"/>
  <c r="F428" i="10"/>
  <c r="W679" i="8"/>
  <c r="F424" i="10"/>
  <c r="W675" i="8"/>
  <c r="F420" i="10"/>
  <c r="W671" i="8"/>
  <c r="F416" i="10"/>
  <c r="W667" i="8"/>
  <c r="F412" i="10"/>
  <c r="W663" i="8"/>
  <c r="F408" i="10"/>
  <c r="W659" i="8"/>
  <c r="F404" i="10"/>
  <c r="W655" i="8"/>
  <c r="F400" i="10"/>
  <c r="W651" i="8"/>
  <c r="F396" i="10"/>
  <c r="W647" i="8"/>
  <c r="F392" i="10"/>
  <c r="W1223" i="8"/>
  <c r="F968" i="10"/>
  <c r="W1219" i="8"/>
  <c r="F964" i="10"/>
  <c r="W1215" i="8"/>
  <c r="F960" i="10"/>
  <c r="W1211" i="8"/>
  <c r="F956" i="10"/>
  <c r="W1207" i="8"/>
  <c r="F952" i="10"/>
  <c r="W1203" i="8"/>
  <c r="F948" i="10"/>
  <c r="W1199" i="8"/>
  <c r="F944" i="10"/>
  <c r="W1195" i="8"/>
  <c r="F940" i="10"/>
  <c r="W1191" i="8"/>
  <c r="F936" i="10"/>
  <c r="W1187" i="8"/>
  <c r="F932" i="10"/>
  <c r="W1183" i="8"/>
  <c r="F928" i="10"/>
  <c r="W1179" i="8"/>
  <c r="F924" i="10"/>
  <c r="W1175" i="8"/>
  <c r="F920" i="10"/>
  <c r="W1171" i="8"/>
  <c r="F916" i="10"/>
  <c r="W1167" i="8"/>
  <c r="F912" i="10"/>
  <c r="W1163" i="8"/>
  <c r="F908" i="10"/>
  <c r="W1159" i="8"/>
  <c r="F904" i="10"/>
  <c r="W1155" i="8"/>
  <c r="F900" i="10"/>
  <c r="W1151" i="8"/>
  <c r="F896" i="10"/>
  <c r="W1147" i="8"/>
  <c r="F892" i="10"/>
  <c r="W1143" i="8"/>
  <c r="F888" i="10"/>
  <c r="W1139" i="8"/>
  <c r="F884" i="10"/>
  <c r="W1135" i="8"/>
  <c r="F880" i="10"/>
  <c r="W1131" i="8"/>
  <c r="F876" i="10"/>
  <c r="W1127" i="8"/>
  <c r="F872" i="10"/>
  <c r="W1123" i="8"/>
  <c r="F868" i="10"/>
  <c r="W1119" i="8"/>
  <c r="F864" i="10"/>
  <c r="W1115" i="8"/>
  <c r="F860" i="10"/>
  <c r="W1111" i="8"/>
  <c r="F856" i="10"/>
  <c r="X1108" i="8"/>
  <c r="G853" i="10"/>
  <c r="X1104" i="8"/>
  <c r="G849" i="10"/>
  <c r="X1100" i="8"/>
  <c r="G845" i="10"/>
  <c r="X1096" i="8"/>
  <c r="G841" i="10"/>
  <c r="X1092" i="8"/>
  <c r="G837" i="10"/>
  <c r="X1088" i="8"/>
  <c r="G833" i="10"/>
  <c r="X1084" i="8"/>
  <c r="G829" i="10"/>
  <c r="X1080" i="8"/>
  <c r="G825" i="10"/>
  <c r="X1076" i="8"/>
  <c r="G821" i="10"/>
  <c r="X1072" i="8"/>
  <c r="G817" i="10"/>
  <c r="X1068" i="8"/>
  <c r="G813" i="10"/>
  <c r="X1064" i="8"/>
  <c r="G809" i="10"/>
  <c r="X1060" i="8"/>
  <c r="G805" i="10"/>
  <c r="X1056" i="8"/>
  <c r="G801" i="10"/>
  <c r="X1052" i="8"/>
  <c r="G797" i="10"/>
  <c r="X1048" i="8"/>
  <c r="G793" i="10"/>
  <c r="X1044" i="8"/>
  <c r="G789" i="10"/>
  <c r="X1040" i="8"/>
  <c r="G785" i="10"/>
  <c r="X1036" i="8"/>
  <c r="G781" i="10"/>
  <c r="X1032" i="8"/>
  <c r="G777" i="10"/>
  <c r="X1028" i="8"/>
  <c r="G773" i="10"/>
  <c r="X1024" i="8"/>
  <c r="G769" i="10"/>
  <c r="X1020" i="8"/>
  <c r="G765" i="10"/>
  <c r="X1016" i="8"/>
  <c r="G761" i="10"/>
  <c r="X1012" i="8"/>
  <c r="G757" i="10"/>
  <c r="X1008" i="8"/>
  <c r="G753" i="10"/>
  <c r="X1004" i="8"/>
  <c r="G749" i="10"/>
  <c r="X1000" i="8"/>
  <c r="G745" i="10"/>
  <c r="X996" i="8"/>
  <c r="G741" i="10"/>
  <c r="X992" i="8"/>
  <c r="G737" i="10"/>
  <c r="X988" i="8"/>
  <c r="G733" i="10"/>
  <c r="X984" i="8"/>
  <c r="G729" i="10"/>
  <c r="X980" i="8"/>
  <c r="G725" i="10"/>
  <c r="X976" i="8"/>
  <c r="G721" i="10"/>
  <c r="X972" i="8"/>
  <c r="G717" i="10"/>
  <c r="X968" i="8"/>
  <c r="G713" i="10"/>
  <c r="X964" i="8"/>
  <c r="G709" i="10"/>
  <c r="X960" i="8"/>
  <c r="G705" i="10"/>
  <c r="X956" i="8"/>
  <c r="G701" i="10"/>
  <c r="X952" i="8"/>
  <c r="G697" i="10"/>
  <c r="X948" i="8"/>
  <c r="G693" i="10"/>
  <c r="X944" i="8"/>
  <c r="G689" i="10"/>
  <c r="X940" i="8"/>
  <c r="G685" i="10"/>
  <c r="X936" i="8"/>
  <c r="G681" i="10"/>
  <c r="X932" i="8"/>
  <c r="G677" i="10"/>
  <c r="X928" i="8"/>
  <c r="G673" i="10"/>
  <c r="X924" i="8"/>
  <c r="G669" i="10"/>
  <c r="X920" i="8"/>
  <c r="G665" i="10"/>
  <c r="X916" i="8"/>
  <c r="G661" i="10"/>
  <c r="X912" i="8"/>
  <c r="G657" i="10"/>
  <c r="X908" i="8"/>
  <c r="G653" i="10"/>
  <c r="X904" i="8"/>
  <c r="G649" i="10"/>
  <c r="X900" i="8"/>
  <c r="G645" i="10"/>
  <c r="X896" i="8"/>
  <c r="G641" i="10"/>
  <c r="X892" i="8"/>
  <c r="G637" i="10"/>
  <c r="X888" i="8"/>
  <c r="G633" i="10"/>
  <c r="X884" i="8"/>
  <c r="G629" i="10"/>
  <c r="X880" i="8"/>
  <c r="G625" i="10"/>
  <c r="X876" i="8"/>
  <c r="G621" i="10"/>
  <c r="X872" i="8"/>
  <c r="G617" i="10"/>
  <c r="X868" i="8"/>
  <c r="G613" i="10"/>
  <c r="X864" i="8"/>
  <c r="G609" i="10"/>
  <c r="X860" i="8"/>
  <c r="G605" i="10"/>
  <c r="X856" i="8"/>
  <c r="G601" i="10"/>
  <c r="X852" i="8"/>
  <c r="G597" i="10"/>
  <c r="X848" i="8"/>
  <c r="G593" i="10"/>
  <c r="X844" i="8"/>
  <c r="G589" i="10"/>
  <c r="X840" i="8"/>
  <c r="G585" i="10"/>
  <c r="X836" i="8"/>
  <c r="G581" i="10"/>
  <c r="X832" i="8"/>
  <c r="G577" i="10"/>
  <c r="X828" i="8"/>
  <c r="G573" i="10"/>
  <c r="X824" i="8"/>
  <c r="G569" i="10"/>
  <c r="X820" i="8"/>
  <c r="G565" i="10"/>
  <c r="X816" i="8"/>
  <c r="G561" i="10"/>
  <c r="X812" i="8"/>
  <c r="G557" i="10"/>
  <c r="X808" i="8"/>
  <c r="G553" i="10"/>
  <c r="X804" i="8"/>
  <c r="G549" i="10"/>
  <c r="X800" i="8"/>
  <c r="G545" i="10"/>
  <c r="X796" i="8"/>
  <c r="G541" i="10"/>
  <c r="X792" i="8"/>
  <c r="G537" i="10"/>
  <c r="X788" i="8"/>
  <c r="G533" i="10"/>
  <c r="X784" i="8"/>
  <c r="G529" i="10"/>
  <c r="X780" i="8"/>
  <c r="G525" i="10"/>
  <c r="X776" i="8"/>
  <c r="G521" i="10"/>
  <c r="X772" i="8"/>
  <c r="G517" i="10"/>
  <c r="X768" i="8"/>
  <c r="G513" i="10"/>
  <c r="X764" i="8"/>
  <c r="G509" i="10"/>
  <c r="X760" i="8"/>
  <c r="G505" i="10"/>
  <c r="X756" i="8"/>
  <c r="G501" i="10"/>
  <c r="X752" i="8"/>
  <c r="G497" i="10"/>
  <c r="X748" i="8"/>
  <c r="G493" i="10"/>
  <c r="X744" i="8"/>
  <c r="G489" i="10"/>
  <c r="X740" i="8"/>
  <c r="G485" i="10"/>
  <c r="X736" i="8"/>
  <c r="G481" i="10"/>
  <c r="X732" i="8"/>
  <c r="G477" i="10"/>
  <c r="X728" i="8"/>
  <c r="G473" i="10"/>
  <c r="X724" i="8"/>
  <c r="G469" i="10"/>
  <c r="X720" i="8"/>
  <c r="G465" i="10"/>
  <c r="X716" i="8"/>
  <c r="G461" i="10"/>
  <c r="X712" i="8"/>
  <c r="G457" i="10"/>
  <c r="X708" i="8"/>
  <c r="G453" i="10"/>
  <c r="X704" i="8"/>
  <c r="G449" i="10"/>
  <c r="X700" i="8"/>
  <c r="G445" i="10"/>
  <c r="X696" i="8"/>
  <c r="G441" i="10"/>
  <c r="X692" i="8"/>
  <c r="G437" i="10"/>
  <c r="X688" i="8"/>
  <c r="G433" i="10"/>
  <c r="X684" i="8"/>
  <c r="G429" i="10"/>
  <c r="X680" i="8"/>
  <c r="G425" i="10"/>
  <c r="X676" i="8"/>
  <c r="G421" i="10"/>
  <c r="X672" i="8"/>
  <c r="G417" i="10"/>
  <c r="X668" i="8"/>
  <c r="G413" i="10"/>
  <c r="X664" i="8"/>
  <c r="G409" i="10"/>
  <c r="X660" i="8"/>
  <c r="G405" i="10"/>
  <c r="X656" i="8"/>
  <c r="G401" i="10"/>
  <c r="X652" i="8"/>
  <c r="G397" i="10"/>
  <c r="X648" i="8"/>
  <c r="G393" i="10"/>
  <c r="X1224" i="8"/>
  <c r="G969" i="10"/>
  <c r="X1220" i="8"/>
  <c r="G965" i="10"/>
  <c r="X1216" i="8"/>
  <c r="G961" i="10"/>
  <c r="X1212" i="8"/>
  <c r="G957" i="10"/>
  <c r="X1208" i="8"/>
  <c r="G953" i="10"/>
  <c r="X1204" i="8"/>
  <c r="G949" i="10"/>
  <c r="X1200" i="8"/>
  <c r="G945" i="10"/>
  <c r="X1196" i="8"/>
  <c r="G941" i="10"/>
  <c r="X1192" i="8"/>
  <c r="G937" i="10"/>
  <c r="X1188" i="8"/>
  <c r="G933" i="10"/>
  <c r="X1184" i="8"/>
  <c r="G929" i="10"/>
  <c r="X1180" i="8"/>
  <c r="G925" i="10"/>
  <c r="X1176" i="8"/>
  <c r="G921" i="10"/>
  <c r="X1172" i="8"/>
  <c r="G917" i="10"/>
  <c r="X1168" i="8"/>
  <c r="G913" i="10"/>
  <c r="X1164" i="8"/>
  <c r="G909" i="10"/>
  <c r="X1160" i="8"/>
  <c r="G905" i="10"/>
  <c r="X1156" i="8"/>
  <c r="G901" i="10"/>
  <c r="X1152" i="8"/>
  <c r="G897" i="10"/>
  <c r="X1148" i="8"/>
  <c r="G893" i="10"/>
  <c r="X1144" i="8"/>
  <c r="G889" i="10"/>
  <c r="X1140" i="8"/>
  <c r="G885" i="10"/>
  <c r="X1136" i="8"/>
  <c r="G881" i="10"/>
  <c r="X1132" i="8"/>
  <c r="G877" i="10"/>
  <c r="X1128" i="8"/>
  <c r="G873" i="10"/>
  <c r="X1124" i="8"/>
  <c r="G869" i="10"/>
  <c r="X1120" i="8"/>
  <c r="G865" i="10"/>
  <c r="X1116" i="8"/>
  <c r="G861" i="10"/>
  <c r="X1112" i="8"/>
  <c r="G857" i="10"/>
  <c r="Y645" i="8"/>
  <c r="H390" i="10"/>
  <c r="Z646" i="8"/>
  <c r="I391" i="10"/>
  <c r="AA647" i="8"/>
  <c r="J392" i="10"/>
  <c r="Y649" i="8"/>
  <c r="H394" i="10"/>
  <c r="Z650" i="8"/>
  <c r="I395" i="10"/>
  <c r="AA651" i="8"/>
  <c r="J396" i="10"/>
  <c r="Y653" i="8"/>
  <c r="H398" i="10"/>
  <c r="Z654" i="8"/>
  <c r="I399" i="10"/>
  <c r="AA655" i="8"/>
  <c r="J400" i="10"/>
  <c r="Y657" i="8"/>
  <c r="H402" i="10"/>
  <c r="Z658" i="8"/>
  <c r="I403" i="10"/>
  <c r="AA659" i="8"/>
  <c r="J404" i="10"/>
  <c r="Y661" i="8"/>
  <c r="H406" i="10"/>
  <c r="Z662" i="8"/>
  <c r="I407" i="10"/>
  <c r="AA663" i="8"/>
  <c r="J408" i="10"/>
  <c r="Y665" i="8"/>
  <c r="H410" i="10"/>
  <c r="Z666" i="8"/>
  <c r="I411" i="10"/>
  <c r="AA667" i="8"/>
  <c r="J412" i="10"/>
  <c r="Y669" i="8"/>
  <c r="H414" i="10"/>
  <c r="Z670" i="8"/>
  <c r="I415" i="10"/>
  <c r="AA671" i="8"/>
  <c r="J416" i="10"/>
  <c r="Y673" i="8"/>
  <c r="H418" i="10"/>
  <c r="Z674" i="8"/>
  <c r="I419" i="10"/>
  <c r="AA675" i="8"/>
  <c r="J420" i="10"/>
  <c r="Y677" i="8"/>
  <c r="H422" i="10"/>
  <c r="Z678" i="8"/>
  <c r="I423" i="10"/>
  <c r="AA679" i="8"/>
  <c r="J424" i="10"/>
  <c r="Y681" i="8"/>
  <c r="H426" i="10"/>
  <c r="Z682" i="8"/>
  <c r="I427" i="10"/>
  <c r="AA683" i="8"/>
  <c r="J428" i="10"/>
  <c r="Y685" i="8"/>
  <c r="H430" i="10"/>
  <c r="Z686" i="8"/>
  <c r="I431" i="10"/>
  <c r="AA687" i="8"/>
  <c r="J432" i="10"/>
  <c r="Y689" i="8"/>
  <c r="H434" i="10"/>
  <c r="Z690" i="8"/>
  <c r="I435" i="10"/>
  <c r="AA691" i="8"/>
  <c r="J436" i="10"/>
  <c r="Y693" i="8"/>
  <c r="H438" i="10"/>
  <c r="Z694" i="8"/>
  <c r="I439" i="10"/>
  <c r="AA695" i="8"/>
  <c r="J440" i="10"/>
  <c r="Y697" i="8"/>
  <c r="H442" i="10"/>
  <c r="Z698" i="8"/>
  <c r="I443" i="10"/>
  <c r="AA699" i="8"/>
  <c r="J444" i="10"/>
  <c r="Y701" i="8"/>
  <c r="H446" i="10"/>
  <c r="Z702" i="8"/>
  <c r="I447" i="10"/>
  <c r="AA703" i="8"/>
  <c r="J448" i="10"/>
  <c r="Y705" i="8"/>
  <c r="H450" i="10"/>
  <c r="Z706" i="8"/>
  <c r="I451" i="10"/>
  <c r="AA707" i="8"/>
  <c r="J452" i="10"/>
  <c r="Y709" i="8"/>
  <c r="H454" i="10"/>
  <c r="Z710" i="8"/>
  <c r="I455" i="10"/>
  <c r="AA711" i="8"/>
  <c r="J456" i="10"/>
  <c r="Y713" i="8"/>
  <c r="H458" i="10"/>
  <c r="Z714" i="8"/>
  <c r="I459" i="10"/>
  <c r="AA715" i="8"/>
  <c r="J460" i="10"/>
  <c r="Y717" i="8"/>
  <c r="H462" i="10"/>
  <c r="Z718" i="8"/>
  <c r="I463" i="10"/>
  <c r="AA719" i="8"/>
  <c r="J464" i="10"/>
  <c r="Y721" i="8"/>
  <c r="H466" i="10"/>
  <c r="Z722" i="8"/>
  <c r="I467" i="10"/>
  <c r="AA723" i="8"/>
  <c r="J468" i="10"/>
  <c r="Y725" i="8"/>
  <c r="H470" i="10"/>
  <c r="Z726" i="8"/>
  <c r="I471" i="10"/>
  <c r="AA727" i="8"/>
  <c r="J472" i="10"/>
  <c r="Y729" i="8"/>
  <c r="H474" i="10"/>
  <c r="Z730" i="8"/>
  <c r="I475" i="10"/>
  <c r="AA731" i="8"/>
  <c r="J476" i="10"/>
  <c r="Y733" i="8"/>
  <c r="H478" i="10"/>
  <c r="Z734" i="8"/>
  <c r="I479" i="10"/>
  <c r="AA735" i="8"/>
  <c r="J480" i="10"/>
  <c r="Y737" i="8"/>
  <c r="H482" i="10"/>
  <c r="Z738" i="8"/>
  <c r="I483" i="10"/>
  <c r="AA739" i="8"/>
  <c r="J484" i="10"/>
  <c r="Y741" i="8"/>
  <c r="H486" i="10"/>
  <c r="Z742" i="8"/>
  <c r="I487" i="10"/>
  <c r="AA743" i="8"/>
  <c r="J488" i="10"/>
  <c r="Y745" i="8"/>
  <c r="H490" i="10"/>
  <c r="Z746" i="8"/>
  <c r="I491" i="10"/>
  <c r="AA747" i="8"/>
  <c r="J492" i="10"/>
  <c r="Y749" i="8"/>
  <c r="H494" i="10"/>
  <c r="Z750" i="8"/>
  <c r="I495" i="10"/>
  <c r="AA751" i="8"/>
  <c r="J496" i="10"/>
  <c r="Y753" i="8"/>
  <c r="H498" i="10"/>
  <c r="Z754" i="8"/>
  <c r="I499" i="10"/>
  <c r="AA755" i="8"/>
  <c r="J500" i="10"/>
  <c r="Y757" i="8"/>
  <c r="H502" i="10"/>
  <c r="Z758" i="8"/>
  <c r="I503" i="10"/>
  <c r="AA759" i="8"/>
  <c r="J504" i="10"/>
  <c r="Y761" i="8"/>
  <c r="H506" i="10"/>
  <c r="Z762" i="8"/>
  <c r="I507" i="10"/>
  <c r="AA763" i="8"/>
  <c r="J508" i="10"/>
  <c r="Y765" i="8"/>
  <c r="H510" i="10"/>
  <c r="Z766" i="8"/>
  <c r="I511" i="10"/>
  <c r="AA767" i="8"/>
  <c r="J512" i="10"/>
  <c r="Y769" i="8"/>
  <c r="H514" i="10"/>
  <c r="Z770" i="8"/>
  <c r="I515" i="10"/>
  <c r="AA771" i="8"/>
  <c r="J516" i="10"/>
  <c r="Y773" i="8"/>
  <c r="H518" i="10"/>
  <c r="Z774" i="8"/>
  <c r="I519" i="10"/>
  <c r="AA775" i="8"/>
  <c r="J520" i="10"/>
  <c r="Y777" i="8"/>
  <c r="H522" i="10"/>
  <c r="Z778" i="8"/>
  <c r="I523" i="10"/>
  <c r="AA779" i="8"/>
  <c r="J524" i="10"/>
  <c r="Y781" i="8"/>
  <c r="H526" i="10"/>
  <c r="Z782" i="8"/>
  <c r="I527" i="10"/>
  <c r="AA783" i="8"/>
  <c r="J528" i="10"/>
  <c r="Y785" i="8"/>
  <c r="H530" i="10"/>
  <c r="Z786" i="8"/>
  <c r="I531" i="10"/>
  <c r="AA787" i="8"/>
  <c r="J532" i="10"/>
  <c r="Y789" i="8"/>
  <c r="H534" i="10"/>
  <c r="Z790" i="8"/>
  <c r="I535" i="10"/>
  <c r="AA791" i="8"/>
  <c r="J536" i="10"/>
  <c r="Y793" i="8"/>
  <c r="H538" i="10"/>
  <c r="Z794" i="8"/>
  <c r="I539" i="10"/>
  <c r="AA795" i="8"/>
  <c r="J540" i="10"/>
  <c r="Y797" i="8"/>
  <c r="H542" i="10"/>
  <c r="Z798" i="8"/>
  <c r="I543" i="10"/>
  <c r="AA799" i="8"/>
  <c r="J544" i="10"/>
  <c r="Y801" i="8"/>
  <c r="H546" i="10"/>
  <c r="Z802" i="8"/>
  <c r="I547" i="10"/>
  <c r="AA803" i="8"/>
  <c r="J548" i="10"/>
  <c r="Y805" i="8"/>
  <c r="H550" i="10"/>
  <c r="Z806" i="8"/>
  <c r="I551" i="10"/>
  <c r="AA807" i="8"/>
  <c r="J552" i="10"/>
  <c r="Y809" i="8"/>
  <c r="H554" i="10"/>
  <c r="Z810" i="8"/>
  <c r="I555" i="10"/>
  <c r="AA811" i="8"/>
  <c r="J556" i="10"/>
  <c r="Y813" i="8"/>
  <c r="H558" i="10"/>
  <c r="Z814" i="8"/>
  <c r="I559" i="10"/>
  <c r="AA815" i="8"/>
  <c r="J560" i="10"/>
  <c r="Y817" i="8"/>
  <c r="H562" i="10"/>
  <c r="Z818" i="8"/>
  <c r="I563" i="10"/>
  <c r="AA819" i="8"/>
  <c r="J564" i="10"/>
  <c r="Y821" i="8"/>
  <c r="H566" i="10"/>
  <c r="Z822" i="8"/>
  <c r="I567" i="10"/>
  <c r="AA823" i="8"/>
  <c r="J568" i="10"/>
  <c r="Y825" i="8"/>
  <c r="H570" i="10"/>
  <c r="Z826" i="8"/>
  <c r="I571" i="10"/>
  <c r="AA827" i="8"/>
  <c r="J572" i="10"/>
  <c r="Y829" i="8"/>
  <c r="H574" i="10"/>
  <c r="Z830" i="8"/>
  <c r="I575" i="10"/>
  <c r="AA831" i="8"/>
  <c r="J576" i="10"/>
  <c r="Y833" i="8"/>
  <c r="H578" i="10"/>
  <c r="Z834" i="8"/>
  <c r="I579" i="10"/>
  <c r="AA835" i="8"/>
  <c r="J580" i="10"/>
  <c r="Y837" i="8"/>
  <c r="H582" i="10"/>
  <c r="Z838" i="8"/>
  <c r="I583" i="10"/>
  <c r="AA839" i="8"/>
  <c r="J584" i="10"/>
  <c r="Y841" i="8"/>
  <c r="H586" i="10"/>
  <c r="Z842" i="8"/>
  <c r="I587" i="10"/>
  <c r="AA843" i="8"/>
  <c r="J588" i="10"/>
  <c r="Y845" i="8"/>
  <c r="H590" i="10"/>
  <c r="Z846" i="8"/>
  <c r="I591" i="10"/>
  <c r="AA847" i="8"/>
  <c r="J592" i="10"/>
  <c r="Y849" i="8"/>
  <c r="H594" i="10"/>
  <c r="Z850" i="8"/>
  <c r="I595" i="10"/>
  <c r="AA851" i="8"/>
  <c r="J596" i="10"/>
  <c r="Y853" i="8"/>
  <c r="H598" i="10"/>
  <c r="Z854" i="8"/>
  <c r="I599" i="10"/>
  <c r="AA855" i="8"/>
  <c r="J600" i="10"/>
  <c r="Y857" i="8"/>
  <c r="H602" i="10"/>
  <c r="Z858" i="8"/>
  <c r="I603" i="10"/>
  <c r="AA859" i="8"/>
  <c r="J604" i="10"/>
  <c r="Y861" i="8"/>
  <c r="H606" i="10"/>
  <c r="Z862" i="8"/>
  <c r="I607" i="10"/>
  <c r="AA863" i="8"/>
  <c r="J608" i="10"/>
  <c r="Y865" i="8"/>
  <c r="H610" i="10"/>
  <c r="Z866" i="8"/>
  <c r="I611" i="10"/>
  <c r="AA867" i="8"/>
  <c r="J612" i="10"/>
  <c r="Y869" i="8"/>
  <c r="H614" i="10"/>
  <c r="Z870" i="8"/>
  <c r="I615" i="10"/>
  <c r="AA871" i="8"/>
  <c r="J616" i="10"/>
  <c r="Y873" i="8"/>
  <c r="H618" i="10"/>
  <c r="Z874" i="8"/>
  <c r="I619" i="10"/>
  <c r="AA875" i="8"/>
  <c r="J620" i="10"/>
  <c r="Y877" i="8"/>
  <c r="H622" i="10"/>
  <c r="Z878" i="8"/>
  <c r="I623" i="10"/>
  <c r="AA879" i="8"/>
  <c r="J624" i="10"/>
  <c r="Y881" i="8"/>
  <c r="H626" i="10"/>
  <c r="Z882" i="8"/>
  <c r="I627" i="10"/>
  <c r="AA883" i="8"/>
  <c r="J628" i="10"/>
  <c r="Y885" i="8"/>
  <c r="H630" i="10"/>
  <c r="Z886" i="8"/>
  <c r="I631" i="10"/>
  <c r="AA887" i="8"/>
  <c r="J632" i="10"/>
  <c r="Y889" i="8"/>
  <c r="H634" i="10"/>
  <c r="Z890" i="8"/>
  <c r="I635" i="10"/>
  <c r="AA891" i="8"/>
  <c r="J636" i="10"/>
  <c r="Y893" i="8"/>
  <c r="H638" i="10"/>
  <c r="Z894" i="8"/>
  <c r="I639" i="10"/>
  <c r="AA895" i="8"/>
  <c r="J640" i="10"/>
  <c r="Y897" i="8"/>
  <c r="H642" i="10"/>
  <c r="Z898" i="8"/>
  <c r="I643" i="10"/>
  <c r="AA899" i="8"/>
  <c r="J644" i="10"/>
  <c r="Y901" i="8"/>
  <c r="H646" i="10"/>
  <c r="Z902" i="8"/>
  <c r="I647" i="10"/>
  <c r="AA903" i="8"/>
  <c r="J648" i="10"/>
  <c r="Y905" i="8"/>
  <c r="H650" i="10"/>
  <c r="Z906" i="8"/>
  <c r="I651" i="10"/>
  <c r="AA907" i="8"/>
  <c r="J652" i="10"/>
  <c r="Y909" i="8"/>
  <c r="H654" i="10"/>
  <c r="Z910" i="8"/>
  <c r="I655" i="10"/>
  <c r="AA911" i="8"/>
  <c r="J656" i="10"/>
  <c r="Y913" i="8"/>
  <c r="H658" i="10"/>
  <c r="Z914" i="8"/>
  <c r="I659" i="10"/>
  <c r="AA915" i="8"/>
  <c r="J660" i="10"/>
  <c r="Y917" i="8"/>
  <c r="H662" i="10"/>
  <c r="Z918" i="8"/>
  <c r="I663" i="10"/>
  <c r="AA919" i="8"/>
  <c r="J664" i="10"/>
  <c r="Y921" i="8"/>
  <c r="H666" i="10"/>
  <c r="Z922" i="8"/>
  <c r="I667" i="10"/>
  <c r="AA923" i="8"/>
  <c r="J668" i="10"/>
  <c r="Y925" i="8"/>
  <c r="H670" i="10"/>
  <c r="Z926" i="8"/>
  <c r="I671" i="10"/>
  <c r="AA927" i="8"/>
  <c r="J672" i="10"/>
  <c r="Y929" i="8"/>
  <c r="H674" i="10"/>
  <c r="Z930" i="8"/>
  <c r="I675" i="10"/>
  <c r="AA931" i="8"/>
  <c r="J676" i="10"/>
  <c r="Y933" i="8"/>
  <c r="H678" i="10"/>
  <c r="Z934" i="8"/>
  <c r="I679" i="10"/>
  <c r="AA935" i="8"/>
  <c r="J680" i="10"/>
  <c r="Y937" i="8"/>
  <c r="H682" i="10"/>
  <c r="Z938" i="8"/>
  <c r="I683" i="10"/>
  <c r="AA939" i="8"/>
  <c r="J684" i="10"/>
  <c r="Y941" i="8"/>
  <c r="H686" i="10"/>
  <c r="Z942" i="8"/>
  <c r="I687" i="10"/>
  <c r="AA943" i="8"/>
  <c r="J688" i="10"/>
  <c r="Y945" i="8"/>
  <c r="H690" i="10"/>
  <c r="Z946" i="8"/>
  <c r="I691" i="10"/>
  <c r="AA947" i="8"/>
  <c r="J692" i="10"/>
  <c r="Y949" i="8"/>
  <c r="H694" i="10"/>
  <c r="Z950" i="8"/>
  <c r="I695" i="10"/>
  <c r="AA951" i="8"/>
  <c r="J696" i="10"/>
  <c r="Y953" i="8"/>
  <c r="H698" i="10"/>
  <c r="Z954" i="8"/>
  <c r="I699" i="10"/>
  <c r="AA955" i="8"/>
  <c r="J700" i="10"/>
  <c r="Y957" i="8"/>
  <c r="H702" i="10"/>
  <c r="Z958" i="8"/>
  <c r="I703" i="10"/>
  <c r="AA959" i="8"/>
  <c r="J704" i="10"/>
  <c r="Y961" i="8"/>
  <c r="H706" i="10"/>
  <c r="Z962" i="8"/>
  <c r="I707" i="10"/>
  <c r="AA963" i="8"/>
  <c r="J708" i="10"/>
  <c r="Y965" i="8"/>
  <c r="H710" i="10"/>
  <c r="Z966" i="8"/>
  <c r="I711" i="10"/>
  <c r="AA967" i="8"/>
  <c r="J712" i="10"/>
  <c r="Y969" i="8"/>
  <c r="H714" i="10"/>
  <c r="Z970" i="8"/>
  <c r="I715" i="10"/>
  <c r="AA971" i="8"/>
  <c r="J716" i="10"/>
  <c r="Y973" i="8"/>
  <c r="H718" i="10"/>
  <c r="Z974" i="8"/>
  <c r="I719" i="10"/>
  <c r="AA975" i="8"/>
  <c r="J720" i="10"/>
  <c r="Y977" i="8"/>
  <c r="H722" i="10"/>
  <c r="Z978" i="8"/>
  <c r="I723" i="10"/>
  <c r="AA979" i="8"/>
  <c r="J724" i="10"/>
  <c r="Y981" i="8"/>
  <c r="H726" i="10"/>
  <c r="Z982" i="8"/>
  <c r="I727" i="10"/>
  <c r="AA983" i="8"/>
  <c r="J728" i="10"/>
  <c r="Y985" i="8"/>
  <c r="H730" i="10"/>
  <c r="Z986" i="8"/>
  <c r="I731" i="10"/>
  <c r="AA987" i="8"/>
  <c r="J732" i="10"/>
  <c r="Y989" i="8"/>
  <c r="H734" i="10"/>
  <c r="Z990" i="8"/>
  <c r="I735" i="10"/>
  <c r="AA991" i="8"/>
  <c r="J736" i="10"/>
  <c r="Y993" i="8"/>
  <c r="H738" i="10"/>
  <c r="Z994" i="8"/>
  <c r="I739" i="10"/>
  <c r="AA995" i="8"/>
  <c r="J740" i="10"/>
  <c r="Y997" i="8"/>
  <c r="H742" i="10"/>
  <c r="Z998" i="8"/>
  <c r="I743" i="10"/>
  <c r="AA999" i="8"/>
  <c r="J744" i="10"/>
  <c r="Y1001" i="8"/>
  <c r="H746" i="10"/>
  <c r="Z1002" i="8"/>
  <c r="I747" i="10"/>
  <c r="AA1003" i="8"/>
  <c r="J748" i="10"/>
  <c r="Y1005" i="8"/>
  <c r="H750" i="10"/>
  <c r="Z1006" i="8"/>
  <c r="I751" i="10"/>
  <c r="AA1007" i="8"/>
  <c r="J752" i="10"/>
  <c r="Y1009" i="8"/>
  <c r="H754" i="10"/>
  <c r="Z1010" i="8"/>
  <c r="I755" i="10"/>
  <c r="AA1011" i="8"/>
  <c r="J756" i="10"/>
  <c r="Y1013" i="8"/>
  <c r="H758" i="10"/>
  <c r="Z1014" i="8"/>
  <c r="I759" i="10"/>
  <c r="AA1015" i="8"/>
  <c r="J760" i="10"/>
  <c r="Y1017" i="8"/>
  <c r="H762" i="10"/>
  <c r="Z1018" i="8"/>
  <c r="I763" i="10"/>
  <c r="AA1019" i="8"/>
  <c r="J764" i="10"/>
  <c r="Y1021" i="8"/>
  <c r="H766" i="10"/>
  <c r="Z1022" i="8"/>
  <c r="I767" i="10"/>
  <c r="AA1023" i="8"/>
  <c r="J768" i="10"/>
  <c r="Y1025" i="8"/>
  <c r="H770" i="10"/>
  <c r="Z1026" i="8"/>
  <c r="I771" i="10"/>
  <c r="AA1027" i="8"/>
  <c r="J772" i="10"/>
  <c r="Y1029" i="8"/>
  <c r="H774" i="10"/>
  <c r="Z1030" i="8"/>
  <c r="I775" i="10"/>
  <c r="AA1031" i="8"/>
  <c r="J776" i="10"/>
  <c r="Y1033" i="8"/>
  <c r="H778" i="10"/>
  <c r="Z1034" i="8"/>
  <c r="I779" i="10"/>
  <c r="AA1035" i="8"/>
  <c r="J780" i="10"/>
  <c r="Y1037" i="8"/>
  <c r="H782" i="10"/>
  <c r="Z1038" i="8"/>
  <c r="I783" i="10"/>
  <c r="AA1039" i="8"/>
  <c r="J784" i="10"/>
  <c r="Y1041" i="8"/>
  <c r="H786" i="10"/>
  <c r="Z1042" i="8"/>
  <c r="I787" i="10"/>
  <c r="AA1043" i="8"/>
  <c r="J788" i="10"/>
  <c r="Y1045" i="8"/>
  <c r="H790" i="10"/>
  <c r="Z1046" i="8"/>
  <c r="I791" i="10"/>
  <c r="AA1047" i="8"/>
  <c r="J792" i="10"/>
  <c r="Y1049" i="8"/>
  <c r="H794" i="10"/>
  <c r="Z1050" i="8"/>
  <c r="I795" i="10"/>
  <c r="AA1051" i="8"/>
  <c r="J796" i="10"/>
  <c r="Y1053" i="8"/>
  <c r="H798" i="10"/>
  <c r="Z1054" i="8"/>
  <c r="I799" i="10"/>
  <c r="AA1055" i="8"/>
  <c r="J800" i="10"/>
  <c r="Y1057" i="8"/>
  <c r="H802" i="10"/>
  <c r="Z1058" i="8"/>
  <c r="I803" i="10"/>
  <c r="AA1059" i="8"/>
  <c r="J804" i="10"/>
  <c r="Y1061" i="8"/>
  <c r="H806" i="10"/>
  <c r="Z1062" i="8"/>
  <c r="I807" i="10"/>
  <c r="AA1063" i="8"/>
  <c r="J808" i="10"/>
  <c r="Y1065" i="8"/>
  <c r="H810" i="10"/>
  <c r="Z1066" i="8"/>
  <c r="I811" i="10"/>
  <c r="AA1067" i="8"/>
  <c r="J812" i="10"/>
  <c r="Y1069" i="8"/>
  <c r="H814" i="10"/>
  <c r="Z1070" i="8"/>
  <c r="I815" i="10"/>
  <c r="AA1071" i="8"/>
  <c r="J816" i="10"/>
  <c r="Y1073" i="8"/>
  <c r="H818" i="10"/>
  <c r="Z1074" i="8"/>
  <c r="I819" i="10"/>
  <c r="AA1075" i="8"/>
  <c r="J820" i="10"/>
  <c r="Y1077" i="8"/>
  <c r="H822" i="10"/>
  <c r="Z1078" i="8"/>
  <c r="I823" i="10"/>
  <c r="AA1079" i="8"/>
  <c r="J824" i="10"/>
  <c r="Y1081" i="8"/>
  <c r="H826" i="10"/>
  <c r="Z1082" i="8"/>
  <c r="I827" i="10"/>
  <c r="AA1083" i="8"/>
  <c r="J828" i="10"/>
  <c r="Y1085" i="8"/>
  <c r="H830" i="10"/>
  <c r="Z1086" i="8"/>
  <c r="I831" i="10"/>
  <c r="AA1087" i="8"/>
  <c r="J832" i="10"/>
  <c r="Y1089" i="8"/>
  <c r="H834" i="10"/>
  <c r="Z1090" i="8"/>
  <c r="I835" i="10"/>
  <c r="AA1091" i="8"/>
  <c r="J836" i="10"/>
  <c r="Y1093" i="8"/>
  <c r="H838" i="10"/>
  <c r="Z1094" i="8"/>
  <c r="I839" i="10"/>
  <c r="AA1095" i="8"/>
  <c r="J840" i="10"/>
  <c r="Y1097" i="8"/>
  <c r="H842" i="10"/>
  <c r="Z1098" i="8"/>
  <c r="I843" i="10"/>
  <c r="AA1099" i="8"/>
  <c r="J844" i="10"/>
  <c r="Y1101" i="8"/>
  <c r="H846" i="10"/>
  <c r="Z1102" i="8"/>
  <c r="I847" i="10"/>
  <c r="AA1103" i="8"/>
  <c r="J848" i="10"/>
  <c r="Y1105" i="8"/>
  <c r="H850" i="10"/>
  <c r="Z1106" i="8"/>
  <c r="I851" i="10"/>
  <c r="AA1107" i="8"/>
  <c r="J852" i="10"/>
  <c r="Y1109" i="8"/>
  <c r="H854" i="10"/>
  <c r="Z1110" i="8"/>
  <c r="I855" i="10"/>
  <c r="AA1111" i="8"/>
  <c r="J856" i="10"/>
  <c r="Y1113" i="8"/>
  <c r="H858" i="10"/>
  <c r="Z1114" i="8"/>
  <c r="I859" i="10"/>
  <c r="AA1115" i="8"/>
  <c r="J860" i="10"/>
  <c r="Y1117" i="8"/>
  <c r="H862" i="10"/>
  <c r="Z1118" i="8"/>
  <c r="I863" i="10"/>
  <c r="AA1119" i="8"/>
  <c r="J864" i="10"/>
  <c r="Y1121" i="8"/>
  <c r="H866" i="10"/>
  <c r="Z1122" i="8"/>
  <c r="I867" i="10"/>
  <c r="AA1123" i="8"/>
  <c r="J868" i="10"/>
  <c r="Y1125" i="8"/>
  <c r="H870" i="10"/>
  <c r="Z1126" i="8"/>
  <c r="I871" i="10"/>
  <c r="AA1127" i="8"/>
  <c r="J872" i="10"/>
  <c r="Y1129" i="8"/>
  <c r="H874" i="10"/>
  <c r="Z1130" i="8"/>
  <c r="I875" i="10"/>
  <c r="AA1131" i="8"/>
  <c r="J876" i="10"/>
  <c r="Y1133" i="8"/>
  <c r="H878" i="10"/>
  <c r="Z1134" i="8"/>
  <c r="I879" i="10"/>
  <c r="AA1135" i="8"/>
  <c r="J880" i="10"/>
  <c r="Y1137" i="8"/>
  <c r="H882" i="10"/>
  <c r="Z1138" i="8"/>
  <c r="I883" i="10"/>
  <c r="AA1139" i="8"/>
  <c r="J884" i="10"/>
  <c r="Y1141" i="8"/>
  <c r="H886" i="10"/>
  <c r="Z1142" i="8"/>
  <c r="I887" i="10"/>
  <c r="AA1143" i="8"/>
  <c r="J888" i="10"/>
  <c r="Y1145" i="8"/>
  <c r="H890" i="10"/>
  <c r="Z1146" i="8"/>
  <c r="I891" i="10"/>
  <c r="AA1147" i="8"/>
  <c r="J892" i="10"/>
  <c r="Y1149" i="8"/>
  <c r="H894" i="10"/>
  <c r="Z1150" i="8"/>
  <c r="I895" i="10"/>
  <c r="AA1151" i="8"/>
  <c r="J896" i="10"/>
  <c r="Y1153" i="8"/>
  <c r="H898" i="10"/>
  <c r="Z1154" i="8"/>
  <c r="I899" i="10"/>
  <c r="AA1155" i="8"/>
  <c r="J900" i="10"/>
  <c r="Y1157" i="8"/>
  <c r="H902" i="10"/>
  <c r="Z1158" i="8"/>
  <c r="I903" i="10"/>
  <c r="AA1159" i="8"/>
  <c r="J904" i="10"/>
  <c r="Y1161" i="8"/>
  <c r="H906" i="10"/>
  <c r="Z1162" i="8"/>
  <c r="I907" i="10"/>
  <c r="AA1163" i="8"/>
  <c r="J908" i="10"/>
  <c r="Y1165" i="8"/>
  <c r="H910" i="10"/>
  <c r="Z1166" i="8"/>
  <c r="I911" i="10"/>
  <c r="AA1167" i="8"/>
  <c r="J912" i="10"/>
  <c r="Y1169" i="8"/>
  <c r="H914" i="10"/>
  <c r="Z1170" i="8"/>
  <c r="I915" i="10"/>
  <c r="AA1171" i="8"/>
  <c r="J916" i="10"/>
  <c r="Y1173" i="8"/>
  <c r="H918" i="10"/>
  <c r="Z1174" i="8"/>
  <c r="I919" i="10"/>
  <c r="AA1175" i="8"/>
  <c r="J920" i="10"/>
  <c r="Y1177" i="8"/>
  <c r="H922" i="10"/>
  <c r="Z1178" i="8"/>
  <c r="I923" i="10"/>
  <c r="AA1179" i="8"/>
  <c r="J924" i="10"/>
  <c r="Y1181" i="8"/>
  <c r="H926" i="10"/>
  <c r="Z1182" i="8"/>
  <c r="I927" i="10"/>
  <c r="AA1183" i="8"/>
  <c r="J928" i="10"/>
  <c r="Y1185" i="8"/>
  <c r="H930" i="10"/>
  <c r="Z1186" i="8"/>
  <c r="I931" i="10"/>
  <c r="AA1187" i="8"/>
  <c r="J932" i="10"/>
  <c r="Y1189" i="8"/>
  <c r="H934" i="10"/>
  <c r="Z1190" i="8"/>
  <c r="I935" i="10"/>
  <c r="AA1191" i="8"/>
  <c r="J936" i="10"/>
  <c r="Y1193" i="8"/>
  <c r="H938" i="10"/>
  <c r="Z1194" i="8"/>
  <c r="I939" i="10"/>
  <c r="AA1195" i="8"/>
  <c r="J940" i="10"/>
  <c r="Y1197" i="8"/>
  <c r="H942" i="10"/>
  <c r="Z1198" i="8"/>
  <c r="I943" i="10"/>
  <c r="AA1199" i="8"/>
  <c r="J944" i="10"/>
  <c r="Y1201" i="8"/>
  <c r="H946" i="10"/>
  <c r="Z1202" i="8"/>
  <c r="I947" i="10"/>
  <c r="AA1203" i="8"/>
  <c r="J948" i="10"/>
  <c r="Y1205" i="8"/>
  <c r="H950" i="10"/>
  <c r="Z1206" i="8"/>
  <c r="I951" i="10"/>
  <c r="AA1207" i="8"/>
  <c r="J952" i="10"/>
  <c r="Y1209" i="8"/>
  <c r="H954" i="10"/>
  <c r="Z1210" i="8"/>
  <c r="I955" i="10"/>
  <c r="AA1211" i="8"/>
  <c r="J956" i="10"/>
  <c r="Y1213" i="8"/>
  <c r="H958" i="10"/>
  <c r="Z1214" i="8"/>
  <c r="I959" i="10"/>
  <c r="AA1215" i="8"/>
  <c r="J960" i="10"/>
  <c r="Y1217" i="8"/>
  <c r="H962" i="10"/>
  <c r="Z1218" i="8"/>
  <c r="I963" i="10"/>
  <c r="AA1219" i="8"/>
  <c r="J964" i="10"/>
  <c r="Y1221" i="8"/>
  <c r="H966" i="10"/>
  <c r="Z1222" i="8"/>
  <c r="I967" i="10"/>
  <c r="AA1223" i="8"/>
  <c r="J968" i="10"/>
  <c r="Y1225" i="8"/>
  <c r="H970" i="10"/>
  <c r="W1100" i="8"/>
  <c r="F845" i="10"/>
  <c r="W1088" i="8"/>
  <c r="F833" i="10"/>
  <c r="W1076" i="8"/>
  <c r="F821" i="10"/>
  <c r="W1064" i="8"/>
  <c r="F809" i="10"/>
  <c r="W1048" i="8"/>
  <c r="F793" i="10"/>
  <c r="W1036" i="8"/>
  <c r="F781" i="10"/>
  <c r="W1028" i="8"/>
  <c r="F773" i="10"/>
  <c r="W1004" i="8"/>
  <c r="F749" i="10"/>
  <c r="W992" i="8"/>
  <c r="F737" i="10"/>
  <c r="W980" i="8"/>
  <c r="F725" i="10"/>
  <c r="W964" i="8"/>
  <c r="F709" i="10"/>
  <c r="W952" i="8"/>
  <c r="F697" i="10"/>
  <c r="W940" i="8"/>
  <c r="F685" i="10"/>
  <c r="W928" i="8"/>
  <c r="F673" i="10"/>
  <c r="W916" i="8"/>
  <c r="F661" i="10"/>
  <c r="W896" i="8"/>
  <c r="F641" i="10"/>
  <c r="W884" i="8"/>
  <c r="F629" i="10"/>
  <c r="W872" i="8"/>
  <c r="F617" i="10"/>
  <c r="W856" i="8"/>
  <c r="F601" i="10"/>
  <c r="W844" i="8"/>
  <c r="F589" i="10"/>
  <c r="W832" i="8"/>
  <c r="F577" i="10"/>
  <c r="W812" i="8"/>
  <c r="F557" i="10"/>
  <c r="W800" i="8"/>
  <c r="F545" i="10"/>
  <c r="W788" i="8"/>
  <c r="F533" i="10"/>
  <c r="W776" i="8"/>
  <c r="F521" i="10"/>
  <c r="W760" i="8"/>
  <c r="F505" i="10"/>
  <c r="W752" i="8"/>
  <c r="F497" i="10"/>
  <c r="W732" i="8"/>
  <c r="F477" i="10"/>
  <c r="W720" i="8"/>
  <c r="F465" i="10"/>
  <c r="W704" i="8"/>
  <c r="F449" i="10"/>
  <c r="W692" i="8"/>
  <c r="F437" i="10"/>
  <c r="W676" i="8"/>
  <c r="F421" i="10"/>
  <c r="W668" i="8"/>
  <c r="F413" i="10"/>
  <c r="W656" i="8"/>
  <c r="F401" i="10"/>
  <c r="W1224" i="8"/>
  <c r="F969" i="10"/>
  <c r="W1208" i="8"/>
  <c r="F953" i="10"/>
  <c r="W1196" i="8"/>
  <c r="F941" i="10"/>
  <c r="W1180" i="8"/>
  <c r="F925" i="10"/>
  <c r="W1172" i="8"/>
  <c r="F917" i="10"/>
  <c r="W1156" i="8"/>
  <c r="F901" i="10"/>
  <c r="W1140" i="8"/>
  <c r="F885" i="10"/>
  <c r="W1128" i="8"/>
  <c r="F873" i="10"/>
  <c r="W1112" i="8"/>
  <c r="F857" i="10"/>
  <c r="X1101" i="8"/>
  <c r="G846" i="10"/>
  <c r="X1089" i="8"/>
  <c r="G834" i="10"/>
  <c r="X1073" i="8"/>
  <c r="G818" i="10"/>
  <c r="X1057" i="8"/>
  <c r="G802" i="10"/>
  <c r="X1049" i="8"/>
  <c r="G794" i="10"/>
  <c r="X1041" i="8"/>
  <c r="G786" i="10"/>
  <c r="X1029" i="8"/>
  <c r="G774" i="10"/>
  <c r="X1017" i="8"/>
  <c r="G762" i="10"/>
  <c r="X1001" i="8"/>
  <c r="G746" i="10"/>
  <c r="X989" i="8"/>
  <c r="G734" i="10"/>
  <c r="X977" i="8"/>
  <c r="G722" i="10"/>
  <c r="X965" i="8"/>
  <c r="G710" i="10"/>
  <c r="X953" i="8"/>
  <c r="G698" i="10"/>
  <c r="X941" i="8"/>
  <c r="G686" i="10"/>
  <c r="X929" i="8"/>
  <c r="G674" i="10"/>
  <c r="X917" i="8"/>
  <c r="G662" i="10"/>
  <c r="X897" i="8"/>
  <c r="G642" i="10"/>
  <c r="X885" i="8"/>
  <c r="G630" i="10"/>
  <c r="X869" i="8"/>
  <c r="G614" i="10"/>
  <c r="X857" i="8"/>
  <c r="G602" i="10"/>
  <c r="X845" i="8"/>
  <c r="G590" i="10"/>
  <c r="X833" i="8"/>
  <c r="G578" i="10"/>
  <c r="X821" i="8"/>
  <c r="G566" i="10"/>
  <c r="X809" i="8"/>
  <c r="G554" i="10"/>
  <c r="X797" i="8"/>
  <c r="G542" i="10"/>
  <c r="X781" i="8"/>
  <c r="G526" i="10"/>
  <c r="X765" i="8"/>
  <c r="G510" i="10"/>
  <c r="X749" i="8"/>
  <c r="G494" i="10"/>
  <c r="X737" i="8"/>
  <c r="G482" i="10"/>
  <c r="X721" i="8"/>
  <c r="G466" i="10"/>
  <c r="X685" i="8"/>
  <c r="G430" i="10"/>
  <c r="X673" i="8"/>
  <c r="G418" i="10"/>
  <c r="X657" i="8"/>
  <c r="G402" i="10"/>
  <c r="X1225" i="8"/>
  <c r="G970" i="10"/>
  <c r="X1213" i="8"/>
  <c r="G958" i="10"/>
  <c r="X1197" i="8"/>
  <c r="G942" i="10"/>
  <c r="X1185" i="8"/>
  <c r="G930" i="10"/>
  <c r="X1169" i="8"/>
  <c r="G914" i="10"/>
  <c r="X1157" i="8"/>
  <c r="G902" i="10"/>
  <c r="X1141" i="8"/>
  <c r="G886" i="10"/>
  <c r="X1129" i="8"/>
  <c r="G874" i="10"/>
  <c r="X1113" i="8"/>
  <c r="G858" i="10"/>
  <c r="AA648" i="8"/>
  <c r="J393" i="10"/>
  <c r="Y654" i="8"/>
  <c r="H399" i="10"/>
  <c r="Y658" i="8"/>
  <c r="H403" i="10"/>
  <c r="Y662" i="8"/>
  <c r="H407" i="10"/>
  <c r="Y666" i="8"/>
  <c r="H411" i="10"/>
  <c r="Y670" i="8"/>
  <c r="H415" i="10"/>
  <c r="Y674" i="8"/>
  <c r="H419" i="10"/>
  <c r="Y678" i="8"/>
  <c r="H423" i="10"/>
  <c r="Y682" i="8"/>
  <c r="H427" i="10"/>
  <c r="Y686" i="8"/>
  <c r="H431" i="10"/>
  <c r="Y690" i="8"/>
  <c r="H435" i="10"/>
  <c r="Y694" i="8"/>
  <c r="H439" i="10"/>
  <c r="Y698" i="8"/>
  <c r="H443" i="10"/>
  <c r="Y702" i="8"/>
  <c r="H447" i="10"/>
  <c r="Y706" i="8"/>
  <c r="H451" i="10"/>
  <c r="Z711" i="8"/>
  <c r="I456" i="10"/>
  <c r="Y714" i="8"/>
  <c r="H459" i="10"/>
  <c r="Y718" i="8"/>
  <c r="H463" i="10"/>
  <c r="Y722" i="8"/>
  <c r="H467" i="10"/>
  <c r="Y726" i="8"/>
  <c r="H471" i="10"/>
  <c r="Z731" i="8"/>
  <c r="I476" i="10"/>
  <c r="Y734" i="8"/>
  <c r="H479" i="10"/>
  <c r="Y738" i="8"/>
  <c r="H483" i="10"/>
  <c r="Y742" i="8"/>
  <c r="H487" i="10"/>
  <c r="AA748" i="8"/>
  <c r="J493" i="10"/>
  <c r="Z751" i="8"/>
  <c r="I496" i="10"/>
  <c r="Z755" i="8"/>
  <c r="I500" i="10"/>
  <c r="Z759" i="8"/>
  <c r="I504" i="10"/>
  <c r="Z763" i="8"/>
  <c r="I508" i="10"/>
  <c r="Y766" i="8"/>
  <c r="H511" i="10"/>
  <c r="Y770" i="8"/>
  <c r="H515" i="10"/>
  <c r="Z775" i="8"/>
  <c r="I520" i="10"/>
  <c r="AA780" i="8"/>
  <c r="J525" i="10"/>
  <c r="AA784" i="8"/>
  <c r="J529" i="10"/>
  <c r="AA792" i="8"/>
  <c r="J537" i="10"/>
  <c r="AA796" i="8"/>
  <c r="J541" i="10"/>
  <c r="Y802" i="8"/>
  <c r="H547" i="10"/>
  <c r="Y806" i="8"/>
  <c r="H551" i="10"/>
  <c r="Z811" i="8"/>
  <c r="I556" i="10"/>
  <c r="Y814" i="8"/>
  <c r="H559" i="10"/>
  <c r="Y818" i="8"/>
  <c r="H563" i="10"/>
  <c r="Y822" i="8"/>
  <c r="H567" i="10"/>
  <c r="Y826" i="8"/>
  <c r="H571" i="10"/>
  <c r="Y830" i="8"/>
  <c r="H575" i="10"/>
  <c r="Y834" i="8"/>
  <c r="H579" i="10"/>
  <c r="Y838" i="8"/>
  <c r="H583" i="10"/>
  <c r="Y842" i="8"/>
  <c r="H587" i="10"/>
  <c r="AA848" i="8"/>
  <c r="J593" i="10"/>
  <c r="AA852" i="8"/>
  <c r="J597" i="10"/>
  <c r="AA856" i="8"/>
  <c r="J601" i="10"/>
  <c r="AA860" i="8"/>
  <c r="J605" i="10"/>
  <c r="AA864" i="8"/>
  <c r="J609" i="10"/>
  <c r="AA868" i="8"/>
  <c r="J613" i="10"/>
  <c r="Y874" i="8"/>
  <c r="H619" i="10"/>
  <c r="Z879" i="8"/>
  <c r="I624" i="10"/>
  <c r="Z883" i="8"/>
  <c r="I628" i="10"/>
  <c r="Y886" i="8"/>
  <c r="H631" i="10"/>
  <c r="Y890" i="8"/>
  <c r="H635" i="10"/>
  <c r="Y894" i="8"/>
  <c r="H639" i="10"/>
  <c r="Y898" i="8"/>
  <c r="H643" i="10"/>
  <c r="Y902" i="8"/>
  <c r="H647" i="10"/>
  <c r="Y906" i="8"/>
  <c r="H651" i="10"/>
  <c r="Y910" i="8"/>
  <c r="H655" i="10"/>
  <c r="Y914" i="8"/>
  <c r="H659" i="10"/>
  <c r="Y918" i="8"/>
  <c r="H663" i="10"/>
  <c r="Y922" i="8"/>
  <c r="H667" i="10"/>
  <c r="Y926" i="8"/>
  <c r="H671" i="10"/>
  <c r="Y930" i="8"/>
  <c r="H675" i="10"/>
  <c r="Y934" i="8"/>
  <c r="H679" i="10"/>
  <c r="Y938" i="8"/>
  <c r="H683" i="10"/>
  <c r="Y942" i="8"/>
  <c r="H687" i="10"/>
  <c r="AA948" i="8"/>
  <c r="J693" i="10"/>
  <c r="Z951" i="8"/>
  <c r="I696" i="10"/>
  <c r="AA956" i="8"/>
  <c r="J701" i="10"/>
  <c r="AA960" i="8"/>
  <c r="J705" i="10"/>
  <c r="Y966" i="8"/>
  <c r="H711" i="10"/>
  <c r="AA972" i="8"/>
  <c r="J717" i="10"/>
  <c r="AA976" i="8"/>
  <c r="J721" i="10"/>
  <c r="AA980" i="8"/>
  <c r="J725" i="10"/>
  <c r="Y986" i="8"/>
  <c r="H731" i="10"/>
  <c r="Y990" i="8"/>
  <c r="H735" i="10"/>
  <c r="Y994" i="8"/>
  <c r="H739" i="10"/>
  <c r="Y998" i="8"/>
  <c r="H743" i="10"/>
  <c r="Y1002" i="8"/>
  <c r="H747" i="10"/>
  <c r="Y1006" i="8"/>
  <c r="H751" i="10"/>
  <c r="Y1010" i="8"/>
  <c r="H755" i="10"/>
  <c r="AA1016" i="8"/>
  <c r="J761" i="10"/>
  <c r="AA1020" i="8"/>
  <c r="J765" i="10"/>
  <c r="Y1026" i="8"/>
  <c r="H771" i="10"/>
  <c r="Y1030" i="8"/>
  <c r="H775" i="10"/>
  <c r="Y1034" i="8"/>
  <c r="H779" i="10"/>
  <c r="Y1038" i="8"/>
  <c r="H783" i="10"/>
  <c r="Y1042" i="8"/>
  <c r="H787" i="10"/>
  <c r="Z1047" i="8"/>
  <c r="I792" i="10"/>
  <c r="Z1051" i="8"/>
  <c r="I796" i="10"/>
  <c r="Y1054" i="8"/>
  <c r="H799" i="10"/>
  <c r="Y1058" i="8"/>
  <c r="H803" i="10"/>
  <c r="Y1062" i="8"/>
  <c r="H807" i="10"/>
  <c r="Y1066" i="8"/>
  <c r="H811" i="10"/>
  <c r="Y1070" i="8"/>
  <c r="H815" i="10"/>
  <c r="Y1074" i="8"/>
  <c r="H819" i="10"/>
  <c r="Z1079" i="8"/>
  <c r="I824" i="10"/>
  <c r="Y1082" i="8"/>
  <c r="H827" i="10"/>
  <c r="AA1092" i="8"/>
  <c r="J837" i="10"/>
  <c r="Z1203" i="8"/>
  <c r="I948" i="10"/>
  <c r="W1106" i="8"/>
  <c r="F851" i="10"/>
  <c r="W1102" i="8"/>
  <c r="F847" i="10"/>
  <c r="W1098" i="8"/>
  <c r="F843" i="10"/>
  <c r="W1094" i="8"/>
  <c r="F839" i="10"/>
  <c r="W1090" i="8"/>
  <c r="F835" i="10"/>
  <c r="W1086" i="8"/>
  <c r="F831" i="10"/>
  <c r="W1082" i="8"/>
  <c r="F827" i="10"/>
  <c r="W1078" i="8"/>
  <c r="F823" i="10"/>
  <c r="W1074" i="8"/>
  <c r="F819" i="10"/>
  <c r="W1070" i="8"/>
  <c r="F815" i="10"/>
  <c r="W1066" i="8"/>
  <c r="F811" i="10"/>
  <c r="W1062" i="8"/>
  <c r="F807" i="10"/>
  <c r="W1058" i="8"/>
  <c r="F803" i="10"/>
  <c r="W1054" i="8"/>
  <c r="F799" i="10"/>
  <c r="W1050" i="8"/>
  <c r="F795" i="10"/>
  <c r="W1046" i="8"/>
  <c r="F791" i="10"/>
  <c r="W1042" i="8"/>
  <c r="F787" i="10"/>
  <c r="W1038" i="8"/>
  <c r="F783" i="10"/>
  <c r="W1034" i="8"/>
  <c r="F779" i="10"/>
  <c r="W1030" i="8"/>
  <c r="F775" i="10"/>
  <c r="W1026" i="8"/>
  <c r="F771" i="10"/>
  <c r="W1022" i="8"/>
  <c r="F767" i="10"/>
  <c r="W1018" i="8"/>
  <c r="F763" i="10"/>
  <c r="W1014" i="8"/>
  <c r="F759" i="10"/>
  <c r="W1010" i="8"/>
  <c r="F755" i="10"/>
  <c r="W1006" i="8"/>
  <c r="F751" i="10"/>
  <c r="W1002" i="8"/>
  <c r="F747" i="10"/>
  <c r="W998" i="8"/>
  <c r="F743" i="10"/>
  <c r="W994" i="8"/>
  <c r="F739" i="10"/>
  <c r="W990" i="8"/>
  <c r="F735" i="10"/>
  <c r="W986" i="8"/>
  <c r="F731" i="10"/>
  <c r="W982" i="8"/>
  <c r="F727" i="10"/>
  <c r="W978" i="8"/>
  <c r="F723" i="10"/>
  <c r="W974" i="8"/>
  <c r="F719" i="10"/>
  <c r="W970" i="8"/>
  <c r="F715" i="10"/>
  <c r="W966" i="8"/>
  <c r="F711" i="10"/>
  <c r="W962" i="8"/>
  <c r="F707" i="10"/>
  <c r="W958" i="8"/>
  <c r="F703" i="10"/>
  <c r="W954" i="8"/>
  <c r="F699" i="10"/>
  <c r="W950" i="8"/>
  <c r="F695" i="10"/>
  <c r="W946" i="8"/>
  <c r="F691" i="10"/>
  <c r="W942" i="8"/>
  <c r="F687" i="10"/>
  <c r="W938" i="8"/>
  <c r="F683" i="10"/>
  <c r="W934" i="8"/>
  <c r="F679" i="10"/>
  <c r="W930" i="8"/>
  <c r="F675" i="10"/>
  <c r="W926" i="8"/>
  <c r="F671" i="10"/>
  <c r="W922" i="8"/>
  <c r="F667" i="10"/>
  <c r="W918" i="8"/>
  <c r="F663" i="10"/>
  <c r="W914" i="8"/>
  <c r="F659" i="10"/>
  <c r="W910" i="8"/>
  <c r="F655" i="10"/>
  <c r="W906" i="8"/>
  <c r="F651" i="10"/>
  <c r="W902" i="8"/>
  <c r="F647" i="10"/>
  <c r="W898" i="8"/>
  <c r="F643" i="10"/>
  <c r="W894" i="8"/>
  <c r="F639" i="10"/>
  <c r="W890" i="8"/>
  <c r="F635" i="10"/>
  <c r="W886" i="8"/>
  <c r="F631" i="10"/>
  <c r="W882" i="8"/>
  <c r="F627" i="10"/>
  <c r="W878" i="8"/>
  <c r="F623" i="10"/>
  <c r="W874" i="8"/>
  <c r="F619" i="10"/>
  <c r="W870" i="8"/>
  <c r="F615" i="10"/>
  <c r="W866" i="8"/>
  <c r="F611" i="10"/>
  <c r="W862" i="8"/>
  <c r="F607" i="10"/>
  <c r="W858" i="8"/>
  <c r="F603" i="10"/>
  <c r="W854" i="8"/>
  <c r="F599" i="10"/>
  <c r="W850" i="8"/>
  <c r="F595" i="10"/>
  <c r="W846" i="8"/>
  <c r="F591" i="10"/>
  <c r="W842" i="8"/>
  <c r="F587" i="10"/>
  <c r="W838" i="8"/>
  <c r="F583" i="10"/>
  <c r="W834" i="8"/>
  <c r="F579" i="10"/>
  <c r="W830" i="8"/>
  <c r="F575" i="10"/>
  <c r="W826" i="8"/>
  <c r="F571" i="10"/>
  <c r="W822" i="8"/>
  <c r="F567" i="10"/>
  <c r="W818" i="8"/>
  <c r="F563" i="10"/>
  <c r="W814" i="8"/>
  <c r="F559" i="10"/>
  <c r="W810" i="8"/>
  <c r="F555" i="10"/>
  <c r="W806" i="8"/>
  <c r="F551" i="10"/>
  <c r="W802" i="8"/>
  <c r="F547" i="10"/>
  <c r="W798" i="8"/>
  <c r="F543" i="10"/>
  <c r="W794" i="8"/>
  <c r="F539" i="10"/>
  <c r="W790" i="8"/>
  <c r="F535" i="10"/>
  <c r="W786" i="8"/>
  <c r="F531" i="10"/>
  <c r="W782" i="8"/>
  <c r="F527" i="10"/>
  <c r="W778" i="8"/>
  <c r="F523" i="10"/>
  <c r="W774" i="8"/>
  <c r="F519" i="10"/>
  <c r="W770" i="8"/>
  <c r="F515" i="10"/>
  <c r="W766" i="8"/>
  <c r="F511" i="10"/>
  <c r="W762" i="8"/>
  <c r="F507" i="10"/>
  <c r="W758" i="8"/>
  <c r="F503" i="10"/>
  <c r="W754" i="8"/>
  <c r="F499" i="10"/>
  <c r="W750" i="8"/>
  <c r="F495" i="10"/>
  <c r="W746" i="8"/>
  <c r="F491" i="10"/>
  <c r="W742" i="8"/>
  <c r="F487" i="10"/>
  <c r="W738" i="8"/>
  <c r="F483" i="10"/>
  <c r="W734" i="8"/>
  <c r="F479" i="10"/>
  <c r="W730" i="8"/>
  <c r="F475" i="10"/>
  <c r="W726" i="8"/>
  <c r="F471" i="10"/>
  <c r="W722" i="8"/>
  <c r="F467" i="10"/>
  <c r="W718" i="8"/>
  <c r="F463" i="10"/>
  <c r="W714" i="8"/>
  <c r="F459" i="10"/>
  <c r="W710" i="8"/>
  <c r="F455" i="10"/>
  <c r="W706" i="8"/>
  <c r="F451" i="10"/>
  <c r="W702" i="8"/>
  <c r="F447" i="10"/>
  <c r="W698" i="8"/>
  <c r="F443" i="10"/>
  <c r="W694" i="8"/>
  <c r="F439" i="10"/>
  <c r="W690" i="8"/>
  <c r="F435" i="10"/>
  <c r="W686" i="8"/>
  <c r="F431" i="10"/>
  <c r="W682" i="8"/>
  <c r="F427" i="10"/>
  <c r="W678" i="8"/>
  <c r="F423" i="10"/>
  <c r="W674" i="8"/>
  <c r="F419" i="10"/>
  <c r="W670" i="8"/>
  <c r="F415" i="10"/>
  <c r="W666" i="8"/>
  <c r="F411" i="10"/>
  <c r="W662" i="8"/>
  <c r="F407" i="10"/>
  <c r="W658" i="8"/>
  <c r="F403" i="10"/>
  <c r="W654" i="8"/>
  <c r="F399" i="10"/>
  <c r="W650" i="8"/>
  <c r="F395" i="10"/>
  <c r="W646" i="8"/>
  <c r="F391" i="10"/>
  <c r="W1222" i="8"/>
  <c r="F967" i="10"/>
  <c r="W1218" i="8"/>
  <c r="F963" i="10"/>
  <c r="W1214" i="8"/>
  <c r="F959" i="10"/>
  <c r="W1210" i="8"/>
  <c r="F955" i="10"/>
  <c r="W1206" i="8"/>
  <c r="F951" i="10"/>
  <c r="W1202" i="8"/>
  <c r="F947" i="10"/>
  <c r="W1198" i="8"/>
  <c r="F943" i="10"/>
  <c r="W1194" i="8"/>
  <c r="F939" i="10"/>
  <c r="W1190" i="8"/>
  <c r="F935" i="10"/>
  <c r="W1186" i="8"/>
  <c r="F931" i="10"/>
  <c r="W1182" i="8"/>
  <c r="F927" i="10"/>
  <c r="W1178" i="8"/>
  <c r="F923" i="10"/>
  <c r="W1174" i="8"/>
  <c r="F919" i="10"/>
  <c r="W1170" i="8"/>
  <c r="F915" i="10"/>
  <c r="W1166" i="8"/>
  <c r="F911" i="10"/>
  <c r="W1162" i="8"/>
  <c r="F907" i="10"/>
  <c r="W1158" i="8"/>
  <c r="F903" i="10"/>
  <c r="W1154" i="8"/>
  <c r="F899" i="10"/>
  <c r="W1150" i="8"/>
  <c r="F895" i="10"/>
  <c r="W1146" i="8"/>
  <c r="F891" i="10"/>
  <c r="W1142" i="8"/>
  <c r="F887" i="10"/>
  <c r="W1138" i="8"/>
  <c r="F883" i="10"/>
  <c r="W1134" i="8"/>
  <c r="F879" i="10"/>
  <c r="W1130" i="8"/>
  <c r="F875" i="10"/>
  <c r="W1126" i="8"/>
  <c r="F871" i="10"/>
  <c r="W1122" i="8"/>
  <c r="F867" i="10"/>
  <c r="W1118" i="8"/>
  <c r="F863" i="10"/>
  <c r="W1114" i="8"/>
  <c r="F859" i="10"/>
  <c r="W1110" i="8"/>
  <c r="F855" i="10"/>
  <c r="X1107" i="8"/>
  <c r="G852" i="10"/>
  <c r="X1103" i="8"/>
  <c r="G848" i="10"/>
  <c r="X1099" i="8"/>
  <c r="G844" i="10"/>
  <c r="X1095" i="8"/>
  <c r="G840" i="10"/>
  <c r="X1091" i="8"/>
  <c r="G836" i="10"/>
  <c r="X1087" i="8"/>
  <c r="G832" i="10"/>
  <c r="X1083" i="8"/>
  <c r="G828" i="10"/>
  <c r="X1079" i="8"/>
  <c r="G824" i="10"/>
  <c r="X1075" i="8"/>
  <c r="G820" i="10"/>
  <c r="X1071" i="8"/>
  <c r="G816" i="10"/>
  <c r="X1067" i="8"/>
  <c r="G812" i="10"/>
  <c r="X1063" i="8"/>
  <c r="G808" i="10"/>
  <c r="X1059" i="8"/>
  <c r="G804" i="10"/>
  <c r="X1055" i="8"/>
  <c r="G800" i="10"/>
  <c r="X1051" i="8"/>
  <c r="G796" i="10"/>
  <c r="X1047" i="8"/>
  <c r="G792" i="10"/>
  <c r="X1043" i="8"/>
  <c r="G788" i="10"/>
  <c r="X1039" i="8"/>
  <c r="G784" i="10"/>
  <c r="X1035" i="8"/>
  <c r="G780" i="10"/>
  <c r="X1031" i="8"/>
  <c r="G776" i="10"/>
  <c r="X1027" i="8"/>
  <c r="G772" i="10"/>
  <c r="X1023" i="8"/>
  <c r="G768" i="10"/>
  <c r="X1019" i="8"/>
  <c r="G764" i="10"/>
  <c r="X1015" i="8"/>
  <c r="G760" i="10"/>
  <c r="X1011" i="8"/>
  <c r="G756" i="10"/>
  <c r="X1007" i="8"/>
  <c r="G752" i="10"/>
  <c r="X1003" i="8"/>
  <c r="G748" i="10"/>
  <c r="X999" i="8"/>
  <c r="G744" i="10"/>
  <c r="X995" i="8"/>
  <c r="G740" i="10"/>
  <c r="X991" i="8"/>
  <c r="G736" i="10"/>
  <c r="X987" i="8"/>
  <c r="G732" i="10"/>
  <c r="X983" i="8"/>
  <c r="G728" i="10"/>
  <c r="X979" i="8"/>
  <c r="G724" i="10"/>
  <c r="X975" i="8"/>
  <c r="G720" i="10"/>
  <c r="X971" i="8"/>
  <c r="G716" i="10"/>
  <c r="X967" i="8"/>
  <c r="G712" i="10"/>
  <c r="X963" i="8"/>
  <c r="G708" i="10"/>
  <c r="X959" i="8"/>
  <c r="G704" i="10"/>
  <c r="X955" i="8"/>
  <c r="G700" i="10"/>
  <c r="X951" i="8"/>
  <c r="G696" i="10"/>
  <c r="X947" i="8"/>
  <c r="G692" i="10"/>
  <c r="X943" i="8"/>
  <c r="G688" i="10"/>
  <c r="X939" i="8"/>
  <c r="G684" i="10"/>
  <c r="X935" i="8"/>
  <c r="G680" i="10"/>
  <c r="X931" i="8"/>
  <c r="G676" i="10"/>
  <c r="X927" i="8"/>
  <c r="G672" i="10"/>
  <c r="X923" i="8"/>
  <c r="G668" i="10"/>
  <c r="X919" i="8"/>
  <c r="G664" i="10"/>
  <c r="X915" i="8"/>
  <c r="G660" i="10"/>
  <c r="X911" i="8"/>
  <c r="G656" i="10"/>
  <c r="X907" i="8"/>
  <c r="G652" i="10"/>
  <c r="X903" i="8"/>
  <c r="G648" i="10"/>
  <c r="X899" i="8"/>
  <c r="G644" i="10"/>
  <c r="X895" i="8"/>
  <c r="G640" i="10"/>
  <c r="X891" i="8"/>
  <c r="G636" i="10"/>
  <c r="X887" i="8"/>
  <c r="G632" i="10"/>
  <c r="X883" i="8"/>
  <c r="G628" i="10"/>
  <c r="X879" i="8"/>
  <c r="G624" i="10"/>
  <c r="X875" i="8"/>
  <c r="G620" i="10"/>
  <c r="X871" i="8"/>
  <c r="G616" i="10"/>
  <c r="X867" i="8"/>
  <c r="G612" i="10"/>
  <c r="X863" i="8"/>
  <c r="G608" i="10"/>
  <c r="X859" i="8"/>
  <c r="G604" i="10"/>
  <c r="X855" i="8"/>
  <c r="G600" i="10"/>
  <c r="X851" i="8"/>
  <c r="G596" i="10"/>
  <c r="X847" i="8"/>
  <c r="G592" i="10"/>
  <c r="X843" i="8"/>
  <c r="G588" i="10"/>
  <c r="X839" i="8"/>
  <c r="G584" i="10"/>
  <c r="X835" i="8"/>
  <c r="G580" i="10"/>
  <c r="X831" i="8"/>
  <c r="G576" i="10"/>
  <c r="X827" i="8"/>
  <c r="G572" i="10"/>
  <c r="X823" i="8"/>
  <c r="G568" i="10"/>
  <c r="X819" i="8"/>
  <c r="G564" i="10"/>
  <c r="X815" i="8"/>
  <c r="G560" i="10"/>
  <c r="X811" i="8"/>
  <c r="G556" i="10"/>
  <c r="X807" i="8"/>
  <c r="G552" i="10"/>
  <c r="X803" i="8"/>
  <c r="G548" i="10"/>
  <c r="X799" i="8"/>
  <c r="G544" i="10"/>
  <c r="X795" i="8"/>
  <c r="G540" i="10"/>
  <c r="X791" i="8"/>
  <c r="G536" i="10"/>
  <c r="X787" i="8"/>
  <c r="G532" i="10"/>
  <c r="X783" i="8"/>
  <c r="G528" i="10"/>
  <c r="X779" i="8"/>
  <c r="G524" i="10"/>
  <c r="X775" i="8"/>
  <c r="G520" i="10"/>
  <c r="X771" i="8"/>
  <c r="G516" i="10"/>
  <c r="X767" i="8"/>
  <c r="G512" i="10"/>
  <c r="X763" i="8"/>
  <c r="G508" i="10"/>
  <c r="X759" i="8"/>
  <c r="G504" i="10"/>
  <c r="X755" i="8"/>
  <c r="G500" i="10"/>
  <c r="X751" i="8"/>
  <c r="G496" i="10"/>
  <c r="X747" i="8"/>
  <c r="G492" i="10"/>
  <c r="X743" i="8"/>
  <c r="G488" i="10"/>
  <c r="X739" i="8"/>
  <c r="G484" i="10"/>
  <c r="X735" i="8"/>
  <c r="G480" i="10"/>
  <c r="X731" i="8"/>
  <c r="G476" i="10"/>
  <c r="X727" i="8"/>
  <c r="G472" i="10"/>
  <c r="X723" i="8"/>
  <c r="G468" i="10"/>
  <c r="X719" i="8"/>
  <c r="G464" i="10"/>
  <c r="X715" i="8"/>
  <c r="G460" i="10"/>
  <c r="X711" i="8"/>
  <c r="G456" i="10"/>
  <c r="X707" i="8"/>
  <c r="G452" i="10"/>
  <c r="X703" i="8"/>
  <c r="G448" i="10"/>
  <c r="X699" i="8"/>
  <c r="G444" i="10"/>
  <c r="X695" i="8"/>
  <c r="G440" i="10"/>
  <c r="X691" i="8"/>
  <c r="G436" i="10"/>
  <c r="X687" i="8"/>
  <c r="G432" i="10"/>
  <c r="X683" i="8"/>
  <c r="G428" i="10"/>
  <c r="X679" i="8"/>
  <c r="G424" i="10"/>
  <c r="X675" i="8"/>
  <c r="G420" i="10"/>
  <c r="X671" i="8"/>
  <c r="G416" i="10"/>
  <c r="X667" i="8"/>
  <c r="G412" i="10"/>
  <c r="X663" i="8"/>
  <c r="G408" i="10"/>
  <c r="X659" i="8"/>
  <c r="G404" i="10"/>
  <c r="X655" i="8"/>
  <c r="G400" i="10"/>
  <c r="X651" i="8"/>
  <c r="G396" i="10"/>
  <c r="X647" i="8"/>
  <c r="G392" i="10"/>
  <c r="X1223" i="8"/>
  <c r="G968" i="10"/>
  <c r="X1219" i="8"/>
  <c r="G964" i="10"/>
  <c r="X1215" i="8"/>
  <c r="G960" i="10"/>
  <c r="X1211" i="8"/>
  <c r="G956" i="10"/>
  <c r="X1207" i="8"/>
  <c r="G952" i="10"/>
  <c r="X1203" i="8"/>
  <c r="G948" i="10"/>
  <c r="X1199" i="8"/>
  <c r="G944" i="10"/>
  <c r="X1195" i="8"/>
  <c r="G940" i="10"/>
  <c r="X1191" i="8"/>
  <c r="G936" i="10"/>
  <c r="X1187" i="8"/>
  <c r="G932" i="10"/>
  <c r="X1183" i="8"/>
  <c r="G928" i="10"/>
  <c r="X1179" i="8"/>
  <c r="G924" i="10"/>
  <c r="X1175" i="8"/>
  <c r="G920" i="10"/>
  <c r="X1171" i="8"/>
  <c r="G916" i="10"/>
  <c r="X1167" i="8"/>
  <c r="G912" i="10"/>
  <c r="X1163" i="8"/>
  <c r="G908" i="10"/>
  <c r="X1159" i="8"/>
  <c r="G904" i="10"/>
  <c r="X1155" i="8"/>
  <c r="G900" i="10"/>
  <c r="X1151" i="8"/>
  <c r="G896" i="10"/>
  <c r="X1147" i="8"/>
  <c r="G892" i="10"/>
  <c r="X1143" i="8"/>
  <c r="G888" i="10"/>
  <c r="X1139" i="8"/>
  <c r="G884" i="10"/>
  <c r="X1135" i="8"/>
  <c r="G880" i="10"/>
  <c r="X1131" i="8"/>
  <c r="G876" i="10"/>
  <c r="X1127" i="8"/>
  <c r="G872" i="10"/>
  <c r="X1123" i="8"/>
  <c r="G868" i="10"/>
  <c r="X1119" i="8"/>
  <c r="G864" i="10"/>
  <c r="X1115" i="8"/>
  <c r="G860" i="10"/>
  <c r="X1111" i="8"/>
  <c r="G856" i="10"/>
  <c r="Z645" i="8"/>
  <c r="I390" i="10"/>
  <c r="AA646" i="8"/>
  <c r="J391" i="10"/>
  <c r="Y648" i="8"/>
  <c r="H393" i="10"/>
  <c r="Z649" i="8"/>
  <c r="I394" i="10"/>
  <c r="AA650" i="8"/>
  <c r="J395" i="10"/>
  <c r="Y652" i="8"/>
  <c r="H397" i="10"/>
  <c r="Z653" i="8"/>
  <c r="I398" i="10"/>
  <c r="AA654" i="8"/>
  <c r="J399" i="10"/>
  <c r="Y656" i="8"/>
  <c r="H401" i="10"/>
  <c r="Z657" i="8"/>
  <c r="I402" i="10"/>
  <c r="AA658" i="8"/>
  <c r="J403" i="10"/>
  <c r="Y660" i="8"/>
  <c r="H405" i="10"/>
  <c r="Z661" i="8"/>
  <c r="I406" i="10"/>
  <c r="AA662" i="8"/>
  <c r="J407" i="10"/>
  <c r="Y664" i="8"/>
  <c r="H409" i="10"/>
  <c r="Z665" i="8"/>
  <c r="I410" i="10"/>
  <c r="AA666" i="8"/>
  <c r="J411" i="10"/>
  <c r="Y668" i="8"/>
  <c r="H413" i="10"/>
  <c r="Z669" i="8"/>
  <c r="I414" i="10"/>
  <c r="AA670" i="8"/>
  <c r="J415" i="10"/>
  <c r="Y672" i="8"/>
  <c r="H417" i="10"/>
  <c r="Z673" i="8"/>
  <c r="I418" i="10"/>
  <c r="AA674" i="8"/>
  <c r="J419" i="10"/>
  <c r="Y676" i="8"/>
  <c r="H421" i="10"/>
  <c r="Z677" i="8"/>
  <c r="I422" i="10"/>
  <c r="AA678" i="8"/>
  <c r="J423" i="10"/>
  <c r="Y680" i="8"/>
  <c r="H425" i="10"/>
  <c r="Z681" i="8"/>
  <c r="I426" i="10"/>
  <c r="AA682" i="8"/>
  <c r="J427" i="10"/>
  <c r="Y684" i="8"/>
  <c r="H429" i="10"/>
  <c r="Z685" i="8"/>
  <c r="I430" i="10"/>
  <c r="AA686" i="8"/>
  <c r="J431" i="10"/>
  <c r="Y688" i="8"/>
  <c r="H433" i="10"/>
  <c r="Z689" i="8"/>
  <c r="I434" i="10"/>
  <c r="AA690" i="8"/>
  <c r="J435" i="10"/>
  <c r="Y692" i="8"/>
  <c r="H437" i="10"/>
  <c r="Z693" i="8"/>
  <c r="I438" i="10"/>
  <c r="AA694" i="8"/>
  <c r="J439" i="10"/>
  <c r="Y696" i="8"/>
  <c r="H441" i="10"/>
  <c r="Z697" i="8"/>
  <c r="I442" i="10"/>
  <c r="AA698" i="8"/>
  <c r="J443" i="10"/>
  <c r="Y700" i="8"/>
  <c r="H445" i="10"/>
  <c r="Z701" i="8"/>
  <c r="I446" i="10"/>
  <c r="AA702" i="8"/>
  <c r="J447" i="10"/>
  <c r="Y704" i="8"/>
  <c r="H449" i="10"/>
  <c r="Z705" i="8"/>
  <c r="I450" i="10"/>
  <c r="AA706" i="8"/>
  <c r="J451" i="10"/>
  <c r="Y708" i="8"/>
  <c r="H453" i="10"/>
  <c r="Z709" i="8"/>
  <c r="I454" i="10"/>
  <c r="AA710" i="8"/>
  <c r="J455" i="10"/>
  <c r="Y712" i="8"/>
  <c r="H457" i="10"/>
  <c r="Z713" i="8"/>
  <c r="I458" i="10"/>
  <c r="AA714" i="8"/>
  <c r="J459" i="10"/>
  <c r="Y716" i="8"/>
  <c r="H461" i="10"/>
  <c r="Z717" i="8"/>
  <c r="I462" i="10"/>
  <c r="AA718" i="8"/>
  <c r="J463" i="10"/>
  <c r="Y720" i="8"/>
  <c r="H465" i="10"/>
  <c r="Z721" i="8"/>
  <c r="I466" i="10"/>
  <c r="AA722" i="8"/>
  <c r="J467" i="10"/>
  <c r="Y724" i="8"/>
  <c r="H469" i="10"/>
  <c r="Z725" i="8"/>
  <c r="I470" i="10"/>
  <c r="AA726" i="8"/>
  <c r="J471" i="10"/>
  <c r="Y728" i="8"/>
  <c r="H473" i="10"/>
  <c r="Z729" i="8"/>
  <c r="I474" i="10"/>
  <c r="AA730" i="8"/>
  <c r="J475" i="10"/>
  <c r="Y732" i="8"/>
  <c r="H477" i="10"/>
  <c r="Z733" i="8"/>
  <c r="I478" i="10"/>
  <c r="AA734" i="8"/>
  <c r="J479" i="10"/>
  <c r="Y736" i="8"/>
  <c r="H481" i="10"/>
  <c r="Z737" i="8"/>
  <c r="I482" i="10"/>
  <c r="AA738" i="8"/>
  <c r="J483" i="10"/>
  <c r="Y740" i="8"/>
  <c r="H485" i="10"/>
  <c r="Z741" i="8"/>
  <c r="I486" i="10"/>
  <c r="AA742" i="8"/>
  <c r="J487" i="10"/>
  <c r="Y744" i="8"/>
  <c r="H489" i="10"/>
  <c r="Z745" i="8"/>
  <c r="I490" i="10"/>
  <c r="AA746" i="8"/>
  <c r="J491" i="10"/>
  <c r="Y748" i="8"/>
  <c r="H493" i="10"/>
  <c r="Z749" i="8"/>
  <c r="I494" i="10"/>
  <c r="AA750" i="8"/>
  <c r="J495" i="10"/>
  <c r="Y752" i="8"/>
  <c r="H497" i="10"/>
  <c r="Z753" i="8"/>
  <c r="I498" i="10"/>
  <c r="AA754" i="8"/>
  <c r="J499" i="10"/>
  <c r="Y756" i="8"/>
  <c r="H501" i="10"/>
  <c r="Z757" i="8"/>
  <c r="I502" i="10"/>
  <c r="AA758" i="8"/>
  <c r="J503" i="10"/>
  <c r="Y760" i="8"/>
  <c r="H505" i="10"/>
  <c r="Z761" i="8"/>
  <c r="I506" i="10"/>
  <c r="AA762" i="8"/>
  <c r="J507" i="10"/>
  <c r="Y764" i="8"/>
  <c r="H509" i="10"/>
  <c r="Z765" i="8"/>
  <c r="I510" i="10"/>
  <c r="AA766" i="8"/>
  <c r="J511" i="10"/>
  <c r="Y768" i="8"/>
  <c r="H513" i="10"/>
  <c r="Z769" i="8"/>
  <c r="I514" i="10"/>
  <c r="AA770" i="8"/>
  <c r="J515" i="10"/>
  <c r="Y772" i="8"/>
  <c r="H517" i="10"/>
  <c r="Z773" i="8"/>
  <c r="I518" i="10"/>
  <c r="AA774" i="8"/>
  <c r="J519" i="10"/>
  <c r="Y776" i="8"/>
  <c r="H521" i="10"/>
  <c r="Z777" i="8"/>
  <c r="I522" i="10"/>
  <c r="AA778" i="8"/>
  <c r="J523" i="10"/>
  <c r="Y780" i="8"/>
  <c r="H525" i="10"/>
  <c r="Z781" i="8"/>
  <c r="I526" i="10"/>
  <c r="AA782" i="8"/>
  <c r="J527" i="10"/>
  <c r="Y784" i="8"/>
  <c r="H529" i="10"/>
  <c r="Z785" i="8"/>
  <c r="I530" i="10"/>
  <c r="AA786" i="8"/>
  <c r="J531" i="10"/>
  <c r="Y788" i="8"/>
  <c r="H533" i="10"/>
  <c r="Z789" i="8"/>
  <c r="I534" i="10"/>
  <c r="AA790" i="8"/>
  <c r="J535" i="10"/>
  <c r="Y792" i="8"/>
  <c r="H537" i="10"/>
  <c r="Z793" i="8"/>
  <c r="I538" i="10"/>
  <c r="AA794" i="8"/>
  <c r="J539" i="10"/>
  <c r="Y796" i="8"/>
  <c r="H541" i="10"/>
  <c r="Z797" i="8"/>
  <c r="I542" i="10"/>
  <c r="AA798" i="8"/>
  <c r="J543" i="10"/>
  <c r="Y800" i="8"/>
  <c r="H545" i="10"/>
  <c r="Z801" i="8"/>
  <c r="I546" i="10"/>
  <c r="AA802" i="8"/>
  <c r="J547" i="10"/>
  <c r="Y804" i="8"/>
  <c r="H549" i="10"/>
  <c r="Z805" i="8"/>
  <c r="I550" i="10"/>
  <c r="AA806" i="8"/>
  <c r="J551" i="10"/>
  <c r="Y808" i="8"/>
  <c r="H553" i="10"/>
  <c r="Z809" i="8"/>
  <c r="I554" i="10"/>
  <c r="AA810" i="8"/>
  <c r="J555" i="10"/>
  <c r="Y812" i="8"/>
  <c r="H557" i="10"/>
  <c r="Z813" i="8"/>
  <c r="I558" i="10"/>
  <c r="AA814" i="8"/>
  <c r="J559" i="10"/>
  <c r="Y816" i="8"/>
  <c r="H561" i="10"/>
  <c r="Z817" i="8"/>
  <c r="I562" i="10"/>
  <c r="AA818" i="8"/>
  <c r="J563" i="10"/>
  <c r="Y820" i="8"/>
  <c r="H565" i="10"/>
  <c r="Z821" i="8"/>
  <c r="I566" i="10"/>
  <c r="AA822" i="8"/>
  <c r="J567" i="10"/>
  <c r="Y824" i="8"/>
  <c r="H569" i="10"/>
  <c r="Z825" i="8"/>
  <c r="I570" i="10"/>
  <c r="AA826" i="8"/>
  <c r="J571" i="10"/>
  <c r="Y828" i="8"/>
  <c r="H573" i="10"/>
  <c r="Z829" i="8"/>
  <c r="I574" i="10"/>
  <c r="AA830" i="8"/>
  <c r="J575" i="10"/>
  <c r="Y832" i="8"/>
  <c r="H577" i="10"/>
  <c r="Z833" i="8"/>
  <c r="I578" i="10"/>
  <c r="AA834" i="8"/>
  <c r="J579" i="10"/>
  <c r="Y836" i="8"/>
  <c r="H581" i="10"/>
  <c r="Z837" i="8"/>
  <c r="I582" i="10"/>
  <c r="AA838" i="8"/>
  <c r="J583" i="10"/>
  <c r="Y840" i="8"/>
  <c r="H585" i="10"/>
  <c r="Z841" i="8"/>
  <c r="I586" i="10"/>
  <c r="AA842" i="8"/>
  <c r="J587" i="10"/>
  <c r="Y844" i="8"/>
  <c r="H589" i="10"/>
  <c r="Z845" i="8"/>
  <c r="I590" i="10"/>
  <c r="AA846" i="8"/>
  <c r="J591" i="10"/>
  <c r="Y848" i="8"/>
  <c r="H593" i="10"/>
  <c r="Z849" i="8"/>
  <c r="I594" i="10"/>
  <c r="AA850" i="8"/>
  <c r="J595" i="10"/>
  <c r="Y852" i="8"/>
  <c r="H597" i="10"/>
  <c r="Z853" i="8"/>
  <c r="I598" i="10"/>
  <c r="AA854" i="8"/>
  <c r="J599" i="10"/>
  <c r="Y856" i="8"/>
  <c r="H601" i="10"/>
  <c r="Z857" i="8"/>
  <c r="I602" i="10"/>
  <c r="AA858" i="8"/>
  <c r="J603" i="10"/>
  <c r="Y860" i="8"/>
  <c r="H605" i="10"/>
  <c r="Z861" i="8"/>
  <c r="I606" i="10"/>
  <c r="AA862" i="8"/>
  <c r="J607" i="10"/>
  <c r="Y864" i="8"/>
  <c r="H609" i="10"/>
  <c r="Z865" i="8"/>
  <c r="I610" i="10"/>
  <c r="AA866" i="8"/>
  <c r="J611" i="10"/>
  <c r="Y868" i="8"/>
  <c r="H613" i="10"/>
  <c r="Z869" i="8"/>
  <c r="I614" i="10"/>
  <c r="AA870" i="8"/>
  <c r="J615" i="10"/>
  <c r="Y872" i="8"/>
  <c r="H617" i="10"/>
  <c r="Z873" i="8"/>
  <c r="I618" i="10"/>
  <c r="AA874" i="8"/>
  <c r="J619" i="10"/>
  <c r="Y876" i="8"/>
  <c r="H621" i="10"/>
  <c r="Z877" i="8"/>
  <c r="I622" i="10"/>
  <c r="AA878" i="8"/>
  <c r="J623" i="10"/>
  <c r="Y880" i="8"/>
  <c r="H625" i="10"/>
  <c r="Z881" i="8"/>
  <c r="I626" i="10"/>
  <c r="AA882" i="8"/>
  <c r="J627" i="10"/>
  <c r="Y884" i="8"/>
  <c r="H629" i="10"/>
  <c r="Z885" i="8"/>
  <c r="I630" i="10"/>
  <c r="AA886" i="8"/>
  <c r="J631" i="10"/>
  <c r="Y888" i="8"/>
  <c r="H633" i="10"/>
  <c r="Z889" i="8"/>
  <c r="I634" i="10"/>
  <c r="AA890" i="8"/>
  <c r="J635" i="10"/>
  <c r="Y892" i="8"/>
  <c r="H637" i="10"/>
  <c r="Z893" i="8"/>
  <c r="I638" i="10"/>
  <c r="AA894" i="8"/>
  <c r="J639" i="10"/>
  <c r="Y896" i="8"/>
  <c r="H641" i="10"/>
  <c r="Z897" i="8"/>
  <c r="I642" i="10"/>
  <c r="AA898" i="8"/>
  <c r="J643" i="10"/>
  <c r="Y900" i="8"/>
  <c r="H645" i="10"/>
  <c r="Z901" i="8"/>
  <c r="I646" i="10"/>
  <c r="AA902" i="8"/>
  <c r="J647" i="10"/>
  <c r="Y904" i="8"/>
  <c r="H649" i="10"/>
  <c r="Z905" i="8"/>
  <c r="I650" i="10"/>
  <c r="AA906" i="8"/>
  <c r="J651" i="10"/>
  <c r="Y908" i="8"/>
  <c r="H653" i="10"/>
  <c r="Z909" i="8"/>
  <c r="I654" i="10"/>
  <c r="AA910" i="8"/>
  <c r="J655" i="10"/>
  <c r="Y912" i="8"/>
  <c r="H657" i="10"/>
  <c r="Z913" i="8"/>
  <c r="I658" i="10"/>
  <c r="AA914" i="8"/>
  <c r="J659" i="10"/>
  <c r="Y916" i="8"/>
  <c r="H661" i="10"/>
  <c r="Z917" i="8"/>
  <c r="I662" i="10"/>
  <c r="AA918" i="8"/>
  <c r="J663" i="10"/>
  <c r="Y920" i="8"/>
  <c r="H665" i="10"/>
  <c r="Z921" i="8"/>
  <c r="I666" i="10"/>
  <c r="AA922" i="8"/>
  <c r="J667" i="10"/>
  <c r="Y924" i="8"/>
  <c r="H669" i="10"/>
  <c r="Z925" i="8"/>
  <c r="I670" i="10"/>
  <c r="AA926" i="8"/>
  <c r="J671" i="10"/>
  <c r="Y928" i="8"/>
  <c r="H673" i="10"/>
  <c r="Z929" i="8"/>
  <c r="I674" i="10"/>
  <c r="AA930" i="8"/>
  <c r="J675" i="10"/>
  <c r="Y932" i="8"/>
  <c r="H677" i="10"/>
  <c r="Z933" i="8"/>
  <c r="I678" i="10"/>
  <c r="AA934" i="8"/>
  <c r="J679" i="10"/>
  <c r="Y936" i="8"/>
  <c r="H681" i="10"/>
  <c r="Z937" i="8"/>
  <c r="I682" i="10"/>
  <c r="AA938" i="8"/>
  <c r="J683" i="10"/>
  <c r="Y940" i="8"/>
  <c r="H685" i="10"/>
  <c r="Z941" i="8"/>
  <c r="I686" i="10"/>
  <c r="AA942" i="8"/>
  <c r="J687" i="10"/>
  <c r="Y944" i="8"/>
  <c r="H689" i="10"/>
  <c r="Z945" i="8"/>
  <c r="I690" i="10"/>
  <c r="AA946" i="8"/>
  <c r="J691" i="10"/>
  <c r="Y948" i="8"/>
  <c r="H693" i="10"/>
  <c r="Z949" i="8"/>
  <c r="I694" i="10"/>
  <c r="AA950" i="8"/>
  <c r="J695" i="10"/>
  <c r="Y952" i="8"/>
  <c r="H697" i="10"/>
  <c r="Z953" i="8"/>
  <c r="I698" i="10"/>
  <c r="AA954" i="8"/>
  <c r="J699" i="10"/>
  <c r="Y956" i="8"/>
  <c r="H701" i="10"/>
  <c r="Z957" i="8"/>
  <c r="I702" i="10"/>
  <c r="AA958" i="8"/>
  <c r="J703" i="10"/>
  <c r="Y960" i="8"/>
  <c r="H705" i="10"/>
  <c r="Z961" i="8"/>
  <c r="I706" i="10"/>
  <c r="AA962" i="8"/>
  <c r="J707" i="10"/>
  <c r="Y964" i="8"/>
  <c r="H709" i="10"/>
  <c r="Z965" i="8"/>
  <c r="I710" i="10"/>
  <c r="AA966" i="8"/>
  <c r="J711" i="10"/>
  <c r="Y968" i="8"/>
  <c r="H713" i="10"/>
  <c r="Z969" i="8"/>
  <c r="I714" i="10"/>
  <c r="AA970" i="8"/>
  <c r="J715" i="10"/>
  <c r="Y972" i="8"/>
  <c r="H717" i="10"/>
  <c r="Z973" i="8"/>
  <c r="I718" i="10"/>
  <c r="AA974" i="8"/>
  <c r="J719" i="10"/>
  <c r="Y976" i="8"/>
  <c r="H721" i="10"/>
  <c r="Z977" i="8"/>
  <c r="I722" i="10"/>
  <c r="AA978" i="8"/>
  <c r="J723" i="10"/>
  <c r="Y980" i="8"/>
  <c r="H725" i="10"/>
  <c r="Z981" i="8"/>
  <c r="I726" i="10"/>
  <c r="AA982" i="8"/>
  <c r="J727" i="10"/>
  <c r="Y984" i="8"/>
  <c r="H729" i="10"/>
  <c r="Z985" i="8"/>
  <c r="I730" i="10"/>
  <c r="AA986" i="8"/>
  <c r="J731" i="10"/>
  <c r="Y988" i="8"/>
  <c r="H733" i="10"/>
  <c r="Z989" i="8"/>
  <c r="I734" i="10"/>
  <c r="AA990" i="8"/>
  <c r="J735" i="10"/>
  <c r="Y992" i="8"/>
  <c r="H737" i="10"/>
  <c r="Z993" i="8"/>
  <c r="I738" i="10"/>
  <c r="AA994" i="8"/>
  <c r="J739" i="10"/>
  <c r="Y996" i="8"/>
  <c r="H741" i="10"/>
  <c r="Z997" i="8"/>
  <c r="I742" i="10"/>
  <c r="AA998" i="8"/>
  <c r="J743" i="10"/>
  <c r="Y1000" i="8"/>
  <c r="H745" i="10"/>
  <c r="Z1001" i="8"/>
  <c r="I746" i="10"/>
  <c r="AA1002" i="8"/>
  <c r="J747" i="10"/>
  <c r="Y1004" i="8"/>
  <c r="H749" i="10"/>
  <c r="Z1005" i="8"/>
  <c r="I750" i="10"/>
  <c r="AA1006" i="8"/>
  <c r="J751" i="10"/>
  <c r="Y1008" i="8"/>
  <c r="H753" i="10"/>
  <c r="Z1009" i="8"/>
  <c r="I754" i="10"/>
  <c r="AA1010" i="8"/>
  <c r="J755" i="10"/>
  <c r="Y1012" i="8"/>
  <c r="H757" i="10"/>
  <c r="Z1013" i="8"/>
  <c r="I758" i="10"/>
  <c r="AA1014" i="8"/>
  <c r="J759" i="10"/>
  <c r="Y1016" i="8"/>
  <c r="H761" i="10"/>
  <c r="Z1017" i="8"/>
  <c r="I762" i="10"/>
  <c r="AA1018" i="8"/>
  <c r="J763" i="10"/>
  <c r="Y1020" i="8"/>
  <c r="H765" i="10"/>
  <c r="Z1021" i="8"/>
  <c r="I766" i="10"/>
  <c r="AA1022" i="8"/>
  <c r="J767" i="10"/>
  <c r="Y1024" i="8"/>
  <c r="H769" i="10"/>
  <c r="Z1025" i="8"/>
  <c r="I770" i="10"/>
  <c r="AA1026" i="8"/>
  <c r="J771" i="10"/>
  <c r="Y1028" i="8"/>
  <c r="H773" i="10"/>
  <c r="Z1029" i="8"/>
  <c r="I774" i="10"/>
  <c r="AA1030" i="8"/>
  <c r="J775" i="10"/>
  <c r="Y1032" i="8"/>
  <c r="H777" i="10"/>
  <c r="Z1033" i="8"/>
  <c r="I778" i="10"/>
  <c r="AA1034" i="8"/>
  <c r="J779" i="10"/>
  <c r="Y1036" i="8"/>
  <c r="H781" i="10"/>
  <c r="Z1037" i="8"/>
  <c r="I782" i="10"/>
  <c r="AA1038" i="8"/>
  <c r="J783" i="10"/>
  <c r="Y1040" i="8"/>
  <c r="H785" i="10"/>
  <c r="Z1041" i="8"/>
  <c r="I786" i="10"/>
  <c r="AA1042" i="8"/>
  <c r="J787" i="10"/>
  <c r="Y1044" i="8"/>
  <c r="H789" i="10"/>
  <c r="Z1045" i="8"/>
  <c r="I790" i="10"/>
  <c r="AA1046" i="8"/>
  <c r="J791" i="10"/>
  <c r="Y1048" i="8"/>
  <c r="H793" i="10"/>
  <c r="Z1049" i="8"/>
  <c r="I794" i="10"/>
  <c r="AA1050" i="8"/>
  <c r="J795" i="10"/>
  <c r="Y1052" i="8"/>
  <c r="H797" i="10"/>
  <c r="Z1053" i="8"/>
  <c r="I798" i="10"/>
  <c r="AA1054" i="8"/>
  <c r="J799" i="10"/>
  <c r="Y1056" i="8"/>
  <c r="H801" i="10"/>
  <c r="Z1057" i="8"/>
  <c r="I802" i="10"/>
  <c r="AA1058" i="8"/>
  <c r="J803" i="10"/>
  <c r="Y1060" i="8"/>
  <c r="H805" i="10"/>
  <c r="Z1061" i="8"/>
  <c r="I806" i="10"/>
  <c r="AA1062" i="8"/>
  <c r="J807" i="10"/>
  <c r="Y1064" i="8"/>
  <c r="H809" i="10"/>
  <c r="Z1065" i="8"/>
  <c r="I810" i="10"/>
  <c r="AA1066" i="8"/>
  <c r="J811" i="10"/>
  <c r="Y1068" i="8"/>
  <c r="H813" i="10"/>
  <c r="Z1069" i="8"/>
  <c r="I814" i="10"/>
  <c r="AA1070" i="8"/>
  <c r="J815" i="10"/>
  <c r="Y1072" i="8"/>
  <c r="H817" i="10"/>
  <c r="Z1073" i="8"/>
  <c r="I818" i="10"/>
  <c r="AA1074" i="8"/>
  <c r="J819" i="10"/>
  <c r="Y1076" i="8"/>
  <c r="H821" i="10"/>
  <c r="Z1077" i="8"/>
  <c r="I822" i="10"/>
  <c r="AA1078" i="8"/>
  <c r="J823" i="10"/>
  <c r="Y1080" i="8"/>
  <c r="H825" i="10"/>
  <c r="Z1081" i="8"/>
  <c r="I826" i="10"/>
  <c r="AA1082" i="8"/>
  <c r="J827" i="10"/>
  <c r="Y1084" i="8"/>
  <c r="H829" i="10"/>
  <c r="Z1085" i="8"/>
  <c r="I830" i="10"/>
  <c r="AA1086" i="8"/>
  <c r="J831" i="10"/>
  <c r="Y1088" i="8"/>
  <c r="H833" i="10"/>
  <c r="Z1089" i="8"/>
  <c r="I834" i="10"/>
  <c r="AA1090" i="8"/>
  <c r="J835" i="10"/>
  <c r="Y1092" i="8"/>
  <c r="H837" i="10"/>
  <c r="Z1093" i="8"/>
  <c r="I838" i="10"/>
  <c r="AA1094" i="8"/>
  <c r="J839" i="10"/>
  <c r="Y1096" i="8"/>
  <c r="H841" i="10"/>
  <c r="Z1097" i="8"/>
  <c r="I842" i="10"/>
  <c r="AA1098" i="8"/>
  <c r="J843" i="10"/>
  <c r="Y1100" i="8"/>
  <c r="H845" i="10"/>
  <c r="Z1101" i="8"/>
  <c r="I846" i="10"/>
  <c r="AA1102" i="8"/>
  <c r="J847" i="10"/>
  <c r="Y1104" i="8"/>
  <c r="H849" i="10"/>
  <c r="Z1105" i="8"/>
  <c r="I850" i="10"/>
  <c r="AA1106" i="8"/>
  <c r="J851" i="10"/>
  <c r="Y1108" i="8"/>
  <c r="H853" i="10"/>
  <c r="Z1109" i="8"/>
  <c r="I854" i="10"/>
  <c r="AA1110" i="8"/>
  <c r="J855" i="10"/>
  <c r="Y1112" i="8"/>
  <c r="H857" i="10"/>
  <c r="Z1113" i="8"/>
  <c r="I858" i="10"/>
  <c r="AA1114" i="8"/>
  <c r="J859" i="10"/>
  <c r="Y1116" i="8"/>
  <c r="H861" i="10"/>
  <c r="Z1117" i="8"/>
  <c r="I862" i="10"/>
  <c r="AA1118" i="8"/>
  <c r="J863" i="10"/>
  <c r="Y1120" i="8"/>
  <c r="H865" i="10"/>
  <c r="Z1121" i="8"/>
  <c r="I866" i="10"/>
  <c r="AA1122" i="8"/>
  <c r="J867" i="10"/>
  <c r="Y1124" i="8"/>
  <c r="H869" i="10"/>
  <c r="Z1125" i="8"/>
  <c r="I870" i="10"/>
  <c r="AA1126" i="8"/>
  <c r="J871" i="10"/>
  <c r="Y1128" i="8"/>
  <c r="H873" i="10"/>
  <c r="Z1129" i="8"/>
  <c r="I874" i="10"/>
  <c r="AA1130" i="8"/>
  <c r="J875" i="10"/>
  <c r="Y1132" i="8"/>
  <c r="H877" i="10"/>
  <c r="Z1133" i="8"/>
  <c r="I878" i="10"/>
  <c r="AA1134" i="8"/>
  <c r="J879" i="10"/>
  <c r="Y1136" i="8"/>
  <c r="H881" i="10"/>
  <c r="Z1137" i="8"/>
  <c r="I882" i="10"/>
  <c r="AA1138" i="8"/>
  <c r="J883" i="10"/>
  <c r="Y1140" i="8"/>
  <c r="H885" i="10"/>
  <c r="Z1141" i="8"/>
  <c r="I886" i="10"/>
  <c r="AA1142" i="8"/>
  <c r="J887" i="10"/>
  <c r="Y1144" i="8"/>
  <c r="H889" i="10"/>
  <c r="Z1145" i="8"/>
  <c r="I890" i="10"/>
  <c r="AA1146" i="8"/>
  <c r="J891" i="10"/>
  <c r="Y1148" i="8"/>
  <c r="H893" i="10"/>
  <c r="Z1149" i="8"/>
  <c r="I894" i="10"/>
  <c r="AA1150" i="8"/>
  <c r="J895" i="10"/>
  <c r="Y1152" i="8"/>
  <c r="H897" i="10"/>
  <c r="Z1153" i="8"/>
  <c r="I898" i="10"/>
  <c r="AA1154" i="8"/>
  <c r="J899" i="10"/>
  <c r="Y1156" i="8"/>
  <c r="H901" i="10"/>
  <c r="Z1157" i="8"/>
  <c r="I902" i="10"/>
  <c r="AA1158" i="8"/>
  <c r="J903" i="10"/>
  <c r="Y1160" i="8"/>
  <c r="H905" i="10"/>
  <c r="Z1161" i="8"/>
  <c r="I906" i="10"/>
  <c r="AA1162" i="8"/>
  <c r="J907" i="10"/>
  <c r="Y1164" i="8"/>
  <c r="H909" i="10"/>
  <c r="Z1165" i="8"/>
  <c r="I910" i="10"/>
  <c r="AA1166" i="8"/>
  <c r="J911" i="10"/>
  <c r="Y1168" i="8"/>
  <c r="H913" i="10"/>
  <c r="Z1169" i="8"/>
  <c r="I914" i="10"/>
  <c r="AA1170" i="8"/>
  <c r="J915" i="10"/>
  <c r="Y1172" i="8"/>
  <c r="H917" i="10"/>
  <c r="Z1173" i="8"/>
  <c r="I918" i="10"/>
  <c r="AA1174" i="8"/>
  <c r="J919" i="10"/>
  <c r="Y1176" i="8"/>
  <c r="H921" i="10"/>
  <c r="Z1177" i="8"/>
  <c r="I922" i="10"/>
  <c r="AA1178" i="8"/>
  <c r="J923" i="10"/>
  <c r="Y1180" i="8"/>
  <c r="H925" i="10"/>
  <c r="Z1181" i="8"/>
  <c r="I926" i="10"/>
  <c r="AA1182" i="8"/>
  <c r="J927" i="10"/>
  <c r="Y1184" i="8"/>
  <c r="H929" i="10"/>
  <c r="Z1185" i="8"/>
  <c r="I930" i="10"/>
  <c r="AA1186" i="8"/>
  <c r="J931" i="10"/>
  <c r="Y1188" i="8"/>
  <c r="H933" i="10"/>
  <c r="Z1189" i="8"/>
  <c r="I934" i="10"/>
  <c r="AA1190" i="8"/>
  <c r="J935" i="10"/>
  <c r="Y1192" i="8"/>
  <c r="H937" i="10"/>
  <c r="Z1193" i="8"/>
  <c r="I938" i="10"/>
  <c r="AA1194" i="8"/>
  <c r="J939" i="10"/>
  <c r="Y1196" i="8"/>
  <c r="H941" i="10"/>
  <c r="Z1197" i="8"/>
  <c r="I942" i="10"/>
  <c r="AA1198" i="8"/>
  <c r="J943" i="10"/>
  <c r="Y1200" i="8"/>
  <c r="H945" i="10"/>
  <c r="Z1201" i="8"/>
  <c r="I946" i="10"/>
  <c r="AA1202" i="8"/>
  <c r="J947" i="10"/>
  <c r="Y1204" i="8"/>
  <c r="H949" i="10"/>
  <c r="Z1205" i="8"/>
  <c r="I950" i="10"/>
  <c r="AA1206" i="8"/>
  <c r="J951" i="10"/>
  <c r="Y1208" i="8"/>
  <c r="H953" i="10"/>
  <c r="Z1209" i="8"/>
  <c r="I954" i="10"/>
  <c r="AA1210" i="8"/>
  <c r="J955" i="10"/>
  <c r="Y1212" i="8"/>
  <c r="H957" i="10"/>
  <c r="Z1213" i="8"/>
  <c r="I958" i="10"/>
  <c r="AA1214" i="8"/>
  <c r="J959" i="10"/>
  <c r="Y1216" i="8"/>
  <c r="H961" i="10"/>
  <c r="Z1217" i="8"/>
  <c r="I962" i="10"/>
  <c r="AA1218" i="8"/>
  <c r="J963" i="10"/>
  <c r="Y1220" i="8"/>
  <c r="H965" i="10"/>
  <c r="Z1221" i="8"/>
  <c r="I966" i="10"/>
  <c r="AA1222" i="8"/>
  <c r="J967" i="10"/>
  <c r="Y1224" i="8"/>
  <c r="H969" i="10"/>
  <c r="Z1225" i="8"/>
  <c r="I970" i="10"/>
  <c r="W1108" i="8"/>
  <c r="F853" i="10"/>
  <c r="W1096" i="8"/>
  <c r="F841" i="10"/>
  <c r="W1084" i="8"/>
  <c r="F829" i="10"/>
  <c r="W1072" i="8"/>
  <c r="F817" i="10"/>
  <c r="W1060" i="8"/>
  <c r="F805" i="10"/>
  <c r="W1052" i="8"/>
  <c r="F797" i="10"/>
  <c r="W1040" i="8"/>
  <c r="F785" i="10"/>
  <c r="W1024" i="8"/>
  <c r="F769" i="10"/>
  <c r="W1012" i="8"/>
  <c r="F757" i="10"/>
  <c r="W1000" i="8"/>
  <c r="F745" i="10"/>
  <c r="W984" i="8"/>
  <c r="F729" i="10"/>
  <c r="W972" i="8"/>
  <c r="F717" i="10"/>
  <c r="W960" i="8"/>
  <c r="F705" i="10"/>
  <c r="W948" i="8"/>
  <c r="F693" i="10"/>
  <c r="W936" i="8"/>
  <c r="F681" i="10"/>
  <c r="W924" i="8"/>
  <c r="F669" i="10"/>
  <c r="W912" i="8"/>
  <c r="F657" i="10"/>
  <c r="W904" i="8"/>
  <c r="F649" i="10"/>
  <c r="W888" i="8"/>
  <c r="F633" i="10"/>
  <c r="W876" i="8"/>
  <c r="F621" i="10"/>
  <c r="W864" i="8"/>
  <c r="F609" i="10"/>
  <c r="W852" i="8"/>
  <c r="F597" i="10"/>
  <c r="W840" i="8"/>
  <c r="F585" i="10"/>
  <c r="W828" i="8"/>
  <c r="F573" i="10"/>
  <c r="W820" i="8"/>
  <c r="F565" i="10"/>
  <c r="W804" i="8"/>
  <c r="F549" i="10"/>
  <c r="W796" i="8"/>
  <c r="F541" i="10"/>
  <c r="W784" i="8"/>
  <c r="F529" i="10"/>
  <c r="W772" i="8"/>
  <c r="F517" i="10"/>
  <c r="W764" i="8"/>
  <c r="F509" i="10"/>
  <c r="W748" i="8"/>
  <c r="F493" i="10"/>
  <c r="W736" i="8"/>
  <c r="F481" i="10"/>
  <c r="W724" i="8"/>
  <c r="F469" i="10"/>
  <c r="W712" i="8"/>
  <c r="F457" i="10"/>
  <c r="W700" i="8"/>
  <c r="F445" i="10"/>
  <c r="W688" i="8"/>
  <c r="F433" i="10"/>
  <c r="W680" i="8"/>
  <c r="F425" i="10"/>
  <c r="W664" i="8"/>
  <c r="F409" i="10"/>
  <c r="W652" i="8"/>
  <c r="F397" i="10"/>
  <c r="W1216" i="8"/>
  <c r="F961" i="10"/>
  <c r="W1204" i="8"/>
  <c r="F949" i="10"/>
  <c r="W1192" i="8"/>
  <c r="F937" i="10"/>
  <c r="W1184" i="8"/>
  <c r="F929" i="10"/>
  <c r="W1168" i="8"/>
  <c r="F913" i="10"/>
  <c r="W1160" i="8"/>
  <c r="F905" i="10"/>
  <c r="W1144" i="8"/>
  <c r="F889" i="10"/>
  <c r="W1132" i="8"/>
  <c r="F877" i="10"/>
  <c r="W1120" i="8"/>
  <c r="F865" i="10"/>
  <c r="X645" i="8"/>
  <c r="G390" i="10"/>
  <c r="X1097" i="8"/>
  <c r="G842" i="10"/>
  <c r="X1085" i="8"/>
  <c r="G830" i="10"/>
  <c r="X1077" i="8"/>
  <c r="G822" i="10"/>
  <c r="X1065" i="8"/>
  <c r="G810" i="10"/>
  <c r="X1053" i="8"/>
  <c r="G798" i="10"/>
  <c r="X1037" i="8"/>
  <c r="G782" i="10"/>
  <c r="X1025" i="8"/>
  <c r="G770" i="10"/>
  <c r="X1009" i="8"/>
  <c r="G754" i="10"/>
  <c r="X997" i="8"/>
  <c r="G742" i="10"/>
  <c r="X985" i="8"/>
  <c r="G730" i="10"/>
  <c r="X973" i="8"/>
  <c r="G718" i="10"/>
  <c r="X961" i="8"/>
  <c r="G706" i="10"/>
  <c r="X949" i="8"/>
  <c r="G694" i="10"/>
  <c r="X937" i="8"/>
  <c r="G682" i="10"/>
  <c r="X925" i="8"/>
  <c r="G670" i="10"/>
  <c r="X913" i="8"/>
  <c r="G658" i="10"/>
  <c r="X905" i="8"/>
  <c r="G650" i="10"/>
  <c r="X889" i="8"/>
  <c r="G634" i="10"/>
  <c r="X877" i="8"/>
  <c r="G622" i="10"/>
  <c r="X861" i="8"/>
  <c r="G606" i="10"/>
  <c r="X849" i="8"/>
  <c r="G594" i="10"/>
  <c r="X837" i="8"/>
  <c r="G582" i="10"/>
  <c r="X825" i="8"/>
  <c r="G570" i="10"/>
  <c r="X813" i="8"/>
  <c r="G558" i="10"/>
  <c r="X801" i="8"/>
  <c r="G546" i="10"/>
  <c r="X789" i="8"/>
  <c r="G534" i="10"/>
  <c r="X777" i="8"/>
  <c r="G522" i="10"/>
  <c r="X769" i="8"/>
  <c r="G514" i="10"/>
  <c r="X757" i="8"/>
  <c r="G502" i="10"/>
  <c r="X741" i="8"/>
  <c r="G486" i="10"/>
  <c r="X729" i="8"/>
  <c r="G474" i="10"/>
  <c r="X717" i="8"/>
  <c r="G462" i="10"/>
  <c r="X709" i="8"/>
  <c r="G454" i="10"/>
  <c r="X701" i="8"/>
  <c r="G446" i="10"/>
  <c r="X693" i="8"/>
  <c r="G438" i="10"/>
  <c r="X681" i="8"/>
  <c r="G426" i="10"/>
  <c r="X669" i="8"/>
  <c r="G414" i="10"/>
  <c r="X653" i="8"/>
  <c r="G398" i="10"/>
  <c r="X1221" i="8"/>
  <c r="G966" i="10"/>
  <c r="X1209" i="8"/>
  <c r="G954" i="10"/>
  <c r="X1193" i="8"/>
  <c r="G938" i="10"/>
  <c r="X1181" i="8"/>
  <c r="G926" i="10"/>
  <c r="X1173" i="8"/>
  <c r="G918" i="10"/>
  <c r="X1161" i="8"/>
  <c r="G906" i="10"/>
  <c r="X1149" i="8"/>
  <c r="G894" i="10"/>
  <c r="X1133" i="8"/>
  <c r="G878" i="10"/>
  <c r="X1121" i="8"/>
  <c r="G866" i="10"/>
  <c r="X1109" i="8"/>
  <c r="G854" i="10"/>
  <c r="Z647" i="8"/>
  <c r="I392" i="10"/>
  <c r="Z651" i="8"/>
  <c r="I396" i="10"/>
  <c r="Z655" i="8"/>
  <c r="I400" i="10"/>
  <c r="Z659" i="8"/>
  <c r="I404" i="10"/>
  <c r="Z663" i="8"/>
  <c r="I408" i="10"/>
  <c r="Z667" i="8"/>
  <c r="I412" i="10"/>
  <c r="Z671" i="8"/>
  <c r="I416" i="10"/>
  <c r="Z675" i="8"/>
  <c r="I420" i="10"/>
  <c r="Z679" i="8"/>
  <c r="I424" i="10"/>
  <c r="Z683" i="8"/>
  <c r="I428" i="10"/>
  <c r="AA688" i="8"/>
  <c r="J433" i="10"/>
  <c r="Z691" i="8"/>
  <c r="I436" i="10"/>
  <c r="AA696" i="8"/>
  <c r="J441" i="10"/>
  <c r="Z699" i="8"/>
  <c r="I444" i="10"/>
  <c r="Z703" i="8"/>
  <c r="I448" i="10"/>
  <c r="Z707" i="8"/>
  <c r="I452" i="10"/>
  <c r="Y710" i="8"/>
  <c r="H455" i="10"/>
  <c r="Z715" i="8"/>
  <c r="I460" i="10"/>
  <c r="Z719" i="8"/>
  <c r="I464" i="10"/>
  <c r="Z723" i="8"/>
  <c r="I468" i="10"/>
  <c r="Z727" i="8"/>
  <c r="I472" i="10"/>
  <c r="Y730" i="8"/>
  <c r="H475" i="10"/>
  <c r="Z735" i="8"/>
  <c r="I480" i="10"/>
  <c r="AA740" i="8"/>
  <c r="J485" i="10"/>
  <c r="AA744" i="8"/>
  <c r="J489" i="10"/>
  <c r="Z747" i="8"/>
  <c r="I492" i="10"/>
  <c r="AA752" i="8"/>
  <c r="J497" i="10"/>
  <c r="AA756" i="8"/>
  <c r="J501" i="10"/>
  <c r="AA760" i="8"/>
  <c r="J505" i="10"/>
  <c r="AA764" i="8"/>
  <c r="J509" i="10"/>
  <c r="AA768" i="8"/>
  <c r="J513" i="10"/>
  <c r="Z771" i="8"/>
  <c r="I516" i="10"/>
  <c r="Y774" i="8"/>
  <c r="H519" i="10"/>
  <c r="Z779" i="8"/>
  <c r="I524" i="10"/>
  <c r="Z783" i="8"/>
  <c r="I528" i="10"/>
  <c r="Z787" i="8"/>
  <c r="I532" i="10"/>
  <c r="Y790" i="8"/>
  <c r="H535" i="10"/>
  <c r="Z795" i="8"/>
  <c r="I540" i="10"/>
  <c r="Z799" i="8"/>
  <c r="I544" i="10"/>
  <c r="Z803" i="8"/>
  <c r="I548" i="10"/>
  <c r="Z807" i="8"/>
  <c r="I552" i="10"/>
  <c r="Y810" i="8"/>
  <c r="H555" i="10"/>
  <c r="Z815" i="8"/>
  <c r="I560" i="10"/>
  <c r="Z819" i="8"/>
  <c r="I564" i="10"/>
  <c r="Z823" i="8"/>
  <c r="I568" i="10"/>
  <c r="Z827" i="8"/>
  <c r="I572" i="10"/>
  <c r="Z831" i="8"/>
  <c r="I576" i="10"/>
  <c r="Z835" i="8"/>
  <c r="I580" i="10"/>
  <c r="Z839" i="8"/>
  <c r="I584" i="10"/>
  <c r="AA844" i="8"/>
  <c r="J589" i="10"/>
  <c r="Z847" i="8"/>
  <c r="I592" i="10"/>
  <c r="Z851" i="8"/>
  <c r="I596" i="10"/>
  <c r="Z855" i="8"/>
  <c r="I600" i="10"/>
  <c r="Z859" i="8"/>
  <c r="I604" i="10"/>
  <c r="Z863" i="8"/>
  <c r="I608" i="10"/>
  <c r="Z867" i="8"/>
  <c r="I612" i="10"/>
  <c r="Z871" i="8"/>
  <c r="I616" i="10"/>
  <c r="Z875" i="8"/>
  <c r="I620" i="10"/>
  <c r="Y878" i="8"/>
  <c r="H623" i="10"/>
  <c r="Y882" i="8"/>
  <c r="H627" i="10"/>
  <c r="Z887" i="8"/>
  <c r="I632" i="10"/>
  <c r="AA892" i="8"/>
  <c r="J637" i="10"/>
  <c r="Z895" i="8"/>
  <c r="I640" i="10"/>
  <c r="Z899" i="8"/>
  <c r="I644" i="10"/>
  <c r="Z903" i="8"/>
  <c r="I648" i="10"/>
  <c r="Z907" i="8"/>
  <c r="I652" i="10"/>
  <c r="Z911" i="8"/>
  <c r="I656" i="10"/>
  <c r="Z915" i="8"/>
  <c r="I660" i="10"/>
  <c r="Z919" i="8"/>
  <c r="I664" i="10"/>
  <c r="Z923" i="8"/>
  <c r="I668" i="10"/>
  <c r="Z927" i="8"/>
  <c r="I672" i="10"/>
  <c r="Z931" i="8"/>
  <c r="I676" i="10"/>
  <c r="Z935" i="8"/>
  <c r="I680" i="10"/>
  <c r="Z939" i="8"/>
  <c r="I684" i="10"/>
  <c r="AA944" i="8"/>
  <c r="J689" i="10"/>
  <c r="Z947" i="8"/>
  <c r="I692" i="10"/>
  <c r="AA952" i="8"/>
  <c r="J697" i="10"/>
  <c r="Z955" i="8"/>
  <c r="I700" i="10"/>
  <c r="Z959" i="8"/>
  <c r="I704" i="10"/>
  <c r="Z963" i="8"/>
  <c r="I708" i="10"/>
  <c r="AA968" i="8"/>
  <c r="J713" i="10"/>
  <c r="Z971" i="8"/>
  <c r="I716" i="10"/>
  <c r="Z975" i="8"/>
  <c r="I720" i="10"/>
  <c r="Y978" i="8"/>
  <c r="H723" i="10"/>
  <c r="Z983" i="8"/>
  <c r="I728" i="10"/>
  <c r="AA988" i="8"/>
  <c r="J733" i="10"/>
  <c r="AA992" i="8"/>
  <c r="J737" i="10"/>
  <c r="AA996" i="8"/>
  <c r="J741" i="10"/>
  <c r="AA1000" i="8"/>
  <c r="J745" i="10"/>
  <c r="Z1003" i="8"/>
  <c r="I748" i="10"/>
  <c r="Z1007" i="8"/>
  <c r="I752" i="10"/>
  <c r="AA1012" i="8"/>
  <c r="J757" i="10"/>
  <c r="Z1015" i="8"/>
  <c r="I760" i="10"/>
  <c r="Z1019" i="8"/>
  <c r="I764" i="10"/>
  <c r="Z1023" i="8"/>
  <c r="I768" i="10"/>
  <c r="Z1027" i="8"/>
  <c r="I772" i="10"/>
  <c r="AA1032" i="8"/>
  <c r="J777" i="10"/>
  <c r="AA1036" i="8"/>
  <c r="J781" i="10"/>
  <c r="AA1040" i="8"/>
  <c r="J785" i="10"/>
  <c r="Y1046" i="8"/>
  <c r="H791" i="10"/>
  <c r="Y1050" i="8"/>
  <c r="H795" i="10"/>
  <c r="Z1055" i="8"/>
  <c r="I800" i="10"/>
  <c r="AA1060" i="8"/>
  <c r="J805" i="10"/>
  <c r="Z1063" i="8"/>
  <c r="I808" i="10"/>
  <c r="Z1067" i="8"/>
  <c r="I812" i="10"/>
  <c r="AA1072" i="8"/>
  <c r="J817" i="10"/>
  <c r="Z1075" i="8"/>
  <c r="I820" i="10"/>
  <c r="Y1078" i="8"/>
  <c r="H823" i="10"/>
  <c r="Z1083" i="8"/>
  <c r="I828" i="10"/>
  <c r="Y1094" i="8"/>
  <c r="H839" i="10"/>
  <c r="Y1202" i="8"/>
  <c r="H947" i="10"/>
  <c r="W645" i="8"/>
  <c r="F390" i="10"/>
  <c r="W1105" i="8"/>
  <c r="F850" i="10"/>
  <c r="W1101" i="8"/>
  <c r="F846" i="10"/>
  <c r="W1097" i="8"/>
  <c r="F842" i="10"/>
  <c r="W1093" i="8"/>
  <c r="F838" i="10"/>
  <c r="W1089" i="8"/>
  <c r="F834" i="10"/>
  <c r="W1085" i="8"/>
  <c r="F830" i="10"/>
  <c r="W1081" i="8"/>
  <c r="F826" i="10"/>
  <c r="W1077" i="8"/>
  <c r="F822" i="10"/>
  <c r="W1073" i="8"/>
  <c r="F818" i="10"/>
  <c r="W1069" i="8"/>
  <c r="F814" i="10"/>
  <c r="W1065" i="8"/>
  <c r="F810" i="10"/>
  <c r="W1061" i="8"/>
  <c r="F806" i="10"/>
  <c r="W1057" i="8"/>
  <c r="F802" i="10"/>
  <c r="W1053" i="8"/>
  <c r="F798" i="10"/>
  <c r="W1049" i="8"/>
  <c r="F794" i="10"/>
  <c r="W1045" i="8"/>
  <c r="F790" i="10"/>
  <c r="W1041" i="8"/>
  <c r="F786" i="10"/>
  <c r="W1037" i="8"/>
  <c r="F782" i="10"/>
  <c r="W1033" i="8"/>
  <c r="F778" i="10"/>
  <c r="W1029" i="8"/>
  <c r="F774" i="10"/>
  <c r="W1025" i="8"/>
  <c r="F770" i="10"/>
  <c r="W1021" i="8"/>
  <c r="F766" i="10"/>
  <c r="W1017" i="8"/>
  <c r="F762" i="10"/>
  <c r="W1013" i="8"/>
  <c r="F758" i="10"/>
  <c r="W1009" i="8"/>
  <c r="F754" i="10"/>
  <c r="W1005" i="8"/>
  <c r="F750" i="10"/>
  <c r="W1001" i="8"/>
  <c r="F746" i="10"/>
  <c r="W997" i="8"/>
  <c r="F742" i="10"/>
  <c r="W993" i="8"/>
  <c r="F738" i="10"/>
  <c r="W989" i="8"/>
  <c r="F734" i="10"/>
  <c r="W985" i="8"/>
  <c r="F730" i="10"/>
  <c r="W981" i="8"/>
  <c r="F726" i="10"/>
  <c r="W977" i="8"/>
  <c r="F722" i="10"/>
  <c r="W973" i="8"/>
  <c r="F718" i="10"/>
  <c r="W969" i="8"/>
  <c r="F714" i="10"/>
  <c r="W965" i="8"/>
  <c r="F710" i="10"/>
  <c r="W961" i="8"/>
  <c r="F706" i="10"/>
  <c r="W957" i="8"/>
  <c r="F702" i="10"/>
  <c r="W953" i="8"/>
  <c r="F698" i="10"/>
  <c r="W949" i="8"/>
  <c r="F694" i="10"/>
  <c r="W945" i="8"/>
  <c r="F690" i="10"/>
  <c r="W941" i="8"/>
  <c r="F686" i="10"/>
  <c r="W937" i="8"/>
  <c r="F682" i="10"/>
  <c r="W933" i="8"/>
  <c r="F678" i="10"/>
  <c r="W929" i="8"/>
  <c r="F674" i="10"/>
  <c r="W925" i="8"/>
  <c r="F670" i="10"/>
  <c r="W921" i="8"/>
  <c r="F666" i="10"/>
  <c r="W917" i="8"/>
  <c r="F662" i="10"/>
  <c r="W913" i="8"/>
  <c r="F658" i="10"/>
  <c r="W909" i="8"/>
  <c r="F654" i="10"/>
  <c r="W905" i="8"/>
  <c r="F650" i="10"/>
  <c r="W901" i="8"/>
  <c r="F646" i="10"/>
  <c r="W897" i="8"/>
  <c r="F642" i="10"/>
  <c r="W893" i="8"/>
  <c r="F638" i="10"/>
  <c r="W889" i="8"/>
  <c r="F634" i="10"/>
  <c r="W885" i="8"/>
  <c r="F630" i="10"/>
  <c r="W881" i="8"/>
  <c r="F626" i="10"/>
  <c r="W877" i="8"/>
  <c r="F622" i="10"/>
  <c r="W873" i="8"/>
  <c r="F618" i="10"/>
  <c r="W869" i="8"/>
  <c r="F614" i="10"/>
  <c r="W865" i="8"/>
  <c r="F610" i="10"/>
  <c r="W861" i="8"/>
  <c r="F606" i="10"/>
  <c r="W857" i="8"/>
  <c r="F602" i="10"/>
  <c r="W853" i="8"/>
  <c r="F598" i="10"/>
  <c r="W849" i="8"/>
  <c r="F594" i="10"/>
  <c r="W845" i="8"/>
  <c r="F590" i="10"/>
  <c r="W841" i="8"/>
  <c r="F586" i="10"/>
  <c r="W837" i="8"/>
  <c r="F582" i="10"/>
  <c r="W833" i="8"/>
  <c r="F578" i="10"/>
  <c r="W829" i="8"/>
  <c r="F574" i="10"/>
  <c r="W825" i="8"/>
  <c r="F570" i="10"/>
  <c r="W821" i="8"/>
  <c r="F566" i="10"/>
  <c r="W817" i="8"/>
  <c r="F562" i="10"/>
  <c r="W813" i="8"/>
  <c r="F558" i="10"/>
  <c r="W809" i="8"/>
  <c r="F554" i="10"/>
  <c r="W805" i="8"/>
  <c r="F550" i="10"/>
  <c r="W801" i="8"/>
  <c r="F546" i="10"/>
  <c r="W797" i="8"/>
  <c r="F542" i="10"/>
  <c r="W793" i="8"/>
  <c r="F538" i="10"/>
  <c r="W789" i="8"/>
  <c r="F534" i="10"/>
  <c r="W785" i="8"/>
  <c r="F530" i="10"/>
  <c r="W781" i="8"/>
  <c r="F526" i="10"/>
  <c r="W777" i="8"/>
  <c r="F522" i="10"/>
  <c r="W773" i="8"/>
  <c r="F518" i="10"/>
  <c r="W769" i="8"/>
  <c r="F514" i="10"/>
  <c r="W765" i="8"/>
  <c r="F510" i="10"/>
  <c r="W761" i="8"/>
  <c r="F506" i="10"/>
  <c r="W757" i="8"/>
  <c r="F502" i="10"/>
  <c r="W753" i="8"/>
  <c r="F498" i="10"/>
  <c r="W749" i="8"/>
  <c r="F494" i="10"/>
  <c r="W745" i="8"/>
  <c r="F490" i="10"/>
  <c r="W741" i="8"/>
  <c r="F486" i="10"/>
  <c r="W737" i="8"/>
  <c r="F482" i="10"/>
  <c r="W733" i="8"/>
  <c r="F478" i="10"/>
  <c r="W729" i="8"/>
  <c r="F474" i="10"/>
  <c r="W725" i="8"/>
  <c r="F470" i="10"/>
  <c r="W721" i="8"/>
  <c r="F466" i="10"/>
  <c r="W717" i="8"/>
  <c r="F462" i="10"/>
  <c r="W713" i="8"/>
  <c r="F458" i="10"/>
  <c r="W709" i="8"/>
  <c r="F454" i="10"/>
  <c r="W705" i="8"/>
  <c r="F450" i="10"/>
  <c r="W701" i="8"/>
  <c r="F446" i="10"/>
  <c r="W697" i="8"/>
  <c r="F442" i="10"/>
  <c r="W693" i="8"/>
  <c r="F438" i="10"/>
  <c r="W689" i="8"/>
  <c r="F434" i="10"/>
  <c r="W685" i="8"/>
  <c r="F430" i="10"/>
  <c r="W681" i="8"/>
  <c r="F426" i="10"/>
  <c r="W677" i="8"/>
  <c r="F422" i="10"/>
  <c r="W673" i="8"/>
  <c r="F418" i="10"/>
  <c r="W669" i="8"/>
  <c r="F414" i="10"/>
  <c r="W665" i="8"/>
  <c r="F410" i="10"/>
  <c r="W661" i="8"/>
  <c r="F406" i="10"/>
  <c r="W657" i="8"/>
  <c r="F402" i="10"/>
  <c r="W653" i="8"/>
  <c r="F398" i="10"/>
  <c r="W649" i="8"/>
  <c r="F394" i="10"/>
  <c r="W1225" i="8"/>
  <c r="F970" i="10"/>
  <c r="W1221" i="8"/>
  <c r="F966" i="10"/>
  <c r="W1217" i="8"/>
  <c r="F962" i="10"/>
  <c r="W1213" i="8"/>
  <c r="F958" i="10"/>
  <c r="W1209" i="8"/>
  <c r="F954" i="10"/>
  <c r="W1205" i="8"/>
  <c r="F950" i="10"/>
  <c r="W1201" i="8"/>
  <c r="F946" i="10"/>
  <c r="W1197" i="8"/>
  <c r="F942" i="10"/>
  <c r="W1193" i="8"/>
  <c r="F938" i="10"/>
  <c r="W1189" i="8"/>
  <c r="F934" i="10"/>
  <c r="W1185" i="8"/>
  <c r="F930" i="10"/>
  <c r="W1181" i="8"/>
  <c r="F926" i="10"/>
  <c r="W1177" i="8"/>
  <c r="F922" i="10"/>
  <c r="W1173" i="8"/>
  <c r="F918" i="10"/>
  <c r="W1169" i="8"/>
  <c r="F914" i="10"/>
  <c r="W1165" i="8"/>
  <c r="F910" i="10"/>
  <c r="W1161" i="8"/>
  <c r="F906" i="10"/>
  <c r="W1157" i="8"/>
  <c r="F902" i="10"/>
  <c r="W1153" i="8"/>
  <c r="F898" i="10"/>
  <c r="W1149" i="8"/>
  <c r="F894" i="10"/>
  <c r="W1145" i="8"/>
  <c r="F890" i="10"/>
  <c r="W1141" i="8"/>
  <c r="F886" i="10"/>
  <c r="W1137" i="8"/>
  <c r="F882" i="10"/>
  <c r="W1133" i="8"/>
  <c r="F878" i="10"/>
  <c r="W1129" i="8"/>
  <c r="F874" i="10"/>
  <c r="W1125" i="8"/>
  <c r="F870" i="10"/>
  <c r="W1121" i="8"/>
  <c r="F866" i="10"/>
  <c r="W1117" i="8"/>
  <c r="F862" i="10"/>
  <c r="W1113" i="8"/>
  <c r="F858" i="10"/>
  <c r="W1109" i="8"/>
  <c r="F854" i="10"/>
  <c r="X1106" i="8"/>
  <c r="G851" i="10"/>
  <c r="X1102" i="8"/>
  <c r="G847" i="10"/>
  <c r="X1098" i="8"/>
  <c r="G843" i="10"/>
  <c r="X1094" i="8"/>
  <c r="G839" i="10"/>
  <c r="X1090" i="8"/>
  <c r="G835" i="10"/>
  <c r="X1086" i="8"/>
  <c r="G831" i="10"/>
  <c r="X1082" i="8"/>
  <c r="G827" i="10"/>
  <c r="X1078" i="8"/>
  <c r="G823" i="10"/>
  <c r="X1074" i="8"/>
  <c r="G819" i="10"/>
  <c r="X1070" i="8"/>
  <c r="G815" i="10"/>
  <c r="X1066" i="8"/>
  <c r="G811" i="10"/>
  <c r="X1062" i="8"/>
  <c r="G807" i="10"/>
  <c r="X1058" i="8"/>
  <c r="G803" i="10"/>
  <c r="X1054" i="8"/>
  <c r="G799" i="10"/>
  <c r="X1050" i="8"/>
  <c r="G795" i="10"/>
  <c r="X1046" i="8"/>
  <c r="G791" i="10"/>
  <c r="X1042" i="8"/>
  <c r="G787" i="10"/>
  <c r="X1038" i="8"/>
  <c r="G783" i="10"/>
  <c r="X1034" i="8"/>
  <c r="G779" i="10"/>
  <c r="X1030" i="8"/>
  <c r="G775" i="10"/>
  <c r="X1026" i="8"/>
  <c r="G771" i="10"/>
  <c r="X1022" i="8"/>
  <c r="G767" i="10"/>
  <c r="X1018" i="8"/>
  <c r="G763" i="10"/>
  <c r="X1014" i="8"/>
  <c r="G759" i="10"/>
  <c r="X1010" i="8"/>
  <c r="G755" i="10"/>
  <c r="X1006" i="8"/>
  <c r="G751" i="10"/>
  <c r="X1002" i="8"/>
  <c r="G747" i="10"/>
  <c r="X998" i="8"/>
  <c r="G743" i="10"/>
  <c r="X994" i="8"/>
  <c r="G739" i="10"/>
  <c r="X990" i="8"/>
  <c r="G735" i="10"/>
  <c r="X986" i="8"/>
  <c r="G731" i="10"/>
  <c r="X982" i="8"/>
  <c r="G727" i="10"/>
  <c r="X978" i="8"/>
  <c r="G723" i="10"/>
  <c r="X974" i="8"/>
  <c r="G719" i="10"/>
  <c r="X970" i="8"/>
  <c r="G715" i="10"/>
  <c r="X966" i="8"/>
  <c r="G711" i="10"/>
  <c r="X962" i="8"/>
  <c r="G707" i="10"/>
  <c r="X958" i="8"/>
  <c r="G703" i="10"/>
  <c r="X954" i="8"/>
  <c r="G699" i="10"/>
  <c r="X950" i="8"/>
  <c r="G695" i="10"/>
  <c r="X946" i="8"/>
  <c r="G691" i="10"/>
  <c r="X942" i="8"/>
  <c r="G687" i="10"/>
  <c r="X938" i="8"/>
  <c r="G683" i="10"/>
  <c r="X934" i="8"/>
  <c r="G679" i="10"/>
  <c r="X930" i="8"/>
  <c r="G675" i="10"/>
  <c r="X926" i="8"/>
  <c r="G671" i="10"/>
  <c r="X922" i="8"/>
  <c r="G667" i="10"/>
  <c r="X918" i="8"/>
  <c r="G663" i="10"/>
  <c r="X914" i="8"/>
  <c r="G659" i="10"/>
  <c r="X910" i="8"/>
  <c r="G655" i="10"/>
  <c r="X906" i="8"/>
  <c r="G651" i="10"/>
  <c r="X902" i="8"/>
  <c r="G647" i="10"/>
  <c r="X898" i="8"/>
  <c r="G643" i="10"/>
  <c r="X894" i="8"/>
  <c r="G639" i="10"/>
  <c r="X890" i="8"/>
  <c r="G635" i="10"/>
  <c r="X886" i="8"/>
  <c r="G631" i="10"/>
  <c r="X882" i="8"/>
  <c r="G627" i="10"/>
  <c r="X878" i="8"/>
  <c r="G623" i="10"/>
  <c r="X874" i="8"/>
  <c r="G619" i="10"/>
  <c r="X870" i="8"/>
  <c r="G615" i="10"/>
  <c r="X866" i="8"/>
  <c r="G611" i="10"/>
  <c r="X862" i="8"/>
  <c r="G607" i="10"/>
  <c r="X858" i="8"/>
  <c r="G603" i="10"/>
  <c r="X854" i="8"/>
  <c r="G599" i="10"/>
  <c r="X850" i="8"/>
  <c r="G595" i="10"/>
  <c r="X846" i="8"/>
  <c r="G591" i="10"/>
  <c r="X842" i="8"/>
  <c r="G587" i="10"/>
  <c r="X838" i="8"/>
  <c r="G583" i="10"/>
  <c r="X834" i="8"/>
  <c r="G579" i="10"/>
  <c r="X830" i="8"/>
  <c r="G575" i="10"/>
  <c r="X826" i="8"/>
  <c r="G571" i="10"/>
  <c r="X822" i="8"/>
  <c r="G567" i="10"/>
  <c r="X818" i="8"/>
  <c r="G563" i="10"/>
  <c r="X814" i="8"/>
  <c r="G559" i="10"/>
  <c r="X810" i="8"/>
  <c r="G555" i="10"/>
  <c r="X806" i="8"/>
  <c r="G551" i="10"/>
  <c r="X802" i="8"/>
  <c r="G547" i="10"/>
  <c r="X798" i="8"/>
  <c r="G543" i="10"/>
  <c r="X794" i="8"/>
  <c r="G539" i="10"/>
  <c r="X790" i="8"/>
  <c r="G535" i="10"/>
  <c r="X786" i="8"/>
  <c r="G531" i="10"/>
  <c r="X782" i="8"/>
  <c r="G527" i="10"/>
  <c r="X778" i="8"/>
  <c r="G523" i="10"/>
  <c r="X774" i="8"/>
  <c r="G519" i="10"/>
  <c r="X770" i="8"/>
  <c r="G515" i="10"/>
  <c r="X766" i="8"/>
  <c r="G511" i="10"/>
  <c r="X762" i="8"/>
  <c r="G507" i="10"/>
  <c r="X758" i="8"/>
  <c r="G503" i="10"/>
  <c r="X754" i="8"/>
  <c r="G499" i="10"/>
  <c r="X750" i="8"/>
  <c r="G495" i="10"/>
  <c r="X746" i="8"/>
  <c r="G491" i="10"/>
  <c r="X742" i="8"/>
  <c r="G487" i="10"/>
  <c r="X738" i="8"/>
  <c r="G483" i="10"/>
  <c r="X734" i="8"/>
  <c r="G479" i="10"/>
  <c r="X730" i="8"/>
  <c r="G475" i="10"/>
  <c r="X726" i="8"/>
  <c r="G471" i="10"/>
  <c r="X722" i="8"/>
  <c r="G467" i="10"/>
  <c r="X718" i="8"/>
  <c r="G463" i="10"/>
  <c r="X714" i="8"/>
  <c r="G459" i="10"/>
  <c r="X710" i="8"/>
  <c r="G455" i="10"/>
  <c r="X706" i="8"/>
  <c r="G451" i="10"/>
  <c r="X702" i="8"/>
  <c r="G447" i="10"/>
  <c r="X698" i="8"/>
  <c r="G443" i="10"/>
  <c r="X694" i="8"/>
  <c r="G439" i="10"/>
  <c r="X690" i="8"/>
  <c r="G435" i="10"/>
  <c r="X686" i="8"/>
  <c r="G431" i="10"/>
  <c r="X682" i="8"/>
  <c r="G427" i="10"/>
  <c r="X678" i="8"/>
  <c r="G423" i="10"/>
  <c r="X674" i="8"/>
  <c r="G419" i="10"/>
  <c r="X670" i="8"/>
  <c r="G415" i="10"/>
  <c r="X666" i="8"/>
  <c r="G411" i="10"/>
  <c r="X662" i="8"/>
  <c r="G407" i="10"/>
  <c r="X658" i="8"/>
  <c r="G403" i="10"/>
  <c r="X654" i="8"/>
  <c r="G399" i="10"/>
  <c r="X650" i="8"/>
  <c r="G395" i="10"/>
  <c r="X646" i="8"/>
  <c r="G391" i="10"/>
  <c r="X1222" i="8"/>
  <c r="G967" i="10"/>
  <c r="X1218" i="8"/>
  <c r="G963" i="10"/>
  <c r="X1214" i="8"/>
  <c r="G959" i="10"/>
  <c r="X1210" i="8"/>
  <c r="G955" i="10"/>
  <c r="X1206" i="8"/>
  <c r="G951" i="10"/>
  <c r="X1202" i="8"/>
  <c r="G947" i="10"/>
  <c r="X1198" i="8"/>
  <c r="G943" i="10"/>
  <c r="X1194" i="8"/>
  <c r="G939" i="10"/>
  <c r="X1190" i="8"/>
  <c r="G935" i="10"/>
  <c r="X1186" i="8"/>
  <c r="G931" i="10"/>
  <c r="X1182" i="8"/>
  <c r="G927" i="10"/>
  <c r="X1178" i="8"/>
  <c r="G923" i="10"/>
  <c r="X1174" i="8"/>
  <c r="G919" i="10"/>
  <c r="X1170" i="8"/>
  <c r="G915" i="10"/>
  <c r="X1166" i="8"/>
  <c r="G911" i="10"/>
  <c r="X1162" i="8"/>
  <c r="G907" i="10"/>
  <c r="X1158" i="8"/>
  <c r="G903" i="10"/>
  <c r="X1154" i="8"/>
  <c r="G899" i="10"/>
  <c r="X1150" i="8"/>
  <c r="G895" i="10"/>
  <c r="X1146" i="8"/>
  <c r="G891" i="10"/>
  <c r="X1142" i="8"/>
  <c r="G887" i="10"/>
  <c r="X1138" i="8"/>
  <c r="G883" i="10"/>
  <c r="X1134" i="8"/>
  <c r="G879" i="10"/>
  <c r="X1130" i="8"/>
  <c r="G875" i="10"/>
  <c r="X1126" i="8"/>
  <c r="G871" i="10"/>
  <c r="X1122" i="8"/>
  <c r="G867" i="10"/>
  <c r="X1118" i="8"/>
  <c r="G863" i="10"/>
  <c r="X1114" i="8"/>
  <c r="G859" i="10"/>
  <c r="X1110" i="8"/>
  <c r="G855" i="10"/>
  <c r="AA645" i="8"/>
  <c r="J390" i="10"/>
  <c r="Y647" i="8"/>
  <c r="H392" i="10"/>
  <c r="Z648" i="8"/>
  <c r="I393" i="10"/>
  <c r="AA649" i="8"/>
  <c r="J394" i="10"/>
  <c r="Y651" i="8"/>
  <c r="H396" i="10"/>
  <c r="Z652" i="8"/>
  <c r="I397" i="10"/>
  <c r="AA653" i="8"/>
  <c r="J398" i="10"/>
  <c r="Y655" i="8"/>
  <c r="H400" i="10"/>
  <c r="Z656" i="8"/>
  <c r="I401" i="10"/>
  <c r="AA657" i="8"/>
  <c r="J402" i="10"/>
  <c r="Y659" i="8"/>
  <c r="H404" i="10"/>
  <c r="Z660" i="8"/>
  <c r="I405" i="10"/>
  <c r="AA661" i="8"/>
  <c r="J406" i="10"/>
  <c r="Y663" i="8"/>
  <c r="H408" i="10"/>
  <c r="Z664" i="8"/>
  <c r="I409" i="10"/>
  <c r="AA665" i="8"/>
  <c r="J410" i="10"/>
  <c r="Y667" i="8"/>
  <c r="H412" i="10"/>
  <c r="Z668" i="8"/>
  <c r="I413" i="10"/>
  <c r="AA669" i="8"/>
  <c r="J414" i="10"/>
  <c r="Y671" i="8"/>
  <c r="H416" i="10"/>
  <c r="Z672" i="8"/>
  <c r="I417" i="10"/>
  <c r="AA673" i="8"/>
  <c r="J418" i="10"/>
  <c r="Y675" i="8"/>
  <c r="H420" i="10"/>
  <c r="Z676" i="8"/>
  <c r="I421" i="10"/>
  <c r="AA677" i="8"/>
  <c r="J422" i="10"/>
  <c r="Y679" i="8"/>
  <c r="H424" i="10"/>
  <c r="Z680" i="8"/>
  <c r="I425" i="10"/>
  <c r="AA681" i="8"/>
  <c r="J426" i="10"/>
  <c r="Y683" i="8"/>
  <c r="H428" i="10"/>
  <c r="Z684" i="8"/>
  <c r="I429" i="10"/>
  <c r="AA685" i="8"/>
  <c r="J430" i="10"/>
  <c r="Y687" i="8"/>
  <c r="H432" i="10"/>
  <c r="Z688" i="8"/>
  <c r="I433" i="10"/>
  <c r="AA689" i="8"/>
  <c r="J434" i="10"/>
  <c r="Y691" i="8"/>
  <c r="H436" i="10"/>
  <c r="Z692" i="8"/>
  <c r="I437" i="10"/>
  <c r="AA693" i="8"/>
  <c r="J438" i="10"/>
  <c r="Y695" i="8"/>
  <c r="H440" i="10"/>
  <c r="Z696" i="8"/>
  <c r="I441" i="10"/>
  <c r="AA697" i="8"/>
  <c r="J442" i="10"/>
  <c r="Y699" i="8"/>
  <c r="H444" i="10"/>
  <c r="Z700" i="8"/>
  <c r="I445" i="10"/>
  <c r="AA701" i="8"/>
  <c r="J446" i="10"/>
  <c r="Y703" i="8"/>
  <c r="H448" i="10"/>
  <c r="Z704" i="8"/>
  <c r="I449" i="10"/>
  <c r="AA705" i="8"/>
  <c r="J450" i="10"/>
  <c r="Y707" i="8"/>
  <c r="H452" i="10"/>
  <c r="Z708" i="8"/>
  <c r="I453" i="10"/>
  <c r="AA709" i="8"/>
  <c r="J454" i="10"/>
  <c r="Y711" i="8"/>
  <c r="H456" i="10"/>
  <c r="Z712" i="8"/>
  <c r="I457" i="10"/>
  <c r="AA713" i="8"/>
  <c r="J458" i="10"/>
  <c r="Y715" i="8"/>
  <c r="H460" i="10"/>
  <c r="Z716" i="8"/>
  <c r="I461" i="10"/>
  <c r="AA717" i="8"/>
  <c r="J462" i="10"/>
  <c r="Y719" i="8"/>
  <c r="H464" i="10"/>
  <c r="Z720" i="8"/>
  <c r="I465" i="10"/>
  <c r="AA721" i="8"/>
  <c r="J466" i="10"/>
  <c r="Y723" i="8"/>
  <c r="H468" i="10"/>
  <c r="Z724" i="8"/>
  <c r="I469" i="10"/>
  <c r="AA725" i="8"/>
  <c r="J470" i="10"/>
  <c r="Y727" i="8"/>
  <c r="H472" i="10"/>
  <c r="Z728" i="8"/>
  <c r="I473" i="10"/>
  <c r="AA729" i="8"/>
  <c r="J474" i="10"/>
  <c r="Y731" i="8"/>
  <c r="H476" i="10"/>
  <c r="Z732" i="8"/>
  <c r="I477" i="10"/>
  <c r="AA733" i="8"/>
  <c r="J478" i="10"/>
  <c r="Y735" i="8"/>
  <c r="H480" i="10"/>
  <c r="Z736" i="8"/>
  <c r="I481" i="10"/>
  <c r="AA737" i="8"/>
  <c r="J482" i="10"/>
  <c r="Y739" i="8"/>
  <c r="H484" i="10"/>
  <c r="Z740" i="8"/>
  <c r="I485" i="10"/>
  <c r="AA741" i="8"/>
  <c r="J486" i="10"/>
  <c r="Y743" i="8"/>
  <c r="H488" i="10"/>
  <c r="Z744" i="8"/>
  <c r="I489" i="10"/>
  <c r="AA745" i="8"/>
  <c r="J490" i="10"/>
  <c r="Y747" i="8"/>
  <c r="H492" i="10"/>
  <c r="Z748" i="8"/>
  <c r="I493" i="10"/>
  <c r="AA749" i="8"/>
  <c r="J494" i="10"/>
  <c r="Y751" i="8"/>
  <c r="H496" i="10"/>
  <c r="Z752" i="8"/>
  <c r="I497" i="10"/>
  <c r="AA753" i="8"/>
  <c r="J498" i="10"/>
  <c r="Y755" i="8"/>
  <c r="H500" i="10"/>
  <c r="Z756" i="8"/>
  <c r="I501" i="10"/>
  <c r="AA757" i="8"/>
  <c r="J502" i="10"/>
  <c r="Y759" i="8"/>
  <c r="H504" i="10"/>
  <c r="Z760" i="8"/>
  <c r="I505" i="10"/>
  <c r="AA761" i="8"/>
  <c r="J506" i="10"/>
  <c r="Y763" i="8"/>
  <c r="H508" i="10"/>
  <c r="Z764" i="8"/>
  <c r="I509" i="10"/>
  <c r="AA765" i="8"/>
  <c r="J510" i="10"/>
  <c r="Y767" i="8"/>
  <c r="H512" i="10"/>
  <c r="Z768" i="8"/>
  <c r="I513" i="10"/>
  <c r="AA769" i="8"/>
  <c r="J514" i="10"/>
  <c r="Y771" i="8"/>
  <c r="H516" i="10"/>
  <c r="Z772" i="8"/>
  <c r="I517" i="10"/>
  <c r="AA773" i="8"/>
  <c r="J518" i="10"/>
  <c r="Y775" i="8"/>
  <c r="H520" i="10"/>
  <c r="Z776" i="8"/>
  <c r="I521" i="10"/>
  <c r="AA777" i="8"/>
  <c r="J522" i="10"/>
  <c r="Y779" i="8"/>
  <c r="H524" i="10"/>
  <c r="Z780" i="8"/>
  <c r="I525" i="10"/>
  <c r="AA781" i="8"/>
  <c r="J526" i="10"/>
  <c r="Y783" i="8"/>
  <c r="H528" i="10"/>
  <c r="Z784" i="8"/>
  <c r="I529" i="10"/>
  <c r="AA785" i="8"/>
  <c r="J530" i="10"/>
  <c r="Y787" i="8"/>
  <c r="H532" i="10"/>
  <c r="Z788" i="8"/>
  <c r="I533" i="10"/>
  <c r="AA789" i="8"/>
  <c r="J534" i="10"/>
  <c r="Y791" i="8"/>
  <c r="H536" i="10"/>
  <c r="Z792" i="8"/>
  <c r="I537" i="10"/>
  <c r="AA793" i="8"/>
  <c r="J538" i="10"/>
  <c r="Y795" i="8"/>
  <c r="H540" i="10"/>
  <c r="Z796" i="8"/>
  <c r="I541" i="10"/>
  <c r="AA797" i="8"/>
  <c r="J542" i="10"/>
  <c r="Y799" i="8"/>
  <c r="H544" i="10"/>
  <c r="Z800" i="8"/>
  <c r="I545" i="10"/>
  <c r="AA801" i="8"/>
  <c r="J546" i="10"/>
  <c r="Y803" i="8"/>
  <c r="H548" i="10"/>
  <c r="Z804" i="8"/>
  <c r="I549" i="10"/>
  <c r="AA805" i="8"/>
  <c r="J550" i="10"/>
  <c r="Y807" i="8"/>
  <c r="H552" i="10"/>
  <c r="Z808" i="8"/>
  <c r="I553" i="10"/>
  <c r="AA809" i="8"/>
  <c r="J554" i="10"/>
  <c r="Y811" i="8"/>
  <c r="H556" i="10"/>
  <c r="Z812" i="8"/>
  <c r="I557" i="10"/>
  <c r="AA813" i="8"/>
  <c r="J558" i="10"/>
  <c r="Y815" i="8"/>
  <c r="H560" i="10"/>
  <c r="Z816" i="8"/>
  <c r="I561" i="10"/>
  <c r="AA817" i="8"/>
  <c r="J562" i="10"/>
  <c r="Y819" i="8"/>
  <c r="H564" i="10"/>
  <c r="Z820" i="8"/>
  <c r="I565" i="10"/>
  <c r="AA821" i="8"/>
  <c r="J566" i="10"/>
  <c r="Y823" i="8"/>
  <c r="H568" i="10"/>
  <c r="Z824" i="8"/>
  <c r="I569" i="10"/>
  <c r="AA825" i="8"/>
  <c r="J570" i="10"/>
  <c r="Y827" i="8"/>
  <c r="H572" i="10"/>
  <c r="Z828" i="8"/>
  <c r="I573" i="10"/>
  <c r="AA829" i="8"/>
  <c r="J574" i="10"/>
  <c r="Y831" i="8"/>
  <c r="H576" i="10"/>
  <c r="Z832" i="8"/>
  <c r="I577" i="10"/>
  <c r="AA833" i="8"/>
  <c r="J578" i="10"/>
  <c r="Y835" i="8"/>
  <c r="H580" i="10"/>
  <c r="Z836" i="8"/>
  <c r="I581" i="10"/>
  <c r="AA837" i="8"/>
  <c r="J582" i="10"/>
  <c r="Y839" i="8"/>
  <c r="H584" i="10"/>
  <c r="Z840" i="8"/>
  <c r="I585" i="10"/>
  <c r="AA841" i="8"/>
  <c r="J586" i="10"/>
  <c r="Y843" i="8"/>
  <c r="H588" i="10"/>
  <c r="Z844" i="8"/>
  <c r="I589" i="10"/>
  <c r="AA845" i="8"/>
  <c r="J590" i="10"/>
  <c r="Y847" i="8"/>
  <c r="H592" i="10"/>
  <c r="Z848" i="8"/>
  <c r="I593" i="10"/>
  <c r="AA849" i="8"/>
  <c r="J594" i="10"/>
  <c r="Y851" i="8"/>
  <c r="H596" i="10"/>
  <c r="Z852" i="8"/>
  <c r="I597" i="10"/>
  <c r="AA853" i="8"/>
  <c r="J598" i="10"/>
  <c r="Y855" i="8"/>
  <c r="H600" i="10"/>
  <c r="Z856" i="8"/>
  <c r="I601" i="10"/>
  <c r="AA857" i="8"/>
  <c r="J602" i="10"/>
  <c r="Y859" i="8"/>
  <c r="H604" i="10"/>
  <c r="Z860" i="8"/>
  <c r="I605" i="10"/>
  <c r="AA861" i="8"/>
  <c r="J606" i="10"/>
  <c r="Y863" i="8"/>
  <c r="H608" i="10"/>
  <c r="Z864" i="8"/>
  <c r="I609" i="10"/>
  <c r="AA865" i="8"/>
  <c r="J610" i="10"/>
  <c r="Y867" i="8"/>
  <c r="H612" i="10"/>
  <c r="Z868" i="8"/>
  <c r="I613" i="10"/>
  <c r="AA869" i="8"/>
  <c r="J614" i="10"/>
  <c r="Y871" i="8"/>
  <c r="H616" i="10"/>
  <c r="Z872" i="8"/>
  <c r="I617" i="10"/>
  <c r="AA873" i="8"/>
  <c r="J618" i="10"/>
  <c r="Y875" i="8"/>
  <c r="H620" i="10"/>
  <c r="Z876" i="8"/>
  <c r="I621" i="10"/>
  <c r="AA877" i="8"/>
  <c r="J622" i="10"/>
  <c r="Y879" i="8"/>
  <c r="H624" i="10"/>
  <c r="Z880" i="8"/>
  <c r="I625" i="10"/>
  <c r="AA881" i="8"/>
  <c r="J626" i="10"/>
  <c r="Y883" i="8"/>
  <c r="H628" i="10"/>
  <c r="Z884" i="8"/>
  <c r="I629" i="10"/>
  <c r="AA885" i="8"/>
  <c r="J630" i="10"/>
  <c r="Y887" i="8"/>
  <c r="H632" i="10"/>
  <c r="Z888" i="8"/>
  <c r="I633" i="10"/>
  <c r="AA889" i="8"/>
  <c r="J634" i="10"/>
  <c r="Y891" i="8"/>
  <c r="H636" i="10"/>
  <c r="Z892" i="8"/>
  <c r="I637" i="10"/>
  <c r="AA893" i="8"/>
  <c r="J638" i="10"/>
  <c r="Y895" i="8"/>
  <c r="H640" i="10"/>
  <c r="Z896" i="8"/>
  <c r="I641" i="10"/>
  <c r="AA897" i="8"/>
  <c r="J642" i="10"/>
  <c r="Y899" i="8"/>
  <c r="H644" i="10"/>
  <c r="Z900" i="8"/>
  <c r="I645" i="10"/>
  <c r="AA901" i="8"/>
  <c r="J646" i="10"/>
  <c r="Y903" i="8"/>
  <c r="H648" i="10"/>
  <c r="Z904" i="8"/>
  <c r="I649" i="10"/>
  <c r="AA905" i="8"/>
  <c r="J650" i="10"/>
  <c r="Y907" i="8"/>
  <c r="H652" i="10"/>
  <c r="Z908" i="8"/>
  <c r="I653" i="10"/>
  <c r="AA909" i="8"/>
  <c r="J654" i="10"/>
  <c r="Y911" i="8"/>
  <c r="H656" i="10"/>
  <c r="Z912" i="8"/>
  <c r="I657" i="10"/>
  <c r="AA913" i="8"/>
  <c r="J658" i="10"/>
  <c r="Y915" i="8"/>
  <c r="H660" i="10"/>
  <c r="Z916" i="8"/>
  <c r="I661" i="10"/>
  <c r="AA917" i="8"/>
  <c r="J662" i="10"/>
  <c r="Y919" i="8"/>
  <c r="H664" i="10"/>
  <c r="Z920" i="8"/>
  <c r="I665" i="10"/>
  <c r="AA921" i="8"/>
  <c r="J666" i="10"/>
  <c r="Y923" i="8"/>
  <c r="H668" i="10"/>
  <c r="Z924" i="8"/>
  <c r="I669" i="10"/>
  <c r="AA925" i="8"/>
  <c r="J670" i="10"/>
  <c r="Y927" i="8"/>
  <c r="H672" i="10"/>
  <c r="Z928" i="8"/>
  <c r="I673" i="10"/>
  <c r="AA929" i="8"/>
  <c r="J674" i="10"/>
  <c r="Y931" i="8"/>
  <c r="H676" i="10"/>
  <c r="Z932" i="8"/>
  <c r="I677" i="10"/>
  <c r="AA933" i="8"/>
  <c r="J678" i="10"/>
  <c r="Y935" i="8"/>
  <c r="H680" i="10"/>
  <c r="Z936" i="8"/>
  <c r="I681" i="10"/>
  <c r="AA937" i="8"/>
  <c r="J682" i="10"/>
  <c r="Y939" i="8"/>
  <c r="H684" i="10"/>
  <c r="Z940" i="8"/>
  <c r="I685" i="10"/>
  <c r="AA941" i="8"/>
  <c r="J686" i="10"/>
  <c r="Y943" i="8"/>
  <c r="H688" i="10"/>
  <c r="Z944" i="8"/>
  <c r="I689" i="10"/>
  <c r="AA945" i="8"/>
  <c r="J690" i="10"/>
  <c r="Y947" i="8"/>
  <c r="H692" i="10"/>
  <c r="Z948" i="8"/>
  <c r="I693" i="10"/>
  <c r="AA949" i="8"/>
  <c r="J694" i="10"/>
  <c r="Y951" i="8"/>
  <c r="H696" i="10"/>
  <c r="Z952" i="8"/>
  <c r="I697" i="10"/>
  <c r="AA953" i="8"/>
  <c r="J698" i="10"/>
  <c r="Y955" i="8"/>
  <c r="H700" i="10"/>
  <c r="Z956" i="8"/>
  <c r="I701" i="10"/>
  <c r="AA957" i="8"/>
  <c r="J702" i="10"/>
  <c r="Y959" i="8"/>
  <c r="H704" i="10"/>
  <c r="Z960" i="8"/>
  <c r="I705" i="10"/>
  <c r="AA961" i="8"/>
  <c r="J706" i="10"/>
  <c r="Y963" i="8"/>
  <c r="H708" i="10"/>
  <c r="Z964" i="8"/>
  <c r="I709" i="10"/>
  <c r="AA965" i="8"/>
  <c r="J710" i="10"/>
  <c r="Y967" i="8"/>
  <c r="H712" i="10"/>
  <c r="Z968" i="8"/>
  <c r="I713" i="10"/>
  <c r="AA969" i="8"/>
  <c r="J714" i="10"/>
  <c r="Y971" i="8"/>
  <c r="H716" i="10"/>
  <c r="Z972" i="8"/>
  <c r="I717" i="10"/>
  <c r="AA973" i="8"/>
  <c r="J718" i="10"/>
  <c r="Y975" i="8"/>
  <c r="H720" i="10"/>
  <c r="Z976" i="8"/>
  <c r="I721" i="10"/>
  <c r="AA977" i="8"/>
  <c r="J722" i="10"/>
  <c r="Y979" i="8"/>
  <c r="H724" i="10"/>
  <c r="Z980" i="8"/>
  <c r="I725" i="10"/>
  <c r="AA981" i="8"/>
  <c r="J726" i="10"/>
  <c r="Y983" i="8"/>
  <c r="H728" i="10"/>
  <c r="Z984" i="8"/>
  <c r="I729" i="10"/>
  <c r="AA985" i="8"/>
  <c r="J730" i="10"/>
  <c r="Y987" i="8"/>
  <c r="H732" i="10"/>
  <c r="Z988" i="8"/>
  <c r="I733" i="10"/>
  <c r="AA989" i="8"/>
  <c r="J734" i="10"/>
  <c r="Y991" i="8"/>
  <c r="H736" i="10"/>
  <c r="Z992" i="8"/>
  <c r="I737" i="10"/>
  <c r="AA993" i="8"/>
  <c r="J738" i="10"/>
  <c r="Y995" i="8"/>
  <c r="H740" i="10"/>
  <c r="Z996" i="8"/>
  <c r="I741" i="10"/>
  <c r="AA997" i="8"/>
  <c r="J742" i="10"/>
  <c r="Y999" i="8"/>
  <c r="H744" i="10"/>
  <c r="Z1000" i="8"/>
  <c r="I745" i="10"/>
  <c r="AA1001" i="8"/>
  <c r="J746" i="10"/>
  <c r="Y1003" i="8"/>
  <c r="H748" i="10"/>
  <c r="Z1004" i="8"/>
  <c r="I749" i="10"/>
  <c r="AA1005" i="8"/>
  <c r="J750" i="10"/>
  <c r="Y1007" i="8"/>
  <c r="H752" i="10"/>
  <c r="Z1008" i="8"/>
  <c r="I753" i="10"/>
  <c r="AA1009" i="8"/>
  <c r="J754" i="10"/>
  <c r="Y1011" i="8"/>
  <c r="H756" i="10"/>
  <c r="Z1012" i="8"/>
  <c r="I757" i="10"/>
  <c r="AA1013" i="8"/>
  <c r="J758" i="10"/>
  <c r="Y1015" i="8"/>
  <c r="H760" i="10"/>
  <c r="Z1016" i="8"/>
  <c r="I761" i="10"/>
  <c r="AA1017" i="8"/>
  <c r="J762" i="10"/>
  <c r="Y1019" i="8"/>
  <c r="H764" i="10"/>
  <c r="Z1020" i="8"/>
  <c r="I765" i="10"/>
  <c r="AA1021" i="8"/>
  <c r="J766" i="10"/>
  <c r="Y1023" i="8"/>
  <c r="H768" i="10"/>
  <c r="Z1024" i="8"/>
  <c r="I769" i="10"/>
  <c r="AA1025" i="8"/>
  <c r="J770" i="10"/>
  <c r="Y1027" i="8"/>
  <c r="H772" i="10"/>
  <c r="Z1028" i="8"/>
  <c r="I773" i="10"/>
  <c r="AA1029" i="8"/>
  <c r="J774" i="10"/>
  <c r="Y1031" i="8"/>
  <c r="H776" i="10"/>
  <c r="Z1032" i="8"/>
  <c r="I777" i="10"/>
  <c r="AA1033" i="8"/>
  <c r="J778" i="10"/>
  <c r="Y1035" i="8"/>
  <c r="H780" i="10"/>
  <c r="Z1036" i="8"/>
  <c r="I781" i="10"/>
  <c r="AA1037" i="8"/>
  <c r="J782" i="10"/>
  <c r="Y1039" i="8"/>
  <c r="H784" i="10"/>
  <c r="Z1040" i="8"/>
  <c r="I785" i="10"/>
  <c r="AA1041" i="8"/>
  <c r="J786" i="10"/>
  <c r="Y1043" i="8"/>
  <c r="H788" i="10"/>
  <c r="Z1044" i="8"/>
  <c r="I789" i="10"/>
  <c r="AA1045" i="8"/>
  <c r="J790" i="10"/>
  <c r="Y1047" i="8"/>
  <c r="H792" i="10"/>
  <c r="Z1048" i="8"/>
  <c r="I793" i="10"/>
  <c r="AA1049" i="8"/>
  <c r="J794" i="10"/>
  <c r="Y1051" i="8"/>
  <c r="H796" i="10"/>
  <c r="Z1052" i="8"/>
  <c r="I797" i="10"/>
  <c r="AA1053" i="8"/>
  <c r="J798" i="10"/>
  <c r="Y1055" i="8"/>
  <c r="H800" i="10"/>
  <c r="Z1056" i="8"/>
  <c r="I801" i="10"/>
  <c r="AA1057" i="8"/>
  <c r="J802" i="10"/>
  <c r="Y1059" i="8"/>
  <c r="H804" i="10"/>
  <c r="Z1060" i="8"/>
  <c r="I805" i="10"/>
  <c r="AA1061" i="8"/>
  <c r="J806" i="10"/>
  <c r="Y1063" i="8"/>
  <c r="H808" i="10"/>
  <c r="Z1064" i="8"/>
  <c r="I809" i="10"/>
  <c r="AA1065" i="8"/>
  <c r="J810" i="10"/>
  <c r="Y1067" i="8"/>
  <c r="H812" i="10"/>
  <c r="Z1068" i="8"/>
  <c r="I813" i="10"/>
  <c r="AA1069" i="8"/>
  <c r="J814" i="10"/>
  <c r="Y1071" i="8"/>
  <c r="H816" i="10"/>
  <c r="Z1072" i="8"/>
  <c r="I817" i="10"/>
  <c r="AA1073" i="8"/>
  <c r="J818" i="10"/>
  <c r="Y1075" i="8"/>
  <c r="H820" i="10"/>
  <c r="Z1076" i="8"/>
  <c r="I821" i="10"/>
  <c r="AA1077" i="8"/>
  <c r="J822" i="10"/>
  <c r="Y1079" i="8"/>
  <c r="H824" i="10"/>
  <c r="Z1080" i="8"/>
  <c r="I825" i="10"/>
  <c r="AA1081" i="8"/>
  <c r="J826" i="10"/>
  <c r="Y1083" i="8"/>
  <c r="H828" i="10"/>
  <c r="Z1084" i="8"/>
  <c r="I829" i="10"/>
  <c r="AA1085" i="8"/>
  <c r="J830" i="10"/>
  <c r="Y1087" i="8"/>
  <c r="H832" i="10"/>
  <c r="Z1088" i="8"/>
  <c r="I833" i="10"/>
  <c r="AA1089" i="8"/>
  <c r="J834" i="10"/>
  <c r="Y1091" i="8"/>
  <c r="H836" i="10"/>
  <c r="Z1092" i="8"/>
  <c r="I837" i="10"/>
  <c r="AA1093" i="8"/>
  <c r="J838" i="10"/>
  <c r="Y1095" i="8"/>
  <c r="H840" i="10"/>
  <c r="Z1096" i="8"/>
  <c r="I841" i="10"/>
  <c r="AA1097" i="8"/>
  <c r="J842" i="10"/>
  <c r="Y1099" i="8"/>
  <c r="H844" i="10"/>
  <c r="Z1100" i="8"/>
  <c r="I845" i="10"/>
  <c r="AA1101" i="8"/>
  <c r="J846" i="10"/>
  <c r="Y1103" i="8"/>
  <c r="H848" i="10"/>
  <c r="Z1104" i="8"/>
  <c r="I849" i="10"/>
  <c r="AA1105" i="8"/>
  <c r="J850" i="10"/>
  <c r="Y1107" i="8"/>
  <c r="H852" i="10"/>
  <c r="Z1108" i="8"/>
  <c r="I853" i="10"/>
  <c r="AA1109" i="8"/>
  <c r="J854" i="10"/>
  <c r="Y1111" i="8"/>
  <c r="H856" i="10"/>
  <c r="Z1112" i="8"/>
  <c r="I857" i="10"/>
  <c r="AA1113" i="8"/>
  <c r="J858" i="10"/>
  <c r="Y1115" i="8"/>
  <c r="H860" i="10"/>
  <c r="Z1116" i="8"/>
  <c r="I861" i="10"/>
  <c r="AA1117" i="8"/>
  <c r="J862" i="10"/>
  <c r="Y1119" i="8"/>
  <c r="H864" i="10"/>
  <c r="Z1120" i="8"/>
  <c r="I865" i="10"/>
  <c r="AA1121" i="8"/>
  <c r="J866" i="10"/>
  <c r="Y1123" i="8"/>
  <c r="H868" i="10"/>
  <c r="Z1124" i="8"/>
  <c r="I869" i="10"/>
  <c r="AA1125" i="8"/>
  <c r="J870" i="10"/>
  <c r="Y1127" i="8"/>
  <c r="H872" i="10"/>
  <c r="Z1128" i="8"/>
  <c r="I873" i="10"/>
  <c r="AA1129" i="8"/>
  <c r="J874" i="10"/>
  <c r="Y1131" i="8"/>
  <c r="H876" i="10"/>
  <c r="Z1132" i="8"/>
  <c r="I877" i="10"/>
  <c r="AA1133" i="8"/>
  <c r="J878" i="10"/>
  <c r="Y1135" i="8"/>
  <c r="H880" i="10"/>
  <c r="Z1136" i="8"/>
  <c r="I881" i="10"/>
  <c r="AA1137" i="8"/>
  <c r="J882" i="10"/>
  <c r="Y1139" i="8"/>
  <c r="H884" i="10"/>
  <c r="Z1140" i="8"/>
  <c r="I885" i="10"/>
  <c r="AA1141" i="8"/>
  <c r="J886" i="10"/>
  <c r="Y1143" i="8"/>
  <c r="H888" i="10"/>
  <c r="Z1144" i="8"/>
  <c r="I889" i="10"/>
  <c r="AA1145" i="8"/>
  <c r="J890" i="10"/>
  <c r="Y1147" i="8"/>
  <c r="H892" i="10"/>
  <c r="Z1148" i="8"/>
  <c r="I893" i="10"/>
  <c r="AA1149" i="8"/>
  <c r="J894" i="10"/>
  <c r="Y1151" i="8"/>
  <c r="H896" i="10"/>
  <c r="Z1152" i="8"/>
  <c r="I897" i="10"/>
  <c r="AA1153" i="8"/>
  <c r="J898" i="10"/>
  <c r="Y1155" i="8"/>
  <c r="H900" i="10"/>
  <c r="Z1156" i="8"/>
  <c r="I901" i="10"/>
  <c r="AA1157" i="8"/>
  <c r="J902" i="10"/>
  <c r="Y1159" i="8"/>
  <c r="H904" i="10"/>
  <c r="Z1160" i="8"/>
  <c r="I905" i="10"/>
  <c r="AA1161" i="8"/>
  <c r="J906" i="10"/>
  <c r="Y1163" i="8"/>
  <c r="H908" i="10"/>
  <c r="Z1164" i="8"/>
  <c r="I909" i="10"/>
  <c r="AA1165" i="8"/>
  <c r="J910" i="10"/>
  <c r="Y1167" i="8"/>
  <c r="H912" i="10"/>
  <c r="Z1168" i="8"/>
  <c r="I913" i="10"/>
  <c r="AA1169" i="8"/>
  <c r="J914" i="10"/>
  <c r="Y1171" i="8"/>
  <c r="H916" i="10"/>
  <c r="Z1172" i="8"/>
  <c r="I917" i="10"/>
  <c r="AA1173" i="8"/>
  <c r="J918" i="10"/>
  <c r="Y1175" i="8"/>
  <c r="H920" i="10"/>
  <c r="Z1176" i="8"/>
  <c r="I921" i="10"/>
  <c r="AA1177" i="8"/>
  <c r="J922" i="10"/>
  <c r="Y1179" i="8"/>
  <c r="H924" i="10"/>
  <c r="Z1180" i="8"/>
  <c r="I925" i="10"/>
  <c r="AA1181" i="8"/>
  <c r="J926" i="10"/>
  <c r="Y1183" i="8"/>
  <c r="H928" i="10"/>
  <c r="Z1184" i="8"/>
  <c r="I929" i="10"/>
  <c r="AA1185" i="8"/>
  <c r="J930" i="10"/>
  <c r="Y1187" i="8"/>
  <c r="H932" i="10"/>
  <c r="Z1188" i="8"/>
  <c r="I933" i="10"/>
  <c r="AA1189" i="8"/>
  <c r="J934" i="10"/>
  <c r="Y1191" i="8"/>
  <c r="H936" i="10"/>
  <c r="Z1192" i="8"/>
  <c r="I937" i="10"/>
  <c r="AA1193" i="8"/>
  <c r="J938" i="10"/>
  <c r="Y1195" i="8"/>
  <c r="H940" i="10"/>
  <c r="Z1196" i="8"/>
  <c r="I941" i="10"/>
  <c r="AA1197" i="8"/>
  <c r="J942" i="10"/>
  <c r="Y1199" i="8"/>
  <c r="H944" i="10"/>
  <c r="Z1200" i="8"/>
  <c r="I945" i="10"/>
  <c r="AA1201" i="8"/>
  <c r="J946" i="10"/>
  <c r="Y1203" i="8"/>
  <c r="H948" i="10"/>
  <c r="Z1204" i="8"/>
  <c r="I949" i="10"/>
  <c r="AA1205" i="8"/>
  <c r="J950" i="10"/>
  <c r="Y1207" i="8"/>
  <c r="H952" i="10"/>
  <c r="Z1208" i="8"/>
  <c r="I953" i="10"/>
  <c r="AA1209" i="8"/>
  <c r="J954" i="10"/>
  <c r="Y1211" i="8"/>
  <c r="H956" i="10"/>
  <c r="Z1212" i="8"/>
  <c r="I957" i="10"/>
  <c r="AA1213" i="8"/>
  <c r="J958" i="10"/>
  <c r="Y1215" i="8"/>
  <c r="H960" i="10"/>
  <c r="Z1216" i="8"/>
  <c r="I961" i="10"/>
  <c r="AA1217" i="8"/>
  <c r="J962" i="10"/>
  <c r="Y1219" i="8"/>
  <c r="H964" i="10"/>
  <c r="Z1220" i="8"/>
  <c r="I965" i="10"/>
  <c r="AA1221" i="8"/>
  <c r="J966" i="10"/>
  <c r="Y1223" i="8"/>
  <c r="H968" i="10"/>
  <c r="Z1224" i="8"/>
  <c r="I969" i="10"/>
  <c r="AA1225" i="8"/>
  <c r="J970" i="10"/>
  <c r="I1605" i="10" l="1"/>
  <c r="H1600" i="10"/>
  <c r="H1592" i="10"/>
  <c r="I1581" i="10"/>
  <c r="J1570" i="10"/>
  <c r="J1562" i="10"/>
  <c r="I1557" i="10"/>
  <c r="J1546" i="10"/>
  <c r="H1544" i="10"/>
  <c r="H1536" i="10"/>
  <c r="H1528" i="10"/>
  <c r="J1522" i="10"/>
  <c r="H1512" i="10"/>
  <c r="I1501" i="10"/>
  <c r="J1490" i="10"/>
  <c r="J1482" i="10"/>
  <c r="I1469" i="10"/>
  <c r="I1461" i="10"/>
  <c r="J1450" i="10"/>
  <c r="I1445" i="10"/>
  <c r="J1434" i="10"/>
  <c r="I1429" i="10"/>
  <c r="J1418" i="10"/>
  <c r="J1410" i="10"/>
  <c r="H1400" i="10"/>
  <c r="J1394" i="10"/>
  <c r="H1384" i="10"/>
  <c r="H1376" i="10"/>
  <c r="H1368" i="10"/>
  <c r="H1360" i="10"/>
  <c r="I1349" i="10"/>
  <c r="J1338" i="10"/>
  <c r="I1333" i="10"/>
  <c r="H1320" i="10"/>
  <c r="H1312" i="10"/>
  <c r="H1304" i="10"/>
  <c r="J1298" i="10"/>
  <c r="H1288" i="10"/>
  <c r="H1280" i="10"/>
  <c r="H1272" i="10"/>
  <c r="H1264" i="10"/>
  <c r="I1253" i="10"/>
  <c r="J1242" i="10"/>
  <c r="J1234" i="10"/>
  <c r="J1226" i="10"/>
  <c r="J1218" i="10"/>
  <c r="H1208" i="10"/>
  <c r="J1202" i="10"/>
  <c r="H1192" i="10"/>
  <c r="H1184" i="10"/>
  <c r="I1173" i="10"/>
  <c r="J1170" i="10"/>
  <c r="H1160" i="10"/>
  <c r="J1154" i="10"/>
  <c r="H1144" i="10"/>
  <c r="J1138" i="10"/>
  <c r="H1128" i="10"/>
  <c r="J1122" i="10"/>
  <c r="J1114" i="10"/>
  <c r="H1104" i="10"/>
  <c r="H1096" i="10"/>
  <c r="I1085" i="10"/>
  <c r="J1074" i="10"/>
  <c r="I1069" i="10"/>
  <c r="J1058" i="10"/>
  <c r="H1048" i="10"/>
  <c r="G1535" i="10"/>
  <c r="G1051" i="10"/>
  <c r="G1067" i="10"/>
  <c r="G1083" i="10"/>
  <c r="G1107" i="10"/>
  <c r="G1123" i="10"/>
  <c r="G1139" i="10"/>
  <c r="G1163" i="10"/>
  <c r="G1187" i="10"/>
  <c r="G1203" i="10"/>
  <c r="G1227" i="10"/>
  <c r="G1235" i="10"/>
  <c r="G1243" i="10"/>
  <c r="G1251" i="10"/>
  <c r="G1267" i="10"/>
  <c r="G1291" i="10"/>
  <c r="G1307" i="10"/>
  <c r="G1323" i="10"/>
  <c r="G1339" i="10"/>
  <c r="G1355" i="10"/>
  <c r="G1379" i="10"/>
  <c r="G1411" i="10"/>
  <c r="G1427" i="10"/>
  <c r="G1451" i="10"/>
  <c r="G1467" i="10"/>
  <c r="G1483" i="10"/>
  <c r="F1498" i="10"/>
  <c r="F1522" i="10"/>
  <c r="F1538" i="10"/>
  <c r="F1554" i="10"/>
  <c r="F1570" i="10"/>
  <c r="F1586" i="10"/>
  <c r="F1602" i="10"/>
  <c r="F1046" i="10"/>
  <c r="F1086" i="10"/>
  <c r="F1318" i="10"/>
  <c r="I1609" i="10"/>
  <c r="H1604" i="10"/>
  <c r="J1598" i="10"/>
  <c r="J1590" i="10"/>
  <c r="I1585" i="10"/>
  <c r="H1580" i="10"/>
  <c r="J1574" i="10"/>
  <c r="H1572" i="10"/>
  <c r="J1566" i="10"/>
  <c r="J1558" i="10"/>
  <c r="I1553" i="10"/>
  <c r="H1548" i="10"/>
  <c r="J1542" i="10"/>
  <c r="I1537" i="10"/>
  <c r="H1532" i="10"/>
  <c r="H1524" i="10"/>
  <c r="J1518" i="10"/>
  <c r="I1513" i="10"/>
  <c r="H1508" i="10"/>
  <c r="J1502" i="10"/>
  <c r="I1497" i="10"/>
  <c r="H1492" i="10"/>
  <c r="J1486" i="10"/>
  <c r="I1481" i="10"/>
  <c r="H1476" i="10"/>
  <c r="J1470" i="10"/>
  <c r="I1465" i="10"/>
  <c r="H1460" i="10"/>
  <c r="J1454" i="10"/>
  <c r="I1449" i="10"/>
  <c r="H1444" i="10"/>
  <c r="J1438" i="10"/>
  <c r="I1433" i="10"/>
  <c r="H1428" i="10"/>
  <c r="J1422" i="10"/>
  <c r="I1417" i="10"/>
  <c r="H1412" i="10"/>
  <c r="I1409" i="10"/>
  <c r="H1404" i="10"/>
  <c r="I1401" i="10"/>
  <c r="J1398" i="10"/>
  <c r="H1396" i="10"/>
  <c r="J1390" i="10"/>
  <c r="H1388" i="10"/>
  <c r="I1385" i="10"/>
  <c r="J1382" i="10"/>
  <c r="H1380" i="10"/>
  <c r="I1377" i="10"/>
  <c r="H1372" i="10"/>
  <c r="I1369" i="10"/>
  <c r="J1366" i="10"/>
  <c r="H1364" i="10"/>
  <c r="I1361" i="10"/>
  <c r="J1358" i="10"/>
  <c r="H1356" i="10"/>
  <c r="I1353" i="10"/>
  <c r="J1350" i="10"/>
  <c r="H1348" i="10"/>
  <c r="I1345" i="10"/>
  <c r="J1342" i="10"/>
  <c r="H1340" i="10"/>
  <c r="I1337" i="10"/>
  <c r="H1332" i="10"/>
  <c r="I1329" i="10"/>
  <c r="J1326" i="10"/>
  <c r="H1324" i="10"/>
  <c r="I1321" i="10"/>
  <c r="J1318" i="10"/>
  <c r="H1316" i="10"/>
  <c r="I1313" i="10"/>
  <c r="J1310" i="10"/>
  <c r="H1308" i="10"/>
  <c r="I1305" i="10"/>
  <c r="J1302" i="10"/>
  <c r="H1300" i="10"/>
  <c r="I1297" i="10"/>
  <c r="J1294" i="10"/>
  <c r="H1292" i="10"/>
  <c r="I1289" i="10"/>
  <c r="J1286" i="10"/>
  <c r="H1284" i="10"/>
  <c r="I1281" i="10"/>
  <c r="J1278" i="10"/>
  <c r="H1276" i="10"/>
  <c r="I1273" i="10"/>
  <c r="J1270" i="10"/>
  <c r="H1268" i="10"/>
  <c r="I1265" i="10"/>
  <c r="J1262" i="10"/>
  <c r="H1260" i="10"/>
  <c r="I1257" i="10"/>
  <c r="J1254" i="10"/>
  <c r="H1252" i="10"/>
  <c r="I1249" i="10"/>
  <c r="J1246" i="10"/>
  <c r="I1241" i="10"/>
  <c r="J1238" i="10"/>
  <c r="H1236" i="10"/>
  <c r="I1233" i="10"/>
  <c r="J1230" i="10"/>
  <c r="H1228" i="10"/>
  <c r="I1225" i="10"/>
  <c r="J1222" i="10"/>
  <c r="H1220" i="10"/>
  <c r="I1217" i="10"/>
  <c r="J1214" i="10"/>
  <c r="H1212" i="10"/>
  <c r="I1209" i="10"/>
  <c r="J1206" i="10"/>
  <c r="H1204" i="10"/>
  <c r="I1201" i="10"/>
  <c r="J1198" i="10"/>
  <c r="H1196" i="10"/>
  <c r="I1193" i="10"/>
  <c r="J1190" i="10"/>
  <c r="H1188" i="10"/>
  <c r="I1185" i="10"/>
  <c r="J1182" i="10"/>
  <c r="H1180" i="10"/>
  <c r="I1177" i="10"/>
  <c r="J1174" i="10"/>
  <c r="H1172" i="10"/>
  <c r="I1169" i="10"/>
  <c r="J1166" i="10"/>
  <c r="H1164" i="10"/>
  <c r="I1161" i="10"/>
  <c r="J1158" i="10"/>
  <c r="H1156" i="10"/>
  <c r="I1153" i="10"/>
  <c r="J1150" i="10"/>
  <c r="H1148" i="10"/>
  <c r="I1145" i="10"/>
  <c r="J1142" i="10"/>
  <c r="H1140" i="10"/>
  <c r="I1137" i="10"/>
  <c r="J1134" i="10"/>
  <c r="H1132" i="10"/>
  <c r="I1129" i="10"/>
  <c r="J1126" i="10"/>
  <c r="H1124" i="10"/>
  <c r="I1121" i="10"/>
  <c r="J1118" i="10"/>
  <c r="H1116" i="10"/>
  <c r="I1113" i="10"/>
  <c r="J1110" i="10"/>
  <c r="H1108" i="10"/>
  <c r="I1105" i="10"/>
  <c r="J1102" i="10"/>
  <c r="H1100" i="10"/>
  <c r="I1097" i="10"/>
  <c r="J1094" i="10"/>
  <c r="H1092" i="10"/>
  <c r="I1089" i="10"/>
  <c r="J1086" i="10"/>
  <c r="H1084" i="10"/>
  <c r="I1081" i="10"/>
  <c r="J1078" i="10"/>
  <c r="H1076" i="10"/>
  <c r="I1073" i="10"/>
  <c r="J1070" i="10"/>
  <c r="H1068" i="10"/>
  <c r="I1065" i="10"/>
  <c r="J1062" i="10"/>
  <c r="H1060" i="10"/>
  <c r="I1057" i="10"/>
  <c r="J1054" i="10"/>
  <c r="H1052" i="10"/>
  <c r="I1049" i="10"/>
  <c r="J1046" i="10"/>
  <c r="H1044" i="10"/>
  <c r="I1041" i="10"/>
  <c r="J1038" i="10"/>
  <c r="G1383" i="10"/>
  <c r="J1602" i="10"/>
  <c r="I1589" i="10"/>
  <c r="I1573" i="10"/>
  <c r="H1552" i="10"/>
  <c r="I1533" i="10"/>
  <c r="J1514" i="10"/>
  <c r="H1496" i="10"/>
  <c r="I1477" i="10"/>
  <c r="J1458" i="10"/>
  <c r="I1437" i="10"/>
  <c r="I1421" i="10"/>
  <c r="H1408" i="10"/>
  <c r="J1386" i="10"/>
  <c r="J1370" i="10"/>
  <c r="H1352" i="10"/>
  <c r="I1341" i="10"/>
  <c r="I1325" i="10"/>
  <c r="I1309" i="10"/>
  <c r="J1290" i="10"/>
  <c r="J1274" i="10"/>
  <c r="J1258" i="10"/>
  <c r="I1245" i="10"/>
  <c r="I1229" i="10"/>
  <c r="H1216" i="10"/>
  <c r="I1197" i="10"/>
  <c r="I1181" i="10"/>
  <c r="I1165" i="10"/>
  <c r="I1149" i="10"/>
  <c r="J1130" i="10"/>
  <c r="H1112" i="10"/>
  <c r="J1098" i="10"/>
  <c r="J1082" i="10"/>
  <c r="H1072" i="10"/>
  <c r="I1061" i="10"/>
  <c r="J1050" i="10"/>
  <c r="I1045" i="10"/>
  <c r="J1042" i="10"/>
  <c r="I1037" i="10"/>
  <c r="G1503" i="10"/>
  <c r="G1527" i="10"/>
  <c r="G1559" i="10"/>
  <c r="G1583" i="10"/>
  <c r="G1607" i="10"/>
  <c r="G1059" i="10"/>
  <c r="G1099" i="10"/>
  <c r="G1155" i="10"/>
  <c r="G1211" i="10"/>
  <c r="G1283" i="10"/>
  <c r="G1331" i="10"/>
  <c r="G1371" i="10"/>
  <c r="G1435" i="10"/>
  <c r="G1475" i="10"/>
  <c r="F1506" i="10"/>
  <c r="F1562" i="10"/>
  <c r="F1594" i="10"/>
  <c r="F1610" i="10"/>
  <c r="F1038" i="10"/>
  <c r="F1062" i="10"/>
  <c r="F1070" i="10"/>
  <c r="F1078" i="10"/>
  <c r="F1094" i="10"/>
  <c r="F1102" i="10"/>
  <c r="F1110" i="10"/>
  <c r="F1118" i="10"/>
  <c r="F1126" i="10"/>
  <c r="F1134" i="10"/>
  <c r="F1142" i="10"/>
  <c r="F1150" i="10"/>
  <c r="F1158" i="10"/>
  <c r="F1166" i="10"/>
  <c r="F1174" i="10"/>
  <c r="F1182" i="10"/>
  <c r="F1190" i="10"/>
  <c r="F1198" i="10"/>
  <c r="F1206" i="10"/>
  <c r="F1214" i="10"/>
  <c r="F1222" i="10"/>
  <c r="F1230" i="10"/>
  <c r="F1238" i="10"/>
  <c r="F1246" i="10"/>
  <c r="F1254" i="10"/>
  <c r="F1262" i="10"/>
  <c r="F1270" i="10"/>
  <c r="F1278" i="10"/>
  <c r="F1286" i="10"/>
  <c r="F1294" i="10"/>
  <c r="F1302" i="10"/>
  <c r="F1326" i="10"/>
  <c r="F1334" i="10"/>
  <c r="F1342" i="10"/>
  <c r="F1350" i="10"/>
  <c r="F1358" i="10"/>
  <c r="F1366" i="10"/>
  <c r="F1374" i="10"/>
  <c r="F1382" i="10"/>
  <c r="F1390" i="10"/>
  <c r="F1398" i="10"/>
  <c r="F1406" i="10"/>
  <c r="F1414" i="10"/>
  <c r="F1422" i="10"/>
  <c r="F1430" i="10"/>
  <c r="F1438" i="10"/>
  <c r="F1446" i="10"/>
  <c r="F1454" i="10"/>
  <c r="F1462" i="10"/>
  <c r="F1470" i="10"/>
  <c r="F1478" i="10"/>
  <c r="F1486" i="10"/>
  <c r="J1381" i="10"/>
  <c r="F1517" i="10"/>
  <c r="F1545" i="10"/>
  <c r="F1569" i="10"/>
  <c r="F1589" i="10"/>
  <c r="F1037" i="10"/>
  <c r="F1065" i="10"/>
  <c r="F1085" i="10"/>
  <c r="F1109" i="10"/>
  <c r="F1133" i="10"/>
  <c r="F1157" i="10"/>
  <c r="F1181" i="10"/>
  <c r="F1205" i="10"/>
  <c r="F1225" i="10"/>
  <c r="F1249" i="10"/>
  <c r="F1273" i="10"/>
  <c r="F1297" i="10"/>
  <c r="F1321" i="10"/>
  <c r="F1345" i="10"/>
  <c r="F1369" i="10"/>
  <c r="F1397" i="10"/>
  <c r="F1425" i="10"/>
  <c r="F1445" i="10"/>
  <c r="F1469" i="10"/>
  <c r="F1493" i="10"/>
  <c r="H1609" i="10"/>
  <c r="I1606" i="10"/>
  <c r="J1603" i="10"/>
  <c r="H1601" i="10"/>
  <c r="I1598" i="10"/>
  <c r="J1595" i="10"/>
  <c r="H1593" i="10"/>
  <c r="I1590" i="10"/>
  <c r="J1587" i="10"/>
  <c r="H1585" i="10"/>
  <c r="I1582" i="10"/>
  <c r="J1579" i="10"/>
  <c r="H1577" i="10"/>
  <c r="I1574" i="10"/>
  <c r="J1571" i="10"/>
  <c r="H1569" i="10"/>
  <c r="I1566" i="10"/>
  <c r="J1563" i="10"/>
  <c r="H1561" i="10"/>
  <c r="I1558" i="10"/>
  <c r="J1555" i="10"/>
  <c r="H1553" i="10"/>
  <c r="I1550" i="10"/>
  <c r="J1547" i="10"/>
  <c r="H1545" i="10"/>
  <c r="I1542" i="10"/>
  <c r="J1539" i="10"/>
  <c r="H1537" i="10"/>
  <c r="I1534" i="10"/>
  <c r="H1529" i="10"/>
  <c r="I1526" i="10"/>
  <c r="J1523" i="10"/>
  <c r="H1521" i="10"/>
  <c r="I1518" i="10"/>
  <c r="J1515" i="10"/>
  <c r="H1513" i="10"/>
  <c r="I1510" i="10"/>
  <c r="J1507" i="10"/>
  <c r="H1505" i="10"/>
  <c r="I1502" i="10"/>
  <c r="J1499" i="10"/>
  <c r="H1497" i="10"/>
  <c r="I1494" i="10"/>
  <c r="J1491" i="10"/>
  <c r="H1489" i="10"/>
  <c r="I1486" i="10"/>
  <c r="J1483" i="10"/>
  <c r="H1481" i="10"/>
  <c r="I1478" i="10"/>
  <c r="J1475" i="10"/>
  <c r="H1473" i="10"/>
  <c r="I1470" i="10"/>
  <c r="J1467" i="10"/>
  <c r="H1465" i="10"/>
  <c r="I1462" i="10"/>
  <c r="J1459" i="10"/>
  <c r="H1457" i="10"/>
  <c r="I1454" i="10"/>
  <c r="J1451" i="10"/>
  <c r="H1449" i="10"/>
  <c r="I1446" i="10"/>
  <c r="J1443" i="10"/>
  <c r="H1441" i="10"/>
  <c r="I1438" i="10"/>
  <c r="J1435" i="10"/>
  <c r="H1433" i="10"/>
  <c r="I1430" i="10"/>
  <c r="J1427" i="10"/>
  <c r="H1425" i="10"/>
  <c r="I1422" i="10"/>
  <c r="J1419" i="10"/>
  <c r="H1417" i="10"/>
  <c r="I1414" i="10"/>
  <c r="J1411" i="10"/>
  <c r="H1409" i="10"/>
  <c r="I1406" i="10"/>
  <c r="J1403" i="10"/>
  <c r="H1401" i="10"/>
  <c r="I1398" i="10"/>
  <c r="J1395" i="10"/>
  <c r="H1393" i="10"/>
  <c r="I1390" i="10"/>
  <c r="J1387" i="10"/>
  <c r="H1385" i="10"/>
  <c r="I1382" i="10"/>
  <c r="J1379" i="10"/>
  <c r="H1377" i="10"/>
  <c r="I1374" i="10"/>
  <c r="J1371" i="10"/>
  <c r="H1369" i="10"/>
  <c r="I1366" i="10"/>
  <c r="J1363" i="10"/>
  <c r="H1361" i="10"/>
  <c r="I1358" i="10"/>
  <c r="J1355" i="10"/>
  <c r="H1353" i="10"/>
  <c r="I1350" i="10"/>
  <c r="J1347" i="10"/>
  <c r="H1345" i="10"/>
  <c r="I1342" i="10"/>
  <c r="J1339" i="10"/>
  <c r="H1337" i="10"/>
  <c r="I1334" i="10"/>
  <c r="J1331" i="10"/>
  <c r="H1329" i="10"/>
  <c r="I1326" i="10"/>
  <c r="J1323" i="10"/>
  <c r="H1321" i="10"/>
  <c r="I1318" i="10"/>
  <c r="J1315" i="10"/>
  <c r="H1313" i="10"/>
  <c r="I1310" i="10"/>
  <c r="J1307" i="10"/>
  <c r="H1305" i="10"/>
  <c r="I1302" i="10"/>
  <c r="J1299" i="10"/>
  <c r="H1297" i="10"/>
  <c r="I1294" i="10"/>
  <c r="J1291" i="10"/>
  <c r="H1289" i="10"/>
  <c r="I1286" i="10"/>
  <c r="J1283" i="10"/>
  <c r="H1281" i="10"/>
  <c r="I1278" i="10"/>
  <c r="J1275" i="10"/>
  <c r="H1273" i="10"/>
  <c r="I1270" i="10"/>
  <c r="J1267" i="10"/>
  <c r="H1265" i="10"/>
  <c r="I1262" i="10"/>
  <c r="J1259" i="10"/>
  <c r="H1257" i="10"/>
  <c r="I1254" i="10"/>
  <c r="J1251" i="10"/>
  <c r="H1249" i="10"/>
  <c r="I1246" i="10"/>
  <c r="J1243" i="10"/>
  <c r="H1241" i="10"/>
  <c r="I1238" i="10"/>
  <c r="J1235" i="10"/>
  <c r="H1233" i="10"/>
  <c r="I1230" i="10"/>
  <c r="J1227" i="10"/>
  <c r="H1225" i="10"/>
  <c r="I1222" i="10"/>
  <c r="J1219" i="10"/>
  <c r="H1217" i="10"/>
  <c r="I1214" i="10"/>
  <c r="J1211" i="10"/>
  <c r="H1209" i="10"/>
  <c r="I1206" i="10"/>
  <c r="J1203" i="10"/>
  <c r="H1201" i="10"/>
  <c r="I1198" i="10"/>
  <c r="J1195" i="10"/>
  <c r="H1193" i="10"/>
  <c r="I1190" i="10"/>
  <c r="J1187" i="10"/>
  <c r="H1185" i="10"/>
  <c r="I1182" i="10"/>
  <c r="J1179" i="10"/>
  <c r="H1177" i="10"/>
  <c r="I1174" i="10"/>
  <c r="J1171" i="10"/>
  <c r="H1169" i="10"/>
  <c r="I1166" i="10"/>
  <c r="J1163" i="10"/>
  <c r="H1161" i="10"/>
  <c r="I1158" i="10"/>
  <c r="J1155" i="10"/>
  <c r="H1153" i="10"/>
  <c r="I1150" i="10"/>
  <c r="J1147" i="10"/>
  <c r="H1145" i="10"/>
  <c r="I1142" i="10"/>
  <c r="J1139" i="10"/>
  <c r="H1137" i="10"/>
  <c r="I1134" i="10"/>
  <c r="J1131" i="10"/>
  <c r="H1129" i="10"/>
  <c r="I1126" i="10"/>
  <c r="J1123" i="10"/>
  <c r="H1121" i="10"/>
  <c r="I1118" i="10"/>
  <c r="J1115" i="10"/>
  <c r="H1113" i="10"/>
  <c r="I1110" i="10"/>
  <c r="J1107" i="10"/>
  <c r="H1105" i="10"/>
  <c r="I1102" i="10"/>
  <c r="J1099" i="10"/>
  <c r="H1097" i="10"/>
  <c r="I1094" i="10"/>
  <c r="J1091" i="10"/>
  <c r="H1089" i="10"/>
  <c r="I1086" i="10"/>
  <c r="J1083" i="10"/>
  <c r="H1081" i="10"/>
  <c r="I1078" i="10"/>
  <c r="J1075" i="10"/>
  <c r="H1073" i="10"/>
  <c r="I1070" i="10"/>
  <c r="J1067" i="10"/>
  <c r="H1065" i="10"/>
  <c r="I1062" i="10"/>
  <c r="J1059" i="10"/>
  <c r="H1057" i="10"/>
  <c r="I1054" i="10"/>
  <c r="J1051" i="10"/>
  <c r="H1049" i="10"/>
  <c r="I1046" i="10"/>
  <c r="J1043" i="10"/>
  <c r="H1041" i="10"/>
  <c r="I1038" i="10"/>
  <c r="G1500" i="10"/>
  <c r="G1508" i="10"/>
  <c r="G1516" i="10"/>
  <c r="G1524" i="10"/>
  <c r="G1532" i="10"/>
  <c r="G1540" i="10"/>
  <c r="G1548" i="10"/>
  <c r="G1556" i="10"/>
  <c r="G1564" i="10"/>
  <c r="G1572" i="10"/>
  <c r="G1580" i="10"/>
  <c r="G1588" i="10"/>
  <c r="G1596" i="10"/>
  <c r="G1604" i="10"/>
  <c r="G1040" i="10"/>
  <c r="G1048" i="10"/>
  <c r="G1056" i="10"/>
  <c r="G1064" i="10"/>
  <c r="G1072" i="10"/>
  <c r="G1080" i="10"/>
  <c r="G1088" i="10"/>
  <c r="G1096" i="10"/>
  <c r="G1104" i="10"/>
  <c r="G1112" i="10"/>
  <c r="G1120" i="10"/>
  <c r="G1128" i="10"/>
  <c r="G1136" i="10"/>
  <c r="G1144" i="10"/>
  <c r="G1152" i="10"/>
  <c r="G1160" i="10"/>
  <c r="G1168" i="10"/>
  <c r="G1176" i="10"/>
  <c r="G1184" i="10"/>
  <c r="G1192" i="10"/>
  <c r="G1200" i="10"/>
  <c r="G1208" i="10"/>
  <c r="G1216" i="10"/>
  <c r="G1224" i="10"/>
  <c r="G1232" i="10"/>
  <c r="G1240" i="10"/>
  <c r="G1248" i="10"/>
  <c r="G1256" i="10"/>
  <c r="G1264" i="10"/>
  <c r="G1272" i="10"/>
  <c r="G1280" i="10"/>
  <c r="G1288" i="10"/>
  <c r="G1296" i="10"/>
  <c r="G1304" i="10"/>
  <c r="G1312" i="10"/>
  <c r="G1320" i="10"/>
  <c r="G1328" i="10"/>
  <c r="G1336" i="10"/>
  <c r="G1344" i="10"/>
  <c r="G1352" i="10"/>
  <c r="G1360" i="10"/>
  <c r="G1368" i="10"/>
  <c r="G1376" i="10"/>
  <c r="G1384" i="10"/>
  <c r="G1392" i="10"/>
  <c r="G1400" i="10"/>
  <c r="G1408" i="10"/>
  <c r="G1416" i="10"/>
  <c r="G1424" i="10"/>
  <c r="G1432" i="10"/>
  <c r="G1440" i="10"/>
  <c r="G1448" i="10"/>
  <c r="G1456" i="10"/>
  <c r="G1464" i="10"/>
  <c r="G1472" i="10"/>
  <c r="G1480" i="10"/>
  <c r="G1488" i="10"/>
  <c r="F1495" i="10"/>
  <c r="F1503" i="10"/>
  <c r="F1511" i="10"/>
  <c r="F1519" i="10"/>
  <c r="F1527" i="10"/>
  <c r="F1535" i="10"/>
  <c r="F1543" i="10"/>
  <c r="F1551" i="10"/>
  <c r="F1559" i="10"/>
  <c r="F1567" i="10"/>
  <c r="F1575" i="10"/>
  <c r="F1583" i="10"/>
  <c r="F1591" i="10"/>
  <c r="F1599" i="10"/>
  <c r="F1607" i="10"/>
  <c r="F1043" i="10"/>
  <c r="F1051" i="10"/>
  <c r="F1059" i="10"/>
  <c r="F1067" i="10"/>
  <c r="F1075" i="10"/>
  <c r="F1083" i="10"/>
  <c r="F1091" i="10"/>
  <c r="F1099" i="10"/>
  <c r="F1107" i="10"/>
  <c r="F1115" i="10"/>
  <c r="F1123" i="10"/>
  <c r="F1131" i="10"/>
  <c r="F1139" i="10"/>
  <c r="F1147" i="10"/>
  <c r="F1155" i="10"/>
  <c r="F1163" i="10"/>
  <c r="F1171" i="10"/>
  <c r="F1179" i="10"/>
  <c r="F1187" i="10"/>
  <c r="F1195" i="10"/>
  <c r="F1203" i="10"/>
  <c r="F1211" i="10"/>
  <c r="F1219" i="10"/>
  <c r="F1227" i="10"/>
  <c r="F1235" i="10"/>
  <c r="F1243" i="10"/>
  <c r="F1251" i="10"/>
  <c r="F1259" i="10"/>
  <c r="F1267" i="10"/>
  <c r="F1275" i="10"/>
  <c r="F1283" i="10"/>
  <c r="F1291" i="10"/>
  <c r="F1299" i="10"/>
  <c r="F1307" i="10"/>
  <c r="F1315" i="10"/>
  <c r="F1323" i="10"/>
  <c r="F1331" i="10"/>
  <c r="F1339" i="10"/>
  <c r="F1347" i="10"/>
  <c r="F1355" i="10"/>
  <c r="F1363" i="10"/>
  <c r="F1371" i="10"/>
  <c r="F1379" i="10"/>
  <c r="F1387" i="10"/>
  <c r="F1395" i="10"/>
  <c r="F1403" i="10"/>
  <c r="F1411" i="10"/>
  <c r="F1419" i="10"/>
  <c r="F1427" i="10"/>
  <c r="F1435" i="10"/>
  <c r="F1443" i="10"/>
  <c r="F1451" i="10"/>
  <c r="F1459" i="10"/>
  <c r="F1467" i="10"/>
  <c r="F1475" i="10"/>
  <c r="F1483" i="10"/>
  <c r="F1491" i="10"/>
  <c r="J1477" i="10"/>
  <c r="I1464" i="10"/>
  <c r="H1455" i="10"/>
  <c r="H1447" i="10"/>
  <c r="H1439" i="10"/>
  <c r="I1432" i="10"/>
  <c r="H1423" i="10"/>
  <c r="H1415" i="10"/>
  <c r="J1405" i="10"/>
  <c r="H1395" i="10"/>
  <c r="H1387" i="10"/>
  <c r="H1379" i="10"/>
  <c r="H1371" i="10"/>
  <c r="J1361" i="10"/>
  <c r="H1351" i="10"/>
  <c r="J1341" i="10"/>
  <c r="J1333" i="10"/>
  <c r="H1323" i="10"/>
  <c r="H1315" i="10"/>
  <c r="H1307" i="10"/>
  <c r="H1299" i="10"/>
  <c r="H1291" i="10"/>
  <c r="H1283" i="10"/>
  <c r="H1275" i="10"/>
  <c r="I1268" i="10"/>
  <c r="H1259" i="10"/>
  <c r="J1249" i="10"/>
  <c r="J1241" i="10"/>
  <c r="J1233" i="10"/>
  <c r="H1223" i="10"/>
  <c r="H1215" i="10"/>
  <c r="H1207" i="10"/>
  <c r="H1199" i="10"/>
  <c r="H1191" i="10"/>
  <c r="J1181" i="10"/>
  <c r="J1169" i="10"/>
  <c r="I1160" i="10"/>
  <c r="H1151" i="10"/>
  <c r="I1144" i="10"/>
  <c r="I1136" i="10"/>
  <c r="H1127" i="10"/>
  <c r="H1119" i="10"/>
  <c r="H1111" i="10"/>
  <c r="H1103" i="10"/>
  <c r="I1096" i="10"/>
  <c r="H1087" i="10"/>
  <c r="H1079" i="10"/>
  <c r="H1071" i="10"/>
  <c r="H1063" i="10"/>
  <c r="H1055" i="10"/>
  <c r="H1047" i="10"/>
  <c r="H1039" i="10"/>
  <c r="G1498" i="10"/>
  <c r="G1526" i="10"/>
  <c r="G1554" i="10"/>
  <c r="G1582" i="10"/>
  <c r="G1610" i="10"/>
  <c r="G1058" i="10"/>
  <c r="G1106" i="10"/>
  <c r="G1134" i="10"/>
  <c r="G1166" i="10"/>
  <c r="G1194" i="10"/>
  <c r="G1218" i="10"/>
  <c r="G1242" i="10"/>
  <c r="G1270" i="10"/>
  <c r="G1302" i="10"/>
  <c r="G1326" i="10"/>
  <c r="G1350" i="10"/>
  <c r="G1374" i="10"/>
  <c r="G1402" i="10"/>
  <c r="G1426" i="10"/>
  <c r="G1442" i="10"/>
  <c r="G1474" i="10"/>
  <c r="F1497" i="10"/>
  <c r="F1525" i="10"/>
  <c r="F1557" i="10"/>
  <c r="F1581" i="10"/>
  <c r="F1609" i="10"/>
  <c r="F1053" i="10"/>
  <c r="F1077" i="10"/>
  <c r="F1105" i="10"/>
  <c r="F1137" i="10"/>
  <c r="F1161" i="10"/>
  <c r="F1185" i="10"/>
  <c r="F1217" i="10"/>
  <c r="F1241" i="10"/>
  <c r="F1269" i="10"/>
  <c r="F1301" i="10"/>
  <c r="F1325" i="10"/>
  <c r="F1349" i="10"/>
  <c r="F1377" i="10"/>
  <c r="F1413" i="10"/>
  <c r="F1433" i="10"/>
  <c r="F1461" i="10"/>
  <c r="F1485" i="10"/>
  <c r="J1608" i="10"/>
  <c r="H1606" i="10"/>
  <c r="I1603" i="10"/>
  <c r="J1600" i="10"/>
  <c r="H1598" i="10"/>
  <c r="I1595" i="10"/>
  <c r="J1592" i="10"/>
  <c r="H1590" i="10"/>
  <c r="I1587" i="10"/>
  <c r="J1584" i="10"/>
  <c r="H1582" i="10"/>
  <c r="I1579" i="10"/>
  <c r="J1576" i="10"/>
  <c r="H1574" i="10"/>
  <c r="I1571" i="10"/>
  <c r="J1568" i="10"/>
  <c r="H1566" i="10"/>
  <c r="I1563" i="10"/>
  <c r="J1560" i="10"/>
  <c r="H1558" i="10"/>
  <c r="I1555" i="10"/>
  <c r="J1552" i="10"/>
  <c r="H1550" i="10"/>
  <c r="I1547" i="10"/>
  <c r="J1544" i="10"/>
  <c r="H1542" i="10"/>
  <c r="I1539" i="10"/>
  <c r="J1536" i="10"/>
  <c r="H1534" i="10"/>
  <c r="I1531" i="10"/>
  <c r="J1528" i="10"/>
  <c r="H1526" i="10"/>
  <c r="I1523" i="10"/>
  <c r="J1520" i="10"/>
  <c r="H1518" i="10"/>
  <c r="I1515" i="10"/>
  <c r="J1512" i="10"/>
  <c r="H1510" i="10"/>
  <c r="I1507" i="10"/>
  <c r="J1504" i="10"/>
  <c r="H1502" i="10"/>
  <c r="I1499" i="10"/>
  <c r="J1496" i="10"/>
  <c r="H1494" i="10"/>
  <c r="I1491" i="10"/>
  <c r="J1488" i="10"/>
  <c r="H1486" i="10"/>
  <c r="I1483" i="10"/>
  <c r="J1480" i="10"/>
  <c r="H1478" i="10"/>
  <c r="I1475" i="10"/>
  <c r="J1472" i="10"/>
  <c r="H1470" i="10"/>
  <c r="I1467" i="10"/>
  <c r="J1464" i="10"/>
  <c r="H1462" i="10"/>
  <c r="I1459" i="10"/>
  <c r="J1456" i="10"/>
  <c r="H1454" i="10"/>
  <c r="I1451" i="10"/>
  <c r="J1448" i="10"/>
  <c r="H1446" i="10"/>
  <c r="I1443" i="10"/>
  <c r="J1440" i="10"/>
  <c r="H1438" i="10"/>
  <c r="I1435" i="10"/>
  <c r="J1432" i="10"/>
  <c r="H1430" i="10"/>
  <c r="I1427" i="10"/>
  <c r="J1424" i="10"/>
  <c r="H1422" i="10"/>
  <c r="I1419" i="10"/>
  <c r="J1416" i="10"/>
  <c r="H1414" i="10"/>
  <c r="I1411" i="10"/>
  <c r="J1408" i="10"/>
  <c r="H1406" i="10"/>
  <c r="I1403" i="10"/>
  <c r="J1400" i="10"/>
  <c r="H1398" i="10"/>
  <c r="I1395" i="10"/>
  <c r="J1392" i="10"/>
  <c r="H1390" i="10"/>
  <c r="I1387" i="10"/>
  <c r="J1384" i="10"/>
  <c r="H1382" i="10"/>
  <c r="I1379" i="10"/>
  <c r="J1376" i="10"/>
  <c r="H1374" i="10"/>
  <c r="I1371" i="10"/>
  <c r="J1368" i="10"/>
  <c r="H1366" i="10"/>
  <c r="I1363" i="10"/>
  <c r="J1360" i="10"/>
  <c r="H1358" i="10"/>
  <c r="I1355" i="10"/>
  <c r="J1352" i="10"/>
  <c r="H1350" i="10"/>
  <c r="I1347" i="10"/>
  <c r="J1344" i="10"/>
  <c r="H1342" i="10"/>
  <c r="I1339" i="10"/>
  <c r="J1336" i="10"/>
  <c r="H1334" i="10"/>
  <c r="I1331" i="10"/>
  <c r="J1328" i="10"/>
  <c r="H1326" i="10"/>
  <c r="I1323" i="10"/>
  <c r="J1320" i="10"/>
  <c r="H1318" i="10"/>
  <c r="I1315" i="10"/>
  <c r="J1312" i="10"/>
  <c r="H1310" i="10"/>
  <c r="I1307" i="10"/>
  <c r="J1304" i="10"/>
  <c r="H1302" i="10"/>
  <c r="I1299" i="10"/>
  <c r="J1296" i="10"/>
  <c r="H1294" i="10"/>
  <c r="I1291" i="10"/>
  <c r="J1288" i="10"/>
  <c r="H1286" i="10"/>
  <c r="I1283" i="10"/>
  <c r="J1280" i="10"/>
  <c r="H1278" i="10"/>
  <c r="I1275" i="10"/>
  <c r="J1272" i="10"/>
  <c r="H1270" i="10"/>
  <c r="I1267" i="10"/>
  <c r="J1264" i="10"/>
  <c r="H1262" i="10"/>
  <c r="I1259" i="10"/>
  <c r="J1256" i="10"/>
  <c r="H1254" i="10"/>
  <c r="I1251" i="10"/>
  <c r="J1248" i="10"/>
  <c r="H1246" i="10"/>
  <c r="I1243" i="10"/>
  <c r="J1240" i="10"/>
  <c r="H1238" i="10"/>
  <c r="I1235" i="10"/>
  <c r="J1232" i="10"/>
  <c r="H1230" i="10"/>
  <c r="I1227" i="10"/>
  <c r="J1224" i="10"/>
  <c r="H1222" i="10"/>
  <c r="I1219" i="10"/>
  <c r="J1216" i="10"/>
  <c r="H1214" i="10"/>
  <c r="I1211" i="10"/>
  <c r="J1208" i="10"/>
  <c r="H1206" i="10"/>
  <c r="I1203" i="10"/>
  <c r="J1200" i="10"/>
  <c r="H1198" i="10"/>
  <c r="I1195" i="10"/>
  <c r="J1192" i="10"/>
  <c r="H1190" i="10"/>
  <c r="I1187" i="10"/>
  <c r="J1184" i="10"/>
  <c r="H1182" i="10"/>
  <c r="I1179" i="10"/>
  <c r="J1176" i="10"/>
  <c r="H1174" i="10"/>
  <c r="I1171" i="10"/>
  <c r="J1168" i="10"/>
  <c r="H1166" i="10"/>
  <c r="I1163" i="10"/>
  <c r="J1160" i="10"/>
  <c r="H1158" i="10"/>
  <c r="I1155" i="10"/>
  <c r="J1152" i="10"/>
  <c r="H1150" i="10"/>
  <c r="I1147" i="10"/>
  <c r="J1144" i="10"/>
  <c r="H1142" i="10"/>
  <c r="I1139" i="10"/>
  <c r="J1136" i="10"/>
  <c r="H1134" i="10"/>
  <c r="I1131" i="10"/>
  <c r="J1128" i="10"/>
  <c r="H1126" i="10"/>
  <c r="I1123" i="10"/>
  <c r="J1120" i="10"/>
  <c r="H1118" i="10"/>
  <c r="I1115" i="10"/>
  <c r="J1112" i="10"/>
  <c r="H1110" i="10"/>
  <c r="I1107" i="10"/>
  <c r="J1104" i="10"/>
  <c r="H1102" i="10"/>
  <c r="I1099" i="10"/>
  <c r="J1096" i="10"/>
  <c r="H1094" i="10"/>
  <c r="I1091" i="10"/>
  <c r="J1088" i="10"/>
  <c r="H1086" i="10"/>
  <c r="I1083" i="10"/>
  <c r="J1080" i="10"/>
  <c r="H1078" i="10"/>
  <c r="I1075" i="10"/>
  <c r="J1072" i="10"/>
  <c r="H1070" i="10"/>
  <c r="I1067" i="10"/>
  <c r="J1064" i="10"/>
  <c r="H1062" i="10"/>
  <c r="I1059" i="10"/>
  <c r="J1056" i="10"/>
  <c r="H1054" i="10"/>
  <c r="I1051" i="10"/>
  <c r="J1048" i="10"/>
  <c r="H1046" i="10"/>
  <c r="I1043" i="10"/>
  <c r="J1040" i="10"/>
  <c r="H1038" i="10"/>
  <c r="G1501" i="10"/>
  <c r="G1509" i="10"/>
  <c r="G1517" i="10"/>
  <c r="G1525" i="10"/>
  <c r="G1533" i="10"/>
  <c r="G1541" i="10"/>
  <c r="G1549" i="10"/>
  <c r="G1557" i="10"/>
  <c r="G1565" i="10"/>
  <c r="G1573" i="10"/>
  <c r="G1581" i="10"/>
  <c r="G1589" i="10"/>
  <c r="G1597" i="10"/>
  <c r="G1605" i="10"/>
  <c r="G1041" i="10"/>
  <c r="G1049" i="10"/>
  <c r="G1057" i="10"/>
  <c r="G1065" i="10"/>
  <c r="G1073" i="10"/>
  <c r="G1081" i="10"/>
  <c r="G1089" i="10"/>
  <c r="G1097" i="10"/>
  <c r="G1105" i="10"/>
  <c r="G1113" i="10"/>
  <c r="G1121" i="10"/>
  <c r="G1129" i="10"/>
  <c r="G1137" i="10"/>
  <c r="G1145" i="10"/>
  <c r="G1153" i="10"/>
  <c r="G1161" i="10"/>
  <c r="G1169" i="10"/>
  <c r="G1177" i="10"/>
  <c r="G1185" i="10"/>
  <c r="G1193" i="10"/>
  <c r="G1201" i="10"/>
  <c r="G1209" i="10"/>
  <c r="G1217" i="10"/>
  <c r="G1225" i="10"/>
  <c r="G1233" i="10"/>
  <c r="G1241" i="10"/>
  <c r="G1249" i="10"/>
  <c r="G1257" i="10"/>
  <c r="G1265" i="10"/>
  <c r="G1273" i="10"/>
  <c r="G1281" i="10"/>
  <c r="G1289" i="10"/>
  <c r="G1297" i="10"/>
  <c r="G1305" i="10"/>
  <c r="G1313" i="10"/>
  <c r="G1321" i="10"/>
  <c r="G1329" i="10"/>
  <c r="G1337" i="10"/>
  <c r="G1345" i="10"/>
  <c r="G1353" i="10"/>
  <c r="G1361" i="10"/>
  <c r="G1369" i="10"/>
  <c r="G1377" i="10"/>
  <c r="G1385" i="10"/>
  <c r="G1393" i="10"/>
  <c r="G1401" i="10"/>
  <c r="G1409" i="10"/>
  <c r="G1417" i="10"/>
  <c r="G1425" i="10"/>
  <c r="G1433" i="10"/>
  <c r="G1441" i="10"/>
  <c r="G1449" i="10"/>
  <c r="G1457" i="10"/>
  <c r="G1465" i="10"/>
  <c r="G1473" i="10"/>
  <c r="G1481" i="10"/>
  <c r="G1489" i="10"/>
  <c r="F1496" i="10"/>
  <c r="F1504" i="10"/>
  <c r="F1512" i="10"/>
  <c r="F1520" i="10"/>
  <c r="F1528" i="10"/>
  <c r="F1536" i="10"/>
  <c r="F1544" i="10"/>
  <c r="F1552" i="10"/>
  <c r="F1560" i="10"/>
  <c r="F1568" i="10"/>
  <c r="F1576" i="10"/>
  <c r="F1584" i="10"/>
  <c r="F1592" i="10"/>
  <c r="F1600" i="10"/>
  <c r="F1608" i="10"/>
  <c r="F1044" i="10"/>
  <c r="F1052" i="10"/>
  <c r="F1060" i="10"/>
  <c r="F1068" i="10"/>
  <c r="F1076" i="10"/>
  <c r="F1084" i="10"/>
  <c r="F1092" i="10"/>
  <c r="F1100" i="10"/>
  <c r="F1108" i="10"/>
  <c r="F1116" i="10"/>
  <c r="F1124" i="10"/>
  <c r="F1132" i="10"/>
  <c r="F1140" i="10"/>
  <c r="F1148" i="10"/>
  <c r="F1156" i="10"/>
  <c r="F1164" i="10"/>
  <c r="F1172" i="10"/>
  <c r="F1180" i="10"/>
  <c r="F1188" i="10"/>
  <c r="F1196" i="10"/>
  <c r="F1204" i="10"/>
  <c r="F1212" i="10"/>
  <c r="F1220" i="10"/>
  <c r="F1228" i="10"/>
  <c r="F1236" i="10"/>
  <c r="F1244" i="10"/>
  <c r="F1252" i="10"/>
  <c r="F1260" i="10"/>
  <c r="F1268" i="10"/>
  <c r="F1276" i="10"/>
  <c r="F1284" i="10"/>
  <c r="F1292" i="10"/>
  <c r="F1300" i="10"/>
  <c r="F1308" i="10"/>
  <c r="F1316" i="10"/>
  <c r="F1324" i="10"/>
  <c r="F1332" i="10"/>
  <c r="F1340" i="10"/>
  <c r="F1348" i="10"/>
  <c r="F1356" i="10"/>
  <c r="F1364" i="10"/>
  <c r="F1372" i="10"/>
  <c r="F1380" i="10"/>
  <c r="F1388" i="10"/>
  <c r="F1396" i="10"/>
  <c r="F1404" i="10"/>
  <c r="F1412" i="10"/>
  <c r="F1420" i="10"/>
  <c r="F1428" i="10"/>
  <c r="F1436" i="10"/>
  <c r="F1444" i="10"/>
  <c r="F1452" i="10"/>
  <c r="F1460" i="10"/>
  <c r="F1468" i="10"/>
  <c r="F1476" i="10"/>
  <c r="F1484" i="10"/>
  <c r="F1492" i="10"/>
  <c r="I1608" i="10"/>
  <c r="J1605" i="10"/>
  <c r="H1603" i="10"/>
  <c r="I1600" i="10"/>
  <c r="J1597" i="10"/>
  <c r="H1595" i="10"/>
  <c r="I1592" i="10"/>
  <c r="J1589" i="10"/>
  <c r="I1584" i="10"/>
  <c r="J1581" i="10"/>
  <c r="H1579" i="10"/>
  <c r="I1576" i="10"/>
  <c r="J1573" i="10"/>
  <c r="H1571" i="10"/>
  <c r="I1568" i="10"/>
  <c r="J1565" i="10"/>
  <c r="H1563" i="10"/>
  <c r="I1560" i="10"/>
  <c r="J1557" i="10"/>
  <c r="H1555" i="10"/>
  <c r="I1552" i="10"/>
  <c r="J1549" i="10"/>
  <c r="H1547" i="10"/>
  <c r="I1544" i="10"/>
  <c r="J1541" i="10"/>
  <c r="H1539" i="10"/>
  <c r="I1536" i="10"/>
  <c r="J1533" i="10"/>
  <c r="H1531" i="10"/>
  <c r="I1528" i="10"/>
  <c r="J1525" i="10"/>
  <c r="H1523" i="10"/>
  <c r="I1520" i="10"/>
  <c r="J1517" i="10"/>
  <c r="H1515" i="10"/>
  <c r="I1512" i="10"/>
  <c r="J1509" i="10"/>
  <c r="H1507" i="10"/>
  <c r="I1504" i="10"/>
  <c r="J1501" i="10"/>
  <c r="H1499" i="10"/>
  <c r="I1496" i="10"/>
  <c r="J1493" i="10"/>
  <c r="H1491" i="10"/>
  <c r="I1488" i="10"/>
  <c r="J1485" i="10"/>
  <c r="H1483" i="10"/>
  <c r="I1480" i="10"/>
  <c r="H1475" i="10"/>
  <c r="I1472" i="10"/>
  <c r="J1469" i="10"/>
  <c r="J1461" i="10"/>
  <c r="J1453" i="10"/>
  <c r="I1444" i="10"/>
  <c r="J1437" i="10"/>
  <c r="J1429" i="10"/>
  <c r="I1424" i="10"/>
  <c r="I1416" i="10"/>
  <c r="J1409" i="10"/>
  <c r="H1403" i="10"/>
  <c r="I1396" i="10"/>
  <c r="J1389" i="10"/>
  <c r="I1380" i="10"/>
  <c r="I1372" i="10"/>
  <c r="H1367" i="10"/>
  <c r="H1359" i="10"/>
  <c r="I1352" i="10"/>
  <c r="H1347" i="10"/>
  <c r="H1339" i="10"/>
  <c r="H1331" i="10"/>
  <c r="J1325" i="10"/>
  <c r="J1317" i="10"/>
  <c r="J1309" i="10"/>
  <c r="J1301" i="10"/>
  <c r="J1293" i="10"/>
  <c r="J1285" i="10"/>
  <c r="I1276" i="10"/>
  <c r="J1269" i="10"/>
  <c r="J1261" i="10"/>
  <c r="H1255" i="10"/>
  <c r="H1247" i="10"/>
  <c r="H1239" i="10"/>
  <c r="H1231" i="10"/>
  <c r="J1225" i="10"/>
  <c r="J1217" i="10"/>
  <c r="J1209" i="10"/>
  <c r="J1201" i="10"/>
  <c r="J1193" i="10"/>
  <c r="J1185" i="10"/>
  <c r="H1179" i="10"/>
  <c r="J1173" i="10"/>
  <c r="H1167" i="10"/>
  <c r="J1161" i="10"/>
  <c r="I1152" i="10"/>
  <c r="H1143" i="10"/>
  <c r="H1135" i="10"/>
  <c r="I1128" i="10"/>
  <c r="J1121" i="10"/>
  <c r="J1113" i="10"/>
  <c r="J1105" i="10"/>
  <c r="J1097" i="10"/>
  <c r="J1089" i="10"/>
  <c r="I1080" i="10"/>
  <c r="I1072" i="10"/>
  <c r="J1065" i="10"/>
  <c r="J1057" i="10"/>
  <c r="J1049" i="10"/>
  <c r="J1041" i="10"/>
  <c r="G1502" i="10"/>
  <c r="G1522" i="10"/>
  <c r="G1538" i="10"/>
  <c r="G1562" i="10"/>
  <c r="G1586" i="10"/>
  <c r="G1602" i="10"/>
  <c r="G1046" i="10"/>
  <c r="G1062" i="10"/>
  <c r="G1082" i="10"/>
  <c r="G1098" i="10"/>
  <c r="G1118" i="10"/>
  <c r="G1138" i="10"/>
  <c r="G1158" i="10"/>
  <c r="G1178" i="10"/>
  <c r="G1202" i="10"/>
  <c r="G1226" i="10"/>
  <c r="G1250" i="10"/>
  <c r="G1266" i="10"/>
  <c r="G1286" i="10"/>
  <c r="G1306" i="10"/>
  <c r="G1330" i="10"/>
  <c r="G1354" i="10"/>
  <c r="G1378" i="10"/>
  <c r="G1398" i="10"/>
  <c r="G1418" i="10"/>
  <c r="G1446" i="10"/>
  <c r="G1466" i="10"/>
  <c r="G1490" i="10"/>
  <c r="F1509" i="10"/>
  <c r="F1533" i="10"/>
  <c r="F1549" i="10"/>
  <c r="F1573" i="10"/>
  <c r="F1597" i="10"/>
  <c r="F1057" i="10"/>
  <c r="F1081" i="10"/>
  <c r="F1101" i="10"/>
  <c r="F1125" i="10"/>
  <c r="F1141" i="10"/>
  <c r="F1165" i="10"/>
  <c r="F1193" i="10"/>
  <c r="F1209" i="10"/>
  <c r="F1233" i="10"/>
  <c r="F1253" i="10"/>
  <c r="F1277" i="10"/>
  <c r="F1293" i="10"/>
  <c r="F1317" i="10"/>
  <c r="F1341" i="10"/>
  <c r="F1361" i="10"/>
  <c r="F1381" i="10"/>
  <c r="F1401" i="10"/>
  <c r="F1417" i="10"/>
  <c r="F1441" i="10"/>
  <c r="F1465" i="10"/>
  <c r="F1489" i="10"/>
  <c r="J1610" i="10"/>
  <c r="J1594" i="10"/>
  <c r="J1578" i="10"/>
  <c r="I1565" i="10"/>
  <c r="J1554" i="10"/>
  <c r="I1541" i="10"/>
  <c r="J1530" i="10"/>
  <c r="H1520" i="10"/>
  <c r="I1509" i="10"/>
  <c r="H1504" i="10"/>
  <c r="I1493" i="10"/>
  <c r="I1485" i="10"/>
  <c r="J1474" i="10"/>
  <c r="J1466" i="10"/>
  <c r="H1456" i="10"/>
  <c r="J1442" i="10"/>
  <c r="J1426" i="10"/>
  <c r="H1416" i="10"/>
  <c r="J1402" i="10"/>
  <c r="H1392" i="10"/>
  <c r="J1378" i="10"/>
  <c r="I1365" i="10"/>
  <c r="J1354" i="10"/>
  <c r="H1344" i="10"/>
  <c r="J1330" i="10"/>
  <c r="I1317" i="10"/>
  <c r="J1306" i="10"/>
  <c r="I1293" i="10"/>
  <c r="J1282" i="10"/>
  <c r="J1266" i="10"/>
  <c r="H1256" i="10"/>
  <c r="H1248" i="10"/>
  <c r="I1237" i="10"/>
  <c r="H1224" i="10"/>
  <c r="I1213" i="10"/>
  <c r="H1200" i="10"/>
  <c r="I1189" i="10"/>
  <c r="H1176" i="10"/>
  <c r="J1162" i="10"/>
  <c r="J1146" i="10"/>
  <c r="I1133" i="10"/>
  <c r="H1120" i="10"/>
  <c r="J1106" i="10"/>
  <c r="J1090" i="10"/>
  <c r="H1080" i="10"/>
  <c r="J1066" i="10"/>
  <c r="H1056" i="10"/>
  <c r="H1040" i="10"/>
  <c r="G1567" i="10"/>
  <c r="G1179" i="10"/>
  <c r="F1530" i="10"/>
  <c r="H1479" i="10"/>
  <c r="H1463" i="10"/>
  <c r="J1457" i="10"/>
  <c r="I1448" i="10"/>
  <c r="I1440" i="10"/>
  <c r="H1431" i="10"/>
  <c r="J1421" i="10"/>
  <c r="I1412" i="10"/>
  <c r="I1404" i="10"/>
  <c r="J1397" i="10"/>
  <c r="I1388" i="10"/>
  <c r="J1373" i="10"/>
  <c r="H1363" i="10"/>
  <c r="I1356" i="10"/>
  <c r="I1348" i="10"/>
  <c r="I1340" i="10"/>
  <c r="I1332" i="10"/>
  <c r="I1324" i="10"/>
  <c r="I1316" i="10"/>
  <c r="I1308" i="10"/>
  <c r="I1300" i="10"/>
  <c r="I1292" i="10"/>
  <c r="I1284" i="10"/>
  <c r="J1277" i="10"/>
  <c r="H1267" i="10"/>
  <c r="I1260" i="10"/>
  <c r="I1252" i="10"/>
  <c r="I1244" i="10"/>
  <c r="I1236" i="10"/>
  <c r="J1229" i="10"/>
  <c r="I1220" i="10"/>
  <c r="I1212" i="10"/>
  <c r="I1204" i="10"/>
  <c r="H1195" i="10"/>
  <c r="I1188" i="10"/>
  <c r="I1180" i="10"/>
  <c r="I1172" i="10"/>
  <c r="I1164" i="10"/>
  <c r="I1156" i="10"/>
  <c r="J1149" i="10"/>
  <c r="J1141" i="10"/>
  <c r="I1132" i="10"/>
  <c r="J1125" i="10"/>
  <c r="H1115" i="10"/>
  <c r="I1108" i="10"/>
  <c r="I1100" i="10"/>
  <c r="I1092" i="10"/>
  <c r="I1084" i="10"/>
  <c r="I1076" i="10"/>
  <c r="I1068" i="10"/>
  <c r="I1060" i="10"/>
  <c r="I1052" i="10"/>
  <c r="I1044" i="10"/>
  <c r="G1494" i="10"/>
  <c r="G1518" i="10"/>
  <c r="G1546" i="10"/>
  <c r="G1566" i="10"/>
  <c r="G1594" i="10"/>
  <c r="G1038" i="10"/>
  <c r="G1066" i="10"/>
  <c r="G1086" i="10"/>
  <c r="G1102" i="10"/>
  <c r="G1126" i="10"/>
  <c r="G1154" i="10"/>
  <c r="G1174" i="10"/>
  <c r="G1198" i="10"/>
  <c r="G1222" i="10"/>
  <c r="G1246" i="10"/>
  <c r="G1274" i="10"/>
  <c r="G1298" i="10"/>
  <c r="G1322" i="10"/>
  <c r="G1346" i="10"/>
  <c r="G1370" i="10"/>
  <c r="G1394" i="10"/>
  <c r="G1422" i="10"/>
  <c r="G1450" i="10"/>
  <c r="G1470" i="10"/>
  <c r="J1531" i="10"/>
  <c r="H1608" i="10"/>
  <c r="I1597" i="10"/>
  <c r="J1586" i="10"/>
  <c r="H1584" i="10"/>
  <c r="H1576" i="10"/>
  <c r="H1568" i="10"/>
  <c r="H1560" i="10"/>
  <c r="I1549" i="10"/>
  <c r="J1538" i="10"/>
  <c r="I1525" i="10"/>
  <c r="I1517" i="10"/>
  <c r="J1506" i="10"/>
  <c r="J1498" i="10"/>
  <c r="H1488" i="10"/>
  <c r="H1480" i="10"/>
  <c r="H1472" i="10"/>
  <c r="H1464" i="10"/>
  <c r="I1453" i="10"/>
  <c r="H1448" i="10"/>
  <c r="H1440" i="10"/>
  <c r="H1432" i="10"/>
  <c r="H1424" i="10"/>
  <c r="I1413" i="10"/>
  <c r="I1405" i="10"/>
  <c r="I1397" i="10"/>
  <c r="I1389" i="10"/>
  <c r="I1381" i="10"/>
  <c r="I1373" i="10"/>
  <c r="J1362" i="10"/>
  <c r="I1357" i="10"/>
  <c r="J1346" i="10"/>
  <c r="H1336" i="10"/>
  <c r="H1328" i="10"/>
  <c r="J1322" i="10"/>
  <c r="J1314" i="10"/>
  <c r="I1301" i="10"/>
  <c r="H1296" i="10"/>
  <c r="I1285" i="10"/>
  <c r="I1277" i="10"/>
  <c r="I1269" i="10"/>
  <c r="I1261" i="10"/>
  <c r="J1250" i="10"/>
  <c r="H1240" i="10"/>
  <c r="H1232" i="10"/>
  <c r="I1221" i="10"/>
  <c r="J1210" i="10"/>
  <c r="I1205" i="10"/>
  <c r="J1194" i="10"/>
  <c r="J1186" i="10"/>
  <c r="J1178" i="10"/>
  <c r="H1168" i="10"/>
  <c r="I1157" i="10"/>
  <c r="H1152" i="10"/>
  <c r="I1141" i="10"/>
  <c r="H1136" i="10"/>
  <c r="I1125" i="10"/>
  <c r="I1117" i="10"/>
  <c r="I1109" i="10"/>
  <c r="I1101" i="10"/>
  <c r="I1093" i="10"/>
  <c r="H1088" i="10"/>
  <c r="I1077" i="10"/>
  <c r="H1064" i="10"/>
  <c r="I1053" i="10"/>
  <c r="G1495" i="10"/>
  <c r="G1511" i="10"/>
  <c r="G1519" i="10"/>
  <c r="G1543" i="10"/>
  <c r="G1551" i="10"/>
  <c r="G1575" i="10"/>
  <c r="G1591" i="10"/>
  <c r="G1599" i="10"/>
  <c r="G1043" i="10"/>
  <c r="G1075" i="10"/>
  <c r="G1091" i="10"/>
  <c r="G1115" i="10"/>
  <c r="G1131" i="10"/>
  <c r="G1147" i="10"/>
  <c r="G1171" i="10"/>
  <c r="G1195" i="10"/>
  <c r="G1219" i="10"/>
  <c r="G1259" i="10"/>
  <c r="G1275" i="10"/>
  <c r="G1299" i="10"/>
  <c r="G1315" i="10"/>
  <c r="G1347" i="10"/>
  <c r="G1363" i="10"/>
  <c r="G1387" i="10"/>
  <c r="G1395" i="10"/>
  <c r="G1403" i="10"/>
  <c r="G1419" i="10"/>
  <c r="G1443" i="10"/>
  <c r="G1459" i="10"/>
  <c r="G1491" i="10"/>
  <c r="F1514" i="10"/>
  <c r="F1546" i="10"/>
  <c r="F1578" i="10"/>
  <c r="F1054" i="10"/>
  <c r="F1310" i="10"/>
  <c r="J1606" i="10"/>
  <c r="I1601" i="10"/>
  <c r="H1596" i="10"/>
  <c r="I1593" i="10"/>
  <c r="H1588" i="10"/>
  <c r="J1582" i="10"/>
  <c r="I1577" i="10"/>
  <c r="I1569" i="10"/>
  <c r="H1564" i="10"/>
  <c r="I1561" i="10"/>
  <c r="H1556" i="10"/>
  <c r="J1550" i="10"/>
  <c r="I1545" i="10"/>
  <c r="H1540" i="10"/>
  <c r="J1534" i="10"/>
  <c r="I1529" i="10"/>
  <c r="J1526" i="10"/>
  <c r="I1521" i="10"/>
  <c r="H1516" i="10"/>
  <c r="J1510" i="10"/>
  <c r="I1505" i="10"/>
  <c r="H1500" i="10"/>
  <c r="J1494" i="10"/>
  <c r="I1489" i="10"/>
  <c r="H1484" i="10"/>
  <c r="J1478" i="10"/>
  <c r="I1473" i="10"/>
  <c r="H1468" i="10"/>
  <c r="J1462" i="10"/>
  <c r="I1457" i="10"/>
  <c r="H1452" i="10"/>
  <c r="J1446" i="10"/>
  <c r="I1441" i="10"/>
  <c r="H1436" i="10"/>
  <c r="J1430" i="10"/>
  <c r="I1425" i="10"/>
  <c r="H1420" i="10"/>
  <c r="J1414" i="10"/>
  <c r="J1406" i="10"/>
  <c r="I1393" i="10"/>
  <c r="J1374" i="10"/>
  <c r="J1334" i="10"/>
  <c r="H1244" i="10"/>
  <c r="G1499" i="10"/>
  <c r="G1507" i="10"/>
  <c r="G1515" i="10"/>
  <c r="G1523" i="10"/>
  <c r="G1531" i="10"/>
  <c r="G1539" i="10"/>
  <c r="G1547" i="10"/>
  <c r="G1555" i="10"/>
  <c r="G1563" i="10"/>
  <c r="G1571" i="10"/>
  <c r="G1579" i="10"/>
  <c r="G1587" i="10"/>
  <c r="G1595" i="10"/>
  <c r="G1603" i="10"/>
  <c r="G1039" i="10"/>
  <c r="G1047" i="10"/>
  <c r="G1055" i="10"/>
  <c r="G1063" i="10"/>
  <c r="G1071" i="10"/>
  <c r="G1079" i="10"/>
  <c r="G1087" i="10"/>
  <c r="G1095" i="10"/>
  <c r="G1103" i="10"/>
  <c r="G1111" i="10"/>
  <c r="G1119" i="10"/>
  <c r="G1127" i="10"/>
  <c r="G1135" i="10"/>
  <c r="G1143" i="10"/>
  <c r="G1151" i="10"/>
  <c r="G1159" i="10"/>
  <c r="G1167" i="10"/>
  <c r="G1175" i="10"/>
  <c r="G1183" i="10"/>
  <c r="G1191" i="10"/>
  <c r="G1199" i="10"/>
  <c r="G1207" i="10"/>
  <c r="G1215" i="10"/>
  <c r="G1223" i="10"/>
  <c r="G1231" i="10"/>
  <c r="G1239" i="10"/>
  <c r="G1247" i="10"/>
  <c r="G1255" i="10"/>
  <c r="G1263" i="10"/>
  <c r="G1271" i="10"/>
  <c r="G1279" i="10"/>
  <c r="G1287" i="10"/>
  <c r="G1295" i="10"/>
  <c r="G1303" i="10"/>
  <c r="G1311" i="10"/>
  <c r="G1319" i="10"/>
  <c r="G1327" i="10"/>
  <c r="G1335" i="10"/>
  <c r="G1343" i="10"/>
  <c r="G1351" i="10"/>
  <c r="G1359" i="10"/>
  <c r="G1367" i="10"/>
  <c r="G1375" i="10"/>
  <c r="G1391" i="10"/>
  <c r="G1399" i="10"/>
  <c r="G1407" i="10"/>
  <c r="G1415" i="10"/>
  <c r="G1423" i="10"/>
  <c r="G1431" i="10"/>
  <c r="G1439" i="10"/>
  <c r="G1447" i="10"/>
  <c r="G1455" i="10"/>
  <c r="G1463" i="10"/>
  <c r="G1471" i="10"/>
  <c r="G1479" i="10"/>
  <c r="G1487" i="10"/>
  <c r="F1494" i="10"/>
  <c r="F1502" i="10"/>
  <c r="F1510" i="10"/>
  <c r="F1518" i="10"/>
  <c r="F1526" i="10"/>
  <c r="F1534" i="10"/>
  <c r="F1542" i="10"/>
  <c r="F1550" i="10"/>
  <c r="F1558" i="10"/>
  <c r="F1566" i="10"/>
  <c r="F1574" i="10"/>
  <c r="F1582" i="10"/>
  <c r="F1590" i="10"/>
  <c r="F1598" i="10"/>
  <c r="F1606" i="10"/>
  <c r="F1042" i="10"/>
  <c r="F1050" i="10"/>
  <c r="F1058" i="10"/>
  <c r="F1066" i="10"/>
  <c r="F1074" i="10"/>
  <c r="F1082" i="10"/>
  <c r="F1090" i="10"/>
  <c r="F1098" i="10"/>
  <c r="F1106" i="10"/>
  <c r="F1114" i="10"/>
  <c r="F1122" i="10"/>
  <c r="F1130" i="10"/>
  <c r="F1138" i="10"/>
  <c r="F1146" i="10"/>
  <c r="F1154" i="10"/>
  <c r="F1162" i="10"/>
  <c r="F1170" i="10"/>
  <c r="F1178" i="10"/>
  <c r="F1186" i="10"/>
  <c r="F1194" i="10"/>
  <c r="F1202" i="10"/>
  <c r="F1210" i="10"/>
  <c r="F1218" i="10"/>
  <c r="F1226" i="10"/>
  <c r="F1234" i="10"/>
  <c r="F1242" i="10"/>
  <c r="F1250" i="10"/>
  <c r="F1258" i="10"/>
  <c r="F1266" i="10"/>
  <c r="F1274" i="10"/>
  <c r="F1282" i="10"/>
  <c r="F1290" i="10"/>
  <c r="F1298" i="10"/>
  <c r="F1306" i="10"/>
  <c r="F1314" i="10"/>
  <c r="F1322" i="10"/>
  <c r="F1330" i="10"/>
  <c r="F1338" i="10"/>
  <c r="F1346" i="10"/>
  <c r="F1354" i="10"/>
  <c r="F1362" i="10"/>
  <c r="F1370" i="10"/>
  <c r="F1378" i="10"/>
  <c r="F1386" i="10"/>
  <c r="F1394" i="10"/>
  <c r="F1402" i="10"/>
  <c r="F1410" i="10"/>
  <c r="F1418" i="10"/>
  <c r="F1426" i="10"/>
  <c r="F1434" i="10"/>
  <c r="F1442" i="10"/>
  <c r="F1450" i="10"/>
  <c r="F1458" i="10"/>
  <c r="F1466" i="10"/>
  <c r="F1474" i="10"/>
  <c r="F1482" i="10"/>
  <c r="F1490" i="10"/>
  <c r="H1587" i="10"/>
  <c r="I1468" i="10"/>
  <c r="I1460" i="10"/>
  <c r="I1452" i="10"/>
  <c r="J1445" i="10"/>
  <c r="H1435" i="10"/>
  <c r="J1425" i="10"/>
  <c r="J1417" i="10"/>
  <c r="I1408" i="10"/>
  <c r="I1400" i="10"/>
  <c r="I1392" i="10"/>
  <c r="J1385" i="10"/>
  <c r="J1377" i="10"/>
  <c r="I1368" i="10"/>
  <c r="I1360" i="10"/>
  <c r="J1353" i="10"/>
  <c r="I1344" i="10"/>
  <c r="J1337" i="10"/>
  <c r="J1329" i="10"/>
  <c r="I1320" i="10"/>
  <c r="I1312" i="10"/>
  <c r="I1304" i="10"/>
  <c r="I1296" i="10"/>
  <c r="I1288" i="10"/>
  <c r="I1280" i="10"/>
  <c r="I1272" i="10"/>
  <c r="H1263" i="10"/>
  <c r="I1256" i="10"/>
  <c r="I1248" i="10"/>
  <c r="I1240" i="10"/>
  <c r="I1232" i="10"/>
  <c r="I1224" i="10"/>
  <c r="I1216" i="10"/>
  <c r="I1208" i="10"/>
  <c r="I1200" i="10"/>
  <c r="I1192" i="10"/>
  <c r="I1184" i="10"/>
  <c r="H1175" i="10"/>
  <c r="I1168" i="10"/>
  <c r="H1159" i="10"/>
  <c r="J1153" i="10"/>
  <c r="J1145" i="10"/>
  <c r="J1137" i="10"/>
  <c r="J1129" i="10"/>
  <c r="I1120" i="10"/>
  <c r="I1112" i="10"/>
  <c r="I1104" i="10"/>
  <c r="H1095" i="10"/>
  <c r="I1088" i="10"/>
  <c r="J1081" i="10"/>
  <c r="J1073" i="10"/>
  <c r="I1064" i="10"/>
  <c r="I1056" i="10"/>
  <c r="I1048" i="10"/>
  <c r="I1040" i="10"/>
  <c r="G1506" i="10"/>
  <c r="G1534" i="10"/>
  <c r="G1558" i="10"/>
  <c r="G1578" i="10"/>
  <c r="G1606" i="10"/>
  <c r="G1054" i="10"/>
  <c r="G1078" i="10"/>
  <c r="G1094" i="10"/>
  <c r="G1114" i="10"/>
  <c r="G1142" i="10"/>
  <c r="G1162" i="10"/>
  <c r="G1186" i="10"/>
  <c r="G1210" i="10"/>
  <c r="G1234" i="10"/>
  <c r="G1262" i="10"/>
  <c r="G1290" i="10"/>
  <c r="G1310" i="10"/>
  <c r="G1334" i="10"/>
  <c r="G1358" i="10"/>
  <c r="G1382" i="10"/>
  <c r="G1410" i="10"/>
  <c r="G1438" i="10"/>
  <c r="G1462" i="10"/>
  <c r="G1482" i="10"/>
  <c r="F1505" i="10"/>
  <c r="F1529" i="10"/>
  <c r="F1553" i="10"/>
  <c r="F1577" i="10"/>
  <c r="F1601" i="10"/>
  <c r="F1049" i="10"/>
  <c r="F1073" i="10"/>
  <c r="F1097" i="10"/>
  <c r="F1121" i="10"/>
  <c r="F1149" i="10"/>
  <c r="F1169" i="10"/>
  <c r="F1189" i="10"/>
  <c r="F1213" i="10"/>
  <c r="F1237" i="10"/>
  <c r="F1261" i="10"/>
  <c r="F1289" i="10"/>
  <c r="F1309" i="10"/>
  <c r="F1333" i="10"/>
  <c r="F1357" i="10"/>
  <c r="F1385" i="10"/>
  <c r="F1409" i="10"/>
  <c r="F1437" i="10"/>
  <c r="F1457" i="10"/>
  <c r="F1481" i="10"/>
  <c r="I1610" i="10"/>
  <c r="J1607" i="10"/>
  <c r="H1605" i="10"/>
  <c r="I1602" i="10"/>
  <c r="J1599" i="10"/>
  <c r="H1597" i="10"/>
  <c r="I1594" i="10"/>
  <c r="J1591" i="10"/>
  <c r="H1589" i="10"/>
  <c r="I1586" i="10"/>
  <c r="J1583" i="10"/>
  <c r="H1581" i="10"/>
  <c r="I1578" i="10"/>
  <c r="J1575" i="10"/>
  <c r="H1573" i="10"/>
  <c r="I1570" i="10"/>
  <c r="J1567" i="10"/>
  <c r="H1565" i="10"/>
  <c r="I1562" i="10"/>
  <c r="J1559" i="10"/>
  <c r="H1557" i="10"/>
  <c r="I1554" i="10"/>
  <c r="J1551" i="10"/>
  <c r="H1549" i="10"/>
  <c r="I1546" i="10"/>
  <c r="J1543" i="10"/>
  <c r="H1541" i="10"/>
  <c r="I1538" i="10"/>
  <c r="J1535" i="10"/>
  <c r="H1533" i="10"/>
  <c r="I1530" i="10"/>
  <c r="J1527" i="10"/>
  <c r="H1525" i="10"/>
  <c r="I1522" i="10"/>
  <c r="J1519" i="10"/>
  <c r="H1517" i="10"/>
  <c r="I1514" i="10"/>
  <c r="J1511" i="10"/>
  <c r="H1509" i="10"/>
  <c r="I1506" i="10"/>
  <c r="J1503" i="10"/>
  <c r="H1501" i="10"/>
  <c r="I1498" i="10"/>
  <c r="J1495" i="10"/>
  <c r="H1493" i="10"/>
  <c r="I1490" i="10"/>
  <c r="J1487" i="10"/>
  <c r="H1485" i="10"/>
  <c r="I1482" i="10"/>
  <c r="J1479" i="10"/>
  <c r="H1477" i="10"/>
  <c r="I1474" i="10"/>
  <c r="J1471" i="10"/>
  <c r="H1469" i="10"/>
  <c r="I1466" i="10"/>
  <c r="J1463" i="10"/>
  <c r="H1461" i="10"/>
  <c r="I1458" i="10"/>
  <c r="J1455" i="10"/>
  <c r="H1453" i="10"/>
  <c r="I1450" i="10"/>
  <c r="J1447" i="10"/>
  <c r="H1445" i="10"/>
  <c r="I1442" i="10"/>
  <c r="J1439" i="10"/>
  <c r="H1437" i="10"/>
  <c r="I1434" i="10"/>
  <c r="J1431" i="10"/>
  <c r="H1429" i="10"/>
  <c r="I1426" i="10"/>
  <c r="J1423" i="10"/>
  <c r="H1421" i="10"/>
  <c r="I1418" i="10"/>
  <c r="J1415" i="10"/>
  <c r="H1413" i="10"/>
  <c r="I1410" i="10"/>
  <c r="J1407" i="10"/>
  <c r="H1405" i="10"/>
  <c r="I1402" i="10"/>
  <c r="J1399" i="10"/>
  <c r="H1397" i="10"/>
  <c r="I1394" i="10"/>
  <c r="J1391" i="10"/>
  <c r="H1389" i="10"/>
  <c r="I1386" i="10"/>
  <c r="J1383" i="10"/>
  <c r="H1381" i="10"/>
  <c r="I1378" i="10"/>
  <c r="J1375" i="10"/>
  <c r="H1373" i="10"/>
  <c r="I1370" i="10"/>
  <c r="J1367" i="10"/>
  <c r="H1365" i="10"/>
  <c r="I1362" i="10"/>
  <c r="J1359" i="10"/>
  <c r="H1357" i="10"/>
  <c r="I1354" i="10"/>
  <c r="J1351" i="10"/>
  <c r="H1349" i="10"/>
  <c r="I1346" i="10"/>
  <c r="J1343" i="10"/>
  <c r="H1341" i="10"/>
  <c r="I1338" i="10"/>
  <c r="J1335" i="10"/>
  <c r="H1333" i="10"/>
  <c r="I1330" i="10"/>
  <c r="J1327" i="10"/>
  <c r="H1325" i="10"/>
  <c r="I1322" i="10"/>
  <c r="J1319" i="10"/>
  <c r="H1317" i="10"/>
  <c r="I1314" i="10"/>
  <c r="J1311" i="10"/>
  <c r="H1309" i="10"/>
  <c r="I1306" i="10"/>
  <c r="J1303" i="10"/>
  <c r="H1301" i="10"/>
  <c r="I1298" i="10"/>
  <c r="J1295" i="10"/>
  <c r="H1293" i="10"/>
  <c r="I1290" i="10"/>
  <c r="J1287" i="10"/>
  <c r="H1285" i="10"/>
  <c r="I1282" i="10"/>
  <c r="J1279" i="10"/>
  <c r="H1277" i="10"/>
  <c r="I1274" i="10"/>
  <c r="J1271" i="10"/>
  <c r="H1269" i="10"/>
  <c r="I1266" i="10"/>
  <c r="J1263" i="10"/>
  <c r="H1261" i="10"/>
  <c r="I1258" i="10"/>
  <c r="J1255" i="10"/>
  <c r="H1253" i="10"/>
  <c r="I1250" i="10"/>
  <c r="J1247" i="10"/>
  <c r="H1245" i="10"/>
  <c r="I1242" i="10"/>
  <c r="J1239" i="10"/>
  <c r="H1237" i="10"/>
  <c r="I1234" i="10"/>
  <c r="J1231" i="10"/>
  <c r="H1229" i="10"/>
  <c r="I1226" i="10"/>
  <c r="J1223" i="10"/>
  <c r="H1221" i="10"/>
  <c r="I1218" i="10"/>
  <c r="J1215" i="10"/>
  <c r="H1213" i="10"/>
  <c r="I1210" i="10"/>
  <c r="J1207" i="10"/>
  <c r="H1205" i="10"/>
  <c r="I1202" i="10"/>
  <c r="J1199" i="10"/>
  <c r="H1197" i="10"/>
  <c r="I1194" i="10"/>
  <c r="J1191" i="10"/>
  <c r="H1189" i="10"/>
  <c r="I1186" i="10"/>
  <c r="J1183" i="10"/>
  <c r="H1181" i="10"/>
  <c r="I1178" i="10"/>
  <c r="J1175" i="10"/>
  <c r="H1173" i="10"/>
  <c r="I1170" i="10"/>
  <c r="J1167" i="10"/>
  <c r="H1165" i="10"/>
  <c r="I1162" i="10"/>
  <c r="J1159" i="10"/>
  <c r="H1157" i="10"/>
  <c r="I1154" i="10"/>
  <c r="J1151" i="10"/>
  <c r="H1149" i="10"/>
  <c r="I1146" i="10"/>
  <c r="J1143" i="10"/>
  <c r="H1141" i="10"/>
  <c r="I1138" i="10"/>
  <c r="J1135" i="10"/>
  <c r="H1133" i="10"/>
  <c r="I1130" i="10"/>
  <c r="J1127" i="10"/>
  <c r="H1125" i="10"/>
  <c r="I1122" i="10"/>
  <c r="J1119" i="10"/>
  <c r="H1117" i="10"/>
  <c r="I1114" i="10"/>
  <c r="J1111" i="10"/>
  <c r="H1109" i="10"/>
  <c r="I1106" i="10"/>
  <c r="J1103" i="10"/>
  <c r="H1101" i="10"/>
  <c r="I1098" i="10"/>
  <c r="J1095" i="10"/>
  <c r="H1093" i="10"/>
  <c r="I1090" i="10"/>
  <c r="J1087" i="10"/>
  <c r="H1085" i="10"/>
  <c r="I1082" i="10"/>
  <c r="J1079" i="10"/>
  <c r="H1077" i="10"/>
  <c r="I1074" i="10"/>
  <c r="J1071" i="10"/>
  <c r="H1069" i="10"/>
  <c r="I1066" i="10"/>
  <c r="J1063" i="10"/>
  <c r="H1061" i="10"/>
  <c r="I1058" i="10"/>
  <c r="J1055" i="10"/>
  <c r="H1053" i="10"/>
  <c r="I1050" i="10"/>
  <c r="J1047" i="10"/>
  <c r="H1045" i="10"/>
  <c r="I1042" i="10"/>
  <c r="J1039" i="10"/>
  <c r="H1037" i="10"/>
  <c r="G1496" i="10"/>
  <c r="G1504" i="10"/>
  <c r="G1512" i="10"/>
  <c r="G1520" i="10"/>
  <c r="G1528" i="10"/>
  <c r="G1536" i="10"/>
  <c r="G1544" i="10"/>
  <c r="G1552" i="10"/>
  <c r="G1560" i="10"/>
  <c r="G1568" i="10"/>
  <c r="G1576" i="10"/>
  <c r="G1584" i="10"/>
  <c r="G1592" i="10"/>
  <c r="G1600" i="10"/>
  <c r="G1608" i="10"/>
  <c r="G1044" i="10"/>
  <c r="G1052" i="10"/>
  <c r="G1060" i="10"/>
  <c r="G1068" i="10"/>
  <c r="G1076" i="10"/>
  <c r="G1084" i="10"/>
  <c r="G1092" i="10"/>
  <c r="G1100" i="10"/>
  <c r="G1108" i="10"/>
  <c r="G1116" i="10"/>
  <c r="G1124" i="10"/>
  <c r="G1132" i="10"/>
  <c r="G1140" i="10"/>
  <c r="G1148" i="10"/>
  <c r="G1156" i="10"/>
  <c r="G1164" i="10"/>
  <c r="G1172" i="10"/>
  <c r="G1180" i="10"/>
  <c r="G1188" i="10"/>
  <c r="G1196" i="10"/>
  <c r="G1204" i="10"/>
  <c r="G1212" i="10"/>
  <c r="G1220" i="10"/>
  <c r="G1228" i="10"/>
  <c r="G1236" i="10"/>
  <c r="G1244" i="10"/>
  <c r="G1252" i="10"/>
  <c r="G1260" i="10"/>
  <c r="G1268" i="10"/>
  <c r="G1276" i="10"/>
  <c r="G1284" i="10"/>
  <c r="G1292" i="10"/>
  <c r="G1300" i="10"/>
  <c r="G1308" i="10"/>
  <c r="G1316" i="10"/>
  <c r="G1324" i="10"/>
  <c r="G1332" i="10"/>
  <c r="G1340" i="10"/>
  <c r="G1348" i="10"/>
  <c r="G1356" i="10"/>
  <c r="G1364" i="10"/>
  <c r="G1372" i="10"/>
  <c r="G1380" i="10"/>
  <c r="G1388" i="10"/>
  <c r="G1396" i="10"/>
  <c r="G1404" i="10"/>
  <c r="G1412" i="10"/>
  <c r="G1420" i="10"/>
  <c r="G1428" i="10"/>
  <c r="G1436" i="10"/>
  <c r="G1444" i="10"/>
  <c r="G1452" i="10"/>
  <c r="G1460" i="10"/>
  <c r="G1468" i="10"/>
  <c r="G1476" i="10"/>
  <c r="G1484" i="10"/>
  <c r="G1492" i="10"/>
  <c r="F1499" i="10"/>
  <c r="F1507" i="10"/>
  <c r="F1515" i="10"/>
  <c r="F1523" i="10"/>
  <c r="F1531" i="10"/>
  <c r="F1539" i="10"/>
  <c r="F1547" i="10"/>
  <c r="F1555" i="10"/>
  <c r="F1563" i="10"/>
  <c r="F1571" i="10"/>
  <c r="F1579" i="10"/>
  <c r="F1587" i="10"/>
  <c r="F1595" i="10"/>
  <c r="F1603" i="10"/>
  <c r="F1039" i="10"/>
  <c r="F1047" i="10"/>
  <c r="F1055" i="10"/>
  <c r="F1063" i="10"/>
  <c r="F1071" i="10"/>
  <c r="F1079" i="10"/>
  <c r="F1087" i="10"/>
  <c r="F1095" i="10"/>
  <c r="F1103" i="10"/>
  <c r="F1111" i="10"/>
  <c r="F1119" i="10"/>
  <c r="F1127" i="10"/>
  <c r="F1135" i="10"/>
  <c r="F1143" i="10"/>
  <c r="F1151" i="10"/>
  <c r="F1159" i="10"/>
  <c r="F1167" i="10"/>
  <c r="F1175" i="10"/>
  <c r="F1183" i="10"/>
  <c r="F1191" i="10"/>
  <c r="F1199" i="10"/>
  <c r="F1207" i="10"/>
  <c r="F1215" i="10"/>
  <c r="F1223" i="10"/>
  <c r="F1231" i="10"/>
  <c r="F1239" i="10"/>
  <c r="F1247" i="10"/>
  <c r="F1255" i="10"/>
  <c r="F1263" i="10"/>
  <c r="F1271" i="10"/>
  <c r="F1279" i="10"/>
  <c r="F1287" i="10"/>
  <c r="F1295" i="10"/>
  <c r="F1303" i="10"/>
  <c r="F1311" i="10"/>
  <c r="F1319" i="10"/>
  <c r="F1327" i="10"/>
  <c r="F1335" i="10"/>
  <c r="F1343" i="10"/>
  <c r="F1351" i="10"/>
  <c r="F1359" i="10"/>
  <c r="F1367" i="10"/>
  <c r="F1375" i="10"/>
  <c r="F1383" i="10"/>
  <c r="F1391" i="10"/>
  <c r="F1399" i="10"/>
  <c r="F1407" i="10"/>
  <c r="F1415" i="10"/>
  <c r="F1423" i="10"/>
  <c r="F1431" i="10"/>
  <c r="F1439" i="10"/>
  <c r="F1447" i="10"/>
  <c r="F1455" i="10"/>
  <c r="F1463" i="10"/>
  <c r="F1471" i="10"/>
  <c r="F1479" i="10"/>
  <c r="F1487" i="10"/>
  <c r="I1588" i="10"/>
  <c r="H1467" i="10"/>
  <c r="H1459" i="10"/>
  <c r="H1451" i="10"/>
  <c r="H1443" i="10"/>
  <c r="I1436" i="10"/>
  <c r="H1427" i="10"/>
  <c r="H1419" i="10"/>
  <c r="H1411" i="10"/>
  <c r="J1401" i="10"/>
  <c r="H1391" i="10"/>
  <c r="H1383" i="10"/>
  <c r="H1375" i="10"/>
  <c r="J1365" i="10"/>
  <c r="J1357" i="10"/>
  <c r="J1345" i="10"/>
  <c r="I1336" i="10"/>
  <c r="H1327" i="10"/>
  <c r="H1319" i="10"/>
  <c r="H1311" i="10"/>
  <c r="H1303" i="10"/>
  <c r="H1295" i="10"/>
  <c r="H1287" i="10"/>
  <c r="H1279" i="10"/>
  <c r="H1271" i="10"/>
  <c r="I1264" i="10"/>
  <c r="J1253" i="10"/>
  <c r="J1245" i="10"/>
  <c r="J1237" i="10"/>
  <c r="H1227" i="10"/>
  <c r="H1219" i="10"/>
  <c r="H1211" i="10"/>
  <c r="H1203" i="10"/>
  <c r="I1196" i="10"/>
  <c r="H1187" i="10"/>
  <c r="J1177" i="10"/>
  <c r="J1165" i="10"/>
  <c r="H1155" i="10"/>
  <c r="I1148" i="10"/>
  <c r="I1140" i="10"/>
  <c r="J1133" i="10"/>
  <c r="H1123" i="10"/>
  <c r="I1116" i="10"/>
  <c r="H1107" i="10"/>
  <c r="H1099" i="10"/>
  <c r="H1091" i="10"/>
  <c r="H1083" i="10"/>
  <c r="H1075" i="10"/>
  <c r="H1067" i="10"/>
  <c r="H1059" i="10"/>
  <c r="H1051" i="10"/>
  <c r="H1043" i="10"/>
  <c r="G1514" i="10"/>
  <c r="G1542" i="10"/>
  <c r="G1570" i="10"/>
  <c r="G1598" i="10"/>
  <c r="G1042" i="10"/>
  <c r="G1070" i="10"/>
  <c r="G1122" i="10"/>
  <c r="G1150" i="10"/>
  <c r="G1182" i="10"/>
  <c r="G1206" i="10"/>
  <c r="G1230" i="10"/>
  <c r="G1254" i="10"/>
  <c r="G1282" i="10"/>
  <c r="G1314" i="10"/>
  <c r="G1338" i="10"/>
  <c r="G1362" i="10"/>
  <c r="G1386" i="10"/>
  <c r="G1414" i="10"/>
  <c r="G1434" i="10"/>
  <c r="G1458" i="10"/>
  <c r="G1486" i="10"/>
  <c r="F1513" i="10"/>
  <c r="F1541" i="10"/>
  <c r="F1565" i="10"/>
  <c r="F1593" i="10"/>
  <c r="F1041" i="10"/>
  <c r="F1061" i="10"/>
  <c r="F1089" i="10"/>
  <c r="F1117" i="10"/>
  <c r="F1145" i="10"/>
  <c r="F1173" i="10"/>
  <c r="F1197" i="10"/>
  <c r="F1229" i="10"/>
  <c r="F1257" i="10"/>
  <c r="F1281" i="10"/>
  <c r="F1313" i="10"/>
  <c r="F1337" i="10"/>
  <c r="F1365" i="10"/>
  <c r="F1389" i="10"/>
  <c r="F1421" i="10"/>
  <c r="F1449" i="10"/>
  <c r="F1473" i="10"/>
  <c r="H1610" i="10"/>
  <c r="I1607" i="10"/>
  <c r="J1604" i="10"/>
  <c r="H1602" i="10"/>
  <c r="I1599" i="10"/>
  <c r="J1596" i="10"/>
  <c r="H1594" i="10"/>
  <c r="I1591" i="10"/>
  <c r="J1588" i="10"/>
  <c r="H1586" i="10"/>
  <c r="I1583" i="10"/>
  <c r="J1580" i="10"/>
  <c r="H1578" i="10"/>
  <c r="I1575" i="10"/>
  <c r="J1572" i="10"/>
  <c r="H1570" i="10"/>
  <c r="I1567" i="10"/>
  <c r="J1564" i="10"/>
  <c r="H1562" i="10"/>
  <c r="I1559" i="10"/>
  <c r="J1556" i="10"/>
  <c r="H1554" i="10"/>
  <c r="I1551" i="10"/>
  <c r="J1548" i="10"/>
  <c r="H1546" i="10"/>
  <c r="I1543" i="10"/>
  <c r="J1540" i="10"/>
  <c r="H1538" i="10"/>
  <c r="I1535" i="10"/>
  <c r="J1532" i="10"/>
  <c r="H1530" i="10"/>
  <c r="I1527" i="10"/>
  <c r="J1524" i="10"/>
  <c r="H1522" i="10"/>
  <c r="I1519" i="10"/>
  <c r="J1516" i="10"/>
  <c r="H1514" i="10"/>
  <c r="I1511" i="10"/>
  <c r="J1508" i="10"/>
  <c r="H1506" i="10"/>
  <c r="I1503" i="10"/>
  <c r="J1500" i="10"/>
  <c r="H1498" i="10"/>
  <c r="I1495" i="10"/>
  <c r="J1492" i="10"/>
  <c r="H1490" i="10"/>
  <c r="I1487" i="10"/>
  <c r="J1484" i="10"/>
  <c r="H1482" i="10"/>
  <c r="I1479" i="10"/>
  <c r="J1476" i="10"/>
  <c r="H1474" i="10"/>
  <c r="I1471" i="10"/>
  <c r="J1468" i="10"/>
  <c r="H1466" i="10"/>
  <c r="I1463" i="10"/>
  <c r="J1460" i="10"/>
  <c r="H1458" i="10"/>
  <c r="I1455" i="10"/>
  <c r="J1452" i="10"/>
  <c r="H1450" i="10"/>
  <c r="I1447" i="10"/>
  <c r="J1444" i="10"/>
  <c r="H1442" i="10"/>
  <c r="I1439" i="10"/>
  <c r="J1436" i="10"/>
  <c r="H1434" i="10"/>
  <c r="I1431" i="10"/>
  <c r="J1428" i="10"/>
  <c r="H1426" i="10"/>
  <c r="I1423" i="10"/>
  <c r="J1420" i="10"/>
  <c r="H1418" i="10"/>
  <c r="I1415" i="10"/>
  <c r="J1412" i="10"/>
  <c r="H1410" i="10"/>
  <c r="I1407" i="10"/>
  <c r="J1404" i="10"/>
  <c r="H1402" i="10"/>
  <c r="I1399" i="10"/>
  <c r="J1396" i="10"/>
  <c r="H1394" i="10"/>
  <c r="I1391" i="10"/>
  <c r="J1388" i="10"/>
  <c r="H1386" i="10"/>
  <c r="I1383" i="10"/>
  <c r="J1380" i="10"/>
  <c r="H1378" i="10"/>
  <c r="I1375" i="10"/>
  <c r="J1372" i="10"/>
  <c r="H1370" i="10"/>
  <c r="I1367" i="10"/>
  <c r="J1364" i="10"/>
  <c r="H1362" i="10"/>
  <c r="I1359" i="10"/>
  <c r="J1356" i="10"/>
  <c r="H1354" i="10"/>
  <c r="I1351" i="10"/>
  <c r="J1348" i="10"/>
  <c r="H1346" i="10"/>
  <c r="I1343" i="10"/>
  <c r="J1340" i="10"/>
  <c r="H1338" i="10"/>
  <c r="I1335" i="10"/>
  <c r="J1332" i="10"/>
  <c r="H1330" i="10"/>
  <c r="I1327" i="10"/>
  <c r="J1324" i="10"/>
  <c r="H1322" i="10"/>
  <c r="I1319" i="10"/>
  <c r="J1316" i="10"/>
  <c r="H1314" i="10"/>
  <c r="I1311" i="10"/>
  <c r="J1308" i="10"/>
  <c r="H1306" i="10"/>
  <c r="I1303" i="10"/>
  <c r="J1300" i="10"/>
  <c r="H1298" i="10"/>
  <c r="I1295" i="10"/>
  <c r="J1292" i="10"/>
  <c r="H1290" i="10"/>
  <c r="I1287" i="10"/>
  <c r="J1284" i="10"/>
  <c r="H1282" i="10"/>
  <c r="I1279" i="10"/>
  <c r="J1276" i="10"/>
  <c r="H1274" i="10"/>
  <c r="I1271" i="10"/>
  <c r="J1268" i="10"/>
  <c r="H1266" i="10"/>
  <c r="I1263" i="10"/>
  <c r="J1260" i="10"/>
  <c r="H1258" i="10"/>
  <c r="I1255" i="10"/>
  <c r="J1252" i="10"/>
  <c r="H1250" i="10"/>
  <c r="I1247" i="10"/>
  <c r="J1244" i="10"/>
  <c r="H1242" i="10"/>
  <c r="I1239" i="10"/>
  <c r="J1236" i="10"/>
  <c r="H1234" i="10"/>
  <c r="I1231" i="10"/>
  <c r="J1228" i="10"/>
  <c r="H1226" i="10"/>
  <c r="I1223" i="10"/>
  <c r="J1220" i="10"/>
  <c r="H1218" i="10"/>
  <c r="I1215" i="10"/>
  <c r="J1212" i="10"/>
  <c r="H1210" i="10"/>
  <c r="I1207" i="10"/>
  <c r="J1204" i="10"/>
  <c r="H1202" i="10"/>
  <c r="I1199" i="10"/>
  <c r="J1196" i="10"/>
  <c r="H1194" i="10"/>
  <c r="I1191" i="10"/>
  <c r="J1188" i="10"/>
  <c r="H1186" i="10"/>
  <c r="I1183" i="10"/>
  <c r="J1180" i="10"/>
  <c r="H1178" i="10"/>
  <c r="I1175" i="10"/>
  <c r="J1172" i="10"/>
  <c r="H1170" i="10"/>
  <c r="I1167" i="10"/>
  <c r="J1164" i="10"/>
  <c r="H1162" i="10"/>
  <c r="I1159" i="10"/>
  <c r="J1156" i="10"/>
  <c r="H1154" i="10"/>
  <c r="I1151" i="10"/>
  <c r="J1148" i="10"/>
  <c r="H1146" i="10"/>
  <c r="I1143" i="10"/>
  <c r="J1140" i="10"/>
  <c r="H1138" i="10"/>
  <c r="I1135" i="10"/>
  <c r="J1132" i="10"/>
  <c r="H1130" i="10"/>
  <c r="I1127" i="10"/>
  <c r="J1124" i="10"/>
  <c r="H1122" i="10"/>
  <c r="I1119" i="10"/>
  <c r="J1116" i="10"/>
  <c r="H1114" i="10"/>
  <c r="I1111" i="10"/>
  <c r="J1108" i="10"/>
  <c r="H1106" i="10"/>
  <c r="I1103" i="10"/>
  <c r="J1100" i="10"/>
  <c r="H1098" i="10"/>
  <c r="I1095" i="10"/>
  <c r="J1092" i="10"/>
  <c r="H1090" i="10"/>
  <c r="I1087" i="10"/>
  <c r="J1084" i="10"/>
  <c r="H1082" i="10"/>
  <c r="I1079" i="10"/>
  <c r="J1076" i="10"/>
  <c r="H1074" i="10"/>
  <c r="I1071" i="10"/>
  <c r="J1068" i="10"/>
  <c r="H1066" i="10"/>
  <c r="I1063" i="10"/>
  <c r="J1060" i="10"/>
  <c r="H1058" i="10"/>
  <c r="I1055" i="10"/>
  <c r="J1052" i="10"/>
  <c r="H1050" i="10"/>
  <c r="I1047" i="10"/>
  <c r="J1044" i="10"/>
  <c r="H1042" i="10"/>
  <c r="I1039" i="10"/>
  <c r="G1497" i="10"/>
  <c r="G1505" i="10"/>
  <c r="G1513" i="10"/>
  <c r="G1521" i="10"/>
  <c r="G1529" i="10"/>
  <c r="G1537" i="10"/>
  <c r="G1545" i="10"/>
  <c r="G1553" i="10"/>
  <c r="G1561" i="10"/>
  <c r="G1569" i="10"/>
  <c r="G1577" i="10"/>
  <c r="G1585" i="10"/>
  <c r="G1593" i="10"/>
  <c r="G1601" i="10"/>
  <c r="G1609" i="10"/>
  <c r="G1037" i="10"/>
  <c r="G1045" i="10"/>
  <c r="G1053" i="10"/>
  <c r="G1061" i="10"/>
  <c r="G1069" i="10"/>
  <c r="G1077" i="10"/>
  <c r="G1085" i="10"/>
  <c r="G1093" i="10"/>
  <c r="G1101" i="10"/>
  <c r="G1109" i="10"/>
  <c r="G1117" i="10"/>
  <c r="G1125" i="10"/>
  <c r="G1133" i="10"/>
  <c r="G1141" i="10"/>
  <c r="G1149" i="10"/>
  <c r="G1157" i="10"/>
  <c r="G1165" i="10"/>
  <c r="G1173" i="10"/>
  <c r="G1181" i="10"/>
  <c r="G1189" i="10"/>
  <c r="G1197" i="10"/>
  <c r="G1205" i="10"/>
  <c r="G1213" i="10"/>
  <c r="G1221" i="10"/>
  <c r="G1229" i="10"/>
  <c r="G1237" i="10"/>
  <c r="G1245" i="10"/>
  <c r="G1253" i="10"/>
  <c r="G1261" i="10"/>
  <c r="G1269" i="10"/>
  <c r="G1277" i="10"/>
  <c r="G1285" i="10"/>
  <c r="G1293" i="10"/>
  <c r="G1301" i="10"/>
  <c r="G1309" i="10"/>
  <c r="G1317" i="10"/>
  <c r="G1325" i="10"/>
  <c r="G1333" i="10"/>
  <c r="G1341" i="10"/>
  <c r="G1349" i="10"/>
  <c r="G1357" i="10"/>
  <c r="G1365" i="10"/>
  <c r="G1373" i="10"/>
  <c r="G1381" i="10"/>
  <c r="G1389" i="10"/>
  <c r="G1397" i="10"/>
  <c r="G1405" i="10"/>
  <c r="G1413" i="10"/>
  <c r="G1421" i="10"/>
  <c r="G1429" i="10"/>
  <c r="G1437" i="10"/>
  <c r="G1445" i="10"/>
  <c r="G1453" i="10"/>
  <c r="G1461" i="10"/>
  <c r="G1469" i="10"/>
  <c r="G1477" i="10"/>
  <c r="G1485" i="10"/>
  <c r="G1493" i="10"/>
  <c r="F1500" i="10"/>
  <c r="F1508" i="10"/>
  <c r="F1516" i="10"/>
  <c r="F1524" i="10"/>
  <c r="F1532" i="10"/>
  <c r="F1540" i="10"/>
  <c r="F1548" i="10"/>
  <c r="F1556" i="10"/>
  <c r="F1564" i="10"/>
  <c r="F1572" i="10"/>
  <c r="F1580" i="10"/>
  <c r="F1588" i="10"/>
  <c r="F1596" i="10"/>
  <c r="F1604" i="10"/>
  <c r="F1040" i="10"/>
  <c r="F1048" i="10"/>
  <c r="F1056" i="10"/>
  <c r="F1064" i="10"/>
  <c r="F1072" i="10"/>
  <c r="F1080" i="10"/>
  <c r="F1088" i="10"/>
  <c r="F1096" i="10"/>
  <c r="F1104" i="10"/>
  <c r="F1112" i="10"/>
  <c r="F1120" i="10"/>
  <c r="F1128" i="10"/>
  <c r="F1136" i="10"/>
  <c r="F1144" i="10"/>
  <c r="F1152" i="10"/>
  <c r="F1160" i="10"/>
  <c r="F1168" i="10"/>
  <c r="F1176" i="10"/>
  <c r="F1184" i="10"/>
  <c r="F1192" i="10"/>
  <c r="F1200" i="10"/>
  <c r="F1208" i="10"/>
  <c r="F1216" i="10"/>
  <c r="F1224" i="10"/>
  <c r="F1232" i="10"/>
  <c r="F1240" i="10"/>
  <c r="F1248" i="10"/>
  <c r="F1256" i="10"/>
  <c r="F1264" i="10"/>
  <c r="F1272" i="10"/>
  <c r="F1280" i="10"/>
  <c r="F1288" i="10"/>
  <c r="F1296" i="10"/>
  <c r="F1304" i="10"/>
  <c r="F1312" i="10"/>
  <c r="F1320" i="10"/>
  <c r="F1328" i="10"/>
  <c r="F1336" i="10"/>
  <c r="F1344" i="10"/>
  <c r="F1352" i="10"/>
  <c r="F1360" i="10"/>
  <c r="F1368" i="10"/>
  <c r="F1376" i="10"/>
  <c r="F1384" i="10"/>
  <c r="F1392" i="10"/>
  <c r="F1400" i="10"/>
  <c r="F1408" i="10"/>
  <c r="F1416" i="10"/>
  <c r="F1424" i="10"/>
  <c r="F1432" i="10"/>
  <c r="F1440" i="10"/>
  <c r="F1448" i="10"/>
  <c r="F1456" i="10"/>
  <c r="F1464" i="10"/>
  <c r="F1472" i="10"/>
  <c r="F1480" i="10"/>
  <c r="F1488" i="10"/>
  <c r="J1609" i="10"/>
  <c r="H1607" i="10"/>
  <c r="I1604" i="10"/>
  <c r="J1601" i="10"/>
  <c r="H1599" i="10"/>
  <c r="I1596" i="10"/>
  <c r="J1593" i="10"/>
  <c r="H1591" i="10"/>
  <c r="J1585" i="10"/>
  <c r="H1583" i="10"/>
  <c r="I1580" i="10"/>
  <c r="J1577" i="10"/>
  <c r="H1575" i="10"/>
  <c r="I1572" i="10"/>
  <c r="J1569" i="10"/>
  <c r="H1567" i="10"/>
  <c r="I1564" i="10"/>
  <c r="J1561" i="10"/>
  <c r="H1559" i="10"/>
  <c r="I1556" i="10"/>
  <c r="J1553" i="10"/>
  <c r="H1551" i="10"/>
  <c r="I1548" i="10"/>
  <c r="J1545" i="10"/>
  <c r="H1543" i="10"/>
  <c r="I1540" i="10"/>
  <c r="J1537" i="10"/>
  <c r="H1535" i="10"/>
  <c r="I1532" i="10"/>
  <c r="J1529" i="10"/>
  <c r="H1527" i="10"/>
  <c r="I1524" i="10"/>
  <c r="J1521" i="10"/>
  <c r="H1519" i="10"/>
  <c r="I1516" i="10"/>
  <c r="J1513" i="10"/>
  <c r="H1511" i="10"/>
  <c r="I1508" i="10"/>
  <c r="J1505" i="10"/>
  <c r="H1503" i="10"/>
  <c r="I1500" i="10"/>
  <c r="J1497" i="10"/>
  <c r="H1495" i="10"/>
  <c r="I1492" i="10"/>
  <c r="J1489" i="10"/>
  <c r="H1487" i="10"/>
  <c r="I1484" i="10"/>
  <c r="J1481" i="10"/>
  <c r="I1476" i="10"/>
  <c r="J1473" i="10"/>
  <c r="H1471" i="10"/>
  <c r="J1465" i="10"/>
  <c r="I1456" i="10"/>
  <c r="J1449" i="10"/>
  <c r="J1441" i="10"/>
  <c r="J1433" i="10"/>
  <c r="I1428" i="10"/>
  <c r="I1420" i="10"/>
  <c r="J1413" i="10"/>
  <c r="H1407" i="10"/>
  <c r="H1399" i="10"/>
  <c r="J1393" i="10"/>
  <c r="I1384" i="10"/>
  <c r="I1376" i="10"/>
  <c r="J1369" i="10"/>
  <c r="I1364" i="10"/>
  <c r="H1355" i="10"/>
  <c r="J1349" i="10"/>
  <c r="H1343" i="10"/>
  <c r="H1335" i="10"/>
  <c r="I1328" i="10"/>
  <c r="J1321" i="10"/>
  <c r="J1313" i="10"/>
  <c r="J1305" i="10"/>
  <c r="J1297" i="10"/>
  <c r="J1289" i="10"/>
  <c r="J1281" i="10"/>
  <c r="J1273" i="10"/>
  <c r="J1265" i="10"/>
  <c r="J1257" i="10"/>
  <c r="H1251" i="10"/>
  <c r="H1243" i="10"/>
  <c r="H1235" i="10"/>
  <c r="I1228" i="10"/>
  <c r="J1221" i="10"/>
  <c r="J1213" i="10"/>
  <c r="J1205" i="10"/>
  <c r="J1197" i="10"/>
  <c r="J1189" i="10"/>
  <c r="H1183" i="10"/>
  <c r="I1176" i="10"/>
  <c r="H1171" i="10"/>
  <c r="H1163" i="10"/>
  <c r="J1157" i="10"/>
  <c r="H1147" i="10"/>
  <c r="H1139" i="10"/>
  <c r="H1131" i="10"/>
  <c r="I1124" i="10"/>
  <c r="J1117" i="10"/>
  <c r="J1109" i="10"/>
  <c r="J1101" i="10"/>
  <c r="J1093" i="10"/>
  <c r="J1085" i="10"/>
  <c r="J1077" i="10"/>
  <c r="J1069" i="10"/>
  <c r="J1061" i="10"/>
  <c r="J1053" i="10"/>
  <c r="J1045" i="10"/>
  <c r="J1037" i="10"/>
  <c r="G1510" i="10"/>
  <c r="G1530" i="10"/>
  <c r="G1550" i="10"/>
  <c r="G1574" i="10"/>
  <c r="G1590" i="10"/>
  <c r="G1050" i="10"/>
  <c r="G1074" i="10"/>
  <c r="G1090" i="10"/>
  <c r="G1110" i="10"/>
  <c r="G1130" i="10"/>
  <c r="G1146" i="10"/>
  <c r="G1170" i="10"/>
  <c r="G1190" i="10"/>
  <c r="G1214" i="10"/>
  <c r="G1238" i="10"/>
  <c r="G1258" i="10"/>
  <c r="G1278" i="10"/>
  <c r="G1294" i="10"/>
  <c r="G1318" i="10"/>
  <c r="G1342" i="10"/>
  <c r="G1366" i="10"/>
  <c r="G1390" i="10"/>
  <c r="G1406" i="10"/>
  <c r="G1430" i="10"/>
  <c r="G1454" i="10"/>
  <c r="G1478" i="10"/>
  <c r="F1501" i="10"/>
  <c r="F1521" i="10"/>
  <c r="F1537" i="10"/>
  <c r="F1561" i="10"/>
  <c r="F1585" i="10"/>
  <c r="F1605" i="10"/>
  <c r="F1045" i="10"/>
  <c r="F1069" i="10"/>
  <c r="F1093" i="10"/>
  <c r="F1113" i="10"/>
  <c r="F1129" i="10"/>
  <c r="F1153" i="10"/>
  <c r="F1177" i="10"/>
  <c r="F1201" i="10"/>
  <c r="F1221" i="10"/>
  <c r="F1245" i="10"/>
  <c r="F1265" i="10"/>
  <c r="F1285" i="10"/>
  <c r="F1305" i="10"/>
  <c r="F1329" i="10"/>
  <c r="F1353" i="10"/>
  <c r="F1373" i="10"/>
  <c r="F1393" i="10"/>
  <c r="F1405" i="10"/>
  <c r="F1429" i="10"/>
  <c r="F1453" i="10"/>
  <c r="F1477" i="10"/>
  <c r="H1036" i="10"/>
  <c r="J1030" i="10"/>
  <c r="G1036" i="10"/>
  <c r="F1031" i="10"/>
  <c r="H1034" i="10"/>
  <c r="G1031" i="10"/>
  <c r="F1034" i="10"/>
  <c r="J1035" i="10"/>
  <c r="H1033" i="10"/>
  <c r="I1030" i="10"/>
  <c r="F1032" i="10"/>
  <c r="H1031" i="10"/>
  <c r="G1034" i="10"/>
  <c r="I1033" i="10"/>
  <c r="G1030" i="10"/>
  <c r="J1036" i="10"/>
  <c r="J1034" i="10"/>
  <c r="H1032" i="10"/>
  <c r="I1032" i="10"/>
  <c r="G1032" i="10"/>
  <c r="F1035" i="10"/>
  <c r="I1035" i="10"/>
  <c r="J1032" i="10"/>
  <c r="H1030" i="10"/>
  <c r="I1036" i="10"/>
  <c r="J1033" i="10"/>
  <c r="I1031" i="10"/>
  <c r="G1035" i="10"/>
  <c r="F1030" i="10"/>
  <c r="I1034" i="10"/>
  <c r="J1031" i="10"/>
  <c r="G1033" i="10"/>
  <c r="F1036" i="10"/>
  <c r="H1035" i="10"/>
  <c r="F1033" i="10"/>
  <c r="F661" i="8" l="1"/>
  <c r="G650" i="8"/>
  <c r="G1183" i="8"/>
  <c r="G649" i="8"/>
  <c r="G659" i="8"/>
  <c r="G1208" i="8"/>
  <c r="G1160" i="8"/>
  <c r="F645" i="8"/>
  <c r="G648" i="8"/>
  <c r="G661" i="8"/>
  <c r="G1190" i="8" l="1"/>
  <c r="G660" i="8"/>
  <c r="G1197" i="8"/>
  <c r="G1184" i="8"/>
  <c r="F662" i="8"/>
  <c r="G1209" i="8"/>
  <c r="G662" i="8"/>
  <c r="F1197" i="8"/>
  <c r="G1172" i="8"/>
  <c r="G645" i="8"/>
  <c r="G666" i="8" l="1"/>
  <c r="F649" i="8"/>
  <c r="G651" i="8"/>
  <c r="F1198" i="8"/>
  <c r="G646" i="8"/>
  <c r="G1191" i="8"/>
  <c r="G647" i="8"/>
  <c r="G1161" i="8"/>
  <c r="F646" i="8"/>
  <c r="G1210" i="8"/>
  <c r="F1204" i="8" l="1"/>
  <c r="G1204" i="8"/>
  <c r="G652" i="8"/>
  <c r="G1185" i="8"/>
  <c r="F1162" i="8"/>
  <c r="F667" i="8"/>
  <c r="G1211" i="8"/>
  <c r="F663" i="8"/>
  <c r="G1214" i="8"/>
  <c r="F647" i="8"/>
  <c r="G667" i="8"/>
  <c r="F648" i="8"/>
  <c r="G1162" i="8"/>
  <c r="G1198" i="8"/>
  <c r="G663" i="8"/>
  <c r="F650" i="8"/>
  <c r="G1173" i="8"/>
  <c r="F1205" i="8" l="1"/>
  <c r="G1212" i="8"/>
  <c r="G1163" i="8"/>
  <c r="G1174" i="8"/>
  <c r="G665" i="8"/>
  <c r="G1192" i="8"/>
  <c r="G1186" i="8"/>
  <c r="G664" i="8"/>
  <c r="G1215" i="8"/>
  <c r="F664" i="8"/>
  <c r="G653" i="8"/>
  <c r="G1199" i="8"/>
  <c r="F1199" i="8"/>
  <c r="G1205" i="8"/>
  <c r="F651" i="8"/>
  <c r="G1213" i="8"/>
  <c r="F1163" i="8"/>
  <c r="G1187" i="8" l="1"/>
  <c r="F666" i="8"/>
  <c r="F1164" i="8"/>
  <c r="G1193" i="8"/>
  <c r="G1216" i="8"/>
  <c r="F652" i="8"/>
  <c r="F1200" i="8"/>
  <c r="G1175" i="8"/>
  <c r="G1164" i="8"/>
  <c r="G668" i="8"/>
  <c r="F668" i="8"/>
  <c r="G1200" i="8"/>
  <c r="F1186" i="8"/>
  <c r="G654" i="8"/>
  <c r="F665" i="8"/>
  <c r="G1188" i="8" l="1"/>
  <c r="F1187" i="8"/>
  <c r="G1176" i="8"/>
  <c r="F1175" i="8"/>
  <c r="G1207" i="8"/>
  <c r="F669" i="8"/>
  <c r="G1189" i="8"/>
  <c r="G1165" i="8"/>
  <c r="F653" i="8"/>
  <c r="G669" i="8"/>
  <c r="G655" i="8"/>
  <c r="F1206" i="8"/>
  <c r="G1217" i="8"/>
  <c r="F1201" i="8"/>
  <c r="G1194" i="8"/>
  <c r="G1201" i="8"/>
  <c r="F1165" i="8"/>
  <c r="G1206" i="8"/>
  <c r="G1218" i="8" l="1"/>
  <c r="F659" i="8"/>
  <c r="G1196" i="8"/>
  <c r="G1203" i="8"/>
  <c r="F1176" i="8"/>
  <c r="F1203" i="8"/>
  <c r="F670" i="8"/>
  <c r="F1166" i="8"/>
  <c r="F1207" i="8"/>
  <c r="G656" i="8"/>
  <c r="G1177" i="8"/>
  <c r="F1188" i="8"/>
  <c r="G1195" i="8"/>
  <c r="F654" i="8"/>
  <c r="G1202" i="8"/>
  <c r="G670" i="8"/>
  <c r="F1202" i="8"/>
  <c r="G1166" i="8"/>
  <c r="G1219" i="8" l="1"/>
  <c r="F660" i="8"/>
  <c r="F1177" i="8"/>
  <c r="G658" i="8"/>
  <c r="G657" i="8"/>
  <c r="G1167" i="8"/>
  <c r="G671" i="8"/>
  <c r="F1167" i="8"/>
  <c r="G1178" i="8"/>
  <c r="F671" i="8"/>
  <c r="F1189" i="8"/>
  <c r="F655" i="8"/>
  <c r="F1208" i="8"/>
  <c r="G1220" i="8" l="1"/>
  <c r="F656" i="8"/>
  <c r="F1190" i="8"/>
  <c r="F1209" i="8"/>
  <c r="F1168" i="8"/>
  <c r="F672" i="8"/>
  <c r="G672" i="8"/>
  <c r="F1178" i="8"/>
  <c r="G1168" i="8"/>
  <c r="G1179" i="8"/>
  <c r="G1180" i="8" l="1"/>
  <c r="F1179" i="8"/>
  <c r="F1169" i="8"/>
  <c r="F657" i="8"/>
  <c r="F1191" i="8"/>
  <c r="F673" i="8"/>
  <c r="F1210" i="8"/>
  <c r="G1169" i="8"/>
  <c r="G673" i="8"/>
  <c r="F658" i="8"/>
  <c r="G680" i="8" l="1"/>
  <c r="G732" i="8"/>
  <c r="F1170" i="8"/>
  <c r="G1171" i="8"/>
  <c r="F1180" i="8"/>
  <c r="G1181" i="8"/>
  <c r="G674" i="8"/>
  <c r="F680" i="8"/>
  <c r="F1192" i="8"/>
  <c r="F674" i="8"/>
  <c r="G1182" i="8"/>
  <c r="F1211" i="8"/>
  <c r="G1170" i="8"/>
  <c r="G1221" i="8"/>
  <c r="G1222" i="8" l="1"/>
  <c r="F1181" i="8"/>
  <c r="F681" i="8"/>
  <c r="G675" i="8"/>
  <c r="F675" i="8"/>
  <c r="G733" i="8"/>
  <c r="F1212" i="8"/>
  <c r="F1171" i="8"/>
  <c r="G681" i="8"/>
  <c r="F1193" i="8"/>
  <c r="G682" i="8" l="1"/>
  <c r="F676" i="8"/>
  <c r="G676" i="8"/>
  <c r="F1182" i="8"/>
  <c r="F682" i="8"/>
  <c r="G1223" i="8"/>
  <c r="F1172" i="8"/>
  <c r="G734" i="8"/>
  <c r="F1194" i="8"/>
  <c r="F1213" i="8"/>
  <c r="G683" i="8" l="1"/>
  <c r="F1195" i="8"/>
  <c r="G677" i="8"/>
  <c r="F1173" i="8"/>
  <c r="F683" i="8"/>
  <c r="F1196" i="8"/>
  <c r="G735" i="8"/>
  <c r="F1183" i="8"/>
  <c r="F1174" i="8"/>
  <c r="F1214" i="8"/>
  <c r="F677" i="8"/>
  <c r="G1224" i="8"/>
  <c r="F1215" i="8" l="1"/>
  <c r="G1225" i="8"/>
  <c r="G679" i="8"/>
  <c r="F684" i="8"/>
  <c r="G736" i="8"/>
  <c r="G678" i="8"/>
  <c r="F678" i="8"/>
  <c r="F1184" i="8"/>
  <c r="G684" i="8"/>
  <c r="F1185" i="8"/>
  <c r="F679" i="8"/>
  <c r="G737" i="8" l="1"/>
  <c r="G685" i="8"/>
  <c r="F1216" i="8"/>
  <c r="F685" i="8"/>
  <c r="G686" i="8" l="1"/>
  <c r="F686" i="8"/>
  <c r="G738" i="8"/>
  <c r="F1217" i="8"/>
  <c r="G739" i="8" l="1"/>
  <c r="G687" i="8"/>
  <c r="F687" i="8"/>
  <c r="F1218" i="8"/>
  <c r="F688" i="8" l="1"/>
  <c r="G740" i="8"/>
  <c r="G688" i="8"/>
  <c r="F1219" i="8"/>
  <c r="G689" i="8" l="1"/>
  <c r="G741" i="8"/>
  <c r="F689" i="8"/>
  <c r="F1220" i="8"/>
  <c r="G742" i="8" l="1"/>
  <c r="F690" i="8"/>
  <c r="G690" i="8"/>
  <c r="F1221" i="8"/>
  <c r="F691" i="8" l="1"/>
  <c r="G743" i="8"/>
  <c r="G691" i="8"/>
  <c r="F1222" i="8"/>
  <c r="G692" i="8" l="1"/>
  <c r="F692" i="8"/>
  <c r="G744" i="8"/>
  <c r="F1223" i="8"/>
  <c r="G745" i="8" l="1"/>
  <c r="G693" i="8"/>
  <c r="F693" i="8"/>
  <c r="F1224" i="8"/>
  <c r="G746" i="8" l="1"/>
  <c r="F694" i="8"/>
  <c r="G694" i="8"/>
  <c r="F1225" i="8"/>
  <c r="G747" i="8" l="1"/>
  <c r="G695" i="8"/>
  <c r="F695" i="8"/>
  <c r="G696" i="8" l="1"/>
  <c r="F696" i="8"/>
  <c r="G748" i="8"/>
  <c r="G749" i="8" l="1"/>
  <c r="G697" i="8"/>
  <c r="F697" i="8"/>
  <c r="F698" i="8" l="1"/>
  <c r="G750" i="8"/>
  <c r="G698" i="8"/>
  <c r="G699" i="8" l="1"/>
  <c r="F699" i="8"/>
  <c r="G751" i="8"/>
  <c r="F700" i="8" l="1"/>
  <c r="G752" i="8"/>
  <c r="G700" i="8"/>
  <c r="F701" i="8" l="1"/>
  <c r="G753" i="8"/>
  <c r="G701" i="8"/>
  <c r="G702" i="8" l="1"/>
  <c r="F702" i="8"/>
  <c r="G754" i="8"/>
  <c r="G755" i="8" l="1"/>
  <c r="G703" i="8"/>
  <c r="F703" i="8"/>
  <c r="F704" i="8" l="1"/>
  <c r="G756" i="8"/>
  <c r="G704" i="8"/>
  <c r="G705" i="8" l="1"/>
  <c r="F705" i="8"/>
  <c r="G757" i="8"/>
  <c r="G758" i="8" l="1"/>
  <c r="G706" i="8"/>
  <c r="F706" i="8"/>
  <c r="F707" i="8" l="1"/>
  <c r="G759" i="8"/>
  <c r="G707" i="8"/>
  <c r="G708" i="8" l="1"/>
  <c r="F708" i="8"/>
  <c r="G760" i="8"/>
  <c r="G761" i="8" l="1"/>
  <c r="G709" i="8"/>
  <c r="F709" i="8"/>
  <c r="F710" i="8" l="1"/>
  <c r="G762" i="8"/>
  <c r="G710" i="8"/>
  <c r="G711" i="8" l="1"/>
  <c r="F711" i="8"/>
  <c r="G763" i="8"/>
  <c r="G764" i="8" l="1"/>
  <c r="G712" i="8"/>
  <c r="F712" i="8"/>
  <c r="F713" i="8" l="1"/>
  <c r="G765" i="8"/>
  <c r="G713" i="8"/>
  <c r="G714" i="8" l="1"/>
  <c r="F714" i="8"/>
  <c r="G766" i="8"/>
  <c r="G767" i="8" l="1"/>
  <c r="G715" i="8"/>
  <c r="F715" i="8"/>
  <c r="F716" i="8" l="1"/>
  <c r="G768" i="8"/>
  <c r="G716" i="8"/>
  <c r="G717" i="8" l="1"/>
  <c r="F717" i="8"/>
  <c r="G769" i="8"/>
  <c r="G770" i="8" l="1"/>
  <c r="G718" i="8"/>
  <c r="F718" i="8"/>
  <c r="F719" i="8" l="1"/>
  <c r="G771" i="8"/>
  <c r="G719" i="8"/>
  <c r="F720" i="8" l="1"/>
  <c r="G772" i="8"/>
  <c r="G773" i="8" l="1"/>
  <c r="F721" i="8"/>
  <c r="G720" i="8"/>
  <c r="G774" i="8" l="1"/>
  <c r="F722" i="8"/>
  <c r="G721" i="8"/>
  <c r="G775" i="8" l="1"/>
  <c r="G722" i="8"/>
  <c r="F723" i="8"/>
  <c r="F724" i="8" l="1"/>
  <c r="G723" i="8"/>
  <c r="G776" i="8"/>
  <c r="G777" i="8" l="1"/>
  <c r="G724" i="8"/>
  <c r="F725" i="8"/>
  <c r="F726" i="8" l="1"/>
  <c r="G725" i="8"/>
  <c r="G778" i="8"/>
  <c r="G779" i="8" l="1"/>
  <c r="G726" i="8"/>
  <c r="F727" i="8"/>
  <c r="F728" i="8" l="1"/>
  <c r="G727" i="8"/>
  <c r="G780" i="8"/>
  <c r="G781" i="8" l="1"/>
  <c r="G728" i="8"/>
  <c r="F729" i="8"/>
  <c r="F730" i="8" l="1"/>
  <c r="G729" i="8"/>
  <c r="G782" i="8"/>
  <c r="G730" i="8" l="1"/>
  <c r="G731" i="8"/>
  <c r="F731" i="8"/>
  <c r="G783" i="8"/>
  <c r="G784" i="8" l="1"/>
  <c r="F732" i="8"/>
  <c r="F733" i="8" l="1"/>
  <c r="G785" i="8"/>
  <c r="G786" i="8" l="1"/>
  <c r="F734" i="8"/>
  <c r="G787" i="8" l="1"/>
  <c r="F735" i="8"/>
  <c r="G788" i="8" l="1"/>
  <c r="F736" i="8"/>
  <c r="F737" i="8" l="1"/>
  <c r="G789" i="8"/>
  <c r="G790" i="8" l="1"/>
  <c r="F738" i="8"/>
  <c r="F739" i="8" l="1"/>
  <c r="G791" i="8"/>
  <c r="G792" i="8" l="1"/>
  <c r="F740" i="8"/>
  <c r="F741" i="8" l="1"/>
  <c r="G793" i="8"/>
  <c r="G794" i="8" l="1"/>
  <c r="F742" i="8"/>
  <c r="F743" i="8" l="1"/>
  <c r="G795" i="8"/>
  <c r="G796" i="8" l="1"/>
  <c r="F744" i="8"/>
  <c r="F745" i="8" l="1"/>
  <c r="G797" i="8"/>
  <c r="G798" i="8" l="1"/>
  <c r="F746" i="8"/>
  <c r="F747" i="8" l="1"/>
  <c r="G799" i="8"/>
  <c r="G800" i="8" l="1"/>
  <c r="F748" i="8"/>
  <c r="F749" i="8" l="1"/>
  <c r="G801" i="8"/>
  <c r="G802" i="8" l="1"/>
  <c r="F750" i="8"/>
  <c r="F751" i="8" l="1"/>
  <c r="G803" i="8"/>
  <c r="G804" i="8" l="1"/>
  <c r="F752" i="8"/>
  <c r="F753" i="8" l="1"/>
  <c r="G805" i="8"/>
  <c r="G806" i="8" l="1"/>
  <c r="F754" i="8"/>
  <c r="F755" i="8" l="1"/>
  <c r="G807" i="8"/>
  <c r="G808" i="8" l="1"/>
  <c r="F756" i="8"/>
  <c r="G809" i="8" l="1"/>
  <c r="F757" i="8"/>
  <c r="G810" i="8" l="1"/>
  <c r="F758" i="8"/>
  <c r="G811" i="8" l="1"/>
  <c r="F759" i="8"/>
  <c r="G812" i="8" l="1"/>
  <c r="F760" i="8"/>
  <c r="G813" i="8" l="1"/>
  <c r="F761" i="8"/>
  <c r="G814" i="8" l="1"/>
  <c r="F762" i="8"/>
  <c r="G815" i="8" l="1"/>
  <c r="F763" i="8"/>
  <c r="G816" i="8" l="1"/>
  <c r="F764" i="8"/>
  <c r="F765" i="8" l="1"/>
  <c r="G817" i="8"/>
  <c r="G818" i="8" l="1"/>
  <c r="F766" i="8"/>
  <c r="G819" i="8" l="1"/>
  <c r="F767" i="8"/>
  <c r="G820" i="8" l="1"/>
  <c r="F768" i="8"/>
  <c r="F769" i="8" l="1"/>
  <c r="G821" i="8"/>
  <c r="G822" i="8" l="1"/>
  <c r="F770" i="8"/>
  <c r="F771" i="8" l="1"/>
  <c r="G823" i="8"/>
  <c r="G824" i="8" l="1"/>
  <c r="F772" i="8"/>
  <c r="G825" i="8" l="1"/>
  <c r="F773" i="8"/>
  <c r="G826" i="8" l="1"/>
  <c r="F774" i="8"/>
  <c r="F775" i="8" l="1"/>
  <c r="G827" i="8"/>
  <c r="G828" i="8" l="1"/>
  <c r="F776" i="8"/>
  <c r="G829" i="8" l="1"/>
  <c r="F777" i="8"/>
  <c r="G830" i="8" l="1"/>
  <c r="F778" i="8"/>
  <c r="G831" i="8" l="1"/>
  <c r="F779" i="8"/>
  <c r="G832" i="8" l="1"/>
  <c r="F780" i="8"/>
  <c r="F781" i="8" l="1"/>
  <c r="G833" i="8"/>
  <c r="G834" i="8" l="1"/>
  <c r="F782" i="8"/>
  <c r="F783" i="8" l="1"/>
  <c r="G835" i="8"/>
  <c r="G836" i="8" l="1"/>
  <c r="F784" i="8"/>
  <c r="F785" i="8" l="1"/>
  <c r="G837" i="8"/>
  <c r="G838" i="8" l="1"/>
  <c r="F786" i="8"/>
  <c r="G839" i="8" l="1"/>
  <c r="F787" i="8"/>
  <c r="G840" i="8" l="1"/>
  <c r="F788" i="8"/>
  <c r="F789" i="8" l="1"/>
  <c r="G841" i="8"/>
  <c r="G842" i="8" l="1"/>
  <c r="F790" i="8"/>
  <c r="G843" i="8" l="1"/>
  <c r="F791" i="8"/>
  <c r="G844" i="8" l="1"/>
  <c r="F792" i="8"/>
  <c r="G845" i="8" l="1"/>
  <c r="F793" i="8"/>
  <c r="G846" i="8" l="1"/>
  <c r="F794" i="8"/>
  <c r="G847" i="8" l="1"/>
  <c r="F795" i="8"/>
  <c r="G848" i="8" l="1"/>
  <c r="F796" i="8"/>
  <c r="G849" i="8" l="1"/>
  <c r="F797" i="8"/>
  <c r="G850" i="8" l="1"/>
  <c r="F798" i="8"/>
  <c r="G851" i="8" l="1"/>
  <c r="F799" i="8"/>
  <c r="G852" i="8" l="1"/>
  <c r="F800" i="8"/>
  <c r="G853" i="8" l="1"/>
  <c r="F801" i="8"/>
  <c r="G854" i="8" l="1"/>
  <c r="F802" i="8"/>
  <c r="F803" i="8" l="1"/>
  <c r="G855" i="8"/>
  <c r="G856" i="8" l="1"/>
  <c r="F804" i="8"/>
  <c r="F805" i="8" l="1"/>
  <c r="G857" i="8"/>
  <c r="G858" i="8" l="1"/>
  <c r="F806" i="8"/>
  <c r="G859" i="8" l="1"/>
  <c r="F807" i="8"/>
  <c r="G860" i="8" l="1"/>
  <c r="F808" i="8"/>
  <c r="G861" i="8" l="1"/>
  <c r="F809" i="8"/>
  <c r="G862" i="8" l="1"/>
  <c r="F810" i="8"/>
  <c r="G863" i="8" l="1"/>
  <c r="F811" i="8"/>
  <c r="G864" i="8" l="1"/>
  <c r="F812" i="8"/>
  <c r="F813" i="8" l="1"/>
  <c r="G865" i="8"/>
  <c r="G866" i="8" l="1"/>
  <c r="F814" i="8"/>
  <c r="G867" i="8" l="1"/>
  <c r="F815" i="8"/>
  <c r="G868" i="8" l="1"/>
  <c r="F816" i="8"/>
  <c r="G869" i="8" l="1"/>
  <c r="F817" i="8"/>
  <c r="G870" i="8" l="1"/>
  <c r="F818" i="8"/>
  <c r="F819" i="8" l="1"/>
  <c r="G871" i="8"/>
  <c r="G872" i="8" l="1"/>
  <c r="F820" i="8"/>
  <c r="F821" i="8" l="1"/>
  <c r="G873" i="8"/>
  <c r="G874" i="8" l="1"/>
  <c r="F822" i="8"/>
  <c r="G875" i="8" l="1"/>
  <c r="F823" i="8"/>
  <c r="G876" i="8" l="1"/>
  <c r="F824" i="8"/>
  <c r="F825" i="8" l="1"/>
  <c r="G877" i="8"/>
  <c r="G878" i="8" l="1"/>
  <c r="F826" i="8"/>
  <c r="F827" i="8" l="1"/>
  <c r="G879" i="8"/>
  <c r="G880" i="8" l="1"/>
  <c r="F828" i="8"/>
  <c r="G881" i="8" l="1"/>
  <c r="F829" i="8"/>
  <c r="G882" i="8" l="1"/>
  <c r="F830" i="8"/>
  <c r="G883" i="8" l="1"/>
  <c r="F831" i="8"/>
  <c r="G884" i="8" l="1"/>
  <c r="F832" i="8"/>
  <c r="F833" i="8" l="1"/>
  <c r="G885" i="8"/>
  <c r="G886" i="8" l="1"/>
  <c r="F834" i="8"/>
  <c r="G887" i="8" l="1"/>
  <c r="F835" i="8"/>
  <c r="G888" i="8" l="1"/>
  <c r="F836" i="8"/>
  <c r="G889" i="8" l="1"/>
  <c r="F837" i="8"/>
  <c r="G890" i="8" l="1"/>
  <c r="F838" i="8"/>
  <c r="G891" i="8" l="1"/>
  <c r="F839" i="8"/>
  <c r="G892" i="8" l="1"/>
  <c r="F840" i="8"/>
  <c r="G893" i="8" l="1"/>
  <c r="F841" i="8"/>
  <c r="G894" i="8" l="1"/>
  <c r="F842" i="8"/>
  <c r="G895" i="8" l="1"/>
  <c r="F843" i="8"/>
  <c r="G896" i="8" l="1"/>
  <c r="F844" i="8"/>
  <c r="G897" i="8" l="1"/>
  <c r="F845" i="8"/>
  <c r="F846" i="8" l="1"/>
  <c r="G898" i="8"/>
  <c r="F847" i="8" l="1"/>
  <c r="G899" i="8"/>
  <c r="G900" i="8" l="1"/>
  <c r="F848" i="8"/>
  <c r="G901" i="8" l="1"/>
  <c r="F849" i="8"/>
  <c r="G902" i="8" l="1"/>
  <c r="F850" i="8"/>
  <c r="F851" i="8" l="1"/>
  <c r="G903" i="8"/>
  <c r="G904" i="8" l="1"/>
  <c r="F852" i="8"/>
  <c r="F853" i="8" l="1"/>
  <c r="G905" i="8"/>
  <c r="G906" i="8" l="1"/>
  <c r="F854" i="8"/>
  <c r="F855" i="8" l="1"/>
  <c r="G907" i="8"/>
  <c r="G908" i="8" l="1"/>
  <c r="F856" i="8"/>
  <c r="G909" i="8" l="1"/>
  <c r="F857" i="8"/>
  <c r="G910" i="8" l="1"/>
  <c r="F858" i="8"/>
  <c r="F859" i="8" l="1"/>
  <c r="G911" i="8"/>
  <c r="G912" i="8" l="1"/>
  <c r="F860" i="8"/>
  <c r="G913" i="8" l="1"/>
  <c r="F861" i="8"/>
  <c r="G914" i="8" l="1"/>
  <c r="F862" i="8"/>
  <c r="F863" i="8" l="1"/>
  <c r="G915" i="8"/>
  <c r="G916" i="8" l="1"/>
  <c r="F864" i="8"/>
  <c r="F865" i="8" l="1"/>
  <c r="G917" i="8"/>
  <c r="G918" i="8" l="1"/>
  <c r="F866" i="8"/>
  <c r="G919" i="8" l="1"/>
  <c r="F867" i="8"/>
  <c r="G920" i="8" l="1"/>
  <c r="F868" i="8"/>
  <c r="G921" i="8" l="1"/>
  <c r="F869" i="8"/>
  <c r="G922" i="8" l="1"/>
  <c r="F870" i="8"/>
  <c r="F871" i="8" l="1"/>
  <c r="G923" i="8"/>
  <c r="G924" i="8" l="1"/>
  <c r="F872" i="8"/>
  <c r="G925" i="8" l="1"/>
  <c r="F873" i="8"/>
  <c r="G926" i="8" l="1"/>
  <c r="F874" i="8"/>
  <c r="G927" i="8" l="1"/>
  <c r="F875" i="8"/>
  <c r="G928" i="8" l="1"/>
  <c r="F876" i="8"/>
  <c r="G929" i="8" l="1"/>
  <c r="F877" i="8"/>
  <c r="G930" i="8" l="1"/>
  <c r="F878" i="8"/>
  <c r="F879" i="8" l="1"/>
  <c r="G931" i="8"/>
  <c r="G932" i="8" l="1"/>
  <c r="F880" i="8"/>
  <c r="G933" i="8" l="1"/>
  <c r="F881" i="8"/>
  <c r="G934" i="8" l="1"/>
  <c r="F882" i="8"/>
  <c r="F883" i="8" l="1"/>
  <c r="G935" i="8"/>
  <c r="G936" i="8" l="1"/>
  <c r="F884" i="8"/>
  <c r="G937" i="8" l="1"/>
  <c r="F885" i="8"/>
  <c r="G938" i="8" l="1"/>
  <c r="F886" i="8"/>
  <c r="F887" i="8" l="1"/>
  <c r="G939" i="8"/>
  <c r="G940" i="8" l="1"/>
  <c r="F888" i="8"/>
  <c r="F889" i="8" l="1"/>
  <c r="G941" i="8"/>
  <c r="G942" i="8" l="1"/>
  <c r="F890" i="8"/>
  <c r="G943" i="8" l="1"/>
  <c r="F891" i="8"/>
  <c r="G944" i="8" l="1"/>
  <c r="F892" i="8"/>
  <c r="F893" i="8" l="1"/>
  <c r="G945" i="8"/>
  <c r="G946" i="8" l="1"/>
  <c r="F894" i="8"/>
  <c r="G947" i="8" l="1"/>
  <c r="F895" i="8"/>
  <c r="G948" i="8" l="1"/>
  <c r="F896" i="8"/>
  <c r="F897" i="8" l="1"/>
  <c r="G949" i="8"/>
  <c r="G950" i="8" l="1"/>
  <c r="F898" i="8"/>
  <c r="G951" i="8" l="1"/>
  <c r="F899" i="8"/>
  <c r="G952" i="8" l="1"/>
  <c r="F900" i="8"/>
  <c r="G953" i="8" l="1"/>
  <c r="F901" i="8"/>
  <c r="F902" i="8" l="1"/>
  <c r="G954" i="8"/>
  <c r="F903" i="8" l="1"/>
  <c r="G955" i="8"/>
  <c r="G956" i="8" l="1"/>
  <c r="F904" i="8"/>
  <c r="G957" i="8" l="1"/>
  <c r="F905" i="8"/>
  <c r="G958" i="8" l="1"/>
  <c r="F906" i="8"/>
  <c r="F907" i="8" l="1"/>
  <c r="G959" i="8"/>
  <c r="G960" i="8" l="1"/>
  <c r="F908" i="8"/>
  <c r="F909" i="8" l="1"/>
  <c r="G961" i="8"/>
  <c r="G962" i="8" l="1"/>
  <c r="F910" i="8"/>
  <c r="F911" i="8" l="1"/>
  <c r="G963" i="8"/>
  <c r="G964" i="8" l="1"/>
  <c r="F912" i="8"/>
  <c r="G965" i="8" l="1"/>
  <c r="F913" i="8"/>
  <c r="G966" i="8" l="1"/>
  <c r="F914" i="8"/>
  <c r="G967" i="8" l="1"/>
  <c r="F915" i="8"/>
  <c r="G968" i="8" l="1"/>
  <c r="F916" i="8"/>
  <c r="G969" i="8" l="1"/>
  <c r="F917" i="8"/>
  <c r="G970" i="8" l="1"/>
  <c r="F918" i="8"/>
  <c r="G971" i="8" l="1"/>
  <c r="F919" i="8"/>
  <c r="G972" i="8" l="1"/>
  <c r="F920" i="8"/>
  <c r="G973" i="8" l="1"/>
  <c r="F921" i="8"/>
  <c r="G974" i="8" l="1"/>
  <c r="F922" i="8"/>
  <c r="G975" i="8" l="1"/>
  <c r="F923" i="8"/>
  <c r="G976" i="8" l="1"/>
  <c r="F924" i="8"/>
  <c r="F925" i="8" l="1"/>
  <c r="G977" i="8"/>
  <c r="G978" i="8" l="1"/>
  <c r="F926" i="8"/>
  <c r="G979" i="8" l="1"/>
  <c r="F927" i="8"/>
  <c r="F928" i="8" l="1"/>
  <c r="G980" i="8"/>
  <c r="F929" i="8" l="1"/>
  <c r="G981" i="8"/>
  <c r="G982" i="8" l="1"/>
  <c r="F930" i="8"/>
  <c r="F931" i="8" l="1"/>
  <c r="G983" i="8"/>
  <c r="G984" i="8" l="1"/>
  <c r="F932" i="8"/>
  <c r="G985" i="8" l="1"/>
  <c r="F933" i="8"/>
  <c r="G986" i="8" l="1"/>
  <c r="F934" i="8"/>
  <c r="F935" i="8" l="1"/>
  <c r="G987" i="8"/>
  <c r="G988" i="8" l="1"/>
  <c r="F936" i="8"/>
  <c r="G989" i="8" l="1"/>
  <c r="F937" i="8"/>
  <c r="G990" i="8" l="1"/>
  <c r="F938" i="8"/>
  <c r="G991" i="8" l="1"/>
  <c r="F939" i="8"/>
  <c r="G992" i="8" l="1"/>
  <c r="F940" i="8"/>
  <c r="F941" i="8" l="1"/>
  <c r="G993" i="8"/>
  <c r="G994" i="8" l="1"/>
  <c r="F942" i="8"/>
  <c r="G995" i="8" l="1"/>
  <c r="F943" i="8"/>
  <c r="G996" i="8" l="1"/>
  <c r="F944" i="8"/>
  <c r="F945" i="8" l="1"/>
  <c r="G997" i="8"/>
  <c r="G998" i="8" l="1"/>
  <c r="F946" i="8"/>
  <c r="G999" i="8" l="1"/>
  <c r="F947" i="8"/>
  <c r="G1000" i="8" l="1"/>
  <c r="F948" i="8"/>
  <c r="G1001" i="8" l="1"/>
  <c r="F949" i="8"/>
  <c r="G1002" i="8" l="1"/>
  <c r="F950" i="8"/>
  <c r="F951" i="8" l="1"/>
  <c r="G1003" i="8"/>
  <c r="G1004" i="8" l="1"/>
  <c r="F952" i="8"/>
  <c r="F953" i="8" l="1"/>
  <c r="G1005" i="8"/>
  <c r="G1006" i="8" l="1"/>
  <c r="F954" i="8"/>
  <c r="G1007" i="8" l="1"/>
  <c r="F955" i="8"/>
  <c r="F956" i="8" l="1"/>
  <c r="G1008" i="8"/>
  <c r="F957" i="8" l="1"/>
  <c r="G1009" i="8"/>
  <c r="G1010" i="8" l="1"/>
  <c r="F958" i="8"/>
  <c r="G1011" i="8" l="1"/>
  <c r="F959" i="8"/>
  <c r="G1012" i="8" l="1"/>
  <c r="F960" i="8"/>
  <c r="G1013" i="8" l="1"/>
  <c r="F961" i="8"/>
  <c r="G1014" i="8" l="1"/>
  <c r="F962" i="8"/>
  <c r="G1015" i="8" l="1"/>
  <c r="F963" i="8"/>
  <c r="G1016" i="8" l="1"/>
  <c r="F964" i="8"/>
  <c r="F965" i="8" l="1"/>
  <c r="G1017" i="8"/>
  <c r="G1018" i="8" l="1"/>
  <c r="F966" i="8"/>
  <c r="G1019" i="8" l="1"/>
  <c r="F967" i="8"/>
  <c r="F968" i="8" l="1"/>
  <c r="G1020" i="8"/>
  <c r="F969" i="8" l="1"/>
  <c r="G1021" i="8"/>
  <c r="G1022" i="8" l="1"/>
  <c r="F970" i="8"/>
  <c r="F971" i="8" l="1"/>
  <c r="G1023" i="8"/>
  <c r="G1024" i="8" l="1"/>
  <c r="F972" i="8"/>
  <c r="G1025" i="8" l="1"/>
  <c r="F973" i="8"/>
  <c r="G1026" i="8" l="1"/>
  <c r="F974" i="8"/>
  <c r="F975" i="8" l="1"/>
  <c r="G1027" i="8"/>
  <c r="G1028" i="8" l="1"/>
  <c r="F976" i="8"/>
  <c r="G1029" i="8" l="1"/>
  <c r="F977" i="8"/>
  <c r="G1030" i="8" l="1"/>
  <c r="F978" i="8"/>
  <c r="G1031" i="8" l="1"/>
  <c r="F979" i="8"/>
  <c r="G1032" i="8" l="1"/>
  <c r="F980" i="8"/>
  <c r="G1033" i="8" l="1"/>
  <c r="F981" i="8"/>
  <c r="G1034" i="8" l="1"/>
  <c r="F982" i="8"/>
  <c r="F983" i="8" l="1"/>
  <c r="G1035" i="8"/>
  <c r="G1036" i="8" l="1"/>
  <c r="F984" i="8"/>
  <c r="F985" i="8" l="1"/>
  <c r="G1037" i="8"/>
  <c r="G1038" i="8" l="1"/>
  <c r="F986" i="8"/>
  <c r="G1039" i="8" l="1"/>
  <c r="F987" i="8"/>
  <c r="G1040" i="8" l="1"/>
  <c r="F988" i="8"/>
  <c r="F989" i="8" l="1"/>
  <c r="G1041" i="8"/>
  <c r="G1042" i="8" l="1"/>
  <c r="F990" i="8"/>
  <c r="F991" i="8" l="1"/>
  <c r="G1043" i="8"/>
  <c r="G1044" i="8" l="1"/>
  <c r="F992" i="8"/>
  <c r="G1045" i="8" l="1"/>
  <c r="F993" i="8"/>
  <c r="G1046" i="8" l="1"/>
  <c r="F994" i="8"/>
  <c r="G1047" i="8" l="1"/>
  <c r="F995" i="8"/>
  <c r="G1048" i="8" l="1"/>
  <c r="F996" i="8"/>
  <c r="F997" i="8" l="1"/>
  <c r="G1049" i="8"/>
  <c r="G1050" i="8" l="1"/>
  <c r="F998" i="8"/>
  <c r="F999" i="8" l="1"/>
  <c r="G1051" i="8"/>
  <c r="G1052" i="8" l="1"/>
  <c r="F1000" i="8"/>
  <c r="G1053" i="8" l="1"/>
  <c r="F1001" i="8"/>
  <c r="G1054" i="8" l="1"/>
  <c r="F1002" i="8"/>
  <c r="F1003" i="8" l="1"/>
  <c r="G1055" i="8"/>
  <c r="G1056" i="8" l="1"/>
  <c r="F1004" i="8"/>
  <c r="G1057" i="8" l="1"/>
  <c r="F1005" i="8"/>
  <c r="G1058" i="8" l="1"/>
  <c r="F1006" i="8"/>
  <c r="F1007" i="8" l="1"/>
  <c r="G1059" i="8"/>
  <c r="G1060" i="8" l="1"/>
  <c r="F1008" i="8"/>
  <c r="G1061" i="8" l="1"/>
  <c r="F1009" i="8"/>
  <c r="G1062" i="8" l="1"/>
  <c r="F1010" i="8"/>
  <c r="G1063" i="8" l="1"/>
  <c r="F1011" i="8"/>
  <c r="F1012" i="8" l="1"/>
  <c r="G1064" i="8"/>
  <c r="F1013" i="8" l="1"/>
  <c r="G1065" i="8"/>
  <c r="G1066" i="8" l="1"/>
  <c r="F1014" i="8"/>
  <c r="G1067" i="8" l="1"/>
  <c r="F1015" i="8"/>
  <c r="G1068" i="8" l="1"/>
  <c r="F1016" i="8"/>
  <c r="G1069" i="8" l="1"/>
  <c r="F1017" i="8"/>
  <c r="F1018" i="8" l="1"/>
  <c r="G1070" i="8"/>
  <c r="F1019" i="8" l="1"/>
  <c r="G1071" i="8"/>
  <c r="G1072" i="8" l="1"/>
  <c r="F1020" i="8"/>
  <c r="F1021" i="8" l="1"/>
  <c r="G1073" i="8"/>
  <c r="G1074" i="8" l="1"/>
  <c r="F1022" i="8"/>
  <c r="F1023" i="8" l="1"/>
  <c r="G1075" i="8"/>
  <c r="G1076" i="8" l="1"/>
  <c r="F1024" i="8"/>
  <c r="G1077" i="8" l="1"/>
  <c r="F1025" i="8"/>
  <c r="G1078" i="8" l="1"/>
  <c r="F1026" i="8"/>
  <c r="F1027" i="8" l="1"/>
  <c r="G1079" i="8"/>
  <c r="G1080" i="8" l="1"/>
  <c r="F1028" i="8"/>
  <c r="G1081" i="8" l="1"/>
  <c r="F1029" i="8"/>
  <c r="G1082" i="8" l="1"/>
  <c r="F1030" i="8"/>
  <c r="G1083" i="8" l="1"/>
  <c r="F1031" i="8"/>
  <c r="G1084" i="8" l="1"/>
  <c r="F1032" i="8"/>
  <c r="G1085" i="8" l="1"/>
  <c r="F1033" i="8"/>
  <c r="G1086" i="8" l="1"/>
  <c r="F1034" i="8"/>
  <c r="G1087" i="8" l="1"/>
  <c r="F1035" i="8"/>
  <c r="G1088" i="8" l="1"/>
  <c r="F1036" i="8"/>
  <c r="G1089" i="8" l="1"/>
  <c r="F1037" i="8"/>
  <c r="G1090" i="8" l="1"/>
  <c r="F1038" i="8"/>
  <c r="G1091" i="8" l="1"/>
  <c r="F1039" i="8"/>
  <c r="G1092" i="8" l="1"/>
  <c r="F1040" i="8"/>
  <c r="G1093" i="8" l="1"/>
  <c r="F1041" i="8"/>
  <c r="G1094" i="8" l="1"/>
  <c r="F1042" i="8"/>
  <c r="F1043" i="8" l="1"/>
  <c r="G1095" i="8"/>
  <c r="G1096" i="8" l="1"/>
  <c r="F1044" i="8"/>
  <c r="G1097" i="8" l="1"/>
  <c r="F1045" i="8"/>
  <c r="G1098" i="8" l="1"/>
  <c r="F1046" i="8"/>
  <c r="G1099" i="8" l="1"/>
  <c r="F1047" i="8"/>
  <c r="G1100" i="8" l="1"/>
  <c r="F1048" i="8"/>
  <c r="F1049" i="8" l="1"/>
  <c r="G1101" i="8"/>
  <c r="G1102" i="8" l="1"/>
  <c r="F1050" i="8"/>
  <c r="G1103" i="8" l="1"/>
  <c r="F1051" i="8"/>
  <c r="G1104" i="8" l="1"/>
  <c r="F1052" i="8"/>
  <c r="G1105" i="8" l="1"/>
  <c r="F1053" i="8"/>
  <c r="G1106" i="8" l="1"/>
  <c r="F1054" i="8"/>
  <c r="F1055" i="8" l="1"/>
  <c r="G1107" i="8"/>
  <c r="G1108" i="8" l="1"/>
  <c r="F1056" i="8"/>
  <c r="G1109" i="8" l="1"/>
  <c r="F1057" i="8"/>
  <c r="G1110" i="8" l="1"/>
  <c r="F1058" i="8"/>
  <c r="G1111" i="8" l="1"/>
  <c r="F1059" i="8"/>
  <c r="F1060" i="8" l="1"/>
  <c r="F1061" i="8" l="1"/>
  <c r="G1112" i="8"/>
  <c r="F1062" i="8" l="1"/>
  <c r="G1113" i="8"/>
  <c r="F1063" i="8" l="1"/>
  <c r="G1114" i="8"/>
  <c r="F1064" i="8" l="1"/>
  <c r="G1115" i="8"/>
  <c r="F1065" i="8" l="1"/>
  <c r="G1116" i="8"/>
  <c r="F1066" i="8" l="1"/>
  <c r="G1117" i="8"/>
  <c r="F1067" i="8" l="1"/>
  <c r="G1118" i="8"/>
  <c r="F1068" i="8" l="1"/>
  <c r="G1119" i="8"/>
  <c r="F1069" i="8" l="1"/>
  <c r="G1120" i="8"/>
  <c r="F1070" i="8" l="1"/>
  <c r="G1121" i="8"/>
  <c r="F1071" i="8" l="1"/>
  <c r="G1122" i="8"/>
  <c r="F1072" i="8" l="1"/>
  <c r="G1123" i="8"/>
  <c r="F1073" i="8" l="1"/>
  <c r="G1124" i="8"/>
  <c r="F1074" i="8" l="1"/>
  <c r="G1125" i="8"/>
  <c r="F1075" i="8" l="1"/>
  <c r="G1126" i="8"/>
  <c r="F1076" i="8" l="1"/>
  <c r="G1127" i="8"/>
  <c r="F1077" i="8" l="1"/>
  <c r="G1128" i="8"/>
  <c r="F1078" i="8" l="1"/>
  <c r="G1129" i="8"/>
  <c r="F1079" i="8" l="1"/>
  <c r="G1130" i="8"/>
  <c r="F1080" i="8" l="1"/>
  <c r="G1131" i="8"/>
  <c r="F1081" i="8" l="1"/>
  <c r="G1132" i="8"/>
  <c r="F1082" i="8" l="1"/>
  <c r="G1133" i="8"/>
  <c r="F1083" i="8" l="1"/>
  <c r="G1134" i="8"/>
  <c r="F1084" i="8" l="1"/>
  <c r="G1135" i="8"/>
  <c r="F1085" i="8" l="1"/>
  <c r="G1136" i="8"/>
  <c r="F1086" i="8" l="1"/>
  <c r="G1137" i="8"/>
  <c r="F1087" i="8" l="1"/>
  <c r="G1138" i="8"/>
  <c r="F1088" i="8" l="1"/>
  <c r="G1139" i="8"/>
  <c r="F1089" i="8" l="1"/>
  <c r="G1140" i="8"/>
  <c r="F1090" i="8" l="1"/>
  <c r="G1141" i="8"/>
  <c r="F1091" i="8" l="1"/>
  <c r="G1142" i="8"/>
  <c r="F1092" i="8" l="1"/>
  <c r="G1143" i="8"/>
  <c r="F1093" i="8" l="1"/>
  <c r="G1144" i="8"/>
  <c r="F1094" i="8" l="1"/>
  <c r="G1145" i="8"/>
  <c r="F1095" i="8" l="1"/>
  <c r="G1146" i="8"/>
  <c r="F1096" i="8" l="1"/>
  <c r="G1147" i="8"/>
  <c r="F1097" i="8" l="1"/>
  <c r="G1148" i="8"/>
  <c r="F1098" i="8" l="1"/>
  <c r="G1149" i="8"/>
  <c r="F1099" i="8" l="1"/>
  <c r="G1150" i="8"/>
  <c r="F1100" i="8" l="1"/>
  <c r="G1151" i="8"/>
  <c r="F1101" i="8" l="1"/>
  <c r="G1152" i="8"/>
  <c r="F1102" i="8" l="1"/>
  <c r="G1153" i="8"/>
  <c r="F1103" i="8" l="1"/>
  <c r="G1154" i="8"/>
  <c r="F1104" i="8" l="1"/>
  <c r="G1155" i="8"/>
  <c r="F1105" i="8" l="1"/>
  <c r="G1156" i="8"/>
  <c r="F1106" i="8" l="1"/>
  <c r="G1157" i="8"/>
  <c r="F1107" i="8" l="1"/>
  <c r="G1158" i="8"/>
  <c r="G1159" i="8"/>
  <c r="F1108" i="8" l="1"/>
  <c r="F1109" i="8" l="1"/>
  <c r="F1110" i="8" l="1"/>
  <c r="F1111" i="8" l="1"/>
  <c r="F1112" i="8" l="1"/>
  <c r="F1113" i="8" l="1"/>
  <c r="F1114" i="8" l="1"/>
  <c r="F1115" i="8" l="1"/>
  <c r="F1116" i="8" l="1"/>
  <c r="F1117" i="8" l="1"/>
  <c r="F1118" i="8" l="1"/>
  <c r="F1119" i="8" l="1"/>
  <c r="F1120" i="8" l="1"/>
  <c r="F1121" i="8" l="1"/>
  <c r="F1122" i="8" l="1"/>
  <c r="F1123" i="8" l="1"/>
  <c r="F1124" i="8" l="1"/>
  <c r="F1125" i="8" l="1"/>
  <c r="F1126" i="8" l="1"/>
  <c r="F1127" i="8" l="1"/>
  <c r="F1128" i="8" l="1"/>
  <c r="F1129" i="8" l="1"/>
  <c r="F1130" i="8" l="1"/>
  <c r="F1131" i="8" l="1"/>
  <c r="F1132" i="8" l="1"/>
  <c r="F1133" i="8" l="1"/>
  <c r="F1134" i="8" l="1"/>
  <c r="F1135" i="8" l="1"/>
  <c r="F1136" i="8" l="1"/>
  <c r="F1137" i="8" l="1"/>
  <c r="F1138" i="8" l="1"/>
  <c r="F1139" i="8" l="1"/>
  <c r="F1140" i="8" l="1"/>
  <c r="F1141" i="8" l="1"/>
  <c r="F1142" i="8" l="1"/>
  <c r="F1143" i="8" l="1"/>
  <c r="F1144" i="8" l="1"/>
  <c r="F1145" i="8" l="1"/>
  <c r="F1146" i="8" l="1"/>
  <c r="F1147" i="8" l="1"/>
  <c r="F1148" i="8" l="1"/>
  <c r="F1149" i="8" l="1"/>
  <c r="F1150" i="8" l="1"/>
  <c r="F1151" i="8" l="1"/>
  <c r="F1152" i="8" l="1"/>
  <c r="F1153" i="8" l="1"/>
  <c r="F1154" i="8" l="1"/>
  <c r="F1155" i="8" l="1"/>
  <c r="F1156" i="8" l="1"/>
  <c r="F1157" i="8" l="1"/>
  <c r="F1158" i="8" l="1"/>
  <c r="F1159" i="8" l="1"/>
  <c r="F1160" i="8" l="1"/>
  <c r="F1161" i="8"/>
  <c r="F50" i="10" l="1"/>
  <c r="F38" i="10"/>
  <c r="I53" i="10" l="1"/>
  <c r="I41" i="10"/>
  <c r="F41" i="10"/>
  <c r="F53" i="10"/>
  <c r="G39" i="10"/>
  <c r="G51" i="10"/>
  <c r="H51" i="10"/>
  <c r="H39" i="10"/>
  <c r="I51" i="10"/>
  <c r="I39" i="10"/>
  <c r="G38" i="10"/>
  <c r="G50" i="10"/>
  <c r="H50" i="10"/>
  <c r="H38" i="10"/>
  <c r="F39" i="10"/>
  <c r="F51" i="10"/>
  <c r="J50" i="10"/>
  <c r="J38" i="10"/>
  <c r="I50" i="10"/>
  <c r="I38" i="10"/>
  <c r="F52" i="10"/>
  <c r="F40" i="10"/>
  <c r="G52" i="10"/>
  <c r="G40" i="10"/>
  <c r="H52" i="10"/>
  <c r="H40" i="10"/>
  <c r="J41" i="10"/>
  <c r="J53" i="10"/>
  <c r="J39" i="10"/>
  <c r="J51" i="10"/>
  <c r="J52" i="10"/>
  <c r="J40" i="10"/>
  <c r="I52" i="10"/>
  <c r="I40" i="10"/>
  <c r="G53" i="10"/>
  <c r="G41" i="10"/>
  <c r="H53" i="10"/>
  <c r="H41" i="10"/>
  <c r="H33" i="10" l="1"/>
  <c r="H37" i="10"/>
  <c r="G45" i="10"/>
  <c r="G49" i="10"/>
  <c r="F47" i="10"/>
  <c r="F43" i="10"/>
  <c r="I44" i="10"/>
  <c r="I48" i="10"/>
  <c r="J32" i="10"/>
  <c r="J36" i="10"/>
  <c r="I42" i="10"/>
  <c r="I46" i="10"/>
  <c r="J34" i="10"/>
  <c r="J30" i="10"/>
  <c r="F30" i="10"/>
  <c r="F34" i="10"/>
  <c r="J31" i="10"/>
  <c r="J35" i="10"/>
  <c r="F45" i="10"/>
  <c r="F49" i="10"/>
  <c r="F32" i="10"/>
  <c r="F36" i="10"/>
  <c r="H32" i="10"/>
  <c r="H36" i="10"/>
  <c r="G36" i="10"/>
  <c r="G32" i="10"/>
  <c r="I43" i="10"/>
  <c r="I47" i="10"/>
  <c r="J45" i="10"/>
  <c r="J49" i="10"/>
  <c r="H30" i="10"/>
  <c r="H34" i="10"/>
  <c r="G42" i="10"/>
  <c r="G46" i="10"/>
  <c r="I33" i="10"/>
  <c r="I37" i="10"/>
  <c r="H47" i="10"/>
  <c r="H43" i="10"/>
  <c r="G43" i="10"/>
  <c r="G47" i="10"/>
  <c r="F33" i="10"/>
  <c r="F37" i="10"/>
  <c r="F48" i="10"/>
  <c r="F44" i="10"/>
  <c r="H48" i="10"/>
  <c r="H44" i="10"/>
  <c r="G44" i="10"/>
  <c r="G48" i="10"/>
  <c r="I35" i="10"/>
  <c r="I31" i="10"/>
  <c r="J37" i="10"/>
  <c r="J33" i="10"/>
  <c r="H42" i="10"/>
  <c r="H46" i="10"/>
  <c r="G34" i="10"/>
  <c r="G30" i="10"/>
  <c r="I49" i="10"/>
  <c r="I45" i="10"/>
  <c r="H35" i="10"/>
  <c r="H31" i="10"/>
  <c r="G31" i="10"/>
  <c r="G35" i="10"/>
  <c r="H45" i="10"/>
  <c r="H49" i="10"/>
  <c r="G37" i="10"/>
  <c r="G33" i="10"/>
  <c r="F31" i="10"/>
  <c r="F35" i="10"/>
  <c r="I32" i="10"/>
  <c r="I36" i="10"/>
  <c r="J48" i="10"/>
  <c r="J44" i="10"/>
  <c r="I30" i="10"/>
  <c r="I34" i="10"/>
  <c r="J46" i="10"/>
  <c r="J42" i="10"/>
  <c r="F46" i="10"/>
  <c r="F42" i="10"/>
  <c r="J43" i="10"/>
  <c r="J47" i="10"/>
  <c r="E1723" i="10" l="1"/>
  <c r="E1724" i="10" s="1"/>
  <c r="E1725" i="10" s="1"/>
  <c r="E1726" i="10" s="1"/>
  <c r="I3" i="10"/>
  <c r="H3" i="10"/>
  <c r="D1723" i="10"/>
  <c r="D1724" i="10" s="1"/>
  <c r="D1725" i="10" s="1"/>
  <c r="D1726" i="10" s="1"/>
  <c r="B1723" i="10"/>
  <c r="B1724" i="10" s="1"/>
  <c r="B1725" i="10" s="1"/>
  <c r="B1726" i="10" s="1"/>
  <c r="F3" i="10"/>
  <c r="F1723" i="10"/>
  <c r="F1724" i="10" s="1"/>
  <c r="F1725" i="10" s="1"/>
  <c r="F1726" i="10" s="1"/>
  <c r="J3" i="10"/>
  <c r="G3" i="10"/>
  <c r="C1723" i="10"/>
  <c r="C1724" i="10" s="1"/>
  <c r="C1725" i="10" s="1"/>
  <c r="C1726" i="10" s="1"/>
</calcChain>
</file>

<file path=xl/comments1.xml><?xml version="1.0" encoding="utf-8"?>
<comments xmlns="http://schemas.openxmlformats.org/spreadsheetml/2006/main">
  <authors>
    <author>rparikh</author>
  </authors>
  <commentList>
    <comment ref="AT51" authorId="0">
      <text>
        <r>
          <rPr>
            <b/>
            <sz val="8"/>
            <color indexed="81"/>
            <rFont val="Tahoma"/>
            <family val="2"/>
          </rPr>
          <t>rparikh:</t>
        </r>
        <r>
          <rPr>
            <sz val="8"/>
            <color indexed="81"/>
            <rFont val="Tahoma"/>
            <family val="2"/>
          </rPr>
          <t xml:space="preserve">
Rounding Error</t>
        </r>
      </text>
    </comment>
  </commentList>
</comments>
</file>

<file path=xl/sharedStrings.xml><?xml version="1.0" encoding="utf-8"?>
<sst xmlns="http://schemas.openxmlformats.org/spreadsheetml/2006/main" count="71596" uniqueCount="17675">
  <si>
    <t>Industrial Processes, Oil and Gas Production, Natural Gas Production, Hydrocarbon Skimmer</t>
  </si>
  <si>
    <t>Industrial Processes, Oil and Gas Production, Natural Gas Production, Other Not Classified</t>
  </si>
  <si>
    <t>Industrial Processes, Oil and Gas Production, Natural Gas Processing Facilities, Glycol Dehydrators: Reboiler Still Vent: Triethylene Glycol</t>
  </si>
  <si>
    <t>Industrial Processes, Oil and Gas Production, Natural Gas Processing Facilities, Glycol Dehydrators: Reboiler Burner Stack: Triethylene Glycol</t>
  </si>
  <si>
    <t>Industrial Processes, Oil and Gas Production, Natural Gas Processing Facilities, Glycol Dehydrators: Phase Separator Vent: Triethylene Glycol</t>
  </si>
  <si>
    <t>Petroleum and Solvent Evaporation, Petroleum Liquids Storage (non-Refinery), Oil and Gas Field Storage and Working Tanks, External Floating Roof Tank with Secondary Seals: Standing Loss</t>
  </si>
  <si>
    <t>Petroleum and Solvent Evaporation, Petroleum Liquids Storage (non-Refinery), Oil and Gas Field Storage and Working Tanks, Internal Floating Roof Tank: Standing Loss</t>
  </si>
  <si>
    <t>Petroleum and Solvent Evaporation, Petroleum Liquids Storage (non-Refinery), Oil and Gas Field Storage and Working Tanks, Fixed Roof Tank, Condensate, working+breathing+flashing losses</t>
  </si>
  <si>
    <t>Petroleum and Solvent Evaporation, Petroleum Liquids Storage (non-Refinery), Oil and Gas Field Storage and Working Tanks, Fixed Roof Tank, Crude Oil, working+breathing+flashing losses</t>
  </si>
  <si>
    <t>Petroleum and Solvent Evaporation, Petroleum Liquids Storage (non-Refinery), Oil and Gas Field Storage and Working Tanks, Fixed Roof Tank, Produced Water, working+breathing+flashing</t>
  </si>
  <si>
    <t>Petroleum and Solvent Evaporation, Petroleum Liquids Storage (non-Refinery), Oil and Gas Field Storage and Working Tanks, External Floating Roof Tank, Crude Oil, working+breathing+flashing</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</si>
  <si>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</si>
  <si>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</si>
  <si>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</si>
  <si>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</si>
  <si>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</si>
  <si>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</si>
  <si>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</si>
  <si>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1389</t>
  </si>
  <si>
    <t>Oil And Gas Extraction, Oil And Gas Field Services, Oil And Gas Field Services Nec</t>
  </si>
  <si>
    <t>4612</t>
  </si>
  <si>
    <t>Industrial Processes, Oil and Gas Production, Natural Gas Production, Valves: Fugitive Emissions</t>
  </si>
  <si>
    <t>Industrial Processes, Oil and Gas Production, Natural Gas Production, Incinerators Burning Waste Gas or Augmented Waste Gas</t>
  </si>
  <si>
    <t>Industrial Processes, Oil and Gas Production, Natural Gas Production, Flares Combusting Gases &gt;1000 BTU/scf</t>
  </si>
  <si>
    <t>Industrial Processes, Oil and Gas Production, Natural Gas Production, Flares Combusting Gases &lt;1000 BTU/scf</t>
  </si>
  <si>
    <t>Industrial Processes, Oil and Gas Production, Natural Gas Production, All Equipt Leak Fugitives (Valves, Flanges, Connections, Seals, Drains</t>
  </si>
  <si>
    <t>Mckinley</t>
  </si>
  <si>
    <t>Rio Arriba</t>
  </si>
  <si>
    <t>San Juan</t>
  </si>
  <si>
    <t>Sandoval</t>
  </si>
  <si>
    <t>Mckinley_Tribal</t>
  </si>
  <si>
    <t>Rio Arriba_Tribal</t>
  </si>
  <si>
    <t>San Juan_Tribal</t>
  </si>
  <si>
    <t>Sandoval_Tribal</t>
  </si>
  <si>
    <t>Mckinley_Nontribal</t>
  </si>
  <si>
    <t>Rio Arriba_Nontribal</t>
  </si>
  <si>
    <t>San Juan_Nontribal</t>
  </si>
  <si>
    <t>Sandoval_Nontribal</t>
  </si>
  <si>
    <t>35031</t>
  </si>
  <si>
    <t>McKinley</t>
  </si>
  <si>
    <t>35039</t>
  </si>
  <si>
    <t>35043</t>
  </si>
  <si>
    <t>35045</t>
  </si>
  <si>
    <t>3503101</t>
  </si>
  <si>
    <t>3503901</t>
  </si>
  <si>
    <t>3504301</t>
  </si>
  <si>
    <t>3504501</t>
  </si>
  <si>
    <t>3503102</t>
  </si>
  <si>
    <t>3503902</t>
  </si>
  <si>
    <t>3504302</t>
  </si>
  <si>
    <t>3504502</t>
  </si>
  <si>
    <t>Sum of Mckinley_Tribal</t>
  </si>
  <si>
    <t>Sum of Rio Arriba_Tribal</t>
  </si>
  <si>
    <t>Sum of San Juan_Tribal</t>
  </si>
  <si>
    <t>Sum of Sandoval_Tribal</t>
  </si>
  <si>
    <t>Sum of Mckinley_Nontribal</t>
  </si>
  <si>
    <t>Sum of Rio Arriba_Nontribal</t>
  </si>
  <si>
    <t>Sum of San Juan_Nontribal</t>
  </si>
  <si>
    <t>Sum of Sandoval_Nontribal</t>
  </si>
  <si>
    <t>Miscellaneous engines</t>
  </si>
  <si>
    <t>Permitted Tank Losses</t>
  </si>
  <si>
    <t>Well Count</t>
  </si>
  <si>
    <t>NOx</t>
  </si>
  <si>
    <t>Venting - Compressor Shutdown</t>
  </si>
  <si>
    <t>Dehydrator</t>
  </si>
  <si>
    <t>2310021410</t>
  </si>
  <si>
    <t>Dehydrator Flaring</t>
  </si>
  <si>
    <t>2310001611</t>
  </si>
  <si>
    <t>Initial completion Flaring</t>
  </si>
  <si>
    <t>By county and source category VOC emissions (tons/year)</t>
  </si>
  <si>
    <t>2310002230</t>
  </si>
  <si>
    <t xml:space="preserve">Condensate tank </t>
  </si>
  <si>
    <t>2310002240</t>
  </si>
  <si>
    <t>Oil Tank</t>
  </si>
  <si>
    <t>Total</t>
  </si>
  <si>
    <t>QA Purpose</t>
  </si>
  <si>
    <t>2310021411</t>
  </si>
  <si>
    <t>2310002231</t>
  </si>
  <si>
    <t xml:space="preserve">Permitted and Unpermitted Sources </t>
  </si>
  <si>
    <t xml:space="preserve">The basin boundaries are provided below, both as a list of counties and pictorially as bounded by the red line.  The area encompassed by the Uinta Basin as described is the area for which emissions were  estimated.  </t>
  </si>
  <si>
    <t>31000000</t>
  </si>
  <si>
    <t>VOC</t>
  </si>
  <si>
    <t>CO</t>
  </si>
  <si>
    <t>PM</t>
  </si>
  <si>
    <t>2310003500</t>
  </si>
  <si>
    <t>Flaring</t>
  </si>
  <si>
    <t>Source Category</t>
  </si>
  <si>
    <t>Regulation</t>
  </si>
  <si>
    <t>Enforcing Agency</t>
  </si>
  <si>
    <t>Effective Date</t>
  </si>
  <si>
    <t>Federal</t>
  </si>
  <si>
    <t>Nonroad engine Tier standards (1-4)</t>
  </si>
  <si>
    <t>US EPA</t>
  </si>
  <si>
    <t>Phase in from 1996 - 2014</t>
  </si>
  <si>
    <t>2310010800</t>
  </si>
  <si>
    <t>Oil well - fugitives</t>
  </si>
  <si>
    <t>2310010700</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</si>
  <si>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</si>
  <si>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</si>
  <si>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</si>
  <si>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</si>
  <si>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</si>
  <si>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</si>
  <si>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</si>
  <si>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</si>
  <si>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</si>
  <si>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</si>
  <si>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</si>
  <si>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</si>
  <si>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</si>
  <si>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</si>
  <si>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</si>
  <si>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Venting - initial completions</t>
  </si>
  <si>
    <t>Venting - recompletions</t>
  </si>
  <si>
    <t>Venting - blowdowns</t>
  </si>
  <si>
    <t>Heaters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</si>
  <si>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</si>
  <si>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</si>
  <si>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</si>
  <si>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</si>
  <si>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</si>
  <si>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</si>
  <si>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</si>
  <si>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</si>
  <si>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</si>
  <si>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</si>
  <si>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</si>
  <si>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</si>
  <si>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</si>
  <si>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</si>
  <si>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</si>
  <si>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</si>
  <si>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</si>
  <si>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</si>
  <si>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</si>
  <si>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</si>
  <si>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PM (tons/year)</t>
  </si>
  <si>
    <t>2310003400</t>
  </si>
  <si>
    <t>Water tank losses</t>
  </si>
  <si>
    <t>Source</t>
  </si>
  <si>
    <t>SCC_DESC</t>
  </si>
  <si>
    <t>Internal Combustion Engines, Industrial, Natural Gas, Turbine</t>
  </si>
  <si>
    <t>Internal Combustion Engines, Industrial, Natural Gas, Reciprocating</t>
  </si>
  <si>
    <t>Internal Combustion Engines, Industrial, Natural Gas, Turbine: Cogeneration</t>
  </si>
  <si>
    <t>Internal Combustion Engines, Industrial, Natural Gas, Turbine: Exhaust</t>
  </si>
  <si>
    <t>Internal Combustion Engines, Industrial, Natural Gas, 2-cycle Lean Burn</t>
  </si>
  <si>
    <t>Internal Combustion Engines, Industrial, Natural Gas, 4-cycle Rich Burn</t>
  </si>
  <si>
    <t>Internal Combustion Engines, Industrial, Natural Gas, 4-cycle Lean Burn</t>
  </si>
  <si>
    <t>Industrial Processes, Oil and Gas Production, Crude Oil Production, Complete Well: Fugitive Emissions</t>
  </si>
  <si>
    <t>Industrial Processes, Oil and Gas Production, Crude Oil Production, Miscellaneous Well: General</t>
  </si>
  <si>
    <t>Industrial Processes, Oil and Gas Production, Crude Oil Production, Well Casing Vents</t>
  </si>
  <si>
    <t>Industrial Processes, Oil and Gas Production, Crude Oil Production, Gas/Liquid Separation</t>
  </si>
  <si>
    <t>Industrial Processes, Oil and Gas Production, Crude Oil Production, Fugitives: Compressor Seals</t>
  </si>
  <si>
    <t>Industrial Processes, Oil and Gas Production, Crude Oil Production, Atmospheric Wash Tank (2nd Stage of Gas-Oil Separation): Flashing Loss</t>
  </si>
  <si>
    <t>Industrial Processes, Oil and Gas Production, Crude Oil Production, Processing Operations: Not Classified</t>
  </si>
  <si>
    <t>Industrial Processes, Oil and Gas Production, Natural Gas Production, Gas Sweetening: Amine Process</t>
  </si>
  <si>
    <t>Industrial Processes, Oil and Gas Production, Natural Gas Production, Gas Stripping Operations</t>
  </si>
  <si>
    <t>Industrial Processes, Oil and Gas Production, Natural Gas Production, Compressors</t>
  </si>
  <si>
    <t>Industrial Processes, Oil and Gas Production, Natural Gas Production, Flares</t>
  </si>
  <si>
    <t>Industrial Processes, Oil and Gas Production, Natural Gas Processing Facilities, Glycol Dehydrators: Ethylene Glycol: General</t>
  </si>
  <si>
    <t>Industrial Processes, Oil and Gas Production, Natural Gas Processing Facilities, Gas Sweeting: Amine Process</t>
  </si>
  <si>
    <t>Industrial Processes, Oil and Gas Production, Natural Gas Processing Facilities, Process Valves</t>
  </si>
  <si>
    <t>Industrial Processes, Oil and Gas Production, Natural Gas Processing Facilities, Relief Valves</t>
  </si>
  <si>
    <t>Industrial Processes, Oil and Gas Production, Natural Gas Processing Facilities, Compressor Seals</t>
  </si>
  <si>
    <t>Industrial Processes, Oil and Gas Production, Natural Gas Processing Facilities, Pump Seals</t>
  </si>
  <si>
    <t>Industrial Processes, Oil and Gas Production, Natural Gas Processing Facilities, Flanges and Connections</t>
  </si>
  <si>
    <t>Industrial Processes, Oil and Gas Production, Process Heaters, Natural Gas</t>
  </si>
  <si>
    <t>Industrial Processes, Oil and Gas Production, Process Heaters, Process Gas</t>
  </si>
  <si>
    <t>Industrial Processes, Oil and Gas Production, Process Heaters, Propane/Butane</t>
  </si>
  <si>
    <t>Industrial Processes, Oil and Gas Production, Liquid Waste Treatment, Liquid - Liquid Separator</t>
  </si>
  <si>
    <t>Industrial Processes, Oil and Gas Production, Fugitive Emissions, Specify in Comments Field</t>
  </si>
  <si>
    <t>Industrial Processes, Oil and Gas Production, Fugitive Emissions, Fugitive Emissions</t>
  </si>
  <si>
    <t>Petroleum and Solvent Evaporation, Petroleum Liquids Storage (non-Refinery), Oil and Gas Field Storage and Working Tanks, Fixed Roof Tank: Breathing Loss</t>
  </si>
  <si>
    <t>Petroleum and Solvent Evaporation, Petroleum Liquids Storage (non-Refinery), Oil and Gas Field Storage and Working Tanks, Fixed Roof Tank: Working Loss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</si>
  <si>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</si>
  <si>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</si>
  <si>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</si>
  <si>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</si>
  <si>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</si>
  <si>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</si>
  <si>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</si>
  <si>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</si>
  <si>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</si>
  <si>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</si>
  <si>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</si>
  <si>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</si>
  <si>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</si>
  <si>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</si>
  <si>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</si>
  <si>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</si>
  <si>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</si>
  <si>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</si>
  <si>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Industrial Processes, Oil and Gas Production, Natural Gas Production, Compressor Seals</t>
  </si>
  <si>
    <t>Industrial Processes, Oil and Gas Production, Natural Gas Production, Flanges and Connections</t>
  </si>
  <si>
    <t>Industrial Processes, Oil and Gas Production, Natural Gas Production, Glycol Dehydrator Reboiler Still Stack</t>
  </si>
  <si>
    <t>Industrial Processes, Oil and Gas Production, Natural Gas Production, Glycol Dehydrator Reboiler Burner</t>
  </si>
  <si>
    <t>Industrial Processes, Oil and Gas Production, Natural Gas Production, Gathering Lines</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</si>
  <si>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</si>
  <si>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</si>
  <si>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</si>
  <si>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</si>
  <si>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</si>
  <si>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</si>
  <si>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</si>
  <si>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</si>
  <si>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</si>
  <si>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</si>
  <si>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</si>
  <si>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</si>
  <si>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</si>
  <si>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Summary Table: By county and source category NOx emissions (tons/year)</t>
  </si>
  <si>
    <t>Emissions Summary - All Detailed Categories</t>
  </si>
  <si>
    <t>Pipelines, Except Natural Gas, Pipelines, Except Natural Gas, Crude Petroleum Pipe Lines</t>
  </si>
  <si>
    <t>4922</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</si>
  <si>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</si>
  <si>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</si>
  <si>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</si>
  <si>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</si>
  <si>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</si>
  <si>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</si>
  <si>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</si>
  <si>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Permitted Sources</t>
  </si>
  <si>
    <t>Data</t>
  </si>
  <si>
    <t>Permitted Fugitives</t>
  </si>
  <si>
    <t>Truck Loading of Condensate</t>
  </si>
  <si>
    <t>2310000810</t>
  </si>
  <si>
    <t>Oil and Gas Well Truck Loading</t>
  </si>
  <si>
    <t>2310000820</t>
  </si>
  <si>
    <t>Gas Plant Truck Loading</t>
  </si>
  <si>
    <t>2310001640</t>
  </si>
  <si>
    <t xml:space="preserve">Venting - Compressor Startup </t>
  </si>
  <si>
    <t>2310001650</t>
  </si>
  <si>
    <t>Metric</t>
  </si>
  <si>
    <t xml:space="preserve">Gas Well Condensate Production </t>
  </si>
  <si>
    <t xml:space="preserve">Oil Well Oil Production </t>
  </si>
  <si>
    <t>Total Gas Production</t>
  </si>
  <si>
    <t>Total Well Count</t>
  </si>
  <si>
    <t>Total Oil Production</t>
  </si>
  <si>
    <t>By SCC growth</t>
  </si>
  <si>
    <t>Lookup</t>
  </si>
  <si>
    <t>Projection Parameter</t>
  </si>
  <si>
    <t>Control</t>
  </si>
  <si>
    <t>total well count</t>
  </si>
  <si>
    <t>total gas production</t>
  </si>
  <si>
    <t>Sum of NOx (tons/year)</t>
  </si>
  <si>
    <t>Sum of VOC (tons/year)</t>
  </si>
  <si>
    <t>Grand Total</t>
  </si>
  <si>
    <t>Spuds</t>
  </si>
  <si>
    <t>Other Categories</t>
  </si>
  <si>
    <t>2310000801</t>
  </si>
  <si>
    <t>Gas Well Truck Loading</t>
  </si>
  <si>
    <t>Oil Well Truck Loading</t>
  </si>
  <si>
    <t>2310000802</t>
  </si>
  <si>
    <t>SCC</t>
  </si>
  <si>
    <t>Description</t>
  </si>
  <si>
    <t>FIPS</t>
  </si>
  <si>
    <t>STFIPs</t>
  </si>
  <si>
    <t>Unpermitted Source Name</t>
  </si>
  <si>
    <t>Condensate tank flaring</t>
  </si>
  <si>
    <t>Large condensate tanks</t>
  </si>
  <si>
    <t>Small condensate tanks</t>
  </si>
  <si>
    <t>Workover rigs</t>
  </si>
  <si>
    <t>Gas well - tanks, controlled</t>
  </si>
  <si>
    <t>2310030220</t>
  </si>
  <si>
    <t>Gas well - tanks, uncontrolled</t>
  </si>
  <si>
    <t>2310030210</t>
  </si>
  <si>
    <t>CBM pump engines</t>
  </si>
  <si>
    <t>EPA Tribal Part 71 Sources</t>
  </si>
  <si>
    <t>Facility Name</t>
  </si>
  <si>
    <t>Tribe</t>
  </si>
  <si>
    <t>Location</t>
  </si>
  <si>
    <t>Unit Description</t>
  </si>
  <si>
    <t>EPA Part 71</t>
  </si>
  <si>
    <t>South San Juan Basin Oil and Gas Emissions</t>
  </si>
  <si>
    <t>Reciprocating</t>
  </si>
  <si>
    <t>Reciprocating: Crankcase Blowby</t>
  </si>
  <si>
    <t>Mechanical Draft</t>
  </si>
  <si>
    <t>Loading Racks</t>
  </si>
  <si>
    <t>Oil-Water Separation Wastewater Holding Tanks</t>
  </si>
  <si>
    <t>Fixed Roof Tank, Specialty Chem-working+breathing+flashing</t>
  </si>
  <si>
    <t>Crude Oil RVP 5: Breathing Loss (250000 Bbl. Tank Size)</t>
  </si>
  <si>
    <t>Natural Gas: Flares</t>
  </si>
  <si>
    <t>Fixed Roof Tank, Lube Oil, working+breathing+flashing losses</t>
  </si>
  <si>
    <t>Oil/Water Separator</t>
  </si>
  <si>
    <t>Natural Gas: Steam Generators</t>
  </si>
  <si>
    <t>10-100 Million Btu/hr</t>
  </si>
  <si>
    <t>Pressure Tanks (pressure relief from pop-off valves)</t>
  </si>
  <si>
    <t>Natural Gas</t>
  </si>
  <si>
    <t>Natural Gas: Incinerators</t>
  </si>
  <si>
    <t>Summary Table: By county and source category VOC emissions (tons/year)</t>
  </si>
  <si>
    <t>South San Juan Basin Counties:</t>
  </si>
  <si>
    <r>
      <t>South San Juan Basin Counties includes</t>
    </r>
    <r>
      <rPr>
        <b/>
        <sz val="10"/>
        <rFont val="Arial"/>
        <family val="2"/>
      </rPr>
      <t xml:space="preserve"> San Juan , Rio Arriba, McKinley and Sandoval Counties. </t>
    </r>
  </si>
  <si>
    <t xml:space="preserve">Total County Emissions </t>
  </si>
  <si>
    <t>Total County Emissions on Tribal Land</t>
  </si>
  <si>
    <t>Total County Emissions on Non-Tribal Land</t>
  </si>
  <si>
    <t xml:space="preserve">Well Head Compressor Engines </t>
  </si>
  <si>
    <t>EPA NSPS and Farmington RMP within Farmington RMP and EPA NSPS outside Farmington RMP</t>
  </si>
  <si>
    <t>CBM Well Count</t>
  </si>
  <si>
    <t>Conv. Gas Prod</t>
  </si>
  <si>
    <t>Blowdowns CONV</t>
  </si>
  <si>
    <t>Blowdowns CBM</t>
  </si>
  <si>
    <t>Initial Completions CONV</t>
  </si>
  <si>
    <t>Initial Completions CBM</t>
  </si>
  <si>
    <t>Recompletions CONV</t>
  </si>
  <si>
    <t>Recompletions CBM</t>
  </si>
  <si>
    <t>Fugitives CONV</t>
  </si>
  <si>
    <t>Fugitives CBM</t>
  </si>
  <si>
    <t>Pneumatic Devices CONV</t>
  </si>
  <si>
    <t>Pneumatic Devices CBM</t>
  </si>
  <si>
    <t>Pneumatic Pumps CONV</t>
  </si>
  <si>
    <t>Workover Rigs</t>
  </si>
  <si>
    <t>Condensate Tanks</t>
  </si>
  <si>
    <t>Oil Tanks</t>
  </si>
  <si>
    <t>Miscellaneous Engines</t>
  </si>
  <si>
    <t>Artificial Lift Engines</t>
  </si>
  <si>
    <t>Compressor Startup CONV</t>
  </si>
  <si>
    <t>Compressor Startup CBM</t>
  </si>
  <si>
    <t>Compressor Shutdown CONV</t>
  </si>
  <si>
    <t>Compressor Shutdown CBM</t>
  </si>
  <si>
    <t>Dehydrators CONV</t>
  </si>
  <si>
    <t>Dehydrators CBM</t>
  </si>
  <si>
    <t>CBM Pump Engines</t>
  </si>
  <si>
    <t>New SCC</t>
  </si>
  <si>
    <t>Old SCC</t>
  </si>
  <si>
    <t>New Scc</t>
  </si>
  <si>
    <t xml:space="preserve"> </t>
  </si>
  <si>
    <t>Basinwide</t>
  </si>
  <si>
    <t>Activity</t>
  </si>
  <si>
    <t>Gas Production (mcf)</t>
  </si>
  <si>
    <t>Spud Count</t>
  </si>
  <si>
    <t>Condensate Prodcution (bbl)</t>
  </si>
  <si>
    <t>Gas Production</t>
  </si>
  <si>
    <t>Oil Production</t>
  </si>
  <si>
    <t>Emissions Summary County</t>
  </si>
  <si>
    <t>NOx Emissions (tons/year)</t>
  </si>
  <si>
    <t>VOC Emissions (tons/year)</t>
  </si>
  <si>
    <t>CO Emissions (tons/year)</t>
  </si>
  <si>
    <t>SOx Emissions (tons/year)</t>
  </si>
  <si>
    <t>PM Emissions (tons/year)</t>
  </si>
  <si>
    <t>SO2</t>
  </si>
  <si>
    <t>Emissions Summary by Source Category</t>
  </si>
  <si>
    <t>Category Description</t>
  </si>
  <si>
    <t>Total Liquid Hydrocarbons (bbl)</t>
  </si>
  <si>
    <t>Oil Prodcution (bbl)</t>
  </si>
  <si>
    <t>Total Liquid Hydrocarbons</t>
  </si>
  <si>
    <t>Condensate Production</t>
  </si>
  <si>
    <t xml:space="preserve">Tribal </t>
  </si>
  <si>
    <t>Non-Tribal</t>
  </si>
  <si>
    <t>CBM Wells</t>
  </si>
  <si>
    <t>CBM Gas Production</t>
  </si>
  <si>
    <t>Conv. Well Count</t>
  </si>
  <si>
    <t>Proposed Implementation in the 2011South San Juan Basin Emissions Projections</t>
  </si>
  <si>
    <t>survey-based</t>
  </si>
  <si>
    <t>Total_Nontribal</t>
  </si>
  <si>
    <t>Total_tribal</t>
  </si>
  <si>
    <t>Total_Tribal</t>
  </si>
  <si>
    <t>Basin-wide</t>
  </si>
  <si>
    <t>Ratio of actual 2011 activity to actual 2008 activity</t>
  </si>
  <si>
    <t>Sum of NOx (tons/year)2</t>
  </si>
  <si>
    <t>Sum of VOC (tons/year)2</t>
  </si>
  <si>
    <t>Sum of CO (tons/year)2</t>
  </si>
  <si>
    <t>Sum of SOx (tons/year)2</t>
  </si>
  <si>
    <t>Sum of PM (tons/year)2</t>
  </si>
  <si>
    <t>Survey-based Source Emissions</t>
  </si>
  <si>
    <t>Survey-based Source Name</t>
  </si>
  <si>
    <t>Survey-based Fugitives</t>
  </si>
  <si>
    <t>Summary of 2008 Survey-based Emissions (tons/year)</t>
  </si>
  <si>
    <t>Emissions reduction due to fleet trunover</t>
  </si>
  <si>
    <t>Y</t>
  </si>
  <si>
    <t>McKinley_NonTribal</t>
  </si>
  <si>
    <t>McKinley_Tribal</t>
  </si>
  <si>
    <t>Rio Arriba_NonTribal</t>
  </si>
  <si>
    <t>San Juan_NonTribal</t>
  </si>
  <si>
    <t>Sandoval_NonTribal</t>
  </si>
  <si>
    <t>Values</t>
  </si>
  <si>
    <t>2011 Grown Emissions</t>
  </si>
  <si>
    <t>2011 Controlled Emissions</t>
  </si>
  <si>
    <t>Phase in from 2005 to 2011</t>
  </si>
  <si>
    <t>Fleet Turnover and Fuel Sulfur Control Factor for Drill Rigs and Workover Rigs</t>
  </si>
  <si>
    <t>SCCs</t>
  </si>
  <si>
    <t>Percentage Decrease</t>
  </si>
  <si>
    <t>NOX</t>
  </si>
  <si>
    <t>Sox</t>
  </si>
  <si>
    <t>PM10</t>
  </si>
  <si>
    <t>county_fips</t>
  </si>
  <si>
    <t>Permitted Source</t>
  </si>
  <si>
    <t>Survey-based source</t>
  </si>
  <si>
    <t>Permitted source</t>
  </si>
  <si>
    <t>20200201</t>
  </si>
  <si>
    <t>31000227</t>
  </si>
  <si>
    <t>20200256</t>
  </si>
  <si>
    <t>20200202</t>
  </si>
  <si>
    <t>20200254</t>
  </si>
  <si>
    <t>20200252</t>
  </si>
  <si>
    <t>31000301</t>
  </si>
  <si>
    <t>40400311</t>
  </si>
  <si>
    <t>31000207</t>
  </si>
  <si>
    <t>31088811</t>
  </si>
  <si>
    <t>20200253</t>
  </si>
  <si>
    <t>40400313</t>
  </si>
  <si>
    <t>40400314</t>
  </si>
  <si>
    <t>31000205</t>
  </si>
  <si>
    <t>31000306</t>
  </si>
  <si>
    <t>31000299</t>
  </si>
  <si>
    <t>31000404</t>
  </si>
  <si>
    <t>31000302</t>
  </si>
  <si>
    <t>31000203</t>
  </si>
  <si>
    <t>31000228</t>
  </si>
  <si>
    <t>40400315</t>
  </si>
  <si>
    <t>31000216</t>
  </si>
  <si>
    <t>31000215</t>
  </si>
  <si>
    <t>31000305</t>
  </si>
  <si>
    <t>40400301</t>
  </si>
  <si>
    <t>31000405</t>
  </si>
  <si>
    <t>31000201</t>
  </si>
  <si>
    <t>31000223</t>
  </si>
  <si>
    <t>Sector</t>
  </si>
  <si>
    <t>Active?</t>
  </si>
  <si>
    <t>MapTo</t>
  </si>
  <si>
    <t>SCC_L1</t>
  </si>
  <si>
    <t>SCC_L2</t>
  </si>
  <si>
    <t>SCC_L3</t>
  </si>
  <si>
    <t>SCC_L4</t>
  </si>
  <si>
    <t>CREATED</t>
  </si>
  <si>
    <t>REVISED</t>
  </si>
  <si>
    <t>REV_WHAT?</t>
  </si>
  <si>
    <t>AREA</t>
  </si>
  <si>
    <t>2101001000</t>
  </si>
  <si>
    <t>Stationary Source Fuel Combustion</t>
  </si>
  <si>
    <t>Electric Utility</t>
  </si>
  <si>
    <t>Anthracite Coal</t>
  </si>
  <si>
    <t>Total: All Boiler Types</t>
  </si>
  <si>
    <t>2101002000</t>
  </si>
  <si>
    <t>Bituminous/Subbituminous Coal</t>
  </si>
  <si>
    <t>2101003000</t>
  </si>
  <si>
    <t>Lignite Coal</t>
  </si>
  <si>
    <t>2101004000</t>
  </si>
  <si>
    <t>Distillate Oil</t>
  </si>
  <si>
    <t>Total: Boilers and IC Engines</t>
  </si>
  <si>
    <t>2101004001</t>
  </si>
  <si>
    <t>All Boiler Types</t>
  </si>
  <si>
    <t>2101004002</t>
  </si>
  <si>
    <t>All IC Engine Types</t>
  </si>
  <si>
    <t>2101005000</t>
  </si>
  <si>
    <t>Residual Oil</t>
  </si>
  <si>
    <t>2101006000</t>
  </si>
  <si>
    <t>2101006001</t>
  </si>
  <si>
    <t>2101006002</t>
  </si>
  <si>
    <t>2101007000</t>
  </si>
  <si>
    <t>Liquified Petroleum Gas (LPG)</t>
  </si>
  <si>
    <t>2101008000</t>
  </si>
  <si>
    <t>Wood</t>
  </si>
  <si>
    <t>2101009000</t>
  </si>
  <si>
    <t>Petroleum Coke</t>
  </si>
  <si>
    <t>SCC6-added "petroleum"</t>
  </si>
  <si>
    <t>2101010000</t>
  </si>
  <si>
    <t>Process Gas</t>
  </si>
  <si>
    <t>2102001000</t>
  </si>
  <si>
    <t>Industrial</t>
  </si>
  <si>
    <t>2102002000</t>
  </si>
  <si>
    <t>2102004000</t>
  </si>
  <si>
    <t>2102005000</t>
  </si>
  <si>
    <t>2102006000</t>
  </si>
  <si>
    <t>2102006001</t>
  </si>
  <si>
    <t>2102006002</t>
  </si>
  <si>
    <t>2102007000</t>
  </si>
  <si>
    <t>2102008000</t>
  </si>
  <si>
    <t>2102009000</t>
  </si>
  <si>
    <t>2102010000</t>
  </si>
  <si>
    <t>2102011000</t>
  </si>
  <si>
    <t>Kerosene</t>
  </si>
  <si>
    <t>2103001000</t>
  </si>
  <si>
    <t>Commercial/Institutional</t>
  </si>
  <si>
    <t>2103002000</t>
  </si>
  <si>
    <t>2103004000</t>
  </si>
  <si>
    <t>2103005000</t>
  </si>
  <si>
    <t>2103006000</t>
  </si>
  <si>
    <t>2103007000</t>
  </si>
  <si>
    <t>Total: All Combustor Types</t>
  </si>
  <si>
    <t>2103007005</t>
  </si>
  <si>
    <t>2103007010</t>
  </si>
  <si>
    <t>Asphalt Kettle Heaters</t>
  </si>
  <si>
    <t>2103008000</t>
  </si>
  <si>
    <t>2103011000</t>
  </si>
  <si>
    <t>2103011005</t>
  </si>
  <si>
    <t>2103011010</t>
  </si>
  <si>
    <t>2104001000</t>
  </si>
  <si>
    <t>Residential</t>
  </si>
  <si>
    <t>2104002000</t>
  </si>
  <si>
    <t>2104004000</t>
  </si>
  <si>
    <t>2104005000</t>
  </si>
  <si>
    <t>2104006000</t>
  </si>
  <si>
    <t>2104006010</t>
  </si>
  <si>
    <t>Residential Furnaces</t>
  </si>
  <si>
    <t>2104007000</t>
  </si>
  <si>
    <t>2104008000</t>
  </si>
  <si>
    <t>Total: Woodstoves and Fireplaces</t>
  </si>
  <si>
    <t>2104008001</t>
  </si>
  <si>
    <t>Fireplaces: General</t>
  </si>
  <si>
    <t>SCC8 - added :General</t>
  </si>
  <si>
    <t>2104008002</t>
  </si>
  <si>
    <t>Fireplaces: Insert; non-EPA certified</t>
  </si>
  <si>
    <t>2104008003</t>
  </si>
  <si>
    <t>Fireplaces: Insert; EPA certified; non-catalytic</t>
  </si>
  <si>
    <t>2104008004</t>
  </si>
  <si>
    <t>Fireplaces: Insert; EPA certified; catalytic</t>
  </si>
  <si>
    <t>2104008010</t>
  </si>
  <si>
    <t>Woodstoves: General</t>
  </si>
  <si>
    <t>2104008030</t>
  </si>
  <si>
    <t>Catalytic Woodstoves: General</t>
  </si>
  <si>
    <t>2104008050</t>
  </si>
  <si>
    <t>Non-catalytic Woodstoves: EPA certified</t>
  </si>
  <si>
    <t>SCC8 -from "General" to EPA cert</t>
  </si>
  <si>
    <t>2104008051</t>
  </si>
  <si>
    <t>Non-catalytic Woodstoves: Non-EPA certified</t>
  </si>
  <si>
    <t>SCC8 - from "Conv" to Non-cert.</t>
  </si>
  <si>
    <t>2104008052</t>
  </si>
  <si>
    <t>Non-catalytic Woodstoves: Low Emitting</t>
  </si>
  <si>
    <t>2104008053</t>
  </si>
  <si>
    <t>Non-catalytic Woodstoves: Pellet Fired</t>
  </si>
  <si>
    <t>2104009000</t>
  </si>
  <si>
    <t>Firelog</t>
  </si>
  <si>
    <t>2104011000</t>
  </si>
  <si>
    <t>Total: All Heater Types</t>
  </si>
  <si>
    <t>2199001000</t>
  </si>
  <si>
    <t>Total Area Source Fuel Combustion</t>
  </si>
  <si>
    <t>2199002000</t>
  </si>
  <si>
    <t>2199003000</t>
  </si>
  <si>
    <t>2199004000</t>
  </si>
  <si>
    <t>2199004001</t>
  </si>
  <si>
    <t>2199004002</t>
  </si>
  <si>
    <t>2199005000</t>
  </si>
  <si>
    <t>2199006000</t>
  </si>
  <si>
    <t>2199006001</t>
  </si>
  <si>
    <t>2199006002</t>
  </si>
  <si>
    <t>2199007000</t>
  </si>
  <si>
    <t>2199008000</t>
  </si>
  <si>
    <t>2199009000</t>
  </si>
  <si>
    <t>2199010000</t>
  </si>
  <si>
    <t>2199011000</t>
  </si>
  <si>
    <t>2294000000</t>
  </si>
  <si>
    <t>Mobile Sources</t>
  </si>
  <si>
    <t>Paved Roads</t>
  </si>
  <si>
    <t>All Paved Roads</t>
  </si>
  <si>
    <t>Total: Fugitives</t>
  </si>
  <si>
    <t>2294000001</t>
  </si>
  <si>
    <t>Total: Average Conditions - Fugitives</t>
  </si>
  <si>
    <t>2294000002</t>
  </si>
  <si>
    <t>Total: Sanding/Salting - Fugitives</t>
  </si>
  <si>
    <t>2294005000</t>
  </si>
  <si>
    <t>Interstate/Arterial</t>
  </si>
  <si>
    <t>2294005001</t>
  </si>
  <si>
    <t>2294005002</t>
  </si>
  <si>
    <t>2294010000</t>
  </si>
  <si>
    <t>All Other Public Paved Roads</t>
  </si>
  <si>
    <t>2294010001</t>
  </si>
  <si>
    <t>2294010002</t>
  </si>
  <si>
    <t>2294015000</t>
  </si>
  <si>
    <t>Industrial Roads</t>
  </si>
  <si>
    <t>2294015001</t>
  </si>
  <si>
    <t>2294015002</t>
  </si>
  <si>
    <t>2296000000</t>
  </si>
  <si>
    <t>Unpaved Roads</t>
  </si>
  <si>
    <t>All Unpaved Roads</t>
  </si>
  <si>
    <t>2296005000</t>
  </si>
  <si>
    <t>Public Unpaved Roads</t>
  </si>
  <si>
    <t>2296010000</t>
  </si>
  <si>
    <t>Industrial Unpaved Roads</t>
  </si>
  <si>
    <t>2301000000</t>
  </si>
  <si>
    <t>Industrial Processes</t>
  </si>
  <si>
    <t>Chemical Manufacturing: SIC 28</t>
  </si>
  <si>
    <t>All Processes</t>
  </si>
  <si>
    <t>2301010000</t>
  </si>
  <si>
    <t>Industrial Inorganic Chemical Manufacturing</t>
  </si>
  <si>
    <t>2301010010</t>
  </si>
  <si>
    <t>Sulfur Recovery: Sour Gas</t>
  </si>
  <si>
    <t>2301020000</t>
  </si>
  <si>
    <t>Process Emissions from Synthetic Fibers Manuf (NAPAP cat. 107)</t>
  </si>
  <si>
    <t>2301030000</t>
  </si>
  <si>
    <t>Process Emissions from Pharmaceutical Manuf (NAPAP cat. 106)</t>
  </si>
  <si>
    <t>2301040000</t>
  </si>
  <si>
    <t>Fugitive Emissions from Synthetic Organic Chem Manuf (NAPAP cat. 102)</t>
  </si>
  <si>
    <t>2302000000</t>
  </si>
  <si>
    <t>Food and Kindred Products: SIC 20</t>
  </si>
  <si>
    <t>2302002000</t>
  </si>
  <si>
    <t>Commercial Cooking - Charbroiling</t>
  </si>
  <si>
    <t>Charbroiling Total</t>
  </si>
  <si>
    <t>SCC6&amp;SCC8</t>
  </si>
  <si>
    <t>2302002100</t>
  </si>
  <si>
    <t>Conveyorized Charbroiling</t>
  </si>
  <si>
    <t>SCC6</t>
  </si>
  <si>
    <t>2302002200</t>
  </si>
  <si>
    <t>Under-fired Charbroiling</t>
  </si>
  <si>
    <t>2302003000</t>
  </si>
  <si>
    <t>Commercial Cooking - Frying</t>
  </si>
  <si>
    <t>Deep Fat Fying</t>
  </si>
  <si>
    <t>2302003100</t>
  </si>
  <si>
    <t>Flat Griddle Frying</t>
  </si>
  <si>
    <t>2302003200</t>
  </si>
  <si>
    <t>Clamshell Griddle Frying</t>
  </si>
  <si>
    <t>2302010000</t>
  </si>
  <si>
    <t>Meat Products</t>
  </si>
  <si>
    <t>2302040000</t>
  </si>
  <si>
    <t>Grain Mill Products</t>
  </si>
  <si>
    <t>2302050000</t>
  </si>
  <si>
    <t>Bakery Products</t>
  </si>
  <si>
    <t>2302070000</t>
  </si>
  <si>
    <t>Fermentation/Beverages</t>
  </si>
  <si>
    <t>2302070001</t>
  </si>
  <si>
    <t>Breweries</t>
  </si>
  <si>
    <t>2302070005</t>
  </si>
  <si>
    <t>Wineries</t>
  </si>
  <si>
    <t>2302070010</t>
  </si>
  <si>
    <t>Distilleries</t>
  </si>
  <si>
    <t>2302080000</t>
  </si>
  <si>
    <t>Miscellaneous Food and Kindred Products</t>
  </si>
  <si>
    <t>2302080002</t>
  </si>
  <si>
    <t>Refrigeration</t>
  </si>
  <si>
    <t>2303000000</t>
  </si>
  <si>
    <t>Primary Metal Production: SIC 33</t>
  </si>
  <si>
    <t>2303020000</t>
  </si>
  <si>
    <t>Iron and Steel Foundries</t>
  </si>
  <si>
    <t>2304000000</t>
  </si>
  <si>
    <t>Secondary Metal Production: SIC 33</t>
  </si>
  <si>
    <t>2304050000</t>
  </si>
  <si>
    <t>Nonferrous Foundries (Castings)</t>
  </si>
  <si>
    <t>2305000000</t>
  </si>
  <si>
    <t>Mineral Processes: SIC 32</t>
  </si>
  <si>
    <t>2305070000</t>
  </si>
  <si>
    <t>Concrete, Gypsum, Plaster Products</t>
  </si>
  <si>
    <t>2305080000</t>
  </si>
  <si>
    <t>Cut Stone and Stone Products</t>
  </si>
  <si>
    <t>2306000000</t>
  </si>
  <si>
    <t>Petroleum Refining: SIC 29</t>
  </si>
  <si>
    <t>2306010000</t>
  </si>
  <si>
    <t>Asphalt Paving/Roofing Materials</t>
  </si>
  <si>
    <t>2307000000</t>
  </si>
  <si>
    <t>Wood Products: SIC 24</t>
  </si>
  <si>
    <t>2307010000</t>
  </si>
  <si>
    <t>Logging Operations</t>
  </si>
  <si>
    <t>2307020000</t>
  </si>
  <si>
    <t>Sawmills/Planing Mills</t>
  </si>
  <si>
    <t>2307030000</t>
  </si>
  <si>
    <t>Millwork, Plywood, and Structural Members</t>
  </si>
  <si>
    <t>2307060000</t>
  </si>
  <si>
    <t>Miscellaneous Wood Products</t>
  </si>
  <si>
    <t>2308000000</t>
  </si>
  <si>
    <t>Rubber/Plastics: SIC 30</t>
  </si>
  <si>
    <t>2309000000</t>
  </si>
  <si>
    <t>Fabricated Metals: SIC 34</t>
  </si>
  <si>
    <t>2309100000</t>
  </si>
  <si>
    <t>Coating, Engraving, and Allied Services</t>
  </si>
  <si>
    <t>Total: All Processes</t>
  </si>
  <si>
    <t>2309100010</t>
  </si>
  <si>
    <t>Electroplating</t>
  </si>
  <si>
    <t>2309100030</t>
  </si>
  <si>
    <t>Plating: Metal Deposition</t>
  </si>
  <si>
    <t>2309100050</t>
  </si>
  <si>
    <t>Anodizing</t>
  </si>
  <si>
    <t>2309100080</t>
  </si>
  <si>
    <t>Hot Dip Galvanizing (Zinc)</t>
  </si>
  <si>
    <t>2309100110</t>
  </si>
  <si>
    <t>Engraving</t>
  </si>
  <si>
    <t>2309100140</t>
  </si>
  <si>
    <t>Hot Dip Metal Coating</t>
  </si>
  <si>
    <t>2309100170</t>
  </si>
  <si>
    <t>Abrasive Cleaning</t>
  </si>
  <si>
    <t>2309100200</t>
  </si>
  <si>
    <t>Abrasive Blasting</t>
  </si>
  <si>
    <t>2309100230</t>
  </si>
  <si>
    <t>Alkaline Cleaning</t>
  </si>
  <si>
    <t>2309100260</t>
  </si>
  <si>
    <t>Acid Cleaning</t>
  </si>
  <si>
    <t>2310000000</t>
  </si>
  <si>
    <t>Oil and Gas Production: SIC 13</t>
  </si>
  <si>
    <t>2310001000</t>
  </si>
  <si>
    <t>All Processes : On-shore</t>
  </si>
  <si>
    <t>2310002000</t>
  </si>
  <si>
    <t>All Processes : Off-shore</t>
  </si>
  <si>
    <t>2310010000</t>
  </si>
  <si>
    <t>Crude Petroleum</t>
  </si>
  <si>
    <t>2310011000</t>
  </si>
  <si>
    <t>Crude Petroleum : On-shore</t>
  </si>
  <si>
    <t>2310012000</t>
  </si>
  <si>
    <t>Crude Petroleum : Off-shore</t>
  </si>
  <si>
    <t>2310020000</t>
  </si>
  <si>
    <t>2310021000</t>
  </si>
  <si>
    <t>Natural Gas : On-shore</t>
  </si>
  <si>
    <t>2310022000</t>
  </si>
  <si>
    <t>Natural Gas : Off-shore</t>
  </si>
  <si>
    <t>2310030000</t>
  </si>
  <si>
    <t>Natural Gas Liquids</t>
  </si>
  <si>
    <t>2310031000</t>
  </si>
  <si>
    <t>Natural Gas Liquids : On-shore</t>
  </si>
  <si>
    <t>2310032000</t>
  </si>
  <si>
    <t>Natural Gas Liquids : Off-shore</t>
  </si>
  <si>
    <t>2311000000</t>
  </si>
  <si>
    <t>Construction: SIC 15 - 17</t>
  </si>
  <si>
    <t>2311000010</t>
  </si>
  <si>
    <t>Land Clearing</t>
  </si>
  <si>
    <t>2311000020</t>
  </si>
  <si>
    <t>Demolition</t>
  </si>
  <si>
    <t>2311000030</t>
  </si>
  <si>
    <t>Blasting</t>
  </si>
  <si>
    <t>2311000040</t>
  </si>
  <si>
    <t>Ground Excavations</t>
  </si>
  <si>
    <t>2311000050</t>
  </si>
  <si>
    <t>Cut and Fill Operations</t>
  </si>
  <si>
    <t>2311000060</t>
  </si>
  <si>
    <t>Construction</t>
  </si>
  <si>
    <t>2311000070</t>
  </si>
  <si>
    <t>Vehicle Traffic</t>
  </si>
  <si>
    <t>2311000080</t>
  </si>
  <si>
    <t>Welding Operations</t>
  </si>
  <si>
    <t>2311000100</t>
  </si>
  <si>
    <t>Wind Erosion</t>
  </si>
  <si>
    <t>2311010000</t>
  </si>
  <si>
    <t>SCC6 from General Bldg Constr</t>
  </si>
  <si>
    <t>No</t>
  </si>
  <si>
    <t>2311010010</t>
  </si>
  <si>
    <t>2311010020</t>
  </si>
  <si>
    <t>2311010030</t>
  </si>
  <si>
    <t>2311010040</t>
  </si>
  <si>
    <t>2311010050</t>
  </si>
  <si>
    <t>2311010060</t>
  </si>
  <si>
    <t>2311010070</t>
  </si>
  <si>
    <t>2311010080</t>
  </si>
  <si>
    <t>2311010100</t>
  </si>
  <si>
    <t>2311020000</t>
  </si>
  <si>
    <t>Industrial/Commercial/Institutional</t>
  </si>
  <si>
    <t>SCC6 from Heavy Construction</t>
  </si>
  <si>
    <t>2311020010</t>
  </si>
  <si>
    <t>2311020020</t>
  </si>
  <si>
    <t>2311020030</t>
  </si>
  <si>
    <t>2311020040</t>
  </si>
  <si>
    <t>2311020050</t>
  </si>
  <si>
    <t>2311020060</t>
  </si>
  <si>
    <t>2311020070</t>
  </si>
  <si>
    <t>2311020080</t>
  </si>
  <si>
    <t>2311020100</t>
  </si>
  <si>
    <t>2311030000</t>
  </si>
  <si>
    <t>Road Construction</t>
  </si>
  <si>
    <t>2311030010</t>
  </si>
  <si>
    <t>2311030020</t>
  </si>
  <si>
    <t>2311030030</t>
  </si>
  <si>
    <t>2311030040</t>
  </si>
  <si>
    <t>2311030050</t>
  </si>
  <si>
    <t>2311030060</t>
  </si>
  <si>
    <t>2311030070</t>
  </si>
  <si>
    <t>2311030080</t>
  </si>
  <si>
    <t>2311030100</t>
  </si>
  <si>
    <t>2311040000</t>
  </si>
  <si>
    <t>Special Trade Construction</t>
  </si>
  <si>
    <t>2311040080</t>
  </si>
  <si>
    <t>2311040100</t>
  </si>
  <si>
    <t>2312000000</t>
  </si>
  <si>
    <t>Machinery: SIC 35</t>
  </si>
  <si>
    <t>2312050000</t>
  </si>
  <si>
    <t>Metalworking Machinery: Tool and Die Maker</t>
  </si>
  <si>
    <t>2325000000</t>
  </si>
  <si>
    <t>Mining and Quarrying: SIC 14</t>
  </si>
  <si>
    <t>2325010000</t>
  </si>
  <si>
    <t>Dimension Stone</t>
  </si>
  <si>
    <t>2325020000</t>
  </si>
  <si>
    <t>Crushed and Broken Stone</t>
  </si>
  <si>
    <t>2325030000</t>
  </si>
  <si>
    <t>Sand and Gravel</t>
  </si>
  <si>
    <t>2325040000</t>
  </si>
  <si>
    <t>Clay, Ceramic, and Refractory</t>
  </si>
  <si>
    <t>2325050000</t>
  </si>
  <si>
    <t>Chemical and Fertilizer Materials</t>
  </si>
  <si>
    <t>2390001000</t>
  </si>
  <si>
    <t>In-process Fuel Use</t>
  </si>
  <si>
    <t>2390002000</t>
  </si>
  <si>
    <t>2390004000</t>
  </si>
  <si>
    <t>2390005000</t>
  </si>
  <si>
    <t>2390006000</t>
  </si>
  <si>
    <t>2390007000</t>
  </si>
  <si>
    <t>2390008000</t>
  </si>
  <si>
    <t>2390009000</t>
  </si>
  <si>
    <t>Coke</t>
  </si>
  <si>
    <t>2390010000</t>
  </si>
  <si>
    <t>2399000000</t>
  </si>
  <si>
    <t>Industrial Processes: NEC</t>
  </si>
  <si>
    <t>2401001000</t>
  </si>
  <si>
    <t>Solvent Utilization</t>
  </si>
  <si>
    <t>Surface Coating</t>
  </si>
  <si>
    <t>Architectural Coatings</t>
  </si>
  <si>
    <t>Total: All Solvent Types</t>
  </si>
  <si>
    <t>2401001001</t>
  </si>
  <si>
    <t>Flat Paints</t>
  </si>
  <si>
    <t>2401001005</t>
  </si>
  <si>
    <t>Nonflat Paints - Low and Medium Gloss</t>
  </si>
  <si>
    <t>2401001006</t>
  </si>
  <si>
    <t>Nonflat Paints - High Gloss</t>
  </si>
  <si>
    <t>2401001010</t>
  </si>
  <si>
    <t>Primers, Sealers, and Undercoaters</t>
  </si>
  <si>
    <t>2401001011</t>
  </si>
  <si>
    <t>Quick Dry - Primers, Sealers, and Undercoaters</t>
  </si>
  <si>
    <t>2401001015</t>
  </si>
  <si>
    <t>Stains - Semi-transparent</t>
  </si>
  <si>
    <t>2401001020</t>
  </si>
  <si>
    <t>Quick Dry - Enamels</t>
  </si>
  <si>
    <t>2401001025</t>
  </si>
  <si>
    <t>Lacquers - Clear</t>
  </si>
  <si>
    <t>2401001050</t>
  </si>
  <si>
    <t>All Other Architectural Categories</t>
  </si>
  <si>
    <t>2401001999</t>
  </si>
  <si>
    <t>Solvents: NEC</t>
  </si>
  <si>
    <t>Made Obsolete</t>
  </si>
  <si>
    <t>2401002000</t>
  </si>
  <si>
    <t>Architectural Coatings - Solvent-based</t>
  </si>
  <si>
    <t>2401003000</t>
  </si>
  <si>
    <t>Architectural Coatings - Water-based</t>
  </si>
  <si>
    <t>2401005000</t>
  </si>
  <si>
    <t>Auto Refinishing: SIC 7532</t>
  </si>
  <si>
    <t>2401005500</t>
  </si>
  <si>
    <t>Surface Preparation Solvents</t>
  </si>
  <si>
    <t>2401005600</t>
  </si>
  <si>
    <t>Primers</t>
  </si>
  <si>
    <t>2401005700</t>
  </si>
  <si>
    <t>Top Coats</t>
  </si>
  <si>
    <t>2401005800</t>
  </si>
  <si>
    <t>Clean-up Solvents</t>
  </si>
  <si>
    <t>2401008000</t>
  </si>
  <si>
    <t>Traffic Markings</t>
  </si>
  <si>
    <t>2401008999</t>
  </si>
  <si>
    <t>2401010000</t>
  </si>
  <si>
    <t>Textile Products: SIC 22</t>
  </si>
  <si>
    <t>2401015000</t>
  </si>
  <si>
    <t>Factory Finished Wood: SIC 2426 thru 242</t>
  </si>
  <si>
    <t>2401020000</t>
  </si>
  <si>
    <t>Wood Furniture: SIC 25</t>
  </si>
  <si>
    <t>2401025000</t>
  </si>
  <si>
    <t>Metal Furniture: SIC 25</t>
  </si>
  <si>
    <t>2401030000</t>
  </si>
  <si>
    <t>Paper: SIC 26</t>
  </si>
  <si>
    <t>2401035000</t>
  </si>
  <si>
    <t>Plastic Products: SIC 308</t>
  </si>
  <si>
    <t>2401040000</t>
  </si>
  <si>
    <t>Metal Cans: SIC 341</t>
  </si>
  <si>
    <t>2401045000</t>
  </si>
  <si>
    <t>Metal Coils: SIC 3498</t>
  </si>
  <si>
    <t>2401050000</t>
  </si>
  <si>
    <t>Miscellaneous Finished Metals: SIC 34 - (341 + 3498)</t>
  </si>
  <si>
    <t>2401055000</t>
  </si>
  <si>
    <t>Machinery and Equipment: SIC 35</t>
  </si>
  <si>
    <t>2401060000</t>
  </si>
  <si>
    <t>Large Appliances: SIC 363</t>
  </si>
  <si>
    <t>2401065000</t>
  </si>
  <si>
    <t>Electronic and Other Electrical: SIC 36 - 363</t>
  </si>
  <si>
    <t>2401070000</t>
  </si>
  <si>
    <t>Motor Vehicles: SIC 371</t>
  </si>
  <si>
    <t>2401075000</t>
  </si>
  <si>
    <t>Aircraft: SIC 372</t>
  </si>
  <si>
    <t>2401080000</t>
  </si>
  <si>
    <t>Marine: SIC 373</t>
  </si>
  <si>
    <t>2401085000</t>
  </si>
  <si>
    <t>Railroad: SIC 374</t>
  </si>
  <si>
    <t>2401090000</t>
  </si>
  <si>
    <t>Miscellaneous Manufacturing</t>
  </si>
  <si>
    <t>2401100000</t>
  </si>
  <si>
    <t>Industrial Maintenance Coatings</t>
  </si>
  <si>
    <t>2401100001</t>
  </si>
  <si>
    <t>Thinning and Clean-Up of Solvent-Based Coatings</t>
  </si>
  <si>
    <t>2401200000</t>
  </si>
  <si>
    <t>Other Special Purpose Coatings</t>
  </si>
  <si>
    <t>2401990000</t>
  </si>
  <si>
    <t>All Surface Coating Categories</t>
  </si>
  <si>
    <t>2415000000</t>
  </si>
  <si>
    <t>Degreasing</t>
  </si>
  <si>
    <t>All Processes/All Industries</t>
  </si>
  <si>
    <t>2415000999</t>
  </si>
  <si>
    <t>2415005000</t>
  </si>
  <si>
    <t>Furniture and Fixtures (SIC 25): All Processes</t>
  </si>
  <si>
    <t>2415010000</t>
  </si>
  <si>
    <t>Primary Metal Industries (SIC 33): All Processes</t>
  </si>
  <si>
    <t>2415015000</t>
  </si>
  <si>
    <t>Secondary Metal Industries (SIC 33): All Processes</t>
  </si>
  <si>
    <t>2415020000</t>
  </si>
  <si>
    <t>Fabricated Metal Products (SIC 34): All Processes</t>
  </si>
  <si>
    <t>2415025000</t>
  </si>
  <si>
    <t>Industrial Machinery and Equipment (SIC 35): All Processes</t>
  </si>
  <si>
    <t>2415030000</t>
  </si>
  <si>
    <t>Electronic and Other Elec. (SIC 36): All Processes</t>
  </si>
  <si>
    <t>2415035000</t>
  </si>
  <si>
    <t>Transportation Equipment (SIC 37): All Processes</t>
  </si>
  <si>
    <t>2415040000</t>
  </si>
  <si>
    <t>Instruments and Related Products (SIC 38): All Processes</t>
  </si>
  <si>
    <t>2415045000</t>
  </si>
  <si>
    <t>Miscellaneous Manufacturing (SIC 39): All Processes</t>
  </si>
  <si>
    <t>2415045999</t>
  </si>
  <si>
    <t>2415050000</t>
  </si>
  <si>
    <t>Transportation Maintenance Facilities (SIC 40-45): All Processes</t>
  </si>
  <si>
    <t>2415055000</t>
  </si>
  <si>
    <t>Automotive Dealers (SIC 55): All Processes</t>
  </si>
  <si>
    <t>2415060000</t>
  </si>
  <si>
    <t>Miscellaneous Repair Services (SIC 76): All Processes</t>
  </si>
  <si>
    <t>2415065000</t>
  </si>
  <si>
    <t>Auto Repair Services (SIC 75): All Processes</t>
  </si>
  <si>
    <t>2415100000</t>
  </si>
  <si>
    <t>All Industries: Open Top Degreasing</t>
  </si>
  <si>
    <t>2415105000</t>
  </si>
  <si>
    <t>Furniture and Fixtures (SIC 25): Open Top Degreasing</t>
  </si>
  <si>
    <t>2415110000</t>
  </si>
  <si>
    <t>Primary Metal Industries (SIC 33): Open Top Degreasing</t>
  </si>
  <si>
    <t>2415115000</t>
  </si>
  <si>
    <t>Secondary Metal Industries (SIC 33): Open Top Degreasing</t>
  </si>
  <si>
    <t>2415120000</t>
  </si>
  <si>
    <t>Fabricated Metal Products (SIC 34): Open Top Degreasing</t>
  </si>
  <si>
    <t>2415125000</t>
  </si>
  <si>
    <t>Industrial Machinery and Equipment (SIC 35): Open Top Degreasing</t>
  </si>
  <si>
    <t>2415130000</t>
  </si>
  <si>
    <t>Electronic and Other Elec. (SIC 36): Open Top Degreasing</t>
  </si>
  <si>
    <t>2415135000</t>
  </si>
  <si>
    <t>Transportation Equipment (SIC 37): Open Top Degreasing</t>
  </si>
  <si>
    <t>2415140000</t>
  </si>
  <si>
    <t>Instruments and Related Products (SIC 38): Open Top Degreasing</t>
  </si>
  <si>
    <t>2415145000</t>
  </si>
  <si>
    <t>Miscellaneous Manufacturing (SIC 39): Open Top Degreasing</t>
  </si>
  <si>
    <t>2415150000</t>
  </si>
  <si>
    <t>Transportation Maintenance Facilities (SIC 40-45): Open Top Degreasing</t>
  </si>
  <si>
    <t>2415155000</t>
  </si>
  <si>
    <t>Automotive Dealers (SIC 55): Open Top Degreasing</t>
  </si>
  <si>
    <t>2415160000</t>
  </si>
  <si>
    <t>Auto Repair Services (SIC 75): Open Top Degreasing</t>
  </si>
  <si>
    <t>2415165000</t>
  </si>
  <si>
    <t>Miscellaneous Repair Services (SIC 76): Open Top Degreasing</t>
  </si>
  <si>
    <t>2415200000</t>
  </si>
  <si>
    <t>All Industries: Conveyerized Degreasing</t>
  </si>
  <si>
    <t>2415205000</t>
  </si>
  <si>
    <t>Furniture and Fixtures (SIC 25): Conveyerized Degreasing</t>
  </si>
  <si>
    <t>2415210000</t>
  </si>
  <si>
    <t>Primary Metal Industries (SIC 33): Conveyerized Degreasing</t>
  </si>
  <si>
    <t>2415215000</t>
  </si>
  <si>
    <t>Secondary Metal Industries (SIC 33): Conveyerized Degreasing</t>
  </si>
  <si>
    <t>2415220000</t>
  </si>
  <si>
    <t>Fabricated Metal Products (SIC 34): Conveyerized Degreasing</t>
  </si>
  <si>
    <t>2415225000</t>
  </si>
  <si>
    <t>Industrial Machinery and Equipment (SIC 35): Conveyerized Degreasing</t>
  </si>
  <si>
    <t>2415230000</t>
  </si>
  <si>
    <t>Electronic and Other Elec. (SIC 36): Conveyerized Degreasing</t>
  </si>
  <si>
    <t>2415235000</t>
  </si>
  <si>
    <t>Transportation Equipment (SIC 37): Conveyerized Degreasing</t>
  </si>
  <si>
    <t>2415240000</t>
  </si>
  <si>
    <t>Instruments and Related Products (SIC 38): Conveyerized Degreasing</t>
  </si>
  <si>
    <t>2415245000</t>
  </si>
  <si>
    <t>Miscellaneous Manufacturing (SIC 39): Conveyerized Degreasing</t>
  </si>
  <si>
    <t>2415250000</t>
  </si>
  <si>
    <t>Trans. Maintenance Facilities (SIC 40-45): Conveyerized Degreasing</t>
  </si>
  <si>
    <t>2415255000</t>
  </si>
  <si>
    <t>Automotive Dealers (SIC 55): Conveyerized Degreasing</t>
  </si>
  <si>
    <t>2415260000</t>
  </si>
  <si>
    <t>Auto Repair Services (SIC 75): Conveyerized Degreasing</t>
  </si>
  <si>
    <t>2415265000</t>
  </si>
  <si>
    <t>Miscellaneous Repair Services (SIC 76): Conveyerized Degreasing</t>
  </si>
  <si>
    <t>2415300000</t>
  </si>
  <si>
    <t>All Industries: Cold Cleaning</t>
  </si>
  <si>
    <t>2415305000</t>
  </si>
  <si>
    <t>Furniture and Fixtures (SIC 25): Cold Cleaning</t>
  </si>
  <si>
    <t>2415310000</t>
  </si>
  <si>
    <t>Primary Metal Industries (SIC 33): Cold Cleaning</t>
  </si>
  <si>
    <t>2415315000</t>
  </si>
  <si>
    <t>Secondary Metal Industries (SIC 33): Cold Cleaning</t>
  </si>
  <si>
    <t>2415320000</t>
  </si>
  <si>
    <t>Fabricated Metal Products (SIC 34): Cold Cleaning</t>
  </si>
  <si>
    <t>2415325000</t>
  </si>
  <si>
    <t>Industrial Machinery and Equipment (SIC 35): Cold Cleaning</t>
  </si>
  <si>
    <t>2415330000</t>
  </si>
  <si>
    <t>Electronic and Other Elec. (SIC 36): Cold Cleaning</t>
  </si>
  <si>
    <t>2415335000</t>
  </si>
  <si>
    <t>Transportation Equipment (SIC 37): Cold Cleaning</t>
  </si>
  <si>
    <t>2415340000</t>
  </si>
  <si>
    <t>Instruments and Related Products (SIC 38): Cold Cleaning</t>
  </si>
  <si>
    <t>2415345000</t>
  </si>
  <si>
    <t>Miscellaneous Manufacturing (SIC 39): Cold Cleaning</t>
  </si>
  <si>
    <t>2415350000</t>
  </si>
  <si>
    <t>Transportation Maintenance Facilities (SIC 40-45): Cold Cleaning</t>
  </si>
  <si>
    <t>2415355000</t>
  </si>
  <si>
    <t>Automotive Dealers (SIC 55): Cold Cleaning</t>
  </si>
  <si>
    <t>2415360000</t>
  </si>
  <si>
    <t>Auto Repair Services (SIC 75): Cold Cleaning</t>
  </si>
  <si>
    <t>2415365000</t>
  </si>
  <si>
    <t>Miscellaneous Repair Services (SIC 76): Cold Cleaning</t>
  </si>
  <si>
    <t>2420000000</t>
  </si>
  <si>
    <t>Dry Cleaning</t>
  </si>
  <si>
    <t>2420000055</t>
  </si>
  <si>
    <t>Perchloroethylene</t>
  </si>
  <si>
    <t>2420000370</t>
  </si>
  <si>
    <t>Special Naphthas</t>
  </si>
  <si>
    <t>2420000999</t>
  </si>
  <si>
    <t>2420010000</t>
  </si>
  <si>
    <t>Commercial/Industrial Cleaners</t>
  </si>
  <si>
    <t>2420010055</t>
  </si>
  <si>
    <t>2420010370</t>
  </si>
  <si>
    <t>2420010999</t>
  </si>
  <si>
    <t>2420020000</t>
  </si>
  <si>
    <t>Coin-operated Cleaners</t>
  </si>
  <si>
    <t>2420020055</t>
  </si>
  <si>
    <t>2425000000</t>
  </si>
  <si>
    <t>Graphic Arts</t>
  </si>
  <si>
    <t>2425010000</t>
  </si>
  <si>
    <t>Lithography</t>
  </si>
  <si>
    <t>2425020000</t>
  </si>
  <si>
    <t>Letterpress</t>
  </si>
  <si>
    <t>2425030000</t>
  </si>
  <si>
    <t>Rotogravure</t>
  </si>
  <si>
    <t>2425040000</t>
  </si>
  <si>
    <t>Flexography</t>
  </si>
  <si>
    <t>2430000000</t>
  </si>
  <si>
    <t>Rubber/Plastics</t>
  </si>
  <si>
    <t>2440000000</t>
  </si>
  <si>
    <t>Miscellaneous Industrial</t>
  </si>
  <si>
    <t>2440020000</t>
  </si>
  <si>
    <t>Adhesive (Industrial) Application</t>
  </si>
  <si>
    <t>2460000000</t>
  </si>
  <si>
    <t>Miscellaneous Non-industrial: Consumer and Commercial</t>
  </si>
  <si>
    <t>SCC6 - chg All Classes to C&amp;Comm</t>
  </si>
  <si>
    <t>2460100000</t>
  </si>
  <si>
    <t>All Personal Care Products</t>
  </si>
  <si>
    <t>2460110000</t>
  </si>
  <si>
    <t>Personal Care Products: Hair Care Products</t>
  </si>
  <si>
    <t>2460120000</t>
  </si>
  <si>
    <t>Personal Care Products: Deodorants and Antiperspirants</t>
  </si>
  <si>
    <t>2460130000</t>
  </si>
  <si>
    <t>Personal Care Products: Fragrance Products</t>
  </si>
  <si>
    <t>2460140000</t>
  </si>
  <si>
    <t>Personal Care Products: Powders</t>
  </si>
  <si>
    <t>2460150000</t>
  </si>
  <si>
    <t>Personal Care Products: Nail Care Products</t>
  </si>
  <si>
    <t>2460160000</t>
  </si>
  <si>
    <t>Personal Care Products: Facial and Body Treatments</t>
  </si>
  <si>
    <t>2460170000</t>
  </si>
  <si>
    <t>Personal Care Products: Oral Care Products</t>
  </si>
  <si>
    <t>2460180000</t>
  </si>
  <si>
    <t>Personal Care Products: Health Use Products (External Only)</t>
  </si>
  <si>
    <t>2460190000</t>
  </si>
  <si>
    <t>Personal Care Products: Miscellaneous Personal Care Products</t>
  </si>
  <si>
    <t>2460200000</t>
  </si>
  <si>
    <t>All Household Products</t>
  </si>
  <si>
    <t>2460210000</t>
  </si>
  <si>
    <t>Household Products: Hard Surface Cleaners</t>
  </si>
  <si>
    <t>2460220000</t>
  </si>
  <si>
    <t>Household Products: Laundry Products</t>
  </si>
  <si>
    <t>2460230000</t>
  </si>
  <si>
    <t>Household Products: Fabric and Carpet Care Products</t>
  </si>
  <si>
    <t>2460240000</t>
  </si>
  <si>
    <t>Household Products: Dishwashing Products</t>
  </si>
  <si>
    <t>2460250000</t>
  </si>
  <si>
    <t>Household Products: Waxes and Polishes</t>
  </si>
  <si>
    <t>2460260000</t>
  </si>
  <si>
    <t>Household Products: Air Fresheners</t>
  </si>
  <si>
    <t>2460270000</t>
  </si>
  <si>
    <t>Household Products: Shoe and Leather Care Products</t>
  </si>
  <si>
    <t>2460290000</t>
  </si>
  <si>
    <t>Household Products: Miscellaneous Household Products</t>
  </si>
  <si>
    <t>2460400000</t>
  </si>
  <si>
    <t>All Automotive Aftermarket Products</t>
  </si>
  <si>
    <t>2460410000</t>
  </si>
  <si>
    <t>Automotive Aftermarket Products: Detailing Products</t>
  </si>
  <si>
    <t>2460420000</t>
  </si>
  <si>
    <t>Automotive Aftermarket Products: Maintenance and Repair Products</t>
  </si>
  <si>
    <t>2460500000</t>
  </si>
  <si>
    <t>All Coatings and Related Products</t>
  </si>
  <si>
    <t>2460510000</t>
  </si>
  <si>
    <t>Coatings and Related Products: Aerosol Spray Paints</t>
  </si>
  <si>
    <t>2460520000</t>
  </si>
  <si>
    <t>Coatings and Related Products: Coating Related Products</t>
  </si>
  <si>
    <t>2460600000</t>
  </si>
  <si>
    <t>All Adhesives and Sealants</t>
  </si>
  <si>
    <t>2460610000</t>
  </si>
  <si>
    <t>Adhesives and Sealants: Adhesives</t>
  </si>
  <si>
    <t>2460620000</t>
  </si>
  <si>
    <t>Adhesives and Sealants: Sealants</t>
  </si>
  <si>
    <t>2460800000</t>
  </si>
  <si>
    <t>All FIFRA Related Products</t>
  </si>
  <si>
    <t>2460810000</t>
  </si>
  <si>
    <t>FIFRA Related Products: Insecticides</t>
  </si>
  <si>
    <t>2460820000</t>
  </si>
  <si>
    <t>FIFRA Related Products: Fungicides and Nematicides</t>
  </si>
  <si>
    <t>2460830000</t>
  </si>
  <si>
    <t>FIFRA Related Products: Herbicides</t>
  </si>
  <si>
    <t>2460840000</t>
  </si>
  <si>
    <t>FIFRA Related Products: Antimicrobial Agents</t>
  </si>
  <si>
    <t>2460890000</t>
  </si>
  <si>
    <t>FIFRA Related Products: Other FIFRA Related Products</t>
  </si>
  <si>
    <t>2460900000</t>
  </si>
  <si>
    <t>Miscellaneous Products (Not Otherwise Covered)</t>
  </si>
  <si>
    <t>2460910000</t>
  </si>
  <si>
    <t>Miscellaneous Products: Arts and Crafts Supplies</t>
  </si>
  <si>
    <t>2460920000</t>
  </si>
  <si>
    <t>Miscellaneous Products: Non-Pesticidal Veterinary and Pet Products</t>
  </si>
  <si>
    <t>2460930000</t>
  </si>
  <si>
    <t>Miscellaneous Products: Pressurized Food Products</t>
  </si>
  <si>
    <t>2460940000</t>
  </si>
  <si>
    <t>Miscellaneous Products: Office Supplies</t>
  </si>
  <si>
    <t>2461000000</t>
  </si>
  <si>
    <t>Miscellaneous Non-industrial: Commercial</t>
  </si>
  <si>
    <t>2461020000</t>
  </si>
  <si>
    <t>Asphalt Application: All Processes</t>
  </si>
  <si>
    <t>2461021000</t>
  </si>
  <si>
    <t>Cutback Asphalt</t>
  </si>
  <si>
    <t>2461022000</t>
  </si>
  <si>
    <t>Emulsified Asphalt</t>
  </si>
  <si>
    <t>2461023000</t>
  </si>
  <si>
    <t>Asphalt Roofing</t>
  </si>
  <si>
    <t>2461024000</t>
  </si>
  <si>
    <t>Asphalt Pipe Coating</t>
  </si>
  <si>
    <t>2461050000</t>
  </si>
  <si>
    <t>Film Roofing: All Processes</t>
  </si>
  <si>
    <t>2461100000</t>
  </si>
  <si>
    <t>Solvent Reclamation: All Processes</t>
  </si>
  <si>
    <t>2461160000</t>
  </si>
  <si>
    <t>Tank/Drum Cleaning: All Processes</t>
  </si>
  <si>
    <t>2461200000</t>
  </si>
  <si>
    <t>Adhesives and Sealants</t>
  </si>
  <si>
    <t>2461800000</t>
  </si>
  <si>
    <t>Pesticide Application: All Processes</t>
  </si>
  <si>
    <t>2461800001</t>
  </si>
  <si>
    <t>Surface Application</t>
  </si>
  <si>
    <t>2461800002</t>
  </si>
  <si>
    <t>Soil Incorporation</t>
  </si>
  <si>
    <t>2461800999</t>
  </si>
  <si>
    <t>2461850000</t>
  </si>
  <si>
    <t>Pesticide Application: Agricultural</t>
  </si>
  <si>
    <t>2461850001</t>
  </si>
  <si>
    <t>Herbicides, Corn</t>
  </si>
  <si>
    <t>2461850002</t>
  </si>
  <si>
    <t>Herbicides, Apples</t>
  </si>
  <si>
    <t>2461850003</t>
  </si>
  <si>
    <t>Herbicides, Grapes</t>
  </si>
  <si>
    <t>2461850004</t>
  </si>
  <si>
    <t>Herbicides, Potatoes</t>
  </si>
  <si>
    <t>2461850005</t>
  </si>
  <si>
    <t>Herbicides, Soy Beans</t>
  </si>
  <si>
    <t>2461850006</t>
  </si>
  <si>
    <t>Herbicides, Hay &amp; Grains</t>
  </si>
  <si>
    <t>2461850009</t>
  </si>
  <si>
    <t>Herbicides, Not Elsewhere Classified</t>
  </si>
  <si>
    <t>2461850051</t>
  </si>
  <si>
    <t>Other Pesticides, Corn</t>
  </si>
  <si>
    <t>2461850052</t>
  </si>
  <si>
    <t>Other Pesticides, Apples</t>
  </si>
  <si>
    <t>2461850053</t>
  </si>
  <si>
    <t>Other Pesticides, Grapes</t>
  </si>
  <si>
    <t>2461850054</t>
  </si>
  <si>
    <t>Other Pesticides, Potatoes</t>
  </si>
  <si>
    <t>2461850055</t>
  </si>
  <si>
    <t>Other Pesticides, Soy Beans</t>
  </si>
  <si>
    <t>2461850056</t>
  </si>
  <si>
    <t>Other Pesticides, Hay &amp; Grains</t>
  </si>
  <si>
    <t>2461850099</t>
  </si>
  <si>
    <t>Other Pesticides, Not Elsewhere Classified</t>
  </si>
  <si>
    <t>2461870999</t>
  </si>
  <si>
    <t>Pesticide Application: Non-Agricultural</t>
  </si>
  <si>
    <t>Not Elsewhere Classified</t>
  </si>
  <si>
    <t>2461900000</t>
  </si>
  <si>
    <t>Miscellaneous Products: NEC</t>
  </si>
  <si>
    <t>2465000000</t>
  </si>
  <si>
    <t>Miscellaneous Non-industrial: Consumer</t>
  </si>
  <si>
    <t>All Products/Processes</t>
  </si>
  <si>
    <t>2465100000</t>
  </si>
  <si>
    <t>Personal Care Products</t>
  </si>
  <si>
    <t>2465200000</t>
  </si>
  <si>
    <t>Household Products</t>
  </si>
  <si>
    <t>2465400000</t>
  </si>
  <si>
    <t>Automotive Aftermarket Products</t>
  </si>
  <si>
    <t>2465600000</t>
  </si>
  <si>
    <t>2465800000</t>
  </si>
  <si>
    <t>Pesticide Application</t>
  </si>
  <si>
    <t>2465900000</t>
  </si>
  <si>
    <t>2495000000</t>
  </si>
  <si>
    <t>All Solvent User Categories</t>
  </si>
  <si>
    <t>2501000000</t>
  </si>
  <si>
    <t>Storage and Transport</t>
  </si>
  <si>
    <t>Petroleum and Petroleum Product Storage</t>
  </si>
  <si>
    <t>All Storage Types: Breathing Loss</t>
  </si>
  <si>
    <t>Total: All Products</t>
  </si>
  <si>
    <t>2501000030</t>
  </si>
  <si>
    <t>Crude Oil</t>
  </si>
  <si>
    <t>2501000060</t>
  </si>
  <si>
    <t>2501000090</t>
  </si>
  <si>
    <t>2501000120</t>
  </si>
  <si>
    <t>Gasoline</t>
  </si>
  <si>
    <t>2501000150</t>
  </si>
  <si>
    <t>Jet Naphtha</t>
  </si>
  <si>
    <t>2501000180</t>
  </si>
  <si>
    <t>2501000900</t>
  </si>
  <si>
    <t>Tank Cleaning</t>
  </si>
  <si>
    <t>2501010000</t>
  </si>
  <si>
    <t>Commercial/Industrial: Breathing Loss</t>
  </si>
  <si>
    <t>2501010030</t>
  </si>
  <si>
    <t>2501010060</t>
  </si>
  <si>
    <t>2501010090</t>
  </si>
  <si>
    <t>2501010120</t>
  </si>
  <si>
    <t>2501010150</t>
  </si>
  <si>
    <t>2501010180</t>
  </si>
  <si>
    <t>2501010900</t>
  </si>
  <si>
    <t>2501050000</t>
  </si>
  <si>
    <t>Bulk Stations/Terminals: Breathing Loss</t>
  </si>
  <si>
    <t>2501050030</t>
  </si>
  <si>
    <t>2501050060</t>
  </si>
  <si>
    <t>2501050090</t>
  </si>
  <si>
    <t>2501050120</t>
  </si>
  <si>
    <t>2501050150</t>
  </si>
  <si>
    <t>2501050180</t>
  </si>
  <si>
    <t>2501050900</t>
  </si>
  <si>
    <t>2501060000</t>
  </si>
  <si>
    <t>Gasoline Service Stations</t>
  </si>
  <si>
    <t>Total: All Gasoline/All Processes</t>
  </si>
  <si>
    <t>2501060050</t>
  </si>
  <si>
    <t>Stage 1: Total</t>
  </si>
  <si>
    <t>2501060051</t>
  </si>
  <si>
    <t>Stage 1: Submerged Filling</t>
  </si>
  <si>
    <t>2501060052</t>
  </si>
  <si>
    <t>Stage 1: Splash Filling</t>
  </si>
  <si>
    <t>2501060053</t>
  </si>
  <si>
    <t>Stage 1: Balanced Submerged Filling</t>
  </si>
  <si>
    <t>2501060100</t>
  </si>
  <si>
    <t>Stage 2: Total</t>
  </si>
  <si>
    <t>2501060101</t>
  </si>
  <si>
    <t>Stage 2: Displacement Loss/Uncontrolled</t>
  </si>
  <si>
    <t>2501060102</t>
  </si>
  <si>
    <t>Stage 2: Displacement Loss/Controlled</t>
  </si>
  <si>
    <t>2501060103</t>
  </si>
  <si>
    <t>Stage 2: Spillage</t>
  </si>
  <si>
    <t>2501060200</t>
  </si>
  <si>
    <t>Underground Tank: Total</t>
  </si>
  <si>
    <t>2501060201</t>
  </si>
  <si>
    <t>Underground Tank: Breathing and Emptying</t>
  </si>
  <si>
    <t>2501070000</t>
  </si>
  <si>
    <t>Diesel Service Stations</t>
  </si>
  <si>
    <t>Total: All Products/All Processes</t>
  </si>
  <si>
    <t>2501070050</t>
  </si>
  <si>
    <t>2501070051</t>
  </si>
  <si>
    <t>2501070052</t>
  </si>
  <si>
    <t>2501070053</t>
  </si>
  <si>
    <t>2501070100</t>
  </si>
  <si>
    <t>2501070101</t>
  </si>
  <si>
    <t>2501070102</t>
  </si>
  <si>
    <t>2501070103</t>
  </si>
  <si>
    <t>2501070200</t>
  </si>
  <si>
    <t>2501070201</t>
  </si>
  <si>
    <t>2501080050</t>
  </si>
  <si>
    <t>Airports : Aviation Gasoline</t>
  </si>
  <si>
    <t>2501080100</t>
  </si>
  <si>
    <t>2501995000</t>
  </si>
  <si>
    <t>All Storage Types: Working Loss</t>
  </si>
  <si>
    <t>2501995030</t>
  </si>
  <si>
    <t>2501995060</t>
  </si>
  <si>
    <t>2501995090</t>
  </si>
  <si>
    <t>2501995120</t>
  </si>
  <si>
    <t>2501995150</t>
  </si>
  <si>
    <t>2501995180</t>
  </si>
  <si>
    <t>2505000000</t>
  </si>
  <si>
    <t>Petroleum and Petroleum Product Transport</t>
  </si>
  <si>
    <t>All Transport Types</t>
  </si>
  <si>
    <t>2505000030</t>
  </si>
  <si>
    <t>2505000060</t>
  </si>
  <si>
    <t>2505000090</t>
  </si>
  <si>
    <t>2505000120</t>
  </si>
  <si>
    <t>2505000150</t>
  </si>
  <si>
    <t>2505000180</t>
  </si>
  <si>
    <t>2505000900</t>
  </si>
  <si>
    <t>2505010000</t>
  </si>
  <si>
    <t>Rail Tank Car</t>
  </si>
  <si>
    <t>2505010030</t>
  </si>
  <si>
    <t>2505010060</t>
  </si>
  <si>
    <t>2505010090</t>
  </si>
  <si>
    <t>2505010120</t>
  </si>
  <si>
    <t>2505010150</t>
  </si>
  <si>
    <t>2505010180</t>
  </si>
  <si>
    <t>2505010900</t>
  </si>
  <si>
    <t>2505020000</t>
  </si>
  <si>
    <t>Marine Vessel</t>
  </si>
  <si>
    <t>2505020030</t>
  </si>
  <si>
    <t>2505020060</t>
  </si>
  <si>
    <t>2505020090</t>
  </si>
  <si>
    <t>2505020120</t>
  </si>
  <si>
    <t>2505020121</t>
  </si>
  <si>
    <t>Gasoline - Barge</t>
  </si>
  <si>
    <t>2505020150</t>
  </si>
  <si>
    <t>2505020180</t>
  </si>
  <si>
    <t>2505020900</t>
  </si>
  <si>
    <t>2505030000</t>
  </si>
  <si>
    <t>Truck</t>
  </si>
  <si>
    <t>2505030030</t>
  </si>
  <si>
    <t>2505030060</t>
  </si>
  <si>
    <t>2505030090</t>
  </si>
  <si>
    <t>2505030120</t>
  </si>
  <si>
    <t>2505030150</t>
  </si>
  <si>
    <t>2505030180</t>
  </si>
  <si>
    <t>2505030900</t>
  </si>
  <si>
    <t>2505040000</t>
  </si>
  <si>
    <t>Pipeline</t>
  </si>
  <si>
    <t>2505040030</t>
  </si>
  <si>
    <t>2505040060</t>
  </si>
  <si>
    <t>2505040090</t>
  </si>
  <si>
    <t>2505040120</t>
  </si>
  <si>
    <t>2505040150</t>
  </si>
  <si>
    <t>2505040180</t>
  </si>
  <si>
    <t>2510000000</t>
  </si>
  <si>
    <t>Organic Chemical Storage</t>
  </si>
  <si>
    <t>2510000030</t>
  </si>
  <si>
    <t>Acetone</t>
  </si>
  <si>
    <t>2510000060</t>
  </si>
  <si>
    <t>Butyl Alcohols: All Types</t>
  </si>
  <si>
    <t>2510000065</t>
  </si>
  <si>
    <t>n-Butyl Alcohol</t>
  </si>
  <si>
    <t>2510000070</t>
  </si>
  <si>
    <t>Isobutyl Alcohol</t>
  </si>
  <si>
    <t>2510000100</t>
  </si>
  <si>
    <t>Cyclohexanone</t>
  </si>
  <si>
    <t>2510000165</t>
  </si>
  <si>
    <t>Ethanol</t>
  </si>
  <si>
    <t>2510000185</t>
  </si>
  <si>
    <t>Ethylbenzene</t>
  </si>
  <si>
    <t>2510000195</t>
  </si>
  <si>
    <t>Ethylene Glycol</t>
  </si>
  <si>
    <t>2510000220</t>
  </si>
  <si>
    <t>Formalin</t>
  </si>
  <si>
    <t>2510000235</t>
  </si>
  <si>
    <t>Glycol Ethers: All Types</t>
  </si>
  <si>
    <t>2510000240</t>
  </si>
  <si>
    <t>Gum Turpentine</t>
  </si>
  <si>
    <t>2510000250</t>
  </si>
  <si>
    <t>Isopropanol</t>
  </si>
  <si>
    <t>2510000260</t>
  </si>
  <si>
    <t>Methanol</t>
  </si>
  <si>
    <t>2510000265</t>
  </si>
  <si>
    <t>Methyl Chloride</t>
  </si>
  <si>
    <t>2510000270</t>
  </si>
  <si>
    <t>Methyl Chloroform</t>
  </si>
  <si>
    <t>2510000275</t>
  </si>
  <si>
    <t>Methyl Ethyl Ketone</t>
  </si>
  <si>
    <t>2510000285</t>
  </si>
  <si>
    <t>Methyl Isobutyl Ketone</t>
  </si>
  <si>
    <t>2510000295</t>
  </si>
  <si>
    <t>Methylene Chloride</t>
  </si>
  <si>
    <t>2510000310</t>
  </si>
  <si>
    <t>n-Propanol</t>
  </si>
  <si>
    <t>2510000320</t>
  </si>
  <si>
    <t>Nitrobenzene</t>
  </si>
  <si>
    <t>2510000345</t>
  </si>
  <si>
    <t>2510000350</t>
  </si>
  <si>
    <t>Propylene Glycol</t>
  </si>
  <si>
    <t>2510000370</t>
  </si>
  <si>
    <t>2510000380</t>
  </si>
  <si>
    <t>Toluene</t>
  </si>
  <si>
    <t>2510000385</t>
  </si>
  <si>
    <t>Trichloroethylene</t>
  </si>
  <si>
    <t>2510000405</t>
  </si>
  <si>
    <t>Xylenes (Mixed)</t>
  </si>
  <si>
    <t>2510000900</t>
  </si>
  <si>
    <t>2510010000</t>
  </si>
  <si>
    <t>2510010030</t>
  </si>
  <si>
    <t>2510010060</t>
  </si>
  <si>
    <t>2510010065</t>
  </si>
  <si>
    <t>2510010070</t>
  </si>
  <si>
    <t>2510010100</t>
  </si>
  <si>
    <t>2510010165</t>
  </si>
  <si>
    <t>2510010185</t>
  </si>
  <si>
    <t>2510010195</t>
  </si>
  <si>
    <t>2510010220</t>
  </si>
  <si>
    <t>2510010235</t>
  </si>
  <si>
    <t>2510010240</t>
  </si>
  <si>
    <t>2510010250</t>
  </si>
  <si>
    <t>2510010260</t>
  </si>
  <si>
    <t>2510010265</t>
  </si>
  <si>
    <t>2510010270</t>
  </si>
  <si>
    <t>2510010275</t>
  </si>
  <si>
    <t>2510010285</t>
  </si>
  <si>
    <t>2510010295</t>
  </si>
  <si>
    <t>2510010310</t>
  </si>
  <si>
    <t>2510010320</t>
  </si>
  <si>
    <t>2510010345</t>
  </si>
  <si>
    <t>2510010350</t>
  </si>
  <si>
    <t>2510010370</t>
  </si>
  <si>
    <t>2510010380</t>
  </si>
  <si>
    <t>2510010385</t>
  </si>
  <si>
    <t>2510010405</t>
  </si>
  <si>
    <t>2510010900</t>
  </si>
  <si>
    <t>2510050000</t>
  </si>
  <si>
    <t>2510050030</t>
  </si>
  <si>
    <t>2510050060</t>
  </si>
  <si>
    <t>2510050065</t>
  </si>
  <si>
    <t>2510050070</t>
  </si>
  <si>
    <t>2510050100</t>
  </si>
  <si>
    <t>2510050165</t>
  </si>
  <si>
    <t>2510050185</t>
  </si>
  <si>
    <t>2510050195</t>
  </si>
  <si>
    <t>2510050220</t>
  </si>
  <si>
    <t>2510050235</t>
  </si>
  <si>
    <t>2510050240</t>
  </si>
  <si>
    <t>2510050250</t>
  </si>
  <si>
    <t>2510050260</t>
  </si>
  <si>
    <t>2510050265</t>
  </si>
  <si>
    <t>2510050270</t>
  </si>
  <si>
    <t>2510050275</t>
  </si>
  <si>
    <t>2510050285</t>
  </si>
  <si>
    <t>2510050295</t>
  </si>
  <si>
    <t>2510050310</t>
  </si>
  <si>
    <t>2510050320</t>
  </si>
  <si>
    <t>2510050345</t>
  </si>
  <si>
    <t>2510050350</t>
  </si>
  <si>
    <t>2510050370</t>
  </si>
  <si>
    <t>2510050380</t>
  </si>
  <si>
    <t>2510050385</t>
  </si>
  <si>
    <t>2510050405</t>
  </si>
  <si>
    <t>2510050900</t>
  </si>
  <si>
    <t>2510995000</t>
  </si>
  <si>
    <t>2510995030</t>
  </si>
  <si>
    <t>2510995060</t>
  </si>
  <si>
    <t>2510995065</t>
  </si>
  <si>
    <t>2510995070</t>
  </si>
  <si>
    <t>2510995100</t>
  </si>
  <si>
    <t>2510995165</t>
  </si>
  <si>
    <t>2510995185</t>
  </si>
  <si>
    <t>2510995195</t>
  </si>
  <si>
    <t>2510995220</t>
  </si>
  <si>
    <t>2510995235</t>
  </si>
  <si>
    <t>2510995240</t>
  </si>
  <si>
    <t>2510995250</t>
  </si>
  <si>
    <t>2510995260</t>
  </si>
  <si>
    <t>2510995265</t>
  </si>
  <si>
    <t>2510995270</t>
  </si>
  <si>
    <t>2510995275</t>
  </si>
  <si>
    <t>2510995285</t>
  </si>
  <si>
    <t>2510995295</t>
  </si>
  <si>
    <t>2510995310</t>
  </si>
  <si>
    <t>2510995320</t>
  </si>
  <si>
    <t>2510995345</t>
  </si>
  <si>
    <t>2510995350</t>
  </si>
  <si>
    <t>2510995370</t>
  </si>
  <si>
    <t>2510995380</t>
  </si>
  <si>
    <t>2510995385</t>
  </si>
  <si>
    <t>2510995405</t>
  </si>
  <si>
    <t>2515000000</t>
  </si>
  <si>
    <t>Organic Chemical Transport</t>
  </si>
  <si>
    <t>2515000030</t>
  </si>
  <si>
    <t>2515000060</t>
  </si>
  <si>
    <t>2515000065</t>
  </si>
  <si>
    <t>2515000070</t>
  </si>
  <si>
    <t>2515000100</t>
  </si>
  <si>
    <t>2515000165</t>
  </si>
  <si>
    <t>2515000185</t>
  </si>
  <si>
    <t>2515000195</t>
  </si>
  <si>
    <t>2515000220</t>
  </si>
  <si>
    <t>2515000235</t>
  </si>
  <si>
    <t>2515000240</t>
  </si>
  <si>
    <t>2515000250</t>
  </si>
  <si>
    <t>2515000260</t>
  </si>
  <si>
    <t>2515000265</t>
  </si>
  <si>
    <t>2515000270</t>
  </si>
  <si>
    <t>2515000275</t>
  </si>
  <si>
    <t>2515000285</t>
  </si>
  <si>
    <t>2515000295</t>
  </si>
  <si>
    <t>2515000310</t>
  </si>
  <si>
    <t>2515000320</t>
  </si>
  <si>
    <t>2515000345</t>
  </si>
  <si>
    <t>2515000350</t>
  </si>
  <si>
    <t>2515000370</t>
  </si>
  <si>
    <t>2515000380</t>
  </si>
  <si>
    <t>2515000385</t>
  </si>
  <si>
    <t>2515000405</t>
  </si>
  <si>
    <t>2515000900</t>
  </si>
  <si>
    <t>2515010000</t>
  </si>
  <si>
    <t>2515010030</t>
  </si>
  <si>
    <t>2515010060</t>
  </si>
  <si>
    <t>2515010065</t>
  </si>
  <si>
    <t>2515010070</t>
  </si>
  <si>
    <t>2515010100</t>
  </si>
  <si>
    <t>2515010165</t>
  </si>
  <si>
    <t>2515010185</t>
  </si>
  <si>
    <t>2515010195</t>
  </si>
  <si>
    <t>2515010220</t>
  </si>
  <si>
    <t>2515010235</t>
  </si>
  <si>
    <t>2515010240</t>
  </si>
  <si>
    <t>2515010250</t>
  </si>
  <si>
    <t>2515010260</t>
  </si>
  <si>
    <t>2515010265</t>
  </si>
  <si>
    <t>2515010270</t>
  </si>
  <si>
    <t>2515010275</t>
  </si>
  <si>
    <t>2515010285</t>
  </si>
  <si>
    <t>2515010295</t>
  </si>
  <si>
    <t>2515010310</t>
  </si>
  <si>
    <t>2515010320</t>
  </si>
  <si>
    <t>2515010345</t>
  </si>
  <si>
    <t>2515010350</t>
  </si>
  <si>
    <t>2515010370</t>
  </si>
  <si>
    <t>2515010380</t>
  </si>
  <si>
    <t>2515010385</t>
  </si>
  <si>
    <t>2515010405</t>
  </si>
  <si>
    <t>2515010900</t>
  </si>
  <si>
    <t>2515020000</t>
  </si>
  <si>
    <t>2515020030</t>
  </si>
  <si>
    <t>2515020060</t>
  </si>
  <si>
    <t>2515020065</t>
  </si>
  <si>
    <t>2515020070</t>
  </si>
  <si>
    <t>2515020100</t>
  </si>
  <si>
    <t>2515020165</t>
  </si>
  <si>
    <t>2515020185</t>
  </si>
  <si>
    <t>2515020195</t>
  </si>
  <si>
    <t>2515020220</t>
  </si>
  <si>
    <t>2515020235</t>
  </si>
  <si>
    <t>2515020240</t>
  </si>
  <si>
    <t>2515020250</t>
  </si>
  <si>
    <t>2515020260</t>
  </si>
  <si>
    <t>2515020265</t>
  </si>
  <si>
    <t>2515020270</t>
  </si>
  <si>
    <t>2515020275</t>
  </si>
  <si>
    <t>2515020285</t>
  </si>
  <si>
    <t>2515020295</t>
  </si>
  <si>
    <t>2515020310</t>
  </si>
  <si>
    <t>2515020320</t>
  </si>
  <si>
    <t>2515020345</t>
  </si>
  <si>
    <t>2515020350</t>
  </si>
  <si>
    <t>2515020370</t>
  </si>
  <si>
    <t>2515020380</t>
  </si>
  <si>
    <t>2515020385</t>
  </si>
  <si>
    <t>2515020405</t>
  </si>
  <si>
    <t>2515020900</t>
  </si>
  <si>
    <t>2515030000</t>
  </si>
  <si>
    <t>2515030030</t>
  </si>
  <si>
    <t>2515030060</t>
  </si>
  <si>
    <t>2515030065</t>
  </si>
  <si>
    <t>2515030070</t>
  </si>
  <si>
    <t>2515030100</t>
  </si>
  <si>
    <t>2515030165</t>
  </si>
  <si>
    <t>2515030185</t>
  </si>
  <si>
    <t>2515030195</t>
  </si>
  <si>
    <t>2515030220</t>
  </si>
  <si>
    <t>2515030235</t>
  </si>
  <si>
    <t>2515030240</t>
  </si>
  <si>
    <t>2515030250</t>
  </si>
  <si>
    <t>2515030260</t>
  </si>
  <si>
    <t>2515030265</t>
  </si>
  <si>
    <t>2515030270</t>
  </si>
  <si>
    <t>2515030275</t>
  </si>
  <si>
    <t>2515030285</t>
  </si>
  <si>
    <t>2515030295</t>
  </si>
  <si>
    <t>2515030310</t>
  </si>
  <si>
    <t>2515030320</t>
  </si>
  <si>
    <t>2515030345</t>
  </si>
  <si>
    <t>2515030350</t>
  </si>
  <si>
    <t>2515030370</t>
  </si>
  <si>
    <t>2515030380</t>
  </si>
  <si>
    <t>2515030385</t>
  </si>
  <si>
    <t>2515030405</t>
  </si>
  <si>
    <t>2515030900</t>
  </si>
  <si>
    <t>2515040000</t>
  </si>
  <si>
    <t>2515040030</t>
  </si>
  <si>
    <t>2515040060</t>
  </si>
  <si>
    <t>2515040065</t>
  </si>
  <si>
    <t>2515040070</t>
  </si>
  <si>
    <t>2515040100</t>
  </si>
  <si>
    <t>2515040165</t>
  </si>
  <si>
    <t>2515040185</t>
  </si>
  <si>
    <t>2515040195</t>
  </si>
  <si>
    <t>2515040220</t>
  </si>
  <si>
    <t>2515040235</t>
  </si>
  <si>
    <t>2515040240</t>
  </si>
  <si>
    <t>2515040250</t>
  </si>
  <si>
    <t>2515040260</t>
  </si>
  <si>
    <t>2515040265</t>
  </si>
  <si>
    <t>2515040270</t>
  </si>
  <si>
    <t>2515040275</t>
  </si>
  <si>
    <t>2515040285</t>
  </si>
  <si>
    <t>2515040295</t>
  </si>
  <si>
    <t>2515040310</t>
  </si>
  <si>
    <t>2515040320</t>
  </si>
  <si>
    <t>2515040345</t>
  </si>
  <si>
    <t>2515040350</t>
  </si>
  <si>
    <t>2515040370</t>
  </si>
  <si>
    <t>2515040380</t>
  </si>
  <si>
    <t>2515040385</t>
  </si>
  <si>
    <t>2515040405</t>
  </si>
  <si>
    <t>2520000000</t>
  </si>
  <si>
    <t>Inorganic Chemical Storage</t>
  </si>
  <si>
    <t>2520000010</t>
  </si>
  <si>
    <t>Ammonia</t>
  </si>
  <si>
    <t>2520000020</t>
  </si>
  <si>
    <t>Hydrochloric Acid</t>
  </si>
  <si>
    <t>2520000030</t>
  </si>
  <si>
    <t>Nitric Acid</t>
  </si>
  <si>
    <t>2520000040</t>
  </si>
  <si>
    <t>Sulfuric Acid</t>
  </si>
  <si>
    <t>2520000900</t>
  </si>
  <si>
    <t>2520010000</t>
  </si>
  <si>
    <t>2520010010</t>
  </si>
  <si>
    <t>2520010020</t>
  </si>
  <si>
    <t>2520010030</t>
  </si>
  <si>
    <t>2520010040</t>
  </si>
  <si>
    <t>2520010900</t>
  </si>
  <si>
    <t>2520050000</t>
  </si>
  <si>
    <t>2520050010</t>
  </si>
  <si>
    <t>2520050020</t>
  </si>
  <si>
    <t>2520050030</t>
  </si>
  <si>
    <t>2520050040</t>
  </si>
  <si>
    <t>2520050900</t>
  </si>
  <si>
    <t>2520995000</t>
  </si>
  <si>
    <t>2520995010</t>
  </si>
  <si>
    <t>2520995020</t>
  </si>
  <si>
    <t>2520995030</t>
  </si>
  <si>
    <t>2520995040</t>
  </si>
  <si>
    <t>2525000000</t>
  </si>
  <si>
    <t>Inorganic Chemical Transport</t>
  </si>
  <si>
    <t>2525000010</t>
  </si>
  <si>
    <t>2525000020</t>
  </si>
  <si>
    <t>2525000030</t>
  </si>
  <si>
    <t>2525000040</t>
  </si>
  <si>
    <t>2525000900</t>
  </si>
  <si>
    <t>2525010000</t>
  </si>
  <si>
    <t>2525010010</t>
  </si>
  <si>
    <t>2525010020</t>
  </si>
  <si>
    <t>2525010030</t>
  </si>
  <si>
    <t>2525010040</t>
  </si>
  <si>
    <t>2525010900</t>
  </si>
  <si>
    <t>2525020000</t>
  </si>
  <si>
    <t>2525020010</t>
  </si>
  <si>
    <t>2525020020</t>
  </si>
  <si>
    <t>2525020030</t>
  </si>
  <si>
    <t>2525020040</t>
  </si>
  <si>
    <t>2525020900</t>
  </si>
  <si>
    <t>2525030000</t>
  </si>
  <si>
    <t>2525030010</t>
  </si>
  <si>
    <t>2525030020</t>
  </si>
  <si>
    <t>2525030030</t>
  </si>
  <si>
    <t>2525030040</t>
  </si>
  <si>
    <t>2525030900</t>
  </si>
  <si>
    <t>2525040000</t>
  </si>
  <si>
    <t>2525040010</t>
  </si>
  <si>
    <t>2525040020</t>
  </si>
  <si>
    <t>2525040030</t>
  </si>
  <si>
    <t>2525040040</t>
  </si>
  <si>
    <t>2530000000</t>
  </si>
  <si>
    <t>Bulk Materials Storage</t>
  </si>
  <si>
    <t>All Storage Types</t>
  </si>
  <si>
    <t>2530000020</t>
  </si>
  <si>
    <t>Cement</t>
  </si>
  <si>
    <t>2530000040</t>
  </si>
  <si>
    <t>Coal</t>
  </si>
  <si>
    <t>2530000060</t>
  </si>
  <si>
    <t>Crushed Stone</t>
  </si>
  <si>
    <t>2530000080</t>
  </si>
  <si>
    <t>Gravel</t>
  </si>
  <si>
    <t>2530000100</t>
  </si>
  <si>
    <t>Limestone</t>
  </si>
  <si>
    <t>2530000120</t>
  </si>
  <si>
    <t>Sand</t>
  </si>
  <si>
    <t>2530010000</t>
  </si>
  <si>
    <t>Commercial/Industrial</t>
  </si>
  <si>
    <t>2530010020</t>
  </si>
  <si>
    <t>2530010040</t>
  </si>
  <si>
    <t>2530010060</t>
  </si>
  <si>
    <t>2530010080</t>
  </si>
  <si>
    <t>2530010100</t>
  </si>
  <si>
    <t>2530010120</t>
  </si>
  <si>
    <t>2530050000</t>
  </si>
  <si>
    <t>Bulk Stations/Terminals</t>
  </si>
  <si>
    <t>2530050020</t>
  </si>
  <si>
    <t>2530050040</t>
  </si>
  <si>
    <t>2530050060</t>
  </si>
  <si>
    <t>2530050080</t>
  </si>
  <si>
    <t>2530050100</t>
  </si>
  <si>
    <t>2530050120</t>
  </si>
  <si>
    <t>2535000000</t>
  </si>
  <si>
    <t>Bulk Materials Transport</t>
  </si>
  <si>
    <t>2535000020</t>
  </si>
  <si>
    <t>2535000040</t>
  </si>
  <si>
    <t>2535000060</t>
  </si>
  <si>
    <t>2535000080</t>
  </si>
  <si>
    <t>2535000100</t>
  </si>
  <si>
    <t>2535000120</t>
  </si>
  <si>
    <t>2535000140</t>
  </si>
  <si>
    <t>Phosphate Rock</t>
  </si>
  <si>
    <t>2535010000</t>
  </si>
  <si>
    <t>Rail Car</t>
  </si>
  <si>
    <t>2535010020</t>
  </si>
  <si>
    <t>2535010040</t>
  </si>
  <si>
    <t>2535010060</t>
  </si>
  <si>
    <t>2535010080</t>
  </si>
  <si>
    <t>2535010100</t>
  </si>
  <si>
    <t>2535010120</t>
  </si>
  <si>
    <t>2535010140</t>
  </si>
  <si>
    <t>2535020000</t>
  </si>
  <si>
    <t>2535020020</t>
  </si>
  <si>
    <t>2535020040</t>
  </si>
  <si>
    <t>2535020060</t>
  </si>
  <si>
    <t>2535020080</t>
  </si>
  <si>
    <t>2535020100</t>
  </si>
  <si>
    <t>2535020120</t>
  </si>
  <si>
    <t>2535020140</t>
  </si>
  <si>
    <t>2535030000</t>
  </si>
  <si>
    <t>2535030020</t>
  </si>
  <si>
    <t>2535030040</t>
  </si>
  <si>
    <t>2535030060</t>
  </si>
  <si>
    <t>2535030080</t>
  </si>
  <si>
    <t>2535030100</t>
  </si>
  <si>
    <t>2535030120</t>
  </si>
  <si>
    <t>2535030140</t>
  </si>
  <si>
    <t>2601000000</t>
  </si>
  <si>
    <t>Waste Disposal, Treatment, and Recovery</t>
  </si>
  <si>
    <t>On-site Incineration</t>
  </si>
  <si>
    <t>All Categories</t>
  </si>
  <si>
    <t>2601010000</t>
  </si>
  <si>
    <t>2601020000</t>
  </si>
  <si>
    <t>2601030000</t>
  </si>
  <si>
    <t>Marked obsolete</t>
  </si>
  <si>
    <t>2610000000</t>
  </si>
  <si>
    <t>Open Burning</t>
  </si>
  <si>
    <t>2610000100</t>
  </si>
  <si>
    <t>Yard Waste - Leaf Species Unspecified</t>
  </si>
  <si>
    <t>SCC8 - added Yard Waste</t>
  </si>
  <si>
    <t>2610000110</t>
  </si>
  <si>
    <t>Leaf Species is Black Ash</t>
  </si>
  <si>
    <t>2610000120</t>
  </si>
  <si>
    <t>Leaf Species is Modesto Ash</t>
  </si>
  <si>
    <t>2610000130</t>
  </si>
  <si>
    <t>Leaf Species is White Ash</t>
  </si>
  <si>
    <t>2610000140</t>
  </si>
  <si>
    <t>Leaf Species is Catalpa</t>
  </si>
  <si>
    <t>2610000150</t>
  </si>
  <si>
    <t>Leaf Species is Horse Chestnut</t>
  </si>
  <si>
    <t>2610000160</t>
  </si>
  <si>
    <t>Leaf Species is Cottonwood</t>
  </si>
  <si>
    <t>2610000170</t>
  </si>
  <si>
    <t>Leaf Species is American Elm</t>
  </si>
  <si>
    <t>2610000180</t>
  </si>
  <si>
    <t>Leaf Species is Eucalyptus</t>
  </si>
  <si>
    <t>2610000190</t>
  </si>
  <si>
    <t>Leaf Species is Sweet Gum</t>
  </si>
  <si>
    <t>2610000200</t>
  </si>
  <si>
    <t>Leaf Species is Black Locust</t>
  </si>
  <si>
    <t>2610000210</t>
  </si>
  <si>
    <t>Leaf Species is Magnolia</t>
  </si>
  <si>
    <t>2610000220</t>
  </si>
  <si>
    <t>Leaf Species is Silver Maple</t>
  </si>
  <si>
    <t>2610000230</t>
  </si>
  <si>
    <t>Leaf Species is American Sycamore</t>
  </si>
  <si>
    <t>2610000240</t>
  </si>
  <si>
    <t>Leaf Species is California Sycamore</t>
  </si>
  <si>
    <t>2610000250</t>
  </si>
  <si>
    <t>Leaf Species is Tulip</t>
  </si>
  <si>
    <t>2610000260</t>
  </si>
  <si>
    <t>Leaf Species is Red Oak</t>
  </si>
  <si>
    <t>2610000270</t>
  </si>
  <si>
    <t>Leaf Species is Sugar Maple</t>
  </si>
  <si>
    <t>2610000300</t>
  </si>
  <si>
    <t>Yard Waste - Weed Species Unspecified (incl Grass)</t>
  </si>
  <si>
    <t>SCC8 - added Yard &amp; Grass</t>
  </si>
  <si>
    <t>2610000310</t>
  </si>
  <si>
    <t>Weed Species is Russian thistle (tumbleweed)</t>
  </si>
  <si>
    <t>2610000320</t>
  </si>
  <si>
    <t>Weed Species is Tales (wild reeds)</t>
  </si>
  <si>
    <t>2610000400</t>
  </si>
  <si>
    <t>Yard Waste - Brush Species Unspecified</t>
  </si>
  <si>
    <t>2610000500</t>
  </si>
  <si>
    <t>Land Clearing Debris (use 28-10-005-000 for Logging Debris Burning)</t>
  </si>
  <si>
    <t>2610010000</t>
  </si>
  <si>
    <t>2610020000</t>
  </si>
  <si>
    <t>2610030000</t>
  </si>
  <si>
    <t>Household Waste (use 26-10-000-xxx for Yard Wastes)</t>
  </si>
  <si>
    <t>SCC8 - from Total</t>
  </si>
  <si>
    <t>2610040400</t>
  </si>
  <si>
    <t>Municipal (collected from residences, parks,other for central burn)</t>
  </si>
  <si>
    <t>Yard Waste - Total (includes Leaves, Weeds, and Brush)</t>
  </si>
  <si>
    <t>2620000000</t>
  </si>
  <si>
    <t>Landfills</t>
  </si>
  <si>
    <t>2620010000</t>
  </si>
  <si>
    <t>2620020000</t>
  </si>
  <si>
    <t>2620030000</t>
  </si>
  <si>
    <t>Municipal</t>
  </si>
  <si>
    <t>2630000000</t>
  </si>
  <si>
    <t>Wastewater Treatment</t>
  </si>
  <si>
    <t>Total Processed</t>
  </si>
  <si>
    <t>2630010000</t>
  </si>
  <si>
    <t>2630020000</t>
  </si>
  <si>
    <t>Public Owned</t>
  </si>
  <si>
    <t>2630020001</t>
  </si>
  <si>
    <t>Flaring of Gases</t>
  </si>
  <si>
    <t>2630030000</t>
  </si>
  <si>
    <t>Residential/Subdivision Owned</t>
  </si>
  <si>
    <t>2635000000</t>
  </si>
  <si>
    <t>Soil and Groundwater Remediation</t>
  </si>
  <si>
    <t>2640000000</t>
  </si>
  <si>
    <t>TSDFs</t>
  </si>
  <si>
    <t>All TSDF Types</t>
  </si>
  <si>
    <t>2640000001</t>
  </si>
  <si>
    <t>Surface Impoundments</t>
  </si>
  <si>
    <t>2640000002</t>
  </si>
  <si>
    <t>Land Treatment</t>
  </si>
  <si>
    <t>2640000003</t>
  </si>
  <si>
    <t>2640000004</t>
  </si>
  <si>
    <t>Transfer, Storage, and Handling</t>
  </si>
  <si>
    <t>2640010000</t>
  </si>
  <si>
    <t>2640010001</t>
  </si>
  <si>
    <t>2640010002</t>
  </si>
  <si>
    <t>2640010003</t>
  </si>
  <si>
    <t>2640010004</t>
  </si>
  <si>
    <t>2640020000</t>
  </si>
  <si>
    <t>2640020001</t>
  </si>
  <si>
    <t>2640020002</t>
  </si>
  <si>
    <t>2640020003</t>
  </si>
  <si>
    <t>2640020004</t>
  </si>
  <si>
    <t>2650000000</t>
  </si>
  <si>
    <t>Scrap and Waste Materials</t>
  </si>
  <si>
    <t>2650000001</t>
  </si>
  <si>
    <t>Crushing</t>
  </si>
  <si>
    <t>2650000002</t>
  </si>
  <si>
    <t>Shredding</t>
  </si>
  <si>
    <t>2650000003</t>
  </si>
  <si>
    <t>Sorting</t>
  </si>
  <si>
    <t>2650000004</t>
  </si>
  <si>
    <t>Transferring</t>
  </si>
  <si>
    <t>2650000005</t>
  </si>
  <si>
    <t>Storage Piles</t>
  </si>
  <si>
    <t>2660000000</t>
  </si>
  <si>
    <t>Leaking Underground Storage Tanks</t>
  </si>
  <si>
    <t>Total: All Storage Types</t>
  </si>
  <si>
    <t>2670001000</t>
  </si>
  <si>
    <t>Munitions Detonation</t>
  </si>
  <si>
    <t>TNT Detonation</t>
  </si>
  <si>
    <t>General</t>
  </si>
  <si>
    <t>2670002000</t>
  </si>
  <si>
    <t>RDX Detonation</t>
  </si>
  <si>
    <t>2670003000</t>
  </si>
  <si>
    <t>PETN Detonation</t>
  </si>
  <si>
    <t>2680001000</t>
  </si>
  <si>
    <t>Composting</t>
  </si>
  <si>
    <t>100% Biosolids (e.g., sewage sludge, manure, mixtures of these matls)</t>
  </si>
  <si>
    <t>2680002000</t>
  </si>
  <si>
    <t>Mixed Waste (e.g., a 50:50 mixture of biosolids and green wastes)</t>
  </si>
  <si>
    <t>2680003000</t>
  </si>
  <si>
    <t>100% Green Waste (e.g., residential or municipal yard wastes)</t>
  </si>
  <si>
    <t>2680003010</t>
  </si>
  <si>
    <t>Chipping&amp;Shredding Ops(where processed matl is shipped out w/in 1 day)</t>
  </si>
  <si>
    <t>2801000000</t>
  </si>
  <si>
    <t>Miscellaneous Area Sources</t>
  </si>
  <si>
    <t>Agriculture Production - Crops</t>
  </si>
  <si>
    <t>Agriculture - Crops</t>
  </si>
  <si>
    <t>2801000001</t>
  </si>
  <si>
    <t>Land Breaking</t>
  </si>
  <si>
    <t>2801000002</t>
  </si>
  <si>
    <t>Planting</t>
  </si>
  <si>
    <t>2801000003</t>
  </si>
  <si>
    <t>Tilling</t>
  </si>
  <si>
    <t>2801000004</t>
  </si>
  <si>
    <t>Defoliation</t>
  </si>
  <si>
    <t>2801000005</t>
  </si>
  <si>
    <t>Harvesting</t>
  </si>
  <si>
    <t>2801000006</t>
  </si>
  <si>
    <t>Drying</t>
  </si>
  <si>
    <t>2801000007</t>
  </si>
  <si>
    <t>Loading</t>
  </si>
  <si>
    <t>2801000008</t>
  </si>
  <si>
    <t>Transport</t>
  </si>
  <si>
    <t>2801500000</t>
  </si>
  <si>
    <t>Agricultural Field Burning - whole field set on fire</t>
  </si>
  <si>
    <t>Total, all crop types</t>
  </si>
  <si>
    <t>SCC6&amp;8-added whole field/all cro</t>
  </si>
  <si>
    <t>2801500100</t>
  </si>
  <si>
    <t>Field Crops Unspecified</t>
  </si>
  <si>
    <t>SCC6 - added whole field set..</t>
  </si>
  <si>
    <t>2801500111</t>
  </si>
  <si>
    <t>Field Crop is Alfalfa : Headfire Burning</t>
  </si>
  <si>
    <t>2801500112</t>
  </si>
  <si>
    <t>Field Crop is Alfalfa: Backfire Burning</t>
  </si>
  <si>
    <t>2801500120</t>
  </si>
  <si>
    <t>Field Crop is Asparagus: Burning Techniques Not Significant</t>
  </si>
  <si>
    <t>2801500130</t>
  </si>
  <si>
    <t>Field Crop is Barley: Burning Techniques Not Significant</t>
  </si>
  <si>
    <t>2801500141</t>
  </si>
  <si>
    <t>Field Crop is Bean (red): Headfire Burning</t>
  </si>
  <si>
    <t>2801500142</t>
  </si>
  <si>
    <t>Field Crop is Bean (red): Backfire Burning</t>
  </si>
  <si>
    <t>2801500150</t>
  </si>
  <si>
    <t>Field Crop is Corn: Burning Techniques Not Important</t>
  </si>
  <si>
    <t>2801500160</t>
  </si>
  <si>
    <t>Field Crop is Cotton: Burning Techniques Not Important</t>
  </si>
  <si>
    <t>2801500170</t>
  </si>
  <si>
    <t>Field Crop is Grasses: Burning Techniques Not Important</t>
  </si>
  <si>
    <t>2801500181</t>
  </si>
  <si>
    <t>Field Crop is Hay (wild): Headfire Burning</t>
  </si>
  <si>
    <t>2801500182</t>
  </si>
  <si>
    <t>Field Crop is Hay (wild): Backfire Burning</t>
  </si>
  <si>
    <t>2801500191</t>
  </si>
  <si>
    <t>Field Crop is Oats: Headfire Burning</t>
  </si>
  <si>
    <t>2801500192</t>
  </si>
  <si>
    <t>Field Crop is Oats: Backfire Burning</t>
  </si>
  <si>
    <t>2801500201</t>
  </si>
  <si>
    <t>Field Crop is Pea: Headfire Burning</t>
  </si>
  <si>
    <t>2801500202</t>
  </si>
  <si>
    <t>Field Crop is Pea: Backfire Burning</t>
  </si>
  <si>
    <t>2801500210</t>
  </si>
  <si>
    <t>Field Crop is Pineapple: Burning Techniques Not Significant</t>
  </si>
  <si>
    <t>2801500220</t>
  </si>
  <si>
    <t>Field Crop is Rice: Burning Techniques Not Significant</t>
  </si>
  <si>
    <t>2801500230</t>
  </si>
  <si>
    <t>Field Crop is Safflower: Burning Techniques Not Significant</t>
  </si>
  <si>
    <t>2801500240</t>
  </si>
  <si>
    <t>Field Crop is Sorghum: Burning Techniques Not Significant</t>
  </si>
  <si>
    <t>2801500250</t>
  </si>
  <si>
    <t>Field Crop is Sugar Cane: Burning Techniques Not Significant</t>
  </si>
  <si>
    <t>2801500261</t>
  </si>
  <si>
    <t>Field Crop is Wheat: Headfire Burning</t>
  </si>
  <si>
    <t>2801500262</t>
  </si>
  <si>
    <t>Field Crop is Wheat: Backfire Burning</t>
  </si>
  <si>
    <t>2801500300</t>
  </si>
  <si>
    <t>Orchard Crop Unspecified</t>
  </si>
  <si>
    <t>2801500310</t>
  </si>
  <si>
    <t>Orchard Crop is Almond</t>
  </si>
  <si>
    <t>2801500320</t>
  </si>
  <si>
    <t>Orchard Crop is Apple</t>
  </si>
  <si>
    <t>2801500330</t>
  </si>
  <si>
    <t>Orchard Crop is Apricot</t>
  </si>
  <si>
    <t>2801500340</t>
  </si>
  <si>
    <t>Orchard Crop is Avocado</t>
  </si>
  <si>
    <t>2801500350</t>
  </si>
  <si>
    <t>Orchard Crop is Cherry</t>
  </si>
  <si>
    <t>2801500360</t>
  </si>
  <si>
    <t>Orchard Crop is Citrus (orange, lemon)</t>
  </si>
  <si>
    <t>2801500370</t>
  </si>
  <si>
    <t>Orchard Crop is Date palm</t>
  </si>
  <si>
    <t>2801500380</t>
  </si>
  <si>
    <t>Orchard Crop is Fig</t>
  </si>
  <si>
    <t>2801500390</t>
  </si>
  <si>
    <t>Orchard Crop is Nectarine</t>
  </si>
  <si>
    <t>2801500400</t>
  </si>
  <si>
    <t>Orchard Crop is Olive</t>
  </si>
  <si>
    <t>2801500410</t>
  </si>
  <si>
    <t>Orchard Crop is Peach</t>
  </si>
  <si>
    <t>2801500420</t>
  </si>
  <si>
    <t>Orchard Crop is Pear</t>
  </si>
  <si>
    <t>2801500430</t>
  </si>
  <si>
    <t>Orchard Crop is Prune</t>
  </si>
  <si>
    <t>2801500440</t>
  </si>
  <si>
    <t>Orchard Crop is Walnut</t>
  </si>
  <si>
    <t>2801500450</t>
  </si>
  <si>
    <t>Orchard Crop is Filbert (Hazelnut)</t>
  </si>
  <si>
    <t>2801500500</t>
  </si>
  <si>
    <t>Vine Crop Unspecified</t>
  </si>
  <si>
    <t>2801500600</t>
  </si>
  <si>
    <t>Forest Residues Unspecified (see also 28-10-015-000)</t>
  </si>
  <si>
    <t>2801500610</t>
  </si>
  <si>
    <t>Forest Residues: Species are Hemlock, Douglas fir, Cedar</t>
  </si>
  <si>
    <t>2801500620</t>
  </si>
  <si>
    <t>Forest Residues: Species is Ponderosa Pine (see also 28-10-015-000)</t>
  </si>
  <si>
    <t>2801501000</t>
  </si>
  <si>
    <t>Agricultural Propaning - tractor-pulled burners to burn stubble only</t>
  </si>
  <si>
    <t>2801501105</t>
  </si>
  <si>
    <t>Cereal Grains, Total</t>
  </si>
  <si>
    <t>2801501130</t>
  </si>
  <si>
    <t>Barley</t>
  </si>
  <si>
    <t>2801501170</t>
  </si>
  <si>
    <t>Grass</t>
  </si>
  <si>
    <t>2801501260</t>
  </si>
  <si>
    <t>Wheat</t>
  </si>
  <si>
    <t>2801501270</t>
  </si>
  <si>
    <t>Mint</t>
  </si>
  <si>
    <t>2801502000</t>
  </si>
  <si>
    <t>Agricultural Stack Burning - straw stacks moved from field for burning</t>
  </si>
  <si>
    <t>2801502105</t>
  </si>
  <si>
    <t>2801502130</t>
  </si>
  <si>
    <t>2801502170</t>
  </si>
  <si>
    <t>2801502260</t>
  </si>
  <si>
    <t>2801502270</t>
  </si>
  <si>
    <t>2801520000</t>
  </si>
  <si>
    <t>Orchard Heaters</t>
  </si>
  <si>
    <t>Total, all fuels</t>
  </si>
  <si>
    <t>SCC8 - added all fuels</t>
  </si>
  <si>
    <t>2801520004</t>
  </si>
  <si>
    <t>Diesel</t>
  </si>
  <si>
    <t>2801520006</t>
  </si>
  <si>
    <t>2801520010</t>
  </si>
  <si>
    <t>Propane</t>
  </si>
  <si>
    <t>2801600000</t>
  </si>
  <si>
    <t>Country Grain Elevators</t>
  </si>
  <si>
    <t>2801700001</t>
  </si>
  <si>
    <t>Fertilizer Application</t>
  </si>
  <si>
    <t>Anhydrous Ammonia</t>
  </si>
  <si>
    <t>2801700002</t>
  </si>
  <si>
    <t>Aqueous Ammonia</t>
  </si>
  <si>
    <t>SCC8 - aqua to aqueous</t>
  </si>
  <si>
    <t>2801700003</t>
  </si>
  <si>
    <t>Nitrogen Solutions</t>
  </si>
  <si>
    <t>2801700004</t>
  </si>
  <si>
    <t>Urea</t>
  </si>
  <si>
    <t>2801700005</t>
  </si>
  <si>
    <t>Ammonium Nitrate</t>
  </si>
  <si>
    <t>2801700006</t>
  </si>
  <si>
    <t>Ammonium Sulfate</t>
  </si>
  <si>
    <t>2801700007</t>
  </si>
  <si>
    <t>Ammonium Thiosulfate</t>
  </si>
  <si>
    <t>2801700008</t>
  </si>
  <si>
    <t>Other Straight Nitrogen</t>
  </si>
  <si>
    <t>2801700009</t>
  </si>
  <si>
    <t>Ammonium Phosphates (see also subsets (-13, -14, -15)</t>
  </si>
  <si>
    <t>SCC8 -added xref</t>
  </si>
  <si>
    <t>2801700010</t>
  </si>
  <si>
    <t>N-P-K (multi-grade nutrient fertilizers)</t>
  </si>
  <si>
    <t>SCC8 - added (paren)</t>
  </si>
  <si>
    <t>2801700011</t>
  </si>
  <si>
    <t>Calcium Ammonium Nitrate</t>
  </si>
  <si>
    <t>2801700012</t>
  </si>
  <si>
    <t>Potassium Nitrate</t>
  </si>
  <si>
    <t>2801700013</t>
  </si>
  <si>
    <t>Diammonium Phosphate</t>
  </si>
  <si>
    <t>2801700014</t>
  </si>
  <si>
    <t>Monoammonium Phosphate</t>
  </si>
  <si>
    <t>2801700015</t>
  </si>
  <si>
    <t>Liquid Ammonium Polyphosphate</t>
  </si>
  <si>
    <t>2801700099</t>
  </si>
  <si>
    <t>Miscellaneous Fertilizers</t>
  </si>
  <si>
    <t>2805000000</t>
  </si>
  <si>
    <t>Agriculture Production - Livestock</t>
  </si>
  <si>
    <t>Agriculture - Livestock</t>
  </si>
  <si>
    <t>2805001000</t>
  </si>
  <si>
    <t>Beef cattle -  finishing operations on feedlots (drylots)</t>
  </si>
  <si>
    <t>Dust Kicked-up by Hooves (use 28-05-020, -001, -002, or -003 for Waste</t>
  </si>
  <si>
    <t>SCC8 - clarified descrip of srce</t>
  </si>
  <si>
    <t>2805001100</t>
  </si>
  <si>
    <t>Confinement</t>
  </si>
  <si>
    <t>2805001200</t>
  </si>
  <si>
    <t>Manure handling and storage</t>
  </si>
  <si>
    <t>2805001300</t>
  </si>
  <si>
    <t>Land application of manure</t>
  </si>
  <si>
    <t>2805002000</t>
  </si>
  <si>
    <t>Beef cattle production composite</t>
  </si>
  <si>
    <t>2805003100</t>
  </si>
  <si>
    <t>Beef cattle -  finishing operations on pasture/range</t>
  </si>
  <si>
    <t>2805030000</t>
  </si>
  <si>
    <t>2805005000</t>
  </si>
  <si>
    <t>Poultry Operations</t>
  </si>
  <si>
    <t>Total (see 28-05-030, 28-05-007, -008, -009)</t>
  </si>
  <si>
    <t>Marked obsolete - not in '99</t>
  </si>
  <si>
    <t>2805007100</t>
  </si>
  <si>
    <t>Poultry production - layers with dry manure management systems</t>
  </si>
  <si>
    <t>2805007300</t>
  </si>
  <si>
    <t>2805008100</t>
  </si>
  <si>
    <t>Poultry production - layers with wet manure management systems</t>
  </si>
  <si>
    <t>2805008200</t>
  </si>
  <si>
    <t>2805008300</t>
  </si>
  <si>
    <t>2805009100</t>
  </si>
  <si>
    <t>Poultry production - broilers</t>
  </si>
  <si>
    <t>2805009200</t>
  </si>
  <si>
    <t>2805009300</t>
  </si>
  <si>
    <t>2805010100</t>
  </si>
  <si>
    <t>Poultry production - turkeys</t>
  </si>
  <si>
    <t>2805010200</t>
  </si>
  <si>
    <t>2805010300</t>
  </si>
  <si>
    <t>2805025000</t>
  </si>
  <si>
    <t>2805015000</t>
  </si>
  <si>
    <t>Hog Operations</t>
  </si>
  <si>
    <t>Total (use 2805025000)</t>
  </si>
  <si>
    <t>2805018000</t>
  </si>
  <si>
    <t>Dairy cattle composite</t>
  </si>
  <si>
    <t>2805019100</t>
  </si>
  <si>
    <t>Dairy cattle - flush dairy</t>
  </si>
  <si>
    <t>2805019200</t>
  </si>
  <si>
    <t>2805019300</t>
  </si>
  <si>
    <t>2805020000</t>
  </si>
  <si>
    <t>Cattle and Calves Waste Emissions</t>
  </si>
  <si>
    <t>Total (see also 28-05-001, -002, -003)</t>
  </si>
  <si>
    <t>SCC8 - added xref</t>
  </si>
  <si>
    <t>2805020001</t>
  </si>
  <si>
    <t>Milk Cows</t>
  </si>
  <si>
    <t>2805020002</t>
  </si>
  <si>
    <t>Beef Cows</t>
  </si>
  <si>
    <t>2805020003</t>
  </si>
  <si>
    <t>Heifers and Heifer Calves</t>
  </si>
  <si>
    <t>2805020004</t>
  </si>
  <si>
    <t>Steers, Steer Calves, Bulls, and Bull Calves</t>
  </si>
  <si>
    <t>2805021100</t>
  </si>
  <si>
    <t>Dairy cattle - scrape dairy</t>
  </si>
  <si>
    <t>2805021200</t>
  </si>
  <si>
    <t>2805021300</t>
  </si>
  <si>
    <t>2805022100</t>
  </si>
  <si>
    <t>Dairy cattle - deep pit dairy</t>
  </si>
  <si>
    <t>2805022200</t>
  </si>
  <si>
    <t>2805022300</t>
  </si>
  <si>
    <t>2805023100</t>
  </si>
  <si>
    <t>Dairy cattle - drylot/pasture dairy</t>
  </si>
  <si>
    <t>2805023200</t>
  </si>
  <si>
    <t>2805023300</t>
  </si>
  <si>
    <t>Swine production composite</t>
  </si>
  <si>
    <t>Not Elsewhere Classified (see also 28-05-039, -047, -053)</t>
  </si>
  <si>
    <t>Poultry Waste Emissions</t>
  </si>
  <si>
    <t>Not Elsewhere Classified (see also 28-05-007, -008, -009)</t>
  </si>
  <si>
    <t>SCC8 - from Total to NEC, perERG</t>
  </si>
  <si>
    <t>2805030001</t>
  </si>
  <si>
    <t>Pullet Chicks and Pullets less than 13 weeks old</t>
  </si>
  <si>
    <t>2805030002</t>
  </si>
  <si>
    <t>Pullets 13 weeks old and older but less than 20 weeks old</t>
  </si>
  <si>
    <t>2805030003</t>
  </si>
  <si>
    <t>Layers</t>
  </si>
  <si>
    <t>2805030004</t>
  </si>
  <si>
    <t>Broilers</t>
  </si>
  <si>
    <t>2805030007</t>
  </si>
  <si>
    <t>Ducks</t>
  </si>
  <si>
    <t>2805030008</t>
  </si>
  <si>
    <t>Geese</t>
  </si>
  <si>
    <t>2805030009</t>
  </si>
  <si>
    <t>Turkeys</t>
  </si>
  <si>
    <t>2805035000</t>
  </si>
  <si>
    <t>Horses and Ponies Waste Emissions</t>
  </si>
  <si>
    <t>SCC8 - from Total to NEC</t>
  </si>
  <si>
    <t>2805039100</t>
  </si>
  <si>
    <t>Swine production - operations with lagoons (unspecified animal age)</t>
  </si>
  <si>
    <t>2805039200</t>
  </si>
  <si>
    <t>2805039300</t>
  </si>
  <si>
    <t>2805040000</t>
  </si>
  <si>
    <t>Sheep and Lambs Waste Emissions</t>
  </si>
  <si>
    <t>2805045000</t>
  </si>
  <si>
    <t>Goats Waste Emissions</t>
  </si>
  <si>
    <t>2805045001</t>
  </si>
  <si>
    <t>2805045002</t>
  </si>
  <si>
    <t>Angora Goats</t>
  </si>
  <si>
    <t>2805045003</t>
  </si>
  <si>
    <t>Milk Goats</t>
  </si>
  <si>
    <t>2805047100</t>
  </si>
  <si>
    <t>Swine production - deep-pit house operations (unspecified animal age)</t>
  </si>
  <si>
    <t>2805047300</t>
  </si>
  <si>
    <t>2805053100</t>
  </si>
  <si>
    <t>Swine production - outdoor operations (unspecified animal age)</t>
  </si>
  <si>
    <t>2806010000</t>
  </si>
  <si>
    <t>Domestic Animals Waste Emissions</t>
  </si>
  <si>
    <t>Cats</t>
  </si>
  <si>
    <t>2806015000</t>
  </si>
  <si>
    <t>Dogs</t>
  </si>
  <si>
    <t>2807020001</t>
  </si>
  <si>
    <t>Wild Animals Waste Emissions</t>
  </si>
  <si>
    <t>Bears</t>
  </si>
  <si>
    <t>Black Bears</t>
  </si>
  <si>
    <t>2807020002</t>
  </si>
  <si>
    <t>Grizzly Bears</t>
  </si>
  <si>
    <t>2807025000</t>
  </si>
  <si>
    <t>Elk</t>
  </si>
  <si>
    <t>2807030000</t>
  </si>
  <si>
    <t>Deer</t>
  </si>
  <si>
    <t>2807035000</t>
  </si>
  <si>
    <t>Squirrels</t>
  </si>
  <si>
    <t>2807040000</t>
  </si>
  <si>
    <t>Birds</t>
  </si>
  <si>
    <t>2807045000</t>
  </si>
  <si>
    <t>Wolves</t>
  </si>
  <si>
    <t>2810001000</t>
  </si>
  <si>
    <t>Other Combustion</t>
  </si>
  <si>
    <t>Forest Wildfires</t>
  </si>
  <si>
    <t>2810003000</t>
  </si>
  <si>
    <t>Cigarette Smoke</t>
  </si>
  <si>
    <t>2810005000</t>
  </si>
  <si>
    <t>Managed Burning, Slash (Logging Debris)</t>
  </si>
  <si>
    <t>SCC6 - dropped xref to 2810015</t>
  </si>
  <si>
    <t>2810010000</t>
  </si>
  <si>
    <t>Human Perspiration and Respiration</t>
  </si>
  <si>
    <t>SCC8 - added Respiration</t>
  </si>
  <si>
    <t>2810015000</t>
  </si>
  <si>
    <t>Prescribed Burning for Forest Management</t>
  </si>
  <si>
    <t>SCC6 - added forest mgmt</t>
  </si>
  <si>
    <t>2810020000</t>
  </si>
  <si>
    <t>Prescribed Burning of Rangeland</t>
  </si>
  <si>
    <t>2810025000</t>
  </si>
  <si>
    <t>Charcoal Grilling - Residential (see 23-02-002-xxx for Commercial)</t>
  </si>
  <si>
    <t>SCC6 - added Residential</t>
  </si>
  <si>
    <t>2810030000</t>
  </si>
  <si>
    <t>Structure Fires</t>
  </si>
  <si>
    <t>2810035000</t>
  </si>
  <si>
    <t>Firefighting Training</t>
  </si>
  <si>
    <t>2810040000</t>
  </si>
  <si>
    <t>Aircraft/Rocket Engine Firing and Testing</t>
  </si>
  <si>
    <t>2810050000</t>
  </si>
  <si>
    <t>Motor Vehicle Fires</t>
  </si>
  <si>
    <t>2810060100</t>
  </si>
  <si>
    <t>Cremation</t>
  </si>
  <si>
    <t>Humans</t>
  </si>
  <si>
    <t>2810060200</t>
  </si>
  <si>
    <t>Animals</t>
  </si>
  <si>
    <t>2820000000</t>
  </si>
  <si>
    <t>Cooling Towers</t>
  </si>
  <si>
    <t>All Types</t>
  </si>
  <si>
    <t>2820010000</t>
  </si>
  <si>
    <t>Process Cooling Towers</t>
  </si>
  <si>
    <t>2820020000</t>
  </si>
  <si>
    <t>Comfort Cooling Towers</t>
  </si>
  <si>
    <t>2830000000</t>
  </si>
  <si>
    <t>Catastrophic/Accidental Releases</t>
  </si>
  <si>
    <t>All Catastrophic/Accidential Releases</t>
  </si>
  <si>
    <t>2830001000</t>
  </si>
  <si>
    <t>Industrial Accidents</t>
  </si>
  <si>
    <t>2830010000</t>
  </si>
  <si>
    <t>Transportation Accidents</t>
  </si>
  <si>
    <t>2840000000</t>
  </si>
  <si>
    <t>Automotive Repair Shops</t>
  </si>
  <si>
    <t>2840000010</t>
  </si>
  <si>
    <t>Cutting Torch Operations</t>
  </si>
  <si>
    <t>2840000020</t>
  </si>
  <si>
    <t>2840000030</t>
  </si>
  <si>
    <t>Brazing Operations</t>
  </si>
  <si>
    <t>2840000040</t>
  </si>
  <si>
    <t>Soldering Operations</t>
  </si>
  <si>
    <t>2840000050</t>
  </si>
  <si>
    <t>Grinding Operations</t>
  </si>
  <si>
    <t>2840010000</t>
  </si>
  <si>
    <t>Auto Top and Body Repair</t>
  </si>
  <si>
    <t>2840010010</t>
  </si>
  <si>
    <t>2840010020</t>
  </si>
  <si>
    <t>2840010030</t>
  </si>
  <si>
    <t>2840010040</t>
  </si>
  <si>
    <t>2840010050</t>
  </si>
  <si>
    <t>2840020000</t>
  </si>
  <si>
    <t>Automotive Exhaust Repair Shops</t>
  </si>
  <si>
    <t>2840020010</t>
  </si>
  <si>
    <t>2840020020</t>
  </si>
  <si>
    <t>2840020030</t>
  </si>
  <si>
    <t>2840020040</t>
  </si>
  <si>
    <t>2840020050</t>
  </si>
  <si>
    <t>2840030000</t>
  </si>
  <si>
    <t>Tire Retreading and Repair Shops</t>
  </si>
  <si>
    <t>2840030010</t>
  </si>
  <si>
    <t>Buffing Operations</t>
  </si>
  <si>
    <t>2841000000</t>
  </si>
  <si>
    <t>Miscellaneous Repair Shops</t>
  </si>
  <si>
    <t>2841000010</t>
  </si>
  <si>
    <t>2841000020</t>
  </si>
  <si>
    <t>2841000030</t>
  </si>
  <si>
    <t>2841000040</t>
  </si>
  <si>
    <t>2841000050</t>
  </si>
  <si>
    <t>2841010000</t>
  </si>
  <si>
    <t>Welding Repair Shops</t>
  </si>
  <si>
    <t>2841010010</t>
  </si>
  <si>
    <t>2841010020</t>
  </si>
  <si>
    <t>2841010030</t>
  </si>
  <si>
    <t>2841010040</t>
  </si>
  <si>
    <t>2841010050</t>
  </si>
  <si>
    <t>2850000000</t>
  </si>
  <si>
    <t>Health Services</t>
  </si>
  <si>
    <t>Hospitals</t>
  </si>
  <si>
    <t>Total: All Operations</t>
  </si>
  <si>
    <t>2850000010</t>
  </si>
  <si>
    <t>Sterilization Operations</t>
  </si>
  <si>
    <t>2850000030</t>
  </si>
  <si>
    <t>Pathological Incineration</t>
  </si>
  <si>
    <t>2861000000</t>
  </si>
  <si>
    <t>Fluorescent Lamp Breakage</t>
  </si>
  <si>
    <t>2862000000</t>
  </si>
  <si>
    <t>Swimming Pools</t>
  </si>
  <si>
    <t>Total (Commercial, Residential, Public)</t>
  </si>
  <si>
    <t>2862001000</t>
  </si>
  <si>
    <t>Public</t>
  </si>
  <si>
    <t>2862002000</t>
  </si>
  <si>
    <t>BIOGENIC</t>
  </si>
  <si>
    <t>2701001000</t>
  </si>
  <si>
    <t>Natural Sources</t>
  </si>
  <si>
    <t>Biogenic</t>
  </si>
  <si>
    <t>Forests</t>
  </si>
  <si>
    <t>2701010000</t>
  </si>
  <si>
    <t>Oak Forests</t>
  </si>
  <si>
    <t>2701020000</t>
  </si>
  <si>
    <t>Non-oak Forests</t>
  </si>
  <si>
    <t>2701030000</t>
  </si>
  <si>
    <t>Coniferous Forests</t>
  </si>
  <si>
    <t>2701200000</t>
  </si>
  <si>
    <t>Vegetation</t>
  </si>
  <si>
    <t>2701220000</t>
  </si>
  <si>
    <t>Vegetation/Agriculture</t>
  </si>
  <si>
    <t>2701220001</t>
  </si>
  <si>
    <t>Alfalfa</t>
  </si>
  <si>
    <t>2701220002</t>
  </si>
  <si>
    <t>Barley/Cotton/Oats/Rye/Misc.</t>
  </si>
  <si>
    <t>2701220003</t>
  </si>
  <si>
    <t>Corn</t>
  </si>
  <si>
    <t>2701220004</t>
  </si>
  <si>
    <t>Peanuts/Rice</t>
  </si>
  <si>
    <t>2701220005</t>
  </si>
  <si>
    <t>Potato</t>
  </si>
  <si>
    <t>2701220006</t>
  </si>
  <si>
    <t>Sorghum</t>
  </si>
  <si>
    <t>2701220007</t>
  </si>
  <si>
    <t>Soybeans</t>
  </si>
  <si>
    <t>2701220008</t>
  </si>
  <si>
    <t>Tobacco</t>
  </si>
  <si>
    <t>2701220009</t>
  </si>
  <si>
    <t>2701220999</t>
  </si>
  <si>
    <t>All Other Crops</t>
  </si>
  <si>
    <t>2701240000</t>
  </si>
  <si>
    <t>Vegetation/Grassland</t>
  </si>
  <si>
    <t>2701250000</t>
  </si>
  <si>
    <t>Vegetation/Desert Scrub</t>
  </si>
  <si>
    <t>2701260000</t>
  </si>
  <si>
    <t>Vegetation/Scrubland</t>
  </si>
  <si>
    <t>2701270000</t>
  </si>
  <si>
    <t>Vegetation/Tropical Savannah</t>
  </si>
  <si>
    <t>2701280000</t>
  </si>
  <si>
    <t>Vegetation/Urban Vegetation</t>
  </si>
  <si>
    <t>2701290000</t>
  </si>
  <si>
    <t>Vegetation/Alpine Meadows</t>
  </si>
  <si>
    <t>2701400000</t>
  </si>
  <si>
    <t>Soil and Water Land Use</t>
  </si>
  <si>
    <t>SCC8 - was "Soil"</t>
  </si>
  <si>
    <t>2701405000</t>
  </si>
  <si>
    <t>Unknown Land Use (Anderson Land Use Code 0)</t>
  </si>
  <si>
    <t>2701410000</t>
  </si>
  <si>
    <t>Urban or Built-Up Land</t>
  </si>
  <si>
    <t>2701411000</t>
  </si>
  <si>
    <t>Urban or Built-Up Land/Residential (Anderson Land Use Code 11)</t>
  </si>
  <si>
    <t>2701412000</t>
  </si>
  <si>
    <t>Urban or Built-Up Land/Commercial Services (Anderson Land Use Code 12)</t>
  </si>
  <si>
    <t>2701413000</t>
  </si>
  <si>
    <t>Urban or Built-Up Land/Industrial (Anderson Land Use Code 13)</t>
  </si>
  <si>
    <t>2701414000</t>
  </si>
  <si>
    <t>Urban or Built-Up Land/Transportation, Communications (Anderson LUC14)</t>
  </si>
  <si>
    <t>2701415000</t>
  </si>
  <si>
    <t>Urban or Built-Up Land/Industrial and Commercial (Anderson LUC 15)</t>
  </si>
  <si>
    <t>2701416000</t>
  </si>
  <si>
    <t>Urban or Built-Up Land/Mixed Urban or Build-Up Land (Anderson LUC 16)</t>
  </si>
  <si>
    <t>2701417000</t>
  </si>
  <si>
    <t>Urban or Built-Up Land/Other Urban or Built-Up Land (Anderson LUC 17)</t>
  </si>
  <si>
    <t>2701420000</t>
  </si>
  <si>
    <t>Agricultural Land</t>
  </si>
  <si>
    <t>SCC8 - was "Soil/Agriculture"</t>
  </si>
  <si>
    <t>2701421000</t>
  </si>
  <si>
    <t>Agricultural Land/Cropland and Pasture (Anderson Land Use Code 21)</t>
  </si>
  <si>
    <t>2701422000</t>
  </si>
  <si>
    <t>Agricultural Land/Orchards, Groves, Vineyards, Nurseries (AndrsnLUC22)</t>
  </si>
  <si>
    <t>2701423000</t>
  </si>
  <si>
    <t>Agricultural Land/Confined Feeding Operations(Anderson LUC23)</t>
  </si>
  <si>
    <t>2701424000</t>
  </si>
  <si>
    <t>Agricultural Land/Other Agricultural Land (Anderson Land Use Code 24)</t>
  </si>
  <si>
    <t>2701430000</t>
  </si>
  <si>
    <t>Rangeland</t>
  </si>
  <si>
    <t>2701431000</t>
  </si>
  <si>
    <t>Rangeland/Herbaceous Rangeland (Anderson Land Use Code 31)</t>
  </si>
  <si>
    <t>2701432000</t>
  </si>
  <si>
    <t>Rangeland/Shrub and Brush Rangeland (Anderson Land Use Code 32)</t>
  </si>
  <si>
    <t>2701433000</t>
  </si>
  <si>
    <t>Rangeland/Mixed Rangeland (Anderson Land Use Code 33)</t>
  </si>
  <si>
    <t>2701440000</t>
  </si>
  <si>
    <t>Forest Land</t>
  </si>
  <si>
    <t>SCC8 - was "Soil/Grassland/Pastu</t>
  </si>
  <si>
    <t>2701441000</t>
  </si>
  <si>
    <t>Forest Land/Deciduous Forest Land (Anderson Land Use Code 41)</t>
  </si>
  <si>
    <t>2701442000</t>
  </si>
  <si>
    <t>Forest Land/Evergreen Forest Land (Anderson Land Use Code 42)</t>
  </si>
  <si>
    <t>2701443000</t>
  </si>
  <si>
    <t>Forest Land/Mixed Forest Land (Anderson Land Use Code 43)</t>
  </si>
  <si>
    <t>2701450000</t>
  </si>
  <si>
    <t>Water</t>
  </si>
  <si>
    <t>2701451000</t>
  </si>
  <si>
    <t>Water/Streams and Canals (Anderson Land Use Code 51)</t>
  </si>
  <si>
    <t>2701452000</t>
  </si>
  <si>
    <t>Water/Lakes (Anderson Land Use Code 52)</t>
  </si>
  <si>
    <t>2701453000</t>
  </si>
  <si>
    <t>Water/Reservoirs (Anderson Land Use Code 53)</t>
  </si>
  <si>
    <t>2701454000</t>
  </si>
  <si>
    <t>Water/Bays and Estuaries (Anderson Land Use Code 54)</t>
  </si>
  <si>
    <t>2701460000</t>
  </si>
  <si>
    <t>Wetlands</t>
  </si>
  <si>
    <t>SCC8 - dropped "Soil/"</t>
  </si>
  <si>
    <t>2701461000</t>
  </si>
  <si>
    <t>Wetlands/Forested Wetlands (Anderson Land Use Code 61)</t>
  </si>
  <si>
    <t>2701462000</t>
  </si>
  <si>
    <t>Wetlands/Nonforested Wetlands (Anderson Land Use Code 62)</t>
  </si>
  <si>
    <t>2701470000</t>
  </si>
  <si>
    <t>Barren Land</t>
  </si>
  <si>
    <t>2701471000</t>
  </si>
  <si>
    <t>Barren Land/Dry Salt Flats (Anderson Land Use Code 71)</t>
  </si>
  <si>
    <t>2701472000</t>
  </si>
  <si>
    <t>Barren Land/Beaches (Anderson Land Use Code 72)</t>
  </si>
  <si>
    <t>2701473000</t>
  </si>
  <si>
    <t>Barren Land/Sandy Areas Other than Beaches (Anderson Land Use Code 73)</t>
  </si>
  <si>
    <t>2701474000</t>
  </si>
  <si>
    <t>Barren Land/Bare Exposed Rock (Anderson Land Use Code 74)</t>
  </si>
  <si>
    <t>2701475000</t>
  </si>
  <si>
    <t>Barren Land/Strip Mines, Quarries, and Gravel Pits (Anderson LUC 75)</t>
  </si>
  <si>
    <t>2701476000</t>
  </si>
  <si>
    <t>Barren Land/Transitional Areas (Anderson Land Use Code 76)</t>
  </si>
  <si>
    <t>2701477000</t>
  </si>
  <si>
    <t>Barren Land/Mixed Barren Land (Anderson Land Use Code 77)</t>
  </si>
  <si>
    <t>2701480000</t>
  </si>
  <si>
    <t>Tundra</t>
  </si>
  <si>
    <t>SCC8 - was "Soil/Forest"</t>
  </si>
  <si>
    <t>2701481000</t>
  </si>
  <si>
    <t>Tundra/Shrub and Brush Tundra (Anderson Land Use Code 81)</t>
  </si>
  <si>
    <t>2701482000</t>
  </si>
  <si>
    <t>Tundra/Herbaceous Tundra (Anderson Land Use Code 82)</t>
  </si>
  <si>
    <t>2701483000</t>
  </si>
  <si>
    <t>Tundra/Bare Ground (Anderson Land Use Code 83)</t>
  </si>
  <si>
    <t>2701484000</t>
  </si>
  <si>
    <t>Tundra/Wet Tundra (Anderson Land Use Code 84)</t>
  </si>
  <si>
    <t>2701485000</t>
  </si>
  <si>
    <t>Tundra/Mixed Tundra (Anderson Land Use Code 85)</t>
  </si>
  <si>
    <t>2701490000</t>
  </si>
  <si>
    <t>Perennial Snow and Ice</t>
  </si>
  <si>
    <t>2701491000</t>
  </si>
  <si>
    <t>Perennial Snow and Ice/Perennial Snowfields (Anderson LUC 91)</t>
  </si>
  <si>
    <t>2701492000</t>
  </si>
  <si>
    <t>Perennial Snow and Ice/Glaciers (Anderson Land Use Code 92)</t>
  </si>
  <si>
    <t>2710020030</t>
  </si>
  <si>
    <t>Horses and Ponies Composite</t>
  </si>
  <si>
    <t>obsoleted</t>
  </si>
  <si>
    <t>2730001000</t>
  </si>
  <si>
    <t>Geogenic</t>
  </si>
  <si>
    <t>Volcanos</t>
  </si>
  <si>
    <t>2730050000</t>
  </si>
  <si>
    <t>Geyser/Geothermal</t>
  </si>
  <si>
    <t>2730100000</t>
  </si>
  <si>
    <t>2730100001</t>
  </si>
  <si>
    <t>Dust Devils</t>
  </si>
  <si>
    <t>2740001000</t>
  </si>
  <si>
    <t>Miscellaneous</t>
  </si>
  <si>
    <t>Lightning</t>
  </si>
  <si>
    <t>2740020000</t>
  </si>
  <si>
    <t>2740020010</t>
  </si>
  <si>
    <t>Water/Barren</t>
  </si>
  <si>
    <t>2740030000</t>
  </si>
  <si>
    <t>Fresh Water</t>
  </si>
  <si>
    <t>2740030010</t>
  </si>
  <si>
    <t>2740040000</t>
  </si>
  <si>
    <t>Salt Water</t>
  </si>
  <si>
    <t>2740040010</t>
  </si>
  <si>
    <t>NONROAD</t>
  </si>
  <si>
    <t>2260000000</t>
  </si>
  <si>
    <t>Off-highway Vehicle Gasoline, 2-Stroke</t>
  </si>
  <si>
    <t>2-Stroke Gasoline except Rail and Marine</t>
  </si>
  <si>
    <t>All</t>
  </si>
  <si>
    <t>2260001000</t>
  </si>
  <si>
    <t>Recreational Equipment</t>
  </si>
  <si>
    <t>2260001010</t>
  </si>
  <si>
    <t>Motorcycles: Off-road</t>
  </si>
  <si>
    <t>2260001020</t>
  </si>
  <si>
    <t>Snowmobiles</t>
  </si>
  <si>
    <t>2260001030</t>
  </si>
  <si>
    <t>All Terrain Vehicles</t>
  </si>
  <si>
    <t>SCC8 - dropped "offroad MC/"</t>
  </si>
  <si>
    <t>2260001040</t>
  </si>
  <si>
    <t>Minibikes</t>
  </si>
  <si>
    <t>2260001050</t>
  </si>
  <si>
    <t>Golf Carts</t>
  </si>
  <si>
    <t>2260001060</t>
  </si>
  <si>
    <t>Specialty Vehicles/Carts</t>
  </si>
  <si>
    <t>2260002000</t>
  </si>
  <si>
    <t>Construction and Mining Equipment</t>
  </si>
  <si>
    <t>SCC6 - added "and Mining"</t>
  </si>
  <si>
    <t>2260002003</t>
  </si>
  <si>
    <t>Pavers</t>
  </si>
  <si>
    <t>SCC8 - dropped "Asphalt"</t>
  </si>
  <si>
    <t>2260002006</t>
  </si>
  <si>
    <t>Tampers/Rammers</t>
  </si>
  <si>
    <t>2260002009</t>
  </si>
  <si>
    <t>Plate Compactors</t>
  </si>
  <si>
    <t>2260002012</t>
  </si>
  <si>
    <t>Concrete Pavers **</t>
  </si>
  <si>
    <t>SCC8 - added "**"</t>
  </si>
  <si>
    <t>2260002015</t>
  </si>
  <si>
    <t>Rollers</t>
  </si>
  <si>
    <t>2260002018</t>
  </si>
  <si>
    <t>Scrapers</t>
  </si>
  <si>
    <t>2260002021</t>
  </si>
  <si>
    <t>Paving Equipment</t>
  </si>
  <si>
    <t>2260002024</t>
  </si>
  <si>
    <t>Surfacing Equipment</t>
  </si>
  <si>
    <t>2260002027</t>
  </si>
  <si>
    <t>Signal Boards/Light Plants</t>
  </si>
  <si>
    <t>SCC8 - added "/Light Plants"</t>
  </si>
  <si>
    <t>2260002030</t>
  </si>
  <si>
    <t>Trenchers</t>
  </si>
  <si>
    <t>2260002033</t>
  </si>
  <si>
    <t>Bore/Drill Rigs</t>
  </si>
  <si>
    <t>2260002036</t>
  </si>
  <si>
    <t>Excavators</t>
  </si>
  <si>
    <t>2260002039</t>
  </si>
  <si>
    <t>Concrete/Industrial Saws</t>
  </si>
  <si>
    <t>2260002042</t>
  </si>
  <si>
    <t>Cement and Mortar Mixers</t>
  </si>
  <si>
    <t>2260002045</t>
  </si>
  <si>
    <t>Cranes</t>
  </si>
  <si>
    <t>2260002048</t>
  </si>
  <si>
    <t>Graders</t>
  </si>
  <si>
    <t>2260002051</t>
  </si>
  <si>
    <t>Off-highway Trucks</t>
  </si>
  <si>
    <t>2260002054</t>
  </si>
  <si>
    <t>Crushing/Processing Equipment</t>
  </si>
  <si>
    <t>2260002057</t>
  </si>
  <si>
    <t>Rough Terrain Forklifts</t>
  </si>
  <si>
    <t>2260002060</t>
  </si>
  <si>
    <t>Rubber Tire Loaders</t>
  </si>
  <si>
    <t>2260002063</t>
  </si>
  <si>
    <t>Rubber Tire Tractor/Dozers</t>
  </si>
  <si>
    <t>SCC8 - added "/Dozers"</t>
  </si>
  <si>
    <t>2260002066</t>
  </si>
  <si>
    <t>Tractors/Loaders/Backhoes</t>
  </si>
  <si>
    <t>2260002069</t>
  </si>
  <si>
    <t>Crawler Tractor/Dozers</t>
  </si>
  <si>
    <t>2260002072</t>
  </si>
  <si>
    <t>Skid Steer Loaders</t>
  </si>
  <si>
    <t>2260002075</t>
  </si>
  <si>
    <t>Off-highway Tractors</t>
  </si>
  <si>
    <t>2260002078</t>
  </si>
  <si>
    <t>Dumpers/Tenders</t>
  </si>
  <si>
    <t>2260002081</t>
  </si>
  <si>
    <t>Other Construction Equipment</t>
  </si>
  <si>
    <t>2260003000</t>
  </si>
  <si>
    <t>Industrial Equipment</t>
  </si>
  <si>
    <t>2260003010</t>
  </si>
  <si>
    <t>Aerial Lifts</t>
  </si>
  <si>
    <t>2260003020</t>
  </si>
  <si>
    <t>Forklifts</t>
  </si>
  <si>
    <t>2260003030</t>
  </si>
  <si>
    <t>Sweepers/Scrubbers</t>
  </si>
  <si>
    <t>2260003040</t>
  </si>
  <si>
    <t>Other General Industrial Equipment</t>
  </si>
  <si>
    <t>2260003050</t>
  </si>
  <si>
    <t>Other Material Handling Equipment</t>
  </si>
  <si>
    <t>2260003060</t>
  </si>
  <si>
    <t>AC\Refrigeration</t>
  </si>
  <si>
    <t>2260003070</t>
  </si>
  <si>
    <t>Terminal Tractors</t>
  </si>
  <si>
    <t>2260004000</t>
  </si>
  <si>
    <t>Lawn and Garden Equipment</t>
  </si>
  <si>
    <t>SCC8 - chg Total to All</t>
  </si>
  <si>
    <t>2260004010</t>
  </si>
  <si>
    <t>Lawn Mowers (Residential)</t>
  </si>
  <si>
    <t>SCC8 - added " (Residential)"</t>
  </si>
  <si>
    <t>2260004011</t>
  </si>
  <si>
    <t>Lawn Mowers (Commercial)</t>
  </si>
  <si>
    <t>2260004015</t>
  </si>
  <si>
    <t>Rotary Tillers &lt; 6 HP (Residential)</t>
  </si>
  <si>
    <t>SCC8 - was "&lt; 5 HP"</t>
  </si>
  <si>
    <t>2260004016</t>
  </si>
  <si>
    <t>Rotary Tillers &lt; 6 HP (Commercial)</t>
  </si>
  <si>
    <t>2260004020</t>
  </si>
  <si>
    <t>Chain Saws &lt; 6 HP (Residential)</t>
  </si>
  <si>
    <t>SCC8 - was "&lt; 4 HP"</t>
  </si>
  <si>
    <t>2260004021</t>
  </si>
  <si>
    <t>Chain Saws &lt; 6 HP (Commercial)</t>
  </si>
  <si>
    <t>2260004025</t>
  </si>
  <si>
    <t>Trimmers/Edgers/Brush Cutters (Residential)</t>
  </si>
  <si>
    <t>2260004026</t>
  </si>
  <si>
    <t>Trimmers/Edgers/Brush Cutters (Commercial)</t>
  </si>
  <si>
    <t>2260004030</t>
  </si>
  <si>
    <t>Leafblowers/Vacuums (Residential)</t>
  </si>
  <si>
    <t>2260004031</t>
  </si>
  <si>
    <t>Leafblowers/Vacuums (Commercial)</t>
  </si>
  <si>
    <t>2260004035</t>
  </si>
  <si>
    <t>Snowblowers (Residential)</t>
  </si>
  <si>
    <t>2260004036</t>
  </si>
  <si>
    <t>Snowblowers (Commercial)</t>
  </si>
  <si>
    <t>2260004040</t>
  </si>
  <si>
    <t>Rear Engine Riding Mowers (Residential)</t>
  </si>
  <si>
    <t>2260004041</t>
  </si>
  <si>
    <t>Rear Engine Riding Mowers (Commercial)</t>
  </si>
  <si>
    <t>2260004045</t>
  </si>
  <si>
    <t>Front Mowers (Residential)</t>
  </si>
  <si>
    <t>2260004046</t>
  </si>
  <si>
    <t>Front Mowers (Commercial)</t>
  </si>
  <si>
    <t>2260004050</t>
  </si>
  <si>
    <t>Shredders &lt; 6 HP (Residential)</t>
  </si>
  <si>
    <t>2260004051</t>
  </si>
  <si>
    <t>Shredders &lt; 6 HP (Commercial)</t>
  </si>
  <si>
    <t>2260004055</t>
  </si>
  <si>
    <t>Lawn and Garden Tractors (Residential)</t>
  </si>
  <si>
    <t>2260004056</t>
  </si>
  <si>
    <t>Lawn and Garden Tractors (Commercial)</t>
  </si>
  <si>
    <t>2260004060</t>
  </si>
  <si>
    <t>Wood Splitters (Residential)</t>
  </si>
  <si>
    <t>2260004061</t>
  </si>
  <si>
    <t>Wood Splitters (Commercial)</t>
  </si>
  <si>
    <t>2260004065</t>
  </si>
  <si>
    <t>Chippers/Stump Grinders (Residential)</t>
  </si>
  <si>
    <t>2260004066</t>
  </si>
  <si>
    <t>Chippers/Stump Grinders (Commercial)</t>
  </si>
  <si>
    <t>2260004070</t>
  </si>
  <si>
    <t>Commercial Turf Equipment ** (use 22-60-004-071)</t>
  </si>
  <si>
    <t>2260004071</t>
  </si>
  <si>
    <t>Turf Equipment (Commercial)</t>
  </si>
  <si>
    <t>2260004075</t>
  </si>
  <si>
    <t>Other Lawn and Garden Equipment (Residential)</t>
  </si>
  <si>
    <t>2260004076</t>
  </si>
  <si>
    <t>Other Lawn and Garden Equipment (Commercial)</t>
  </si>
  <si>
    <t>2260005000</t>
  </si>
  <si>
    <t>Agricultural Equipment</t>
  </si>
  <si>
    <t>SCC6 - was "Farm"</t>
  </si>
  <si>
    <t>2260005010</t>
  </si>
  <si>
    <t>2-Wheel Tractors</t>
  </si>
  <si>
    <t>2260005015</t>
  </si>
  <si>
    <t>Agricultural Tractors</t>
  </si>
  <si>
    <t>2260005020</t>
  </si>
  <si>
    <t>Combines</t>
  </si>
  <si>
    <t>2260005025</t>
  </si>
  <si>
    <t>Balers</t>
  </si>
  <si>
    <t>2260005030</t>
  </si>
  <si>
    <t>Agricultural Mowers</t>
  </si>
  <si>
    <t>2260005035</t>
  </si>
  <si>
    <t>Sprayers</t>
  </si>
  <si>
    <t>2260005040</t>
  </si>
  <si>
    <t>Tillers &gt; 6 HP</t>
  </si>
  <si>
    <t>SCC8 - was "&gt; 5 HP"</t>
  </si>
  <si>
    <t>2260005045</t>
  </si>
  <si>
    <t>Swathers</t>
  </si>
  <si>
    <t>2260005050</t>
  </si>
  <si>
    <t>Hydro-power Units</t>
  </si>
  <si>
    <t>2260005055</t>
  </si>
  <si>
    <t>Other Agricultural Equipment</t>
  </si>
  <si>
    <t>2260005060</t>
  </si>
  <si>
    <t>Irrigation Sets</t>
  </si>
  <si>
    <t>2260006000</t>
  </si>
  <si>
    <t>Commercial Equipment</t>
  </si>
  <si>
    <t>SCC6 - was Light Commercial</t>
  </si>
  <si>
    <t>2260006005</t>
  </si>
  <si>
    <t>Generator Sets</t>
  </si>
  <si>
    <t>SCC8 - dropped "&lt; 50 HP"</t>
  </si>
  <si>
    <t>2260006010</t>
  </si>
  <si>
    <t>Pumps</t>
  </si>
  <si>
    <t>2260006015</t>
  </si>
  <si>
    <t>Air Compressors</t>
  </si>
  <si>
    <t>2260006020</t>
  </si>
  <si>
    <t>Gas Compressors</t>
  </si>
  <si>
    <t>2260006025</t>
  </si>
  <si>
    <t>Welders</t>
  </si>
  <si>
    <t>2260006030</t>
  </si>
  <si>
    <t>Pressure Washers</t>
  </si>
  <si>
    <t>2260007000</t>
  </si>
  <si>
    <t>Logging Equipment</t>
  </si>
  <si>
    <t>2260007005</t>
  </si>
  <si>
    <t>Chain Saws &gt; 6 HP</t>
  </si>
  <si>
    <t>SCC8 - was "&gt; 4 HP"</t>
  </si>
  <si>
    <t>2260007010</t>
  </si>
  <si>
    <t>Shredders &gt; 6 HP</t>
  </si>
  <si>
    <t>2260007015</t>
  </si>
  <si>
    <t>Forest Eqp - Feller/Bunch/Skidder</t>
  </si>
  <si>
    <t>SCC8 - was "Skidders"</t>
  </si>
  <si>
    <t>2260007020</t>
  </si>
  <si>
    <t>Fellers/Bunchers ** (see 22-60-007-015)</t>
  </si>
  <si>
    <t>2260008000</t>
  </si>
  <si>
    <t>Airport Ground Support Equipment</t>
  </si>
  <si>
    <t>SCC6 - chg Service to Ground Sup</t>
  </si>
  <si>
    <t>2260008005</t>
  </si>
  <si>
    <t>SCC8 - chg Service to Ground Sup</t>
  </si>
  <si>
    <t>2260008010</t>
  </si>
  <si>
    <t>Terminal Tractors **</t>
  </si>
  <si>
    <t>2260009000</t>
  </si>
  <si>
    <t>Underground Mining Equipment</t>
  </si>
  <si>
    <t>2260009010</t>
  </si>
  <si>
    <t>Other Underground Mining Equipment</t>
  </si>
  <si>
    <t>2260010000</t>
  </si>
  <si>
    <t>2260010010</t>
  </si>
  <si>
    <t>Other Oil Field Equipment</t>
  </si>
  <si>
    <t>2265000000</t>
  </si>
  <si>
    <t>Off-highway Vehicle Gasoline, 4-Stroke</t>
  </si>
  <si>
    <t>4-Stroke Gasoline except Rail and Marine</t>
  </si>
  <si>
    <t>2265001000</t>
  </si>
  <si>
    <t>2265001010</t>
  </si>
  <si>
    <t>2265001020</t>
  </si>
  <si>
    <t>2265001030</t>
  </si>
  <si>
    <t>2265001040</t>
  </si>
  <si>
    <t>2265001050</t>
  </si>
  <si>
    <t>2265001060</t>
  </si>
  <si>
    <t>2265002000</t>
  </si>
  <si>
    <t>2265002003</t>
  </si>
  <si>
    <t>2265002006</t>
  </si>
  <si>
    <t>2265002009</t>
  </si>
  <si>
    <t>2265002012</t>
  </si>
  <si>
    <t>2265002015</t>
  </si>
  <si>
    <t>2265002018</t>
  </si>
  <si>
    <t>2265002021</t>
  </si>
  <si>
    <t>2265002024</t>
  </si>
  <si>
    <t>2265002027</t>
  </si>
  <si>
    <t>2265002030</t>
  </si>
  <si>
    <t>2265002033</t>
  </si>
  <si>
    <t>2265002036</t>
  </si>
  <si>
    <t>2265002039</t>
  </si>
  <si>
    <t>2265002042</t>
  </si>
  <si>
    <t>2265002045</t>
  </si>
  <si>
    <t>2265002048</t>
  </si>
  <si>
    <t>2265002051</t>
  </si>
  <si>
    <t>2265002054</t>
  </si>
  <si>
    <t>2265002057</t>
  </si>
  <si>
    <t>2265002060</t>
  </si>
  <si>
    <t>2265002063</t>
  </si>
  <si>
    <t>2265002066</t>
  </si>
  <si>
    <t>2265002069</t>
  </si>
  <si>
    <t>2265002072</t>
  </si>
  <si>
    <t>2265002075</t>
  </si>
  <si>
    <t>2265002078</t>
  </si>
  <si>
    <t>2265002081</t>
  </si>
  <si>
    <t>2265003000</t>
  </si>
  <si>
    <t>2265003010</t>
  </si>
  <si>
    <t>2265003020</t>
  </si>
  <si>
    <t>2265003030</t>
  </si>
  <si>
    <t>2265003040</t>
  </si>
  <si>
    <t>2265003050</t>
  </si>
  <si>
    <t>2265003060</t>
  </si>
  <si>
    <t>2265003070</t>
  </si>
  <si>
    <t>2265004000</t>
  </si>
  <si>
    <t>2265004010</t>
  </si>
  <si>
    <t>2265004011</t>
  </si>
  <si>
    <t>2265004015</t>
  </si>
  <si>
    <t>2265004016</t>
  </si>
  <si>
    <t>2265004020</t>
  </si>
  <si>
    <t>2265004021</t>
  </si>
  <si>
    <t>2265004025</t>
  </si>
  <si>
    <t>2265004026</t>
  </si>
  <si>
    <t>2265004030</t>
  </si>
  <si>
    <t>2265004031</t>
  </si>
  <si>
    <t>2265004035</t>
  </si>
  <si>
    <t>2265004036</t>
  </si>
  <si>
    <t>2265004040</t>
  </si>
  <si>
    <t>2265004041</t>
  </si>
  <si>
    <t>2265004045</t>
  </si>
  <si>
    <t>2265004046</t>
  </si>
  <si>
    <t>2265004050</t>
  </si>
  <si>
    <t>2265004051</t>
  </si>
  <si>
    <t>2265004055</t>
  </si>
  <si>
    <t>2265004056</t>
  </si>
  <si>
    <t>2265004060</t>
  </si>
  <si>
    <t>2265004061</t>
  </si>
  <si>
    <t>2265004065</t>
  </si>
  <si>
    <t>2265004066</t>
  </si>
  <si>
    <t>2265004070</t>
  </si>
  <si>
    <t>Commercial Turf Equipment ** (use 22-65-004-071)</t>
  </si>
  <si>
    <t>2265004071</t>
  </si>
  <si>
    <t>2265004075</t>
  </si>
  <si>
    <t>2265004076</t>
  </si>
  <si>
    <t>2265005000</t>
  </si>
  <si>
    <t>2265005010</t>
  </si>
  <si>
    <t>2265005015</t>
  </si>
  <si>
    <t>2265005020</t>
  </si>
  <si>
    <t>2265005025</t>
  </si>
  <si>
    <t>2265005030</t>
  </si>
  <si>
    <t>2265005035</t>
  </si>
  <si>
    <t>2265005040</t>
  </si>
  <si>
    <t>2265005045</t>
  </si>
  <si>
    <t>2265005050</t>
  </si>
  <si>
    <t>2265005055</t>
  </si>
  <si>
    <t>2265005060</t>
  </si>
  <si>
    <t>2265006000</t>
  </si>
  <si>
    <t>2265006005</t>
  </si>
  <si>
    <t>2265006010</t>
  </si>
  <si>
    <t>2265006015</t>
  </si>
  <si>
    <t>2265006020</t>
  </si>
  <si>
    <t>2265006025</t>
  </si>
  <si>
    <t>2265006030</t>
  </si>
  <si>
    <t>2265007000</t>
  </si>
  <si>
    <t>2265007005</t>
  </si>
  <si>
    <t>2265007010</t>
  </si>
  <si>
    <t>2265007015</t>
  </si>
  <si>
    <t>2265007020</t>
  </si>
  <si>
    <t>Fellers/Bunchers ** (see 22-65-007-015)</t>
  </si>
  <si>
    <t>2265008000</t>
  </si>
  <si>
    <t>2265008005</t>
  </si>
  <si>
    <t>2265008010</t>
  </si>
  <si>
    <t>2265009000</t>
  </si>
  <si>
    <t>2265009010</t>
  </si>
  <si>
    <t>2265010000</t>
  </si>
  <si>
    <t>2265010010</t>
  </si>
  <si>
    <t>2267000000</t>
  </si>
  <si>
    <t>LPG</t>
  </si>
  <si>
    <t>LPG Equipment except Rail and Marine</t>
  </si>
  <si>
    <t>2267001000</t>
  </si>
  <si>
    <t>2267001010</t>
  </si>
  <si>
    <t>2267001020</t>
  </si>
  <si>
    <t>2267001030</t>
  </si>
  <si>
    <t>2267001040</t>
  </si>
  <si>
    <t>2267001050</t>
  </si>
  <si>
    <t>2267001060</t>
  </si>
  <si>
    <t>2267002000</t>
  </si>
  <si>
    <t>2267002003</t>
  </si>
  <si>
    <t>2267002006</t>
  </si>
  <si>
    <t>2267002009</t>
  </si>
  <si>
    <t>2267002015</t>
  </si>
  <si>
    <t>2267002018</t>
  </si>
  <si>
    <t>2267002021</t>
  </si>
  <si>
    <t>2267002024</t>
  </si>
  <si>
    <t>2267002027</t>
  </si>
  <si>
    <t>2267002030</t>
  </si>
  <si>
    <t>2267002033</t>
  </si>
  <si>
    <t>2267002036</t>
  </si>
  <si>
    <t>2267002039</t>
  </si>
  <si>
    <t>2267002042</t>
  </si>
  <si>
    <t>2267002045</t>
  </si>
  <si>
    <t>2267002048</t>
  </si>
  <si>
    <t>2267002051</t>
  </si>
  <si>
    <t>2267002054</t>
  </si>
  <si>
    <t>2267002057</t>
  </si>
  <si>
    <t>2267002060</t>
  </si>
  <si>
    <t>2267002063</t>
  </si>
  <si>
    <t>2267002066</t>
  </si>
  <si>
    <t>2267002069</t>
  </si>
  <si>
    <t>2267002072</t>
  </si>
  <si>
    <t>2267002075</t>
  </si>
  <si>
    <t>2267002078</t>
  </si>
  <si>
    <t>2267002081</t>
  </si>
  <si>
    <t>2267003000</t>
  </si>
  <si>
    <t>2267003010</t>
  </si>
  <si>
    <t>2267003020</t>
  </si>
  <si>
    <t>2267003030</t>
  </si>
  <si>
    <t>2267003040</t>
  </si>
  <si>
    <t>2267003050</t>
  </si>
  <si>
    <t>2267003060</t>
  </si>
  <si>
    <t>2267003070</t>
  </si>
  <si>
    <t>2267004000</t>
  </si>
  <si>
    <t>2267004010</t>
  </si>
  <si>
    <t>2267004011</t>
  </si>
  <si>
    <t>2267004015</t>
  </si>
  <si>
    <t>2267004016</t>
  </si>
  <si>
    <t>2267004020</t>
  </si>
  <si>
    <t>2267004021</t>
  </si>
  <si>
    <t>2267004025</t>
  </si>
  <si>
    <t>2267004026</t>
  </si>
  <si>
    <t>2267004030</t>
  </si>
  <si>
    <t>2267004031</t>
  </si>
  <si>
    <t>2267004035</t>
  </si>
  <si>
    <t>2267004036</t>
  </si>
  <si>
    <t>2267004040</t>
  </si>
  <si>
    <t>2267004041</t>
  </si>
  <si>
    <t>2267004045</t>
  </si>
  <si>
    <t>2267004046</t>
  </si>
  <si>
    <t>2267004050</t>
  </si>
  <si>
    <t>2267004051</t>
  </si>
  <si>
    <t>2267004055</t>
  </si>
  <si>
    <t>2267004056</t>
  </si>
  <si>
    <t>2267004060</t>
  </si>
  <si>
    <t>2267004061</t>
  </si>
  <si>
    <t>2267004065</t>
  </si>
  <si>
    <t>2267004066</t>
  </si>
  <si>
    <t>2267004071</t>
  </si>
  <si>
    <t>2267004075</t>
  </si>
  <si>
    <t>2267004076</t>
  </si>
  <si>
    <t>2267005000</t>
  </si>
  <si>
    <t>2267005010</t>
  </si>
  <si>
    <t>2267005015</t>
  </si>
  <si>
    <t>2267005020</t>
  </si>
  <si>
    <t>2267005025</t>
  </si>
  <si>
    <t>2267005030</t>
  </si>
  <si>
    <t>2267005035</t>
  </si>
  <si>
    <t>2267005040</t>
  </si>
  <si>
    <t>2267005045</t>
  </si>
  <si>
    <t>2267005050</t>
  </si>
  <si>
    <t>2267005055</t>
  </si>
  <si>
    <t>2267005060</t>
  </si>
  <si>
    <t>2267006000</t>
  </si>
  <si>
    <t>2267006005</t>
  </si>
  <si>
    <t>2267006010</t>
  </si>
  <si>
    <t>2267006015</t>
  </si>
  <si>
    <t>2267006020</t>
  </si>
  <si>
    <t>2267006025</t>
  </si>
  <si>
    <t>2267006030</t>
  </si>
  <si>
    <t>2267007000</t>
  </si>
  <si>
    <t>2267007005</t>
  </si>
  <si>
    <t>2267007010</t>
  </si>
  <si>
    <t>2267007015</t>
  </si>
  <si>
    <t>2267008000</t>
  </si>
  <si>
    <t>2267008005</t>
  </si>
  <si>
    <t>2267009000</t>
  </si>
  <si>
    <t>2267009010</t>
  </si>
  <si>
    <t>2267010000</t>
  </si>
  <si>
    <t>2267010010</t>
  </si>
  <si>
    <t>2268000000</t>
  </si>
  <si>
    <t>CNG</t>
  </si>
  <si>
    <t>CNG Equipment except Rail and Marine</t>
  </si>
  <si>
    <t>2268001000</t>
  </si>
  <si>
    <t>2268001010</t>
  </si>
  <si>
    <t>2268001020</t>
  </si>
  <si>
    <t>2268001030</t>
  </si>
  <si>
    <t>2268001040</t>
  </si>
  <si>
    <t>2268001050</t>
  </si>
  <si>
    <t>2268001060</t>
  </si>
  <si>
    <t>2268002000</t>
  </si>
  <si>
    <t>2268002003</t>
  </si>
  <si>
    <t>2268002006</t>
  </si>
  <si>
    <t>2268002009</t>
  </si>
  <si>
    <t>2268002015</t>
  </si>
  <si>
    <t>2268002018</t>
  </si>
  <si>
    <t>2268002021</t>
  </si>
  <si>
    <t>2268002024</t>
  </si>
  <si>
    <t>2268002027</t>
  </si>
  <si>
    <t>2268002030</t>
  </si>
  <si>
    <t>2268002033</t>
  </si>
  <si>
    <t>2268002036</t>
  </si>
  <si>
    <t>2268002039</t>
  </si>
  <si>
    <t>2268002042</t>
  </si>
  <si>
    <t>2268002045</t>
  </si>
  <si>
    <t>2268002048</t>
  </si>
  <si>
    <t>2268002051</t>
  </si>
  <si>
    <t>2268002054</t>
  </si>
  <si>
    <t>2268002057</t>
  </si>
  <si>
    <t>2268002060</t>
  </si>
  <si>
    <t>2268002063</t>
  </si>
  <si>
    <t>2268002066</t>
  </si>
  <si>
    <t>2268002069</t>
  </si>
  <si>
    <t>2268002072</t>
  </si>
  <si>
    <t>2268002075</t>
  </si>
  <si>
    <t>2268002078</t>
  </si>
  <si>
    <t>2268002081</t>
  </si>
  <si>
    <t>2268003000</t>
  </si>
  <si>
    <t>2268003010</t>
  </si>
  <si>
    <t>2268003020</t>
  </si>
  <si>
    <t>2268003030</t>
  </si>
  <si>
    <t>2268003040</t>
  </si>
  <si>
    <t>2268003050</t>
  </si>
  <si>
    <t>2268003060</t>
  </si>
  <si>
    <t>2268003070</t>
  </si>
  <si>
    <t>2268004000</t>
  </si>
  <si>
    <t>2268004010</t>
  </si>
  <si>
    <t>2268004011</t>
  </si>
  <si>
    <t>2268004015</t>
  </si>
  <si>
    <t>2268004016</t>
  </si>
  <si>
    <t>2268004020</t>
  </si>
  <si>
    <t>2268004021</t>
  </si>
  <si>
    <t>2268004025</t>
  </si>
  <si>
    <t>2268004026</t>
  </si>
  <si>
    <t>2268004030</t>
  </si>
  <si>
    <t>2268004031</t>
  </si>
  <si>
    <t>2268004035</t>
  </si>
  <si>
    <t>2268004036</t>
  </si>
  <si>
    <t>2268004040</t>
  </si>
  <si>
    <t>2268004041</t>
  </si>
  <si>
    <t>2268004045</t>
  </si>
  <si>
    <t>2268004046</t>
  </si>
  <si>
    <t>2268004050</t>
  </si>
  <si>
    <t>2268004051</t>
  </si>
  <si>
    <t>2268004055</t>
  </si>
  <si>
    <t>2268004056</t>
  </si>
  <si>
    <t>2268004060</t>
  </si>
  <si>
    <t>2268004061</t>
  </si>
  <si>
    <t>2268004065</t>
  </si>
  <si>
    <t>2268004066</t>
  </si>
  <si>
    <t>2268004071</t>
  </si>
  <si>
    <t>2268004075</t>
  </si>
  <si>
    <t>2268004076</t>
  </si>
  <si>
    <t>2268005000</t>
  </si>
  <si>
    <t>2268005010</t>
  </si>
  <si>
    <t>2268005015</t>
  </si>
  <si>
    <t>2268005020</t>
  </si>
  <si>
    <t>2268005025</t>
  </si>
  <si>
    <t>2268005030</t>
  </si>
  <si>
    <t>2268005035</t>
  </si>
  <si>
    <t>2268005040</t>
  </si>
  <si>
    <t>2268005045</t>
  </si>
  <si>
    <t>2268005050</t>
  </si>
  <si>
    <t>2268005055</t>
  </si>
  <si>
    <t>2268005060</t>
  </si>
  <si>
    <t>2268006000</t>
  </si>
  <si>
    <t>2268006005</t>
  </si>
  <si>
    <t>2268006010</t>
  </si>
  <si>
    <t>2268006015</t>
  </si>
  <si>
    <t>2268006020</t>
  </si>
  <si>
    <t>2268006025</t>
  </si>
  <si>
    <t>2268006030</t>
  </si>
  <si>
    <t>2268007000</t>
  </si>
  <si>
    <t>2268007005</t>
  </si>
  <si>
    <t>2268007010</t>
  </si>
  <si>
    <t>2268007015</t>
  </si>
  <si>
    <t>2268008000</t>
  </si>
  <si>
    <t>2268008005</t>
  </si>
  <si>
    <t>2268009000</t>
  </si>
  <si>
    <t>2268009010</t>
  </si>
  <si>
    <t>2268010000</t>
  </si>
  <si>
    <t>2268010010</t>
  </si>
  <si>
    <t>2270000000</t>
  </si>
  <si>
    <t>Off-highway Vehicle Diesel</t>
  </si>
  <si>
    <t>Compression Ignition Equipment except Rail and Marine</t>
  </si>
  <si>
    <t>2270001000</t>
  </si>
  <si>
    <t>2270001010</t>
  </si>
  <si>
    <t>2270001020</t>
  </si>
  <si>
    <t>2270001030</t>
  </si>
  <si>
    <t>2270001040</t>
  </si>
  <si>
    <t>2270001050</t>
  </si>
  <si>
    <t>2270001060</t>
  </si>
  <si>
    <t>2270002000</t>
  </si>
  <si>
    <t>2270002003</t>
  </si>
  <si>
    <t>2270002006</t>
  </si>
  <si>
    <t>2270002009</t>
  </si>
  <si>
    <t>2270002012</t>
  </si>
  <si>
    <t>2270002015</t>
  </si>
  <si>
    <t>2270002018</t>
  </si>
  <si>
    <t>2270002021</t>
  </si>
  <si>
    <t>2270002024</t>
  </si>
  <si>
    <t>2270002027</t>
  </si>
  <si>
    <t>2270002030</t>
  </si>
  <si>
    <t>2270002033</t>
  </si>
  <si>
    <t>2270002036</t>
  </si>
  <si>
    <t>2270002039</t>
  </si>
  <si>
    <t>2270002042</t>
  </si>
  <si>
    <t>2270002045</t>
  </si>
  <si>
    <t>2270002048</t>
  </si>
  <si>
    <t>2270002051</t>
  </si>
  <si>
    <t>2270002054</t>
  </si>
  <si>
    <t>2270002057</t>
  </si>
  <si>
    <t>2270002060</t>
  </si>
  <si>
    <t>2270002063</t>
  </si>
  <si>
    <t>2270002066</t>
  </si>
  <si>
    <t>2270002069</t>
  </si>
  <si>
    <t>2270002072</t>
  </si>
  <si>
    <t>2270002075</t>
  </si>
  <si>
    <t>2270002078</t>
  </si>
  <si>
    <t>2270002081</t>
  </si>
  <si>
    <t>2270003000</t>
  </si>
  <si>
    <t>2270003010</t>
  </si>
  <si>
    <t>2270003020</t>
  </si>
  <si>
    <t>2270003030</t>
  </si>
  <si>
    <t>2270003040</t>
  </si>
  <si>
    <t>2270003050</t>
  </si>
  <si>
    <t>2270003060</t>
  </si>
  <si>
    <t>2270003070</t>
  </si>
  <si>
    <t>2270004000</t>
  </si>
  <si>
    <t>2270004010</t>
  </si>
  <si>
    <t>2270004011</t>
  </si>
  <si>
    <t>2270004015</t>
  </si>
  <si>
    <t>2270004016</t>
  </si>
  <si>
    <t>2270004020</t>
  </si>
  <si>
    <t>2270004021</t>
  </si>
  <si>
    <t>2270004025</t>
  </si>
  <si>
    <t>2270004026</t>
  </si>
  <si>
    <t>2270004030</t>
  </si>
  <si>
    <t>2270004031</t>
  </si>
  <si>
    <t>2270004035</t>
  </si>
  <si>
    <t>2270004036</t>
  </si>
  <si>
    <t>2270004040</t>
  </si>
  <si>
    <t>2270004041</t>
  </si>
  <si>
    <t>2270004045</t>
  </si>
  <si>
    <t>2270004046</t>
  </si>
  <si>
    <t>2270004050</t>
  </si>
  <si>
    <t>2270004051</t>
  </si>
  <si>
    <t>2270004055</t>
  </si>
  <si>
    <t>2270004056</t>
  </si>
  <si>
    <t>2270004060</t>
  </si>
  <si>
    <t>2270004061</t>
  </si>
  <si>
    <t>2270004065</t>
  </si>
  <si>
    <t>2270004066</t>
  </si>
  <si>
    <t>2270004070</t>
  </si>
  <si>
    <t>Commercial Turf Equipment ** (use 22-70-004-71)</t>
  </si>
  <si>
    <t>2270004071</t>
  </si>
  <si>
    <t>2270004075</t>
  </si>
  <si>
    <t>2270004076</t>
  </si>
  <si>
    <t>2270005000</t>
  </si>
  <si>
    <t>2270005010</t>
  </si>
  <si>
    <t>2270005015</t>
  </si>
  <si>
    <t>2270005020</t>
  </si>
  <si>
    <t>2270005025</t>
  </si>
  <si>
    <t>2270005030</t>
  </si>
  <si>
    <t>2270005035</t>
  </si>
  <si>
    <t>2270005040</t>
  </si>
  <si>
    <t>2270005045</t>
  </si>
  <si>
    <t>2270005050</t>
  </si>
  <si>
    <t>2270005055</t>
  </si>
  <si>
    <t>2270005060</t>
  </si>
  <si>
    <t>2270006000</t>
  </si>
  <si>
    <t>2270006005</t>
  </si>
  <si>
    <t>2270006010</t>
  </si>
  <si>
    <t>2270006015</t>
  </si>
  <si>
    <t>2270006020</t>
  </si>
  <si>
    <t>2270006025</t>
  </si>
  <si>
    <t>2270006030</t>
  </si>
  <si>
    <t>2270007000</t>
  </si>
  <si>
    <t>2270007005</t>
  </si>
  <si>
    <t>2270007010</t>
  </si>
  <si>
    <t>2270007015</t>
  </si>
  <si>
    <t>2270007020</t>
  </si>
  <si>
    <t>Fellers/Bunchers ** (see 22-70-007-015)</t>
  </si>
  <si>
    <t>2270008000</t>
  </si>
  <si>
    <t>2270008005</t>
  </si>
  <si>
    <t>SCC8 - added "Ground"</t>
  </si>
  <si>
    <t>2270008010</t>
  </si>
  <si>
    <t>2270009000</t>
  </si>
  <si>
    <t>2270009010</t>
  </si>
  <si>
    <t>2270010000</t>
  </si>
  <si>
    <t>2270010010</t>
  </si>
  <si>
    <t>2275000000</t>
  </si>
  <si>
    <t>Aircraft</t>
  </si>
  <si>
    <t>All Aircraft Types and Operations</t>
  </si>
  <si>
    <t>2275001000</t>
  </si>
  <si>
    <t>Military Aircraft</t>
  </si>
  <si>
    <t>2275020000</t>
  </si>
  <si>
    <t>Commercial Aircraft</t>
  </si>
  <si>
    <t>Total: All Types</t>
  </si>
  <si>
    <t>2275050000</t>
  </si>
  <si>
    <t>General Aviation</t>
  </si>
  <si>
    <t>2275060000</t>
  </si>
  <si>
    <t>Air Taxi</t>
  </si>
  <si>
    <t>2275070000</t>
  </si>
  <si>
    <t>Aircraft Auxiliary Power Units</t>
  </si>
  <si>
    <t>2275085000</t>
  </si>
  <si>
    <t>Unpaved Airstrips</t>
  </si>
  <si>
    <t>2275900000</t>
  </si>
  <si>
    <t>Refueling: All Fuels</t>
  </si>
  <si>
    <t>All Processes  ** (Use 25-01-080-xxx)</t>
  </si>
  <si>
    <t>xref to new scc</t>
  </si>
  <si>
    <t>2275900101</t>
  </si>
  <si>
    <t>Displacement Loss/Uncontrolled</t>
  </si>
  <si>
    <t>2275900102</t>
  </si>
  <si>
    <t>Displacement Loss/Controlled</t>
  </si>
  <si>
    <t>2275900103</t>
  </si>
  <si>
    <t>Spillage</t>
  </si>
  <si>
    <t>2275900201</t>
  </si>
  <si>
    <t>2275900202</t>
  </si>
  <si>
    <t>2280000000</t>
  </si>
  <si>
    <t>Marine Vessels, Commercial</t>
  </si>
  <si>
    <t>All Fuels</t>
  </si>
  <si>
    <t>Total, All Vessel Types</t>
  </si>
  <si>
    <t>made obsol</t>
  </si>
  <si>
    <t>2280001000</t>
  </si>
  <si>
    <t>2280001010</t>
  </si>
  <si>
    <t>Ocean-going Vessels</t>
  </si>
  <si>
    <t>2280001020</t>
  </si>
  <si>
    <t>Harbor Vessels</t>
  </si>
  <si>
    <t>2280001030</t>
  </si>
  <si>
    <t>Fishing Vessels</t>
  </si>
  <si>
    <t>2280001040</t>
  </si>
  <si>
    <t>Military Vessels</t>
  </si>
  <si>
    <t>2280002000</t>
  </si>
  <si>
    <t>2280002010</t>
  </si>
  <si>
    <t>2280002020</t>
  </si>
  <si>
    <t>2280002030</t>
  </si>
  <si>
    <t>2280002040</t>
  </si>
  <si>
    <t>2280002100</t>
  </si>
  <si>
    <t>Port emissions</t>
  </si>
  <si>
    <t>2280002200</t>
  </si>
  <si>
    <t>Underway emissions</t>
  </si>
  <si>
    <t>2280003000</t>
  </si>
  <si>
    <t>Residual</t>
  </si>
  <si>
    <t>2280003010</t>
  </si>
  <si>
    <t>2280003020</t>
  </si>
  <si>
    <t>2280003030</t>
  </si>
  <si>
    <t>2280003040</t>
  </si>
  <si>
    <t>2280003100</t>
  </si>
  <si>
    <t>2280003200</t>
  </si>
  <si>
    <t>2280004000</t>
  </si>
  <si>
    <t>2280004010</t>
  </si>
  <si>
    <t>2280004020</t>
  </si>
  <si>
    <t>2280004030</t>
  </si>
  <si>
    <t>2280004040</t>
  </si>
  <si>
    <t>2282000000</t>
  </si>
  <si>
    <t>Pleasure Craft</t>
  </si>
  <si>
    <t>SCC3 - dropped "Marine Vessels,"</t>
  </si>
  <si>
    <t>2282005000</t>
  </si>
  <si>
    <t>Gasoline 2-Stroke</t>
  </si>
  <si>
    <t>2282005005</t>
  </si>
  <si>
    <t>Inboard ** (see 22-80-005-015)</t>
  </si>
  <si>
    <t>2282005010</t>
  </si>
  <si>
    <t>Outboard</t>
  </si>
  <si>
    <t>2282005015</t>
  </si>
  <si>
    <t>Personal Water Craft</t>
  </si>
  <si>
    <t>SCC8 - was "Sterndrive"</t>
  </si>
  <si>
    <t>2282005020</t>
  </si>
  <si>
    <t>Sailboat Auxiliary Inboard **</t>
  </si>
  <si>
    <t>2282005025</t>
  </si>
  <si>
    <t>Sailboat Auxiliary Outboard **</t>
  </si>
  <si>
    <t>2282010000</t>
  </si>
  <si>
    <t>Gasoline 4-Stroke</t>
  </si>
  <si>
    <t>2282010005</t>
  </si>
  <si>
    <t>Inboard/Sterndrive</t>
  </si>
  <si>
    <t>SCC8 - added "/Sterndrive"</t>
  </si>
  <si>
    <t>2282010010</t>
  </si>
  <si>
    <t>Outboard **</t>
  </si>
  <si>
    <t>2282010015</t>
  </si>
  <si>
    <t>Sterndrive ** (see 22-82-010-005)</t>
  </si>
  <si>
    <t>2282010020</t>
  </si>
  <si>
    <t>2282010025</t>
  </si>
  <si>
    <t>2282020000</t>
  </si>
  <si>
    <t>2282020005</t>
  </si>
  <si>
    <t>2282020010</t>
  </si>
  <si>
    <t>2282020015</t>
  </si>
  <si>
    <t>Sterndrive ** (see 22-82-020-005)</t>
  </si>
  <si>
    <t>2282020020</t>
  </si>
  <si>
    <t>2282020025</t>
  </si>
  <si>
    <t>Sailboat Auxiliary Outboard</t>
  </si>
  <si>
    <t>2283002000</t>
  </si>
  <si>
    <t>Marine Vessels, Military</t>
  </si>
  <si>
    <t>Total, All Vessel Types ** (incl in 22-80-002-X00)</t>
  </si>
  <si>
    <t>2285000000</t>
  </si>
  <si>
    <t>Railroad Equipment</t>
  </si>
  <si>
    <t>2285002000</t>
  </si>
  <si>
    <t>2285002005</t>
  </si>
  <si>
    <t>Line Haul Locomotives (use subdivisions by class/operation)</t>
  </si>
  <si>
    <t>made obsol &amp; subdivided</t>
  </si>
  <si>
    <t>2285002006</t>
  </si>
  <si>
    <t>Line Haul Locomotives: Class I Operations</t>
  </si>
  <si>
    <t>2285002007</t>
  </si>
  <si>
    <t>Line Haul Locomotives: Class II / III Operations</t>
  </si>
  <si>
    <t>2285002008</t>
  </si>
  <si>
    <t>Line Haul Locomotives: Passenger Trains (Amtrak)</t>
  </si>
  <si>
    <t>2285002009</t>
  </si>
  <si>
    <t>Line Haul Locomotives: Commuter Lines</t>
  </si>
  <si>
    <t>2285002010</t>
  </si>
  <si>
    <t>Yard Locomotives</t>
  </si>
  <si>
    <t>2285002015</t>
  </si>
  <si>
    <t>Railway Maintenance</t>
  </si>
  <si>
    <t>2285003015</t>
  </si>
  <si>
    <t>Gasoline, 2-Stroke</t>
  </si>
  <si>
    <t>2285004015</t>
  </si>
  <si>
    <t>Gasoline, 4-Stroke</t>
  </si>
  <si>
    <t>2285006015</t>
  </si>
  <si>
    <t>2285008015</t>
  </si>
  <si>
    <t>ON-ROAD</t>
  </si>
  <si>
    <t>2201001000</t>
  </si>
  <si>
    <t>Highway Vehicles - Gasoline</t>
  </si>
  <si>
    <t>Light Duty Gasoline Vehicles (LDGV)</t>
  </si>
  <si>
    <t>Total: All Road Types</t>
  </si>
  <si>
    <t>2201001110</t>
  </si>
  <si>
    <t>Rural Interstate: Total</t>
  </si>
  <si>
    <t>2201001130</t>
  </si>
  <si>
    <t>Rural Other Principal Arterial: Total</t>
  </si>
  <si>
    <t>2201001150</t>
  </si>
  <si>
    <t>Rural Minor Arterial: Total</t>
  </si>
  <si>
    <t>2201001170</t>
  </si>
  <si>
    <t>Rural Major Collector: Total</t>
  </si>
  <si>
    <t>2201001190</t>
  </si>
  <si>
    <t>Rural Minor Collector: Total</t>
  </si>
  <si>
    <t>2201001210</t>
  </si>
  <si>
    <t>Rural Local: Total</t>
  </si>
  <si>
    <t>2201001230</t>
  </si>
  <si>
    <t>Urban Interstate: Total</t>
  </si>
  <si>
    <t>2201001250</t>
  </si>
  <si>
    <t>Urban Other Freeways and Expressways: Total</t>
  </si>
  <si>
    <t>2201001270</t>
  </si>
  <si>
    <t>Urban Other Principal Arterial: Total</t>
  </si>
  <si>
    <t>2201001290</t>
  </si>
  <si>
    <t>Urban Minor Arterial: Total</t>
  </si>
  <si>
    <t>2201001310</t>
  </si>
  <si>
    <t>Urban Collector: Total</t>
  </si>
  <si>
    <t>2201001330</t>
  </si>
  <si>
    <t>Urban Local: Total</t>
  </si>
  <si>
    <t>2201020000</t>
  </si>
  <si>
    <t>Light Duty Gasoline Trucks 1 &amp; 2 (M6) = LDGT1 (M5)</t>
  </si>
  <si>
    <t>SCC6 - for Mobile 6</t>
  </si>
  <si>
    <t>2201020110</t>
  </si>
  <si>
    <t>2201020130</t>
  </si>
  <si>
    <t>2201020150</t>
  </si>
  <si>
    <t>2201020170</t>
  </si>
  <si>
    <t>2201020190</t>
  </si>
  <si>
    <t>2201020210</t>
  </si>
  <si>
    <t>2201020230</t>
  </si>
  <si>
    <t>2201020250</t>
  </si>
  <si>
    <t>2201020270</t>
  </si>
  <si>
    <t>2201020290</t>
  </si>
  <si>
    <t>2201020310</t>
  </si>
  <si>
    <t>2201020330</t>
  </si>
  <si>
    <t>2201040000</t>
  </si>
  <si>
    <t>Light Duty Gasoline Trucks 3 &amp; 4 (M6) = LDGT2 (M5)</t>
  </si>
  <si>
    <t>2201040110</t>
  </si>
  <si>
    <t>2201040130</t>
  </si>
  <si>
    <t>2201040150</t>
  </si>
  <si>
    <t>2201040170</t>
  </si>
  <si>
    <t>2201040190</t>
  </si>
  <si>
    <t>2201040210</t>
  </si>
  <si>
    <t>2201040230</t>
  </si>
  <si>
    <t>2201040250</t>
  </si>
  <si>
    <t>2201040270</t>
  </si>
  <si>
    <t>2201040290</t>
  </si>
  <si>
    <t>2201040310</t>
  </si>
  <si>
    <t>2201040330</t>
  </si>
  <si>
    <t>2201070000</t>
  </si>
  <si>
    <t>Heavy Duty Gasoline Vehicles 2B thru 8B &amp; Buses (HDGV)</t>
  </si>
  <si>
    <t>2201070110</t>
  </si>
  <si>
    <t>2201070130</t>
  </si>
  <si>
    <t>SCC8 - Urban to Rural</t>
  </si>
  <si>
    <t>2201070150</t>
  </si>
  <si>
    <t>2201070170</t>
  </si>
  <si>
    <t>2201070190</t>
  </si>
  <si>
    <t>2201070210</t>
  </si>
  <si>
    <t>2201070230</t>
  </si>
  <si>
    <t>2201070250</t>
  </si>
  <si>
    <t>2201070270</t>
  </si>
  <si>
    <t>2201070290</t>
  </si>
  <si>
    <t>2201070310</t>
  </si>
  <si>
    <t>2201070330</t>
  </si>
  <si>
    <t>2201080000</t>
  </si>
  <si>
    <t>Motorcycles (MC)</t>
  </si>
  <si>
    <t>2201080110</t>
  </si>
  <si>
    <t>2201080130</t>
  </si>
  <si>
    <t>2201080150</t>
  </si>
  <si>
    <t>2201080170</t>
  </si>
  <si>
    <t>2201080190</t>
  </si>
  <si>
    <t>2201080210</t>
  </si>
  <si>
    <t>2201080230</t>
  </si>
  <si>
    <t>2201080250</t>
  </si>
  <si>
    <t>2201080270</t>
  </si>
  <si>
    <t>2201080290</t>
  </si>
  <si>
    <t>2201080310</t>
  </si>
  <si>
    <t>2201080330</t>
  </si>
  <si>
    <t>2230001000</t>
  </si>
  <si>
    <t>Highway Vehicles - Diesel</t>
  </si>
  <si>
    <t>Light Duty Diesel Vehicles (LDDV)</t>
  </si>
  <si>
    <t>2230001110</t>
  </si>
  <si>
    <t>2230001130</t>
  </si>
  <si>
    <t>2230001150</t>
  </si>
  <si>
    <t>2230001170</t>
  </si>
  <si>
    <t>2230001190</t>
  </si>
  <si>
    <t>2230001210</t>
  </si>
  <si>
    <t>2230001230</t>
  </si>
  <si>
    <t>2230001250</t>
  </si>
  <si>
    <t>2230001270</t>
  </si>
  <si>
    <t>2230001290</t>
  </si>
  <si>
    <t>2230001310</t>
  </si>
  <si>
    <t>2230001330</t>
  </si>
  <si>
    <t>2230060000</t>
  </si>
  <si>
    <t>Light Duty Diesel Trucks 1 thru 4 (M6) (LDDT)</t>
  </si>
  <si>
    <t>2230060110</t>
  </si>
  <si>
    <t>2230060130</t>
  </si>
  <si>
    <t>2230060150</t>
  </si>
  <si>
    <t>2230060170</t>
  </si>
  <si>
    <t>2230060190</t>
  </si>
  <si>
    <t>2230060210</t>
  </si>
  <si>
    <t>2230060230</t>
  </si>
  <si>
    <t>2230060250</t>
  </si>
  <si>
    <t>2230060270</t>
  </si>
  <si>
    <t>2230060290</t>
  </si>
  <si>
    <t>2230060310</t>
  </si>
  <si>
    <t>2230060330</t>
  </si>
  <si>
    <t>2230070000</t>
  </si>
  <si>
    <t>All HDDV including Buses (use subdivisions -071 thru -075 if possible)</t>
  </si>
  <si>
    <t>2230070110</t>
  </si>
  <si>
    <t>2230070130</t>
  </si>
  <si>
    <t>2230070150</t>
  </si>
  <si>
    <t>2230070170</t>
  </si>
  <si>
    <t>2230070190</t>
  </si>
  <si>
    <t>2230070210</t>
  </si>
  <si>
    <t>2230070230</t>
  </si>
  <si>
    <t>2230070250</t>
  </si>
  <si>
    <t>2230070270</t>
  </si>
  <si>
    <t>2230070290</t>
  </si>
  <si>
    <t>2230070310</t>
  </si>
  <si>
    <t>2230070330</t>
  </si>
  <si>
    <t>2230071110</t>
  </si>
  <si>
    <t>Heavy Duty Diesel Vehicles (HDDV) Class 2B</t>
  </si>
  <si>
    <t>2230071130</t>
  </si>
  <si>
    <t>2230071150</t>
  </si>
  <si>
    <t>2230071170</t>
  </si>
  <si>
    <t>2230071190</t>
  </si>
  <si>
    <t>2230071210</t>
  </si>
  <si>
    <t>2230071230</t>
  </si>
  <si>
    <t>2230071250</t>
  </si>
  <si>
    <t>2230071270</t>
  </si>
  <si>
    <t>2230071290</t>
  </si>
  <si>
    <t>2230071310</t>
  </si>
  <si>
    <t>2230071330</t>
  </si>
  <si>
    <t>2230072110</t>
  </si>
  <si>
    <t>Heavy Duty Diesel Vehicles (HDDV) Class 3, 4, &amp; 5</t>
  </si>
  <si>
    <t>2230072130</t>
  </si>
  <si>
    <t>2230072150</t>
  </si>
  <si>
    <t>2230072170</t>
  </si>
  <si>
    <t>2230072190</t>
  </si>
  <si>
    <t>2230072210</t>
  </si>
  <si>
    <t>2230072230</t>
  </si>
  <si>
    <t>2230072250</t>
  </si>
  <si>
    <t>2230072270</t>
  </si>
  <si>
    <t>2230072290</t>
  </si>
  <si>
    <t>2230072310</t>
  </si>
  <si>
    <t>2230072330</t>
  </si>
  <si>
    <t>2230073110</t>
  </si>
  <si>
    <t>Heavy Duty Diesel Vehicles (HDDV) Class 6 &amp; 7</t>
  </si>
  <si>
    <t>2230073130</t>
  </si>
  <si>
    <t>2230073150</t>
  </si>
  <si>
    <t>2230073170</t>
  </si>
  <si>
    <t>2230073190</t>
  </si>
  <si>
    <t>2230073210</t>
  </si>
  <si>
    <t>2230073230</t>
  </si>
  <si>
    <t>2230073250</t>
  </si>
  <si>
    <t>2230073270</t>
  </si>
  <si>
    <t>2230073290</t>
  </si>
  <si>
    <t>2230073310</t>
  </si>
  <si>
    <t>2230073330</t>
  </si>
  <si>
    <t>2230074110</t>
  </si>
  <si>
    <t>Heavy Duty Diesel Vehicles (HDDV) Class 8A &amp; 8B</t>
  </si>
  <si>
    <t>2230074130</t>
  </si>
  <si>
    <t>2230074150</t>
  </si>
  <si>
    <t>2230074170</t>
  </si>
  <si>
    <t>2230074190</t>
  </si>
  <si>
    <t>2230074210</t>
  </si>
  <si>
    <t>2230074230</t>
  </si>
  <si>
    <t>2230074250</t>
  </si>
  <si>
    <t>2230074270</t>
  </si>
  <si>
    <t>2230074290</t>
  </si>
  <si>
    <t>2230074310</t>
  </si>
  <si>
    <t>2230074330</t>
  </si>
  <si>
    <t>2230075110</t>
  </si>
  <si>
    <t>Heavy Duty Diesel Buses (School &amp; Transit)</t>
  </si>
  <si>
    <t>2230075130</t>
  </si>
  <si>
    <t>2230075150</t>
  </si>
  <si>
    <t>2230075170</t>
  </si>
  <si>
    <t>2230075190</t>
  </si>
  <si>
    <t>2230075210</t>
  </si>
  <si>
    <t>2230075230</t>
  </si>
  <si>
    <t>2230075250</t>
  </si>
  <si>
    <t>2230075270</t>
  </si>
  <si>
    <t>2230075290</t>
  </si>
  <si>
    <t>2230075310</t>
  </si>
  <si>
    <t>2230075330</t>
  </si>
  <si>
    <t>220100111B</t>
  </si>
  <si>
    <t>Rural Interstate: Brake Wear</t>
  </si>
  <si>
    <t>220100111T</t>
  </si>
  <si>
    <t>Rural Interstate: Tire Wear</t>
  </si>
  <si>
    <t>220100111V</t>
  </si>
  <si>
    <t>Rural Interstate: Evap (except Refueling)</t>
  </si>
  <si>
    <t>220100111X</t>
  </si>
  <si>
    <t>Rural Interstate: Exhaust</t>
  </si>
  <si>
    <t>220100113B</t>
  </si>
  <si>
    <t>Rural Other Principal Arterial: Brake Wear</t>
  </si>
  <si>
    <t>220100113T</t>
  </si>
  <si>
    <t>Rural Other Principal Arterial: Tire Wear</t>
  </si>
  <si>
    <t>220100113V</t>
  </si>
  <si>
    <t>Rural Other Principal Arterial: Evap (except Refueling)</t>
  </si>
  <si>
    <t>220100113X</t>
  </si>
  <si>
    <t>Rural Other Principal Arterial: Exhaust</t>
  </si>
  <si>
    <t>220100115B</t>
  </si>
  <si>
    <t>Rural Minor Arterial: Brake Wear</t>
  </si>
  <si>
    <t>220100115T</t>
  </si>
  <si>
    <t>Rural Minor Arterial: Tire Wear</t>
  </si>
  <si>
    <t>220100115V</t>
  </si>
  <si>
    <t>Rural Minor Arterial: Evap (except Refueling)</t>
  </si>
  <si>
    <t>220100115X</t>
  </si>
  <si>
    <t>Rural Minor Arterial: Exhaust</t>
  </si>
  <si>
    <t>220100117B</t>
  </si>
  <si>
    <t>Rural Major Collector: Brake Wear</t>
  </si>
  <si>
    <t>220100117T</t>
  </si>
  <si>
    <t>Rural Major Collector: Tire Wear</t>
  </si>
  <si>
    <t>220100117V</t>
  </si>
  <si>
    <t>Rural Major Collector: Evap (except Refueling)</t>
  </si>
  <si>
    <t>220100117X</t>
  </si>
  <si>
    <t>Rural Major Collector: Exhaust</t>
  </si>
  <si>
    <t>220100119B</t>
  </si>
  <si>
    <t>Rural Minor Collector: Brake Wear</t>
  </si>
  <si>
    <t>220100119T</t>
  </si>
  <si>
    <t>Rural Minor Collector: Tire Wear</t>
  </si>
  <si>
    <t>220100119V</t>
  </si>
  <si>
    <t>Rural Minor Collector: Evap (except Refueling)</t>
  </si>
  <si>
    <t>220100119X</t>
  </si>
  <si>
    <t>Rural Minor Collector: Exhaust</t>
  </si>
  <si>
    <t>220100121B</t>
  </si>
  <si>
    <t>Rural Local: Brake Wear</t>
  </si>
  <si>
    <t>220100121T</t>
  </si>
  <si>
    <t>Rural Local: Tire Wear</t>
  </si>
  <si>
    <t>220100121V</t>
  </si>
  <si>
    <t>Rural Local: Evap (except Refueling)</t>
  </si>
  <si>
    <t>220100121X</t>
  </si>
  <si>
    <t>Rural Local: Exhaust</t>
  </si>
  <si>
    <t>220100123B</t>
  </si>
  <si>
    <t>Urban Interstate: Brake Wear</t>
  </si>
  <si>
    <t>220100123T</t>
  </si>
  <si>
    <t>Urban Interstate: Tire Wear</t>
  </si>
  <si>
    <t>220100123V</t>
  </si>
  <si>
    <t>Urban Interstate: Evap (except Refueling)</t>
  </si>
  <si>
    <t>220100123X</t>
  </si>
  <si>
    <t>Urban Interstate: Exhaust</t>
  </si>
  <si>
    <t>220100125B</t>
  </si>
  <si>
    <t>Urban Other Freeways and Expressways: Brake Wear</t>
  </si>
  <si>
    <t>220100125T</t>
  </si>
  <si>
    <t>Urban Other Freeways and Expressways: Tire Wear</t>
  </si>
  <si>
    <t>220100125V</t>
  </si>
  <si>
    <t>Urban Other Freeways and Expressways: Evap (except Refueling)</t>
  </si>
  <si>
    <t>220100125X</t>
  </si>
  <si>
    <t>Urban Other Freeways and Expressways: Exhaust</t>
  </si>
  <si>
    <t>220100127B</t>
  </si>
  <si>
    <t>Urban Other Principal Arterial: Brake Wear</t>
  </si>
  <si>
    <t>220100127T</t>
  </si>
  <si>
    <t>Urban Other Principal Arterial: Tire Wear</t>
  </si>
  <si>
    <t>220100127V</t>
  </si>
  <si>
    <t>Urban Other Principal Arterial: Evap (except Refueling)</t>
  </si>
  <si>
    <t>220100127X</t>
  </si>
  <si>
    <t>Urban Other Principal Arterial: Exhaust</t>
  </si>
  <si>
    <t>220100129B</t>
  </si>
  <si>
    <t>Urban Minor Arterial: Brake Wear</t>
  </si>
  <si>
    <t>220100129T</t>
  </si>
  <si>
    <t>Urban Minor Arterial: Tire Wear</t>
  </si>
  <si>
    <t>220100129V</t>
  </si>
  <si>
    <t>Urban Minor Arterial: Evap (except Refueling)</t>
  </si>
  <si>
    <t>220100129X</t>
  </si>
  <si>
    <t>Urban Minor Arterial: Exhaust</t>
  </si>
  <si>
    <t>220100131B</t>
  </si>
  <si>
    <t>Urban Collector: Brake Wear</t>
  </si>
  <si>
    <t>220100131T</t>
  </si>
  <si>
    <t>Urban Collector: Tire Wear</t>
  </si>
  <si>
    <t>220100131V</t>
  </si>
  <si>
    <t>Urban Collector: Evap (except Refueling)</t>
  </si>
  <si>
    <t>220100131X</t>
  </si>
  <si>
    <t>Urban Collector: Exhaust</t>
  </si>
  <si>
    <t>220100133B</t>
  </si>
  <si>
    <t>Urban Local: Brake Wear</t>
  </si>
  <si>
    <t>220100133T</t>
  </si>
  <si>
    <t>Urban Local: Tire Wear</t>
  </si>
  <si>
    <t>220100133V</t>
  </si>
  <si>
    <t>Urban Local: Evap (except Refueling)</t>
  </si>
  <si>
    <t>220100133X</t>
  </si>
  <si>
    <t>Urban Local: Exhaust</t>
  </si>
  <si>
    <t>220102011B</t>
  </si>
  <si>
    <t>220102011T</t>
  </si>
  <si>
    <t>220102011V</t>
  </si>
  <si>
    <t>220102011X</t>
  </si>
  <si>
    <t>220102013B</t>
  </si>
  <si>
    <t>220102013T</t>
  </si>
  <si>
    <t>220102013V</t>
  </si>
  <si>
    <t>220102013X</t>
  </si>
  <si>
    <t>220102015B</t>
  </si>
  <si>
    <t>220102015T</t>
  </si>
  <si>
    <t>220102015V</t>
  </si>
  <si>
    <t>220102015X</t>
  </si>
  <si>
    <t>220102017B</t>
  </si>
  <si>
    <t>220102017T</t>
  </si>
  <si>
    <t>220102017V</t>
  </si>
  <si>
    <t>220102017X</t>
  </si>
  <si>
    <t>220102019B</t>
  </si>
  <si>
    <t>220102019T</t>
  </si>
  <si>
    <t>220102019V</t>
  </si>
  <si>
    <t>220102019X</t>
  </si>
  <si>
    <t>220102021B</t>
  </si>
  <si>
    <t>220102021T</t>
  </si>
  <si>
    <t>220102021V</t>
  </si>
  <si>
    <t>220102021X</t>
  </si>
  <si>
    <t>220102023B</t>
  </si>
  <si>
    <t>220102023T</t>
  </si>
  <si>
    <t>220102023V</t>
  </si>
  <si>
    <t>220102023X</t>
  </si>
  <si>
    <t>220102025B</t>
  </si>
  <si>
    <t>220102025T</t>
  </si>
  <si>
    <t>220102025V</t>
  </si>
  <si>
    <t>220102025X</t>
  </si>
  <si>
    <t>220102027B</t>
  </si>
  <si>
    <t>220102027T</t>
  </si>
  <si>
    <t>220102027V</t>
  </si>
  <si>
    <t>220102027X</t>
  </si>
  <si>
    <t>220102029B</t>
  </si>
  <si>
    <t>220102029T</t>
  </si>
  <si>
    <t>220102029V</t>
  </si>
  <si>
    <t>220102029X</t>
  </si>
  <si>
    <t>220102031B</t>
  </si>
  <si>
    <t>220102031T</t>
  </si>
  <si>
    <t>220102031V</t>
  </si>
  <si>
    <t>220102031X</t>
  </si>
  <si>
    <t>220102033B</t>
  </si>
  <si>
    <t>220102033T</t>
  </si>
  <si>
    <t>220102033V</t>
  </si>
  <si>
    <t>220102033X</t>
  </si>
  <si>
    <t>220104011B</t>
  </si>
  <si>
    <t>220104011T</t>
  </si>
  <si>
    <t>220104011V</t>
  </si>
  <si>
    <t>220104011X</t>
  </si>
  <si>
    <t>220104013B</t>
  </si>
  <si>
    <t>220104013T</t>
  </si>
  <si>
    <t>220104013V</t>
  </si>
  <si>
    <t>220104013X</t>
  </si>
  <si>
    <t>220104015B</t>
  </si>
  <si>
    <t>220104015T</t>
  </si>
  <si>
    <t>220104015V</t>
  </si>
  <si>
    <t>220104015X</t>
  </si>
  <si>
    <t>220104017B</t>
  </si>
  <si>
    <t>220104017T</t>
  </si>
  <si>
    <t>220104017V</t>
  </si>
  <si>
    <t>220104017X</t>
  </si>
  <si>
    <t>220104019B</t>
  </si>
  <si>
    <t>220104019T</t>
  </si>
  <si>
    <t>220104019V</t>
  </si>
  <si>
    <t>220104019X</t>
  </si>
  <si>
    <t>220104021B</t>
  </si>
  <si>
    <t>220104021T</t>
  </si>
  <si>
    <t>220104021V</t>
  </si>
  <si>
    <t>220104021X</t>
  </si>
  <si>
    <t>220104023B</t>
  </si>
  <si>
    <t>220104023T</t>
  </si>
  <si>
    <t>220104023V</t>
  </si>
  <si>
    <t>220104023X</t>
  </si>
  <si>
    <t>220104025B</t>
  </si>
  <si>
    <t>220104025T</t>
  </si>
  <si>
    <t>220104025V</t>
  </si>
  <si>
    <t>220104025X</t>
  </si>
  <si>
    <t>220104027B</t>
  </si>
  <si>
    <t>220104027T</t>
  </si>
  <si>
    <t>220104027V</t>
  </si>
  <si>
    <t>220104027X</t>
  </si>
  <si>
    <t>220104029B</t>
  </si>
  <si>
    <t>220104029T</t>
  </si>
  <si>
    <t>220104029V</t>
  </si>
  <si>
    <t>220104029X</t>
  </si>
  <si>
    <t>220104031B</t>
  </si>
  <si>
    <t>220104031T</t>
  </si>
  <si>
    <t>220104031V</t>
  </si>
  <si>
    <t>220104031X</t>
  </si>
  <si>
    <t>220104033B</t>
  </si>
  <si>
    <t>220104033T</t>
  </si>
  <si>
    <t>220104033V</t>
  </si>
  <si>
    <t>220104033X</t>
  </si>
  <si>
    <t>220107011B</t>
  </si>
  <si>
    <t>220107011T</t>
  </si>
  <si>
    <t>220107011V</t>
  </si>
  <si>
    <t>220107011X</t>
  </si>
  <si>
    <t>220107013B</t>
  </si>
  <si>
    <t>220107013T</t>
  </si>
  <si>
    <t>220107013V</t>
  </si>
  <si>
    <t>220107013X</t>
  </si>
  <si>
    <t>220107015B</t>
  </si>
  <si>
    <t>220107015T</t>
  </si>
  <si>
    <t>220107015V</t>
  </si>
  <si>
    <t>220107015X</t>
  </si>
  <si>
    <t>220107017B</t>
  </si>
  <si>
    <t>220107017T</t>
  </si>
  <si>
    <t>220107017V</t>
  </si>
  <si>
    <t>220107017X</t>
  </si>
  <si>
    <t>220107019B</t>
  </si>
  <si>
    <t>220107019T</t>
  </si>
  <si>
    <t>220107019V</t>
  </si>
  <si>
    <t>220107019X</t>
  </si>
  <si>
    <t>220107021B</t>
  </si>
  <si>
    <t>220107021T</t>
  </si>
  <si>
    <t>220107021V</t>
  </si>
  <si>
    <t>220107021X</t>
  </si>
  <si>
    <t>220107023B</t>
  </si>
  <si>
    <t>220107023T</t>
  </si>
  <si>
    <t>220107023V</t>
  </si>
  <si>
    <t>220107023X</t>
  </si>
  <si>
    <t>220107025B</t>
  </si>
  <si>
    <t>220107025T</t>
  </si>
  <si>
    <t>220107025V</t>
  </si>
  <si>
    <t>220107025X</t>
  </si>
  <si>
    <t>220107027B</t>
  </si>
  <si>
    <t>220107027T</t>
  </si>
  <si>
    <t>220107027V</t>
  </si>
  <si>
    <t>220107027X</t>
  </si>
  <si>
    <t>220107029B</t>
  </si>
  <si>
    <t>220107029T</t>
  </si>
  <si>
    <t>220107029V</t>
  </si>
  <si>
    <t>220107029X</t>
  </si>
  <si>
    <t>220107031B</t>
  </si>
  <si>
    <t>220107031T</t>
  </si>
  <si>
    <t>220107031V</t>
  </si>
  <si>
    <t>220107031X</t>
  </si>
  <si>
    <t>220107033B</t>
  </si>
  <si>
    <t>220107033T</t>
  </si>
  <si>
    <t>220107033V</t>
  </si>
  <si>
    <t>220107033X</t>
  </si>
  <si>
    <t>220108011B</t>
  </si>
  <si>
    <t>220108011T</t>
  </si>
  <si>
    <t>220108011V</t>
  </si>
  <si>
    <t>220108011X</t>
  </si>
  <si>
    <t>220108013B</t>
  </si>
  <si>
    <t>220108013T</t>
  </si>
  <si>
    <t>220108013V</t>
  </si>
  <si>
    <t>220108013X</t>
  </si>
  <si>
    <t>220108015B</t>
  </si>
  <si>
    <t>220108015T</t>
  </si>
  <si>
    <t>220108015V</t>
  </si>
  <si>
    <t>220108015X</t>
  </si>
  <si>
    <t>220108017B</t>
  </si>
  <si>
    <t>220108017T</t>
  </si>
  <si>
    <t>220108017V</t>
  </si>
  <si>
    <t>220108017X</t>
  </si>
  <si>
    <t>220108019B</t>
  </si>
  <si>
    <t>220108019T</t>
  </si>
  <si>
    <t>220108019V</t>
  </si>
  <si>
    <t>220108019X</t>
  </si>
  <si>
    <t>220108021B</t>
  </si>
  <si>
    <t>220108021T</t>
  </si>
  <si>
    <t>220108021V</t>
  </si>
  <si>
    <t>220108021X</t>
  </si>
  <si>
    <t>220108023B</t>
  </si>
  <si>
    <t>220108023T</t>
  </si>
  <si>
    <t>220108023V</t>
  </si>
  <si>
    <t>220108023X</t>
  </si>
  <si>
    <t>220108025B</t>
  </si>
  <si>
    <t>220108025T</t>
  </si>
  <si>
    <t>220108025V</t>
  </si>
  <si>
    <t>220108025X</t>
  </si>
  <si>
    <t>220108027B</t>
  </si>
  <si>
    <t>220108027T</t>
  </si>
  <si>
    <t>220108027V</t>
  </si>
  <si>
    <t>220108027X</t>
  </si>
  <si>
    <t>220108029B</t>
  </si>
  <si>
    <t>220108029T</t>
  </si>
  <si>
    <t>220108029V</t>
  </si>
  <si>
    <t>220108029X</t>
  </si>
  <si>
    <t>220108031B</t>
  </si>
  <si>
    <t>220108031T</t>
  </si>
  <si>
    <t>220108031V</t>
  </si>
  <si>
    <t>220108031X</t>
  </si>
  <si>
    <t>220108033B</t>
  </si>
  <si>
    <t>220108033T</t>
  </si>
  <si>
    <t>220108033V</t>
  </si>
  <si>
    <t>220108033X</t>
  </si>
  <si>
    <t>223000111B</t>
  </si>
  <si>
    <t>223000111T</t>
  </si>
  <si>
    <t>223000111X</t>
  </si>
  <si>
    <t>223000113B</t>
  </si>
  <si>
    <t>223000113T</t>
  </si>
  <si>
    <t>223000113X</t>
  </si>
  <si>
    <t>223000115B</t>
  </si>
  <si>
    <t>223000115T</t>
  </si>
  <si>
    <t>223000115X</t>
  </si>
  <si>
    <t>223000117B</t>
  </si>
  <si>
    <t>223000117T</t>
  </si>
  <si>
    <t>223000117X</t>
  </si>
  <si>
    <t>223000119B</t>
  </si>
  <si>
    <t>223000119T</t>
  </si>
  <si>
    <t>223000119X</t>
  </si>
  <si>
    <t>223000121B</t>
  </si>
  <si>
    <t>223000121T</t>
  </si>
  <si>
    <t>223000121X</t>
  </si>
  <si>
    <t>223000123B</t>
  </si>
  <si>
    <t>223000123T</t>
  </si>
  <si>
    <t>223000123X</t>
  </si>
  <si>
    <t>223000125B</t>
  </si>
  <si>
    <t>223000125T</t>
  </si>
  <si>
    <t>223000125X</t>
  </si>
  <si>
    <t>223000127B</t>
  </si>
  <si>
    <t>223000127T</t>
  </si>
  <si>
    <t>223000127X</t>
  </si>
  <si>
    <t>223000129B</t>
  </si>
  <si>
    <t>223000129T</t>
  </si>
  <si>
    <t>223000129X</t>
  </si>
  <si>
    <t>223000131B</t>
  </si>
  <si>
    <t>223000131T</t>
  </si>
  <si>
    <t>223000131X</t>
  </si>
  <si>
    <t>223000133B</t>
  </si>
  <si>
    <t>223000133T</t>
  </si>
  <si>
    <t>223000133X</t>
  </si>
  <si>
    <t>223006011B</t>
  </si>
  <si>
    <t>223006011T</t>
  </si>
  <si>
    <t>223006011X</t>
  </si>
  <si>
    <t>223006013B</t>
  </si>
  <si>
    <t>223006013T</t>
  </si>
  <si>
    <t>223006013X</t>
  </si>
  <si>
    <t>223006015B</t>
  </si>
  <si>
    <t>223006015T</t>
  </si>
  <si>
    <t>223006015X</t>
  </si>
  <si>
    <t>223006017B</t>
  </si>
  <si>
    <t>223006017T</t>
  </si>
  <si>
    <t>223006017X</t>
  </si>
  <si>
    <t>223006019B</t>
  </si>
  <si>
    <t>223006019T</t>
  </si>
  <si>
    <t>223006019X</t>
  </si>
  <si>
    <t>223006021B</t>
  </si>
  <si>
    <t>223006021T</t>
  </si>
  <si>
    <t>223006021X</t>
  </si>
  <si>
    <t>223006023B</t>
  </si>
  <si>
    <t>223006023T</t>
  </si>
  <si>
    <t>223006023X</t>
  </si>
  <si>
    <t>223006025B</t>
  </si>
  <si>
    <t>223006025T</t>
  </si>
  <si>
    <t>223006025X</t>
  </si>
  <si>
    <t>223006027B</t>
  </si>
  <si>
    <t>223006027T</t>
  </si>
  <si>
    <t>223006027X</t>
  </si>
  <si>
    <t>223006029B</t>
  </si>
  <si>
    <t>223006029T</t>
  </si>
  <si>
    <t>223006029X</t>
  </si>
  <si>
    <t>223006031B</t>
  </si>
  <si>
    <t>223006031T</t>
  </si>
  <si>
    <t>223006031X</t>
  </si>
  <si>
    <t>223006033B</t>
  </si>
  <si>
    <t>223006033T</t>
  </si>
  <si>
    <t>223006033X</t>
  </si>
  <si>
    <t>223007111B</t>
  </si>
  <si>
    <t>223007111T</t>
  </si>
  <si>
    <t>223007111X</t>
  </si>
  <si>
    <t>223007113B</t>
  </si>
  <si>
    <t>223007113T</t>
  </si>
  <si>
    <t>223007113X</t>
  </si>
  <si>
    <t>223007115B</t>
  </si>
  <si>
    <t>223007115T</t>
  </si>
  <si>
    <t>223007115X</t>
  </si>
  <si>
    <t>223007117B</t>
  </si>
  <si>
    <t>223007117T</t>
  </si>
  <si>
    <t>223007117X</t>
  </si>
  <si>
    <t>223007119B</t>
  </si>
  <si>
    <t>223007119T</t>
  </si>
  <si>
    <t>223007119X</t>
  </si>
  <si>
    <t>223007121B</t>
  </si>
  <si>
    <t>223007121T</t>
  </si>
  <si>
    <t>223007121X</t>
  </si>
  <si>
    <t>223007123B</t>
  </si>
  <si>
    <t>223007123T</t>
  </si>
  <si>
    <t>223007123X</t>
  </si>
  <si>
    <t>223007125B</t>
  </si>
  <si>
    <t>223007125T</t>
  </si>
  <si>
    <t>223007125X</t>
  </si>
  <si>
    <t>223007127B</t>
  </si>
  <si>
    <t>223007127T</t>
  </si>
  <si>
    <t>223007127X</t>
  </si>
  <si>
    <t>223007129B</t>
  </si>
  <si>
    <t>223007129T</t>
  </si>
  <si>
    <t>223007129X</t>
  </si>
  <si>
    <t>223007131B</t>
  </si>
  <si>
    <t>223007131T</t>
  </si>
  <si>
    <t>223007131X</t>
  </si>
  <si>
    <t>223007133B</t>
  </si>
  <si>
    <t>223007133T</t>
  </si>
  <si>
    <t>223007133X</t>
  </si>
  <si>
    <t>223007211B</t>
  </si>
  <si>
    <t>223007211T</t>
  </si>
  <si>
    <t>223007211X</t>
  </si>
  <si>
    <t>223007213B</t>
  </si>
  <si>
    <t>223007213T</t>
  </si>
  <si>
    <t>223007213X</t>
  </si>
  <si>
    <t>223007215B</t>
  </si>
  <si>
    <t>223007215T</t>
  </si>
  <si>
    <t>223007215X</t>
  </si>
  <si>
    <t>223007217B</t>
  </si>
  <si>
    <t>223007217T</t>
  </si>
  <si>
    <t>223007217X</t>
  </si>
  <si>
    <t>223007219B</t>
  </si>
  <si>
    <t>223007219T</t>
  </si>
  <si>
    <t>223007219X</t>
  </si>
  <si>
    <t>223007221B</t>
  </si>
  <si>
    <t>223007221T</t>
  </si>
  <si>
    <t>223007221X</t>
  </si>
  <si>
    <t>223007223B</t>
  </si>
  <si>
    <t>223007223T</t>
  </si>
  <si>
    <t>223007223X</t>
  </si>
  <si>
    <t>223007225B</t>
  </si>
  <si>
    <t>223007225T</t>
  </si>
  <si>
    <t>223007225X</t>
  </si>
  <si>
    <t>223007227B</t>
  </si>
  <si>
    <t>223007227T</t>
  </si>
  <si>
    <t>223007227X</t>
  </si>
  <si>
    <t>223007229B</t>
  </si>
  <si>
    <t>223007229T</t>
  </si>
  <si>
    <t>223007229X</t>
  </si>
  <si>
    <t>223007231B</t>
  </si>
  <si>
    <t>223007231T</t>
  </si>
  <si>
    <t>223007231X</t>
  </si>
  <si>
    <t>223007233B</t>
  </si>
  <si>
    <t>223007233T</t>
  </si>
  <si>
    <t>223007233X</t>
  </si>
  <si>
    <t>223007311B</t>
  </si>
  <si>
    <t>223007311T</t>
  </si>
  <si>
    <t>223007311X</t>
  </si>
  <si>
    <t>223007313B</t>
  </si>
  <si>
    <t>223007313T</t>
  </si>
  <si>
    <t>223007313X</t>
  </si>
  <si>
    <t>223007315B</t>
  </si>
  <si>
    <t>223007315T</t>
  </si>
  <si>
    <t>223007315X</t>
  </si>
  <si>
    <t>223007317B</t>
  </si>
  <si>
    <t>223007317T</t>
  </si>
  <si>
    <t>223007317X</t>
  </si>
  <si>
    <t>223007319B</t>
  </si>
  <si>
    <t>223007319T</t>
  </si>
  <si>
    <t>223007319X</t>
  </si>
  <si>
    <t>223007321B</t>
  </si>
  <si>
    <t>223007321T</t>
  </si>
  <si>
    <t>223007321X</t>
  </si>
  <si>
    <t>223007323B</t>
  </si>
  <si>
    <t>223007323T</t>
  </si>
  <si>
    <t>223007323X</t>
  </si>
  <si>
    <t>223007325B</t>
  </si>
  <si>
    <t>223007325T</t>
  </si>
  <si>
    <t>223007325X</t>
  </si>
  <si>
    <t>223007327B</t>
  </si>
  <si>
    <t>223007327T</t>
  </si>
  <si>
    <t>223007327X</t>
  </si>
  <si>
    <t>223007329B</t>
  </si>
  <si>
    <t>223007329T</t>
  </si>
  <si>
    <t>223007329X</t>
  </si>
  <si>
    <t>223007331B</t>
  </si>
  <si>
    <t>223007331T</t>
  </si>
  <si>
    <t>223007331X</t>
  </si>
  <si>
    <t>223007333B</t>
  </si>
  <si>
    <t>223007333T</t>
  </si>
  <si>
    <t>223007333X</t>
  </si>
  <si>
    <t>223007411B</t>
  </si>
  <si>
    <t>223007411T</t>
  </si>
  <si>
    <t>223007411X</t>
  </si>
  <si>
    <t>223007413B</t>
  </si>
  <si>
    <t>223007413T</t>
  </si>
  <si>
    <t>223007413X</t>
  </si>
  <si>
    <t>223007415B</t>
  </si>
  <si>
    <t>223007415T</t>
  </si>
  <si>
    <t>223007415X</t>
  </si>
  <si>
    <t>223007417B</t>
  </si>
  <si>
    <t>223007417T</t>
  </si>
  <si>
    <t>223007417X</t>
  </si>
  <si>
    <t>223007419B</t>
  </si>
  <si>
    <t>223007419T</t>
  </si>
  <si>
    <t>223007419X</t>
  </si>
  <si>
    <t>223007421B</t>
  </si>
  <si>
    <t>223007421T</t>
  </si>
  <si>
    <t>223007421X</t>
  </si>
  <si>
    <t>223007423B</t>
  </si>
  <si>
    <t>223007423T</t>
  </si>
  <si>
    <t>223007423X</t>
  </si>
  <si>
    <t>223007425B</t>
  </si>
  <si>
    <t>223007425T</t>
  </si>
  <si>
    <t>223007425X</t>
  </si>
  <si>
    <t>223007427B</t>
  </si>
  <si>
    <t>223007427T</t>
  </si>
  <si>
    <t>223007427X</t>
  </si>
  <si>
    <t>223007429B</t>
  </si>
  <si>
    <t>223007429T</t>
  </si>
  <si>
    <t>223007429X</t>
  </si>
  <si>
    <t>223007431B</t>
  </si>
  <si>
    <t>223007431T</t>
  </si>
  <si>
    <t>223007431X</t>
  </si>
  <si>
    <t>223007433B</t>
  </si>
  <si>
    <t>223007433T</t>
  </si>
  <si>
    <t>223007433X</t>
  </si>
  <si>
    <t>223007511B</t>
  </si>
  <si>
    <t>223007511T</t>
  </si>
  <si>
    <t>223007511X</t>
  </si>
  <si>
    <t>223007513B</t>
  </si>
  <si>
    <t>223007513T</t>
  </si>
  <si>
    <t>223007513X</t>
  </si>
  <si>
    <t>223007515B</t>
  </si>
  <si>
    <t>223007515T</t>
  </si>
  <si>
    <t>223007515X</t>
  </si>
  <si>
    <t>223007517B</t>
  </si>
  <si>
    <t>223007517T</t>
  </si>
  <si>
    <t>223007517X</t>
  </si>
  <si>
    <t>223007519B</t>
  </si>
  <si>
    <t>223007519T</t>
  </si>
  <si>
    <t>223007519X</t>
  </si>
  <si>
    <t>223007521B</t>
  </si>
  <si>
    <t>223007521T</t>
  </si>
  <si>
    <t>223007521X</t>
  </si>
  <si>
    <t>223007523B</t>
  </si>
  <si>
    <t>223007523T</t>
  </si>
  <si>
    <t>223007523X</t>
  </si>
  <si>
    <t>223007525B</t>
  </si>
  <si>
    <t>223007525T</t>
  </si>
  <si>
    <t>223007525X</t>
  </si>
  <si>
    <t>223007527B</t>
  </si>
  <si>
    <t>223007527T</t>
  </si>
  <si>
    <t>223007527X</t>
  </si>
  <si>
    <t>223007529B</t>
  </si>
  <si>
    <t>223007529T</t>
  </si>
  <si>
    <t>223007529X</t>
  </si>
  <si>
    <t>223007531B</t>
  </si>
  <si>
    <t>223007531T</t>
  </si>
  <si>
    <t>223007531X</t>
  </si>
  <si>
    <t>223007533B</t>
  </si>
  <si>
    <t>223007533T</t>
  </si>
  <si>
    <t>223007533X</t>
  </si>
  <si>
    <t>POINT</t>
  </si>
  <si>
    <t>10100101</t>
  </si>
  <si>
    <t>External Combustion Boilers</t>
  </si>
  <si>
    <t>Electric Generation</t>
  </si>
  <si>
    <t>Pulverized Coal</t>
  </si>
  <si>
    <t>10100102</t>
  </si>
  <si>
    <t>Traveling Grate (Overfeed) Stoker</t>
  </si>
  <si>
    <t>10100201</t>
  </si>
  <si>
    <t>Pulverized Coal: Wet Bottom (Bituminous Coal)</t>
  </si>
  <si>
    <t>10100202</t>
  </si>
  <si>
    <t>Pulverized Coal: Dry Bottom (Bituminous Coal)</t>
  </si>
  <si>
    <t>10100203</t>
  </si>
  <si>
    <t>Cyclone Furnace (Bituminous Coal)</t>
  </si>
  <si>
    <t>10100204</t>
  </si>
  <si>
    <t>Spreader Stoker (Bituminous Coal)</t>
  </si>
  <si>
    <t>10100205</t>
  </si>
  <si>
    <t>Traveling Grate (Overfeed) Stoker (Bituminous Coal)</t>
  </si>
  <si>
    <t>10100211</t>
  </si>
  <si>
    <t>Wet Bottom (Tangential) (Bituminous Coal)</t>
  </si>
  <si>
    <t>10100212</t>
  </si>
  <si>
    <t>Pulverized Coal: Dry Bottom (Tangential) (Bituminous Coal)</t>
  </si>
  <si>
    <t>10100215</t>
  </si>
  <si>
    <t>Cell Burner (Bituminous Coal)</t>
  </si>
  <si>
    <t>10100217</t>
  </si>
  <si>
    <t>Atmospheric Fluidized Bed Combustion: Bubbling Bed (Bituminous Coal)</t>
  </si>
  <si>
    <t>10100218</t>
  </si>
  <si>
    <t>Atmospheric Fluidized Bed Combustion: Circulating Bed (Bitum. Coal)</t>
  </si>
  <si>
    <t>10100221</t>
  </si>
  <si>
    <t>Pulverized Coal: Wet Bottom (Subbituminous Coal)</t>
  </si>
  <si>
    <t>10100222</t>
  </si>
  <si>
    <t>Pulverized Coal: Dry Bottom (Subbituminous Coal)</t>
  </si>
  <si>
    <t>10100223</t>
  </si>
  <si>
    <t>Cyclone Furnace (Subbituminous Coal)</t>
  </si>
  <si>
    <t>10100224</t>
  </si>
  <si>
    <t>Spreader Stoker (Subbituminous Coal)</t>
  </si>
  <si>
    <t>10100225</t>
  </si>
  <si>
    <t>Traveling Grate (Overfeed) Stoker (Subbituminous Coal)</t>
  </si>
  <si>
    <t>10100226</t>
  </si>
  <si>
    <t>Pulverized Coal: Dry Bottom Tangential (Subbituminous Coal)</t>
  </si>
  <si>
    <t>10100235</t>
  </si>
  <si>
    <t>Cell Burner (Subbituminous Coal)</t>
  </si>
  <si>
    <t>10100237</t>
  </si>
  <si>
    <t>Atmospheric Fluidized Bed Combustion: Bubbling Bed (Subbitum Coal)</t>
  </si>
  <si>
    <t>10100238</t>
  </si>
  <si>
    <t>Atmospheric Fluidized Bed Combustion - Circulating Bed (Subbitum Coal)</t>
  </si>
  <si>
    <t>10100300</t>
  </si>
  <si>
    <t>Lignite</t>
  </si>
  <si>
    <t>Pulverized Coal: Wet Bottom</t>
  </si>
  <si>
    <t>10100301</t>
  </si>
  <si>
    <t>Pulverized Coal: Dry Bottom, Wall Fired</t>
  </si>
  <si>
    <t>10100302</t>
  </si>
  <si>
    <t>Pulverized Coal: Dry Bottom, Tangential Fired</t>
  </si>
  <si>
    <t>10100303</t>
  </si>
  <si>
    <t>Cyclone Furnace</t>
  </si>
  <si>
    <t>10100304</t>
  </si>
  <si>
    <t>10100306</t>
  </si>
  <si>
    <t>Spreader Stoker</t>
  </si>
  <si>
    <t>10100316</t>
  </si>
  <si>
    <t>Atmospheric Fluidized Bed ** (See 101003-17 &amp; -18)</t>
  </si>
  <si>
    <t>10100317</t>
  </si>
  <si>
    <t>Atmospheric Fluidized Bed Combustion - Bubbling Bed</t>
  </si>
  <si>
    <t>10100318</t>
  </si>
  <si>
    <t>Atmospheric Fluidized Bed Combustion - Circulating Bed</t>
  </si>
  <si>
    <t>10100401</t>
  </si>
  <si>
    <t>Grade 6 Oil: Normal Firing</t>
  </si>
  <si>
    <t>10100404</t>
  </si>
  <si>
    <t>Grade 6 Oil: Tangential Firing</t>
  </si>
  <si>
    <t>10100405</t>
  </si>
  <si>
    <t>Grade 5 Oil: Normal Firing</t>
  </si>
  <si>
    <t>10100406</t>
  </si>
  <si>
    <t>Grade 5 Oil: Tangential Firing</t>
  </si>
  <si>
    <t>10100501</t>
  </si>
  <si>
    <t>Grades 1 and 2 Oil</t>
  </si>
  <si>
    <t>10100504</t>
  </si>
  <si>
    <t>Grade 4 Oil: Normal Firing</t>
  </si>
  <si>
    <t>10100505</t>
  </si>
  <si>
    <t>Grade 4 Oil: Tangential Firing</t>
  </si>
  <si>
    <t>10100601</t>
  </si>
  <si>
    <t>Boilers &gt; 100 Million Btu/hr except Tangential</t>
  </si>
  <si>
    <t>10100602</t>
  </si>
  <si>
    <t>Boilers &lt; 100 Million Btu/hr except Tangential</t>
  </si>
  <si>
    <t>10100604</t>
  </si>
  <si>
    <t>Tangentially Fired Units</t>
  </si>
  <si>
    <t>10100701</t>
  </si>
  <si>
    <t>Boilers &gt; 100 Million Btu/hr</t>
  </si>
  <si>
    <t>10100702</t>
  </si>
  <si>
    <t>Boilers &lt; 100 Million Btu/hr</t>
  </si>
  <si>
    <t>10100703</t>
  </si>
  <si>
    <t>Petroleum Refinery Gas</t>
  </si>
  <si>
    <t>10100704</t>
  </si>
  <si>
    <t>Blast Furnace Gas</t>
  </si>
  <si>
    <t>10100707</t>
  </si>
  <si>
    <t>Coke Oven Gas</t>
  </si>
  <si>
    <t>10100711</t>
  </si>
  <si>
    <t>Landfill Gas</t>
  </si>
  <si>
    <t>10100712</t>
  </si>
  <si>
    <t>Digester Gas</t>
  </si>
  <si>
    <t>10100801</t>
  </si>
  <si>
    <t>All Boiler Sizes</t>
  </si>
  <si>
    <t>10100818</t>
  </si>
  <si>
    <t>Circulating Fluidized Bed Combustion</t>
  </si>
  <si>
    <t>10100901</t>
  </si>
  <si>
    <t>Wood/Bark Waste</t>
  </si>
  <si>
    <t>Bark-fired Boiler</t>
  </si>
  <si>
    <t>10100902</t>
  </si>
  <si>
    <t>Wood/Bark Fired Boiler</t>
  </si>
  <si>
    <t>10100903</t>
  </si>
  <si>
    <t>Wood-fired Boiler - Wet Wood (&gt;=20% moisture)</t>
  </si>
  <si>
    <t>SCC8 - added Wet Wood(20%)</t>
  </si>
  <si>
    <t>10100908</t>
  </si>
  <si>
    <t>Wood-fired Boiler - Dry Wood (&lt;20% moisture)</t>
  </si>
  <si>
    <t>per AP-42 sect 1.6 5th ed Supp G</t>
  </si>
  <si>
    <t>10100910</t>
  </si>
  <si>
    <t>Fuel cell/Dutch oven boilers **</t>
  </si>
  <si>
    <t>SCC8 - added **</t>
  </si>
  <si>
    <t>10100911</t>
  </si>
  <si>
    <t>Stoker boilers **</t>
  </si>
  <si>
    <t>10100912</t>
  </si>
  <si>
    <t>Fluidized bed combustion boilers</t>
  </si>
  <si>
    <t>10101001</t>
  </si>
  <si>
    <t>Butane</t>
  </si>
  <si>
    <t>10101002</t>
  </si>
  <si>
    <t>10101003</t>
  </si>
  <si>
    <t>Butane/Propane Mixture: Specify Percent Butane in Comments</t>
  </si>
  <si>
    <t>10101101</t>
  </si>
  <si>
    <t>Bagasse</t>
  </si>
  <si>
    <t>10101201</t>
  </si>
  <si>
    <t>Solid Waste</t>
  </si>
  <si>
    <t>Specify Waste Material in Comments</t>
  </si>
  <si>
    <t>10101202</t>
  </si>
  <si>
    <t>Refuse Derived Fuel</t>
  </si>
  <si>
    <t>10101204</t>
  </si>
  <si>
    <t>Tire Derived Fuel : Shredded</t>
  </si>
  <si>
    <t>10101205</t>
  </si>
  <si>
    <t>Sludge Waste</t>
  </si>
  <si>
    <t>10101206</t>
  </si>
  <si>
    <t>Agricultural Byproducts (rice or peanut hulls, shells, cow manure, etc</t>
  </si>
  <si>
    <t>10101207</t>
  </si>
  <si>
    <t>Other Biomass Solids</t>
  </si>
  <si>
    <t>10101208</t>
  </si>
  <si>
    <t>Paper Pellets</t>
  </si>
  <si>
    <t>10101301</t>
  </si>
  <si>
    <t>Liquid Waste</t>
  </si>
  <si>
    <t>10101302</t>
  </si>
  <si>
    <t>Waste Oil</t>
  </si>
  <si>
    <t>10101304</t>
  </si>
  <si>
    <t>Black Liquor</t>
  </si>
  <si>
    <t>10101305</t>
  </si>
  <si>
    <t>Red Liquor</t>
  </si>
  <si>
    <t>10101306</t>
  </si>
  <si>
    <t>Spent Sulfite Liquor</t>
  </si>
  <si>
    <t>10101307</t>
  </si>
  <si>
    <t>Tall Oil</t>
  </si>
  <si>
    <t>10101308</t>
  </si>
  <si>
    <t>Wood/Wood Waste Liquid</t>
  </si>
  <si>
    <t>10101501</t>
  </si>
  <si>
    <t>Geothermal Power Plants</t>
  </si>
  <si>
    <t>Geothermal Power Plant: Off-gas Ejectors</t>
  </si>
  <si>
    <t>10101502</t>
  </si>
  <si>
    <t>Geothermal Power Plant: Cooling Tower Exhaust</t>
  </si>
  <si>
    <t>10101601</t>
  </si>
  <si>
    <t>10101801</t>
  </si>
  <si>
    <t>Hydrogen</t>
  </si>
  <si>
    <t>10101901</t>
  </si>
  <si>
    <t>Coal-based Synfuel</t>
  </si>
  <si>
    <t>10102001</t>
  </si>
  <si>
    <t>Waste Coal</t>
  </si>
  <si>
    <t>10102018</t>
  </si>
  <si>
    <t>10102101</t>
  </si>
  <si>
    <t>Other Oil</t>
  </si>
  <si>
    <t>10200101</t>
  </si>
  <si>
    <t>10200104</t>
  </si>
  <si>
    <t>10200107</t>
  </si>
  <si>
    <t>Hand-fired</t>
  </si>
  <si>
    <t>10200117</t>
  </si>
  <si>
    <t>Fluidized Bed Boiler Burning Anthracite-Culm Fuel</t>
  </si>
  <si>
    <t>10200201</t>
  </si>
  <si>
    <t>10200202</t>
  </si>
  <si>
    <t>Pulverized Coal: Dry Bottom</t>
  </si>
  <si>
    <t>10200203</t>
  </si>
  <si>
    <t>10200204</t>
  </si>
  <si>
    <t>10200205</t>
  </si>
  <si>
    <t>Overfeed Stoker</t>
  </si>
  <si>
    <t>10200206</t>
  </si>
  <si>
    <t>Underfeed Stoker</t>
  </si>
  <si>
    <t>10200210</t>
  </si>
  <si>
    <t>Overfeed Stoker **</t>
  </si>
  <si>
    <t>10200212</t>
  </si>
  <si>
    <t>Pulverized Coal: Dry Bottom (Tangential)</t>
  </si>
  <si>
    <t>10200213</t>
  </si>
  <si>
    <t>Wet Slurry</t>
  </si>
  <si>
    <t>10200217</t>
  </si>
  <si>
    <t>10200218</t>
  </si>
  <si>
    <t>10200219</t>
  </si>
  <si>
    <t>Cogeneration (Bituminous Coal)</t>
  </si>
  <si>
    <t>SCC8 - added Bituminous</t>
  </si>
  <si>
    <t>10200221</t>
  </si>
  <si>
    <t>10200222</t>
  </si>
  <si>
    <t>10200223</t>
  </si>
  <si>
    <t>10200224</t>
  </si>
  <si>
    <t>10200225</t>
  </si>
  <si>
    <t>10200226</t>
  </si>
  <si>
    <t>10200229</t>
  </si>
  <si>
    <t>Cogeneration (Subbituminous Coal)</t>
  </si>
  <si>
    <t>10200300</t>
  </si>
  <si>
    <t>10200301</t>
  </si>
  <si>
    <t>10200302</t>
  </si>
  <si>
    <t>10200303</t>
  </si>
  <si>
    <t>10200304</t>
  </si>
  <si>
    <t>10200306</t>
  </si>
  <si>
    <t>10200307</t>
  </si>
  <si>
    <t>Cogeneration</t>
  </si>
  <si>
    <t>10200401</t>
  </si>
  <si>
    <t>Grade 6 Oil</t>
  </si>
  <si>
    <t>10200402</t>
  </si>
  <si>
    <t>10-100 Million Btu/hr **</t>
  </si>
  <si>
    <t>10200403</t>
  </si>
  <si>
    <t>&lt; 10 Million Btu/hr **</t>
  </si>
  <si>
    <t>10200404</t>
  </si>
  <si>
    <t>Grade 5 Oil</t>
  </si>
  <si>
    <t>10200405</t>
  </si>
  <si>
    <t>10200501</t>
  </si>
  <si>
    <t>10200502</t>
  </si>
  <si>
    <t>10200503</t>
  </si>
  <si>
    <t>10200504</t>
  </si>
  <si>
    <t>Grade 4 Oil</t>
  </si>
  <si>
    <t>10200505</t>
  </si>
  <si>
    <t>10200601</t>
  </si>
  <si>
    <t>&gt; 100 Million Btu/hr</t>
  </si>
  <si>
    <t>10200602</t>
  </si>
  <si>
    <t>10200603</t>
  </si>
  <si>
    <t>&lt; 10 Million Btu/hr</t>
  </si>
  <si>
    <t>10200604</t>
  </si>
  <si>
    <t>10200701</t>
  </si>
  <si>
    <t>10200704</t>
  </si>
  <si>
    <t>10200707</t>
  </si>
  <si>
    <t>10200710</t>
  </si>
  <si>
    <t>10200711</t>
  </si>
  <si>
    <t>10200799</t>
  </si>
  <si>
    <t>Other: Specify in Comments</t>
  </si>
  <si>
    <t>10200802</t>
  </si>
  <si>
    <t>10200804</t>
  </si>
  <si>
    <t>10200901</t>
  </si>
  <si>
    <t>SCC8 - dropped &gt;50K lb Steam</t>
  </si>
  <si>
    <t>10200902</t>
  </si>
  <si>
    <t>Wood/Bark-fired Boiler</t>
  </si>
  <si>
    <t>10200903</t>
  </si>
  <si>
    <t>SCC8 -add Wet Wood,drop &lt;50K stm</t>
  </si>
  <si>
    <t>10200904</t>
  </si>
  <si>
    <t>Bark-fired Boiler (&lt; 50,000 Lb Steam) **</t>
  </si>
  <si>
    <t>10200905</t>
  </si>
  <si>
    <t>Wood/Bark-fired Boiler (&lt; 50,000 Lb Steam) **</t>
  </si>
  <si>
    <t>10200906</t>
  </si>
  <si>
    <t>Wood-fired Boiler (&lt; 50,000 Lb Steam) **</t>
  </si>
  <si>
    <t>10200907</t>
  </si>
  <si>
    <t>Wood Cogeneration</t>
  </si>
  <si>
    <t>10200908</t>
  </si>
  <si>
    <t>10200910</t>
  </si>
  <si>
    <t>10200911</t>
  </si>
  <si>
    <t>10200912</t>
  </si>
  <si>
    <t>Fluidized bed combustion boiler</t>
  </si>
  <si>
    <t>10201001</t>
  </si>
  <si>
    <t>10201002</t>
  </si>
  <si>
    <t>10201003</t>
  </si>
  <si>
    <t>10201101</t>
  </si>
  <si>
    <t>10201201</t>
  </si>
  <si>
    <t>10201202</t>
  </si>
  <si>
    <t>10201301</t>
  </si>
  <si>
    <t>10201302</t>
  </si>
  <si>
    <t>10201303</t>
  </si>
  <si>
    <t>Salable Animal Fat</t>
  </si>
  <si>
    <t>10201401</t>
  </si>
  <si>
    <t>CO Boiler</t>
  </si>
  <si>
    <t>10201402</t>
  </si>
  <si>
    <t>10201403</t>
  </si>
  <si>
    <t>10201404</t>
  </si>
  <si>
    <t>10201601</t>
  </si>
  <si>
    <t>Industrial Boiler</t>
  </si>
  <si>
    <t>10201701</t>
  </si>
  <si>
    <t>10300101</t>
  </si>
  <si>
    <t>10300102</t>
  </si>
  <si>
    <t>10300103</t>
  </si>
  <si>
    <t>10300203</t>
  </si>
  <si>
    <t>10300205</t>
  </si>
  <si>
    <t>10300206</t>
  </si>
  <si>
    <t>10300207</t>
  </si>
  <si>
    <t>Overfeed Stoker (Bituminous Coal)</t>
  </si>
  <si>
    <t>10300208</t>
  </si>
  <si>
    <t>Underfeed Stoker (Bituminous Coal)</t>
  </si>
  <si>
    <t>10300209</t>
  </si>
  <si>
    <t>10300211</t>
  </si>
  <si>
    <t>10300214</t>
  </si>
  <si>
    <t>Hand-fired (Bituminous Coal)</t>
  </si>
  <si>
    <t>10300216</t>
  </si>
  <si>
    <t>10300217</t>
  </si>
  <si>
    <t>10300218</t>
  </si>
  <si>
    <t>10300221</t>
  </si>
  <si>
    <t>10300222</t>
  </si>
  <si>
    <t>10300223</t>
  </si>
  <si>
    <t>10300224</t>
  </si>
  <si>
    <t>10300225</t>
  </si>
  <si>
    <t>10300226</t>
  </si>
  <si>
    <t>10300300</t>
  </si>
  <si>
    <t>10300305</t>
  </si>
  <si>
    <t>10300306</t>
  </si>
  <si>
    <t>10300307</t>
  </si>
  <si>
    <t>10300309</t>
  </si>
  <si>
    <t>10300401</t>
  </si>
  <si>
    <t>10300402</t>
  </si>
  <si>
    <t>10300403</t>
  </si>
  <si>
    <t>10300404</t>
  </si>
  <si>
    <t>10300501</t>
  </si>
  <si>
    <t>10300502</t>
  </si>
  <si>
    <t>10300503</t>
  </si>
  <si>
    <t>10300504</t>
  </si>
  <si>
    <t>10300601</t>
  </si>
  <si>
    <t>10300602</t>
  </si>
  <si>
    <t>10300603</t>
  </si>
  <si>
    <t>10300701</t>
  </si>
  <si>
    <t>POTW Digester Gas-fired Boiler</t>
  </si>
  <si>
    <t>10300799</t>
  </si>
  <si>
    <t>Other Not Classified</t>
  </si>
  <si>
    <t>10300811</t>
  </si>
  <si>
    <t>10300901</t>
  </si>
  <si>
    <t>10300902</t>
  </si>
  <si>
    <t>10300903</t>
  </si>
  <si>
    <t>10300908</t>
  </si>
  <si>
    <t>10300910</t>
  </si>
  <si>
    <t>10300911</t>
  </si>
  <si>
    <t>10300912</t>
  </si>
  <si>
    <t>10301001</t>
  </si>
  <si>
    <t>10301002</t>
  </si>
  <si>
    <t>10301003</t>
  </si>
  <si>
    <t>10301201</t>
  </si>
  <si>
    <t>10301202</t>
  </si>
  <si>
    <t>10301301</t>
  </si>
  <si>
    <t>10301302</t>
  </si>
  <si>
    <t>10301303</t>
  </si>
  <si>
    <t>Sewage Grease Skimmings</t>
  </si>
  <si>
    <t>10500102</t>
  </si>
  <si>
    <t>Space Heaters</t>
  </si>
  <si>
    <t>Coal **</t>
  </si>
  <si>
    <t>10500105</t>
  </si>
  <si>
    <t>10500106</t>
  </si>
  <si>
    <t>10500110</t>
  </si>
  <si>
    <t>10500113</t>
  </si>
  <si>
    <t>Waste Oil: Air Atomized Burner</t>
  </si>
  <si>
    <t>10500114</t>
  </si>
  <si>
    <t>Waste Oil: Vaporizing Burner</t>
  </si>
  <si>
    <t>10500202</t>
  </si>
  <si>
    <t>10500205</t>
  </si>
  <si>
    <t>10500206</t>
  </si>
  <si>
    <t>10500209</t>
  </si>
  <si>
    <t>10500210</t>
  </si>
  <si>
    <t>10500213</t>
  </si>
  <si>
    <t>10500214</t>
  </si>
  <si>
    <t>20100101</t>
  </si>
  <si>
    <t>Internal Combustion Engines</t>
  </si>
  <si>
    <t>Distillate Oil (Diesel)</t>
  </si>
  <si>
    <t>Turbine</t>
  </si>
  <si>
    <t>20100102</t>
  </si>
  <si>
    <t>20100105</t>
  </si>
  <si>
    <t>20100106</t>
  </si>
  <si>
    <t>Reciprocating: Evaporative Losses (Fuel Storage and Delivery System)</t>
  </si>
  <si>
    <t>20100107</t>
  </si>
  <si>
    <t>Reciprocating: Exhaust</t>
  </si>
  <si>
    <t>20100108</t>
  </si>
  <si>
    <t>Turbine: Evaporative Losses (Fuel Storage and Delivery System)</t>
  </si>
  <si>
    <t>20100109</t>
  </si>
  <si>
    <t>Turbine: Exhaust</t>
  </si>
  <si>
    <t>20100201</t>
  </si>
  <si>
    <t>20100202</t>
  </si>
  <si>
    <t>20100205</t>
  </si>
  <si>
    <t>20100206</t>
  </si>
  <si>
    <t>Reciprocating: Evaporative Losses (Fuel Delivery System)</t>
  </si>
  <si>
    <t>20100207</t>
  </si>
  <si>
    <t>20100208</t>
  </si>
  <si>
    <t>Turbine: Evaporative Losses (Fuel Delivery System)</t>
  </si>
  <si>
    <t>20100209</t>
  </si>
  <si>
    <t>20100301</t>
  </si>
  <si>
    <t>Gasified Coal</t>
  </si>
  <si>
    <t>20100702</t>
  </si>
  <si>
    <t>20100705</t>
  </si>
  <si>
    <t>20100706</t>
  </si>
  <si>
    <t>20100707</t>
  </si>
  <si>
    <t>20100801</t>
  </si>
  <si>
    <t>20100802</t>
  </si>
  <si>
    <t>20100805</t>
  </si>
  <si>
    <t>20100806</t>
  </si>
  <si>
    <t>20100807</t>
  </si>
  <si>
    <t>20100808</t>
  </si>
  <si>
    <t>20100809</t>
  </si>
  <si>
    <t>20100901</t>
  </si>
  <si>
    <t>Kerosene/Naphtha (Jet Fuel)</t>
  </si>
  <si>
    <t>20100902</t>
  </si>
  <si>
    <t>20100905</t>
  </si>
  <si>
    <t>20100906</t>
  </si>
  <si>
    <t>20100907</t>
  </si>
  <si>
    <t>20100908</t>
  </si>
  <si>
    <t>20100909</t>
  </si>
  <si>
    <t>20101001</t>
  </si>
  <si>
    <t>Geysers/Geothermal</t>
  </si>
  <si>
    <t>Steam Turbine</t>
  </si>
  <si>
    <t>20101010</t>
  </si>
  <si>
    <t>Well Drilling: Steam Emissions</t>
  </si>
  <si>
    <t>20101020</t>
  </si>
  <si>
    <t>Well Pad Fugitives: Blowdown</t>
  </si>
  <si>
    <t>20101021</t>
  </si>
  <si>
    <t>Well Pad Fugitives: Vents/Leaks</t>
  </si>
  <si>
    <t>20101030</t>
  </si>
  <si>
    <t>Pipeline Fugitives: Blowdown</t>
  </si>
  <si>
    <t>20101031</t>
  </si>
  <si>
    <t>Pipeline Fugitives: Vents/Leaks</t>
  </si>
  <si>
    <t>20101302</t>
  </si>
  <si>
    <t>Waste Oil - Turbine</t>
  </si>
  <si>
    <t>20180001</t>
  </si>
  <si>
    <t>Equipment Leaks</t>
  </si>
  <si>
    <t>20182001</t>
  </si>
  <si>
    <t>Wastewater, Aggregate</t>
  </si>
  <si>
    <t>Process Area Drains</t>
  </si>
  <si>
    <t>20182002</t>
  </si>
  <si>
    <t>Process Equipment Drains</t>
  </si>
  <si>
    <t>20182599</t>
  </si>
  <si>
    <t>Wastewater, Points of Generation</t>
  </si>
  <si>
    <t>Specify Point of Generation</t>
  </si>
  <si>
    <t>20190099</t>
  </si>
  <si>
    <t>Flares</t>
  </si>
  <si>
    <t>Heavy Water</t>
  </si>
  <si>
    <t>20200101</t>
  </si>
  <si>
    <t>20200102</t>
  </si>
  <si>
    <t>20200103</t>
  </si>
  <si>
    <t>Turbine: Cogeneration</t>
  </si>
  <si>
    <t>20200104</t>
  </si>
  <si>
    <t>Reciprocating: Cogeneration</t>
  </si>
  <si>
    <t>20200105</t>
  </si>
  <si>
    <t>20200106</t>
  </si>
  <si>
    <t>20200107</t>
  </si>
  <si>
    <t>20200108</t>
  </si>
  <si>
    <t>20200109</t>
  </si>
  <si>
    <t>20200203</t>
  </si>
  <si>
    <t>20200204</t>
  </si>
  <si>
    <t>20200205</t>
  </si>
  <si>
    <t>20200206</t>
  </si>
  <si>
    <t>20200207</t>
  </si>
  <si>
    <t>20200208</t>
  </si>
  <si>
    <t>20200209</t>
  </si>
  <si>
    <t>2-cycle Lean Burn</t>
  </si>
  <si>
    <t>4-cycle Rich Burn</t>
  </si>
  <si>
    <t>4-cycle Lean Burn</t>
  </si>
  <si>
    <t>20200255</t>
  </si>
  <si>
    <t>2-cycle Clean Burn</t>
  </si>
  <si>
    <t>4-cycle Clean Burn</t>
  </si>
  <si>
    <t>20200301</t>
  </si>
  <si>
    <t>20200305</t>
  </si>
  <si>
    <t>20200306</t>
  </si>
  <si>
    <t>20200307</t>
  </si>
  <si>
    <t>20200401</t>
  </si>
  <si>
    <t>Large Bore Engine</t>
  </si>
  <si>
    <t>20200402</t>
  </si>
  <si>
    <t>Dual Fuel (Oil/Gas)</t>
  </si>
  <si>
    <t>20200403</t>
  </si>
  <si>
    <t>Cogeneration: Dual Fuel</t>
  </si>
  <si>
    <t>20200405</t>
  </si>
  <si>
    <t>Crankcase Blowby</t>
  </si>
  <si>
    <t>20200406</t>
  </si>
  <si>
    <t>Evaporative Losses (Fuel Storage and Delivery System)</t>
  </si>
  <si>
    <t>20200407</t>
  </si>
  <si>
    <t>Exhaust</t>
  </si>
  <si>
    <t>20200501</t>
  </si>
  <si>
    <t>Residual/Crude Oil</t>
  </si>
  <si>
    <t>20200505</t>
  </si>
  <si>
    <t>20200506</t>
  </si>
  <si>
    <t>20200507</t>
  </si>
  <si>
    <t>20200701</t>
  </si>
  <si>
    <t>20200702</t>
  </si>
  <si>
    <t>Reciprocating Engine</t>
  </si>
  <si>
    <t>20200705</t>
  </si>
  <si>
    <t>Refinery Gas: Turbine</t>
  </si>
  <si>
    <t>20200706</t>
  </si>
  <si>
    <t>Refinery Gas: Reciprocating Engine</t>
  </si>
  <si>
    <t>20200710</t>
  </si>
  <si>
    <t>20200711</t>
  </si>
  <si>
    <t>20200712</t>
  </si>
  <si>
    <t>20200713</t>
  </si>
  <si>
    <t>20200714</t>
  </si>
  <si>
    <t>20200901</t>
  </si>
  <si>
    <t>20200902</t>
  </si>
  <si>
    <t>20200905</t>
  </si>
  <si>
    <t>20200906</t>
  </si>
  <si>
    <t>20200907</t>
  </si>
  <si>
    <t>20200908</t>
  </si>
  <si>
    <t>20200909</t>
  </si>
  <si>
    <t>20201001</t>
  </si>
  <si>
    <t>Propane: Reciprocating</t>
  </si>
  <si>
    <t>20201002</t>
  </si>
  <si>
    <t>Butane: Reciprocating</t>
  </si>
  <si>
    <t>20201005</t>
  </si>
  <si>
    <t>20201006</t>
  </si>
  <si>
    <t>20201007</t>
  </si>
  <si>
    <t>20201008</t>
  </si>
  <si>
    <t>20201009</t>
  </si>
  <si>
    <t>20201011</t>
  </si>
  <si>
    <t>20201012</t>
  </si>
  <si>
    <t>20201013</t>
  </si>
  <si>
    <t>20201014</t>
  </si>
  <si>
    <t>Reciprocating Engine: Cogeneration</t>
  </si>
  <si>
    <t>20201601</t>
  </si>
  <si>
    <t>20201602</t>
  </si>
  <si>
    <t>20201605</t>
  </si>
  <si>
    <t>20201606</t>
  </si>
  <si>
    <t>20201607</t>
  </si>
  <si>
    <t>20201608</t>
  </si>
  <si>
    <t>20201609</t>
  </si>
  <si>
    <t>20201701</t>
  </si>
  <si>
    <t>20201702</t>
  </si>
  <si>
    <t>20201705</t>
  </si>
  <si>
    <t>20201706</t>
  </si>
  <si>
    <t>20201707</t>
  </si>
  <si>
    <t>20201708</t>
  </si>
  <si>
    <t>20201709</t>
  </si>
  <si>
    <t>20280001</t>
  </si>
  <si>
    <t>20282001</t>
  </si>
  <si>
    <t>20282002</t>
  </si>
  <si>
    <t>20282599</t>
  </si>
  <si>
    <t>20300101</t>
  </si>
  <si>
    <t>20300102</t>
  </si>
  <si>
    <t>20300105</t>
  </si>
  <si>
    <t>20300106</t>
  </si>
  <si>
    <t>20300107</t>
  </si>
  <si>
    <t>20300108</t>
  </si>
  <si>
    <t>20300109</t>
  </si>
  <si>
    <t>20300201</t>
  </si>
  <si>
    <t>20300202</t>
  </si>
  <si>
    <t>20300203</t>
  </si>
  <si>
    <t>20300204</t>
  </si>
  <si>
    <t>20300205</t>
  </si>
  <si>
    <t>20300206</t>
  </si>
  <si>
    <t>20300207</t>
  </si>
  <si>
    <t>20300208</t>
  </si>
  <si>
    <t>20300209</t>
  </si>
  <si>
    <t>20300301</t>
  </si>
  <si>
    <t>20300305</t>
  </si>
  <si>
    <t>20300306</t>
  </si>
  <si>
    <t>20300307</t>
  </si>
  <si>
    <t>20300701</t>
  </si>
  <si>
    <t>20300702</t>
  </si>
  <si>
    <t>Reciprocating: POTW Digester Gas</t>
  </si>
  <si>
    <t>20300705</t>
  </si>
  <si>
    <t>20300706</t>
  </si>
  <si>
    <t>20300707</t>
  </si>
  <si>
    <t>20300708</t>
  </si>
  <si>
    <t>20300709</t>
  </si>
  <si>
    <t>20300801</t>
  </si>
  <si>
    <t>20300802</t>
  </si>
  <si>
    <t>20300805</t>
  </si>
  <si>
    <t>20300806</t>
  </si>
  <si>
    <t>20300807</t>
  </si>
  <si>
    <t>20300808</t>
  </si>
  <si>
    <t>20300809</t>
  </si>
  <si>
    <t>20300901</t>
  </si>
  <si>
    <t>Turbine: JP-4</t>
  </si>
  <si>
    <t>20300908</t>
  </si>
  <si>
    <t>20300909</t>
  </si>
  <si>
    <t>20301001</t>
  </si>
  <si>
    <t>20301002</t>
  </si>
  <si>
    <t>20301005</t>
  </si>
  <si>
    <t>20301006</t>
  </si>
  <si>
    <t>20301007</t>
  </si>
  <si>
    <t>20380001</t>
  </si>
  <si>
    <t>20382001</t>
  </si>
  <si>
    <t>20382002</t>
  </si>
  <si>
    <t>20382599</t>
  </si>
  <si>
    <t>20400101</t>
  </si>
  <si>
    <t>Engine Testing</t>
  </si>
  <si>
    <t>Aircraft Engine Testing</t>
  </si>
  <si>
    <t>Turbojet</t>
  </si>
  <si>
    <t>20400102</t>
  </si>
  <si>
    <t>Turboshaft</t>
  </si>
  <si>
    <t>20400110</t>
  </si>
  <si>
    <t>Jet A Fuel</t>
  </si>
  <si>
    <t>20400111</t>
  </si>
  <si>
    <t>JP-5 Fuel</t>
  </si>
  <si>
    <t>20400112</t>
  </si>
  <si>
    <t>JP-4 Fuel</t>
  </si>
  <si>
    <t>20400199</t>
  </si>
  <si>
    <t>20400201</t>
  </si>
  <si>
    <t>Rocket Engine Testing</t>
  </si>
  <si>
    <t>Rocket Motor: Solid Propellant</t>
  </si>
  <si>
    <t>20400202</t>
  </si>
  <si>
    <t>Liquid Propellant</t>
  </si>
  <si>
    <t>20400299</t>
  </si>
  <si>
    <t>20400301</t>
  </si>
  <si>
    <t>20400302</t>
  </si>
  <si>
    <t>Diesel/Kerosene</t>
  </si>
  <si>
    <t>20400303</t>
  </si>
  <si>
    <t>20400304</t>
  </si>
  <si>
    <t>20400305</t>
  </si>
  <si>
    <t>Kerosene/Naphtha</t>
  </si>
  <si>
    <t>20400399</t>
  </si>
  <si>
    <t>20400401</t>
  </si>
  <si>
    <t>20400402</t>
  </si>
  <si>
    <t>20400403</t>
  </si>
  <si>
    <t>20400404</t>
  </si>
  <si>
    <t>20400405</t>
  </si>
  <si>
    <t>20400406</t>
  </si>
  <si>
    <t>20400407</t>
  </si>
  <si>
    <t>Dual Fuel (Gas/Oil)</t>
  </si>
  <si>
    <t>20400408</t>
  </si>
  <si>
    <t>Residual Oil/Crude Oil</t>
  </si>
  <si>
    <t>20400409</t>
  </si>
  <si>
    <t>20400499</t>
  </si>
  <si>
    <t>20480001</t>
  </si>
  <si>
    <t>20482001</t>
  </si>
  <si>
    <t>20482002</t>
  </si>
  <si>
    <t>20482501</t>
  </si>
  <si>
    <t>Water Deluge Solid Propellant Engine Test Unit</t>
  </si>
  <si>
    <t>20482502</t>
  </si>
  <si>
    <t>Water Deluge Liquid Propellant Engine Test Unit</t>
  </si>
  <si>
    <t>20482599</t>
  </si>
  <si>
    <t>26000320</t>
  </si>
  <si>
    <t>Off-highway 2-stroke Gasoline Engines</t>
  </si>
  <si>
    <t>Industrial Fork Lift: Gasoline Engine (2-stroke)</t>
  </si>
  <si>
    <t>26500320</t>
  </si>
  <si>
    <t>Off-highway 4-stroke Gasoline Engines</t>
  </si>
  <si>
    <t>Industrial Fork Lift: Gasoline Engine (4-stroke)</t>
  </si>
  <si>
    <t>27000320</t>
  </si>
  <si>
    <t>Off-highway Diesel Engines</t>
  </si>
  <si>
    <t>Industrial Fork Lift: Diesel</t>
  </si>
  <si>
    <t>27300320</t>
  </si>
  <si>
    <t>Off-highway LPG-fueled Engines</t>
  </si>
  <si>
    <t>Industrial Fork Lift: Liquified Petroleum Gas (LPG)</t>
  </si>
  <si>
    <t>27501001</t>
  </si>
  <si>
    <t>Fixed Wing Aircraft L &amp; TO Exhaust</t>
  </si>
  <si>
    <t>Military</t>
  </si>
  <si>
    <t>Piston Engine: Aviation Gas</t>
  </si>
  <si>
    <t>27501014</t>
  </si>
  <si>
    <t>Jet Engine: JP-4</t>
  </si>
  <si>
    <t>27501015</t>
  </si>
  <si>
    <t>Jet Engine: JP-5</t>
  </si>
  <si>
    <t>27502001</t>
  </si>
  <si>
    <t>Commercial</t>
  </si>
  <si>
    <t>27502011</t>
  </si>
  <si>
    <t>Jet Engine: Jet A</t>
  </si>
  <si>
    <t>27505001</t>
  </si>
  <si>
    <t>Civil</t>
  </si>
  <si>
    <t>27505011</t>
  </si>
  <si>
    <t>27601001</t>
  </si>
  <si>
    <t>Rotary Wing Aircraft L &amp; TO Exhaust</t>
  </si>
  <si>
    <t>27601014</t>
  </si>
  <si>
    <t>27601015</t>
  </si>
  <si>
    <t>27602001</t>
  </si>
  <si>
    <t>27602011</t>
  </si>
  <si>
    <t>27605001</t>
  </si>
  <si>
    <t>27605011</t>
  </si>
  <si>
    <t>28000211</t>
  </si>
  <si>
    <t>Diesel Marine Vessels</t>
  </si>
  <si>
    <t>Crew Boats: Main Engine Exhaust: Idling</t>
  </si>
  <si>
    <t>28000212</t>
  </si>
  <si>
    <t>Crew Boats: Main Engine Exhaust: Maneuvering</t>
  </si>
  <si>
    <t>28000213</t>
  </si>
  <si>
    <t>Crew Boats: Auxiliary Generator Exhaust: Hotelling</t>
  </si>
  <si>
    <t>28000216</t>
  </si>
  <si>
    <t>Supply Boats: Main Engine Exhaust: Idling</t>
  </si>
  <si>
    <t>28000217</t>
  </si>
  <si>
    <t>Supply Boats: Main Engine Exhaust: Maneuvering</t>
  </si>
  <si>
    <t>28000218</t>
  </si>
  <si>
    <t>Supply Boats: Auxiliary Generator Exhaust: Hotelling</t>
  </si>
  <si>
    <t>28888801</t>
  </si>
  <si>
    <t>Fugitive Emissions</t>
  </si>
  <si>
    <t>Specify in Comments</t>
  </si>
  <si>
    <t>28888802</t>
  </si>
  <si>
    <t>28888803</t>
  </si>
  <si>
    <t>30100101</t>
  </si>
  <si>
    <t>Chemical Manufacturing</t>
  </si>
  <si>
    <t>Adipic Acid</t>
  </si>
  <si>
    <t>30100102</t>
  </si>
  <si>
    <t>Raw Material Storage</t>
  </si>
  <si>
    <t>30100103</t>
  </si>
  <si>
    <t>Cyclohexane Oxidation</t>
  </si>
  <si>
    <t>30100104</t>
  </si>
  <si>
    <t>Nitric Acid Reaction</t>
  </si>
  <si>
    <t>30100105</t>
  </si>
  <si>
    <t>Adipic Acid Refining</t>
  </si>
  <si>
    <t>30100106</t>
  </si>
  <si>
    <t>Drying, Loading, and Storage</t>
  </si>
  <si>
    <t>30100107</t>
  </si>
  <si>
    <t>Absorber</t>
  </si>
  <si>
    <t>30100108</t>
  </si>
  <si>
    <t>Dryer</t>
  </si>
  <si>
    <t>30100109</t>
  </si>
  <si>
    <t>Cooler</t>
  </si>
  <si>
    <t>30100110</t>
  </si>
  <si>
    <t>Loading And Storage</t>
  </si>
  <si>
    <t>30100180</t>
  </si>
  <si>
    <t>Fugitive Emissions: General</t>
  </si>
  <si>
    <t>30100199</t>
  </si>
  <si>
    <t>30100305</t>
  </si>
  <si>
    <t>Ammonia Production</t>
  </si>
  <si>
    <t>Feedstock Desulfurization</t>
  </si>
  <si>
    <t>30100306</t>
  </si>
  <si>
    <t>Primary Reformer: Natural Gas Fired</t>
  </si>
  <si>
    <t>30100307</t>
  </si>
  <si>
    <t>Primary Reformer: Oil Fired</t>
  </si>
  <si>
    <t>30100308</t>
  </si>
  <si>
    <t>Carbon Dioxide Regenerator</t>
  </si>
  <si>
    <t>30100309</t>
  </si>
  <si>
    <t>Condensate Stripper</t>
  </si>
  <si>
    <t>30100310</t>
  </si>
  <si>
    <t>Storage and Loading Tanks</t>
  </si>
  <si>
    <t>30100399</t>
  </si>
  <si>
    <t>30100501</t>
  </si>
  <si>
    <t>Carbon Black Production</t>
  </si>
  <si>
    <t>Channel Process</t>
  </si>
  <si>
    <t>30100502</t>
  </si>
  <si>
    <t>Thermal Process</t>
  </si>
  <si>
    <t>30100503</t>
  </si>
  <si>
    <t>Gas Furnace Process: Main Process Vent</t>
  </si>
  <si>
    <t>30100504</t>
  </si>
  <si>
    <t>Oil Furnace Process: Main Process Vent</t>
  </si>
  <si>
    <t>30100506</t>
  </si>
  <si>
    <t>Transport Air Vent</t>
  </si>
  <si>
    <t>30100507</t>
  </si>
  <si>
    <t>Pellet Dryer</t>
  </si>
  <si>
    <t>30100508</t>
  </si>
  <si>
    <t>Bagging/Loading</t>
  </si>
  <si>
    <t>30100509</t>
  </si>
  <si>
    <t>Furnace Process: Fugitive Emissions</t>
  </si>
  <si>
    <t>30100510</t>
  </si>
  <si>
    <t>Main Process Vent with CO Boiler and Incinerator</t>
  </si>
  <si>
    <t>30100599</t>
  </si>
  <si>
    <t>30100601</t>
  </si>
  <si>
    <t>Charcoal Manufacturing</t>
  </si>
  <si>
    <t>30100603</t>
  </si>
  <si>
    <t>Batch Kiln</t>
  </si>
  <si>
    <t>30100604</t>
  </si>
  <si>
    <t>Continuous Kiln</t>
  </si>
  <si>
    <t>30100605</t>
  </si>
  <si>
    <t>Briquetting</t>
  </si>
  <si>
    <t>30100606</t>
  </si>
  <si>
    <t>Raw Material Handling</t>
  </si>
  <si>
    <t>30100607</t>
  </si>
  <si>
    <t>30100608</t>
  </si>
  <si>
    <t>Handling and Storage</t>
  </si>
  <si>
    <t>30100699</t>
  </si>
  <si>
    <t>30100701</t>
  </si>
  <si>
    <t>Chlorine</t>
  </si>
  <si>
    <t>Carbon Reactivation</t>
  </si>
  <si>
    <t>30100702</t>
  </si>
  <si>
    <t>Carbon Reactivation/Impregnation Kiln</t>
  </si>
  <si>
    <t>30100704</t>
  </si>
  <si>
    <t>Carbon Reactivation/Heating Ovens</t>
  </si>
  <si>
    <t>30100705</t>
  </si>
  <si>
    <t>Carbon Reactivation/Fugitives</t>
  </si>
  <si>
    <t>30100706</t>
  </si>
  <si>
    <t>Carbon Reactivation/Afterburner</t>
  </si>
  <si>
    <t>30100707</t>
  </si>
  <si>
    <t>Carbon Reactivation/Multiple Hearth Furnace</t>
  </si>
  <si>
    <t>30100708</t>
  </si>
  <si>
    <t>Carbon Reactivation/Indirect Furnace</t>
  </si>
  <si>
    <t>30100709</t>
  </si>
  <si>
    <t>Carbon Reactivation/Product Handling (Mesh, Prss)</t>
  </si>
  <si>
    <t>30100799</t>
  </si>
  <si>
    <t>Other Not Classified **</t>
  </si>
  <si>
    <t>30100801</t>
  </si>
  <si>
    <t>Chloro-alkali Production</t>
  </si>
  <si>
    <t>Liquefaction (Diaphragm Cell Process)</t>
  </si>
  <si>
    <t>30100802</t>
  </si>
  <si>
    <t>Liquefaction (Mercury Cell Process)</t>
  </si>
  <si>
    <t>30100803</t>
  </si>
  <si>
    <t>Chlorine Loading: Tank Car Vent</t>
  </si>
  <si>
    <t>30100804</t>
  </si>
  <si>
    <t>Chlorine Loading: Storage Car Vent</t>
  </si>
  <si>
    <t>30100805</t>
  </si>
  <si>
    <t>Air Blowing of Mercury Cell Brine</t>
  </si>
  <si>
    <t>30100899</t>
  </si>
  <si>
    <t>30100901</t>
  </si>
  <si>
    <t>Cleaning Chemicals</t>
  </si>
  <si>
    <t>Spray Drying: Soaps and Detergents</t>
  </si>
  <si>
    <t>30100902</t>
  </si>
  <si>
    <t>Specialty Cleaners</t>
  </si>
  <si>
    <t>30100905</t>
  </si>
  <si>
    <t>Alkaline Saponification</t>
  </si>
  <si>
    <t>30100906</t>
  </si>
  <si>
    <t>Direct Saponification</t>
  </si>
  <si>
    <t>30100907</t>
  </si>
  <si>
    <t>Blending And Mixing</t>
  </si>
  <si>
    <t>30100908</t>
  </si>
  <si>
    <t>Soap Packaging</t>
  </si>
  <si>
    <t>30100909</t>
  </si>
  <si>
    <t>Detergent Slurry Preparation</t>
  </si>
  <si>
    <t>30100910</t>
  </si>
  <si>
    <t>Detergent Granule Handling</t>
  </si>
  <si>
    <t>30100999</t>
  </si>
  <si>
    <t>30101005</t>
  </si>
  <si>
    <t>Explosives (Trinitrotoluene)</t>
  </si>
  <si>
    <t>Nitric/Sulfuric Acid Mixing</t>
  </si>
  <si>
    <t>30101010</t>
  </si>
  <si>
    <t>Process Vents: Batch Process</t>
  </si>
  <si>
    <t>30101011</t>
  </si>
  <si>
    <t>Batch Process: Nitration Reactors Fume Recovery</t>
  </si>
  <si>
    <t>30101012</t>
  </si>
  <si>
    <t>Batch Process: Nitration Reactors Acid Recovery</t>
  </si>
  <si>
    <t>30101013</t>
  </si>
  <si>
    <t>Batch Process: Nitric Acid Concentrators</t>
  </si>
  <si>
    <t>30101014</t>
  </si>
  <si>
    <t>Batch Process: Sulfuric Acid Concentrators</t>
  </si>
  <si>
    <t>30101015</t>
  </si>
  <si>
    <t>Batch Process: Red Water Incinerator</t>
  </si>
  <si>
    <t>30101021</t>
  </si>
  <si>
    <t>Continuous Process: Nitration Reactor Fume Recover **(Use 3-01-010-51)</t>
  </si>
  <si>
    <t>30101022</t>
  </si>
  <si>
    <t>Continuous Process: Nitration Reactor Acid Recover **(Use 3-01-010-52)</t>
  </si>
  <si>
    <t>30101023</t>
  </si>
  <si>
    <t>Continuous Process: Red Water Incinerator ** (Use 3-01-010-53)</t>
  </si>
  <si>
    <t>30101025</t>
  </si>
  <si>
    <t>Batch Process: Spent Acid Recovery: Denitrating Tower</t>
  </si>
  <si>
    <t>30101026</t>
  </si>
  <si>
    <t>Batch Process: Spent Acid Recovery: Sulfuric Acid Regenerator</t>
  </si>
  <si>
    <t>30101027</t>
  </si>
  <si>
    <t>Batch Process: Spent Acid Recovery: Bleacher</t>
  </si>
  <si>
    <t>30101028</t>
  </si>
  <si>
    <t>Batch Process: Spent Acid Recovery: Reflux Columns</t>
  </si>
  <si>
    <t>30101030</t>
  </si>
  <si>
    <t>Open Burning: Waste</t>
  </si>
  <si>
    <t>30101033</t>
  </si>
  <si>
    <t>Batch Process: Nitric Acid Concentration: Distillation Tower</t>
  </si>
  <si>
    <t>30101034</t>
  </si>
  <si>
    <t>Batch Process: Nitric Acid Concentration: Bleacher</t>
  </si>
  <si>
    <t>30101035</t>
  </si>
  <si>
    <t>Batch Process: Nitric Acid Concentration: Condenser</t>
  </si>
  <si>
    <t>30101036</t>
  </si>
  <si>
    <t>Batch Process: Nitric Acid Concentration: Absorber Column</t>
  </si>
  <si>
    <t>30101037</t>
  </si>
  <si>
    <t>Batch Process: Nitric Acid Concentration: Dehydrating Unit</t>
  </si>
  <si>
    <t>30101040</t>
  </si>
  <si>
    <t>Batch Process: Purification</t>
  </si>
  <si>
    <t>30101045</t>
  </si>
  <si>
    <t>Batch Process: Finishing: Melt Tank</t>
  </si>
  <si>
    <t>30101046</t>
  </si>
  <si>
    <t>Batch Process: Finishing: Dryers</t>
  </si>
  <si>
    <t>30101047</t>
  </si>
  <si>
    <t>Batch Process: Finishing: Flaker Drum</t>
  </si>
  <si>
    <t>30101050</t>
  </si>
  <si>
    <t>Process Vents: Continuous Process</t>
  </si>
  <si>
    <t>30101051</t>
  </si>
  <si>
    <t>Continuous Process: Nitration Reactor Fume Recovery</t>
  </si>
  <si>
    <t>30101052</t>
  </si>
  <si>
    <t>Continuous Process: Spent Acid Recovery</t>
  </si>
  <si>
    <t>30101053</t>
  </si>
  <si>
    <t>Continuous Process: Red Water Incineration</t>
  </si>
  <si>
    <t>30101054</t>
  </si>
  <si>
    <t>Continuous Process: Nitric Acid Concentrators</t>
  </si>
  <si>
    <t>30101055</t>
  </si>
  <si>
    <t>Continuous Process: Sulfuric Acid Concentrators</t>
  </si>
  <si>
    <t>30101061</t>
  </si>
  <si>
    <t>Continuous Process: Spent Acid Recovery: Denitrating Tower</t>
  </si>
  <si>
    <t>30101062</t>
  </si>
  <si>
    <t>Continuous Process: Spent Acid Recovery: Sulfuric Acid Regenerator</t>
  </si>
  <si>
    <t>30101063</t>
  </si>
  <si>
    <t>Continuous Process: Spent Acid Recovery: Bleacher</t>
  </si>
  <si>
    <t>30101064</t>
  </si>
  <si>
    <t>Continuous Process: Spent Acid Recovery: Reflux Columns</t>
  </si>
  <si>
    <t>30101073</t>
  </si>
  <si>
    <t>Continuous Process: Nitric Acid Concentration: Distillation Tower</t>
  </si>
  <si>
    <t>30101074</t>
  </si>
  <si>
    <t>Continuous Process: Nitric Acid Concentration: Bleacher</t>
  </si>
  <si>
    <t>30101075</t>
  </si>
  <si>
    <t>Continuous Process: Nitric Acid Concentration: Condenser</t>
  </si>
  <si>
    <t>30101076</t>
  </si>
  <si>
    <t>Continuous Process: Nitric Acid Concentration: Absorber Column</t>
  </si>
  <si>
    <t>30101077</t>
  </si>
  <si>
    <t>Continuous Process: Nitric Acid Concentration: Dehydrating Unit</t>
  </si>
  <si>
    <t>30101080</t>
  </si>
  <si>
    <t>Continuous Process: Purification</t>
  </si>
  <si>
    <t>30101085</t>
  </si>
  <si>
    <t>Continuous Process: Finishing: Melt Tank</t>
  </si>
  <si>
    <t>30101086</t>
  </si>
  <si>
    <t>Continuous Process: Finishing: Dryers</t>
  </si>
  <si>
    <t>30101087</t>
  </si>
  <si>
    <t>Continuous Process: Finishing: Flaker Drum</t>
  </si>
  <si>
    <t>30101099</t>
  </si>
  <si>
    <t>30101101</t>
  </si>
  <si>
    <t>By-product Process</t>
  </si>
  <si>
    <t>30101198</t>
  </si>
  <si>
    <t>Handling and Storage (99.9% Removal)</t>
  </si>
  <si>
    <t>30101199</t>
  </si>
  <si>
    <t>30101202</t>
  </si>
  <si>
    <t>Hydroflouric Acid</t>
  </si>
  <si>
    <t>Rotary Kiln: Acid Reactor</t>
  </si>
  <si>
    <t>30101203</t>
  </si>
  <si>
    <t>Fluorspar Grinding/Drying</t>
  </si>
  <si>
    <t>30101204</t>
  </si>
  <si>
    <t>Fluorspar Handling Silos</t>
  </si>
  <si>
    <t>30101205</t>
  </si>
  <si>
    <t>Fluorspar Transfer</t>
  </si>
  <si>
    <t>30101206</t>
  </si>
  <si>
    <t>Tail Gas Vent</t>
  </si>
  <si>
    <t>30101207</t>
  </si>
  <si>
    <t>Fluorspar Drying Kiln: Fuel Combustion</t>
  </si>
  <si>
    <t>30101208</t>
  </si>
  <si>
    <t>Rotary Kiln: Fuel Combustion</t>
  </si>
  <si>
    <t>30101299</t>
  </si>
  <si>
    <t>30101301</t>
  </si>
  <si>
    <t>Absorber Tail Gas (Pre-1970 Facilities)</t>
  </si>
  <si>
    <t>30101302</t>
  </si>
  <si>
    <t>Absorber Tail Gas (Post-1970 Facilities)</t>
  </si>
  <si>
    <t>30101303</t>
  </si>
  <si>
    <t>Nitric Acid Concentrators (Pre-1970)</t>
  </si>
  <si>
    <t>30101304</t>
  </si>
  <si>
    <t>Nitric Acid Concentrators (Post-1970)</t>
  </si>
  <si>
    <t>30101399</t>
  </si>
  <si>
    <t>30101401</t>
  </si>
  <si>
    <t>Paint Manufacture</t>
  </si>
  <si>
    <t>General Mixing and Handling</t>
  </si>
  <si>
    <t>30101402</t>
  </si>
  <si>
    <t>Pigment Handling</t>
  </si>
  <si>
    <t>30101403</t>
  </si>
  <si>
    <t>Solvent Loss: General</t>
  </si>
  <si>
    <t>30101404</t>
  </si>
  <si>
    <t>30101415</t>
  </si>
  <si>
    <t>Premix/Preassembly</t>
  </si>
  <si>
    <t>30101416</t>
  </si>
  <si>
    <t>Premix/Preassembly: Mix Tanks and Agitators</t>
  </si>
  <si>
    <t>30101417</t>
  </si>
  <si>
    <t>Premix/Preassembly: Drums</t>
  </si>
  <si>
    <t>30101418</t>
  </si>
  <si>
    <t>Premix/Preassembly: Material Loading</t>
  </si>
  <si>
    <t>30101430</t>
  </si>
  <si>
    <t>Pigment Grinding/Milling</t>
  </si>
  <si>
    <t>30101431</t>
  </si>
  <si>
    <t>Pigment Grinding/Milling: Roller Mills</t>
  </si>
  <si>
    <t>30101432</t>
  </si>
  <si>
    <t>Pigment Grinding/Milling: Ball and Pebble Mills</t>
  </si>
  <si>
    <t>30101433</t>
  </si>
  <si>
    <t>Pigment Grinding/Milling: Attritors</t>
  </si>
  <si>
    <t>30101434</t>
  </si>
  <si>
    <t>Pigment Grinding/Milling: Sand Mills</t>
  </si>
  <si>
    <t>30101435</t>
  </si>
  <si>
    <t>Pigment Grinding/Milling: Bead Mills</t>
  </si>
  <si>
    <t>30101436</t>
  </si>
  <si>
    <t>Pigment Grinding/Milling: Shot Mills</t>
  </si>
  <si>
    <t>30101437</t>
  </si>
  <si>
    <t>Pigment Grinding/Milling: Stone Mills</t>
  </si>
  <si>
    <t>30101438</t>
  </si>
  <si>
    <t>Pigment Grinding/Milling: Colloid Mills</t>
  </si>
  <si>
    <t>30101439</t>
  </si>
  <si>
    <t>Pigment Grinding/Milling: Kady Mills</t>
  </si>
  <si>
    <t>30101440</t>
  </si>
  <si>
    <t>Pigment Grinding/Milling: Impingement Mills</t>
  </si>
  <si>
    <t>30101441</t>
  </si>
  <si>
    <t>Pigment Grinding/Milling: Horizontal Media Mills</t>
  </si>
  <si>
    <t>30101450</t>
  </si>
  <si>
    <t>Product Finishing</t>
  </si>
  <si>
    <t>30101451</t>
  </si>
  <si>
    <t>Product Finishing, Tinting: Mix Tank and Disperser</t>
  </si>
  <si>
    <t>30101452</t>
  </si>
  <si>
    <t>Product Finishing, Tinting: Fixed Blend Tank</t>
  </si>
  <si>
    <t>30101453</t>
  </si>
  <si>
    <t>Product Finishing, Thinning: Mix Tank and Disperser</t>
  </si>
  <si>
    <t>30101454</t>
  </si>
  <si>
    <t>Product Finishing, Thinning: Fixed Blend Tank</t>
  </si>
  <si>
    <t>30101460</t>
  </si>
  <si>
    <t>Product Filling</t>
  </si>
  <si>
    <t>30101461</t>
  </si>
  <si>
    <t>Product Filling: Scale System</t>
  </si>
  <si>
    <t>30101462</t>
  </si>
  <si>
    <t>Product Filling: Product Filtering</t>
  </si>
  <si>
    <t>30101463</t>
  </si>
  <si>
    <t>Product Filling: Filling Operations</t>
  </si>
  <si>
    <t>30101470</t>
  </si>
  <si>
    <t>Equipment Cleaning</t>
  </si>
  <si>
    <t>30101471</t>
  </si>
  <si>
    <t>Equipment Cleaning: Hand Wipe</t>
  </si>
  <si>
    <t>30101472</t>
  </si>
  <si>
    <t>Equipment Cleaning: Tanks, Vessels, etc.</t>
  </si>
  <si>
    <t>30101498</t>
  </si>
  <si>
    <t>30101499</t>
  </si>
  <si>
    <t>30101501</t>
  </si>
  <si>
    <t>Varnish Manufacturing</t>
  </si>
  <si>
    <t>Bodying Oil</t>
  </si>
  <si>
    <t>30101502</t>
  </si>
  <si>
    <t>Oleoresinous</t>
  </si>
  <si>
    <t>30101503</t>
  </si>
  <si>
    <t>Alkyd</t>
  </si>
  <si>
    <t>30101505</t>
  </si>
  <si>
    <t>Acrylic</t>
  </si>
  <si>
    <t>30101510</t>
  </si>
  <si>
    <t>Oil Storage</t>
  </si>
  <si>
    <t>30101515</t>
  </si>
  <si>
    <t>Kettle Loading</t>
  </si>
  <si>
    <t>30101520</t>
  </si>
  <si>
    <t>Varnish Cooking</t>
  </si>
  <si>
    <t>30101521</t>
  </si>
  <si>
    <t>Varnish Cooking: Open Kettle</t>
  </si>
  <si>
    <t>30101522</t>
  </si>
  <si>
    <t>Varnish Cooking: Closed Kettle</t>
  </si>
  <si>
    <t>30101530</t>
  </si>
  <si>
    <t>Varnish Thinning</t>
  </si>
  <si>
    <t>30101540</t>
  </si>
  <si>
    <t>Clarification</t>
  </si>
  <si>
    <t>30101541</t>
  </si>
  <si>
    <t>Clarification: Strainer</t>
  </si>
  <si>
    <t>30101542</t>
  </si>
  <si>
    <t>Clarification: Centrifuge</t>
  </si>
  <si>
    <t>30101543</t>
  </si>
  <si>
    <t>Clarification: Filter Press</t>
  </si>
  <si>
    <t>30101550</t>
  </si>
  <si>
    <t>End Product Transfer</t>
  </si>
  <si>
    <t>30101560</t>
  </si>
  <si>
    <t>End Product Storage</t>
  </si>
  <si>
    <t>30101599</t>
  </si>
  <si>
    <t>30101601</t>
  </si>
  <si>
    <t>Phosphoric Acid: Wet Process</t>
  </si>
  <si>
    <t>Reactor</t>
  </si>
  <si>
    <t>30101602</t>
  </si>
  <si>
    <t>Gypsum Pond</t>
  </si>
  <si>
    <t>30101603</t>
  </si>
  <si>
    <t>Condenser</t>
  </si>
  <si>
    <t>30101699</t>
  </si>
  <si>
    <t>30101702</t>
  </si>
  <si>
    <t>Phosphoric Acid: Thermal Process</t>
  </si>
  <si>
    <t>Absorber: General</t>
  </si>
  <si>
    <t>30101703</t>
  </si>
  <si>
    <t>Absorber with Packed Tower</t>
  </si>
  <si>
    <t>30101704</t>
  </si>
  <si>
    <t>Absorber with Venturi Scrubber</t>
  </si>
  <si>
    <t>30101705</t>
  </si>
  <si>
    <t>Absorber with Glass Mist Eliminator</t>
  </si>
  <si>
    <t>30101706</t>
  </si>
  <si>
    <t>Absorber with Wire Mist Eliminator</t>
  </si>
  <si>
    <t>30101707</t>
  </si>
  <si>
    <t>Absorber with High-pressure Mist Eliminator</t>
  </si>
  <si>
    <t>30101708</t>
  </si>
  <si>
    <t>Absorber with ESP</t>
  </si>
  <si>
    <t>30101799</t>
  </si>
  <si>
    <t>30101801</t>
  </si>
  <si>
    <t>Plastics Production</t>
  </si>
  <si>
    <t>Polyvinyl Chlorides and Copolymers ** (Use 6-46-3X0-XX)</t>
  </si>
  <si>
    <t>30101802</t>
  </si>
  <si>
    <t>Polypropylene and Copolymers</t>
  </si>
  <si>
    <t>30101803</t>
  </si>
  <si>
    <t>Ethylene-Propylene Copolymers</t>
  </si>
  <si>
    <t>30101805</t>
  </si>
  <si>
    <t>Phenolic Resins</t>
  </si>
  <si>
    <t>30101807</t>
  </si>
  <si>
    <t>General: Polyethylene (High Density)</t>
  </si>
  <si>
    <t>30101808</t>
  </si>
  <si>
    <t>Monomer and Solvent Storage</t>
  </si>
  <si>
    <t>30101809</t>
  </si>
  <si>
    <t>Extruder</t>
  </si>
  <si>
    <t>30101810</t>
  </si>
  <si>
    <t>Conveying</t>
  </si>
  <si>
    <t>30101811</t>
  </si>
  <si>
    <t>Storage</t>
  </si>
  <si>
    <t>30101812</t>
  </si>
  <si>
    <t>General: Polyethylene (Low Density)</t>
  </si>
  <si>
    <t>30101813</t>
  </si>
  <si>
    <t>Recovery and Purification System</t>
  </si>
  <si>
    <t>30101814</t>
  </si>
  <si>
    <t>30101815</t>
  </si>
  <si>
    <t>Pellet Silo</t>
  </si>
  <si>
    <t>30101816</t>
  </si>
  <si>
    <t>Transferring/Handling/Loading/Packing</t>
  </si>
  <si>
    <t>30101817</t>
  </si>
  <si>
    <t>30101818</t>
  </si>
  <si>
    <t>30101819</t>
  </si>
  <si>
    <t>Solvent Recovery</t>
  </si>
  <si>
    <t>30101820</t>
  </si>
  <si>
    <t>Polymer Drying</t>
  </si>
  <si>
    <t>30101821</t>
  </si>
  <si>
    <t>Extruding/Pelletizing/Conveying/Storage</t>
  </si>
  <si>
    <t>30101822</t>
  </si>
  <si>
    <t>Acrylic Resins</t>
  </si>
  <si>
    <t>30101827</t>
  </si>
  <si>
    <t>Polyamide Resins</t>
  </si>
  <si>
    <t>30101832</t>
  </si>
  <si>
    <t>Urea-Formaldehyde Resins</t>
  </si>
  <si>
    <t>30101837</t>
  </si>
  <si>
    <t>Polyester Resins</t>
  </si>
  <si>
    <t>30101838</t>
  </si>
  <si>
    <t>Reactor Kettle ** (Use 6-45-200-11 or 6-45-210-11)</t>
  </si>
  <si>
    <t>30101839</t>
  </si>
  <si>
    <t>Resin Thinning Tank ** (Use 6-45-200-21 or 6-45-210-21)</t>
  </si>
  <si>
    <t>30101840</t>
  </si>
  <si>
    <t>Resin Storage Tank ** (Use 6-45-200-23 or 6-45-210-23)</t>
  </si>
  <si>
    <t>30101842</t>
  </si>
  <si>
    <t>Melamine Resins</t>
  </si>
  <si>
    <t>30101847</t>
  </si>
  <si>
    <t>Epoxy Resins</t>
  </si>
  <si>
    <t>30101849</t>
  </si>
  <si>
    <t>Acrylonitrile-Butadiene-Styrene (ABS) Resin</t>
  </si>
  <si>
    <t>30101852</t>
  </si>
  <si>
    <t>Polyfluorocarbons</t>
  </si>
  <si>
    <t>30101860</t>
  </si>
  <si>
    <t>Recovery System (Polyethylene)</t>
  </si>
  <si>
    <t>30101861</t>
  </si>
  <si>
    <t>Purification System (Polyethylene)</t>
  </si>
  <si>
    <t>30101863</t>
  </si>
  <si>
    <t>30101864</t>
  </si>
  <si>
    <t>Pellet Silo/Storage</t>
  </si>
  <si>
    <t>30101865</t>
  </si>
  <si>
    <t>Transferring/Conveying</t>
  </si>
  <si>
    <t>30101866</t>
  </si>
  <si>
    <t>Packing/Shipping</t>
  </si>
  <si>
    <t>30101870</t>
  </si>
  <si>
    <t>Reactor (Polyether Resins)</t>
  </si>
  <si>
    <t>30101871</t>
  </si>
  <si>
    <t>Blowing Agent: Freon (Polyether Resins)</t>
  </si>
  <si>
    <t>30101872</t>
  </si>
  <si>
    <t>Miscellaneous (Polyether Resins)</t>
  </si>
  <si>
    <t>30101880</t>
  </si>
  <si>
    <t>Reactor (Polyurethane)</t>
  </si>
  <si>
    <t>30101881</t>
  </si>
  <si>
    <t>Blowing Agent: Freon (Polyurethane)</t>
  </si>
  <si>
    <t>30101882</t>
  </si>
  <si>
    <t>Blowing Agent: Methylene Chloride (Polyurethane)</t>
  </si>
  <si>
    <t>30101883</t>
  </si>
  <si>
    <t>Transferring/Conveying/Storage (Polyurethane)</t>
  </si>
  <si>
    <t>30101884</t>
  </si>
  <si>
    <t>Packing/Shipping (Polyurethane)</t>
  </si>
  <si>
    <t>30101885</t>
  </si>
  <si>
    <t>Other Not Classified (Polyurethane)</t>
  </si>
  <si>
    <t>30101890</t>
  </si>
  <si>
    <t>Catalyst Preparation</t>
  </si>
  <si>
    <t>30101891</t>
  </si>
  <si>
    <t>Reactor Vents</t>
  </si>
  <si>
    <t>30101892</t>
  </si>
  <si>
    <t>Separation Processes</t>
  </si>
  <si>
    <t>30101893</t>
  </si>
  <si>
    <t>30101894</t>
  </si>
  <si>
    <t>Solvent Storage</t>
  </si>
  <si>
    <t>30101899</t>
  </si>
  <si>
    <t>Others Not Specified</t>
  </si>
  <si>
    <t>30101901</t>
  </si>
  <si>
    <t>Phthalic Anhydride</t>
  </si>
  <si>
    <t>o-Xylene Oxidation: Main Process Stream</t>
  </si>
  <si>
    <t>30101902</t>
  </si>
  <si>
    <t>o-Xylene Oxidation: Pre-Treatment</t>
  </si>
  <si>
    <t>30101904</t>
  </si>
  <si>
    <t>o-Xylene Oxidation: Distillation</t>
  </si>
  <si>
    <t>30101905</t>
  </si>
  <si>
    <t>Naphthalene Oxidation: Main Process Stream</t>
  </si>
  <si>
    <t>30101906</t>
  </si>
  <si>
    <t>Naphthalene Oxidation: Pre-Treatment</t>
  </si>
  <si>
    <t>30101907</t>
  </si>
  <si>
    <t>Naphthalene Oxidation: Distillation</t>
  </si>
  <si>
    <t>30101908</t>
  </si>
  <si>
    <t>30101909</t>
  </si>
  <si>
    <t>Flaking and Bagging</t>
  </si>
  <si>
    <t>30102001</t>
  </si>
  <si>
    <t>Printing Ink Manufacture</t>
  </si>
  <si>
    <t>Vehicle Cooking: General</t>
  </si>
  <si>
    <t>30102002</t>
  </si>
  <si>
    <t>Vehicle Cooking: Oils</t>
  </si>
  <si>
    <t>30102003</t>
  </si>
  <si>
    <t>Vehicle Cooking: Oleoresin</t>
  </si>
  <si>
    <t>30102004</t>
  </si>
  <si>
    <t>Vehicle Cooking: Alkyds</t>
  </si>
  <si>
    <t>30102005</t>
  </si>
  <si>
    <t>Pigment Mixing</t>
  </si>
  <si>
    <t>30102015</t>
  </si>
  <si>
    <t>30102017</t>
  </si>
  <si>
    <t>30102018</t>
  </si>
  <si>
    <t>30102030</t>
  </si>
  <si>
    <t>30102031</t>
  </si>
  <si>
    <t>30102032</t>
  </si>
  <si>
    <t>30102033</t>
  </si>
  <si>
    <t>30102034</t>
  </si>
  <si>
    <t>30102035</t>
  </si>
  <si>
    <t>30102036</t>
  </si>
  <si>
    <t>30102037</t>
  </si>
  <si>
    <t>30102038</t>
  </si>
  <si>
    <t>30102039</t>
  </si>
  <si>
    <t>30102040</t>
  </si>
  <si>
    <t>30102041</t>
  </si>
  <si>
    <t>30102050</t>
  </si>
  <si>
    <t>30102051</t>
  </si>
  <si>
    <t>30102052</t>
  </si>
  <si>
    <t>30102053</t>
  </si>
  <si>
    <t>30102054</t>
  </si>
  <si>
    <t>30102060</t>
  </si>
  <si>
    <t>30102061</t>
  </si>
  <si>
    <t>30102062</t>
  </si>
  <si>
    <t>30102063</t>
  </si>
  <si>
    <t>30102070</t>
  </si>
  <si>
    <t>30102071</t>
  </si>
  <si>
    <t>30102072</t>
  </si>
  <si>
    <t>30102099</t>
  </si>
  <si>
    <t>30102101</t>
  </si>
  <si>
    <t>Sodium Carbonate</t>
  </si>
  <si>
    <t>Solvay Process: NH3 Recovery</t>
  </si>
  <si>
    <t>30102102</t>
  </si>
  <si>
    <t>Solvay Process: Handling</t>
  </si>
  <si>
    <t>30102103</t>
  </si>
  <si>
    <t>Trona Crushing/Screening</t>
  </si>
  <si>
    <t>30102104</t>
  </si>
  <si>
    <t>Monohydrate Process: Rotary Ore Calciner: Gas-fired</t>
  </si>
  <si>
    <t>30102105</t>
  </si>
  <si>
    <t>Monohydrate Process: Rotary Ore Calciner: Coal-fired</t>
  </si>
  <si>
    <t>30102106</t>
  </si>
  <si>
    <t>Rotary Soda Ash Dryers</t>
  </si>
  <si>
    <t>30102107</t>
  </si>
  <si>
    <t>Fluid-bed Soda Ash Dryers/Coolers</t>
  </si>
  <si>
    <t>30102108</t>
  </si>
  <si>
    <t>Dissolver</t>
  </si>
  <si>
    <t>30102110</t>
  </si>
  <si>
    <t>Trona Calcining **</t>
  </si>
  <si>
    <t>30102111</t>
  </si>
  <si>
    <t>Trona Dryer **</t>
  </si>
  <si>
    <t>30102112</t>
  </si>
  <si>
    <t>Rotary Pre-dryer</t>
  </si>
  <si>
    <t>30102113</t>
  </si>
  <si>
    <t>Bleacher: Gas-fired</t>
  </si>
  <si>
    <t>30102114</t>
  </si>
  <si>
    <t>Rotary Dryer: Steam Tube</t>
  </si>
  <si>
    <t>30102120</t>
  </si>
  <si>
    <t>Brine Evaporation</t>
  </si>
  <si>
    <t>30102121</t>
  </si>
  <si>
    <t>Ore Crushing and Screening</t>
  </si>
  <si>
    <t>30102122</t>
  </si>
  <si>
    <t>Soda Ash Storage: Loading and Unloading</t>
  </si>
  <si>
    <t>30102123</t>
  </si>
  <si>
    <t>Ore Mining</t>
  </si>
  <si>
    <t>30102124</t>
  </si>
  <si>
    <t>Ore Transfer</t>
  </si>
  <si>
    <t>30102125</t>
  </si>
  <si>
    <t>Sesquicarbonate Process: Rotary Calciner</t>
  </si>
  <si>
    <t>30102126</t>
  </si>
  <si>
    <t>Sesquicarbonate Process: Fluid-bed Calciner</t>
  </si>
  <si>
    <t>30102127</t>
  </si>
  <si>
    <t>Soda Ash Screening</t>
  </si>
  <si>
    <t>30102199</t>
  </si>
  <si>
    <t>30102201</t>
  </si>
  <si>
    <t>Sulfuric Acid (Chamber Process)</t>
  </si>
  <si>
    <t>30102301</t>
  </si>
  <si>
    <t>Sulfuric Acid (Contact Process)</t>
  </si>
  <si>
    <t>Absorber/@ 99.9% Conversion</t>
  </si>
  <si>
    <t>30102304</t>
  </si>
  <si>
    <t>Absorber/@ 99.5% Conversion</t>
  </si>
  <si>
    <t>30102306</t>
  </si>
  <si>
    <t>Absorber/@ 99.0% Conversion</t>
  </si>
  <si>
    <t>30102308</t>
  </si>
  <si>
    <t>Absorber/@ 98.0% Conversion</t>
  </si>
  <si>
    <t>30102310</t>
  </si>
  <si>
    <t>Absorber/@ 97.0% Conversion</t>
  </si>
  <si>
    <t>30102312</t>
  </si>
  <si>
    <t>Absorber/@ 96.0% Conversion</t>
  </si>
  <si>
    <t>30102314</t>
  </si>
  <si>
    <t>Absorber/@ 95.0% Conversion</t>
  </si>
  <si>
    <t>30102316</t>
  </si>
  <si>
    <t>Absorber/@ 94.0% Conversion</t>
  </si>
  <si>
    <t>30102318</t>
  </si>
  <si>
    <t>Absorber/@ 93.0% Conversion</t>
  </si>
  <si>
    <t>30102319</t>
  </si>
  <si>
    <t>Concentrator</t>
  </si>
  <si>
    <t>30102320</t>
  </si>
  <si>
    <t>Tank Car and Truck Unloading</t>
  </si>
  <si>
    <t>30102321</t>
  </si>
  <si>
    <t>Storage Tank Vent</t>
  </si>
  <si>
    <t>30102322</t>
  </si>
  <si>
    <t>Process Equipment Leaks</t>
  </si>
  <si>
    <t>30102323</t>
  </si>
  <si>
    <t>Sulfur Melting and Filtering</t>
  </si>
  <si>
    <t>30102324</t>
  </si>
  <si>
    <t>Oleum Tower</t>
  </si>
  <si>
    <t>30102325</t>
  </si>
  <si>
    <t>Gas Cleaning and Cooling</t>
  </si>
  <si>
    <t>30102330</t>
  </si>
  <si>
    <t>Combustion Chamber</t>
  </si>
  <si>
    <t>30102331</t>
  </si>
  <si>
    <t>Drying Tower</t>
  </si>
  <si>
    <t>30102332</t>
  </si>
  <si>
    <t>Convertor</t>
  </si>
  <si>
    <t>30102399</t>
  </si>
  <si>
    <t>30102401</t>
  </si>
  <si>
    <t>Synthetic Organic Fiber Manufacturing</t>
  </si>
  <si>
    <t>Nylon #6: Staple (Uncontrolled)</t>
  </si>
  <si>
    <t>30102402</t>
  </si>
  <si>
    <t>Polyesters: Staple</t>
  </si>
  <si>
    <t>30102403</t>
  </si>
  <si>
    <t>Polyester: Yarn</t>
  </si>
  <si>
    <t>30102404</t>
  </si>
  <si>
    <t>Nylon #6: Yarn</t>
  </si>
  <si>
    <t>30102405</t>
  </si>
  <si>
    <t>Polyfluorocarbons (e.g., Teflon)</t>
  </si>
  <si>
    <t>30102406</t>
  </si>
  <si>
    <t>Nylon#66: Controlled</t>
  </si>
  <si>
    <t>30102407</t>
  </si>
  <si>
    <t>Nylon #66: Uncontrolled</t>
  </si>
  <si>
    <t>30102408</t>
  </si>
  <si>
    <t>Acrylic: Copolymer (Inorganic)</t>
  </si>
  <si>
    <t>30102409</t>
  </si>
  <si>
    <t>Acrylic: Controlled</t>
  </si>
  <si>
    <t>30102410</t>
  </si>
  <si>
    <t>Acrylic: Uncontrolled</t>
  </si>
  <si>
    <t>30102411</t>
  </si>
  <si>
    <t>Modacrylic: Dry Spun</t>
  </si>
  <si>
    <t>30102412</t>
  </si>
  <si>
    <t>Acrylic and Modacrylic: Wet Spun</t>
  </si>
  <si>
    <t>30102413</t>
  </si>
  <si>
    <t>Acrylic: Homopolymer (Inorganic): Wet Spun</t>
  </si>
  <si>
    <t>30102414</t>
  </si>
  <si>
    <t>Polyolefin: Melt Spun</t>
  </si>
  <si>
    <t>30102415</t>
  </si>
  <si>
    <t>Vinyls (e.g., Saran)</t>
  </si>
  <si>
    <t>30102416</t>
  </si>
  <si>
    <t>Aramid</t>
  </si>
  <si>
    <t>30102417</t>
  </si>
  <si>
    <t>Spandex: Dry Spun ** (Use 6-49-300-XX)</t>
  </si>
  <si>
    <t>30102418</t>
  </si>
  <si>
    <t>Spandex: Reaction Spun ** (Use 6-49-310-XX)</t>
  </si>
  <si>
    <t>30102419</t>
  </si>
  <si>
    <t>Vinyon: Dry Spun</t>
  </si>
  <si>
    <t>30102421</t>
  </si>
  <si>
    <t>Dope Preparation (Use 6-49-300-11 or 6-49-310-11 for Spandex)</t>
  </si>
  <si>
    <t>30102422</t>
  </si>
  <si>
    <t>Filtration (Use 6-49-300-12 or 6-49-310-12 for Spandex)</t>
  </si>
  <si>
    <t>30102423</t>
  </si>
  <si>
    <t>Fiber Extrusion (Use 6-49-300-21 of 6-49-310-21 for Spandex)</t>
  </si>
  <si>
    <t>30102424</t>
  </si>
  <si>
    <t>Washing/Drying/Finishing (Use 6-49-300-30 or 6-49-310-30 for Spandex)</t>
  </si>
  <si>
    <t>30102425</t>
  </si>
  <si>
    <t>Fiber Storage (Use 6-49-300-45 or 6-49-310-45 for Spandex)</t>
  </si>
  <si>
    <t>30102426</t>
  </si>
  <si>
    <t>Equipment Cleanup (Use 6-49-300-50 or 6-49-310-50 for Spandex)</t>
  </si>
  <si>
    <t>30102427</t>
  </si>
  <si>
    <t>Solvent Storage (Use 4-07-004-01 thru 4-07-999-98 for Spandex)</t>
  </si>
  <si>
    <t>30102428</t>
  </si>
  <si>
    <t>Leaching</t>
  </si>
  <si>
    <t>30102429</t>
  </si>
  <si>
    <t>Mixing</t>
  </si>
  <si>
    <t>30102431</t>
  </si>
  <si>
    <t>Heat Treating Furnace: Carbonization</t>
  </si>
  <si>
    <t>30102432</t>
  </si>
  <si>
    <t>Curing Oven: Carbonization</t>
  </si>
  <si>
    <t>30102434</t>
  </si>
  <si>
    <t>Fiber Laminate Process</t>
  </si>
  <si>
    <t>30102435</t>
  </si>
  <si>
    <t>Fiber Handling and Storage</t>
  </si>
  <si>
    <t>30102499</t>
  </si>
  <si>
    <t>30102501</t>
  </si>
  <si>
    <t>Cellulosic Fiber Production</t>
  </si>
  <si>
    <t>Viscose (e.g., Rayon) ** (Use 6-49-200-XX)</t>
  </si>
  <si>
    <t>30102505</t>
  </si>
  <si>
    <t>Cellulose Acetate: Filer Tow</t>
  </si>
  <si>
    <t>30102506</t>
  </si>
  <si>
    <t>Cellulose Acetate and Triacetitic, Filament Yarn</t>
  </si>
  <si>
    <t>30102599</t>
  </si>
  <si>
    <t>30102601</t>
  </si>
  <si>
    <t>Synthetic Rubber (Manufacturing Only)</t>
  </si>
  <si>
    <t>30102602</t>
  </si>
  <si>
    <t>Butyl (Isobutylene)</t>
  </si>
  <si>
    <t>30102608</t>
  </si>
  <si>
    <t>Acrylonitrile</t>
  </si>
  <si>
    <t>30102609</t>
  </si>
  <si>
    <t>Dryers</t>
  </si>
  <si>
    <t>30102610</t>
  </si>
  <si>
    <t>Blowdown Tank</t>
  </si>
  <si>
    <t>30102611</t>
  </si>
  <si>
    <t>Steam Stripper</t>
  </si>
  <si>
    <t>30102612</t>
  </si>
  <si>
    <t>Pre-storage Tank</t>
  </si>
  <si>
    <t>30102613</t>
  </si>
  <si>
    <t>Monomer Recovery: Absorber Vent</t>
  </si>
  <si>
    <t>30102614</t>
  </si>
  <si>
    <t>Blending Tanks</t>
  </si>
  <si>
    <t>30102615</t>
  </si>
  <si>
    <t>Isoprene</t>
  </si>
  <si>
    <t>30102616</t>
  </si>
  <si>
    <t>Latex: Monomer Removal</t>
  </si>
  <si>
    <t>30102617</t>
  </si>
  <si>
    <t>Latex: Blending Tank</t>
  </si>
  <si>
    <t>30102618</t>
  </si>
  <si>
    <t>Uninhibited Monomer Storage</t>
  </si>
  <si>
    <t>30102619</t>
  </si>
  <si>
    <t>Inhibited Monomer Storage</t>
  </si>
  <si>
    <t>30102620</t>
  </si>
  <si>
    <t>Monomer Inhibitor Removal</t>
  </si>
  <si>
    <t>30102621</t>
  </si>
  <si>
    <t>Emulsion Crumb Process: Polymerization</t>
  </si>
  <si>
    <t>30102622</t>
  </si>
  <si>
    <t>Emulsion Crumb Process: Monomer Recovery: Uncontrolled</t>
  </si>
  <si>
    <t>30102623</t>
  </si>
  <si>
    <t>Emulsion Crumb Process: Styrene Recovery</t>
  </si>
  <si>
    <t>30102624</t>
  </si>
  <si>
    <t>Emulsion Crumb Process: Crumb Screens</t>
  </si>
  <si>
    <t>30102625</t>
  </si>
  <si>
    <t>Chloroprene</t>
  </si>
  <si>
    <t>30102626</t>
  </si>
  <si>
    <t>Emulsion Crumb Process: Crumb Bailing and Weighing</t>
  </si>
  <si>
    <t>30102627</t>
  </si>
  <si>
    <t>Emulsion Crumb Process: Crumb Storage</t>
  </si>
  <si>
    <t>30102628</t>
  </si>
  <si>
    <t>Emulsion Crumb Process: Rotary Press</t>
  </si>
  <si>
    <t>30102630</t>
  </si>
  <si>
    <t>Silicone Rubber</t>
  </si>
  <si>
    <t>30102641</t>
  </si>
  <si>
    <t>Emulsion Latex Process: Polymerization</t>
  </si>
  <si>
    <t>30102642</t>
  </si>
  <si>
    <t>Emulsion Latex Process: Styrene Condenser</t>
  </si>
  <si>
    <t>30102643</t>
  </si>
  <si>
    <t>Emulsion Latex Process: Latex Screen Filters</t>
  </si>
  <si>
    <t>30102644</t>
  </si>
  <si>
    <t>Emulsion Latex Process: Latex Packaging</t>
  </si>
  <si>
    <t>30102645</t>
  </si>
  <si>
    <t>Emulsion Latex Process: Latex Loading</t>
  </si>
  <si>
    <t>30102646</t>
  </si>
  <si>
    <t>Emulsion Latex Process: Latex Product Storage</t>
  </si>
  <si>
    <t>30102650</t>
  </si>
  <si>
    <t>Fugitive Emissions: Monomer Unloading</t>
  </si>
  <si>
    <t>30102651</t>
  </si>
  <si>
    <t>Fugitive Emissions: Soap Solution Storage</t>
  </si>
  <si>
    <t>30102652</t>
  </si>
  <si>
    <t>Fugitive Emissions: Activated Catalyst Storage</t>
  </si>
  <si>
    <t>30102653</t>
  </si>
  <si>
    <t>Fugitive Emissions: Modifier Storage</t>
  </si>
  <si>
    <t>30102654</t>
  </si>
  <si>
    <t>Fugitive Emissions: Stabilizer Storage</t>
  </si>
  <si>
    <t>30102655</t>
  </si>
  <si>
    <t>Fugitive Emissions: Antioxidant Storage</t>
  </si>
  <si>
    <t>30102656</t>
  </si>
  <si>
    <t>Fugitive Emissions: Carbon Black Storage</t>
  </si>
  <si>
    <t>30102699</t>
  </si>
  <si>
    <t>30102701</t>
  </si>
  <si>
    <t>Ammonium Nitrate Production</t>
  </si>
  <si>
    <t>Prilling Tower: Neutralizer **</t>
  </si>
  <si>
    <t>30102704</t>
  </si>
  <si>
    <t>Neutralizer</t>
  </si>
  <si>
    <t>30102705</t>
  </si>
  <si>
    <t>Granulator **</t>
  </si>
  <si>
    <t>30102706</t>
  </si>
  <si>
    <t>Dryers and Coolers **</t>
  </si>
  <si>
    <t>30102707</t>
  </si>
  <si>
    <t>Rotary Drum Granulator</t>
  </si>
  <si>
    <t>30102708</t>
  </si>
  <si>
    <t>Pan Granulator</t>
  </si>
  <si>
    <t>30102709</t>
  </si>
  <si>
    <t>Bulk Loading (General)</t>
  </si>
  <si>
    <t>30102710</t>
  </si>
  <si>
    <t>Bagging of Product</t>
  </si>
  <si>
    <t>30102711</t>
  </si>
  <si>
    <t>Neutralizer: High Density</t>
  </si>
  <si>
    <t>30102712</t>
  </si>
  <si>
    <t>Prilling Tower: High Density</t>
  </si>
  <si>
    <t>30102713</t>
  </si>
  <si>
    <t>High Density Dryers and Coolers (scb**</t>
  </si>
  <si>
    <t>30102714</t>
  </si>
  <si>
    <t>Prilling Cooler: High Density</t>
  </si>
  <si>
    <t>30102717</t>
  </si>
  <si>
    <t>Evaporator/Concentrator: High Density</t>
  </si>
  <si>
    <t>30102718</t>
  </si>
  <si>
    <t>Coating: High Density</t>
  </si>
  <si>
    <t>30102720</t>
  </si>
  <si>
    <t>Solids Screening</t>
  </si>
  <si>
    <t>30102721</t>
  </si>
  <si>
    <t>Neutralizer: Low Density</t>
  </si>
  <si>
    <t>30102722</t>
  </si>
  <si>
    <t>Prilling Tower: Low Density</t>
  </si>
  <si>
    <t>30102723</t>
  </si>
  <si>
    <t>Low Density Dryers and Coolers (scb**</t>
  </si>
  <si>
    <t>30102724</t>
  </si>
  <si>
    <t>Prilling Cooler: Low Density</t>
  </si>
  <si>
    <t>30102725</t>
  </si>
  <si>
    <t>Prilling Dryer: Low Density</t>
  </si>
  <si>
    <t>30102727</t>
  </si>
  <si>
    <t>Evaporator/Concentrator: Low Density</t>
  </si>
  <si>
    <t>30102728</t>
  </si>
  <si>
    <t>Coating: Low Density</t>
  </si>
  <si>
    <t>30102729</t>
  </si>
  <si>
    <t>Rotary Drum Granulator Coolers</t>
  </si>
  <si>
    <t>30102730</t>
  </si>
  <si>
    <t>Pan Granulator Coolers</t>
  </si>
  <si>
    <t>30102801</t>
  </si>
  <si>
    <t>Normal Superphosphates</t>
  </si>
  <si>
    <t>Grinding/Drying</t>
  </si>
  <si>
    <t>30102803</t>
  </si>
  <si>
    <t>Rock Unloading</t>
  </si>
  <si>
    <t>30102804</t>
  </si>
  <si>
    <t>Rock Feeder System</t>
  </si>
  <si>
    <t>30102805</t>
  </si>
  <si>
    <t>Mixer/Den</t>
  </si>
  <si>
    <t>30102806</t>
  </si>
  <si>
    <t>Curing/Building</t>
  </si>
  <si>
    <t>30102807</t>
  </si>
  <si>
    <t>Bagging/Handling</t>
  </si>
  <si>
    <t>30102820</t>
  </si>
  <si>
    <t>30102821</t>
  </si>
  <si>
    <t>Den</t>
  </si>
  <si>
    <t>30102822</t>
  </si>
  <si>
    <t>Curing</t>
  </si>
  <si>
    <t>30102823</t>
  </si>
  <si>
    <t>Ammoniator/Granulator</t>
  </si>
  <si>
    <t>30102824</t>
  </si>
  <si>
    <t>30102825</t>
  </si>
  <si>
    <t>30102826</t>
  </si>
  <si>
    <t>Pulverizer: Granular Phosphate</t>
  </si>
  <si>
    <t>30102903</t>
  </si>
  <si>
    <t>Triple Superphosphate</t>
  </si>
  <si>
    <t>30102904</t>
  </si>
  <si>
    <t>30102905</t>
  </si>
  <si>
    <t>Run of Pile: Mixer/Den/Curing</t>
  </si>
  <si>
    <t>30102906</t>
  </si>
  <si>
    <t>Granulator: Reactor/Dryer</t>
  </si>
  <si>
    <t>30102907</t>
  </si>
  <si>
    <t>Granulator: Curing</t>
  </si>
  <si>
    <t>30102908</t>
  </si>
  <si>
    <t>30102909</t>
  </si>
  <si>
    <t>Mechanical Cutting</t>
  </si>
  <si>
    <t>30102910</t>
  </si>
  <si>
    <t>Crushing and Screening</t>
  </si>
  <si>
    <t>30102920</t>
  </si>
  <si>
    <t>30102921</t>
  </si>
  <si>
    <t>30102922</t>
  </si>
  <si>
    <t>30102923</t>
  </si>
  <si>
    <t>30102924</t>
  </si>
  <si>
    <t>30102925</t>
  </si>
  <si>
    <t>30103000</t>
  </si>
  <si>
    <t>Ammonium Phosphates</t>
  </si>
  <si>
    <t>Entire Plant</t>
  </si>
  <si>
    <t>30103001</t>
  </si>
  <si>
    <t>Dryers and Coolers</t>
  </si>
  <si>
    <t>30103002</t>
  </si>
  <si>
    <t>30103003</t>
  </si>
  <si>
    <t>Screening/Transfer</t>
  </si>
  <si>
    <t>30103004</t>
  </si>
  <si>
    <t>30103020</t>
  </si>
  <si>
    <t>30103021</t>
  </si>
  <si>
    <t>30103022</t>
  </si>
  <si>
    <t>30103023</t>
  </si>
  <si>
    <t>30103024</t>
  </si>
  <si>
    <t>30103025</t>
  </si>
  <si>
    <t>30103099</t>
  </si>
  <si>
    <t>30103101</t>
  </si>
  <si>
    <t>Terephthalic Acid/Dimethyl Terephthalate</t>
  </si>
  <si>
    <t>HNO3 - Para-xylene: General</t>
  </si>
  <si>
    <t>30103102</t>
  </si>
  <si>
    <t>Reactor Vent</t>
  </si>
  <si>
    <t>30103103</t>
  </si>
  <si>
    <t>Crystallization, Separation, and Drying Vent</t>
  </si>
  <si>
    <t>30103104</t>
  </si>
  <si>
    <t>Distillation and Recovery Vent</t>
  </si>
  <si>
    <t>30103105</t>
  </si>
  <si>
    <t>Product Transfer Vent</t>
  </si>
  <si>
    <t>30103106</t>
  </si>
  <si>
    <t>Gas/Liquid Separator</t>
  </si>
  <si>
    <t>30103107</t>
  </si>
  <si>
    <t>High Pressure Absorber</t>
  </si>
  <si>
    <t>30103108</t>
  </si>
  <si>
    <t>Solid/Liquid Separator</t>
  </si>
  <si>
    <t>30103109</t>
  </si>
  <si>
    <t>Residue Still</t>
  </si>
  <si>
    <t>30103110</t>
  </si>
  <si>
    <t>C-TPA Purification</t>
  </si>
  <si>
    <t>30103180</t>
  </si>
  <si>
    <t>30103199</t>
  </si>
  <si>
    <t>30103201</t>
  </si>
  <si>
    <t>Elemental Sulfur Production</t>
  </si>
  <si>
    <t>Mod. Claus: 2 Stage w/o Control (92-95% Removal)</t>
  </si>
  <si>
    <t>30103202</t>
  </si>
  <si>
    <t>Mod. Claus: 3 Stage w/o Control (95-96% Removal)</t>
  </si>
  <si>
    <t>30103203</t>
  </si>
  <si>
    <t>Mod. Claus: 4 Stage w/o Control (96-97% Removal)</t>
  </si>
  <si>
    <t>30103204</t>
  </si>
  <si>
    <t>Sulfur Removal Process (99.9% Removal)</t>
  </si>
  <si>
    <t>30103205</t>
  </si>
  <si>
    <t>Sulfur Storage</t>
  </si>
  <si>
    <t>30103299</t>
  </si>
  <si>
    <t>30103301</t>
  </si>
  <si>
    <t>Pesticides</t>
  </si>
  <si>
    <t>Malathion</t>
  </si>
  <si>
    <t>30103311</t>
  </si>
  <si>
    <t>30103312</t>
  </si>
  <si>
    <t>30103399</t>
  </si>
  <si>
    <t>30103402</t>
  </si>
  <si>
    <t>Aniline/Ethanolamines</t>
  </si>
  <si>
    <t>General: Aniline</t>
  </si>
  <si>
    <t>30103403</t>
  </si>
  <si>
    <t>Reactor Cycle Purge Vent</t>
  </si>
  <si>
    <t>30103404</t>
  </si>
  <si>
    <t>Dehydration Column Vent</t>
  </si>
  <si>
    <t>30103405</t>
  </si>
  <si>
    <t>Purification Column Vent</t>
  </si>
  <si>
    <t>30103406</t>
  </si>
  <si>
    <t>30103410</t>
  </si>
  <si>
    <t>General: Ethanolamines</t>
  </si>
  <si>
    <t>30103411</t>
  </si>
  <si>
    <t>Ammonia Scrubber Vent</t>
  </si>
  <si>
    <t>30103412</t>
  </si>
  <si>
    <t>Vacuum Distillation: Jet Vent</t>
  </si>
  <si>
    <t>30103414</t>
  </si>
  <si>
    <t>30103415</t>
  </si>
  <si>
    <t>Ethylenediamine</t>
  </si>
  <si>
    <t>30103420</t>
  </si>
  <si>
    <t>Hexamethylenediamine</t>
  </si>
  <si>
    <t>30103425</t>
  </si>
  <si>
    <t>Hexamethylenetetramine</t>
  </si>
  <si>
    <t>30103430</t>
  </si>
  <si>
    <t>Melamine</t>
  </si>
  <si>
    <t>30103435</t>
  </si>
  <si>
    <t>Methylamines</t>
  </si>
  <si>
    <t>30103499</t>
  </si>
  <si>
    <t>30103501</t>
  </si>
  <si>
    <t>Inorganic Pigments</t>
  </si>
  <si>
    <t>TiO2 Sulfate Process: Calciner</t>
  </si>
  <si>
    <t>30103502</t>
  </si>
  <si>
    <t>TiO2 Sulfate Process: Digester</t>
  </si>
  <si>
    <t>30103503</t>
  </si>
  <si>
    <t>TiO2 Chloride Process: Reactor</t>
  </si>
  <si>
    <t>30103506</t>
  </si>
  <si>
    <t>Lead Oxide: Barton Pot</t>
  </si>
  <si>
    <t>30103507</t>
  </si>
  <si>
    <t>Lead Oxide: Calciner</t>
  </si>
  <si>
    <t>30103510</t>
  </si>
  <si>
    <t>Red Lead</t>
  </si>
  <si>
    <t>30103515</t>
  </si>
  <si>
    <t>White Lead</t>
  </si>
  <si>
    <t>30103520</t>
  </si>
  <si>
    <t>Lead Chromate</t>
  </si>
  <si>
    <t>30103550</t>
  </si>
  <si>
    <t>Ore Grinding</t>
  </si>
  <si>
    <t>30103551</t>
  </si>
  <si>
    <t>Ore Dryer</t>
  </si>
  <si>
    <t>30103552</t>
  </si>
  <si>
    <t>Pigment Milling</t>
  </si>
  <si>
    <t>30103553</t>
  </si>
  <si>
    <t>Pigment Dryer</t>
  </si>
  <si>
    <t>30103554</t>
  </si>
  <si>
    <t>Conveying/Storage/Packing</t>
  </si>
  <si>
    <t>30103599</t>
  </si>
  <si>
    <t>30103601</t>
  </si>
  <si>
    <t>Chromic Acid Manufacturing</t>
  </si>
  <si>
    <t>Chromate Ore Handling, Grinding &amp; Drying</t>
  </si>
  <si>
    <t>30103602</t>
  </si>
  <si>
    <t>Bichromate Kilns</t>
  </si>
  <si>
    <t>30103603</t>
  </si>
  <si>
    <t>Kiln Product Quench Tanks</t>
  </si>
  <si>
    <t>30103604</t>
  </si>
  <si>
    <t>Kiln Product Separator Tanks</t>
  </si>
  <si>
    <t>30103605</t>
  </si>
  <si>
    <t>Kiln Product Evaporators</t>
  </si>
  <si>
    <t>30103606</t>
  </si>
  <si>
    <t>Salt Cake Flash Dryer</t>
  </si>
  <si>
    <t>30103607</t>
  </si>
  <si>
    <t>Salt Cake Bulk Loading &amp; Conveyor Transport</t>
  </si>
  <si>
    <t>30103608</t>
  </si>
  <si>
    <t>Crystal Separation, Drying, &amp; Storage System</t>
  </si>
  <si>
    <t>30103609</t>
  </si>
  <si>
    <t>Chrome Acid Processing Tanks</t>
  </si>
  <si>
    <t>30103699</t>
  </si>
  <si>
    <t>Miscellaneous Processes</t>
  </si>
  <si>
    <t>30103801</t>
  </si>
  <si>
    <t>Sodium Bicarbonate</t>
  </si>
  <si>
    <t>30103901</t>
  </si>
  <si>
    <t>Hydrogen Cyanide</t>
  </si>
  <si>
    <t>Air Heater: General</t>
  </si>
  <si>
    <t>30103902</t>
  </si>
  <si>
    <t>Ammonia Absorber</t>
  </si>
  <si>
    <t>30103903</t>
  </si>
  <si>
    <t>HCN Absorber</t>
  </si>
  <si>
    <t>30104001</t>
  </si>
  <si>
    <t>Urea Production</t>
  </si>
  <si>
    <t>General: Specify in Comments</t>
  </si>
  <si>
    <t>30104002</t>
  </si>
  <si>
    <t>Solution Concentration (Controlled)</t>
  </si>
  <si>
    <t>30104003</t>
  </si>
  <si>
    <t>Prilling</t>
  </si>
  <si>
    <t>30104004</t>
  </si>
  <si>
    <t>Drum Granulation</t>
  </si>
  <si>
    <t>30104005</t>
  </si>
  <si>
    <t>Coating</t>
  </si>
  <si>
    <t>30104006</t>
  </si>
  <si>
    <t>Bagging</t>
  </si>
  <si>
    <t>30104007</t>
  </si>
  <si>
    <t>Bulk Loading</t>
  </si>
  <si>
    <t>30104008</t>
  </si>
  <si>
    <t>Non-fluidized Bed Prilling (Agricultural Grade)</t>
  </si>
  <si>
    <t>30104009</t>
  </si>
  <si>
    <t>Non-fluidized Bed Prilling (Feed Grade)</t>
  </si>
  <si>
    <t>30104010</t>
  </si>
  <si>
    <t>Fluidized Bed Prilling (Agricultural Grade)</t>
  </si>
  <si>
    <t>30104011</t>
  </si>
  <si>
    <t>Fluidized Bed Prilling (Feed Grade)</t>
  </si>
  <si>
    <t>30104012</t>
  </si>
  <si>
    <t>Rotary Drum Cooler</t>
  </si>
  <si>
    <t>30104013</t>
  </si>
  <si>
    <t>30104014</t>
  </si>
  <si>
    <t>Pan Granulation</t>
  </si>
  <si>
    <t>30104020</t>
  </si>
  <si>
    <t>Solution Synthesis</t>
  </si>
  <si>
    <t>30104101</t>
  </si>
  <si>
    <t>Nitrocellulose</t>
  </si>
  <si>
    <t>Nitration Reactor</t>
  </si>
  <si>
    <t>30104102</t>
  </si>
  <si>
    <t>Sulfuric Acid Concentrators</t>
  </si>
  <si>
    <t>30104103</t>
  </si>
  <si>
    <t>Boiling Tubs</t>
  </si>
  <si>
    <t>30104104</t>
  </si>
  <si>
    <t>Nitric Acid Concentrators</t>
  </si>
  <si>
    <t>30104105</t>
  </si>
  <si>
    <t>30104106</t>
  </si>
  <si>
    <t>Batch Process: Purification Beaters</t>
  </si>
  <si>
    <t>30104107</t>
  </si>
  <si>
    <t>Batch Process: Purification Poacher</t>
  </si>
  <si>
    <t>30104108</t>
  </si>
  <si>
    <t>Batch Process: Purification Blender</t>
  </si>
  <si>
    <t>30104109</t>
  </si>
  <si>
    <t>Batch Process: Purification Wringer</t>
  </si>
  <si>
    <t>30104110</t>
  </si>
  <si>
    <t>Raw Cellulose Purification</t>
  </si>
  <si>
    <t>30104120</t>
  </si>
  <si>
    <t>Batch Process: Spent Acid Recovery</t>
  </si>
  <si>
    <t>30104121</t>
  </si>
  <si>
    <t>30104122</t>
  </si>
  <si>
    <t>30104123</t>
  </si>
  <si>
    <t>30104124</t>
  </si>
  <si>
    <t>30104130</t>
  </si>
  <si>
    <t>Batch Process: Nitric Acid Concentration</t>
  </si>
  <si>
    <t>30104131</t>
  </si>
  <si>
    <t>30104132</t>
  </si>
  <si>
    <t>30104133</t>
  </si>
  <si>
    <t>30104134</t>
  </si>
  <si>
    <t>30104135</t>
  </si>
  <si>
    <t>30104150</t>
  </si>
  <si>
    <t>Continuous Process: Nitration Reactors</t>
  </si>
  <si>
    <t>30104151</t>
  </si>
  <si>
    <t>30104152</t>
  </si>
  <si>
    <t>Continuous Process: Purification Boiling Tubs</t>
  </si>
  <si>
    <t>30104153</t>
  </si>
  <si>
    <t>30104154</t>
  </si>
  <si>
    <t>Continuous Process: Purification Beaters</t>
  </si>
  <si>
    <t>30104155</t>
  </si>
  <si>
    <t>Continuous Process: Purification Poacher</t>
  </si>
  <si>
    <t>30104156</t>
  </si>
  <si>
    <t>Continuous Process: Purification Blender</t>
  </si>
  <si>
    <t>30104157</t>
  </si>
  <si>
    <t>Continuous Process: Purification Wringer</t>
  </si>
  <si>
    <t>30104160</t>
  </si>
  <si>
    <t>30104161</t>
  </si>
  <si>
    <t>30104162</t>
  </si>
  <si>
    <t>30104163</t>
  </si>
  <si>
    <t>30104164</t>
  </si>
  <si>
    <t>30104170</t>
  </si>
  <si>
    <t>Continuous Process: Nitric Acid Concentration</t>
  </si>
  <si>
    <t>30104171</t>
  </si>
  <si>
    <t>30104172</t>
  </si>
  <si>
    <t>30104173</t>
  </si>
  <si>
    <t>30104174</t>
  </si>
  <si>
    <t>30104175</t>
  </si>
  <si>
    <t>30104199</t>
  </si>
  <si>
    <t>30104201</t>
  </si>
  <si>
    <t>Lead Alkyl Manufacturing (Sodium/Lead Alloy Process)</t>
  </si>
  <si>
    <t>Recovery Furnace</t>
  </si>
  <si>
    <t>30104202</t>
  </si>
  <si>
    <t>Process Vents: Tetraethyl Lead</t>
  </si>
  <si>
    <t>30104203</t>
  </si>
  <si>
    <t>Process Vents: Tetramethyl Lead</t>
  </si>
  <si>
    <t>30104204</t>
  </si>
  <si>
    <t>Sludge Pits</t>
  </si>
  <si>
    <t>30104301</t>
  </si>
  <si>
    <t>Lead Alkyl Manufacturing (Electrolytic Process)</t>
  </si>
  <si>
    <t>30104501</t>
  </si>
  <si>
    <t>Organic Fertilizer</t>
  </si>
  <si>
    <t>General: Mixing/Handling</t>
  </si>
  <si>
    <t>30105001</t>
  </si>
  <si>
    <t>Adhesives</t>
  </si>
  <si>
    <t>General/Compound Unknown **</t>
  </si>
  <si>
    <t>30105101</t>
  </si>
  <si>
    <t>Animal Adhesives</t>
  </si>
  <si>
    <t>30105105</t>
  </si>
  <si>
    <t>Raw Materials Grinding</t>
  </si>
  <si>
    <t>30105108</t>
  </si>
  <si>
    <t>30105110</t>
  </si>
  <si>
    <t>Lining/Plumping</t>
  </si>
  <si>
    <t>30105112</t>
  </si>
  <si>
    <t>Washing</t>
  </si>
  <si>
    <t>30105114</t>
  </si>
  <si>
    <t>Cooking</t>
  </si>
  <si>
    <t>30105116</t>
  </si>
  <si>
    <t>Hot Water Extractions</t>
  </si>
  <si>
    <t>30105118</t>
  </si>
  <si>
    <t>Filtering/Centrifuging</t>
  </si>
  <si>
    <t>30105120</t>
  </si>
  <si>
    <t>Evaporation</t>
  </si>
  <si>
    <t>30105122</t>
  </si>
  <si>
    <t>Chilling</t>
  </si>
  <si>
    <t>30105124</t>
  </si>
  <si>
    <t>30105130</t>
  </si>
  <si>
    <t>End Product Finishing</t>
  </si>
  <si>
    <t>30105201</t>
  </si>
  <si>
    <t>Casein</t>
  </si>
  <si>
    <t>Casein Manufacture</t>
  </si>
  <si>
    <t>30105205</t>
  </si>
  <si>
    <t>Precipitation</t>
  </si>
  <si>
    <t>30105210</t>
  </si>
  <si>
    <t>Draining</t>
  </si>
  <si>
    <t>30105211</t>
  </si>
  <si>
    <t>Draining: Batch Method</t>
  </si>
  <si>
    <t>30105212</t>
  </si>
  <si>
    <t>Draining: Continuous Method</t>
  </si>
  <si>
    <t>30105215</t>
  </si>
  <si>
    <t>30105220</t>
  </si>
  <si>
    <t>Dewatering</t>
  </si>
  <si>
    <t>30105221</t>
  </si>
  <si>
    <t>Dewatering: Continuous Power Press</t>
  </si>
  <si>
    <t>30105222</t>
  </si>
  <si>
    <t>Dewatering: Hand Press</t>
  </si>
  <si>
    <t>30105230</t>
  </si>
  <si>
    <t>Grinding Curd</t>
  </si>
  <si>
    <t>30105235</t>
  </si>
  <si>
    <t>30105240</t>
  </si>
  <si>
    <t>Grinding, Packaging, and Storing</t>
  </si>
  <si>
    <t>30106001</t>
  </si>
  <si>
    <t>Pharmaceutical Preparations</t>
  </si>
  <si>
    <t>Vacuum Dryers</t>
  </si>
  <si>
    <t>30106002</t>
  </si>
  <si>
    <t>Reactors</t>
  </si>
  <si>
    <t>30106003</t>
  </si>
  <si>
    <t>Distillation Units</t>
  </si>
  <si>
    <t>30106004</t>
  </si>
  <si>
    <t>Filters</t>
  </si>
  <si>
    <t>30106005</t>
  </si>
  <si>
    <t>Extractors</t>
  </si>
  <si>
    <t>30106006</t>
  </si>
  <si>
    <t>Centrifuges</t>
  </si>
  <si>
    <t>30106007</t>
  </si>
  <si>
    <t>Crystallizers</t>
  </si>
  <si>
    <t>30106008</t>
  </si>
  <si>
    <t>Exhaust Systems</t>
  </si>
  <si>
    <t>30106009</t>
  </si>
  <si>
    <t>Air Dryers</t>
  </si>
  <si>
    <t>30106010</t>
  </si>
  <si>
    <t>Storage/Transfer</t>
  </si>
  <si>
    <t>30106011</t>
  </si>
  <si>
    <t>Coating Process</t>
  </si>
  <si>
    <t>30106012</t>
  </si>
  <si>
    <t>Granulation Process</t>
  </si>
  <si>
    <t>30106013</t>
  </si>
  <si>
    <t>Fermentation Tanks</t>
  </si>
  <si>
    <t>30106021</t>
  </si>
  <si>
    <t>Raw Material Unloading</t>
  </si>
  <si>
    <t>30106022</t>
  </si>
  <si>
    <t>Miscellaneous Fugitives</t>
  </si>
  <si>
    <t>30106023</t>
  </si>
  <si>
    <t>30106099</t>
  </si>
  <si>
    <t>30107001</t>
  </si>
  <si>
    <t>Inorganic Chemical Manufacturing (General)</t>
  </si>
  <si>
    <t>Fugitive Leaks</t>
  </si>
  <si>
    <t>30107002</t>
  </si>
  <si>
    <t>30107101</t>
  </si>
  <si>
    <t>Reformers</t>
  </si>
  <si>
    <t>30107102</t>
  </si>
  <si>
    <t>CO Converter</t>
  </si>
  <si>
    <t>30107103</t>
  </si>
  <si>
    <t>Hydrogen Storage</t>
  </si>
  <si>
    <t>30109101</t>
  </si>
  <si>
    <t>Acetone/Ketone Production</t>
  </si>
  <si>
    <t>Acetone: General</t>
  </si>
  <si>
    <t>30109105</t>
  </si>
  <si>
    <t>30109110</t>
  </si>
  <si>
    <t>30109151</t>
  </si>
  <si>
    <t>Acetone: Cumene Oxidation</t>
  </si>
  <si>
    <t>30109152</t>
  </si>
  <si>
    <t>Acetone: CHP Concentrator</t>
  </si>
  <si>
    <t>30109153</t>
  </si>
  <si>
    <t>Acetone: Light-ends Distillation Vent</t>
  </si>
  <si>
    <t>30109154</t>
  </si>
  <si>
    <t>Acetone: Finishing Column</t>
  </si>
  <si>
    <t>30109180</t>
  </si>
  <si>
    <t>Acetone: Fugitive Emissions</t>
  </si>
  <si>
    <t>30109199</t>
  </si>
  <si>
    <t>Ketone: Other Not Classified</t>
  </si>
  <si>
    <t>30110002</t>
  </si>
  <si>
    <t>Maleic Anhydride</t>
  </si>
  <si>
    <t>Product Recovery Absorber</t>
  </si>
  <si>
    <t>30110003</t>
  </si>
  <si>
    <t>Vacuum System Vent</t>
  </si>
  <si>
    <t>30110004</t>
  </si>
  <si>
    <t>30110005</t>
  </si>
  <si>
    <t>Secondary Sources: Dehydration Column, Vacuum System</t>
  </si>
  <si>
    <t>30110080</t>
  </si>
  <si>
    <t>30110099</t>
  </si>
  <si>
    <t>30111103</t>
  </si>
  <si>
    <t>Asbestos Chemical</t>
  </si>
  <si>
    <t>Brake Line/Grinding **</t>
  </si>
  <si>
    <t>30111199</t>
  </si>
  <si>
    <t>Not Classified **</t>
  </si>
  <si>
    <t>30111201</t>
  </si>
  <si>
    <t>Elemental Phosphorous</t>
  </si>
  <si>
    <t>Calciner</t>
  </si>
  <si>
    <t>30111202</t>
  </si>
  <si>
    <t>Furnace</t>
  </si>
  <si>
    <t>30111299</t>
  </si>
  <si>
    <t>30111301</t>
  </si>
  <si>
    <t>Boric Acid</t>
  </si>
  <si>
    <t>30111401</t>
  </si>
  <si>
    <t>Potassium Chloride</t>
  </si>
  <si>
    <t>30111501</t>
  </si>
  <si>
    <t>Aluminum Sulfate Manufacturing</t>
  </si>
  <si>
    <t>Bauxite Unloading</t>
  </si>
  <si>
    <t>30111502</t>
  </si>
  <si>
    <t>Hammer Mill</t>
  </si>
  <si>
    <t>30111503</t>
  </si>
  <si>
    <t>Bauxite Storage</t>
  </si>
  <si>
    <t>30111504</t>
  </si>
  <si>
    <t>Elevator</t>
  </si>
  <si>
    <t>30111505</t>
  </si>
  <si>
    <t>Conveyor</t>
  </si>
  <si>
    <t>30111506</t>
  </si>
  <si>
    <t>Cooker</t>
  </si>
  <si>
    <t>30111507</t>
  </si>
  <si>
    <t>Alums Storage</t>
  </si>
  <si>
    <t>30111508</t>
  </si>
  <si>
    <t>H2SO4 Process Tank</t>
  </si>
  <si>
    <t>30111509</t>
  </si>
  <si>
    <t>Alums Loading</t>
  </si>
  <si>
    <t>30112001</t>
  </si>
  <si>
    <t>Formaldahyde, Acrolein, Acetaldehyde, Butyraldehyde</t>
  </si>
  <si>
    <t>Formaldehyde: Silver Catalyst</t>
  </si>
  <si>
    <t>30112002</t>
  </si>
  <si>
    <t>Formaldehyde: Mixed Oxide Catalyst</t>
  </si>
  <si>
    <t>30112005</t>
  </si>
  <si>
    <t>Formaldehyde: Absorber Vent</t>
  </si>
  <si>
    <t>30112006</t>
  </si>
  <si>
    <t>Formaldehyde: Fractionator Vent</t>
  </si>
  <si>
    <t>30112007</t>
  </si>
  <si>
    <t>Formaldehyde: Fugitive Emissions</t>
  </si>
  <si>
    <t>30112011</t>
  </si>
  <si>
    <t>Acetaldehyde from Ethylene</t>
  </si>
  <si>
    <t>30112012</t>
  </si>
  <si>
    <t>Acetaldehyde from Ethanol</t>
  </si>
  <si>
    <t>30112013</t>
  </si>
  <si>
    <t>Acetaldehyde: Off-air Absorber Vent</t>
  </si>
  <si>
    <t>30112014</t>
  </si>
  <si>
    <t>Acetaldehyde: Off-gas Absorber Vent</t>
  </si>
  <si>
    <t>30112017</t>
  </si>
  <si>
    <t>Acetaldehyde: Fugitive Emissions</t>
  </si>
  <si>
    <t>30112021</t>
  </si>
  <si>
    <t>Butyraldehyde: General</t>
  </si>
  <si>
    <t>30112031</t>
  </si>
  <si>
    <t>Acrolein: CO2 Stripping Tower</t>
  </si>
  <si>
    <t>30112032</t>
  </si>
  <si>
    <t>Acrolein: Aqueous Acrolein Receiver</t>
  </si>
  <si>
    <t>30112033</t>
  </si>
  <si>
    <t>Acrolein: Distillation System</t>
  </si>
  <si>
    <t>30112034</t>
  </si>
  <si>
    <t>Acrolein: Refrigeration Unit</t>
  </si>
  <si>
    <t>30112037</t>
  </si>
  <si>
    <t>Acrolein: Fugitive Emissions</t>
  </si>
  <si>
    <t>30112099</t>
  </si>
  <si>
    <t>Acrolein: Other Not Classified</t>
  </si>
  <si>
    <t>30112199</t>
  </si>
  <si>
    <t>Organic Dyes/Pigments</t>
  </si>
  <si>
    <t>30112401</t>
  </si>
  <si>
    <t>30112402</t>
  </si>
  <si>
    <t>Butadiene Dryer</t>
  </si>
  <si>
    <t>30112403</t>
  </si>
  <si>
    <t>Chlorination Reactor</t>
  </si>
  <si>
    <t>30112404</t>
  </si>
  <si>
    <t>Dichlorobutene Still</t>
  </si>
  <si>
    <t>30112405</t>
  </si>
  <si>
    <t>Isomerization and 3,4-DCB Recovery Vent</t>
  </si>
  <si>
    <t>30112406</t>
  </si>
  <si>
    <t>Chloroprene Stripper</t>
  </si>
  <si>
    <t>30112407</t>
  </si>
  <si>
    <t>Brine Stripper</t>
  </si>
  <si>
    <t>30112480</t>
  </si>
  <si>
    <t>30112501</t>
  </si>
  <si>
    <t>Chlorine Derivatives</t>
  </si>
  <si>
    <t>Ethylene Dichloride via Oxychlorination</t>
  </si>
  <si>
    <t>30112502</t>
  </si>
  <si>
    <t>Ethylene Dichloride via Direct Chlorination</t>
  </si>
  <si>
    <t>30112504</t>
  </si>
  <si>
    <t>Ethylene Dichloride: Caustic Scrubber</t>
  </si>
  <si>
    <t>30112505</t>
  </si>
  <si>
    <t>Ethylene Dichloride: Reactor Vessel</t>
  </si>
  <si>
    <t>30112506</t>
  </si>
  <si>
    <t>Ethylene Dichloride: Distillation Unit</t>
  </si>
  <si>
    <t>30112509</t>
  </si>
  <si>
    <t>Ethylene Dichloride: Fugitive Emissions</t>
  </si>
  <si>
    <t>30112510</t>
  </si>
  <si>
    <t>Chloromethanes: General</t>
  </si>
  <si>
    <t>30112511</t>
  </si>
  <si>
    <t>Chloromethanes: Recycled Methane Inert-purge</t>
  </si>
  <si>
    <t>30112512</t>
  </si>
  <si>
    <t>Chloromethanes: Drying Bed Regeneration Vent</t>
  </si>
  <si>
    <t>30112514</t>
  </si>
  <si>
    <t>Chloromethanes: Fugitive Emissions</t>
  </si>
  <si>
    <t>30112515</t>
  </si>
  <si>
    <t>Ethyl Chloride: General</t>
  </si>
  <si>
    <t>30112520</t>
  </si>
  <si>
    <t>Perchloroethylene: General</t>
  </si>
  <si>
    <t>30112521</t>
  </si>
  <si>
    <t>Perchloroethylene: Distillation Vent</t>
  </si>
  <si>
    <t>30112522</t>
  </si>
  <si>
    <t>Perchloroethylene: Caustic Scrubber</t>
  </si>
  <si>
    <t>30112524</t>
  </si>
  <si>
    <t>Perchloroethylene: Fugitive Emissions</t>
  </si>
  <si>
    <t>30112525</t>
  </si>
  <si>
    <t>Trichloroethane: General</t>
  </si>
  <si>
    <t>30112526</t>
  </si>
  <si>
    <t>Trichloroethane: HCl Absorber Vent</t>
  </si>
  <si>
    <t>30112527</t>
  </si>
  <si>
    <t>Trichloroethane: Drying Column Vent</t>
  </si>
  <si>
    <t>30112528</t>
  </si>
  <si>
    <t>Trichloroethane: Distillation Column Vent</t>
  </si>
  <si>
    <t>30112529</t>
  </si>
  <si>
    <t>Trichloroethane: Fugitive Emissions</t>
  </si>
  <si>
    <t>30112530</t>
  </si>
  <si>
    <t>Trichloroethylene: General</t>
  </si>
  <si>
    <t>30112531</t>
  </si>
  <si>
    <t>Trichloroethylene: Distillation Unit</t>
  </si>
  <si>
    <t>30112532</t>
  </si>
  <si>
    <t>Trichloroethylene: Neutralizer</t>
  </si>
  <si>
    <t>30112533</t>
  </si>
  <si>
    <t>Trichloroethylene: Product Drying Column</t>
  </si>
  <si>
    <t>30112534</t>
  </si>
  <si>
    <t>Trichloroethylene: Fugitive Emissions</t>
  </si>
  <si>
    <t>30112535</t>
  </si>
  <si>
    <t>Chlorobenzenes: General</t>
  </si>
  <si>
    <t>30112540</t>
  </si>
  <si>
    <t>Vinyl Chloride: General</t>
  </si>
  <si>
    <t>30112541</t>
  </si>
  <si>
    <t>Vinyl Chloride: Cracking Furnace</t>
  </si>
  <si>
    <t>30112542</t>
  </si>
  <si>
    <t>Vinyl Chloride: HCl Recovery</t>
  </si>
  <si>
    <t>30112543</t>
  </si>
  <si>
    <t>Vinyl Chloride: Light-ends Recovery</t>
  </si>
  <si>
    <t>30112544</t>
  </si>
  <si>
    <t>Dichloroethane: Drying Column</t>
  </si>
  <si>
    <t>30112545</t>
  </si>
  <si>
    <t>Vinyl Chloride Monomer: Drying Column</t>
  </si>
  <si>
    <t>30112546</t>
  </si>
  <si>
    <t>Vinyl Chloride: Product Recovery Still</t>
  </si>
  <si>
    <t>30112547</t>
  </si>
  <si>
    <t>Vinyl Chloride: Cracking Furnace Decoking</t>
  </si>
  <si>
    <t>30112550</t>
  </si>
  <si>
    <t>Vinyl Chloride: Fugitive Emissions</t>
  </si>
  <si>
    <t>30112551</t>
  </si>
  <si>
    <t>Vinylidene Chloride: General</t>
  </si>
  <si>
    <t>30112552</t>
  </si>
  <si>
    <t>Vinylidene Chloride: Dehydrochlorination Reactor</t>
  </si>
  <si>
    <t>30112553</t>
  </si>
  <si>
    <t>Vinylidene Chloride: Distillation Column Vent</t>
  </si>
  <si>
    <t>30112555</t>
  </si>
  <si>
    <t>Vinylidene Chloride: Fugitive Emissions</t>
  </si>
  <si>
    <t>30112556</t>
  </si>
  <si>
    <t>Chloromethanes via MH &amp; MCC Processes: Inert-gas Purge Vent</t>
  </si>
  <si>
    <t>30112557</t>
  </si>
  <si>
    <t>Chloromethanes via MH &amp; MCC Processes: Methylene Chloride Condenser</t>
  </si>
  <si>
    <t>30112558</t>
  </si>
  <si>
    <t>Chloromethanes via MH &amp; MCC Processes: Chloroform Condenser</t>
  </si>
  <si>
    <t>30112599</t>
  </si>
  <si>
    <t>30112699</t>
  </si>
  <si>
    <t>Brominated Organics</t>
  </si>
  <si>
    <t>Bromine Organics</t>
  </si>
  <si>
    <t>30112701</t>
  </si>
  <si>
    <t>Fluorocarbons/Chlorofluorocarbons</t>
  </si>
  <si>
    <t>30112702</t>
  </si>
  <si>
    <t>Distillation Column</t>
  </si>
  <si>
    <t>30112703</t>
  </si>
  <si>
    <t>HCl Recovery Column</t>
  </si>
  <si>
    <t>30112720</t>
  </si>
  <si>
    <t>Chlorofluorocarbon 12/11</t>
  </si>
  <si>
    <t>30112730</t>
  </si>
  <si>
    <t>Chlorofluorocarbon 23/22</t>
  </si>
  <si>
    <t>30112740</t>
  </si>
  <si>
    <t>Chlorofluorocarbon 113/114</t>
  </si>
  <si>
    <t>30112780</t>
  </si>
  <si>
    <t>30113001</t>
  </si>
  <si>
    <t>Ammonium Sulfate (Use 3-01-210 for Caprolactum Production)</t>
  </si>
  <si>
    <t>Caprolactum By-product Plants</t>
  </si>
  <si>
    <t>30113003</t>
  </si>
  <si>
    <t>Process Vents</t>
  </si>
  <si>
    <t>30113004</t>
  </si>
  <si>
    <t>Caprolactum By-product: Rotary Dryer</t>
  </si>
  <si>
    <t>30113005</t>
  </si>
  <si>
    <t>Caprolactum By-product: Fluid Bed Dryer</t>
  </si>
  <si>
    <t>30113006</t>
  </si>
  <si>
    <t>Caprolactum By-product: Crystallizer (Evaporator)</t>
  </si>
  <si>
    <t>30113007</t>
  </si>
  <si>
    <t>Caprolactum By-product: Screening</t>
  </si>
  <si>
    <t>30113201</t>
  </si>
  <si>
    <t>Organic Acid Manufacturing</t>
  </si>
  <si>
    <t>Acetic Acid via Methanol</t>
  </si>
  <si>
    <t>30113205</t>
  </si>
  <si>
    <t>Acetic Acid via Butane</t>
  </si>
  <si>
    <t>30113210</t>
  </si>
  <si>
    <t>Acetic Acid via Acetaldehyde</t>
  </si>
  <si>
    <t>30113221</t>
  </si>
  <si>
    <t>General: Acrylic Acid</t>
  </si>
  <si>
    <t>30113222</t>
  </si>
  <si>
    <t>Quench Absorber</t>
  </si>
  <si>
    <t>30113223</t>
  </si>
  <si>
    <t>Extraction Column</t>
  </si>
  <si>
    <t>30113224</t>
  </si>
  <si>
    <t>Vacuum System</t>
  </si>
  <si>
    <t>30113227</t>
  </si>
  <si>
    <t>30113299</t>
  </si>
  <si>
    <t>30113301</t>
  </si>
  <si>
    <t>Acetic Anhydride</t>
  </si>
  <si>
    <t>30113302</t>
  </si>
  <si>
    <t>Reactor By-product Gas Vent</t>
  </si>
  <si>
    <t>30113303</t>
  </si>
  <si>
    <t>Distillation Column Vent</t>
  </si>
  <si>
    <t>30113380</t>
  </si>
  <si>
    <t>30113701</t>
  </si>
  <si>
    <t>Esters Production</t>
  </si>
  <si>
    <t>Ethyl Acrylate</t>
  </si>
  <si>
    <t>30113710</t>
  </si>
  <si>
    <t>Butyl Acrylate</t>
  </si>
  <si>
    <t>30113799</t>
  </si>
  <si>
    <t>Acrylates: Specify in Comments</t>
  </si>
  <si>
    <t>30114001</t>
  </si>
  <si>
    <t>Acetylene Producion</t>
  </si>
  <si>
    <t>30114002</t>
  </si>
  <si>
    <t>Grinding/Milling</t>
  </si>
  <si>
    <t>30114003</t>
  </si>
  <si>
    <t>30114004</t>
  </si>
  <si>
    <t>Waste Handling</t>
  </si>
  <si>
    <t>30114005</t>
  </si>
  <si>
    <t>30115201</t>
  </si>
  <si>
    <t>Bisphenol A</t>
  </si>
  <si>
    <t>30115301</t>
  </si>
  <si>
    <t>Butadiene</t>
  </si>
  <si>
    <t>30115310</t>
  </si>
  <si>
    <t>Houdry Process: Total</t>
  </si>
  <si>
    <t>30115311</t>
  </si>
  <si>
    <t>Houdry Process: Flue Gas Vent</t>
  </si>
  <si>
    <t>30115312</t>
  </si>
  <si>
    <t>Houdry Process: Dehydrogenation Reactor</t>
  </si>
  <si>
    <t>30115320</t>
  </si>
  <si>
    <t>n-Butene Process: Total</t>
  </si>
  <si>
    <t>30115321</t>
  </si>
  <si>
    <t>n-Butene Process: Flue Gas Vent</t>
  </si>
  <si>
    <t>30115322</t>
  </si>
  <si>
    <t>n-Butene Process: Hydrocarbon Absorber Column</t>
  </si>
  <si>
    <t>30115380</t>
  </si>
  <si>
    <t>30115601</t>
  </si>
  <si>
    <t>Cumene</t>
  </si>
  <si>
    <t>30115602</t>
  </si>
  <si>
    <t>Aluminum Chloride Catalyst Process: Benzene Drying Column</t>
  </si>
  <si>
    <t>30115603</t>
  </si>
  <si>
    <t>Aluminum Chloride Catalyst Process: Catalyst Mix Tank Scrubber Vent</t>
  </si>
  <si>
    <t>30115604</t>
  </si>
  <si>
    <t>Aluminum Chloride Catalyst Process: Wash-Decant System Vent</t>
  </si>
  <si>
    <t>30115605</t>
  </si>
  <si>
    <t>Aluminum Chloride Catalyst Process: Benzene Recovery</t>
  </si>
  <si>
    <t>30115606</t>
  </si>
  <si>
    <t>Aluminum Chloride Catalyst Process: Cumene Distillation Vent</t>
  </si>
  <si>
    <t>30115607</t>
  </si>
  <si>
    <t>Aluminum Chloride Catalyst Process: DIPB Stripping Vent</t>
  </si>
  <si>
    <t>30115609</t>
  </si>
  <si>
    <t>Solid Phosphoric Acid Catalyst Process: Cumene Distillation Sys. Vent</t>
  </si>
  <si>
    <t>30115680</t>
  </si>
  <si>
    <t>30115701</t>
  </si>
  <si>
    <t>Cyclohexane</t>
  </si>
  <si>
    <t>30115702</t>
  </si>
  <si>
    <t>Blowndown Tank Discharge</t>
  </si>
  <si>
    <t>30115703</t>
  </si>
  <si>
    <t>Pumps/Valves/Compressors</t>
  </si>
  <si>
    <t>30115704</t>
  </si>
  <si>
    <t>Catalyst Replacement</t>
  </si>
  <si>
    <t>30115780</t>
  </si>
  <si>
    <t>30115801</t>
  </si>
  <si>
    <t>Cyclohexanone/Cyclohexanol</t>
  </si>
  <si>
    <t>30115802</t>
  </si>
  <si>
    <t>High Pressure Scrubber Vent</t>
  </si>
  <si>
    <t>30115803</t>
  </si>
  <si>
    <t>Low Pressure Scrubber Vent</t>
  </si>
  <si>
    <t>30115821</t>
  </si>
  <si>
    <t>Hydrogenation Reactor Vent</t>
  </si>
  <si>
    <t>30115822</t>
  </si>
  <si>
    <t>Distillation Vent</t>
  </si>
  <si>
    <t>30115880</t>
  </si>
  <si>
    <t>30116701</t>
  </si>
  <si>
    <t>Vinyl Acetate</t>
  </si>
  <si>
    <t>30116702</t>
  </si>
  <si>
    <t>Inert-gas Purge Vent</t>
  </si>
  <si>
    <t>30116703</t>
  </si>
  <si>
    <t>CO2 Purge Vent</t>
  </si>
  <si>
    <t>30116704</t>
  </si>
  <si>
    <t>Inhibitor Mix Tank Discharge</t>
  </si>
  <si>
    <t>30116780</t>
  </si>
  <si>
    <t>30116799</t>
  </si>
  <si>
    <t>30116901</t>
  </si>
  <si>
    <t>Ethyl Benzene</t>
  </si>
  <si>
    <t>30116902</t>
  </si>
  <si>
    <t>Alkylation Reactor Vent</t>
  </si>
  <si>
    <t>30116903</t>
  </si>
  <si>
    <t>Benzene Drying</t>
  </si>
  <si>
    <t>30116904</t>
  </si>
  <si>
    <t>Benzene Recovery/Recycle</t>
  </si>
  <si>
    <t>30116905</t>
  </si>
  <si>
    <t>Ethylbenzene Recovery</t>
  </si>
  <si>
    <t>30116906</t>
  </si>
  <si>
    <t>Polyethylbenzene Recovery</t>
  </si>
  <si>
    <t>30116980</t>
  </si>
  <si>
    <t>30117401</t>
  </si>
  <si>
    <t>Ethylene Oxide</t>
  </si>
  <si>
    <t>30117402</t>
  </si>
  <si>
    <t>Air Oxidation Process Reactor: Main Vent</t>
  </si>
  <si>
    <t>30117410</t>
  </si>
  <si>
    <t>Oxygen Oxidation Process Reactor: CO2 Purge Vent</t>
  </si>
  <si>
    <t>30117411</t>
  </si>
  <si>
    <t>Oxygen Oxidation Process Reactor: Argon Purge Vent</t>
  </si>
  <si>
    <t>30117421</t>
  </si>
  <si>
    <t>Stripper Purge Vent</t>
  </si>
  <si>
    <t>30117480</t>
  </si>
  <si>
    <t>30117601</t>
  </si>
  <si>
    <t>Glycerin (Glycerol)</t>
  </si>
  <si>
    <t>30117610</t>
  </si>
  <si>
    <t>Chlorination Process: General</t>
  </si>
  <si>
    <t>30117611</t>
  </si>
  <si>
    <t>CO2 Absorber</t>
  </si>
  <si>
    <t>30117612</t>
  </si>
  <si>
    <t>Evaporator</t>
  </si>
  <si>
    <t>30117613</t>
  </si>
  <si>
    <t>30117614</t>
  </si>
  <si>
    <t>Stripping Column</t>
  </si>
  <si>
    <t>30117615</t>
  </si>
  <si>
    <t>Light-ends Stripping Column</t>
  </si>
  <si>
    <t>30117616</t>
  </si>
  <si>
    <t>Solvent Stripping Column</t>
  </si>
  <si>
    <t>30117617</t>
  </si>
  <si>
    <t>Product Distillation Column</t>
  </si>
  <si>
    <t>30117618</t>
  </si>
  <si>
    <t>Cooling Tower</t>
  </si>
  <si>
    <t>30117630</t>
  </si>
  <si>
    <t>Oxidation Process: General</t>
  </si>
  <si>
    <t>30117631</t>
  </si>
  <si>
    <t>Light-ends Stripper</t>
  </si>
  <si>
    <t>30117632</t>
  </si>
  <si>
    <t>30117633</t>
  </si>
  <si>
    <t>Glycerin Flasher Column</t>
  </si>
  <si>
    <t>30117634</t>
  </si>
  <si>
    <t>30117680</t>
  </si>
  <si>
    <t>30118101</t>
  </si>
  <si>
    <t>Toluene Diisocyanate</t>
  </si>
  <si>
    <t>30118102</t>
  </si>
  <si>
    <t>Sulfuric Acid Concentrator</t>
  </si>
  <si>
    <t>30118103</t>
  </si>
  <si>
    <t>30118104</t>
  </si>
  <si>
    <t>Catalyst Filtration</t>
  </si>
  <si>
    <t>30118105</t>
  </si>
  <si>
    <t>TDA Vacuum Distillation Vent</t>
  </si>
  <si>
    <t>30118106</t>
  </si>
  <si>
    <t>Dichlorobenzene Solvent Recovery</t>
  </si>
  <si>
    <t>30118107</t>
  </si>
  <si>
    <t>TDI Flash Distillation</t>
  </si>
  <si>
    <t>30118108</t>
  </si>
  <si>
    <t>TDI Purification</t>
  </si>
  <si>
    <t>30118109</t>
  </si>
  <si>
    <t>Residue Vacuum Distillation Unit</t>
  </si>
  <si>
    <t>30118110</t>
  </si>
  <si>
    <t>HCl Absorber</t>
  </si>
  <si>
    <t>30118180</t>
  </si>
  <si>
    <t>30119001</t>
  </si>
  <si>
    <t>Methyl Methacrylate</t>
  </si>
  <si>
    <t>30119002</t>
  </si>
  <si>
    <t>Acetone Cyanohydrin Reactor Off-gas</t>
  </si>
  <si>
    <t>30119003</t>
  </si>
  <si>
    <t>Recovery Columns</t>
  </si>
  <si>
    <t>30119004</t>
  </si>
  <si>
    <t>Acetone Evaporation Vacuum Vent</t>
  </si>
  <si>
    <t>30119010</t>
  </si>
  <si>
    <t>Hydrolysis Reactor</t>
  </si>
  <si>
    <t>30119011</t>
  </si>
  <si>
    <t>Distillation Unit</t>
  </si>
  <si>
    <t>30119012</t>
  </si>
  <si>
    <t>MMA and Light-ends Distillation Unit</t>
  </si>
  <si>
    <t>30119013</t>
  </si>
  <si>
    <t>Acid Distillation</t>
  </si>
  <si>
    <t>30119014</t>
  </si>
  <si>
    <t>MMA Purification</t>
  </si>
  <si>
    <t>30119080</t>
  </si>
  <si>
    <t>30119501</t>
  </si>
  <si>
    <t>30119502</t>
  </si>
  <si>
    <t>Reactor and Separator Vent</t>
  </si>
  <si>
    <t>30119503</t>
  </si>
  <si>
    <t>Acid Stripper Vent</t>
  </si>
  <si>
    <t>30119504</t>
  </si>
  <si>
    <t>Washer and Neutralizer Vent</t>
  </si>
  <si>
    <t>30119505</t>
  </si>
  <si>
    <t>Nitrobenzene Stripper Vent</t>
  </si>
  <si>
    <t>30119506</t>
  </si>
  <si>
    <t>Waste Acid Storage</t>
  </si>
  <si>
    <t>30119580</t>
  </si>
  <si>
    <t>30119701</t>
  </si>
  <si>
    <t>Butylene, Ethylene, Propylene, Olefin Production</t>
  </si>
  <si>
    <t>Ethylene: General</t>
  </si>
  <si>
    <t>30119705</t>
  </si>
  <si>
    <t>Propylene: General</t>
  </si>
  <si>
    <t>30119706</t>
  </si>
  <si>
    <t>Propylene: Reactor</t>
  </si>
  <si>
    <t>30119707</t>
  </si>
  <si>
    <t>Propylene: Drying Tower</t>
  </si>
  <si>
    <t>30119708</t>
  </si>
  <si>
    <t>Propylene: Light-ends Stripper</t>
  </si>
  <si>
    <t>30119709</t>
  </si>
  <si>
    <t>Propylene: Fugitive Emissions</t>
  </si>
  <si>
    <t>30119710</t>
  </si>
  <si>
    <t>Butylene: General</t>
  </si>
  <si>
    <t>30119741</t>
  </si>
  <si>
    <t>Ethylene: Flue Gas Vent</t>
  </si>
  <si>
    <t>30119742</t>
  </si>
  <si>
    <t>Ethylene: Pyrolysis Furnace Decoking</t>
  </si>
  <si>
    <t>30119743</t>
  </si>
  <si>
    <t>Ethylene: Acid Gas Removal</t>
  </si>
  <si>
    <t>30119744</t>
  </si>
  <si>
    <t>Ethylene: Catalyst Regeneration</t>
  </si>
  <si>
    <t>30119745</t>
  </si>
  <si>
    <t>Ethylene: Compressor Lube Oil Vent</t>
  </si>
  <si>
    <t>30119749</t>
  </si>
  <si>
    <t>Ethylene: Fugitive Emissions</t>
  </si>
  <si>
    <t>30119799</t>
  </si>
  <si>
    <t>30120201</t>
  </si>
  <si>
    <t>Phenol</t>
  </si>
  <si>
    <t>30120202</t>
  </si>
  <si>
    <t>Cumene Oxidation</t>
  </si>
  <si>
    <t>30120203</t>
  </si>
  <si>
    <t>CHP Concentrator</t>
  </si>
  <si>
    <t>30120204</t>
  </si>
  <si>
    <t>Light-ends Distillation Vent</t>
  </si>
  <si>
    <t>30120205</t>
  </si>
  <si>
    <t>Acetone Finishing</t>
  </si>
  <si>
    <t>30120206</t>
  </si>
  <si>
    <t>Phenol Distillation Column</t>
  </si>
  <si>
    <t>30120210</t>
  </si>
  <si>
    <t>Oxidate Wash/Separation</t>
  </si>
  <si>
    <t>30120211</t>
  </si>
  <si>
    <t>CHP Cleavage Vent</t>
  </si>
  <si>
    <t>30120280</t>
  </si>
  <si>
    <t>30120501</t>
  </si>
  <si>
    <t>Propylene Oxide</t>
  </si>
  <si>
    <t>30120502</t>
  </si>
  <si>
    <t>Chlorohydronation Process: General</t>
  </si>
  <si>
    <t>30120503</t>
  </si>
  <si>
    <t>Vent Gas Scrubber Vent</t>
  </si>
  <si>
    <t>30120504</t>
  </si>
  <si>
    <t>Saponification Column Vent</t>
  </si>
  <si>
    <t>30120505</t>
  </si>
  <si>
    <t>PO Stripping Column Vent</t>
  </si>
  <si>
    <t>30120506</t>
  </si>
  <si>
    <t>Light-ends Stripping Column Vent</t>
  </si>
  <si>
    <t>30120507</t>
  </si>
  <si>
    <t>PO Final Distillation Column Vent</t>
  </si>
  <si>
    <t>30120508</t>
  </si>
  <si>
    <t>DCP Distillation Column Vent</t>
  </si>
  <si>
    <t>30120509</t>
  </si>
  <si>
    <t>DCIPE Distillation Column Vent</t>
  </si>
  <si>
    <t>30120520</t>
  </si>
  <si>
    <t>Isobutane Hydroperoxide Process: General</t>
  </si>
  <si>
    <t>30120521</t>
  </si>
  <si>
    <t>Oxidation Reactor Scrubber Vent</t>
  </si>
  <si>
    <t>30120522</t>
  </si>
  <si>
    <t>TBA Stripping Column Vent</t>
  </si>
  <si>
    <t>30120523</t>
  </si>
  <si>
    <t>Catalyst Mix Tank Vent</t>
  </si>
  <si>
    <t>30120524</t>
  </si>
  <si>
    <t>30120525</t>
  </si>
  <si>
    <t>Crude TBA Recovery Column Vent</t>
  </si>
  <si>
    <t>30120526</t>
  </si>
  <si>
    <t>TBA Wash-Decant System Vent</t>
  </si>
  <si>
    <t>30120527</t>
  </si>
  <si>
    <t>Wastewater Stripping Column Vent</t>
  </si>
  <si>
    <t>30120528</t>
  </si>
  <si>
    <t>Solvent Scrubber Vent</t>
  </si>
  <si>
    <t>30120529</t>
  </si>
  <si>
    <t>Solvent Recovery Column Vent</t>
  </si>
  <si>
    <t>30120530</t>
  </si>
  <si>
    <t>Water Stripping Column Vent</t>
  </si>
  <si>
    <t>30120531</t>
  </si>
  <si>
    <t>Propylene Glycol and Dipropylene Glycol Combined Vent</t>
  </si>
  <si>
    <t>30120532</t>
  </si>
  <si>
    <t>Flue Gas Vent</t>
  </si>
  <si>
    <t>30120540</t>
  </si>
  <si>
    <t>Ethylbenzene Hydroperoxide Process: General</t>
  </si>
  <si>
    <t>30120541</t>
  </si>
  <si>
    <t>30120542</t>
  </si>
  <si>
    <t>Falling Film Evaporator Vent</t>
  </si>
  <si>
    <t>30120543</t>
  </si>
  <si>
    <t>30120544</t>
  </si>
  <si>
    <t>Separation Column Vent</t>
  </si>
  <si>
    <t>30120545</t>
  </si>
  <si>
    <t>30120546</t>
  </si>
  <si>
    <t>Propylene Recovery Column Vent</t>
  </si>
  <si>
    <t>30120547</t>
  </si>
  <si>
    <t>Product Wash-Decant System Vent</t>
  </si>
  <si>
    <t>30120548</t>
  </si>
  <si>
    <t>Mixed Hydrocarbon Wash-Decant System Vent</t>
  </si>
  <si>
    <t>30120549</t>
  </si>
  <si>
    <t>Ethyl Benzene Wash-Decant System Vent</t>
  </si>
  <si>
    <t>30120550</t>
  </si>
  <si>
    <t>Ethyl Benzene Stripping Column Vent</t>
  </si>
  <si>
    <t>30120551</t>
  </si>
  <si>
    <t>Light-hydrocarbon Stripping Column Vent</t>
  </si>
  <si>
    <t>30120552</t>
  </si>
  <si>
    <t>MBA-AP Stripping Column Vent</t>
  </si>
  <si>
    <t>30120553</t>
  </si>
  <si>
    <t>Dehydration Reactor System Vent</t>
  </si>
  <si>
    <t>30120554</t>
  </si>
  <si>
    <t>Light-impurities Stripping Column Vent</t>
  </si>
  <si>
    <t>30120555</t>
  </si>
  <si>
    <t>Styrene Finishing Column Vent</t>
  </si>
  <si>
    <t>30120580</t>
  </si>
  <si>
    <t>30120601</t>
  </si>
  <si>
    <t>Styrene</t>
  </si>
  <si>
    <t>30120602</t>
  </si>
  <si>
    <t>Benzene Recycle</t>
  </si>
  <si>
    <t>30120603</t>
  </si>
  <si>
    <t>Styrene Purification</t>
  </si>
  <si>
    <t>30120680</t>
  </si>
  <si>
    <t>30121001</t>
  </si>
  <si>
    <t>Caprolactum (Use 3-01-130 for Ammonium Sulfate By-product Production)</t>
  </si>
  <si>
    <t>30121002</t>
  </si>
  <si>
    <t>Cyclohexanone Purification Vent</t>
  </si>
  <si>
    <t>30121003</t>
  </si>
  <si>
    <t>Dehydrogenation Reactor Vent</t>
  </si>
  <si>
    <t>30121004</t>
  </si>
  <si>
    <t>Oleum Reactor</t>
  </si>
  <si>
    <t>30121005</t>
  </si>
  <si>
    <t>Neutralization Reactor Vent</t>
  </si>
  <si>
    <t>30121006</t>
  </si>
  <si>
    <t>Solvent Separation/Recovery</t>
  </si>
  <si>
    <t>30121007</t>
  </si>
  <si>
    <t>Oximation Reactor/Separator</t>
  </si>
  <si>
    <t>30121008</t>
  </si>
  <si>
    <t>Caprolactum Purification</t>
  </si>
  <si>
    <t>30121009</t>
  </si>
  <si>
    <t>Ammonium Sulfate Drying ** (Use 3-01-130-04 or 3-01-130-05)</t>
  </si>
  <si>
    <t>30121010</t>
  </si>
  <si>
    <t>AS:Cool/Screen/Storage**(Use 301130-06&amp;07,301870-25&amp;26,301875-25&amp;26)</t>
  </si>
  <si>
    <t>30121080</t>
  </si>
  <si>
    <t>30121101</t>
  </si>
  <si>
    <t>Linear Alkylbenzene</t>
  </si>
  <si>
    <t>Olefin Process: General</t>
  </si>
  <si>
    <t>30121102</t>
  </si>
  <si>
    <t>30121103</t>
  </si>
  <si>
    <t>Hydrogen Fluoride Scrubber Vent</t>
  </si>
  <si>
    <t>30121104</t>
  </si>
  <si>
    <t>Vacuum Refining</t>
  </si>
  <si>
    <t>30121121</t>
  </si>
  <si>
    <t>30121122</t>
  </si>
  <si>
    <t>Parafin Drying Column Vent</t>
  </si>
  <si>
    <t>30121123</t>
  </si>
  <si>
    <t>HCl Absorber Vent</t>
  </si>
  <si>
    <t>30121124</t>
  </si>
  <si>
    <t>Atmospheric Wash-Decant Vent</t>
  </si>
  <si>
    <t>30121125</t>
  </si>
  <si>
    <t>Benzene Stripping Column</t>
  </si>
  <si>
    <t>30121180</t>
  </si>
  <si>
    <t>30125001</t>
  </si>
  <si>
    <t>Methanol/Alcohol Production</t>
  </si>
  <si>
    <t>Methanol: General</t>
  </si>
  <si>
    <t>30125002</t>
  </si>
  <si>
    <t>Methanol: Purge Gas Vent</t>
  </si>
  <si>
    <t>30125003</t>
  </si>
  <si>
    <t>Methanol: Distillation Vent</t>
  </si>
  <si>
    <t>30125004</t>
  </si>
  <si>
    <t>Methanol: Fugitive Emissions</t>
  </si>
  <si>
    <t>30125005</t>
  </si>
  <si>
    <t>Ethanol via Ethylene</t>
  </si>
  <si>
    <t>30125010</t>
  </si>
  <si>
    <t>Ethanol by Fermentation</t>
  </si>
  <si>
    <t>30125015</t>
  </si>
  <si>
    <t>30125020</t>
  </si>
  <si>
    <t>Alcohols by Oxo Process</t>
  </si>
  <si>
    <t>30125025</t>
  </si>
  <si>
    <t>Fatty Alcohols by Hydrogenation</t>
  </si>
  <si>
    <t>30125099</t>
  </si>
  <si>
    <t>30125101</t>
  </si>
  <si>
    <t>30125102</t>
  </si>
  <si>
    <t>Evaporator Purge Vent</t>
  </si>
  <si>
    <t>30125103</t>
  </si>
  <si>
    <t>Water Removal Steam: Jet Ejector</t>
  </si>
  <si>
    <t>30125104</t>
  </si>
  <si>
    <t>30125180</t>
  </si>
  <si>
    <t>30125201</t>
  </si>
  <si>
    <t>Etherene Production</t>
  </si>
  <si>
    <t>30125301</t>
  </si>
  <si>
    <t>Glycol Ethers</t>
  </si>
  <si>
    <t>30125302</t>
  </si>
  <si>
    <t>30125305</t>
  </si>
  <si>
    <t>Catalyst: Methanol Mix Tank</t>
  </si>
  <si>
    <t>30125306</t>
  </si>
  <si>
    <t>Methanol Recovery Column Vent</t>
  </si>
  <si>
    <t>30125315</t>
  </si>
  <si>
    <t>Catalyst: Ethanol Mix Tank</t>
  </si>
  <si>
    <t>30125316</t>
  </si>
  <si>
    <t>Ethanol Recovery Column Vent</t>
  </si>
  <si>
    <t>30125325</t>
  </si>
  <si>
    <t>Catalyst: Butanol Mix Tank</t>
  </si>
  <si>
    <t>30125326</t>
  </si>
  <si>
    <t>Butanol Recovery Column Vent</t>
  </si>
  <si>
    <t>30125330</t>
  </si>
  <si>
    <t>Secondary Emissions: Handling and Disposal of Process Waste Streams</t>
  </si>
  <si>
    <t>30125380</t>
  </si>
  <si>
    <t>30125401</t>
  </si>
  <si>
    <t>Nitriles, Acrylonitrile, Adiponitrile Production</t>
  </si>
  <si>
    <t>Acetonitrile</t>
  </si>
  <si>
    <t>30125405</t>
  </si>
  <si>
    <t>General: Acrylonitrile</t>
  </si>
  <si>
    <t>30125406</t>
  </si>
  <si>
    <t>Absorber Vent: Normal</t>
  </si>
  <si>
    <t>30125407</t>
  </si>
  <si>
    <t>Absorber Vent: Startup</t>
  </si>
  <si>
    <t>30125408</t>
  </si>
  <si>
    <t>Recovery/Purification Column Vent</t>
  </si>
  <si>
    <t>30125409</t>
  </si>
  <si>
    <t>30125410</t>
  </si>
  <si>
    <t>Via Adipic Acid: General</t>
  </si>
  <si>
    <t>30125411</t>
  </si>
  <si>
    <t>Ammonia Recovery Still</t>
  </si>
  <si>
    <t>30125412</t>
  </si>
  <si>
    <t>Product Fractionator Vent</t>
  </si>
  <si>
    <t>30125413</t>
  </si>
  <si>
    <t>Product Recovery Vent</t>
  </si>
  <si>
    <t>30125415</t>
  </si>
  <si>
    <t>Via Butadiene: General</t>
  </si>
  <si>
    <t>30125416</t>
  </si>
  <si>
    <t>30125417</t>
  </si>
  <si>
    <t>Cyanide Synthesis</t>
  </si>
  <si>
    <t>30125418</t>
  </si>
  <si>
    <t>Cyanation/Isomerization</t>
  </si>
  <si>
    <t>30125420</t>
  </si>
  <si>
    <t>30125499</t>
  </si>
  <si>
    <t>30125801</t>
  </si>
  <si>
    <t>Benzene/Toluene/Aromatics/Xylenes</t>
  </si>
  <si>
    <t>Benzene: General</t>
  </si>
  <si>
    <t>30125802</t>
  </si>
  <si>
    <t>Benzene: Reactor</t>
  </si>
  <si>
    <t>30125803</t>
  </si>
  <si>
    <t>Benzene: Distillation Unit</t>
  </si>
  <si>
    <t>30125805</t>
  </si>
  <si>
    <t>Toluene: General</t>
  </si>
  <si>
    <t>30125806</t>
  </si>
  <si>
    <t>Toluene: Reactor</t>
  </si>
  <si>
    <t>30125807</t>
  </si>
  <si>
    <t>Toluene: Distillation Unit</t>
  </si>
  <si>
    <t>30125810</t>
  </si>
  <si>
    <t>p-Xylene: General</t>
  </si>
  <si>
    <t>30125815</t>
  </si>
  <si>
    <t>Xylenes: General</t>
  </si>
  <si>
    <t>30125816</t>
  </si>
  <si>
    <t>Xylenes: Reactor</t>
  </si>
  <si>
    <t>30125817</t>
  </si>
  <si>
    <t>Xylenes: Distillation Unit</t>
  </si>
  <si>
    <t>30125880</t>
  </si>
  <si>
    <t>Aromatics: Fugitive Emissions</t>
  </si>
  <si>
    <t>30125899</t>
  </si>
  <si>
    <t>30130101</t>
  </si>
  <si>
    <t>Chlorobenzene</t>
  </si>
  <si>
    <t>Tail Gas Scrubber</t>
  </si>
  <si>
    <t>30130102</t>
  </si>
  <si>
    <t>Benzene Drying: Distillation</t>
  </si>
  <si>
    <t>30130103</t>
  </si>
  <si>
    <t>Benzene Recovery</t>
  </si>
  <si>
    <t>30130104</t>
  </si>
  <si>
    <t>Heavy-ends Processing</t>
  </si>
  <si>
    <t>30130105</t>
  </si>
  <si>
    <t>MCB Distillation</t>
  </si>
  <si>
    <t>30130106</t>
  </si>
  <si>
    <t>30130107</t>
  </si>
  <si>
    <t>DCB Crystallization</t>
  </si>
  <si>
    <t>30130108</t>
  </si>
  <si>
    <t>DCB Crystal Handling/Loading</t>
  </si>
  <si>
    <t>30130110</t>
  </si>
  <si>
    <t>Catalyst Incineration</t>
  </si>
  <si>
    <t>30130114</t>
  </si>
  <si>
    <t>Secondary Emissions: Handling and Disposal of Wastewater</t>
  </si>
  <si>
    <t>30130115</t>
  </si>
  <si>
    <t>Atmospheric Distillation Vents</t>
  </si>
  <si>
    <t>30130180</t>
  </si>
  <si>
    <t>30130201</t>
  </si>
  <si>
    <t>Carbon Tetrachloride</t>
  </si>
  <si>
    <t>30130202</t>
  </si>
  <si>
    <t>30130203</t>
  </si>
  <si>
    <t>Caustic Scrubber</t>
  </si>
  <si>
    <t>30130280</t>
  </si>
  <si>
    <t>30130301</t>
  </si>
  <si>
    <t>Allyl Chloride</t>
  </si>
  <si>
    <t>30130302</t>
  </si>
  <si>
    <t>30130303</t>
  </si>
  <si>
    <t>Light-ends Distillation</t>
  </si>
  <si>
    <t>30130304</t>
  </si>
  <si>
    <t>Allyl Chloride Distillation Column</t>
  </si>
  <si>
    <t>30130305</t>
  </si>
  <si>
    <t>DCP Distillation Column</t>
  </si>
  <si>
    <t>30130380</t>
  </si>
  <si>
    <t>30130401</t>
  </si>
  <si>
    <t>Allyl Alcohol</t>
  </si>
  <si>
    <t>30130402</t>
  </si>
  <si>
    <t>30130403</t>
  </si>
  <si>
    <t>Filtration System</t>
  </si>
  <si>
    <t>30130404</t>
  </si>
  <si>
    <t>30130405</t>
  </si>
  <si>
    <t>Distillation System Condenser</t>
  </si>
  <si>
    <t>30130480</t>
  </si>
  <si>
    <t>30130501</t>
  </si>
  <si>
    <t>Epichlorohydrin</t>
  </si>
  <si>
    <t>30130502</t>
  </si>
  <si>
    <t>Epoxidation Reactor</t>
  </si>
  <si>
    <t>30130503</t>
  </si>
  <si>
    <t>Azetrope Column</t>
  </si>
  <si>
    <t>30130504</t>
  </si>
  <si>
    <t>30130505</t>
  </si>
  <si>
    <t>Finishing Column</t>
  </si>
  <si>
    <t>30130580</t>
  </si>
  <si>
    <t>30140101</t>
  </si>
  <si>
    <t>Nitroglycerin Production</t>
  </si>
  <si>
    <t>Continuous Nitrator</t>
  </si>
  <si>
    <t>30140102</t>
  </si>
  <si>
    <t>Product Purification/Neutralization</t>
  </si>
  <si>
    <t>30140103</t>
  </si>
  <si>
    <t>Nitric Acid Recovery (Use more specific codes 3-01-410-10 thru -25)</t>
  </si>
  <si>
    <t>30140105</t>
  </si>
  <si>
    <t>30140110</t>
  </si>
  <si>
    <t>Continuous Process: Separation</t>
  </si>
  <si>
    <t>30140120</t>
  </si>
  <si>
    <t>30140121</t>
  </si>
  <si>
    <t>Continuous Process: Spent Acid Recovery: Denitrating Column</t>
  </si>
  <si>
    <t>30140122</t>
  </si>
  <si>
    <t>30140123</t>
  </si>
  <si>
    <t>Continuous Process: Spent Acid Recovery: Sulfuric Acid Concentrator</t>
  </si>
  <si>
    <t>30140124</t>
  </si>
  <si>
    <t>30140125</t>
  </si>
  <si>
    <t>30140130</t>
  </si>
  <si>
    <t>30140131</t>
  </si>
  <si>
    <t>30140132</t>
  </si>
  <si>
    <t>30140133</t>
  </si>
  <si>
    <t>30140134</t>
  </si>
  <si>
    <t>30140135</t>
  </si>
  <si>
    <t>30140136</t>
  </si>
  <si>
    <t>Continuous Process: Nitric Acid Conc.: Nitric Acid Concentrators</t>
  </si>
  <si>
    <t>30140150</t>
  </si>
  <si>
    <t>Waste Disposal: Neutralization and Wash</t>
  </si>
  <si>
    <t>30140151</t>
  </si>
  <si>
    <t>Waste Disposal: Separation</t>
  </si>
  <si>
    <t>30140199</t>
  </si>
  <si>
    <t>30140210</t>
  </si>
  <si>
    <t>Explosives Manufacture - Pentaerythritol Tetranitrate (PETN)</t>
  </si>
  <si>
    <t>30140211</t>
  </si>
  <si>
    <t>Batch Process: Nitration Reactors and Washers</t>
  </si>
  <si>
    <t>30140214</t>
  </si>
  <si>
    <t>Batch Process: Stabilization</t>
  </si>
  <si>
    <t>30140217</t>
  </si>
  <si>
    <t>Batch Process: Acetone Distillation and Recovery</t>
  </si>
  <si>
    <t>30140220</t>
  </si>
  <si>
    <t>30140221</t>
  </si>
  <si>
    <t>30140222</t>
  </si>
  <si>
    <t>30140223</t>
  </si>
  <si>
    <t>Batch Process: Spent Acid Recovery: Sulfuric Acid Concentrator</t>
  </si>
  <si>
    <t>30140224</t>
  </si>
  <si>
    <t>30140225</t>
  </si>
  <si>
    <t>Batch Process: Spent Acid Recovery: Reflux Column</t>
  </si>
  <si>
    <t>30140230</t>
  </si>
  <si>
    <t>30140231</t>
  </si>
  <si>
    <t>Batch Process: Nitric Acid Concentration: Distillation Column</t>
  </si>
  <si>
    <t>30140232</t>
  </si>
  <si>
    <t>30140233</t>
  </si>
  <si>
    <t>30140234</t>
  </si>
  <si>
    <t>30140235</t>
  </si>
  <si>
    <t>30140236</t>
  </si>
  <si>
    <t>Batch Process: Nitric Acid Concentration: Nitric Acid Concentrators</t>
  </si>
  <si>
    <t>30140250</t>
  </si>
  <si>
    <t>30140251</t>
  </si>
  <si>
    <t>Continuous Process: Nitration Reactors and Washers</t>
  </si>
  <si>
    <t>30140252</t>
  </si>
  <si>
    <t>Continuous Process: Stabilization</t>
  </si>
  <si>
    <t>30140253</t>
  </si>
  <si>
    <t>Continuous Process: Acetone Distillation and Recovery</t>
  </si>
  <si>
    <t>30140260</t>
  </si>
  <si>
    <t>30140261</t>
  </si>
  <si>
    <t>30140262</t>
  </si>
  <si>
    <t>30140263</t>
  </si>
  <si>
    <t>30140264</t>
  </si>
  <si>
    <t>30140265</t>
  </si>
  <si>
    <t>Continuous Process: Spent Acid Recovery: Reflux Column</t>
  </si>
  <si>
    <t>30140270</t>
  </si>
  <si>
    <t>30140271</t>
  </si>
  <si>
    <t>Continuous Process: Nitric Acid Concentration: Distillation Column</t>
  </si>
  <si>
    <t>30140272</t>
  </si>
  <si>
    <t>30140273</t>
  </si>
  <si>
    <t>30140274</t>
  </si>
  <si>
    <t>30140275</t>
  </si>
  <si>
    <t>30140276</t>
  </si>
  <si>
    <t>30140299</t>
  </si>
  <si>
    <t>30140306</t>
  </si>
  <si>
    <t>Explosives Manufacture - RDX/HMX Production</t>
  </si>
  <si>
    <t>Nitric Acid/Ammonium Nitrate Mixing</t>
  </si>
  <si>
    <t>30140307</t>
  </si>
  <si>
    <t>Hexamine/Acetic Acid Mixing</t>
  </si>
  <si>
    <t>30140310</t>
  </si>
  <si>
    <t>30140311</t>
  </si>
  <si>
    <t>Batch Process: Nitration Reactor</t>
  </si>
  <si>
    <t>30140312</t>
  </si>
  <si>
    <t>Batch Process: Aging Tank</t>
  </si>
  <si>
    <t>30140313</t>
  </si>
  <si>
    <t>Batch Process: Simmer Tank</t>
  </si>
  <si>
    <t>30140320</t>
  </si>
  <si>
    <t>Batch Process: Refinement</t>
  </si>
  <si>
    <t>30140330</t>
  </si>
  <si>
    <t>Batch Process: Blending</t>
  </si>
  <si>
    <t>30140340</t>
  </si>
  <si>
    <t>Batch Process: Formulation</t>
  </si>
  <si>
    <t>30140350</t>
  </si>
  <si>
    <t>Batch Process: Acetic Acid Recovery</t>
  </si>
  <si>
    <t>30140360</t>
  </si>
  <si>
    <t>Batch Process: Acetone or Cyclohexanone Recovery</t>
  </si>
  <si>
    <t>30140399</t>
  </si>
  <si>
    <t>30180001</t>
  </si>
  <si>
    <t>General Processes</t>
  </si>
  <si>
    <t>30180002</t>
  </si>
  <si>
    <t>Pipeline Valves: Gas Stream</t>
  </si>
  <si>
    <t>30180003</t>
  </si>
  <si>
    <t>Pipeline Valves: Light Liquid/Gas Stream</t>
  </si>
  <si>
    <t>30180004</t>
  </si>
  <si>
    <t>Pipeline Valves: Heavy Liquid Stream</t>
  </si>
  <si>
    <t>30180005</t>
  </si>
  <si>
    <t>Pipeline Valves: Hydrogen Stream</t>
  </si>
  <si>
    <t>30180006</t>
  </si>
  <si>
    <t>Open-ended Valves: All Streams</t>
  </si>
  <si>
    <t>30180007</t>
  </si>
  <si>
    <t>Flanges: All Streams</t>
  </si>
  <si>
    <t>30180008</t>
  </si>
  <si>
    <t>Pump Seals: Light Liquid/Gas Stream</t>
  </si>
  <si>
    <t>30180009</t>
  </si>
  <si>
    <t>Pump Seals: Heavy Liquid Stream</t>
  </si>
  <si>
    <t>30180010</t>
  </si>
  <si>
    <t>Compressor Seals: Gas Stream</t>
  </si>
  <si>
    <t>30180011</t>
  </si>
  <si>
    <t>Compressor Seals: Heavy Liquid Stream</t>
  </si>
  <si>
    <t>30180012</t>
  </si>
  <si>
    <t>Drains: All Streams</t>
  </si>
  <si>
    <t>30180013</t>
  </si>
  <si>
    <t>Vessel Relief Valves: All Streams</t>
  </si>
  <si>
    <t>30181001</t>
  </si>
  <si>
    <t>Air Oxidation Units</t>
  </si>
  <si>
    <t>30182001</t>
  </si>
  <si>
    <t>Wastewater Stripper</t>
  </si>
  <si>
    <t>30182002</t>
  </si>
  <si>
    <t>30182003</t>
  </si>
  <si>
    <t>30182004</t>
  </si>
  <si>
    <t>Chemical Plant Wastewater System: Junction Box</t>
  </si>
  <si>
    <t>30182005</t>
  </si>
  <si>
    <t>Chemical Plant Wastewater System: Lift Station</t>
  </si>
  <si>
    <t>30182006</t>
  </si>
  <si>
    <t>Chemical Plant Wastewater System: Aerated Impoundment</t>
  </si>
  <si>
    <t>30182007</t>
  </si>
  <si>
    <t>Chemical Plant Wastewater System: Non-aerated Impoundment</t>
  </si>
  <si>
    <t>30182008</t>
  </si>
  <si>
    <t>Chemical Plant Wastewater System: Weir</t>
  </si>
  <si>
    <t>30182009</t>
  </si>
  <si>
    <t>Chemical Plant Wastewater System: Activated Sludge Impoundment</t>
  </si>
  <si>
    <t>30182010</t>
  </si>
  <si>
    <t>Chemical Plant Wastewater System: Clarifier</t>
  </si>
  <si>
    <t>30182011</t>
  </si>
  <si>
    <t>Chemical Plant Wastewater System: Open Trench</t>
  </si>
  <si>
    <t>30182501</t>
  </si>
  <si>
    <t>TNT: Waterwash of Crude TNT (Yellow Water)</t>
  </si>
  <si>
    <t>30182502</t>
  </si>
  <si>
    <t>TNT: Sellite Treatment and Subsequent Washing of Crude TNT (Red H2O)</t>
  </si>
  <si>
    <t>30182503</t>
  </si>
  <si>
    <t>TNT: Nitration Fume Scrubber</t>
  </si>
  <si>
    <t>30182504</t>
  </si>
  <si>
    <t>TNT: Finishing Operation Fume Scrubber</t>
  </si>
  <si>
    <t>30182510</t>
  </si>
  <si>
    <t>NG: NG/Acid Separator Soda Wash</t>
  </si>
  <si>
    <t>30182511</t>
  </si>
  <si>
    <t>NG: Separator Following Soda Wash</t>
  </si>
  <si>
    <t>30182512</t>
  </si>
  <si>
    <t>NG: Separator Following Fresh Water Wash</t>
  </si>
  <si>
    <t>30182513</t>
  </si>
  <si>
    <t>NG: Emulsifier</t>
  </si>
  <si>
    <t>30182514</t>
  </si>
  <si>
    <t>NG: Refrigeration House</t>
  </si>
  <si>
    <t>30182515</t>
  </si>
  <si>
    <t>NG: Spent Acid Storage</t>
  </si>
  <si>
    <t>30182516</t>
  </si>
  <si>
    <t>NG: Air Compressor House</t>
  </si>
  <si>
    <t>30182517</t>
  </si>
  <si>
    <t>30182530</t>
  </si>
  <si>
    <t>NC: Nitric Acid Concentrators</t>
  </si>
  <si>
    <t>30182531</t>
  </si>
  <si>
    <t>NC: Nitration Reactor</t>
  </si>
  <si>
    <t>30182532</t>
  </si>
  <si>
    <t>NC: Purification Boiling Tubs</t>
  </si>
  <si>
    <t>30182533</t>
  </si>
  <si>
    <t>NC: Purification Beaters</t>
  </si>
  <si>
    <t>30182534</t>
  </si>
  <si>
    <t>NC: Purification Poacher</t>
  </si>
  <si>
    <t>30182535</t>
  </si>
  <si>
    <t>NC: Purification Blender</t>
  </si>
  <si>
    <t>30182536</t>
  </si>
  <si>
    <t>NC: Purification Wringer</t>
  </si>
  <si>
    <t>30182550</t>
  </si>
  <si>
    <t>PETN: Nitration Reactors</t>
  </si>
  <si>
    <t>30182551</t>
  </si>
  <si>
    <t>PETN: Spent Acid Recovery</t>
  </si>
  <si>
    <t>30182552</t>
  </si>
  <si>
    <t>PETN: Nitric Acid Concentrators</t>
  </si>
  <si>
    <t>30182553</t>
  </si>
  <si>
    <t>PETN: Stabilization</t>
  </si>
  <si>
    <t>30182560</t>
  </si>
  <si>
    <t>RDX/HMX: Nitration</t>
  </si>
  <si>
    <t>30182561</t>
  </si>
  <si>
    <t>RDX/HMX: Filter/Wash</t>
  </si>
  <si>
    <t>30182562</t>
  </si>
  <si>
    <t>RDX/HMX: Recrystallization</t>
  </si>
  <si>
    <t>30182563</t>
  </si>
  <si>
    <t>RDX/HMX: Dewatering</t>
  </si>
  <si>
    <t>30182599</t>
  </si>
  <si>
    <t>30183001</t>
  </si>
  <si>
    <t>30184001</t>
  </si>
  <si>
    <t>30187001</t>
  </si>
  <si>
    <t>Inorganic Chemical Storage (Fixed Roof Tanks)</t>
  </si>
  <si>
    <t>Hydrochloric Acid: Breathing Loss ** (Use 3-01-870-33)</t>
  </si>
  <si>
    <t>30187002</t>
  </si>
  <si>
    <t>Hydrochloric Acid: Working Loss ** (Use 3-01-870-34)</t>
  </si>
  <si>
    <t>30187003</t>
  </si>
  <si>
    <t>Hydrofluoric Acid: Breathing Loss</t>
  </si>
  <si>
    <t>30187004</t>
  </si>
  <si>
    <t>Hydrofluoric Acid: Working Loss</t>
  </si>
  <si>
    <t>30187005</t>
  </si>
  <si>
    <t>Nitric Acid: Breathing Loss</t>
  </si>
  <si>
    <t>30187006</t>
  </si>
  <si>
    <t>Nitric Acid: Working Loss</t>
  </si>
  <si>
    <t>30187007</t>
  </si>
  <si>
    <t>Phosphoric Acid: Breathing Loss</t>
  </si>
  <si>
    <t>30187008</t>
  </si>
  <si>
    <t>Phosphoric Acid: Working Loss</t>
  </si>
  <si>
    <t>30187009</t>
  </si>
  <si>
    <t>Sulfuric Acid: Breathing Loss</t>
  </si>
  <si>
    <t>30187010</t>
  </si>
  <si>
    <t>Sulfuric Acid: Working Loss</t>
  </si>
  <si>
    <t>30187011</t>
  </si>
  <si>
    <t>Ammonium Nitrate: Breathing Loss</t>
  </si>
  <si>
    <t>30187012</t>
  </si>
  <si>
    <t>Ammonium Nitrate: Working Loss</t>
  </si>
  <si>
    <t>30187013</t>
  </si>
  <si>
    <t>Urea: Breathing Loss</t>
  </si>
  <si>
    <t>30187014</t>
  </si>
  <si>
    <t>Urea: Working Loss</t>
  </si>
  <si>
    <t>30187015</t>
  </si>
  <si>
    <t>Copper Sulfate: Breathing Loss</t>
  </si>
  <si>
    <t>30187016</t>
  </si>
  <si>
    <t>Copper Sulfate: Working Loss</t>
  </si>
  <si>
    <t>30187017</t>
  </si>
  <si>
    <t>Aqueous Ammonia: Breathing Loss</t>
  </si>
  <si>
    <t>30187018</t>
  </si>
  <si>
    <t>Aqueous Ammonia: Working Loss</t>
  </si>
  <si>
    <t>30187019</t>
  </si>
  <si>
    <t>Ammonium Bicarbonate: Breathing Loss</t>
  </si>
  <si>
    <t>30187020</t>
  </si>
  <si>
    <t>Ammonium Bicarbonate: Working Loss</t>
  </si>
  <si>
    <t>30187021</t>
  </si>
  <si>
    <t>Hydrazine Hydrate: Breathing Loss</t>
  </si>
  <si>
    <t>30187022</t>
  </si>
  <si>
    <t>Hydrazine Hydrate: Working Loss</t>
  </si>
  <si>
    <t>30187023</t>
  </si>
  <si>
    <t>Anhydrous Hydrazine: Breathing Loss</t>
  </si>
  <si>
    <t>30187024</t>
  </si>
  <si>
    <t>Anhydrous Hydrazine: Working Loss</t>
  </si>
  <si>
    <t>30187025</t>
  </si>
  <si>
    <t>Ammonium Sulfate: Breathing Loss</t>
  </si>
  <si>
    <t>30187026</t>
  </si>
  <si>
    <t>Ammonium Sulfate: Working Loss</t>
  </si>
  <si>
    <t>30187029</t>
  </si>
  <si>
    <t>Fluosilicic Acid: Breathing Loss</t>
  </si>
  <si>
    <t>30187030</t>
  </si>
  <si>
    <t>Fluosilicic Acid: Working Loss</t>
  </si>
  <si>
    <t>30187031</t>
  </si>
  <si>
    <t>Chromic Acid: Breathing Loss</t>
  </si>
  <si>
    <t>30187032</t>
  </si>
  <si>
    <t>Chromic Acid: Working Loss</t>
  </si>
  <si>
    <t>30187033</t>
  </si>
  <si>
    <t>Hydrochloric Acid: Breathing Loss</t>
  </si>
  <si>
    <t>30187034</t>
  </si>
  <si>
    <t>Hydrochloric Acid: Working Loss</t>
  </si>
  <si>
    <t>30187097</t>
  </si>
  <si>
    <t>Specify Liquid: Breathing Loss</t>
  </si>
  <si>
    <t>30187098</t>
  </si>
  <si>
    <t>Specify Liquid: Working Loss</t>
  </si>
  <si>
    <t>30187501</t>
  </si>
  <si>
    <t>Inorganic Chemical Storage (Floating Roof Tank)</t>
  </si>
  <si>
    <t>Carbon Disulfide: Breathing Loss ** (Use 4-07-296-01)</t>
  </si>
  <si>
    <t>30187502</t>
  </si>
  <si>
    <t>Carbon Disulfide: Withdrawal Loss ** (Use 4-07-296-02)</t>
  </si>
  <si>
    <t>30187503</t>
  </si>
  <si>
    <t>Hydrofluoric Acid: Standing Loss</t>
  </si>
  <si>
    <t>30187504</t>
  </si>
  <si>
    <t>Hydrofluoric Acid: Withdrawal Loss</t>
  </si>
  <si>
    <t>30187505</t>
  </si>
  <si>
    <t>Nitric Acid: Standing Loss</t>
  </si>
  <si>
    <t>30187506</t>
  </si>
  <si>
    <t>Nitric Acid: Withdrawal Loss</t>
  </si>
  <si>
    <t>30187507</t>
  </si>
  <si>
    <t>Phosphoric Acid: Standing Loss</t>
  </si>
  <si>
    <t>30187508</t>
  </si>
  <si>
    <t>Phosphoric Acid: Withdrawal Loss</t>
  </si>
  <si>
    <t>30187509</t>
  </si>
  <si>
    <t>Sulfuric Acid: Standing Loss</t>
  </si>
  <si>
    <t>30187510</t>
  </si>
  <si>
    <t>Sulfuric Acid: Withdrawal Loss</t>
  </si>
  <si>
    <t>30187511</t>
  </si>
  <si>
    <t>Ammonium Nitrate: Standing Loss</t>
  </si>
  <si>
    <t>30187512</t>
  </si>
  <si>
    <t>Ammonium Nitrate: Withdrawal Loss</t>
  </si>
  <si>
    <t>30187513</t>
  </si>
  <si>
    <t>Urea: Standing Loss</t>
  </si>
  <si>
    <t>30187514</t>
  </si>
  <si>
    <t>Urea: Withdrawal Loss</t>
  </si>
  <si>
    <t>30187515</t>
  </si>
  <si>
    <t>Copper Sulfate: Standing Loss</t>
  </si>
  <si>
    <t>30187516</t>
  </si>
  <si>
    <t>Copper Sulfate: Withdrawal Loss</t>
  </si>
  <si>
    <t>30187517</t>
  </si>
  <si>
    <t>Liquid Ammonia: Standing Loss</t>
  </si>
  <si>
    <t>30187518</t>
  </si>
  <si>
    <t>Liquid Ammonia: Withdrawal Loss</t>
  </si>
  <si>
    <t>30187519</t>
  </si>
  <si>
    <t>Ammonium Bicarbonate: Standing Loss</t>
  </si>
  <si>
    <t>30187520</t>
  </si>
  <si>
    <t>Ammonium Bicarbonate: Withdrawal Loss</t>
  </si>
  <si>
    <t>30187521</t>
  </si>
  <si>
    <t>Hydrazine Hydrate: Standing Loss</t>
  </si>
  <si>
    <t>30187522</t>
  </si>
  <si>
    <t>Hydrazine Hydrate: Withdrawal Loss</t>
  </si>
  <si>
    <t>30187523</t>
  </si>
  <si>
    <t>Anhydrous Hydrazine: Standing Loss</t>
  </si>
  <si>
    <t>30187524</t>
  </si>
  <si>
    <t>Anhydrous Hydrazine: Withdrawal Loss</t>
  </si>
  <si>
    <t>30187525</t>
  </si>
  <si>
    <t>Ammonium Sulfate: Standing Loss</t>
  </si>
  <si>
    <t>30187526</t>
  </si>
  <si>
    <t>Ammonium Sulfate: Withdrawal Loss</t>
  </si>
  <si>
    <t>30187529</t>
  </si>
  <si>
    <t>Fluosilicic Acid: Standing Loss</t>
  </si>
  <si>
    <t>30187530</t>
  </si>
  <si>
    <t>Fluosilicic Acid: Withdrawal Loss</t>
  </si>
  <si>
    <t>30187531</t>
  </si>
  <si>
    <t>Chromic Acid: Standing Loss</t>
  </si>
  <si>
    <t>30187532</t>
  </si>
  <si>
    <t>Chromic Acid: Withdrawal Loss</t>
  </si>
  <si>
    <t>30187533</t>
  </si>
  <si>
    <t>Hydrochloric Acid: Standing Loss</t>
  </si>
  <si>
    <t>30187534</t>
  </si>
  <si>
    <t>Hydrochloric Acid: Withdrawal Loss</t>
  </si>
  <si>
    <t>30187597</t>
  </si>
  <si>
    <t>30187598</t>
  </si>
  <si>
    <t>Specify Liquid: Withdrawal Loss</t>
  </si>
  <si>
    <t>30188501</t>
  </si>
  <si>
    <t>Inorganic Chemical Storage (Pressure Tanks)</t>
  </si>
  <si>
    <t>Ammonia: Withdrawal Loss</t>
  </si>
  <si>
    <t>30188502</t>
  </si>
  <si>
    <t>Carbon Monoxide: Withdrawal Loss</t>
  </si>
  <si>
    <t>30188503</t>
  </si>
  <si>
    <t>Chlorine: Withdrawal Loss</t>
  </si>
  <si>
    <t>30188504</t>
  </si>
  <si>
    <t>Hydrogen Cyanide: Withdrawal Loss</t>
  </si>
  <si>
    <t>30188505</t>
  </si>
  <si>
    <t>Sulfur Dioxide: Withdrawal Loss</t>
  </si>
  <si>
    <t>30188506</t>
  </si>
  <si>
    <t>Nitrogen: Withdrawal Loss</t>
  </si>
  <si>
    <t>30188507</t>
  </si>
  <si>
    <t>Carbon Dioxide: Withdrawal Loss</t>
  </si>
  <si>
    <t>30188508</t>
  </si>
  <si>
    <t>30188509</t>
  </si>
  <si>
    <t>30188510</t>
  </si>
  <si>
    <t>Anhydrous Ammonia: Withdrawal Loss</t>
  </si>
  <si>
    <t>30188511</t>
  </si>
  <si>
    <t>Hydrogen Fluoride: Withdrawal Loss</t>
  </si>
  <si>
    <t>30188512</t>
  </si>
  <si>
    <t>30188513</t>
  </si>
  <si>
    <t>Hydrogen Chloride: Withdrawal Loss</t>
  </si>
  <si>
    <t>30188514</t>
  </si>
  <si>
    <t>Fluorine: Withdrawal Loss</t>
  </si>
  <si>
    <t>30188599</t>
  </si>
  <si>
    <t>Specify Gas: Withdrawal Loss</t>
  </si>
  <si>
    <t>30188801</t>
  </si>
  <si>
    <t>Specify in Comments Field</t>
  </si>
  <si>
    <t>30188802</t>
  </si>
  <si>
    <t>30188803</t>
  </si>
  <si>
    <t>30188804</t>
  </si>
  <si>
    <t>30188805</t>
  </si>
  <si>
    <t>30190001</t>
  </si>
  <si>
    <t>Fuel Fired Equipment</t>
  </si>
  <si>
    <t>Distillate Oil (No. 2): Process Heaters</t>
  </si>
  <si>
    <t>SCC8-from distil htrs</t>
  </si>
  <si>
    <t>30190002</t>
  </si>
  <si>
    <t>Residual Oil: Process Heaters</t>
  </si>
  <si>
    <t>30190003</t>
  </si>
  <si>
    <t>Natural Gas: Process Heaters</t>
  </si>
  <si>
    <t>30190004</t>
  </si>
  <si>
    <t>Process Gas: Process Heaters</t>
  </si>
  <si>
    <t>SCC8-added process htrs</t>
  </si>
  <si>
    <t>30190011</t>
  </si>
  <si>
    <t>Distillate Oil (No. 2): Incinerators</t>
  </si>
  <si>
    <t>30190012</t>
  </si>
  <si>
    <t>Residual Oil: Incinerators</t>
  </si>
  <si>
    <t>30190013</t>
  </si>
  <si>
    <t>30190014</t>
  </si>
  <si>
    <t>Process Gas: Incinerators</t>
  </si>
  <si>
    <t>30190021</t>
  </si>
  <si>
    <t>Distillate Oil (No. 2): Flares</t>
  </si>
  <si>
    <t>SCC8-put flares at end</t>
  </si>
  <si>
    <t>30190022</t>
  </si>
  <si>
    <t>Residual Oil: Flares</t>
  </si>
  <si>
    <t>30190023</t>
  </si>
  <si>
    <t>30190099</t>
  </si>
  <si>
    <t>30199998</t>
  </si>
  <si>
    <t>30199999</t>
  </si>
  <si>
    <t>30200101</t>
  </si>
  <si>
    <t>Food and Agriculture</t>
  </si>
  <si>
    <t>Alfalfa Dehydration</t>
  </si>
  <si>
    <t>30200102</t>
  </si>
  <si>
    <t>Primary Cyclone and Dryer** (use -11 thru -14)</t>
  </si>
  <si>
    <t>30200103</t>
  </si>
  <si>
    <t>Meal Collector Cyclone</t>
  </si>
  <si>
    <t>30200104</t>
  </si>
  <si>
    <t>Pellet Cooler Cyclone</t>
  </si>
  <si>
    <t>30200107</t>
  </si>
  <si>
    <t>Pellet Collector Cyclone</t>
  </si>
  <si>
    <t>30200111</t>
  </si>
  <si>
    <t>Gas-fired, Triple-Pass Dryer Cyclone</t>
  </si>
  <si>
    <t>30200112</t>
  </si>
  <si>
    <t>Coal-fired, Triple-Pass Dryer Cyclone</t>
  </si>
  <si>
    <t>30200115</t>
  </si>
  <si>
    <t>Gas-fired, Single-Pass Dryer Cyclone</t>
  </si>
  <si>
    <t>30200117</t>
  </si>
  <si>
    <t>Wood-fired, Single-Pass Dryer Cyclone</t>
  </si>
  <si>
    <t>30200120</t>
  </si>
  <si>
    <t>Pellet Storage Bin Cyclone</t>
  </si>
  <si>
    <t>30200199</t>
  </si>
  <si>
    <t>30200201</t>
  </si>
  <si>
    <t>Coffee Roasting</t>
  </si>
  <si>
    <t>Direct Fired Roaster ** (use 302002-24 or -25)</t>
  </si>
  <si>
    <t>30200202</t>
  </si>
  <si>
    <t>Indirect Fired Roaster ** (use 302002-20 or -21)</t>
  </si>
  <si>
    <t>30200203</t>
  </si>
  <si>
    <t>Stoner/Cooler ** (use 302002-30)</t>
  </si>
  <si>
    <t>30200204</t>
  </si>
  <si>
    <t>Green Coffee Bean Unloading</t>
  </si>
  <si>
    <t>30200206</t>
  </si>
  <si>
    <t>Screening - Debris Removal from Green Coffee Beans</t>
  </si>
  <si>
    <t>30200208</t>
  </si>
  <si>
    <t>Green Coffee Bean Storage and Handling</t>
  </si>
  <si>
    <t>30200210</t>
  </si>
  <si>
    <t>Decaffeination : Solvent Extraction</t>
  </si>
  <si>
    <t>30200211</t>
  </si>
  <si>
    <t>Decaffeination : Supercritical CO2 Extraction</t>
  </si>
  <si>
    <t>30200216</t>
  </si>
  <si>
    <t>Steam or Hot Air Drying of Decaffeinated Green Coffee Beans</t>
  </si>
  <si>
    <t>30200220</t>
  </si>
  <si>
    <t>Indirect-fired Batch Roaster -Natural Gas (incl combustion emiss)</t>
  </si>
  <si>
    <t>30200221</t>
  </si>
  <si>
    <t>Indirect-fired Continuous Roaster -Natural Gas (incl combustion emiss)</t>
  </si>
  <si>
    <t>30200224</t>
  </si>
  <si>
    <t>Direct-fired Batch Roaster - Natural Gas</t>
  </si>
  <si>
    <t>30200225</t>
  </si>
  <si>
    <t>Direct-fired Continuous Roaster - Natural Gas</t>
  </si>
  <si>
    <t>30200228</t>
  </si>
  <si>
    <t>Cooling of Roasted Coffee Beans</t>
  </si>
  <si>
    <t>30200230</t>
  </si>
  <si>
    <t>De-stoning - Air Classification for Debris Removal</t>
  </si>
  <si>
    <t>30200234</t>
  </si>
  <si>
    <t>Equilibration - Air Drying &amp; Stabilization of Roasted Coffee Beans</t>
  </si>
  <si>
    <t>30200299</t>
  </si>
  <si>
    <t>30200301</t>
  </si>
  <si>
    <t>Instant Coffee Products</t>
  </si>
  <si>
    <t>Spray Drying (Instant Coffee) Ground Coffee after H2O Extraction</t>
  </si>
  <si>
    <t>30200306</t>
  </si>
  <si>
    <t>Freeze Drying (Instant Coffee) Ground Coffee after H2O Extraction</t>
  </si>
  <si>
    <t>30200401</t>
  </si>
  <si>
    <t>Cotton Ginning</t>
  </si>
  <si>
    <t>Unloading Fan</t>
  </si>
  <si>
    <t>30200402</t>
  </si>
  <si>
    <t>Seed Cotton Cleaning System ** (use SCCs 3-02-004-20, 21, &amp; 22)</t>
  </si>
  <si>
    <t>30200403</t>
  </si>
  <si>
    <t>Master Trash Fan(incl Stick&amp;Burr Mach/Gin Stand/Extr'r Feed/Batt Cond)</t>
  </si>
  <si>
    <t>30200404</t>
  </si>
  <si>
    <t>Miscellaneous ** (incl Lint Clr/Batt Cond/Trash, Overflo &amp; Mote Fans)</t>
  </si>
  <si>
    <t>30200405</t>
  </si>
  <si>
    <t>Extract Feeder Cleaners **</t>
  </si>
  <si>
    <t>30200406</t>
  </si>
  <si>
    <t>Saw Ginning **</t>
  </si>
  <si>
    <t>30200407</t>
  </si>
  <si>
    <t>Lint Cleaners</t>
  </si>
  <si>
    <t>30200408</t>
  </si>
  <si>
    <t>Battery Condenser (incl Baling System)</t>
  </si>
  <si>
    <t>30200409</t>
  </si>
  <si>
    <t>Stick and Green Leaf Extracting Cleaner ** (use SCCs 3-02-004-20, 21,</t>
  </si>
  <si>
    <t>30200410</t>
  </si>
  <si>
    <t>General - Entire Process, Sum of Typical Equip Used</t>
  </si>
  <si>
    <t>30200411</t>
  </si>
  <si>
    <t>Burr Machine Cleaner ** (use SCCs 3-02-004-20, 21, &amp; 22)</t>
  </si>
  <si>
    <t>30200412</t>
  </si>
  <si>
    <t>Stick Machine Cleaner ** (use SCCs 3-02-004-20, 21, &amp; 22)</t>
  </si>
  <si>
    <t>30200415</t>
  </si>
  <si>
    <t>Drying ** (use SCCs 3-02-004-20, 21, &amp; 22)</t>
  </si>
  <si>
    <t>30200420</t>
  </si>
  <si>
    <t>No. 1 Dryer and Cleaner</t>
  </si>
  <si>
    <t>30200421</t>
  </si>
  <si>
    <t>No. 2 Dryer and Cleaner</t>
  </si>
  <si>
    <t>30200422</t>
  </si>
  <si>
    <t>No. 3 Dryer and Cleaner</t>
  </si>
  <si>
    <t>30200425</t>
  </si>
  <si>
    <t>Overflow Fan</t>
  </si>
  <si>
    <t>30200430</t>
  </si>
  <si>
    <t>Cyclone Robber System</t>
  </si>
  <si>
    <t>30200435</t>
  </si>
  <si>
    <t>Mote Fan</t>
  </si>
  <si>
    <t>30200436</t>
  </si>
  <si>
    <t>Mote Trash Fan</t>
  </si>
  <si>
    <t>30200499</t>
  </si>
  <si>
    <t>30200501</t>
  </si>
  <si>
    <t>Feed and Grain Terminal Elevators</t>
  </si>
  <si>
    <t>Shipping/Receiving **</t>
  </si>
  <si>
    <t>30200502</t>
  </si>
  <si>
    <t>Transfer/Convey **</t>
  </si>
  <si>
    <t>30200503</t>
  </si>
  <si>
    <t>Cleaning</t>
  </si>
  <si>
    <t>30200504</t>
  </si>
  <si>
    <t>30200505</t>
  </si>
  <si>
    <t>Unloading (Receiving)</t>
  </si>
  <si>
    <t>30200506</t>
  </si>
  <si>
    <t>Loading (Shipping)</t>
  </si>
  <si>
    <t>30200507</t>
  </si>
  <si>
    <t>Removal from Bins (Tunnel Belt)</t>
  </si>
  <si>
    <t>30200508</t>
  </si>
  <si>
    <t>Elevator Legs (Headhouse)</t>
  </si>
  <si>
    <t>30200509</t>
  </si>
  <si>
    <t>Tripper (Gallery Belt)</t>
  </si>
  <si>
    <t>30200510</t>
  </si>
  <si>
    <t>30200511</t>
  </si>
  <si>
    <t>30200512</t>
  </si>
  <si>
    <t>Country Elevators: General</t>
  </si>
  <si>
    <t>30200513</t>
  </si>
  <si>
    <t>Fumigation Tanks</t>
  </si>
  <si>
    <t>30200514</t>
  </si>
  <si>
    <t>30200515</t>
  </si>
  <si>
    <t>30200516</t>
  </si>
  <si>
    <t>30200517</t>
  </si>
  <si>
    <t>Turning</t>
  </si>
  <si>
    <t>30200518</t>
  </si>
  <si>
    <t>30200519</t>
  </si>
  <si>
    <t>Tripper (Gallery)</t>
  </si>
  <si>
    <t>30200520</t>
  </si>
  <si>
    <t>Batch Dryer</t>
  </si>
  <si>
    <t>30200521</t>
  </si>
  <si>
    <t>Cross-flow Dryer</t>
  </si>
  <si>
    <t>30200522</t>
  </si>
  <si>
    <t>Counter-flow Dryer</t>
  </si>
  <si>
    <t>30200523</t>
  </si>
  <si>
    <t>30200524</t>
  </si>
  <si>
    <t>30200525</t>
  </si>
  <si>
    <t>30200526</t>
  </si>
  <si>
    <t>30200527</t>
  </si>
  <si>
    <t>Grain Drying - Column Dryer</t>
  </si>
  <si>
    <t>30200528</t>
  </si>
  <si>
    <t>Grain Drying - Rack Dryer</t>
  </si>
  <si>
    <t>30200530</t>
  </si>
  <si>
    <t>Headhouse &amp; Internal Handling (legs, belts, distributors, scale, etc.)</t>
  </si>
  <si>
    <t>30200531</t>
  </si>
  <si>
    <t>30200532</t>
  </si>
  <si>
    <t>Fugitive Emissions: Shipping/Receiving</t>
  </si>
  <si>
    <t>30200537</t>
  </si>
  <si>
    <t>Grain Cleaning - Internal Vibrating</t>
  </si>
  <si>
    <t>30200538</t>
  </si>
  <si>
    <t>Grain Cleaning - Stationary Enclosed</t>
  </si>
  <si>
    <t>30200540</t>
  </si>
  <si>
    <t>Storage Bin Vents</t>
  </si>
  <si>
    <t>30200550</t>
  </si>
  <si>
    <t>Unloading (Receiving) from Trucks (unspecified type)</t>
  </si>
  <si>
    <t>30200551</t>
  </si>
  <si>
    <t>Unloading (Receiving) from Straight Trucks</t>
  </si>
  <si>
    <t>30200552</t>
  </si>
  <si>
    <t>Unloading (Receiving) from Hopper Trucks</t>
  </si>
  <si>
    <t>30200553</t>
  </si>
  <si>
    <t>Unloading (Receiving) from Railcars</t>
  </si>
  <si>
    <t>30200554</t>
  </si>
  <si>
    <t>Unloading (Receiving) from Barges - Unspecified (see -56 and -57)</t>
  </si>
  <si>
    <t>SCC8 - split into 2 types</t>
  </si>
  <si>
    <t>30200555</t>
  </si>
  <si>
    <t>Unloading (Receiving) from Ships</t>
  </si>
  <si>
    <t>30200556</t>
  </si>
  <si>
    <t>Unloading (Receiving) from Barges - Continuous Barge Unloader</t>
  </si>
  <si>
    <t>30200557</t>
  </si>
  <si>
    <t>Unloading (Receiving) from Barges - Marine Leg</t>
  </si>
  <si>
    <t>30200560</t>
  </si>
  <si>
    <t>Loading (Shipping) into Trucks (unspecified type)</t>
  </si>
  <si>
    <t>SCC8 - "Unloading" was error</t>
  </si>
  <si>
    <t>30200561</t>
  </si>
  <si>
    <t>Loading (Shipping) into Straight Trucks</t>
  </si>
  <si>
    <t>30200562</t>
  </si>
  <si>
    <t>Loading (Shipping) into Hopper Trucks</t>
  </si>
  <si>
    <t>30200563</t>
  </si>
  <si>
    <t>Loading (Shipping) into Railcars</t>
  </si>
  <si>
    <t>30200564</t>
  </si>
  <si>
    <t>Loading (Shipping) into Barges</t>
  </si>
  <si>
    <t>30200565</t>
  </si>
  <si>
    <t>Loading (Shipping) into Ships</t>
  </si>
  <si>
    <t>30200601</t>
  </si>
  <si>
    <t>Feed and Grain Country Elevators</t>
  </si>
  <si>
    <t>30200602</t>
  </si>
  <si>
    <t>30200603</t>
  </si>
  <si>
    <t>30200604</t>
  </si>
  <si>
    <t>30200605</t>
  </si>
  <si>
    <t>30200606</t>
  </si>
  <si>
    <t>30200607</t>
  </si>
  <si>
    <t>30200608</t>
  </si>
  <si>
    <t>30200609</t>
  </si>
  <si>
    <t>30200610</t>
  </si>
  <si>
    <t>30200611</t>
  </si>
  <si>
    <t>30200699</t>
  </si>
  <si>
    <t>30200701</t>
  </si>
  <si>
    <t>Grain Millings</t>
  </si>
  <si>
    <t>General **</t>
  </si>
  <si>
    <t>30200702</t>
  </si>
  <si>
    <t>30200703</t>
  </si>
  <si>
    <t>Barley Cleaning</t>
  </si>
  <si>
    <t>30200704</t>
  </si>
  <si>
    <t>Milo Cleaning</t>
  </si>
  <si>
    <t>30200705</t>
  </si>
  <si>
    <t>Barley Flour Mill</t>
  </si>
  <si>
    <t>30200706</t>
  </si>
  <si>
    <t>Barley: Receiving</t>
  </si>
  <si>
    <t>30200707</t>
  </si>
  <si>
    <t>Barley: Bulk Loading</t>
  </si>
  <si>
    <t>30200708</t>
  </si>
  <si>
    <t>Barley Malting: Grain Receiving</t>
  </si>
  <si>
    <t>30200709</t>
  </si>
  <si>
    <t>Barley Malting: Gas-fired Malt Kiln</t>
  </si>
  <si>
    <t>30200710</t>
  </si>
  <si>
    <t>Milo: Receiving</t>
  </si>
  <si>
    <t>30200711</t>
  </si>
  <si>
    <t>Durum Milling: Grain Receiving</t>
  </si>
  <si>
    <t>30200712</t>
  </si>
  <si>
    <t>Durum Milling: Precleaning/Handling</t>
  </si>
  <si>
    <t>30200713</t>
  </si>
  <si>
    <t>Durum Milling: Cleaning House</t>
  </si>
  <si>
    <t>30200714</t>
  </si>
  <si>
    <t>Durum Milling: Millhouse</t>
  </si>
  <si>
    <t>30200721</t>
  </si>
  <si>
    <t>Rye: Grain Receiving</t>
  </si>
  <si>
    <t>30200722</t>
  </si>
  <si>
    <t>Rye: Precleaning/Handling</t>
  </si>
  <si>
    <t>30200723</t>
  </si>
  <si>
    <t>Rye: Cleaning House</t>
  </si>
  <si>
    <t>30200724</t>
  </si>
  <si>
    <t>Rye: Millhouse</t>
  </si>
  <si>
    <t>30200730</t>
  </si>
  <si>
    <t>30200731</t>
  </si>
  <si>
    <t>Wheat: Grain Receiving</t>
  </si>
  <si>
    <t>30200732</t>
  </si>
  <si>
    <t>Wheat: Precleaning/Handling</t>
  </si>
  <si>
    <t>30200733</t>
  </si>
  <si>
    <t>Wheat: Cleaning House</t>
  </si>
  <si>
    <t>30200734</t>
  </si>
  <si>
    <t>Wheat: Millhouse</t>
  </si>
  <si>
    <t>30200740</t>
  </si>
  <si>
    <t>Dry Corn Milling: Silo Storage</t>
  </si>
  <si>
    <t>30200741</t>
  </si>
  <si>
    <t>Dry Corn Milling: Grain Receiving</t>
  </si>
  <si>
    <t>30200742</t>
  </si>
  <si>
    <t>Dry Corn Milling: Grain Drying</t>
  </si>
  <si>
    <t>30200743</t>
  </si>
  <si>
    <t>Dry Corn Milling: Precleaning/Handling</t>
  </si>
  <si>
    <t>30200744</t>
  </si>
  <si>
    <t>Dry Corn Milling: Cleaning House</t>
  </si>
  <si>
    <t>30200745</t>
  </si>
  <si>
    <t>Dry Corn Milling: Degerming and Milling</t>
  </si>
  <si>
    <t>30200746</t>
  </si>
  <si>
    <t>Dry Corn Milling: Bulk Loading</t>
  </si>
  <si>
    <t>30200747</t>
  </si>
  <si>
    <t>Dry Corn Milling: Pneumatic Conveyor</t>
  </si>
  <si>
    <t>30200748</t>
  </si>
  <si>
    <t>Dry Corn Milling: Grinding</t>
  </si>
  <si>
    <t>30200751</t>
  </si>
  <si>
    <t>Wet Corn Milling: Grain Receiving</t>
  </si>
  <si>
    <t>30200752</t>
  </si>
  <si>
    <t>Wet Corn Milling: Grain Handling</t>
  </si>
  <si>
    <t>30200753</t>
  </si>
  <si>
    <t>Wet Corn Milling: Grain Cleaning</t>
  </si>
  <si>
    <t>30200754</t>
  </si>
  <si>
    <t>Wet Corn Milling: Dryers</t>
  </si>
  <si>
    <t>30200755</t>
  </si>
  <si>
    <t>Wet Corn Milling: Bulk Loading</t>
  </si>
  <si>
    <t>30200756</t>
  </si>
  <si>
    <t>Wet Corn Milling: Milling</t>
  </si>
  <si>
    <t>30200757</t>
  </si>
  <si>
    <t>Dry Corn Milling: Mixing Tank</t>
  </si>
  <si>
    <t>30200758</t>
  </si>
  <si>
    <t>Dry Corn Milling: Extruder</t>
  </si>
  <si>
    <t>30200759</t>
  </si>
  <si>
    <t>Dry Corn Milling: Kettle Cooker</t>
  </si>
  <si>
    <t>30200760</t>
  </si>
  <si>
    <t>Oat: General</t>
  </si>
  <si>
    <t>30200761</t>
  </si>
  <si>
    <t>Steeping: Grain Conditioning in Tanks Containing Dilute Sulfurous Acid</t>
  </si>
  <si>
    <t>30200762</t>
  </si>
  <si>
    <t>Evaporators: Concentrate Steepwater to 30-55 % Solids by Evaporation</t>
  </si>
  <si>
    <t>30200763</t>
  </si>
  <si>
    <t>Gluten Feed Drying: Direct-fired Dryer - Produces Corn Gluten Feed</t>
  </si>
  <si>
    <t>30200764</t>
  </si>
  <si>
    <t>Gluten Feed Drying: Indirect-fired Dryer - Produces Corn Gluten Feed</t>
  </si>
  <si>
    <t>30200765</t>
  </si>
  <si>
    <t>Degerminating Mills: Separates Germ from Starch and Gluten</t>
  </si>
  <si>
    <t>30200766</t>
  </si>
  <si>
    <t>Germ Drying: Drying Germ from Degerminating Mills</t>
  </si>
  <si>
    <t>30200767</t>
  </si>
  <si>
    <t>Fiber Drying: Drying Corn Hulls after Separation from Starch &amp; Gluten</t>
  </si>
  <si>
    <t>30200768</t>
  </si>
  <si>
    <t>Gluten Drying: Direct-fired Dryer - Produces Corn Gluten Meal</t>
  </si>
  <si>
    <t>30200769</t>
  </si>
  <si>
    <t>Gluten Drying: Indirect-fired Dryer - Produces Corn Gluten Meal</t>
  </si>
  <si>
    <t>30200770</t>
  </si>
  <si>
    <t>Dextrose Drying</t>
  </si>
  <si>
    <t>30200771</t>
  </si>
  <si>
    <t>Rice: Grain Receiving</t>
  </si>
  <si>
    <t>30200772</t>
  </si>
  <si>
    <t>Rice: Precleaning/Handling</t>
  </si>
  <si>
    <t>30200773</t>
  </si>
  <si>
    <t>Rice: Drying</t>
  </si>
  <si>
    <t>30200774</t>
  </si>
  <si>
    <t>Rice: Cleaning/Millhouse</t>
  </si>
  <si>
    <t>30200775</t>
  </si>
  <si>
    <t>Rice: Paddy Cleaning</t>
  </si>
  <si>
    <t>30200776</t>
  </si>
  <si>
    <t>Rice: Mill House</t>
  </si>
  <si>
    <t>30200777</t>
  </si>
  <si>
    <t>Rice: Aspirator</t>
  </si>
  <si>
    <t>30200778</t>
  </si>
  <si>
    <t>30200781</t>
  </si>
  <si>
    <t>Soybean: Grain Receiving</t>
  </si>
  <si>
    <t>30200782</t>
  </si>
  <si>
    <t>Soybean: Grain Handling</t>
  </si>
  <si>
    <t>30200783</t>
  </si>
  <si>
    <t>Soybean: Grain Cleaning</t>
  </si>
  <si>
    <t>30200784</t>
  </si>
  <si>
    <t>Soybean: Drying</t>
  </si>
  <si>
    <t>30200785</t>
  </si>
  <si>
    <t>Soybean: Cracking and Dehulling</t>
  </si>
  <si>
    <t>30200786</t>
  </si>
  <si>
    <t>Soybean: Hull Grinding</t>
  </si>
  <si>
    <t>30200787</t>
  </si>
  <si>
    <t>Soybean: Bean Conditioning</t>
  </si>
  <si>
    <t>30200788</t>
  </si>
  <si>
    <t>Soybean: Flaking</t>
  </si>
  <si>
    <t>30200789</t>
  </si>
  <si>
    <t>Soybean: Meal Dryer</t>
  </si>
  <si>
    <t>30200790</t>
  </si>
  <si>
    <t>Soybean: Meal Cooler</t>
  </si>
  <si>
    <t>30200791</t>
  </si>
  <si>
    <t>Soybean: Bulk Loading</t>
  </si>
  <si>
    <t>30200792</t>
  </si>
  <si>
    <t>Soybean: White Flake Cooler</t>
  </si>
  <si>
    <t>30200793</t>
  </si>
  <si>
    <t>Soybean: Meal Grinder/Sizing</t>
  </si>
  <si>
    <t>30200799</t>
  </si>
  <si>
    <t>See Comments **</t>
  </si>
  <si>
    <t>30200801</t>
  </si>
  <si>
    <t>Feed Manufacture</t>
  </si>
  <si>
    <t>30200802</t>
  </si>
  <si>
    <t>Grain Receiving</t>
  </si>
  <si>
    <t>30200803</t>
  </si>
  <si>
    <t>Shipping</t>
  </si>
  <si>
    <t>30200804</t>
  </si>
  <si>
    <t>Handling</t>
  </si>
  <si>
    <t>30200805</t>
  </si>
  <si>
    <t>Grinding</t>
  </si>
  <si>
    <t>30200806</t>
  </si>
  <si>
    <t>Pellet Coolers</t>
  </si>
  <si>
    <t>30200807</t>
  </si>
  <si>
    <t>Grain Cleaning</t>
  </si>
  <si>
    <t>30200808</t>
  </si>
  <si>
    <t>Milling</t>
  </si>
  <si>
    <t>30200809</t>
  </si>
  <si>
    <t>Mixing/Blending</t>
  </si>
  <si>
    <t>30200810</t>
  </si>
  <si>
    <t>30200811</t>
  </si>
  <si>
    <t>Scalping</t>
  </si>
  <si>
    <t>30200812</t>
  </si>
  <si>
    <t>Bulk Load-out</t>
  </si>
  <si>
    <t>30200813</t>
  </si>
  <si>
    <t>Shaking</t>
  </si>
  <si>
    <t>30200814</t>
  </si>
  <si>
    <t>30200815</t>
  </si>
  <si>
    <t>30200816</t>
  </si>
  <si>
    <t>Pellet Cooler</t>
  </si>
  <si>
    <t>30200817</t>
  </si>
  <si>
    <t>Grain Milling: Hammermill</t>
  </si>
  <si>
    <t>30200818</t>
  </si>
  <si>
    <t>Grain Milling: Flaker</t>
  </si>
  <si>
    <t>30200819</t>
  </si>
  <si>
    <t>Grain Milling: Grain Cracker</t>
  </si>
  <si>
    <t>30200821</t>
  </si>
  <si>
    <t>30200822</t>
  </si>
  <si>
    <t>30200823</t>
  </si>
  <si>
    <t>Fugitive Emissions: Packing</t>
  </si>
  <si>
    <t>30200832</t>
  </si>
  <si>
    <t>Citrate: Handling/Transferring</t>
  </si>
  <si>
    <t>30200833</t>
  </si>
  <si>
    <t>Citrate: Grinding</t>
  </si>
  <si>
    <t>30200834</t>
  </si>
  <si>
    <t>Citrate: Drying</t>
  </si>
  <si>
    <t>30200835</t>
  </si>
  <si>
    <t>Citrate: Storage</t>
  </si>
  <si>
    <t>30200899</t>
  </si>
  <si>
    <t>30200901</t>
  </si>
  <si>
    <t>Beer Production</t>
  </si>
  <si>
    <t>Grain Handling (see also 3-02-005-xx)</t>
  </si>
  <si>
    <t>30200902</t>
  </si>
  <si>
    <t>Drying Spent Grains ** (use SCCs 3-02-009-30 &amp; -31)</t>
  </si>
  <si>
    <t>30200903</t>
  </si>
  <si>
    <t>Brew Kettle ** (use SCC 3-02-009-07)</t>
  </si>
  <si>
    <t>30200904</t>
  </si>
  <si>
    <t>Aging Tank: Secondary Fermentation</t>
  </si>
  <si>
    <t>30200905</t>
  </si>
  <si>
    <t>Malt Kiln</t>
  </si>
  <si>
    <t>30200906</t>
  </si>
  <si>
    <t>Malt Mill</t>
  </si>
  <si>
    <t>30200907</t>
  </si>
  <si>
    <t>Brew Kettle</t>
  </si>
  <si>
    <t>30200908</t>
  </si>
  <si>
    <t>Aging Tank: Filling</t>
  </si>
  <si>
    <t>30200910</t>
  </si>
  <si>
    <t>Beer Bottling: Storage **</t>
  </si>
  <si>
    <t>30200911</t>
  </si>
  <si>
    <t>30200912</t>
  </si>
  <si>
    <t>30200915</t>
  </si>
  <si>
    <t>Milled Malt Hopper</t>
  </si>
  <si>
    <t>30200920</t>
  </si>
  <si>
    <t>Raw Material Storage **</t>
  </si>
  <si>
    <t>30200921</t>
  </si>
  <si>
    <t>Mash Tun</t>
  </si>
  <si>
    <t>30200922</t>
  </si>
  <si>
    <t>Cerial Cooker</t>
  </si>
  <si>
    <t>30200923</t>
  </si>
  <si>
    <t>Lauter Tun or Strainmaster</t>
  </si>
  <si>
    <t>30200924</t>
  </si>
  <si>
    <t>Hot Wort Settling Tank</t>
  </si>
  <si>
    <t>30200925</t>
  </si>
  <si>
    <t>Wort Cooler</t>
  </si>
  <si>
    <t>30200926</t>
  </si>
  <si>
    <t>Trub Vessel</t>
  </si>
  <si>
    <t>30200930</t>
  </si>
  <si>
    <t>Brewers Grain Dryer: Natural Gas-fired</t>
  </si>
  <si>
    <t>30200931</t>
  </si>
  <si>
    <t>Brewers Grain Dryer: Fuel Oil-fired</t>
  </si>
  <si>
    <t>30200932</t>
  </si>
  <si>
    <t>Brewers Grain Dryer: Steam-heated</t>
  </si>
  <si>
    <t>30200935</t>
  </si>
  <si>
    <t>Fermenter Venting: Closed Fermenter</t>
  </si>
  <si>
    <t>30200937</t>
  </si>
  <si>
    <t>Fermenter Venting: Open Fermenter</t>
  </si>
  <si>
    <t>30200939</t>
  </si>
  <si>
    <t>Activated Carbon Regeneration</t>
  </si>
  <si>
    <t>30200940</t>
  </si>
  <si>
    <t>Brewers Yeast Disposal</t>
  </si>
  <si>
    <t>30200941</t>
  </si>
  <si>
    <t>Yeast Propagation</t>
  </si>
  <si>
    <t>30200951</t>
  </si>
  <si>
    <t>Can Filling Line</t>
  </si>
  <si>
    <t>30200952</t>
  </si>
  <si>
    <t>Sterilized Can Filling Line</t>
  </si>
  <si>
    <t>30200953</t>
  </si>
  <si>
    <t>Bottle Filling Line</t>
  </si>
  <si>
    <t>30200954</t>
  </si>
  <si>
    <t>Sterilized Bottle Filling Line</t>
  </si>
  <si>
    <t>30200955</t>
  </si>
  <si>
    <t>Keg Filling Line</t>
  </si>
  <si>
    <t>30200960</t>
  </si>
  <si>
    <t>Bottle Soaker and Cleaner</t>
  </si>
  <si>
    <t>30200961</t>
  </si>
  <si>
    <t>Bottle Crusher</t>
  </si>
  <si>
    <t>30200962</t>
  </si>
  <si>
    <t>Can Crusher with Pneumatic Conveyor</t>
  </si>
  <si>
    <t>30200963</t>
  </si>
  <si>
    <t>Beer Sump</t>
  </si>
  <si>
    <t>30200964</t>
  </si>
  <si>
    <t>Waste Beer Recovery</t>
  </si>
  <si>
    <t>30200965</t>
  </si>
  <si>
    <t>Waste Beer Storage Tanks</t>
  </si>
  <si>
    <t>30200966</t>
  </si>
  <si>
    <t>Ethanol Removal from Waste Beer</t>
  </si>
  <si>
    <t>30200967</t>
  </si>
  <si>
    <t>Ethanol Recovery from Waste Beer</t>
  </si>
  <si>
    <t>30200998</t>
  </si>
  <si>
    <t>30200999</t>
  </si>
  <si>
    <t>30201001</t>
  </si>
  <si>
    <t>Distilled Spirits</t>
  </si>
  <si>
    <t>Grain Handling** (see 3-02-006-05)</t>
  </si>
  <si>
    <t>30201002</t>
  </si>
  <si>
    <t>Dryer House Operations</t>
  </si>
  <si>
    <t>30201003</t>
  </si>
  <si>
    <t>Aging** (see 3-02-010-17)</t>
  </si>
  <si>
    <t>30201004</t>
  </si>
  <si>
    <t>Fermentation Tank** (see 3-02-010-14)</t>
  </si>
  <si>
    <t>30201005</t>
  </si>
  <si>
    <t>Malt Milling</t>
  </si>
  <si>
    <t>30201006</t>
  </si>
  <si>
    <t>Malt Drying</t>
  </si>
  <si>
    <t>30201010</t>
  </si>
  <si>
    <t>Whiskey Bottling: Storage** (see 3-02-010-18)</t>
  </si>
  <si>
    <t>30201011</t>
  </si>
  <si>
    <t>30201012</t>
  </si>
  <si>
    <t>30201013</t>
  </si>
  <si>
    <t>Whiskey: Grain Mashing</t>
  </si>
  <si>
    <t>30201014</t>
  </si>
  <si>
    <t>Whiskey: Fermentation Tank</t>
  </si>
  <si>
    <t>30201015</t>
  </si>
  <si>
    <t>Whiskey: Distillation</t>
  </si>
  <si>
    <t>30201017</t>
  </si>
  <si>
    <t>Whiskey: Aging - Evaporation Loss</t>
  </si>
  <si>
    <t>30201018</t>
  </si>
  <si>
    <t>Whiskey: Blending/Bottling</t>
  </si>
  <si>
    <t>30201020</t>
  </si>
  <si>
    <t>30201099</t>
  </si>
  <si>
    <t>30201101</t>
  </si>
  <si>
    <t>Wines, Brandy, and Brandy Spirits</t>
  </si>
  <si>
    <t>Grape Crushing/Treatment: White Wines</t>
  </si>
  <si>
    <t>30201102</t>
  </si>
  <si>
    <t>Grape Crushing/Treatment: Red Wine</t>
  </si>
  <si>
    <t>30201103</t>
  </si>
  <si>
    <t>Aging</t>
  </si>
  <si>
    <t>30201104</t>
  </si>
  <si>
    <t>Fermentation Tank</t>
  </si>
  <si>
    <t>30201105</t>
  </si>
  <si>
    <t>Wine Fermentation - White Wine</t>
  </si>
  <si>
    <t>30201106</t>
  </si>
  <si>
    <t>Wine Fermentation - Red Wine</t>
  </si>
  <si>
    <t>30201110</t>
  </si>
  <si>
    <t>Wine Bottling: Storage</t>
  </si>
  <si>
    <t>30201111</t>
  </si>
  <si>
    <t>Fugitive Emissions: Pomace Screening - Red Wine</t>
  </si>
  <si>
    <t>30201112</t>
  </si>
  <si>
    <t>Fugitive Emissions: Pomace Press - Red Wine</t>
  </si>
  <si>
    <t>30201120</t>
  </si>
  <si>
    <t>30201121</t>
  </si>
  <si>
    <t>Wine Bottling - White Wine</t>
  </si>
  <si>
    <t>30201199</t>
  </si>
  <si>
    <t>30201201</t>
  </si>
  <si>
    <t>Fish Processing</t>
  </si>
  <si>
    <t>Cookers: Fresh Fish Scrap</t>
  </si>
  <si>
    <t>30201202</t>
  </si>
  <si>
    <t>Cookers: Stale Fish Scrap</t>
  </si>
  <si>
    <t>30201203</t>
  </si>
  <si>
    <t>Dryers **</t>
  </si>
  <si>
    <t>30201204</t>
  </si>
  <si>
    <t>Canning Cookers</t>
  </si>
  <si>
    <t>30201205</t>
  </si>
  <si>
    <t>Steam Tube Dryer</t>
  </si>
  <si>
    <t>30201206</t>
  </si>
  <si>
    <t>Direct Fired Dryer</t>
  </si>
  <si>
    <t>30201299</t>
  </si>
  <si>
    <t>30201301</t>
  </si>
  <si>
    <t>Meat Smokehouses</t>
  </si>
  <si>
    <t>Combined Operations **</t>
  </si>
  <si>
    <t>30201302</t>
  </si>
  <si>
    <t>Batch Smokehouses: Smoking Cycle</t>
  </si>
  <si>
    <t>30201303</t>
  </si>
  <si>
    <t>Batch Smokehouses: Cooking Cycle</t>
  </si>
  <si>
    <t>30201304</t>
  </si>
  <si>
    <t>Continuous Smokehouse: Smoke Zone</t>
  </si>
  <si>
    <t>30201305</t>
  </si>
  <si>
    <t>Continuous Smokehouse: Heat Zone</t>
  </si>
  <si>
    <t>30201311</t>
  </si>
  <si>
    <t>Meat Charbroiler</t>
  </si>
  <si>
    <t>30201401</t>
  </si>
  <si>
    <t>Starch Manufacturing</t>
  </si>
  <si>
    <t>Combined Operations</t>
  </si>
  <si>
    <t>30201402</t>
  </si>
  <si>
    <t>Steeping (Acidification)</t>
  </si>
  <si>
    <t>30201403</t>
  </si>
  <si>
    <t>30201404</t>
  </si>
  <si>
    <t>Screening</t>
  </si>
  <si>
    <t>30201405</t>
  </si>
  <si>
    <t>Centrifuging</t>
  </si>
  <si>
    <t>30201406</t>
  </si>
  <si>
    <t>Starch Filtering</t>
  </si>
  <si>
    <t>30201407</t>
  </si>
  <si>
    <t>Starch Storage Bin</t>
  </si>
  <si>
    <t>30201408</t>
  </si>
  <si>
    <t>Starch Bulk Loadout</t>
  </si>
  <si>
    <t>30201410</t>
  </si>
  <si>
    <t>Modified Starch Drying: Flash Dryers</t>
  </si>
  <si>
    <t>30201411</t>
  </si>
  <si>
    <t>Modified Starch Drying: Spray Dryers</t>
  </si>
  <si>
    <t>30201412</t>
  </si>
  <si>
    <t>Unmodified Starch Drying: Flash Dryers</t>
  </si>
  <si>
    <t>30201413</t>
  </si>
  <si>
    <t>Unmodified Starch Drying: Spray Dryers</t>
  </si>
  <si>
    <t>30201421</t>
  </si>
  <si>
    <t>30201422</t>
  </si>
  <si>
    <t>Fugitive Emissions: Starch Packaging</t>
  </si>
  <si>
    <t>30201501</t>
  </si>
  <si>
    <t>Sugar Cane Refining</t>
  </si>
  <si>
    <t>SCC6 - chg Processing to Refinin</t>
  </si>
  <si>
    <t>30201503</t>
  </si>
  <si>
    <t>Evaporators</t>
  </si>
  <si>
    <t>SCC6 - chg Production to Refinin</t>
  </si>
  <si>
    <t>30201505</t>
  </si>
  <si>
    <t>Clarifier</t>
  </si>
  <si>
    <t>30201507</t>
  </si>
  <si>
    <t>Vacuum Pans</t>
  </si>
  <si>
    <t>30201510</t>
  </si>
  <si>
    <t>Cane Sugar Dryer</t>
  </si>
  <si>
    <t>30201512</t>
  </si>
  <si>
    <t>Bulk Sugar Storage</t>
  </si>
  <si>
    <t>30201514</t>
  </si>
  <si>
    <t>Bulk Sugar Loadout</t>
  </si>
  <si>
    <t>30201520</t>
  </si>
  <si>
    <t>Clarification (Phosphatation)</t>
  </si>
  <si>
    <t>30201521</t>
  </si>
  <si>
    <t>Clarification (Carbonation)</t>
  </si>
  <si>
    <t>30201525</t>
  </si>
  <si>
    <t>Adsorbent Regeneration</t>
  </si>
  <si>
    <t>30201526</t>
  </si>
  <si>
    <t>Adsorbent Conveyor Transfer</t>
  </si>
  <si>
    <t>30201530</t>
  </si>
  <si>
    <t>30201532</t>
  </si>
  <si>
    <t>30201535</t>
  </si>
  <si>
    <t>Sugar Dryer</t>
  </si>
  <si>
    <t>30201536</t>
  </si>
  <si>
    <t>Sugar Cooler</t>
  </si>
  <si>
    <t>30201537</t>
  </si>
  <si>
    <t>Sugar Granulator (Dryer &amp; Cooler)</t>
  </si>
  <si>
    <t>30201540</t>
  </si>
  <si>
    <t>Screen</t>
  </si>
  <si>
    <t>30201542</t>
  </si>
  <si>
    <t>Sugar Storage and Packaging</t>
  </si>
  <si>
    <t>30201544</t>
  </si>
  <si>
    <t>Bulk Loadout</t>
  </si>
  <si>
    <t>30201599</t>
  </si>
  <si>
    <t>30201601</t>
  </si>
  <si>
    <t>Sugar Beet Processing</t>
  </si>
  <si>
    <t>Pulp Dryer : Coal-fired</t>
  </si>
  <si>
    <t>30201605</t>
  </si>
  <si>
    <t>Pulp Dryer : Oil-fired</t>
  </si>
  <si>
    <t>30201608</t>
  </si>
  <si>
    <t>Pulp Dryer : Natural Gas-fired</t>
  </si>
  <si>
    <t>30201612</t>
  </si>
  <si>
    <t>Dried Pulp Pelletizer</t>
  </si>
  <si>
    <t>30201616</t>
  </si>
  <si>
    <t>Dried Pulp Pellet Cooler</t>
  </si>
  <si>
    <t>30201621</t>
  </si>
  <si>
    <t>First Carbonation Tank</t>
  </si>
  <si>
    <t>30201622</t>
  </si>
  <si>
    <t>Second Carbonation Tank</t>
  </si>
  <si>
    <t>30201631</t>
  </si>
  <si>
    <t>Sulfur Stove Contacting Tower</t>
  </si>
  <si>
    <t>30201641</t>
  </si>
  <si>
    <t>First Effect Evaporator Vent</t>
  </si>
  <si>
    <t>30201651</t>
  </si>
  <si>
    <t>30201655</t>
  </si>
  <si>
    <t>30201658</t>
  </si>
  <si>
    <t>30201661</t>
  </si>
  <si>
    <t>Sugar Conveying and Sacking</t>
  </si>
  <si>
    <t>30201682</t>
  </si>
  <si>
    <t>Lime Crusher</t>
  </si>
  <si>
    <t>30201684</t>
  </si>
  <si>
    <t>Lime Kiln : Coal-fired</t>
  </si>
  <si>
    <t>30201686</t>
  </si>
  <si>
    <t>Lime Kiln : Natural Gas-fired</t>
  </si>
  <si>
    <t>30201688</t>
  </si>
  <si>
    <t>Lime Slaker</t>
  </si>
  <si>
    <t>30201699</t>
  </si>
  <si>
    <t>30201701</t>
  </si>
  <si>
    <t>Peanut Processing</t>
  </si>
  <si>
    <t>Loading/Unloading</t>
  </si>
  <si>
    <t>30201702</t>
  </si>
  <si>
    <t>30201703</t>
  </si>
  <si>
    <t>Shelling</t>
  </si>
  <si>
    <t>30201704</t>
  </si>
  <si>
    <t>30201705</t>
  </si>
  <si>
    <t>30201711</t>
  </si>
  <si>
    <t>Unloading of Almonds to Receiving Pit</t>
  </si>
  <si>
    <t>30201712</t>
  </si>
  <si>
    <t>Precleaning of Orchard Debris from Almonds</t>
  </si>
  <si>
    <t>30201713</t>
  </si>
  <si>
    <t>Hull Removal and Separation from In-shell Almonds</t>
  </si>
  <si>
    <t>30201714</t>
  </si>
  <si>
    <t>Hulling and Shelling of Almonds (Huller/Sheller)</t>
  </si>
  <si>
    <t>30201715</t>
  </si>
  <si>
    <t>Classifier Screen Deck to Remove Shell from Meats</t>
  </si>
  <si>
    <t>30201716</t>
  </si>
  <si>
    <t>Air Leg to Separate Shells from Meats</t>
  </si>
  <si>
    <t>30201717</t>
  </si>
  <si>
    <t>Almond Roaster: Direct-fired Rotating Drum</t>
  </si>
  <si>
    <t>30201799</t>
  </si>
  <si>
    <t>30201899</t>
  </si>
  <si>
    <t>Candy Manufacturing</t>
  </si>
  <si>
    <t>30201901</t>
  </si>
  <si>
    <t>Vegetable Oil Processing</t>
  </si>
  <si>
    <t>Corn Oil: General **</t>
  </si>
  <si>
    <t>30201902</t>
  </si>
  <si>
    <t>Cottonseed Oil: General **</t>
  </si>
  <si>
    <t>30201903</t>
  </si>
  <si>
    <t>Soybean Oil: General **</t>
  </si>
  <si>
    <t>30201904</t>
  </si>
  <si>
    <t>Peanut Oil: General</t>
  </si>
  <si>
    <t>30201905</t>
  </si>
  <si>
    <t>30201906</t>
  </si>
  <si>
    <t>Corn Oil: General</t>
  </si>
  <si>
    <t>30201907</t>
  </si>
  <si>
    <t>Cottonseed Oil: General</t>
  </si>
  <si>
    <t>30201908</t>
  </si>
  <si>
    <t>Soybean Oil: General ** (use 3-02-019-98)</t>
  </si>
  <si>
    <t>30201909</t>
  </si>
  <si>
    <t>30201911</t>
  </si>
  <si>
    <t>Oil Extraction **</t>
  </si>
  <si>
    <t>30201912</t>
  </si>
  <si>
    <t>Meal Preparation **</t>
  </si>
  <si>
    <t>30201913</t>
  </si>
  <si>
    <t>Oil Refining **</t>
  </si>
  <si>
    <t>30201914</t>
  </si>
  <si>
    <t>Fugitive Leaks **</t>
  </si>
  <si>
    <t>30201915</t>
  </si>
  <si>
    <t>Solvent Storage ** (Use 4-07-016-15 &amp; -16 or 4-07-176-03 &amp; -04)</t>
  </si>
  <si>
    <t>30201916</t>
  </si>
  <si>
    <t>Oil Extraction</t>
  </si>
  <si>
    <t>30201917</t>
  </si>
  <si>
    <t>Meal Preparation</t>
  </si>
  <si>
    <t>30201918</t>
  </si>
  <si>
    <t>Oil Refining</t>
  </si>
  <si>
    <t>30201919</t>
  </si>
  <si>
    <t>30201920</t>
  </si>
  <si>
    <t>Solvent Storage (Use 4-07-016-15 &amp; -16 or 4-07-176-03 &amp; -04 if possib)</t>
  </si>
  <si>
    <t>30201921</t>
  </si>
  <si>
    <t>Solvent Work Tank</t>
  </si>
  <si>
    <t>30201923</t>
  </si>
  <si>
    <t>Aspiration Exhaust Vent: Startup and Shutdown</t>
  </si>
  <si>
    <t>30201925</t>
  </si>
  <si>
    <t>Oil Extraction Rotary Cell Extractor</t>
  </si>
  <si>
    <t>30201926</t>
  </si>
  <si>
    <t>Oil Extraction Vertically Arranged Basket Type Extractor</t>
  </si>
  <si>
    <t>30201927</t>
  </si>
  <si>
    <t>Oil Extraction Continuous, Shallowbed, Rectangular Loop, No Baskets</t>
  </si>
  <si>
    <t>30201930</t>
  </si>
  <si>
    <t>Meal Preparation: Desolventizer/Toaster</t>
  </si>
  <si>
    <t>30201931</t>
  </si>
  <si>
    <t>Meal Preparation: Dryer</t>
  </si>
  <si>
    <t>30201932</t>
  </si>
  <si>
    <t>Meal Preparation: Cooler</t>
  </si>
  <si>
    <t>30201933</t>
  </si>
  <si>
    <t>Meal Preparation: Pneumatic Conveyor</t>
  </si>
  <si>
    <t>30201935</t>
  </si>
  <si>
    <t>Meal Preparation: Screening and Grinding</t>
  </si>
  <si>
    <t>30201939</t>
  </si>
  <si>
    <t>Meal Storage Tanks</t>
  </si>
  <si>
    <t>30201941</t>
  </si>
  <si>
    <t>Oil Refining: Miscellaneous Holding Tank</t>
  </si>
  <si>
    <t>30201942</t>
  </si>
  <si>
    <t>Oil Refining: Evaporator(s)</t>
  </si>
  <si>
    <t>30201945</t>
  </si>
  <si>
    <t>Oil Refining: Oil Stripping Column</t>
  </si>
  <si>
    <t>30201949</t>
  </si>
  <si>
    <t>Crude Oil Storage Tanks</t>
  </si>
  <si>
    <t>30201950</t>
  </si>
  <si>
    <t>Solvent/Water Separator</t>
  </si>
  <si>
    <t>30201960</t>
  </si>
  <si>
    <t>Wastewater Evaporator</t>
  </si>
  <si>
    <t>30201997</t>
  </si>
  <si>
    <t>Soybean Oil Production: Complete Process-Solvent Loss(Plant-specific)</t>
  </si>
  <si>
    <t>30201998</t>
  </si>
  <si>
    <t>Soybean Oil Production: Complete Process-Solvent Loss (average)</t>
  </si>
  <si>
    <t>30201999</t>
  </si>
  <si>
    <t>30202001</t>
  </si>
  <si>
    <t>Beef Cattle Feedlots</t>
  </si>
  <si>
    <t>Feedlots: General</t>
  </si>
  <si>
    <t>30202002</t>
  </si>
  <si>
    <t>30202101</t>
  </si>
  <si>
    <t>Eggs and Poultry Production</t>
  </si>
  <si>
    <t>Manure Handling: Dry</t>
  </si>
  <si>
    <t>30202102</t>
  </si>
  <si>
    <t>30202105</t>
  </si>
  <si>
    <t>Manure Handling: Wet</t>
  </si>
  <si>
    <t>30202106</t>
  </si>
  <si>
    <t>30202201</t>
  </si>
  <si>
    <t>Cotton Seed Delinting</t>
  </si>
  <si>
    <t>Acid Delinting of Cotton Seeds</t>
  </si>
  <si>
    <t>30202601</t>
  </si>
  <si>
    <t>Seed Products and Processing</t>
  </si>
  <si>
    <t>Seed Handling: General</t>
  </si>
  <si>
    <t>30202801</t>
  </si>
  <si>
    <t>Mushroom Growing</t>
  </si>
  <si>
    <t>30203001</t>
  </si>
  <si>
    <t>Dairy Products</t>
  </si>
  <si>
    <t>Milk: Spray Dryer</t>
  </si>
  <si>
    <t>30203010</t>
  </si>
  <si>
    <t>Whey Dryer</t>
  </si>
  <si>
    <t>30203020</t>
  </si>
  <si>
    <t>Cheese Dryer</t>
  </si>
  <si>
    <t>30203099</t>
  </si>
  <si>
    <t>30203103</t>
  </si>
  <si>
    <t>Export Grain Elevators</t>
  </si>
  <si>
    <t>30203104</t>
  </si>
  <si>
    <t>30203105</t>
  </si>
  <si>
    <t>Unloading</t>
  </si>
  <si>
    <t>30203106</t>
  </si>
  <si>
    <t>30203107</t>
  </si>
  <si>
    <t>30203108</t>
  </si>
  <si>
    <t>30203109</t>
  </si>
  <si>
    <t>30203110</t>
  </si>
  <si>
    <t>30203111</t>
  </si>
  <si>
    <t>30203201</t>
  </si>
  <si>
    <t>Bakeries</t>
  </si>
  <si>
    <t>Bread Baking: Sponge-Dough Process</t>
  </si>
  <si>
    <t>30203202</t>
  </si>
  <si>
    <t>Bread Baking: Straight-Dough Process</t>
  </si>
  <si>
    <t>30203203</t>
  </si>
  <si>
    <t>Material Handling and Transferring</t>
  </si>
  <si>
    <t>30203204</t>
  </si>
  <si>
    <t>Flour Storage</t>
  </si>
  <si>
    <t>30203205</t>
  </si>
  <si>
    <t>Cracker and Cookie Baking</t>
  </si>
  <si>
    <t>30203299</t>
  </si>
  <si>
    <t>30203399</t>
  </si>
  <si>
    <t>Tobacco Processing</t>
  </si>
  <si>
    <t>30203404</t>
  </si>
  <si>
    <t>Baker's Yeast Manufacturing - Dry Yeast</t>
  </si>
  <si>
    <t>Intermediate Fermentor (F4 Stage)</t>
  </si>
  <si>
    <t>30203405</t>
  </si>
  <si>
    <t>Stock Fermentor (F5 Stage)</t>
  </si>
  <si>
    <t>30203406</t>
  </si>
  <si>
    <t>Pitch Fermentor (F6 Stage)</t>
  </si>
  <si>
    <t>30203407</t>
  </si>
  <si>
    <t>Trade Fermentor (F7 Stage)</t>
  </si>
  <si>
    <t>30203410</t>
  </si>
  <si>
    <t>30203415</t>
  </si>
  <si>
    <t>Extrusion</t>
  </si>
  <si>
    <t>30203420</t>
  </si>
  <si>
    <t>30203421</t>
  </si>
  <si>
    <t>Drying Chamber</t>
  </si>
  <si>
    <t>30203422</t>
  </si>
  <si>
    <t>Rotolouvre Dryer</t>
  </si>
  <si>
    <t>30203423</t>
  </si>
  <si>
    <t>Airlift Dryer: Batch Process</t>
  </si>
  <si>
    <t>30203424</t>
  </si>
  <si>
    <t>Airlift Dryer: Continuous Process</t>
  </si>
  <si>
    <t>30203504</t>
  </si>
  <si>
    <t>Baker's Yeast Manufacturing - Compressed Yeast</t>
  </si>
  <si>
    <t>30203505</t>
  </si>
  <si>
    <t>30203506</t>
  </si>
  <si>
    <t>30203507</t>
  </si>
  <si>
    <t>30203510</t>
  </si>
  <si>
    <t>30203530</t>
  </si>
  <si>
    <t>30203531</t>
  </si>
  <si>
    <t>Harvesting: Centrifuge</t>
  </si>
  <si>
    <t>30203532</t>
  </si>
  <si>
    <t>Harvesting: Plate and Frame Filter Press</t>
  </si>
  <si>
    <t>30203533</t>
  </si>
  <si>
    <t>Harvesting: Rotary Vacuum Filter</t>
  </si>
  <si>
    <t>30203534</t>
  </si>
  <si>
    <t>Harvesting: Mixers</t>
  </si>
  <si>
    <t>30203535</t>
  </si>
  <si>
    <t>Harvesting: Extrusion</t>
  </si>
  <si>
    <t>30203536</t>
  </si>
  <si>
    <t>Harvesting: Cutting</t>
  </si>
  <si>
    <t>30203540</t>
  </si>
  <si>
    <t>Packaging</t>
  </si>
  <si>
    <t>30203601</t>
  </si>
  <si>
    <t>Deep Fat Frying</t>
  </si>
  <si>
    <t>Continuous Deep Fat Fryer: Potato Chips</t>
  </si>
  <si>
    <t>30203602</t>
  </si>
  <si>
    <t>Continuous Deep Fat Fryer: Other Snack Chips</t>
  </si>
  <si>
    <t>30203603</t>
  </si>
  <si>
    <t>Batch Deep Fat Fryer: Potato Chips</t>
  </si>
  <si>
    <t>30203604</t>
  </si>
  <si>
    <t>Gas-fired Toaster: Snack Chips</t>
  </si>
  <si>
    <t>30203801</t>
  </si>
  <si>
    <t>Animal/Poultry Rendering</t>
  </si>
  <si>
    <t>30203802</t>
  </si>
  <si>
    <t>Size Reduction</t>
  </si>
  <si>
    <t>30203803</t>
  </si>
  <si>
    <t>30203804</t>
  </si>
  <si>
    <t>30203805</t>
  </si>
  <si>
    <t>Material Handling</t>
  </si>
  <si>
    <t>30203811</t>
  </si>
  <si>
    <t>Blood Dryer: Natural Gas Direct Fired</t>
  </si>
  <si>
    <t>30203812</t>
  </si>
  <si>
    <t>Blood Dryer: Steam-coil Indirect Heated</t>
  </si>
  <si>
    <t>30203901</t>
  </si>
  <si>
    <t>Carob Kibble</t>
  </si>
  <si>
    <t>Roaster</t>
  </si>
  <si>
    <t>30203902</t>
  </si>
  <si>
    <t>Receiving</t>
  </si>
  <si>
    <t>30204001</t>
  </si>
  <si>
    <t>Cereal</t>
  </si>
  <si>
    <t>30204002</t>
  </si>
  <si>
    <t>Cereal Conveying</t>
  </si>
  <si>
    <t>30204003</t>
  </si>
  <si>
    <t>Cereal Packaging</t>
  </si>
  <si>
    <t>30204004</t>
  </si>
  <si>
    <t>Cereal Coating</t>
  </si>
  <si>
    <t>30204201</t>
  </si>
  <si>
    <t>Vinegar Manufacturing</t>
  </si>
  <si>
    <t>Fermentation: Alcohol</t>
  </si>
  <si>
    <t>30280001</t>
  </si>
  <si>
    <t>30282001</t>
  </si>
  <si>
    <t>30282002</t>
  </si>
  <si>
    <t>30282501</t>
  </si>
  <si>
    <t>Mineral Oil Stripper</t>
  </si>
  <si>
    <t>30282502</t>
  </si>
  <si>
    <t>Desolventizer/Toaster</t>
  </si>
  <si>
    <t>30282503</t>
  </si>
  <si>
    <t>Condensate from Condensers</t>
  </si>
  <si>
    <t>30282504</t>
  </si>
  <si>
    <t>Wastewater Separator</t>
  </si>
  <si>
    <t>30282599</t>
  </si>
  <si>
    <t>30288801</t>
  </si>
  <si>
    <t>30288802</t>
  </si>
  <si>
    <t>30288803</t>
  </si>
  <si>
    <t>30288804</t>
  </si>
  <si>
    <t>30288805</t>
  </si>
  <si>
    <t>30290001</t>
  </si>
  <si>
    <t>30290002</t>
  </si>
  <si>
    <t>30290003</t>
  </si>
  <si>
    <t>30290005</t>
  </si>
  <si>
    <t>Liquified Petroleum Gas (LPG): Process Heaters</t>
  </si>
  <si>
    <t>SCC8-spelled out LPG</t>
  </si>
  <si>
    <t>30291001</t>
  </si>
  <si>
    <t>Broiling Food: Natural Gas</t>
  </si>
  <si>
    <t>30299998</t>
  </si>
  <si>
    <t>Other Not Specified</t>
  </si>
  <si>
    <t>30299999</t>
  </si>
  <si>
    <t>30300001</t>
  </si>
  <si>
    <t>Primary Metal Production</t>
  </si>
  <si>
    <t>Aluminum Ore (Bauxite)</t>
  </si>
  <si>
    <t>Crushing/Handling</t>
  </si>
  <si>
    <t>30300002</t>
  </si>
  <si>
    <t>Drying Oven</t>
  </si>
  <si>
    <t>30300003</t>
  </si>
  <si>
    <t>Fine Ore Storage</t>
  </si>
  <si>
    <t>30300004</t>
  </si>
  <si>
    <t>Loading and Unloading</t>
  </si>
  <si>
    <t>30300101</t>
  </si>
  <si>
    <t>Aluminum Ore (Electro-reduction)</t>
  </si>
  <si>
    <t>Prebaked Reduction Cell</t>
  </si>
  <si>
    <t>30300102</t>
  </si>
  <si>
    <t>Horizontal Stud Soderberg Cell</t>
  </si>
  <si>
    <t>30300103</t>
  </si>
  <si>
    <t>Vertical Stud Soderberg Cell</t>
  </si>
  <si>
    <t>30300104</t>
  </si>
  <si>
    <t>Materials Handling</t>
  </si>
  <si>
    <t>30300105</t>
  </si>
  <si>
    <t>Anode Baking Furnace</t>
  </si>
  <si>
    <t>30300106</t>
  </si>
  <si>
    <t>Degassing</t>
  </si>
  <si>
    <t>30300107</t>
  </si>
  <si>
    <t>Roof Vents</t>
  </si>
  <si>
    <t>30300108</t>
  </si>
  <si>
    <t>Prebake: Fugitive Emissions</t>
  </si>
  <si>
    <t>30300109</t>
  </si>
  <si>
    <t>H.S.S.: Fugitive Emissions</t>
  </si>
  <si>
    <t>30300110</t>
  </si>
  <si>
    <t>V.S.S.: Fugitive Emissions</t>
  </si>
  <si>
    <t>30300111</t>
  </si>
  <si>
    <t>Anode Baking: Fugitive Emissions</t>
  </si>
  <si>
    <t>30300199</t>
  </si>
  <si>
    <t>30300201</t>
  </si>
  <si>
    <t>Aluminum Hydroxide Calcining</t>
  </si>
  <si>
    <t>Overall Process</t>
  </si>
  <si>
    <t>30300302</t>
  </si>
  <si>
    <t>By-product Coke Manufacturing</t>
  </si>
  <si>
    <t>Oven Charging</t>
  </si>
  <si>
    <t>30300303</t>
  </si>
  <si>
    <t>Oven Pushing</t>
  </si>
  <si>
    <t>30300304</t>
  </si>
  <si>
    <t>Quenching</t>
  </si>
  <si>
    <t>30300305</t>
  </si>
  <si>
    <t>Coal Unloading</t>
  </si>
  <si>
    <t>30300306</t>
  </si>
  <si>
    <t>Oven Underfiring</t>
  </si>
  <si>
    <t>30300307</t>
  </si>
  <si>
    <t>Coal Crushing/Handling</t>
  </si>
  <si>
    <t>30300308</t>
  </si>
  <si>
    <t>Oven/Door Leaks</t>
  </si>
  <si>
    <t>30300309</t>
  </si>
  <si>
    <t>Coal Conveying</t>
  </si>
  <si>
    <t>30300310</t>
  </si>
  <si>
    <t>Coal Crushing</t>
  </si>
  <si>
    <t>30300311</t>
  </si>
  <si>
    <t>Coal Screening</t>
  </si>
  <si>
    <t>30300312</t>
  </si>
  <si>
    <t>Coke: Crushing/Screening/Handling</t>
  </si>
  <si>
    <t>30300313</t>
  </si>
  <si>
    <t>Coal Preheater</t>
  </si>
  <si>
    <t>30300314</t>
  </si>
  <si>
    <t>Topside Leaks</t>
  </si>
  <si>
    <t>30300315</t>
  </si>
  <si>
    <t>Gas By-product Plant</t>
  </si>
  <si>
    <t>30300316</t>
  </si>
  <si>
    <t>Coal Storage Pile</t>
  </si>
  <si>
    <t>30300317</t>
  </si>
  <si>
    <t>Combustion Stack: Coke Oven Gas (COG)</t>
  </si>
  <si>
    <t>30300318</t>
  </si>
  <si>
    <t>Combustion Stack: Blast Furnace Gas (BFG)</t>
  </si>
  <si>
    <t>30300331</t>
  </si>
  <si>
    <t>30300332</t>
  </si>
  <si>
    <t>Flushing-liquor Circulation Tank</t>
  </si>
  <si>
    <t>30300333</t>
  </si>
  <si>
    <t>Excess-ammonia Liquor Tank</t>
  </si>
  <si>
    <t>30300334</t>
  </si>
  <si>
    <t>Tar Dehydrator</t>
  </si>
  <si>
    <t>30300335</t>
  </si>
  <si>
    <t>Tar Interceding Sump</t>
  </si>
  <si>
    <t>30300336</t>
  </si>
  <si>
    <t>Tar Storage</t>
  </si>
  <si>
    <t>30300341</t>
  </si>
  <si>
    <t>Light Oil Sump</t>
  </si>
  <si>
    <t>30300342</t>
  </si>
  <si>
    <t>Light Oil Decanter/Condenser Vent</t>
  </si>
  <si>
    <t>30300343</t>
  </si>
  <si>
    <t>Wash Oil Decanter</t>
  </si>
  <si>
    <t>30300344</t>
  </si>
  <si>
    <t>Wash-oil Circulation Tank</t>
  </si>
  <si>
    <t>30300351</t>
  </si>
  <si>
    <t>30300352</t>
  </si>
  <si>
    <t>Tar Bottom Final Cooler</t>
  </si>
  <si>
    <t>30300353</t>
  </si>
  <si>
    <t>Naphthalene Processing/Handling</t>
  </si>
  <si>
    <t>30300361</t>
  </si>
  <si>
    <t>30300399</t>
  </si>
  <si>
    <t>30300401</t>
  </si>
  <si>
    <t>Coke Manufacture: Beehive Process</t>
  </si>
  <si>
    <t>30300502</t>
  </si>
  <si>
    <t>Primary Copper Smelting</t>
  </si>
  <si>
    <t>Multiple Hearth Roaster</t>
  </si>
  <si>
    <t>30300503</t>
  </si>
  <si>
    <t>Reverberatory Smelting Furnace after Roaster</t>
  </si>
  <si>
    <t>30300504</t>
  </si>
  <si>
    <t>Converter (All Configurations)</t>
  </si>
  <si>
    <t>30300505</t>
  </si>
  <si>
    <t>Fire (Furnace) Refining</t>
  </si>
  <si>
    <t>30300506</t>
  </si>
  <si>
    <t>Ore Concentrate Dryer</t>
  </si>
  <si>
    <t>30300507</t>
  </si>
  <si>
    <t>Reverberatory Smelting Furnace w/ Ore Charge w/o Roasting</t>
  </si>
  <si>
    <t>30300508</t>
  </si>
  <si>
    <t>Refined Metal Finishing Operations</t>
  </si>
  <si>
    <t>30300509</t>
  </si>
  <si>
    <t>Fluidized Bed Roaster</t>
  </si>
  <si>
    <t>30300510</t>
  </si>
  <si>
    <t>Electric Smelting Furnace</t>
  </si>
  <si>
    <t>30300511</t>
  </si>
  <si>
    <t>Electrolytic Refining</t>
  </si>
  <si>
    <t>30300512</t>
  </si>
  <si>
    <t>Flash Smelting</t>
  </si>
  <si>
    <t>30300513</t>
  </si>
  <si>
    <t>Roasting: Fugitive Emissions</t>
  </si>
  <si>
    <t>30300514</t>
  </si>
  <si>
    <t>Reverberatory Furnace: Fugitive Emissions</t>
  </si>
  <si>
    <t>30300515</t>
  </si>
  <si>
    <t>Converter: Fugitive Emissions</t>
  </si>
  <si>
    <t>30300516</t>
  </si>
  <si>
    <t>Anode Refining Furnace: Fugitive Emissions</t>
  </si>
  <si>
    <t>30300517</t>
  </si>
  <si>
    <t>Slag Cleaning Furnace: Fugitive Emissions</t>
  </si>
  <si>
    <t>30300518</t>
  </si>
  <si>
    <t>Converter Slag Return: Fugitive Emissions</t>
  </si>
  <si>
    <t>30300519</t>
  </si>
  <si>
    <t>Unpaved Road Traffic: Fugitive Emissions</t>
  </si>
  <si>
    <t>30300521</t>
  </si>
  <si>
    <t>Noranda Reactor</t>
  </si>
  <si>
    <t>30300522</t>
  </si>
  <si>
    <t>Slag Cleaning Furnace</t>
  </si>
  <si>
    <t>30300523</t>
  </si>
  <si>
    <t>Reverberatory Furnace with Converter</t>
  </si>
  <si>
    <t>30300524</t>
  </si>
  <si>
    <t>AFT MHR+RF/FBR+EF</t>
  </si>
  <si>
    <t>30300525</t>
  </si>
  <si>
    <t>Fluid Bed Roaster with Reverberatory Furnace and Converter</t>
  </si>
  <si>
    <t>30300526</t>
  </si>
  <si>
    <t>Dryer with Electric Furnace and Cleaning Furnace and Convertor</t>
  </si>
  <si>
    <t>30300527</t>
  </si>
  <si>
    <t>Dryer with Flash Furnace and Converter</t>
  </si>
  <si>
    <t>30300528</t>
  </si>
  <si>
    <t>Norander Reactor and Converter</t>
  </si>
  <si>
    <t>30300529</t>
  </si>
  <si>
    <t>Multiple Hearth Roaster with Reverberatory Furnace and Converter</t>
  </si>
  <si>
    <t>30300530</t>
  </si>
  <si>
    <t>Fluid Bed Roaster with Electric Furnace and Converter</t>
  </si>
  <si>
    <t>30300531</t>
  </si>
  <si>
    <t>Reverberatory Furnace After Multiple Hearth Roaster</t>
  </si>
  <si>
    <t>30300532</t>
  </si>
  <si>
    <t>Reverberatory Furnace After Fluid Bed Roaster</t>
  </si>
  <si>
    <t>30300533</t>
  </si>
  <si>
    <t>Electric Furnace After Concentrate Dryer</t>
  </si>
  <si>
    <t>30300534</t>
  </si>
  <si>
    <t>Flash Furnace After Concentrate Dryer</t>
  </si>
  <si>
    <t>30300535</t>
  </si>
  <si>
    <t>Electric Furnace After Fluid Bed Roaster</t>
  </si>
  <si>
    <t>30300541</t>
  </si>
  <si>
    <t>Concentrate Dryer Followed by Noranda Reactors and Converter</t>
  </si>
  <si>
    <t>30300599</t>
  </si>
  <si>
    <t>30300601</t>
  </si>
  <si>
    <t>Ferroalloy, Open Furnace</t>
  </si>
  <si>
    <t>50% FeSi: Electric Smelting Furnace</t>
  </si>
  <si>
    <t>30300602</t>
  </si>
  <si>
    <t>75% FeSi: Electric Smelting Furnace</t>
  </si>
  <si>
    <t>30300603</t>
  </si>
  <si>
    <t>90% FeSi: Electric Smelting Furnace</t>
  </si>
  <si>
    <t>30300604</t>
  </si>
  <si>
    <t>Silicon Metal: Electric Smelting Furnace</t>
  </si>
  <si>
    <t>30300605</t>
  </si>
  <si>
    <t>Silicomanaganese: Electric Smelting Furnace</t>
  </si>
  <si>
    <t>30300606</t>
  </si>
  <si>
    <t>80% Ferromanganese</t>
  </si>
  <si>
    <t>30300607</t>
  </si>
  <si>
    <t>80% Ferrochromium</t>
  </si>
  <si>
    <t>30300608</t>
  </si>
  <si>
    <t>30300609</t>
  </si>
  <si>
    <t>Raw Material Crushing</t>
  </si>
  <si>
    <t>30300610</t>
  </si>
  <si>
    <t>Ore Screening</t>
  </si>
  <si>
    <t>30300611</t>
  </si>
  <si>
    <t>30300613</t>
  </si>
  <si>
    <t>30300614</t>
  </si>
  <si>
    <t>Raw Material Transfer</t>
  </si>
  <si>
    <t>30300615</t>
  </si>
  <si>
    <t>Ferromanganese: Blast Furnace</t>
  </si>
  <si>
    <t>30300616</t>
  </si>
  <si>
    <t>Ferrosilicon: Blast Furnace</t>
  </si>
  <si>
    <t>30300617</t>
  </si>
  <si>
    <t>Cast House</t>
  </si>
  <si>
    <t>30300618</t>
  </si>
  <si>
    <t>Mix House/Weighing</t>
  </si>
  <si>
    <t>30300619</t>
  </si>
  <si>
    <t>Raw Material Charging</t>
  </si>
  <si>
    <t>30300620</t>
  </si>
  <si>
    <t>Tapping</t>
  </si>
  <si>
    <t>30300621</t>
  </si>
  <si>
    <t>Casting</t>
  </si>
  <si>
    <t>30300622</t>
  </si>
  <si>
    <t>Cooling</t>
  </si>
  <si>
    <t>30300623</t>
  </si>
  <si>
    <t>Product Crushing</t>
  </si>
  <si>
    <t>30300624</t>
  </si>
  <si>
    <t>Product Storage</t>
  </si>
  <si>
    <t>30300625</t>
  </si>
  <si>
    <t>Product Loading</t>
  </si>
  <si>
    <t>30300651</t>
  </si>
  <si>
    <t>Sealed Furnace: Ferromanganese: Electric Arc Furnace</t>
  </si>
  <si>
    <t>30300652</t>
  </si>
  <si>
    <t>Sealed Furnace: Ferrochromium: Electric Arc Furnace</t>
  </si>
  <si>
    <t>30300653</t>
  </si>
  <si>
    <t>Sealed Furnace: Ferrochromium Silica: Electric Arc Furnace</t>
  </si>
  <si>
    <t>30300654</t>
  </si>
  <si>
    <t>Sealed Furnace: EAF - Other Alloys: Specify in Comment</t>
  </si>
  <si>
    <t>30300699</t>
  </si>
  <si>
    <t>30300701</t>
  </si>
  <si>
    <t>Ferroalloy, Semi-covered Furnace</t>
  </si>
  <si>
    <t>Ferromanganese: Electric Arc Furnace</t>
  </si>
  <si>
    <t>SCC6 - added ferroalloy</t>
  </si>
  <si>
    <t>30300702</t>
  </si>
  <si>
    <t>Electric Arc Furnace: Other Alloys/Specify</t>
  </si>
  <si>
    <t>30300703</t>
  </si>
  <si>
    <t>Ferrochromium: Electric Arc Furnace</t>
  </si>
  <si>
    <t>30300704</t>
  </si>
  <si>
    <t>Ferrochromium Silicon: Electric Arc Furnace</t>
  </si>
  <si>
    <t>30300801</t>
  </si>
  <si>
    <t>Iron Production (See 3-03-015 for Integrated Iron &amp; Steel MACT)</t>
  </si>
  <si>
    <t>Ore Charging</t>
  </si>
  <si>
    <t>30300802</t>
  </si>
  <si>
    <t>Agglomerate Charging</t>
  </si>
  <si>
    <t>30300804</t>
  </si>
  <si>
    <t>Loader: Hi-Silt</t>
  </si>
  <si>
    <t>30300805</t>
  </si>
  <si>
    <t>Loader: Low-Silt</t>
  </si>
  <si>
    <t>30300808</t>
  </si>
  <si>
    <t>Slag Crushing and Sizing</t>
  </si>
  <si>
    <t>30300809</t>
  </si>
  <si>
    <t>Slag Removal and Dumping</t>
  </si>
  <si>
    <t>30300811</t>
  </si>
  <si>
    <t>Raw Material Stockpiles, Coke Breeze, Limestone, Ore Fines</t>
  </si>
  <si>
    <t>30300812</t>
  </si>
  <si>
    <t>Raw Material Transfer/Handling</t>
  </si>
  <si>
    <t>30300813</t>
  </si>
  <si>
    <t>Windbox</t>
  </si>
  <si>
    <t>30300814</t>
  </si>
  <si>
    <t>Discharge End</t>
  </si>
  <si>
    <t>30300815</t>
  </si>
  <si>
    <t>Sinter Breaker</t>
  </si>
  <si>
    <t>30300816</t>
  </si>
  <si>
    <t>Hot Screening</t>
  </si>
  <si>
    <t>30300817</t>
  </si>
  <si>
    <t>30300818</t>
  </si>
  <si>
    <t>Cold Screening</t>
  </si>
  <si>
    <t>30300819</t>
  </si>
  <si>
    <t>Sinter Process (Combined Code includes 15,16,17,18)</t>
  </si>
  <si>
    <t>30300820</t>
  </si>
  <si>
    <t>Sinter Conveyor: Transfer Station</t>
  </si>
  <si>
    <t>30300821</t>
  </si>
  <si>
    <t>Unload Ore, Pellets, Limestone, into Blast Furnace</t>
  </si>
  <si>
    <t>30300822</t>
  </si>
  <si>
    <t>Raw Material Stockpile: Ore, Pellets, Limestone, Coke, Sinter</t>
  </si>
  <si>
    <t>30300823</t>
  </si>
  <si>
    <t>Charge Materials: Transfer/Handling</t>
  </si>
  <si>
    <t>30300824</t>
  </si>
  <si>
    <t>Blast Heating Stoves</t>
  </si>
  <si>
    <t>30300825</t>
  </si>
  <si>
    <t>30300826</t>
  </si>
  <si>
    <t>Blast Furnace Slips</t>
  </si>
  <si>
    <t>30300827</t>
  </si>
  <si>
    <t>Lump Ore Unloading</t>
  </si>
  <si>
    <t>30300828</t>
  </si>
  <si>
    <t>Blast Furnace: Local Evacuation</t>
  </si>
  <si>
    <t>30300829</t>
  </si>
  <si>
    <t>Blast Furnace: Taphole and Trough</t>
  </si>
  <si>
    <t>30300831</t>
  </si>
  <si>
    <t>Unpaved Roads: Light Duty Vehicles</t>
  </si>
  <si>
    <t>spelled out LDV</t>
  </si>
  <si>
    <t>30300832</t>
  </si>
  <si>
    <t>Unpaved Roads: Medium Duty Vehicles</t>
  </si>
  <si>
    <t>spelled out MDV</t>
  </si>
  <si>
    <t>30300833</t>
  </si>
  <si>
    <t>Unpaved Roads: Heavy Duty Vehicles</t>
  </si>
  <si>
    <t>spelled out HDV</t>
  </si>
  <si>
    <t>30300834</t>
  </si>
  <si>
    <t>Paved Roads: All Vehicle Types</t>
  </si>
  <si>
    <t>30300841</t>
  </si>
  <si>
    <t>Flue Dust Unloading</t>
  </si>
  <si>
    <t>30300842</t>
  </si>
  <si>
    <t>Blended Ore Unloading</t>
  </si>
  <si>
    <t>30300899</t>
  </si>
  <si>
    <t>See Comment **</t>
  </si>
  <si>
    <t>30300901</t>
  </si>
  <si>
    <t>Steel Manufacturing (See 3-03-015 for Integrated Iron &amp; Steel MACT)</t>
  </si>
  <si>
    <t>Open Hearth Furnace: Stack</t>
  </si>
  <si>
    <t>30300904</t>
  </si>
  <si>
    <t>Electric Arc Furnace: Alloy Steel (Stack)</t>
  </si>
  <si>
    <t>30300906</t>
  </si>
  <si>
    <t>Charging: Electric Arc Furnace</t>
  </si>
  <si>
    <t>30300907</t>
  </si>
  <si>
    <t>Tapping: Electric Arc Furnace</t>
  </si>
  <si>
    <t>30300908</t>
  </si>
  <si>
    <t>Electric Arc Furnace: Carbon Steel (Stack)</t>
  </si>
  <si>
    <t>30300910</t>
  </si>
  <si>
    <t>Pickling</t>
  </si>
  <si>
    <t>30300911</t>
  </si>
  <si>
    <t>Soaking Pits</t>
  </si>
  <si>
    <t>30300912</t>
  </si>
  <si>
    <t>30300913</t>
  </si>
  <si>
    <t>Basic Oxygen Furnace: Open Hood-Stack</t>
  </si>
  <si>
    <t>30300914</t>
  </si>
  <si>
    <t>Basic Oxygen Furnace: Closed Hood-Stack</t>
  </si>
  <si>
    <t>30300915</t>
  </si>
  <si>
    <t>Hot Metal (Iron) Transfer to Steelmaking Furnace</t>
  </si>
  <si>
    <t>30300916</t>
  </si>
  <si>
    <t>Charging: BOF</t>
  </si>
  <si>
    <t>30300917</t>
  </si>
  <si>
    <t>Tapping: BOF</t>
  </si>
  <si>
    <t>30300918</t>
  </si>
  <si>
    <t>Charging: Open Hearth</t>
  </si>
  <si>
    <t>30300919</t>
  </si>
  <si>
    <t>Tapping: Open Hearth</t>
  </si>
  <si>
    <t>30300920</t>
  </si>
  <si>
    <t>Hot Metal Desulfurization</t>
  </si>
  <si>
    <t>30300921</t>
  </si>
  <si>
    <t>Teeming (Unleaded Steel)</t>
  </si>
  <si>
    <t>30300922</t>
  </si>
  <si>
    <t>Continuous Casting</t>
  </si>
  <si>
    <t>30300923</t>
  </si>
  <si>
    <t>Steel Furnace Slag Tapping and Dumping</t>
  </si>
  <si>
    <t>30300924</t>
  </si>
  <si>
    <t>Steel Furnace Slag Processing</t>
  </si>
  <si>
    <t>30300925</t>
  </si>
  <si>
    <t>Teeming (Leaded Steel)</t>
  </si>
  <si>
    <t>30300926</t>
  </si>
  <si>
    <t>Electric Induction Furnace</t>
  </si>
  <si>
    <t>30300927</t>
  </si>
  <si>
    <t>Steel Scrap Preheater</t>
  </si>
  <si>
    <t>30300928</t>
  </si>
  <si>
    <t>Argon-oxygen Decarburization</t>
  </si>
  <si>
    <t>30300929</t>
  </si>
  <si>
    <t>Steel Plate Burner/Torch Cutter</t>
  </si>
  <si>
    <t>30300930</t>
  </si>
  <si>
    <t>Q-BOP Melting and Refining</t>
  </si>
  <si>
    <t>30300931</t>
  </si>
  <si>
    <t>Hot Rolling</t>
  </si>
  <si>
    <t>30300932</t>
  </si>
  <si>
    <t>Scarfing</t>
  </si>
  <si>
    <t>30300933</t>
  </si>
  <si>
    <t>Reheat Furnaces</t>
  </si>
  <si>
    <t>30300934</t>
  </si>
  <si>
    <t>Heat Treating Furnaces: Annealing</t>
  </si>
  <si>
    <t>30300935</t>
  </si>
  <si>
    <t>Cold Rolling</t>
  </si>
  <si>
    <t>30300936</t>
  </si>
  <si>
    <t>Coating: Tin, Zinc, etc.</t>
  </si>
  <si>
    <t>30300998</t>
  </si>
  <si>
    <t>30300999</t>
  </si>
  <si>
    <t>30301001</t>
  </si>
  <si>
    <t>Lead Production</t>
  </si>
  <si>
    <t>Sintering: Single Stream</t>
  </si>
  <si>
    <t>30301002</t>
  </si>
  <si>
    <t>Blast Furnace Operation</t>
  </si>
  <si>
    <t>30301003</t>
  </si>
  <si>
    <t>Dross Reverberatory Furnace</t>
  </si>
  <si>
    <t>30301004</t>
  </si>
  <si>
    <t>Ore Crushing</t>
  </si>
  <si>
    <t>30301005</t>
  </si>
  <si>
    <t>Materials Handling (Includes 11, 12, 13, 04, 14)</t>
  </si>
  <si>
    <t>30301006</t>
  </si>
  <si>
    <t>Sintering: Dual Stream Feed End</t>
  </si>
  <si>
    <t>30301007</t>
  </si>
  <si>
    <t>Sintering: Dual Stream Discharge End</t>
  </si>
  <si>
    <t>30301008</t>
  </si>
  <si>
    <t>Slag Fume Furnace</t>
  </si>
  <si>
    <t>30301009</t>
  </si>
  <si>
    <t>Lead Drossing</t>
  </si>
  <si>
    <t>30301010</t>
  </si>
  <si>
    <t>Raw Material Crushing and Grinding</t>
  </si>
  <si>
    <t>30301011</t>
  </si>
  <si>
    <t>30301012</t>
  </si>
  <si>
    <t>Raw Material Storage Piles</t>
  </si>
  <si>
    <t>30301013</t>
  </si>
  <si>
    <t>30301014</t>
  </si>
  <si>
    <t>Sintering Charge Mixing</t>
  </si>
  <si>
    <t>30301015</t>
  </si>
  <si>
    <t>Sinter Crushing/Screening</t>
  </si>
  <si>
    <t>30301016</t>
  </si>
  <si>
    <t>Sinter Transfer</t>
  </si>
  <si>
    <t>30301017</t>
  </si>
  <si>
    <t>Sinter Fines Return Handling</t>
  </si>
  <si>
    <t>30301018</t>
  </si>
  <si>
    <t>Blast Furnace Charging</t>
  </si>
  <si>
    <t>30301019</t>
  </si>
  <si>
    <t>Blast Furnace Tapping (Metal and Slag)</t>
  </si>
  <si>
    <t>30301020</t>
  </si>
  <si>
    <t>Blast Furnace Lead Pouring</t>
  </si>
  <si>
    <t>30301021</t>
  </si>
  <si>
    <t>Blast Furnace Slag Pouring</t>
  </si>
  <si>
    <t>30301022</t>
  </si>
  <si>
    <t>Lead Refining/Silver Retort</t>
  </si>
  <si>
    <t>30301023</t>
  </si>
  <si>
    <t>Lead Casting</t>
  </si>
  <si>
    <t>30301024</t>
  </si>
  <si>
    <t>Reverberatory or Kettle Softening</t>
  </si>
  <si>
    <t>30301025</t>
  </si>
  <si>
    <t>Sinter Machine Leakage</t>
  </si>
  <si>
    <t>30301026</t>
  </si>
  <si>
    <t>Sinter Dump Area</t>
  </si>
  <si>
    <t>30301027</t>
  </si>
  <si>
    <t>Vacuum Distillation</t>
  </si>
  <si>
    <t>30301028</t>
  </si>
  <si>
    <t>Tetrahedrite Dryer</t>
  </si>
  <si>
    <t>30301029</t>
  </si>
  <si>
    <t>Sinter Machine (Weak Gas)</t>
  </si>
  <si>
    <t>30301030</t>
  </si>
  <si>
    <t>Sinter Storage</t>
  </si>
  <si>
    <t>30301031</t>
  </si>
  <si>
    <t>Speiss Pit</t>
  </si>
  <si>
    <t>30301032</t>
  </si>
  <si>
    <t>30301099</t>
  </si>
  <si>
    <t>30301101</t>
  </si>
  <si>
    <t>Molybdenum</t>
  </si>
  <si>
    <t>Mining: General</t>
  </si>
  <si>
    <t>30301102</t>
  </si>
  <si>
    <t>Milling: General</t>
  </si>
  <si>
    <t>30301199</t>
  </si>
  <si>
    <t>30301201</t>
  </si>
  <si>
    <t>Titanium</t>
  </si>
  <si>
    <t>Chlorination</t>
  </si>
  <si>
    <t>30301202</t>
  </si>
  <si>
    <t>Drying Titanium Sand Ore (Cyclone Exit)</t>
  </si>
  <si>
    <t>30301299</t>
  </si>
  <si>
    <t>30301301</t>
  </si>
  <si>
    <t>Gold</t>
  </si>
  <si>
    <t>30301302</t>
  </si>
  <si>
    <t>Fines Crushing</t>
  </si>
  <si>
    <t>30301401</t>
  </si>
  <si>
    <t>Barium Ore Processing</t>
  </si>
  <si>
    <t>30301402</t>
  </si>
  <si>
    <t>Reduction Kiln</t>
  </si>
  <si>
    <t>30301403</t>
  </si>
  <si>
    <t>Dryers/Calciners</t>
  </si>
  <si>
    <t>30301499</t>
  </si>
  <si>
    <t>30301501</t>
  </si>
  <si>
    <t>Integrated Iron and Steel Manufacturing (See also 3-03-008 &amp; 3-03-009)</t>
  </si>
  <si>
    <t>Integrated Iron and Steel Foundries</t>
  </si>
  <si>
    <t>30301502</t>
  </si>
  <si>
    <t>Sintering: Raw Materials Handling</t>
  </si>
  <si>
    <t>30301503</t>
  </si>
  <si>
    <t>Sintering: Windbox</t>
  </si>
  <si>
    <t>30301504</t>
  </si>
  <si>
    <t>Sintering: Discharge End</t>
  </si>
  <si>
    <t>30301505</t>
  </si>
  <si>
    <t>Sintering: Cooler</t>
  </si>
  <si>
    <t>30301506</t>
  </si>
  <si>
    <t>Sintering: Cold Screen</t>
  </si>
  <si>
    <t>30301510</t>
  </si>
  <si>
    <t>Blast Furnace: Slip</t>
  </si>
  <si>
    <t>30301511</t>
  </si>
  <si>
    <t>Blast Furnace: Charging</t>
  </si>
  <si>
    <t>30301512</t>
  </si>
  <si>
    <t>Blast Furnace: Casting, Uncontrolled Casthouse Roof Monitor</t>
  </si>
  <si>
    <t>30301513</t>
  </si>
  <si>
    <t>Blast Furnace: Casting, Furnace with Local Evacuation</t>
  </si>
  <si>
    <t>30301514</t>
  </si>
  <si>
    <t>Blast Furnace: Taphole and Trough Only</t>
  </si>
  <si>
    <t>30301518</t>
  </si>
  <si>
    <t>30301520</t>
  </si>
  <si>
    <t>Basic Oxygen Furnace (BOF)</t>
  </si>
  <si>
    <t>30301521</t>
  </si>
  <si>
    <t>BOF, Top Blown Furnace: Charging</t>
  </si>
  <si>
    <t>30301522</t>
  </si>
  <si>
    <t>BOF, Top Blown Furnace: Melting and Refining</t>
  </si>
  <si>
    <t>30301523</t>
  </si>
  <si>
    <t>BOF, Top Blown Furnace: Tapping</t>
  </si>
  <si>
    <t>30301524</t>
  </si>
  <si>
    <t>BOF, Top Blown Furnace: Hot Metal Transfer</t>
  </si>
  <si>
    <t>30301530</t>
  </si>
  <si>
    <t>QBOP: Melting and Refining</t>
  </si>
  <si>
    <t>30301540</t>
  </si>
  <si>
    <t>Electric Arc Furnace (EAF): Charging</t>
  </si>
  <si>
    <t>30301541</t>
  </si>
  <si>
    <t>EAF: Melting and Refining</t>
  </si>
  <si>
    <t>30301542</t>
  </si>
  <si>
    <t>EAF: Tapping</t>
  </si>
  <si>
    <t>30301543</t>
  </si>
  <si>
    <t>EAF: Slagging</t>
  </si>
  <si>
    <t>30301550</t>
  </si>
  <si>
    <t>Open Hearth Furnace: Charging</t>
  </si>
  <si>
    <t>30301551</t>
  </si>
  <si>
    <t>Open Hearth Furnace: Melting and Refining</t>
  </si>
  <si>
    <t>30301552</t>
  </si>
  <si>
    <t>Open Hearth Furnace: Tapping</t>
  </si>
  <si>
    <t>30301553</t>
  </si>
  <si>
    <t>Open Hearth Furnace: Hot Metal Transfer</t>
  </si>
  <si>
    <t>30301554</t>
  </si>
  <si>
    <t>Open Hearth Furnace: Slagging</t>
  </si>
  <si>
    <t>30301560</t>
  </si>
  <si>
    <t>Teeming: Leaded Steel</t>
  </si>
  <si>
    <t>30301561</t>
  </si>
  <si>
    <t>Teeming: Unleaded Steel</t>
  </si>
  <si>
    <t>30301570</t>
  </si>
  <si>
    <t>Machine Scarfing</t>
  </si>
  <si>
    <t>30301571</t>
  </si>
  <si>
    <t>Manual Scarfing</t>
  </si>
  <si>
    <t>30301580</t>
  </si>
  <si>
    <t>Miscellaneous Combustion Sources</t>
  </si>
  <si>
    <t>30301581</t>
  </si>
  <si>
    <t>Miscellaneous Combustion Sources: Blast Furnace Stoves</t>
  </si>
  <si>
    <t>30301582</t>
  </si>
  <si>
    <t>Miscellaneous Combustion Sources: Boilers</t>
  </si>
  <si>
    <t>30301583</t>
  </si>
  <si>
    <t>Miscellaneous Combustion Sources: Soaking Pits</t>
  </si>
  <si>
    <t>30301584</t>
  </si>
  <si>
    <t>Miscellaneous Combustion Sources: Reheat Furnaces</t>
  </si>
  <si>
    <t>30301590</t>
  </si>
  <si>
    <t>Open Dust Sources</t>
  </si>
  <si>
    <t>30301591</t>
  </si>
  <si>
    <t>Continuous Drop: Conveyor Transfer Station</t>
  </si>
  <si>
    <t>30301592</t>
  </si>
  <si>
    <t>Pile Formation Stacker: Pellet Ore</t>
  </si>
  <si>
    <t>30301593</t>
  </si>
  <si>
    <t>Pile Formation Stacker: Lump Ore</t>
  </si>
  <si>
    <t>30301594</t>
  </si>
  <si>
    <t>Pile Formation Stacker: Coal</t>
  </si>
  <si>
    <t>30301595</t>
  </si>
  <si>
    <t>Batch Drops Front End Loader Truck: High Silt Slag</t>
  </si>
  <si>
    <t>30301596</t>
  </si>
  <si>
    <t>Batch Drops Front End Loader Truck: Low Silt Slag</t>
  </si>
  <si>
    <t>30302301</t>
  </si>
  <si>
    <t>Taconite Iron Ore Processing</t>
  </si>
  <si>
    <t>Primary Crushing</t>
  </si>
  <si>
    <t>30302302</t>
  </si>
  <si>
    <t>Tertiary Crusher</t>
  </si>
  <si>
    <t>30302303</t>
  </si>
  <si>
    <t>30302304</t>
  </si>
  <si>
    <t>30302305</t>
  </si>
  <si>
    <t>Ore Storage</t>
  </si>
  <si>
    <t>30302306</t>
  </si>
  <si>
    <t>Dry Grinding/Milling</t>
  </si>
  <si>
    <t>30302307</t>
  </si>
  <si>
    <t>Bentonite Storage</t>
  </si>
  <si>
    <t>30302308</t>
  </si>
  <si>
    <t>Bentonite Blending</t>
  </si>
  <si>
    <t>30302309</t>
  </si>
  <si>
    <t>Traveling Grate Feed** (use 3-03-023-79)</t>
  </si>
  <si>
    <t>30302310</t>
  </si>
  <si>
    <t>Traveling Grate Discharge** (use 3-03-023-80)</t>
  </si>
  <si>
    <t>30302311</t>
  </si>
  <si>
    <t>Chip Regrinding</t>
  </si>
  <si>
    <t>30302312</t>
  </si>
  <si>
    <t>Indurating Furnace: Gas Fired** (see 3-03-023-51 thru -88)</t>
  </si>
  <si>
    <t>30302313</t>
  </si>
  <si>
    <t>Indurating Furnace: Oil Fired** (see 3-03-023-51 thru -88)</t>
  </si>
  <si>
    <t>30302314</t>
  </si>
  <si>
    <t>Indurating Furnace: Coal Fired** (see 3-03-023-51 thru -88)</t>
  </si>
  <si>
    <t>30302315</t>
  </si>
  <si>
    <t>30302316</t>
  </si>
  <si>
    <t>Pellet Transfer to Storage</t>
  </si>
  <si>
    <t>30302317</t>
  </si>
  <si>
    <t>Magnetic Separation</t>
  </si>
  <si>
    <t>30302318</t>
  </si>
  <si>
    <t>Non-magnetic Separation</t>
  </si>
  <si>
    <t>30302319</t>
  </si>
  <si>
    <t>Kiln** (see 3-03-023-51 thru -88)</t>
  </si>
  <si>
    <t>30302320</t>
  </si>
  <si>
    <t>Conveyors, Transfer, and Loading** (see 3-03-023-51 thru -88)</t>
  </si>
  <si>
    <t>30302321</t>
  </si>
  <si>
    <t>Haul Road: Rock</t>
  </si>
  <si>
    <t>30302322</t>
  </si>
  <si>
    <t>Haul Road: Taconite</t>
  </si>
  <si>
    <t>30302325</t>
  </si>
  <si>
    <t>Primary Crusher Return Conveyor Transfer</t>
  </si>
  <si>
    <t>30302327</t>
  </si>
  <si>
    <t>Secondary Crushing Line (includes Feed &amp; Discharge Pts)</t>
  </si>
  <si>
    <t>30302328</t>
  </si>
  <si>
    <t>Secondary Crusher Return Conveyor Transfer</t>
  </si>
  <si>
    <t>30302330</t>
  </si>
  <si>
    <t>Tertiary Crushing Line (includes Feed &amp; Discharge Pts)</t>
  </si>
  <si>
    <t>30302331</t>
  </si>
  <si>
    <t>Tertiary Crushing Line Discharge Conveyor</t>
  </si>
  <si>
    <t>30302334</t>
  </si>
  <si>
    <t>Grinder Feed</t>
  </si>
  <si>
    <t>30302336</t>
  </si>
  <si>
    <t>Classification</t>
  </si>
  <si>
    <t>30302338</t>
  </si>
  <si>
    <t>Secondary Grinding</t>
  </si>
  <si>
    <t>30302340</t>
  </si>
  <si>
    <t>Tailings Basin</t>
  </si>
  <si>
    <t>30302341</t>
  </si>
  <si>
    <t>Conveyor Transfer to Concentrator</t>
  </si>
  <si>
    <t>30302344</t>
  </si>
  <si>
    <t>Concentrate Storage</t>
  </si>
  <si>
    <t>30302345</t>
  </si>
  <si>
    <t>Bentonite Transfer to Blending</t>
  </si>
  <si>
    <t>30302347</t>
  </si>
  <si>
    <t>Green Pellet Screening</t>
  </si>
  <si>
    <t>30302348</t>
  </si>
  <si>
    <t>Hearth Layer Feed to Furnace</t>
  </si>
  <si>
    <t>30302349</t>
  </si>
  <si>
    <t>Grate/Kiln Furnace Feed</t>
  </si>
  <si>
    <t>30302350</t>
  </si>
  <si>
    <t>Grate/Kiln Furnace Discharge</t>
  </si>
  <si>
    <t>30302351</t>
  </si>
  <si>
    <t>Induration: Grate/Kiln, Gas-fired, Acid Pellets</t>
  </si>
  <si>
    <t>30302352</t>
  </si>
  <si>
    <t>Induration: Grate/Kiln, Gas-fired, Flux Pellets</t>
  </si>
  <si>
    <t>30302353</t>
  </si>
  <si>
    <t>Induration: Grate/Kiln, Gas &amp; Oil-fired, Acid Pellets</t>
  </si>
  <si>
    <t>30302354</t>
  </si>
  <si>
    <t>Induration: Grate/Kiln, Gas &amp; Oil-fired, Flux Pellets</t>
  </si>
  <si>
    <t>30302355</t>
  </si>
  <si>
    <t>Induration: Grate/Kiln, Coke-fired, Acid Pellets</t>
  </si>
  <si>
    <t>30302356</t>
  </si>
  <si>
    <t>Induration: Grate/Kiln, Coke-fired, Flux Pellets</t>
  </si>
  <si>
    <t>30302357</t>
  </si>
  <si>
    <t>Induration: Grate/Kiln, Coke &amp; Coal-fired, Acid Pellets</t>
  </si>
  <si>
    <t>30302358</t>
  </si>
  <si>
    <t>Induration: Grate/Kiln, Coke &amp; Coal-fired, Flux Pellets</t>
  </si>
  <si>
    <t>30302359</t>
  </si>
  <si>
    <t>Induration: Grate/Kiln, Coal-fired, Acid Pellets</t>
  </si>
  <si>
    <t>30302360</t>
  </si>
  <si>
    <t>Induration: Grate/Kiln, Coal-fired, Flux Pellets</t>
  </si>
  <si>
    <t>30302361</t>
  </si>
  <si>
    <t>Induration: Grate/Kiln, Coal &amp; Oil-fired, Acid Pellets</t>
  </si>
  <si>
    <t>30302362</t>
  </si>
  <si>
    <t>Induration: Grate/Kiln, Coal &amp; Oil-fired, Flux Pellets</t>
  </si>
  <si>
    <t>30302369</t>
  </si>
  <si>
    <t>Vertical Shaft Furnace Feed</t>
  </si>
  <si>
    <t>30302370</t>
  </si>
  <si>
    <t>Vertical Shaft Furnace Discharge</t>
  </si>
  <si>
    <t>30302371</t>
  </si>
  <si>
    <t>Induration: Vertical Shaft, Gas-fired, Acid Pellets, Top Gas Stack</t>
  </si>
  <si>
    <t>30302372</t>
  </si>
  <si>
    <t>Induration: Vertical Shaft, Gas-fired, Flux Pellets, Top Gas Stack</t>
  </si>
  <si>
    <t>30302373</t>
  </si>
  <si>
    <t>Induration: Vertical Shaft, Gas-fired, Acid Pellets, Bottom Gas Stack</t>
  </si>
  <si>
    <t>30302374</t>
  </si>
  <si>
    <t>Induration: Vertical Shaft, Gas-fired, Flux Pellets, Bottom Gas Stack</t>
  </si>
  <si>
    <t>30302379</t>
  </si>
  <si>
    <t>Straight Grate Furnace Feed</t>
  </si>
  <si>
    <t>30302380</t>
  </si>
  <si>
    <t>Straight Grate Furnace Discharge</t>
  </si>
  <si>
    <t>30302381</t>
  </si>
  <si>
    <t>Induration: Straight Grate, Gas-fired, Acid Pellets</t>
  </si>
  <si>
    <t>30302382</t>
  </si>
  <si>
    <t>Induration: Straight Grate, Gas-fired, Flux Pellets</t>
  </si>
  <si>
    <t>30302383</t>
  </si>
  <si>
    <t>Induration: Straight Grate, Oil-fired, Acid Pellets</t>
  </si>
  <si>
    <t>30302384</t>
  </si>
  <si>
    <t>Induration: Straight Grate, Oil-fired, Flux Pellets</t>
  </si>
  <si>
    <t>30302385</t>
  </si>
  <si>
    <t>Induration: Straight Grate, Coke-fired, Acid Pellets</t>
  </si>
  <si>
    <t>30302386</t>
  </si>
  <si>
    <t>Induration: Straight Grate, Coke-fired, Flux Pellets</t>
  </si>
  <si>
    <t>30302387</t>
  </si>
  <si>
    <t>Induration: Straight Grate, Coke &amp; Gas-fired, Acid Pellets</t>
  </si>
  <si>
    <t>30302388</t>
  </si>
  <si>
    <t>Induration: Straight Grate, Coke &amp; Gas-fired, Flux Pellets</t>
  </si>
  <si>
    <t>30302393</t>
  </si>
  <si>
    <t>Hearth Layer Screen</t>
  </si>
  <si>
    <t>30302395</t>
  </si>
  <si>
    <t>Pellet Screen</t>
  </si>
  <si>
    <t>30302396</t>
  </si>
  <si>
    <t>Pellet Storage Bin Loading</t>
  </si>
  <si>
    <t>30302397</t>
  </si>
  <si>
    <t>Secondary Storage Bin Loading</t>
  </si>
  <si>
    <t>30302398</t>
  </si>
  <si>
    <t>Tertiary Storage Bin Loading</t>
  </si>
  <si>
    <t>30302399</t>
  </si>
  <si>
    <t>30302401</t>
  </si>
  <si>
    <t>Metal Mining (General Processes)</t>
  </si>
  <si>
    <t>Primary Crushing: Low Moisture Ore</t>
  </si>
  <si>
    <t>30302402</t>
  </si>
  <si>
    <t>Secondary Crushing: Low Moisture Ore</t>
  </si>
  <si>
    <t>30302403</t>
  </si>
  <si>
    <t>Tertiary Crushing: Low Moisture Ore</t>
  </si>
  <si>
    <t>30302404</t>
  </si>
  <si>
    <t>Material Handling: Low Moisture Ore</t>
  </si>
  <si>
    <t>30302405</t>
  </si>
  <si>
    <t>Primary Crushing: High Moisture Ore</t>
  </si>
  <si>
    <t>30302406</t>
  </si>
  <si>
    <t>Secondary Crushing: High Moisture Ore</t>
  </si>
  <si>
    <t>30302407</t>
  </si>
  <si>
    <t>Tertiary Crushing: High Moisture Ore</t>
  </si>
  <si>
    <t>30302408</t>
  </si>
  <si>
    <t>Material Handling: High Moisture Ore</t>
  </si>
  <si>
    <t>30302409</t>
  </si>
  <si>
    <t>Dry Grinding with Air Conveying</t>
  </si>
  <si>
    <t>30302410</t>
  </si>
  <si>
    <t>Dry Grinding without Air Conveying</t>
  </si>
  <si>
    <t>30302411</t>
  </si>
  <si>
    <t>Ore Drying</t>
  </si>
  <si>
    <t>30303002</t>
  </si>
  <si>
    <t>Zinc Production</t>
  </si>
  <si>
    <t>30303003</t>
  </si>
  <si>
    <t>Sinter Strand</t>
  </si>
  <si>
    <t>30303005</t>
  </si>
  <si>
    <t>Vertical Retort/Electrothermal Furnace</t>
  </si>
  <si>
    <t>30303006</t>
  </si>
  <si>
    <t>Electrolytic Processor</t>
  </si>
  <si>
    <t>30303007</t>
  </si>
  <si>
    <t>Flash Roaster</t>
  </si>
  <si>
    <t>30303008</t>
  </si>
  <si>
    <t>Fluid Bed Roaster</t>
  </si>
  <si>
    <t>30303009</t>
  </si>
  <si>
    <t>Raw Material Handling and Transfer</t>
  </si>
  <si>
    <t>30303010</t>
  </si>
  <si>
    <t>Sinter Breaking and Cooling</t>
  </si>
  <si>
    <t>30303011</t>
  </si>
  <si>
    <t>Zinc Casting</t>
  </si>
  <si>
    <t>30303012</t>
  </si>
  <si>
    <t>30303013</t>
  </si>
  <si>
    <t>Suspension Roaster</t>
  </si>
  <si>
    <t>30303014</t>
  </si>
  <si>
    <t>Crushing/Screening</t>
  </si>
  <si>
    <t>30303015</t>
  </si>
  <si>
    <t>Zinc Melting</t>
  </si>
  <si>
    <t>30303016</t>
  </si>
  <si>
    <t>Alloying</t>
  </si>
  <si>
    <t>30303017</t>
  </si>
  <si>
    <t>30303018</t>
  </si>
  <si>
    <t>Purification</t>
  </si>
  <si>
    <t>30303019</t>
  </si>
  <si>
    <t>Sinter Plant Wind Box</t>
  </si>
  <si>
    <t>30303020</t>
  </si>
  <si>
    <t>Sinter Plant Discharge and Screens</t>
  </si>
  <si>
    <t>30303021</t>
  </si>
  <si>
    <t>Retort Furnace</t>
  </si>
  <si>
    <t>30303022</t>
  </si>
  <si>
    <t>Flue Dust Handling</t>
  </si>
  <si>
    <t>30303023</t>
  </si>
  <si>
    <t>Dross Handling</t>
  </si>
  <si>
    <t>30303024</t>
  </si>
  <si>
    <t>30303025</t>
  </si>
  <si>
    <t>Sinter Plant, Wind Box: Fugitive Emissions</t>
  </si>
  <si>
    <t>30303026</t>
  </si>
  <si>
    <t>Sinter Plant, Discharge Screens: Fugitive Emissions</t>
  </si>
  <si>
    <t>30303027</t>
  </si>
  <si>
    <t>Retort Building: Fugitive Emissions</t>
  </si>
  <si>
    <t>30303028</t>
  </si>
  <si>
    <t>Casting: Fugitive Emissions</t>
  </si>
  <si>
    <t>30303029</t>
  </si>
  <si>
    <t>Electric Retort</t>
  </si>
  <si>
    <t>30303099</t>
  </si>
  <si>
    <t>30303101</t>
  </si>
  <si>
    <t>Leadbearing Ore Crushing and Grinding</t>
  </si>
  <si>
    <t>Lead Ore w/ 5.1% Lead Content</t>
  </si>
  <si>
    <t>30303102</t>
  </si>
  <si>
    <t>Zinc Ore w/ 0.2% Lead Content</t>
  </si>
  <si>
    <t>30303103</t>
  </si>
  <si>
    <t>Copper Ore w/ 0.2% Lead Content</t>
  </si>
  <si>
    <t>30303104</t>
  </si>
  <si>
    <t>Lead-Zinc Ore w/ 2% Lead Content</t>
  </si>
  <si>
    <t>30303105</t>
  </si>
  <si>
    <t>Copper-Lead Ore w/ 2% Lead Content</t>
  </si>
  <si>
    <t>30303106</t>
  </si>
  <si>
    <t>Copper-Zinc Ore w/ 0.2% Lead Content</t>
  </si>
  <si>
    <t>30303107</t>
  </si>
  <si>
    <t>Copper-Lead-Zinc w/ 2% Lead Content</t>
  </si>
  <si>
    <t>30304001</t>
  </si>
  <si>
    <t>Alumina Processing - Bayer Process</t>
  </si>
  <si>
    <t>Bayer Process</t>
  </si>
  <si>
    <t>30304010</t>
  </si>
  <si>
    <t>Ore Crushing/Grinding</t>
  </si>
  <si>
    <t>30304011</t>
  </si>
  <si>
    <t>Mixer</t>
  </si>
  <si>
    <t>30304012</t>
  </si>
  <si>
    <t>Digester</t>
  </si>
  <si>
    <t>30304013</t>
  </si>
  <si>
    <t>Filter/Wash</t>
  </si>
  <si>
    <t>30304014</t>
  </si>
  <si>
    <t>Hydrolization/Cooling</t>
  </si>
  <si>
    <t>30304015</t>
  </si>
  <si>
    <t>Precipitate Filtering/Washing</t>
  </si>
  <si>
    <t>30304016</t>
  </si>
  <si>
    <t>Calcination/Heating</t>
  </si>
  <si>
    <t>30304017</t>
  </si>
  <si>
    <t>Cooling of Alumina</t>
  </si>
  <si>
    <t>30380001</t>
  </si>
  <si>
    <t>30382001</t>
  </si>
  <si>
    <t>30382002</t>
  </si>
  <si>
    <t>30382599</t>
  </si>
  <si>
    <t>30388801</t>
  </si>
  <si>
    <t>30388802</t>
  </si>
  <si>
    <t>30388803</t>
  </si>
  <si>
    <t>30388804</t>
  </si>
  <si>
    <t>30388805</t>
  </si>
  <si>
    <t>30390001</t>
  </si>
  <si>
    <t>30390002</t>
  </si>
  <si>
    <t>30390003</t>
  </si>
  <si>
    <t>30390004</t>
  </si>
  <si>
    <t>30390011</t>
  </si>
  <si>
    <t>30390012</t>
  </si>
  <si>
    <t>30390013</t>
  </si>
  <si>
    <t>30390014</t>
  </si>
  <si>
    <t>30390021</t>
  </si>
  <si>
    <t>SCC8-added space</t>
  </si>
  <si>
    <t>30390022</t>
  </si>
  <si>
    <t>30390023</t>
  </si>
  <si>
    <t>30390024</t>
  </si>
  <si>
    <t>Process Gas: Flares</t>
  </si>
  <si>
    <t>30399999</t>
  </si>
  <si>
    <t>30400101</t>
  </si>
  <si>
    <t>Secondary Metal Production</t>
  </si>
  <si>
    <t>Aluminum</t>
  </si>
  <si>
    <t>Sweating Furnace</t>
  </si>
  <si>
    <t>30400102</t>
  </si>
  <si>
    <t>Smelting Furnace/Crucible</t>
  </si>
  <si>
    <t>30400103</t>
  </si>
  <si>
    <t>Smelting Furnace/Reverberatory</t>
  </si>
  <si>
    <t>30400104</t>
  </si>
  <si>
    <t>Fluxing: Chlorination (Chlorine Demagging)</t>
  </si>
  <si>
    <t>SCC8 - added (….) to match AP42</t>
  </si>
  <si>
    <t>30400105</t>
  </si>
  <si>
    <t>Fluxing: Fluoridation</t>
  </si>
  <si>
    <t>30400106</t>
  </si>
  <si>
    <t>30400107</t>
  </si>
  <si>
    <t>Hot Dross Processing</t>
  </si>
  <si>
    <t>30400108</t>
  </si>
  <si>
    <t>30400109</t>
  </si>
  <si>
    <t>Burning/Drying</t>
  </si>
  <si>
    <t>30400110</t>
  </si>
  <si>
    <t>Foil Rolling</t>
  </si>
  <si>
    <t>30400111</t>
  </si>
  <si>
    <t>Foil Converting</t>
  </si>
  <si>
    <t>30400112</t>
  </si>
  <si>
    <t>Annealing Furnace</t>
  </si>
  <si>
    <t>30400113</t>
  </si>
  <si>
    <t>Slab Furnace</t>
  </si>
  <si>
    <t>30400114</t>
  </si>
  <si>
    <t>Pouring/Casting</t>
  </si>
  <si>
    <t>30400115</t>
  </si>
  <si>
    <t>Sweating Furnace: Grate</t>
  </si>
  <si>
    <t>30400116</t>
  </si>
  <si>
    <t>Dry Milling Dross</t>
  </si>
  <si>
    <t>30400117</t>
  </si>
  <si>
    <t>Wet Milling Dross</t>
  </si>
  <si>
    <t>30400118</t>
  </si>
  <si>
    <t>30400120</t>
  </si>
  <si>
    <t>Can Manufacture</t>
  </si>
  <si>
    <t>30400121</t>
  </si>
  <si>
    <t>Roasting</t>
  </si>
  <si>
    <t>30400130</t>
  </si>
  <si>
    <t>Damagging</t>
  </si>
  <si>
    <t>30400131</t>
  </si>
  <si>
    <t>30400132</t>
  </si>
  <si>
    <t>30400133</t>
  </si>
  <si>
    <t>30400150</t>
  </si>
  <si>
    <t>Rolling/Drawing/Extruding</t>
  </si>
  <si>
    <t>30400160</t>
  </si>
  <si>
    <t>30400199</t>
  </si>
  <si>
    <t>30400204</t>
  </si>
  <si>
    <t>Copper</t>
  </si>
  <si>
    <t>Electric Induction Furnace **</t>
  </si>
  <si>
    <t>30400207</t>
  </si>
  <si>
    <t>Scrap Dryer (Rotary)</t>
  </si>
  <si>
    <t>30400208</t>
  </si>
  <si>
    <t>Wire Burning: Incinerator</t>
  </si>
  <si>
    <t>30400209</t>
  </si>
  <si>
    <t>30400210</t>
  </si>
  <si>
    <t>Charge with Scrap Copper: Cupolas</t>
  </si>
  <si>
    <t>30400211</t>
  </si>
  <si>
    <t>Charge with Insulated Copper Wire: Cupolas</t>
  </si>
  <si>
    <t>30400212</t>
  </si>
  <si>
    <t>Charge with Scrap Copper And Brass: Cupolas</t>
  </si>
  <si>
    <t>30400213</t>
  </si>
  <si>
    <t>Charge with Scrap Iron: Cupolas</t>
  </si>
  <si>
    <t>30400214</t>
  </si>
  <si>
    <t>Charge with Copper: Reverberatory Furnace</t>
  </si>
  <si>
    <t>30400215</t>
  </si>
  <si>
    <t>Charge with Brass and Bronze: Reverberatory Furnace</t>
  </si>
  <si>
    <t>30400216</t>
  </si>
  <si>
    <t>Charge with Copper: Rotary Furnace</t>
  </si>
  <si>
    <t>30400217</t>
  </si>
  <si>
    <t>Charge with Brass and Bronze: Rotary Furnace</t>
  </si>
  <si>
    <t>30400218</t>
  </si>
  <si>
    <t>Charge with Copper: Crucible and Pot Furnace</t>
  </si>
  <si>
    <t>30400219</t>
  </si>
  <si>
    <t>Charge with Brass and Bronze: Crucible and Pot Furnace</t>
  </si>
  <si>
    <t>30400220</t>
  </si>
  <si>
    <t>Charge with Copper: Electric Arc Furnace</t>
  </si>
  <si>
    <t>30400221</t>
  </si>
  <si>
    <t>Charge with Brass and Bronze: Electric Arc Furnace</t>
  </si>
  <si>
    <t>30400223</t>
  </si>
  <si>
    <t>Charge with Copper: Electric Induction</t>
  </si>
  <si>
    <t>30400224</t>
  </si>
  <si>
    <t>Charge with Brass and Bronze: Electric Induction</t>
  </si>
  <si>
    <t>30400230</t>
  </si>
  <si>
    <t>Scrap Metal Pretreatment</t>
  </si>
  <si>
    <t>30400231</t>
  </si>
  <si>
    <t>Scrap Dryer</t>
  </si>
  <si>
    <t>30400232</t>
  </si>
  <si>
    <t>Wire Incinerator</t>
  </si>
  <si>
    <t>30400233</t>
  </si>
  <si>
    <t>30400234</t>
  </si>
  <si>
    <t>Cupola Furnace</t>
  </si>
  <si>
    <t>30400235</t>
  </si>
  <si>
    <t>Reverberatory Furnace</t>
  </si>
  <si>
    <t>30400236</t>
  </si>
  <si>
    <t>Rotary Furnace</t>
  </si>
  <si>
    <t>30400237</t>
  </si>
  <si>
    <t>Crucible Furnace</t>
  </si>
  <si>
    <t>30400238</t>
  </si>
  <si>
    <t>30400239</t>
  </si>
  <si>
    <t>Casting Operations</t>
  </si>
  <si>
    <t>30400240</t>
  </si>
  <si>
    <t>Charge with Copper: Holding Furnace</t>
  </si>
  <si>
    <t>30400241</t>
  </si>
  <si>
    <t>30400242</t>
  </si>
  <si>
    <t>Charge with Other Alloy (7%): Reverberatory Furnace</t>
  </si>
  <si>
    <t>30400243</t>
  </si>
  <si>
    <t>Charge with High Lead Alloy (58%): Reverberatory Furnace</t>
  </si>
  <si>
    <t>30400244</t>
  </si>
  <si>
    <t>Charge with Red/Yellow Brass: Reverberatory Furnace</t>
  </si>
  <si>
    <t>30400250</t>
  </si>
  <si>
    <t>Charge with Copper: Converter</t>
  </si>
  <si>
    <t>30400251</t>
  </si>
  <si>
    <t>Charge with Brass and Bronze: Converter</t>
  </si>
  <si>
    <t>30400299</t>
  </si>
  <si>
    <t>30400301</t>
  </si>
  <si>
    <t>Grey Iron Foundries</t>
  </si>
  <si>
    <t>Cupola</t>
  </si>
  <si>
    <t>30400302</t>
  </si>
  <si>
    <t>30400303</t>
  </si>
  <si>
    <t>30400304</t>
  </si>
  <si>
    <t>Electric Arc Furnace</t>
  </si>
  <si>
    <t>30400305</t>
  </si>
  <si>
    <t>Annealing Operation</t>
  </si>
  <si>
    <t>30400310</t>
  </si>
  <si>
    <t>Inoculation</t>
  </si>
  <si>
    <t>30400314</t>
  </si>
  <si>
    <t>Scrap Metal Preheating</t>
  </si>
  <si>
    <t>30400315</t>
  </si>
  <si>
    <t>Charge Handling</t>
  </si>
  <si>
    <t>30400316</t>
  </si>
  <si>
    <t>30400317</t>
  </si>
  <si>
    <t>Pouring Ladle</t>
  </si>
  <si>
    <t>30400318</t>
  </si>
  <si>
    <t>Pouring, Cooling</t>
  </si>
  <si>
    <t>30400319</t>
  </si>
  <si>
    <t>Core Making, Baking</t>
  </si>
  <si>
    <t>30400320</t>
  </si>
  <si>
    <t>30400321</t>
  </si>
  <si>
    <t>Magnesium Treatment</t>
  </si>
  <si>
    <t>30400322</t>
  </si>
  <si>
    <t>Refining</t>
  </si>
  <si>
    <t>30400325</t>
  </si>
  <si>
    <t>Castings Cooling</t>
  </si>
  <si>
    <t>30400330</t>
  </si>
  <si>
    <t>Miscellaneous Casting-Fabricating **</t>
  </si>
  <si>
    <t>30400331</t>
  </si>
  <si>
    <t>Casting Shakeout</t>
  </si>
  <si>
    <t>30400332</t>
  </si>
  <si>
    <t>Casting Knock Out</t>
  </si>
  <si>
    <t>30400333</t>
  </si>
  <si>
    <t>Shakeout Machine</t>
  </si>
  <si>
    <t>30400340</t>
  </si>
  <si>
    <t>Grinding/Cleaning</t>
  </si>
  <si>
    <t>30400341</t>
  </si>
  <si>
    <t>Casting Cleaning/Tumblers</t>
  </si>
  <si>
    <t>30400342</t>
  </si>
  <si>
    <t>Casting Cleaning/Chippers</t>
  </si>
  <si>
    <t>30400350</t>
  </si>
  <si>
    <t>Sand Grinding/Handling</t>
  </si>
  <si>
    <t>30400351</t>
  </si>
  <si>
    <t>Core Ovens</t>
  </si>
  <si>
    <t>30400352</t>
  </si>
  <si>
    <t>30400353</t>
  </si>
  <si>
    <t>30400354</t>
  </si>
  <si>
    <t>30400355</t>
  </si>
  <si>
    <t>Sand Dryer</t>
  </si>
  <si>
    <t>30400356</t>
  </si>
  <si>
    <t>Sand Silo</t>
  </si>
  <si>
    <t>30400357</t>
  </si>
  <si>
    <t>Conveyors/Elevators</t>
  </si>
  <si>
    <t>30400358</t>
  </si>
  <si>
    <t>Sand Screens</t>
  </si>
  <si>
    <t>30400360</t>
  </si>
  <si>
    <t>Castings Finishing</t>
  </si>
  <si>
    <t>30400370</t>
  </si>
  <si>
    <t>Shell Core Machine</t>
  </si>
  <si>
    <t>30400371</t>
  </si>
  <si>
    <t>Core Machines/Other</t>
  </si>
  <si>
    <t>30400398</t>
  </si>
  <si>
    <t>30400399</t>
  </si>
  <si>
    <t>30400401</t>
  </si>
  <si>
    <t>Lead</t>
  </si>
  <si>
    <t>Pot Furnace</t>
  </si>
  <si>
    <t>30400402</t>
  </si>
  <si>
    <t>30400403</t>
  </si>
  <si>
    <t>Blast Furnace (Cupola)</t>
  </si>
  <si>
    <t>30400404</t>
  </si>
  <si>
    <t>Rotary Sweating Furnace</t>
  </si>
  <si>
    <t>30400405</t>
  </si>
  <si>
    <t>Reverberatory Sweating Furnace</t>
  </si>
  <si>
    <t>30400406</t>
  </si>
  <si>
    <t>Pot Furnace Heater: Distillate Oil</t>
  </si>
  <si>
    <t>30400407</t>
  </si>
  <si>
    <t>Pot Furnace Heater: Natural Gas</t>
  </si>
  <si>
    <t>30400408</t>
  </si>
  <si>
    <t>Barton Process Reactor (Oxidation Kettle)</t>
  </si>
  <si>
    <t>30400409</t>
  </si>
  <si>
    <t>30400410</t>
  </si>
  <si>
    <t>Battery Breaking</t>
  </si>
  <si>
    <t>30400411</t>
  </si>
  <si>
    <t>Scrap Crushing</t>
  </si>
  <si>
    <t>30400412</t>
  </si>
  <si>
    <t>Sweating Furnace: Fugitive Emissions</t>
  </si>
  <si>
    <t>30400413</t>
  </si>
  <si>
    <t>Smelting Furnace: Fugitive Emissions</t>
  </si>
  <si>
    <t>30400414</t>
  </si>
  <si>
    <t>Kettle Refining: Fugitive Emissions</t>
  </si>
  <si>
    <t>30400415</t>
  </si>
  <si>
    <t>Agglomeration Furnace</t>
  </si>
  <si>
    <t>30400416</t>
  </si>
  <si>
    <t>Furnace Charging</t>
  </si>
  <si>
    <t>30400417</t>
  </si>
  <si>
    <t>Furnace Lead/Slagtapping</t>
  </si>
  <si>
    <t>30400418</t>
  </si>
  <si>
    <t>Electric Furnace</t>
  </si>
  <si>
    <t>30400419</t>
  </si>
  <si>
    <t>Raw Material Dryer</t>
  </si>
  <si>
    <t>30400420</t>
  </si>
  <si>
    <t>30400421</t>
  </si>
  <si>
    <t>Raw Material Transfer/Conveying</t>
  </si>
  <si>
    <t>30400422</t>
  </si>
  <si>
    <t>Raw Material Storage Pile</t>
  </si>
  <si>
    <t>30400423</t>
  </si>
  <si>
    <t>Slag Breaking</t>
  </si>
  <si>
    <t>30400424</t>
  </si>
  <si>
    <t>Size Separation</t>
  </si>
  <si>
    <t>30400425</t>
  </si>
  <si>
    <t>30400426</t>
  </si>
  <si>
    <t>Kettle Refining</t>
  </si>
  <si>
    <t>30400499</t>
  </si>
  <si>
    <t>30400501</t>
  </si>
  <si>
    <t>Lead Battery Manufacture</t>
  </si>
  <si>
    <t>Overall Process **</t>
  </si>
  <si>
    <t>30400502</t>
  </si>
  <si>
    <t>Casting Furnace **</t>
  </si>
  <si>
    <t>30400503</t>
  </si>
  <si>
    <t>Paste Mixer **</t>
  </si>
  <si>
    <t>30400504</t>
  </si>
  <si>
    <t>Three Process Operation **</t>
  </si>
  <si>
    <t>30400505</t>
  </si>
  <si>
    <t>30400506</t>
  </si>
  <si>
    <t>Grid Casting</t>
  </si>
  <si>
    <t>30400507</t>
  </si>
  <si>
    <t>Paste Mixing</t>
  </si>
  <si>
    <t>30400508</t>
  </si>
  <si>
    <t>Lead Oxide Mill (Baghouse Outlet)</t>
  </si>
  <si>
    <t>30400509</t>
  </si>
  <si>
    <t>Three Process Operation</t>
  </si>
  <si>
    <t>30400510</t>
  </si>
  <si>
    <t>Lead Reclaiming Furnace</t>
  </si>
  <si>
    <t>30400511</t>
  </si>
  <si>
    <t>Small Parts Casting</t>
  </si>
  <si>
    <t>30400512</t>
  </si>
  <si>
    <t>Formation</t>
  </si>
  <si>
    <t>30400513</t>
  </si>
  <si>
    <t>Barton Process: Oxidation Kettle</t>
  </si>
  <si>
    <t>30400521</t>
  </si>
  <si>
    <t>30400522</t>
  </si>
  <si>
    <t>30400523</t>
  </si>
  <si>
    <t>30400524</t>
  </si>
  <si>
    <t>30400525</t>
  </si>
  <si>
    <t>30400526</t>
  </si>
  <si>
    <t>30400527</t>
  </si>
  <si>
    <t>30400528</t>
  </si>
  <si>
    <t>30400529</t>
  </si>
  <si>
    <t>Grid Cast/Paste Mix: Combined Operation</t>
  </si>
  <si>
    <t>30400530</t>
  </si>
  <si>
    <t>Paste Mix/Lead Charge: Combined Operation</t>
  </si>
  <si>
    <t>30400531</t>
  </si>
  <si>
    <t>Wash and Paint</t>
  </si>
  <si>
    <t>30400599</t>
  </si>
  <si>
    <t>30400601</t>
  </si>
  <si>
    <t>Magnesium</t>
  </si>
  <si>
    <t>30400602</t>
  </si>
  <si>
    <t>Dow Seawater Process</t>
  </si>
  <si>
    <t>30400605</t>
  </si>
  <si>
    <t>Dow Seawater Process: Neutralization Tank</t>
  </si>
  <si>
    <t>30400606</t>
  </si>
  <si>
    <t>Dow Seawater Process: HCl Absorbers</t>
  </si>
  <si>
    <t>30400607</t>
  </si>
  <si>
    <t>Dow Seawater Process: Evaporator</t>
  </si>
  <si>
    <t>30400608</t>
  </si>
  <si>
    <t>Dow Seawater Process: Filtering/Concentration</t>
  </si>
  <si>
    <t>30400609</t>
  </si>
  <si>
    <t>Dow Seawater Process: Shelf Dryer</t>
  </si>
  <si>
    <t>30400610</t>
  </si>
  <si>
    <t>Dow Seawater Process: Rotary Dryer</t>
  </si>
  <si>
    <t>30400611</t>
  </si>
  <si>
    <t>Dow Seawater Process: Prilling</t>
  </si>
  <si>
    <t>30400612</t>
  </si>
  <si>
    <t>Dow Seawater Process: Granule Storage Tanks</t>
  </si>
  <si>
    <t>30400613</t>
  </si>
  <si>
    <t>Dow Seawater Process: Electrolysis</t>
  </si>
  <si>
    <t>30400614</t>
  </si>
  <si>
    <t>Dow Seawater Process: Regenerative Furnaces</t>
  </si>
  <si>
    <t>30400630</t>
  </si>
  <si>
    <t>Natural Lead Industrial (NLI) Brine Process</t>
  </si>
  <si>
    <t>30400635</t>
  </si>
  <si>
    <t>NLI Brine Process: MgCl2 Melt/Purification</t>
  </si>
  <si>
    <t>30400636</t>
  </si>
  <si>
    <t>NLI Brine Process: 2nd Vessel, Further Purification</t>
  </si>
  <si>
    <t>30400637</t>
  </si>
  <si>
    <t>NLI Brine Process: Electrolysis</t>
  </si>
  <si>
    <t>30400650</t>
  </si>
  <si>
    <t>American Magnesium Process</t>
  </si>
  <si>
    <t>30400655</t>
  </si>
  <si>
    <t>American Magnesium Process: Purification II</t>
  </si>
  <si>
    <t>30400656</t>
  </si>
  <si>
    <t>American Magnesium Process: Electrolysis</t>
  </si>
  <si>
    <t>30400660</t>
  </si>
  <si>
    <t>American Magnesium Process: Chlorine Recovery</t>
  </si>
  <si>
    <t>30400699</t>
  </si>
  <si>
    <t>30400701</t>
  </si>
  <si>
    <t>Steel Foundries</t>
  </si>
  <si>
    <t>30400702</t>
  </si>
  <si>
    <t>Open Hearth Furnace</t>
  </si>
  <si>
    <t>30400703</t>
  </si>
  <si>
    <t>Open Hearth Furnace with Oxygen Lance</t>
  </si>
  <si>
    <t>30400704</t>
  </si>
  <si>
    <t>Heat Treating Furnace</t>
  </si>
  <si>
    <t>30400705</t>
  </si>
  <si>
    <t>30400706</t>
  </si>
  <si>
    <t>30400707</t>
  </si>
  <si>
    <t>30400708</t>
  </si>
  <si>
    <t>30400709</t>
  </si>
  <si>
    <t>30400710</t>
  </si>
  <si>
    <t>30400711</t>
  </si>
  <si>
    <t>30400712</t>
  </si>
  <si>
    <t>30400713</t>
  </si>
  <si>
    <t>30400714</t>
  </si>
  <si>
    <t>30400715</t>
  </si>
  <si>
    <t>Finishing</t>
  </si>
  <si>
    <t>30400716</t>
  </si>
  <si>
    <t>30400717</t>
  </si>
  <si>
    <t>30400718</t>
  </si>
  <si>
    <t>30400720</t>
  </si>
  <si>
    <t>30400721</t>
  </si>
  <si>
    <t>30400722</t>
  </si>
  <si>
    <t>Muller</t>
  </si>
  <si>
    <t>30400723</t>
  </si>
  <si>
    <t>30400724</t>
  </si>
  <si>
    <t>30400725</t>
  </si>
  <si>
    <t>30400726</t>
  </si>
  <si>
    <t>30400730</t>
  </si>
  <si>
    <t>30400731</t>
  </si>
  <si>
    <t>30400732</t>
  </si>
  <si>
    <t>Electric Arc Furnace: Baghouse</t>
  </si>
  <si>
    <t>30400733</t>
  </si>
  <si>
    <t>Electric Arc Furnace: Baghouse Dust Handling</t>
  </si>
  <si>
    <t>30400735</t>
  </si>
  <si>
    <t>30400736</t>
  </si>
  <si>
    <t>Conveyors/Elevators: Raw Material</t>
  </si>
  <si>
    <t>30400737</t>
  </si>
  <si>
    <t>Raw Material Silo</t>
  </si>
  <si>
    <t>30400739</t>
  </si>
  <si>
    <t>Scrap Centrifugation</t>
  </si>
  <si>
    <t>30400740</t>
  </si>
  <si>
    <t>Reheating Furnace: Natural Gas</t>
  </si>
  <si>
    <t>30400741</t>
  </si>
  <si>
    <t>Scrap Heating</t>
  </si>
  <si>
    <t>30400742</t>
  </si>
  <si>
    <t>Crucible</t>
  </si>
  <si>
    <t>30400743</t>
  </si>
  <si>
    <t>Pneumatic Converter Furnace</t>
  </si>
  <si>
    <t>30400744</t>
  </si>
  <si>
    <t>Ladle</t>
  </si>
  <si>
    <t>30400745</t>
  </si>
  <si>
    <t>Fugitive Emissions: Furnace</t>
  </si>
  <si>
    <t>30400760</t>
  </si>
  <si>
    <t>Alloy Feeding</t>
  </si>
  <si>
    <t>30400765</t>
  </si>
  <si>
    <t>Billet Cutting</t>
  </si>
  <si>
    <t>30400768</t>
  </si>
  <si>
    <t>Scrap Handling</t>
  </si>
  <si>
    <t>30400770</t>
  </si>
  <si>
    <t>Slag Storage Pile</t>
  </si>
  <si>
    <t>30400775</t>
  </si>
  <si>
    <t>Slag Crushing</t>
  </si>
  <si>
    <t>30400780</t>
  </si>
  <si>
    <t>Limerock Handling</t>
  </si>
  <si>
    <t>30400785</t>
  </si>
  <si>
    <t>Roof Monitors - Hot Metal Transfer</t>
  </si>
  <si>
    <t>30400799</t>
  </si>
  <si>
    <t>30400801</t>
  </si>
  <si>
    <t>Zinc</t>
  </si>
  <si>
    <t>30400802</t>
  </si>
  <si>
    <t>Horizontal Muffle Furnace</t>
  </si>
  <si>
    <t>30400803</t>
  </si>
  <si>
    <t>30400805</t>
  </si>
  <si>
    <t>Galvanizing Kettle</t>
  </si>
  <si>
    <t>30400806</t>
  </si>
  <si>
    <t>Calcining Kiln</t>
  </si>
  <si>
    <t>30400807</t>
  </si>
  <si>
    <t>Concentrate Dryer</t>
  </si>
  <si>
    <t>30400809</t>
  </si>
  <si>
    <t>Rotary Sweat Furnace</t>
  </si>
  <si>
    <t>30400810</t>
  </si>
  <si>
    <t>Muffle Sweat Furnace</t>
  </si>
  <si>
    <t>30400811</t>
  </si>
  <si>
    <t>Electric Resistance Sweat Furnace</t>
  </si>
  <si>
    <t>30400812</t>
  </si>
  <si>
    <t>Crushing/Screening of Zinc Residues</t>
  </si>
  <si>
    <t>30400814</t>
  </si>
  <si>
    <t>Kettle-Sweat Furnace: Clean Metallic Scrap</t>
  </si>
  <si>
    <t>30400818</t>
  </si>
  <si>
    <t>Reverberatory Sweat Furnace: Clean Metallic Scrap</t>
  </si>
  <si>
    <t>30400824</t>
  </si>
  <si>
    <t>Kettle-Sweat Furnace: General Metallic Scrap</t>
  </si>
  <si>
    <t>30400828</t>
  </si>
  <si>
    <t>Reverberatory Sweat Furnace: General Metallic Scrap</t>
  </si>
  <si>
    <t>30400834</t>
  </si>
  <si>
    <t>Kettle-Sweat Furnace: Residual Metallic Scrap</t>
  </si>
  <si>
    <t>30400838</t>
  </si>
  <si>
    <t>Reverberatory Sweat Furnace: Residual Metallic Scrap</t>
  </si>
  <si>
    <t>30400840</t>
  </si>
  <si>
    <t>30400841</t>
  </si>
  <si>
    <t>Scrap Melting: Crucible</t>
  </si>
  <si>
    <t>30400842</t>
  </si>
  <si>
    <t>Scrap Melting: Reverberatory Furnace</t>
  </si>
  <si>
    <t>30400843</t>
  </si>
  <si>
    <t>Scrap Melting: Electric Induction Furnace</t>
  </si>
  <si>
    <t>30400851</t>
  </si>
  <si>
    <t>Retort and Muffle Distillation: Pouring</t>
  </si>
  <si>
    <t>30400852</t>
  </si>
  <si>
    <t>Retort and Muffle Distillation: Casting</t>
  </si>
  <si>
    <t>30400853</t>
  </si>
  <si>
    <t>Graphite Rod Distillation</t>
  </si>
  <si>
    <t>30400854</t>
  </si>
  <si>
    <t>Retort Distillation/Oxidation</t>
  </si>
  <si>
    <t>30400855</t>
  </si>
  <si>
    <t>Muffle Distillation/Oxidation</t>
  </si>
  <si>
    <t>30400861</t>
  </si>
  <si>
    <t>Reverberatory Sweating</t>
  </si>
  <si>
    <t>30400862</t>
  </si>
  <si>
    <t>Rotary Sweating</t>
  </si>
  <si>
    <t>30400863</t>
  </si>
  <si>
    <t>Muffle Sweating</t>
  </si>
  <si>
    <t>30400864</t>
  </si>
  <si>
    <t>Kettle (Pot) Sweating</t>
  </si>
  <si>
    <t>30400865</t>
  </si>
  <si>
    <t>Electric Resistance Sweating</t>
  </si>
  <si>
    <t>30400866</t>
  </si>
  <si>
    <t>Sodium Carbonate Leaching</t>
  </si>
  <si>
    <t>30400867</t>
  </si>
  <si>
    <t>Kettle (Pot) Melting Furnace</t>
  </si>
  <si>
    <t>30400868</t>
  </si>
  <si>
    <t>Crucible Melting Furnace</t>
  </si>
  <si>
    <t>30400869</t>
  </si>
  <si>
    <t>Reverberatory Melting Furnace</t>
  </si>
  <si>
    <t>30400870</t>
  </si>
  <si>
    <t>Electric Induction Melting Furnace</t>
  </si>
  <si>
    <t>30400871</t>
  </si>
  <si>
    <t>Alloying Retort Distillation</t>
  </si>
  <si>
    <t>30400872</t>
  </si>
  <si>
    <t>Retort and Muffle Distillation</t>
  </si>
  <si>
    <t>30400873</t>
  </si>
  <si>
    <t>30400874</t>
  </si>
  <si>
    <t>30400875</t>
  </si>
  <si>
    <t>30400876</t>
  </si>
  <si>
    <t>30400877</t>
  </si>
  <si>
    <t>Retort Reduction</t>
  </si>
  <si>
    <t>30400899</t>
  </si>
  <si>
    <t>30400901</t>
  </si>
  <si>
    <t>Malleable Iron</t>
  </si>
  <si>
    <t>Annealing</t>
  </si>
  <si>
    <t>30400999</t>
  </si>
  <si>
    <t>30401001</t>
  </si>
  <si>
    <t>Nickel</t>
  </si>
  <si>
    <t>Flux Furnace</t>
  </si>
  <si>
    <t>30401002</t>
  </si>
  <si>
    <t>Mixing/Blending/Grinding/Screening</t>
  </si>
  <si>
    <t>30401004</t>
  </si>
  <si>
    <t>Heat Treat Furnace</t>
  </si>
  <si>
    <t>30401005</t>
  </si>
  <si>
    <t>Induction Furnace (Inlet Air)</t>
  </si>
  <si>
    <t>30401006</t>
  </si>
  <si>
    <t>Induction Furnace (Under Vacuum)</t>
  </si>
  <si>
    <t>30401007</t>
  </si>
  <si>
    <t>Electric Arc Furnace with Carbon Electrode</t>
  </si>
  <si>
    <t>30401008</t>
  </si>
  <si>
    <t>30401010</t>
  </si>
  <si>
    <t>Finishing: Pickling/Neutralizing</t>
  </si>
  <si>
    <t>30401011</t>
  </si>
  <si>
    <t>Finishing: Grinding</t>
  </si>
  <si>
    <t>30401015</t>
  </si>
  <si>
    <t>30401016</t>
  </si>
  <si>
    <t>Converters</t>
  </si>
  <si>
    <t>30401017</t>
  </si>
  <si>
    <t>30401018</t>
  </si>
  <si>
    <t>30401019</t>
  </si>
  <si>
    <t>Sinter Machine</t>
  </si>
  <si>
    <t>30401061</t>
  </si>
  <si>
    <t>30401062</t>
  </si>
  <si>
    <t>30401063</t>
  </si>
  <si>
    <t>30401099</t>
  </si>
  <si>
    <t>30402001</t>
  </si>
  <si>
    <t>Furnace Electrode Manufacture</t>
  </si>
  <si>
    <t>Calcination</t>
  </si>
  <si>
    <t>30402002</t>
  </si>
  <si>
    <t>30402003</t>
  </si>
  <si>
    <t>Pitch Treating</t>
  </si>
  <si>
    <t>30402004</t>
  </si>
  <si>
    <t>Bake Furnaces</t>
  </si>
  <si>
    <t>30402005</t>
  </si>
  <si>
    <t>Grafitization of Coal by Heating Process</t>
  </si>
  <si>
    <t>30402099</t>
  </si>
  <si>
    <t>30402201</t>
  </si>
  <si>
    <t>Metal Heat Treating</t>
  </si>
  <si>
    <t>Furnace: General</t>
  </si>
  <si>
    <t>30402210</t>
  </si>
  <si>
    <t>Quench Bath</t>
  </si>
  <si>
    <t>30402211</t>
  </si>
  <si>
    <t>30404001</t>
  </si>
  <si>
    <t>Lead Cable Coating</t>
  </si>
  <si>
    <t>30404901</t>
  </si>
  <si>
    <t>Miscellaneous Casting and Fabricating</t>
  </si>
  <si>
    <t>Wax Burnout Oven</t>
  </si>
  <si>
    <t>30404902</t>
  </si>
  <si>
    <t>30404999</t>
  </si>
  <si>
    <t>30405001</t>
  </si>
  <si>
    <t>Miscellaneous Casting Fabricating</t>
  </si>
  <si>
    <t>30405099</t>
  </si>
  <si>
    <t>30405101</t>
  </si>
  <si>
    <t>Metallic Lead Products</t>
  </si>
  <si>
    <t>Ammunition</t>
  </si>
  <si>
    <t>30405102</t>
  </si>
  <si>
    <t>Bearing Metals</t>
  </si>
  <si>
    <t>30405103</t>
  </si>
  <si>
    <t>Other Sources of Lead</t>
  </si>
  <si>
    <t>30480001</t>
  </si>
  <si>
    <t>30482001</t>
  </si>
  <si>
    <t>30482002</t>
  </si>
  <si>
    <t>30482599</t>
  </si>
  <si>
    <t>30488801</t>
  </si>
  <si>
    <t>30488802</t>
  </si>
  <si>
    <t>30488803</t>
  </si>
  <si>
    <t>30488804</t>
  </si>
  <si>
    <t>30488805</t>
  </si>
  <si>
    <t>30490001</t>
  </si>
  <si>
    <t>30490002</t>
  </si>
  <si>
    <t>30490003</t>
  </si>
  <si>
    <t>30490004</t>
  </si>
  <si>
    <t>30490011</t>
  </si>
  <si>
    <t>30490012</t>
  </si>
  <si>
    <t>30490013</t>
  </si>
  <si>
    <t>30490014</t>
  </si>
  <si>
    <t>30490021</t>
  </si>
  <si>
    <t>SCC8-added flares</t>
  </si>
  <si>
    <t>30490022</t>
  </si>
  <si>
    <t>30490023</t>
  </si>
  <si>
    <t>30490024</t>
  </si>
  <si>
    <t>30490031</t>
  </si>
  <si>
    <t>Distillate Oil (No. 2): Furnaces</t>
  </si>
  <si>
    <t>30490032</t>
  </si>
  <si>
    <t>Residual Oil: Furnaces</t>
  </si>
  <si>
    <t>30490033</t>
  </si>
  <si>
    <t>Natural Gas: Furnaces</t>
  </si>
  <si>
    <t>30490034</t>
  </si>
  <si>
    <t>Process Gas: Furnaces</t>
  </si>
  <si>
    <t>30490035</t>
  </si>
  <si>
    <t>Propane: Furnaces</t>
  </si>
  <si>
    <t>SCC8-added furnaces</t>
  </si>
  <si>
    <t>30499999</t>
  </si>
  <si>
    <t>30500101</t>
  </si>
  <si>
    <t>Mineral Products</t>
  </si>
  <si>
    <t>Asphalt Roofing Manufacture</t>
  </si>
  <si>
    <t>Asphalt Blowing: Saturant (Use 3-05-050-10 for MACT)</t>
  </si>
  <si>
    <t>30500102</t>
  </si>
  <si>
    <t>Asphalt Blowing: Coating (Use 3-05-050-10 for MACT)</t>
  </si>
  <si>
    <t>30500103</t>
  </si>
  <si>
    <t>Felt Saturation: Dipping Only</t>
  </si>
  <si>
    <t>30500104</t>
  </si>
  <si>
    <t>Felt Saturation: Dipping/Spraying</t>
  </si>
  <si>
    <t>30500105</t>
  </si>
  <si>
    <t>30500106</t>
  </si>
  <si>
    <t>Shingles and Rolls: Spraying Only</t>
  </si>
  <si>
    <t>30500107</t>
  </si>
  <si>
    <t>Shingles and Rolls: Mineral Dryer</t>
  </si>
  <si>
    <t>30500108</t>
  </si>
  <si>
    <t>Shingles and Rolls: Coating</t>
  </si>
  <si>
    <t>30500110</t>
  </si>
  <si>
    <t>Blowing (Use 3-05-050-01 for MACT)</t>
  </si>
  <si>
    <t>30500111</t>
  </si>
  <si>
    <t>Dipping Only</t>
  </si>
  <si>
    <t>30500112</t>
  </si>
  <si>
    <t>Spraying Only</t>
  </si>
  <si>
    <t>30500113</t>
  </si>
  <si>
    <t>Dipping/Spraying</t>
  </si>
  <si>
    <t>30500114</t>
  </si>
  <si>
    <t>Asphaltic Felt: Coating</t>
  </si>
  <si>
    <t>30500115</t>
  </si>
  <si>
    <t>Storage Bins: Steam Drying Drums</t>
  </si>
  <si>
    <t>30500116</t>
  </si>
  <si>
    <t>Shingle Saturation: Dip Saturator, Drying-in Drum, Hot Looper &amp; Coater</t>
  </si>
  <si>
    <t>30500117</t>
  </si>
  <si>
    <t>Shingle Saturation: Dip Saturator, Drying-in Drum and Coater</t>
  </si>
  <si>
    <t>30500118</t>
  </si>
  <si>
    <t>Shingle Saturation: Dip Saturator, Drying-in Drum and Hot Looper</t>
  </si>
  <si>
    <t>30500119</t>
  </si>
  <si>
    <t>Shingle Sat'ion:Spray/Dip Satur,Drying-in Drm,Hot Loopr,Coatr &amp; Str Tk</t>
  </si>
  <si>
    <t>30500120</t>
  </si>
  <si>
    <t>Storage Bins: Ferric Chloride</t>
  </si>
  <si>
    <t>30500121</t>
  </si>
  <si>
    <t>Storage Bins: Mineral Stabilizer</t>
  </si>
  <si>
    <t>30500130</t>
  </si>
  <si>
    <t>Fixed Roof Tank: Asphalt/Breathing Loss</t>
  </si>
  <si>
    <t>30500131</t>
  </si>
  <si>
    <t>Fixed Roof Tank: Working Loss</t>
  </si>
  <si>
    <t>30500132</t>
  </si>
  <si>
    <t>Floating Roof Tank: Standing Loss</t>
  </si>
  <si>
    <t>30500133</t>
  </si>
  <si>
    <t>Floating Roof Tank: Working Loss</t>
  </si>
  <si>
    <t>30500134</t>
  </si>
  <si>
    <t>Blown Saturant Storage</t>
  </si>
  <si>
    <t>30500135</t>
  </si>
  <si>
    <t>Blown Coating Storage</t>
  </si>
  <si>
    <t>30500140</t>
  </si>
  <si>
    <t>Granules Unloading</t>
  </si>
  <si>
    <t>30500141</t>
  </si>
  <si>
    <t>Granules Storage</t>
  </si>
  <si>
    <t>30500142</t>
  </si>
  <si>
    <t>Mineral Dust Unloading</t>
  </si>
  <si>
    <t>30500143</t>
  </si>
  <si>
    <t>Mineral Dust Storage</t>
  </si>
  <si>
    <t>30500144</t>
  </si>
  <si>
    <t>Granules Transport Screw Conveyor and Bucket Elevator</t>
  </si>
  <si>
    <t>30500145</t>
  </si>
  <si>
    <t>Mineral Dust Transport Screw Conveyor and Bucket Elevator</t>
  </si>
  <si>
    <t>30500146</t>
  </si>
  <si>
    <t>Sand Surge Bin</t>
  </si>
  <si>
    <t>30500147</t>
  </si>
  <si>
    <t>Granules Surge Bin</t>
  </si>
  <si>
    <t>30500150</t>
  </si>
  <si>
    <t>Mineral Dust (Filler) and Asphalt Coating Mixer</t>
  </si>
  <si>
    <t>30500151</t>
  </si>
  <si>
    <t>Granules</t>
  </si>
  <si>
    <t>30500152</t>
  </si>
  <si>
    <t>Sand Applicator</t>
  </si>
  <si>
    <t>30500153</t>
  </si>
  <si>
    <t>Cooling Rolls</t>
  </si>
  <si>
    <t>30500154</t>
  </si>
  <si>
    <t>Finish Floating Looper</t>
  </si>
  <si>
    <t>30500198</t>
  </si>
  <si>
    <t>30500199</t>
  </si>
  <si>
    <t>30500201</t>
  </si>
  <si>
    <t>Asphalt Concrete</t>
  </si>
  <si>
    <t>Rotary Dryer: Conventional Plant (see 3-05-002-50 to -53 for subtypes)</t>
  </si>
  <si>
    <t>30500202</t>
  </si>
  <si>
    <t>Batch Mix Plant: Hot Elevs, Screens, Bins&amp;Mixer (also see -45 thru -47</t>
  </si>
  <si>
    <t>SCC8 - added -45 thru -47</t>
  </si>
  <si>
    <t>30500203</t>
  </si>
  <si>
    <t>30500204</t>
  </si>
  <si>
    <t>Cold Aggregate Handling</t>
  </si>
  <si>
    <t>30500205</t>
  </si>
  <si>
    <t>Drum Dryer: Drum Mix Plant (see 3-05-002-55 thru -63 for subtypes)</t>
  </si>
  <si>
    <t>SCC8-55&amp;58 to thru -63</t>
  </si>
  <si>
    <t>30500206</t>
  </si>
  <si>
    <t>Asphalt Heater: Natural Gas</t>
  </si>
  <si>
    <t>SCC8-dropped see 3-03-050-xx</t>
  </si>
  <si>
    <t>30500207</t>
  </si>
  <si>
    <t>Asphalt Heater: Residual Oil</t>
  </si>
  <si>
    <t>30500208</t>
  </si>
  <si>
    <t>Asphalt Heater: Distillate Oil</t>
  </si>
  <si>
    <t>30500209</t>
  </si>
  <si>
    <t>Asphalt Heater: LPG</t>
  </si>
  <si>
    <t>30500210</t>
  </si>
  <si>
    <t>Asphalt Heater: Waste Oil</t>
  </si>
  <si>
    <t>30500211</t>
  </si>
  <si>
    <t>Rotary Dryer Conventional Plant with Cyclone ** use 3-05-002-01 w/CTL</t>
  </si>
  <si>
    <t>30500212</t>
  </si>
  <si>
    <t>Heated Asphalt Storage Tanks</t>
  </si>
  <si>
    <t>SCC8-dropped Drum Mix</t>
  </si>
  <si>
    <t>30500213</t>
  </si>
  <si>
    <t>Storage Silo</t>
  </si>
  <si>
    <t>30500214</t>
  </si>
  <si>
    <t>Truck Load-out</t>
  </si>
  <si>
    <t>30500215</t>
  </si>
  <si>
    <t>In Place Recycling: Propane</t>
  </si>
  <si>
    <t>30500216</t>
  </si>
  <si>
    <t>Cold Aggregate Feed Bins</t>
  </si>
  <si>
    <t>30500217</t>
  </si>
  <si>
    <t>Cold Aggregate Conveyors and Elevators</t>
  </si>
  <si>
    <t>30500220</t>
  </si>
  <si>
    <t>Elevators: Batch Process (also see -45 thru -47 for combos w/scr,bins</t>
  </si>
  <si>
    <t>30500221</t>
  </si>
  <si>
    <t>Elevators: Continuous Process</t>
  </si>
  <si>
    <t>30500230</t>
  </si>
  <si>
    <t>Hot Bins and Screens: Batch Process (also see -45 thru -47 for combos)</t>
  </si>
  <si>
    <t>30500231</t>
  </si>
  <si>
    <t>Hot Bins and Screens: Continuous Process</t>
  </si>
  <si>
    <t>30500240</t>
  </si>
  <si>
    <t>Mixers: Batch Process (also see -45 thru -47 for combos w/scr,bins</t>
  </si>
  <si>
    <t>30500241</t>
  </si>
  <si>
    <t>Mixers: Continuous Mix (outside the drum) Process</t>
  </si>
  <si>
    <t>30500242</t>
  </si>
  <si>
    <t>Mixers: Drum Mix Process ** (use 3-05-002-005 and subtypes)</t>
  </si>
  <si>
    <t>30500245</t>
  </si>
  <si>
    <t>Batch Mix Plant: Hot Elevators, Screens, Bins, Mixer &amp; NG Rot Dryer</t>
  </si>
  <si>
    <t>30500246</t>
  </si>
  <si>
    <t>Batch Mix Plant: Hot Elevators, Screens, Bins, Mixer&amp; #2 Oil Rot Dryer</t>
  </si>
  <si>
    <t>30500247</t>
  </si>
  <si>
    <t>Batch Mix Plant: Hot Elevs, Scrns, Bins, Mixer&amp; Waste/Drain/#6 Oil Rot</t>
  </si>
  <si>
    <t>30500250</t>
  </si>
  <si>
    <t>Conventional Continuous Mix (outside of drum) Plant: Rotary Dryer</t>
  </si>
  <si>
    <t>30500251</t>
  </si>
  <si>
    <t>Batch Mix Plant: Rotary Dryer, Natural Gas-Fired (also see -45)</t>
  </si>
  <si>
    <t>SCC8 -drop Conventional,add -45</t>
  </si>
  <si>
    <t>30500252</t>
  </si>
  <si>
    <t>Batch Mix Plant: Rotary Dryer, Oil-Fired (also see -46)</t>
  </si>
  <si>
    <t>SCC8 -drop Conventional,add -46</t>
  </si>
  <si>
    <t>30500253</t>
  </si>
  <si>
    <t>Batch Mix Plant: Rotary Dryer, Waste/Drain/# 6 Oil-Fired (also see -47</t>
  </si>
  <si>
    <t>30500255</t>
  </si>
  <si>
    <t>Drum Mix Plant: Rotary Drum Dryer / Mixer, Natural Gas-Fired</t>
  </si>
  <si>
    <t>30500256</t>
  </si>
  <si>
    <t>Drum Mix Plant: Rotary Drum Dryer / Mixer, Natural Gas, Parallel Flow</t>
  </si>
  <si>
    <t>30500257</t>
  </si>
  <si>
    <t>Drum Mix Plant: Rotary Drum Dryer / Mixer, Natural Gas, Counterflow</t>
  </si>
  <si>
    <t>30500258</t>
  </si>
  <si>
    <t>Drum Mix Plant: Rotary Drum Dryer / Mixer, #2 Oil-Fired</t>
  </si>
  <si>
    <t>SCC8 - added "#2"</t>
  </si>
  <si>
    <t>30500259</t>
  </si>
  <si>
    <t>Drum Mix Plant: Rotary Drum Dryer / Mixer, #2 Oil-Fired, Parallel Flow</t>
  </si>
  <si>
    <t>30500260</t>
  </si>
  <si>
    <t>Drum Mix Plant: Rotary Drum Dryer / Mixer, #2 Oil-Fired, Counterflow</t>
  </si>
  <si>
    <t>30500261</t>
  </si>
  <si>
    <t>Drum Mix Plant: Rotary Drum Dryer/Mixer, Waste/Drain/#6 Oil-Fired</t>
  </si>
  <si>
    <t>30500262</t>
  </si>
  <si>
    <t>Drum Mix Pl: Rotary Drum Dryer/Mixer, Waste/Drain/#6 Oil, Parallel Flo</t>
  </si>
  <si>
    <t>30500263</t>
  </si>
  <si>
    <t>Drum Mix Pl: Rotary Drum Dryer/Mixer, Waste/Drain/#6 Oil, Counterflow</t>
  </si>
  <si>
    <t>30500270</t>
  </si>
  <si>
    <t>Yard Emissions:  Emissions from asphalt in truck beds</t>
  </si>
  <si>
    <t>30500290</t>
  </si>
  <si>
    <t>Haul Roads: General</t>
  </si>
  <si>
    <t>30500298</t>
  </si>
  <si>
    <t>30500299</t>
  </si>
  <si>
    <t>30500301</t>
  </si>
  <si>
    <t>Brick Manufacture</t>
  </si>
  <si>
    <t>Raw Material Drying</t>
  </si>
  <si>
    <t>30500302</t>
  </si>
  <si>
    <t>Raw Material Grinding &amp; Screening</t>
  </si>
  <si>
    <t>30500303</t>
  </si>
  <si>
    <t>Storage of Raw Materials</t>
  </si>
  <si>
    <t>30500304</t>
  </si>
  <si>
    <t>Curing **</t>
  </si>
  <si>
    <t>30500305</t>
  </si>
  <si>
    <t>Raw Material Handling and Transferring</t>
  </si>
  <si>
    <t>30500306</t>
  </si>
  <si>
    <t>Pulverizing</t>
  </si>
  <si>
    <t>30500307</t>
  </si>
  <si>
    <t>Calcining</t>
  </si>
  <si>
    <t>30500308</t>
  </si>
  <si>
    <t>30500309</t>
  </si>
  <si>
    <t>Blending and Mixing</t>
  </si>
  <si>
    <t>30500310</t>
  </si>
  <si>
    <t>Curing and Firing: Sawdust Fired Tunnel Kilns</t>
  </si>
  <si>
    <t>30500311</t>
  </si>
  <si>
    <t>Curing and Firing: Gas-fired Tunnel Kilns</t>
  </si>
  <si>
    <t>30500312</t>
  </si>
  <si>
    <t>Curing and Firing: Oil-fired Tunnel Kilns</t>
  </si>
  <si>
    <t>30500313</t>
  </si>
  <si>
    <t>Curing and Firing: Coal-fired Tunnel Kilns</t>
  </si>
  <si>
    <t>30500314</t>
  </si>
  <si>
    <t>Curing and Firing: Gas-fired Periodic Kilns</t>
  </si>
  <si>
    <t>30500315</t>
  </si>
  <si>
    <t>Curing and Firing: Oil-fired Periodic Kilns</t>
  </si>
  <si>
    <t>30500316</t>
  </si>
  <si>
    <t>Curing and Firing: Coal-fired Periodic Kilns</t>
  </si>
  <si>
    <t>30500317</t>
  </si>
  <si>
    <t>30500318</t>
  </si>
  <si>
    <t>Tunnel Kiln: Wood-fired</t>
  </si>
  <si>
    <t>30500319</t>
  </si>
  <si>
    <t>Transfer and Conveying</t>
  </si>
  <si>
    <t>30500321</t>
  </si>
  <si>
    <t>30500322</t>
  </si>
  <si>
    <t>Firing: Natural Gas-fired Tunnel Kiln Firing High-Sulfur Material</t>
  </si>
  <si>
    <t>30500330</t>
  </si>
  <si>
    <t>Curing and Firing: Dual Fuel-fired Periodic Kiln</t>
  </si>
  <si>
    <t>30500331</t>
  </si>
  <si>
    <t>Curing and Firing: Dual Fuel Fired Tunnel Kiln</t>
  </si>
  <si>
    <t>30500332</t>
  </si>
  <si>
    <t>Curing and Firing: Gas-fired Kiln, Other Type</t>
  </si>
  <si>
    <t>30500333</t>
  </si>
  <si>
    <t>Curing and Firing: Oil-fired Kiln, Other Type</t>
  </si>
  <si>
    <t>30500334</t>
  </si>
  <si>
    <t>Curing and Firing: Coal-fired Kiln, Other Type</t>
  </si>
  <si>
    <t>30500335</t>
  </si>
  <si>
    <t>Curing and Firing: Dual Fuel-fired Kiln, Other Type</t>
  </si>
  <si>
    <t>30500340</t>
  </si>
  <si>
    <t>Primary Crusher</t>
  </si>
  <si>
    <t>30500342</t>
  </si>
  <si>
    <t>Extrusion Line</t>
  </si>
  <si>
    <t>30500350</t>
  </si>
  <si>
    <t>Brick Dryer: Heated With Waste Heat From Kiln Cooling Zone</t>
  </si>
  <si>
    <t>30500351</t>
  </si>
  <si>
    <t>Brick Dryer: Heated With Waste Heat And Supplemental Gas Burners</t>
  </si>
  <si>
    <t>30500355</t>
  </si>
  <si>
    <t>Coal Crushing And Storage System</t>
  </si>
  <si>
    <t>30500360</t>
  </si>
  <si>
    <t>Sawdust Dryer</t>
  </si>
  <si>
    <t>30500361</t>
  </si>
  <si>
    <t>Sawdust Dryer: Heated With Exhaust From Sawdust-fired Kiln</t>
  </si>
  <si>
    <t>30500370</t>
  </si>
  <si>
    <t>Firing: Natural Gas-fired Tunnel Kiln Firing Structural Clay Tile</t>
  </si>
  <si>
    <t>30500397</t>
  </si>
  <si>
    <t>30500398</t>
  </si>
  <si>
    <t>30500399</t>
  </si>
  <si>
    <t>30500401</t>
  </si>
  <si>
    <t>Calcium Carbide</t>
  </si>
  <si>
    <t>Electric Furnace: Hoods and Main Stack</t>
  </si>
  <si>
    <t>30500402</t>
  </si>
  <si>
    <t>Coke Dryer</t>
  </si>
  <si>
    <t>30500403</t>
  </si>
  <si>
    <t>Furnace Room Vents</t>
  </si>
  <si>
    <t>30500404</t>
  </si>
  <si>
    <t>Tap Fume Vents</t>
  </si>
  <si>
    <t>30500405</t>
  </si>
  <si>
    <t>Primary/Secondary Crushing</t>
  </si>
  <si>
    <t>30500406</t>
  </si>
  <si>
    <t>Circular Charging: Conveyor</t>
  </si>
  <si>
    <t>30500499</t>
  </si>
  <si>
    <t>30500501</t>
  </si>
  <si>
    <t>Castable Refractory</t>
  </si>
  <si>
    <t>Fire Clay: Rotary Dryer</t>
  </si>
  <si>
    <t>30500502</t>
  </si>
  <si>
    <t>Raw Material Crushing/Processing</t>
  </si>
  <si>
    <t>30500503</t>
  </si>
  <si>
    <t>Electric Arc Melt Furnace</t>
  </si>
  <si>
    <t>30500504</t>
  </si>
  <si>
    <t>Curing Oven</t>
  </si>
  <si>
    <t>30500505</t>
  </si>
  <si>
    <t>Molding and Shakeout</t>
  </si>
  <si>
    <t>30500506</t>
  </si>
  <si>
    <t>Fire Clay: Rotary Calciner</t>
  </si>
  <si>
    <t>30500507</t>
  </si>
  <si>
    <t>Fire Clay: Tunnel Kiln</t>
  </si>
  <si>
    <t>30500508</t>
  </si>
  <si>
    <t>Chromite-Magnesite Ore: Rotary Dryer</t>
  </si>
  <si>
    <t>30500509</t>
  </si>
  <si>
    <t>Chromite-Magnesite Ore: Tunnel Kiln</t>
  </si>
  <si>
    <t>30500598</t>
  </si>
  <si>
    <t>30500599</t>
  </si>
  <si>
    <t>30500606</t>
  </si>
  <si>
    <t>Cement Manufacturing (Dry Process)</t>
  </si>
  <si>
    <t>Kilns</t>
  </si>
  <si>
    <t>30500607</t>
  </si>
  <si>
    <t>30500608</t>
  </si>
  <si>
    <t>Raw Material Piles</t>
  </si>
  <si>
    <t>30500609</t>
  </si>
  <si>
    <t>30500610</t>
  </si>
  <si>
    <t>Secondary Crushing</t>
  </si>
  <si>
    <t>30500611</t>
  </si>
  <si>
    <t>30500612</t>
  </si>
  <si>
    <t>30500613</t>
  </si>
  <si>
    <t>Raw Material Grinding and Drying</t>
  </si>
  <si>
    <t>30500614</t>
  </si>
  <si>
    <t>Clinker Cooler</t>
  </si>
  <si>
    <t>30500615</t>
  </si>
  <si>
    <t>Clinker Piles</t>
  </si>
  <si>
    <t>30500616</t>
  </si>
  <si>
    <t>Clinker Transfer</t>
  </si>
  <si>
    <t>30500617</t>
  </si>
  <si>
    <t>Clinker Grinding</t>
  </si>
  <si>
    <t>30500618</t>
  </si>
  <si>
    <t>Cement Silos</t>
  </si>
  <si>
    <t>30500619</t>
  </si>
  <si>
    <t>Cement Load Out</t>
  </si>
  <si>
    <t>30500620</t>
  </si>
  <si>
    <t>Predryer</t>
  </si>
  <si>
    <t>30500621</t>
  </si>
  <si>
    <t>Pulverized Coal Kiln Feed Units</t>
  </si>
  <si>
    <t>30500622</t>
  </si>
  <si>
    <t>Preheater Kiln</t>
  </si>
  <si>
    <t>30500623</t>
  </si>
  <si>
    <t>Preheater/Precalciner Kiln</t>
  </si>
  <si>
    <t>30500624</t>
  </si>
  <si>
    <t>Raw Mill Feed Belt</t>
  </si>
  <si>
    <t>30500625</t>
  </si>
  <si>
    <t>Raw Mill Weigh Hopper</t>
  </si>
  <si>
    <t>30500626</t>
  </si>
  <si>
    <t>Raw Mill Air Separator</t>
  </si>
  <si>
    <t>30500627</t>
  </si>
  <si>
    <t>Finish Grinding Mill Feed Belt</t>
  </si>
  <si>
    <t>30500628</t>
  </si>
  <si>
    <t>Finish Grinding Mill Weigh Hopper</t>
  </si>
  <si>
    <t>30500629</t>
  </si>
  <si>
    <t>Finish Grinding Mill Air Separator</t>
  </si>
  <si>
    <t>30500699</t>
  </si>
  <si>
    <t>30500706</t>
  </si>
  <si>
    <t>Cement Manufacturing (Wet Process)</t>
  </si>
  <si>
    <t>30500707</t>
  </si>
  <si>
    <t>30500708</t>
  </si>
  <si>
    <t>30500709</t>
  </si>
  <si>
    <t>30500710</t>
  </si>
  <si>
    <t>30500711</t>
  </si>
  <si>
    <t>30500712</t>
  </si>
  <si>
    <t>30500714</t>
  </si>
  <si>
    <t>30500715</t>
  </si>
  <si>
    <t>30500716</t>
  </si>
  <si>
    <t>30500717</t>
  </si>
  <si>
    <t>30500718</t>
  </si>
  <si>
    <t>30500719</t>
  </si>
  <si>
    <t>30500727</t>
  </si>
  <si>
    <t>30500728</t>
  </si>
  <si>
    <t>30500729</t>
  </si>
  <si>
    <t>30500799</t>
  </si>
  <si>
    <t>30500801</t>
  </si>
  <si>
    <t>Ceramic Clay/Tile Manufacture</t>
  </si>
  <si>
    <t>Drying ** (use SCC 3-05-008-13)</t>
  </si>
  <si>
    <t>30500802</t>
  </si>
  <si>
    <t>Comminution - Crushing, Grinding, &amp; Milling</t>
  </si>
  <si>
    <t>30500803</t>
  </si>
  <si>
    <t>30500804</t>
  </si>
  <si>
    <t>Screening and floating ** (use SCC 3-05-008-16)</t>
  </si>
  <si>
    <t>30500805</t>
  </si>
  <si>
    <t>Granulation - Direct Mixing of Ceramic Powder and Binder Solution</t>
  </si>
  <si>
    <t>30500806</t>
  </si>
  <si>
    <t>30500807</t>
  </si>
  <si>
    <t>Grinding, dry ** (use SCC 3-05-008-02)</t>
  </si>
  <si>
    <t>30500810</t>
  </si>
  <si>
    <t>Granulation - Natural Gas-fired Spray Dryer</t>
  </si>
  <si>
    <t>30500811</t>
  </si>
  <si>
    <t>Drying - Infrared (IR) Drying Prior to Firing</t>
  </si>
  <si>
    <t>30500812</t>
  </si>
  <si>
    <t>Glazing and firing kiln ** (use SCCs 3-05-008-45 &amp; -50)</t>
  </si>
  <si>
    <t>30500813</t>
  </si>
  <si>
    <t>Drying - Convection Drying Prior to Firing</t>
  </si>
  <si>
    <t>30500816</t>
  </si>
  <si>
    <t>Sizing - Vibrating Screens</t>
  </si>
  <si>
    <t>30500818</t>
  </si>
  <si>
    <t>Air Classifier</t>
  </si>
  <si>
    <t>30500821</t>
  </si>
  <si>
    <t>Calcining--Natural Gas-fired Rotary Calciner</t>
  </si>
  <si>
    <t>30500822</t>
  </si>
  <si>
    <t>Calcining--Fuel Oil-fired Rotary Calciner</t>
  </si>
  <si>
    <t>30500823</t>
  </si>
  <si>
    <t>Calcining--Natural Gas-fired Fluidized Bed Calciner</t>
  </si>
  <si>
    <t>30500824</t>
  </si>
  <si>
    <t>Calcining--Fuel Oil-fired Fluidized Bed Calciner</t>
  </si>
  <si>
    <t>30500828</t>
  </si>
  <si>
    <t>Mixing - Raw Mat'ls, Binders, Plasticizers, Surfactants, &amp; Other Agent</t>
  </si>
  <si>
    <t>30500830</t>
  </si>
  <si>
    <t>Forming - General</t>
  </si>
  <si>
    <t>30500831</t>
  </si>
  <si>
    <t>Forming - Tape Casters</t>
  </si>
  <si>
    <t>30500835</t>
  </si>
  <si>
    <t>Green Machining-Grindg, Cutg, or Laminatg Formed Ceramics Prior to Fir</t>
  </si>
  <si>
    <t>30500840</t>
  </si>
  <si>
    <t>Presinter Thermal Processing - Natural Gas-fired Kiln</t>
  </si>
  <si>
    <t>30500841</t>
  </si>
  <si>
    <t>Presinter Thermal Processing - Fuel Oil-fired Kiln</t>
  </si>
  <si>
    <t>30500843</t>
  </si>
  <si>
    <t>Glaze Preparation - Ballmill or Attrition Mill</t>
  </si>
  <si>
    <t>30500845</t>
  </si>
  <si>
    <t>Ceramic Glaze Spray Booth</t>
  </si>
  <si>
    <t>30500850</t>
  </si>
  <si>
    <t>Firing - Natural Gas-fired Kiln</t>
  </si>
  <si>
    <t>30500854</t>
  </si>
  <si>
    <t>Firing - Fuel Oil-fired Kiln</t>
  </si>
  <si>
    <t>30500856</t>
  </si>
  <si>
    <t>Refiring Kiln - Refiring after Decal, Paint, or Ink Applied; Natural-g</t>
  </si>
  <si>
    <t>30500858</t>
  </si>
  <si>
    <t>Cooler - Cooling Ceramics Following Firing</t>
  </si>
  <si>
    <t>30500860</t>
  </si>
  <si>
    <t>Final Processing - Grinding and Polishing</t>
  </si>
  <si>
    <t>30500870</t>
  </si>
  <si>
    <t>Final Processing - Annealing</t>
  </si>
  <si>
    <t>30500880</t>
  </si>
  <si>
    <t>Final Processing - Surface Coating</t>
  </si>
  <si>
    <t>30500899</t>
  </si>
  <si>
    <t>30500901</t>
  </si>
  <si>
    <t>Clay and Fly Ash Sintering</t>
  </si>
  <si>
    <t>Fly Ash Sintering</t>
  </si>
  <si>
    <t>30500902</t>
  </si>
  <si>
    <t>Clay/Coke Sintering</t>
  </si>
  <si>
    <t>30500903</t>
  </si>
  <si>
    <t>Natural Clay/Shale Sintering</t>
  </si>
  <si>
    <t>30500904</t>
  </si>
  <si>
    <t>Raw Clay/Shale Crushing/Screening</t>
  </si>
  <si>
    <t>30500905</t>
  </si>
  <si>
    <t>Raw Clay/Shale Transfer/Conveying</t>
  </si>
  <si>
    <t>30500906</t>
  </si>
  <si>
    <t>Raw Clay/Shale Storage Piles</t>
  </si>
  <si>
    <t>30500907</t>
  </si>
  <si>
    <t>Sintered Clay/Coke Product Crushing/Screening</t>
  </si>
  <si>
    <t>30500908</t>
  </si>
  <si>
    <t>Sintered Clay/Shale Product Crushing/Screening</t>
  </si>
  <si>
    <t>30500909</t>
  </si>
  <si>
    <t>Expanded Shale Clinker Cooling</t>
  </si>
  <si>
    <t>30500910</t>
  </si>
  <si>
    <t>Expanded Shale Storage</t>
  </si>
  <si>
    <t>30500915</t>
  </si>
  <si>
    <t>Rotary Kiln</t>
  </si>
  <si>
    <t>30500916</t>
  </si>
  <si>
    <t>30500917</t>
  </si>
  <si>
    <t>Clay Reciprocating Grate Clinker Cooler</t>
  </si>
  <si>
    <t>30500999</t>
  </si>
  <si>
    <t>30501001</t>
  </si>
  <si>
    <t>Coal Mining, Cleaning, and Material Handling (See 305310)</t>
  </si>
  <si>
    <t>Fluidized Bed</t>
  </si>
  <si>
    <t>30501002</t>
  </si>
  <si>
    <t>Flash or Suspension</t>
  </si>
  <si>
    <t>30501003</t>
  </si>
  <si>
    <t>Multilouvered</t>
  </si>
  <si>
    <t>30501004</t>
  </si>
  <si>
    <t>Rotary</t>
  </si>
  <si>
    <t>30501005</t>
  </si>
  <si>
    <t>Cascade</t>
  </si>
  <si>
    <t>30501006</t>
  </si>
  <si>
    <t>Continuous Carrier</t>
  </si>
  <si>
    <t>30501007</t>
  </si>
  <si>
    <t>30501008</t>
  </si>
  <si>
    <t>30501009</t>
  </si>
  <si>
    <t>Raw Coal Storage</t>
  </si>
  <si>
    <t>30501010</t>
  </si>
  <si>
    <t>30501011</t>
  </si>
  <si>
    <t>Coal Transfer</t>
  </si>
  <si>
    <t>30501012</t>
  </si>
  <si>
    <t>30501013</t>
  </si>
  <si>
    <t>Air Tables</t>
  </si>
  <si>
    <t>30501014</t>
  </si>
  <si>
    <t>Cleaned Coal Storage</t>
  </si>
  <si>
    <t>30501015</t>
  </si>
  <si>
    <t>30501016</t>
  </si>
  <si>
    <t>Loading: Clean Coal</t>
  </si>
  <si>
    <t>30501017</t>
  </si>
  <si>
    <t>30501021</t>
  </si>
  <si>
    <t>Overburden Removal</t>
  </si>
  <si>
    <t>30501022</t>
  </si>
  <si>
    <t>Drilling/Blasting</t>
  </si>
  <si>
    <t>30501023</t>
  </si>
  <si>
    <t>30501024</t>
  </si>
  <si>
    <t>Hauling</t>
  </si>
  <si>
    <t>30501030</t>
  </si>
  <si>
    <t>Topsoil Removal</t>
  </si>
  <si>
    <t>30501031</t>
  </si>
  <si>
    <t>Scrapers: Travel Mode</t>
  </si>
  <si>
    <t>30501032</t>
  </si>
  <si>
    <t>Topsoil Unloading</t>
  </si>
  <si>
    <t>30501033</t>
  </si>
  <si>
    <t>Overburden</t>
  </si>
  <si>
    <t>30501034</t>
  </si>
  <si>
    <t>Coal Seam: Drilling</t>
  </si>
  <si>
    <t>30501035</t>
  </si>
  <si>
    <t>Blasting: Coal Overburden</t>
  </si>
  <si>
    <t>30501036</t>
  </si>
  <si>
    <t>Dragline: Overburden Removal</t>
  </si>
  <si>
    <t>30501037</t>
  </si>
  <si>
    <t>Truck Loading: Overburden</t>
  </si>
  <si>
    <t>30501038</t>
  </si>
  <si>
    <t>Truck Loading: Coal</t>
  </si>
  <si>
    <t>30501039</t>
  </si>
  <si>
    <t>Hauling: Haul Trucks</t>
  </si>
  <si>
    <t>30501040</t>
  </si>
  <si>
    <t>Truck Unloading: End Dump - Coal</t>
  </si>
  <si>
    <t>30501041</t>
  </si>
  <si>
    <t>Truck Unloading: Bottom Dump - Coal</t>
  </si>
  <si>
    <t>30501042</t>
  </si>
  <si>
    <t>Truck Unloading: Bottom Dump - Overburden</t>
  </si>
  <si>
    <t>30501043</t>
  </si>
  <si>
    <t>Open Storage Pile: Coal</t>
  </si>
  <si>
    <t>30501044</t>
  </si>
  <si>
    <t>Train Loading: Coal</t>
  </si>
  <si>
    <t>30501045</t>
  </si>
  <si>
    <t>Bulldozing: Overburden</t>
  </si>
  <si>
    <t>30501046</t>
  </si>
  <si>
    <t>Bulldozing: Coal</t>
  </si>
  <si>
    <t>30501047</t>
  </si>
  <si>
    <t>Grading</t>
  </si>
  <si>
    <t>30501048</t>
  </si>
  <si>
    <t>Overburden Replacement</t>
  </si>
  <si>
    <t>30501049</t>
  </si>
  <si>
    <t>Wind Erosion: Exposed Areas</t>
  </si>
  <si>
    <t>30501050</t>
  </si>
  <si>
    <t>Vehicle Traffic: Light/Medium Vehicles</t>
  </si>
  <si>
    <t>30501051</t>
  </si>
  <si>
    <t>Surface Mining Operations: Open Storage Pile: Spoils</t>
  </si>
  <si>
    <t>30501060</t>
  </si>
  <si>
    <t>Surface Mining Operations: Primary Crusher</t>
  </si>
  <si>
    <t>30501061</t>
  </si>
  <si>
    <t>Surface Mining Operations: Secondary Crusher</t>
  </si>
  <si>
    <t>30501062</t>
  </si>
  <si>
    <t>Surface Mining Operations: Screens</t>
  </si>
  <si>
    <t>30501090</t>
  </si>
  <si>
    <t>30501099</t>
  </si>
  <si>
    <t>30501101</t>
  </si>
  <si>
    <t>Concrete Batching</t>
  </si>
  <si>
    <t>General (Non-fugitive)</t>
  </si>
  <si>
    <t>30501106</t>
  </si>
  <si>
    <t>Transfer: Sand/Aggregate to Elevated Bins</t>
  </si>
  <si>
    <t>30501107</t>
  </si>
  <si>
    <t>Cement Unloading: Storage Bins</t>
  </si>
  <si>
    <t>30501108</t>
  </si>
  <si>
    <t>Weight Hopper Loading of Cement/Sand/Aggregate</t>
  </si>
  <si>
    <t>30501109</t>
  </si>
  <si>
    <t>Mixer Loading of Cement/Sand/Aggregate</t>
  </si>
  <si>
    <t>30501110</t>
  </si>
  <si>
    <t>Loading of Transit Mix Truck</t>
  </si>
  <si>
    <t>30501111</t>
  </si>
  <si>
    <t>Loading of Dry-batch Truck</t>
  </si>
  <si>
    <t>30501112</t>
  </si>
  <si>
    <t>Mixing: Wet</t>
  </si>
  <si>
    <t>30501113</t>
  </si>
  <si>
    <t>Mixing: Dry</t>
  </si>
  <si>
    <t>30501114</t>
  </si>
  <si>
    <t>Transferring: Conveyors/Elevators</t>
  </si>
  <si>
    <t>30501115</t>
  </si>
  <si>
    <t>Storage: Bins/Hoppers</t>
  </si>
  <si>
    <t>30501120</t>
  </si>
  <si>
    <t>Asbestos/Cement Products</t>
  </si>
  <si>
    <t>30501199</t>
  </si>
  <si>
    <t>30501201</t>
  </si>
  <si>
    <t>Fiberglass Manufacturing</t>
  </si>
  <si>
    <t>Regenerative Furnace (Wool-type Fiber)</t>
  </si>
  <si>
    <t>30501202</t>
  </si>
  <si>
    <t>Recuperative Furnace (Wool-type Fiber)</t>
  </si>
  <si>
    <t>30501203</t>
  </si>
  <si>
    <t>Electric Furnace (Wool-type Fiber)</t>
  </si>
  <si>
    <t>30501204</t>
  </si>
  <si>
    <t>Forming: Rotary Spun (Wool-type Fiber)</t>
  </si>
  <si>
    <t>30501205</t>
  </si>
  <si>
    <t>Curing Oven: Rotary Spun (Wool-type Fiber)</t>
  </si>
  <si>
    <t>30501206</t>
  </si>
  <si>
    <t>Cooling (Wool-type Fiber)</t>
  </si>
  <si>
    <t>30501207</t>
  </si>
  <si>
    <t>Unit Melter Furnace (Wool-type Fiber)</t>
  </si>
  <si>
    <t>30501208</t>
  </si>
  <si>
    <t>Forming: Flame Attenuation (Wool-type Fiber)</t>
  </si>
  <si>
    <t>30501209</t>
  </si>
  <si>
    <t>Curing: Flame Attenuation (Wool-type Fiber)</t>
  </si>
  <si>
    <t>30501211</t>
  </si>
  <si>
    <t>Regenerative Furnace (Textile-type Fiber)</t>
  </si>
  <si>
    <t>30501212</t>
  </si>
  <si>
    <t>Recuperative Furnace (Textile-type Fiber)</t>
  </si>
  <si>
    <t>30501213</t>
  </si>
  <si>
    <t>Unit Melter Furnace (Textile-type Fiber)</t>
  </si>
  <si>
    <t>30501214</t>
  </si>
  <si>
    <t>Forming Process (Textile-type Fiber)</t>
  </si>
  <si>
    <t>30501215</t>
  </si>
  <si>
    <t>Curing Oven (Textile-type Fiber)</t>
  </si>
  <si>
    <t>30501221</t>
  </si>
  <si>
    <t>Raw Material: Unloading/Conveying</t>
  </si>
  <si>
    <t>30501222</t>
  </si>
  <si>
    <t>Raw Material: Storage Bins</t>
  </si>
  <si>
    <t>30501223</t>
  </si>
  <si>
    <t>Raw Material: Mixing/Weighing</t>
  </si>
  <si>
    <t>30501224</t>
  </si>
  <si>
    <t>Raw Material: Crushing/Charging</t>
  </si>
  <si>
    <t>30501299</t>
  </si>
  <si>
    <t>30501301</t>
  </si>
  <si>
    <t>Frit Manufacture</t>
  </si>
  <si>
    <t>General ** (use 3-05-013-05 or 3-05-013-06)</t>
  </si>
  <si>
    <t>30501302</t>
  </si>
  <si>
    <t>Weighing of raw materials</t>
  </si>
  <si>
    <t>30501303</t>
  </si>
  <si>
    <t>Dry Mixing of raw materials</t>
  </si>
  <si>
    <t>30501304</t>
  </si>
  <si>
    <t>Smelting Furnace Charging</t>
  </si>
  <si>
    <t>30501305</t>
  </si>
  <si>
    <t>Rotary Smelting Furnace</t>
  </si>
  <si>
    <t>30501306</t>
  </si>
  <si>
    <t>Continuous Smelting Furnace</t>
  </si>
  <si>
    <t>30501310</t>
  </si>
  <si>
    <t>Water Spray Quenching to shatter material into small particles</t>
  </si>
  <si>
    <t>30501311</t>
  </si>
  <si>
    <t>Rotary Dryer (usually not used with a continuous furnace)</t>
  </si>
  <si>
    <t>30501315</t>
  </si>
  <si>
    <t>Dry Milling of quenched frit with a ball mill</t>
  </si>
  <si>
    <t>30501316</t>
  </si>
  <si>
    <t>Product Screening</t>
  </si>
  <si>
    <t>30501399</t>
  </si>
  <si>
    <t>30501401</t>
  </si>
  <si>
    <t>Glass Manufacture</t>
  </si>
  <si>
    <t>Furnace/General**</t>
  </si>
  <si>
    <t>30501402</t>
  </si>
  <si>
    <t>Container Glass: Melting Furnace</t>
  </si>
  <si>
    <t>30501403</t>
  </si>
  <si>
    <t>Flat Glass: Melting Furnace</t>
  </si>
  <si>
    <t>30501404</t>
  </si>
  <si>
    <t>Pressed and Blown Glass: Melting Furnace</t>
  </si>
  <si>
    <t>30501405</t>
  </si>
  <si>
    <t>Presintering</t>
  </si>
  <si>
    <t>30501406</t>
  </si>
  <si>
    <t>Container Glass: Forming/Finishing</t>
  </si>
  <si>
    <t>30501407</t>
  </si>
  <si>
    <t>Flat Glass: Forming/Finishing</t>
  </si>
  <si>
    <t>30501408</t>
  </si>
  <si>
    <t>Pressed and Blown Glass: Forming/Finishing</t>
  </si>
  <si>
    <t>30501410</t>
  </si>
  <si>
    <t>Raw Material Handling (All Types of Glass)</t>
  </si>
  <si>
    <t>30501411</t>
  </si>
  <si>
    <t>30501412</t>
  </si>
  <si>
    <t>Hold Tanks **</t>
  </si>
  <si>
    <t>30501413</t>
  </si>
  <si>
    <t>Cullet: Crushing/Grinding</t>
  </si>
  <si>
    <t>30501414</t>
  </si>
  <si>
    <t>Ground Cullet Beading Furnace</t>
  </si>
  <si>
    <t>30501415</t>
  </si>
  <si>
    <t>Glass Etching with Hydrofluoric Acid Solution</t>
  </si>
  <si>
    <t>30501416</t>
  </si>
  <si>
    <t>Glass Manufacturing</t>
  </si>
  <si>
    <t>30501417</t>
  </si>
  <si>
    <t>30501418</t>
  </si>
  <si>
    <t>Pelletizing</t>
  </si>
  <si>
    <t>30501420</t>
  </si>
  <si>
    <t>Mirror Plating: General</t>
  </si>
  <si>
    <t>30501421</t>
  </si>
  <si>
    <t>Demineralizer: General</t>
  </si>
  <si>
    <t>30501499</t>
  </si>
  <si>
    <t>30501501</t>
  </si>
  <si>
    <t>Gypsum Manufacture</t>
  </si>
  <si>
    <t>Rotary Ore Dryer</t>
  </si>
  <si>
    <t>30501502</t>
  </si>
  <si>
    <t>Primary Grinder/Roller Mills</t>
  </si>
  <si>
    <t>30501503</t>
  </si>
  <si>
    <t>30501504</t>
  </si>
  <si>
    <t>30501505</t>
  </si>
  <si>
    <t>Primary Crushing: Gypsum Ore</t>
  </si>
  <si>
    <t>30501506</t>
  </si>
  <si>
    <t>Secondary Crushing: Gypsum Ore</t>
  </si>
  <si>
    <t>30501507</t>
  </si>
  <si>
    <t>Screening: Gypsum Ore</t>
  </si>
  <si>
    <t>30501508</t>
  </si>
  <si>
    <t>Stockpile: Gypsum Ore</t>
  </si>
  <si>
    <t>30501509</t>
  </si>
  <si>
    <t>Storage Bins: Gypsum Ore</t>
  </si>
  <si>
    <t>30501510</t>
  </si>
  <si>
    <t>Storage Bins: Landplaster</t>
  </si>
  <si>
    <t>30501511</t>
  </si>
  <si>
    <t>Continuous Kettle: Calciner</t>
  </si>
  <si>
    <t>30501512</t>
  </si>
  <si>
    <t>Flash Calciner</t>
  </si>
  <si>
    <t>30501513</t>
  </si>
  <si>
    <t>Impact Mill</t>
  </si>
  <si>
    <t>30501514</t>
  </si>
  <si>
    <t>Storage Bins: Stucco</t>
  </si>
  <si>
    <t>30501515</t>
  </si>
  <si>
    <t>Tube/Ball Mills</t>
  </si>
  <si>
    <t>30501516</t>
  </si>
  <si>
    <t>Mixers</t>
  </si>
  <si>
    <t>30501517</t>
  </si>
  <si>
    <t>30501518</t>
  </si>
  <si>
    <t>Mixers/Conveyors</t>
  </si>
  <si>
    <t>30501519</t>
  </si>
  <si>
    <t>Forming Line</t>
  </si>
  <si>
    <t>30501520</t>
  </si>
  <si>
    <t>Drying Kiln</t>
  </si>
  <si>
    <t>30501521</t>
  </si>
  <si>
    <t>End Sawing (8 Ft.)</t>
  </si>
  <si>
    <t>30501522</t>
  </si>
  <si>
    <t>End Sawing (12 Ft.)</t>
  </si>
  <si>
    <t>30501599</t>
  </si>
  <si>
    <t>30501601</t>
  </si>
  <si>
    <t>Lime Manufacture</t>
  </si>
  <si>
    <t>30501602</t>
  </si>
  <si>
    <t>Secondary Crushing/Screening</t>
  </si>
  <si>
    <t>30501603</t>
  </si>
  <si>
    <t>Calcining: Vertical Kiln</t>
  </si>
  <si>
    <t>30501604</t>
  </si>
  <si>
    <t>Calcining: Rotary Kiln ** (See SCC Codes 3-05-016-18,-19,-20,-21)</t>
  </si>
  <si>
    <t>30501605</t>
  </si>
  <si>
    <t>Calcining: Gas-fired Calcimatic Kiln</t>
  </si>
  <si>
    <t>30501606</t>
  </si>
  <si>
    <t>Fluidized Bed Kiln</t>
  </si>
  <si>
    <t>30501607</t>
  </si>
  <si>
    <t>Raw Material Transfer and Conveying</t>
  </si>
  <si>
    <t>30501608</t>
  </si>
  <si>
    <t>30501609</t>
  </si>
  <si>
    <t>Hydrator: Atmospheric</t>
  </si>
  <si>
    <t>30501610</t>
  </si>
  <si>
    <t>30501611</t>
  </si>
  <si>
    <t>Product Cooler</t>
  </si>
  <si>
    <t>30501612</t>
  </si>
  <si>
    <t>Pressure Hydrator</t>
  </si>
  <si>
    <t>30501613</t>
  </si>
  <si>
    <t>Lime Silos</t>
  </si>
  <si>
    <t>30501614</t>
  </si>
  <si>
    <t>30501615</t>
  </si>
  <si>
    <t>Product Transfer and Conveying</t>
  </si>
  <si>
    <t>30501616</t>
  </si>
  <si>
    <t>Primary Screening</t>
  </si>
  <si>
    <t>30501617</t>
  </si>
  <si>
    <t>Multiple Hearth Calciner</t>
  </si>
  <si>
    <t>30501618</t>
  </si>
  <si>
    <t>Calcining: Coal-fired Rotary Kiln</t>
  </si>
  <si>
    <t>30501619</t>
  </si>
  <si>
    <t>Calcining: Gas-fired Rotary Kiln</t>
  </si>
  <si>
    <t>30501620</t>
  </si>
  <si>
    <t>Calcining: Coal- and Gas-fired Rotary Kiln</t>
  </si>
  <si>
    <t>30501621</t>
  </si>
  <si>
    <t>Calcining: Coal- and Coke-fired Rotary Kiln</t>
  </si>
  <si>
    <t>30501622</t>
  </si>
  <si>
    <t>Calcining: Coal-fired Rotary Preheater Kiln</t>
  </si>
  <si>
    <t>30501623</t>
  </si>
  <si>
    <t>Calcining: Gas-fired Parallel Flow Regenerative Kiln</t>
  </si>
  <si>
    <t>30501624</t>
  </si>
  <si>
    <t>Conveyor Transfer - Primary Crushed Material</t>
  </si>
  <si>
    <t>30501625</t>
  </si>
  <si>
    <t>Secondary/Tertiary Screening</t>
  </si>
  <si>
    <t>30501626</t>
  </si>
  <si>
    <t>Product Loading, Enclosed Truck</t>
  </si>
  <si>
    <t>30501627</t>
  </si>
  <si>
    <t>Product Loading, Open Truck</t>
  </si>
  <si>
    <t>30501628</t>
  </si>
  <si>
    <t>30501629</t>
  </si>
  <si>
    <t>Tertiary Screening After Pulverizing</t>
  </si>
  <si>
    <t>30501630</t>
  </si>
  <si>
    <t>Screening After Calcination</t>
  </si>
  <si>
    <t>30501631</t>
  </si>
  <si>
    <t>Crushing and Pulverizing After Calcinating</t>
  </si>
  <si>
    <t>30501632</t>
  </si>
  <si>
    <t>30501633</t>
  </si>
  <si>
    <t>Separator After Hydrator</t>
  </si>
  <si>
    <t>30501640</t>
  </si>
  <si>
    <t>30501650</t>
  </si>
  <si>
    <t>Quarrying Raw Limestone</t>
  </si>
  <si>
    <t>30501660</t>
  </si>
  <si>
    <t>Waste Treatment</t>
  </si>
  <si>
    <t>30501699</t>
  </si>
  <si>
    <t>30501701</t>
  </si>
  <si>
    <t>Mineral Wool</t>
  </si>
  <si>
    <t>30501702</t>
  </si>
  <si>
    <t>30501703</t>
  </si>
  <si>
    <t>Blow Chamber</t>
  </si>
  <si>
    <t>30501704</t>
  </si>
  <si>
    <t>30501705</t>
  </si>
  <si>
    <t>30501706</t>
  </si>
  <si>
    <t>Granulated Products Processing</t>
  </si>
  <si>
    <t>30501707</t>
  </si>
  <si>
    <t>Handling Operations</t>
  </si>
  <si>
    <t>30501708</t>
  </si>
  <si>
    <t>Packaging Operations</t>
  </si>
  <si>
    <t>30501709</t>
  </si>
  <si>
    <t>Batt Application</t>
  </si>
  <si>
    <t>30501710</t>
  </si>
  <si>
    <t>Storage of Oils and Binders</t>
  </si>
  <si>
    <t>30501711</t>
  </si>
  <si>
    <t>Mixing of Oils and Binders</t>
  </si>
  <si>
    <t>30501799</t>
  </si>
  <si>
    <t>30501801</t>
  </si>
  <si>
    <t>Perlite Manufacturing</t>
  </si>
  <si>
    <t>Vertical Furnace</t>
  </si>
  <si>
    <t>30501899</t>
  </si>
  <si>
    <t>30501901</t>
  </si>
  <si>
    <t>30501902</t>
  </si>
  <si>
    <t>30501903</t>
  </si>
  <si>
    <t>Transfer/Storage</t>
  </si>
  <si>
    <t>30501904</t>
  </si>
  <si>
    <t>Open Storage</t>
  </si>
  <si>
    <t>30501905</t>
  </si>
  <si>
    <t>30501906</t>
  </si>
  <si>
    <t>Rotary Dryer</t>
  </si>
  <si>
    <t>30501907</t>
  </si>
  <si>
    <t>Ball Mill</t>
  </si>
  <si>
    <t>30501908</t>
  </si>
  <si>
    <t>Mineral Products Benification</t>
  </si>
  <si>
    <t>30501999</t>
  </si>
  <si>
    <t>30502001</t>
  </si>
  <si>
    <t>Stone Quarrying - Processing (See also 305320)</t>
  </si>
  <si>
    <t>30502002</t>
  </si>
  <si>
    <t>30502003</t>
  </si>
  <si>
    <t>Tertiary Crushing/Screening</t>
  </si>
  <si>
    <t>30502004</t>
  </si>
  <si>
    <t>Recrushing/Screening</t>
  </si>
  <si>
    <t>30502005</t>
  </si>
  <si>
    <t>Fines Mill</t>
  </si>
  <si>
    <t>30502006</t>
  </si>
  <si>
    <t>Miscellaneous Operations: Screen/Convey/Handling</t>
  </si>
  <si>
    <t>30502007</t>
  </si>
  <si>
    <t>30502008</t>
  </si>
  <si>
    <t>Cut Stone: General</t>
  </si>
  <si>
    <t>30502009</t>
  </si>
  <si>
    <t>Blasting: General</t>
  </si>
  <si>
    <t>30502010</t>
  </si>
  <si>
    <t>Drilling</t>
  </si>
  <si>
    <t>30502011</t>
  </si>
  <si>
    <t>30502012</t>
  </si>
  <si>
    <t>30502013</t>
  </si>
  <si>
    <t>Bar Grizzlies</t>
  </si>
  <si>
    <t>30502014</t>
  </si>
  <si>
    <t>Shaker Screens</t>
  </si>
  <si>
    <t>30502015</t>
  </si>
  <si>
    <t>Vibrating Screens</t>
  </si>
  <si>
    <t>30502016</t>
  </si>
  <si>
    <t>Revolving Screens</t>
  </si>
  <si>
    <t>30502017</t>
  </si>
  <si>
    <t>Pugmill</t>
  </si>
  <si>
    <t>30502018</t>
  </si>
  <si>
    <t>Drilling with Liquid Injection</t>
  </si>
  <si>
    <t>30502020</t>
  </si>
  <si>
    <t>30502021</t>
  </si>
  <si>
    <t>Fines Screening</t>
  </si>
  <si>
    <t>30502031</t>
  </si>
  <si>
    <t>Truck Unloading</t>
  </si>
  <si>
    <t>30502032</t>
  </si>
  <si>
    <t>Truck Loading: Conveyor</t>
  </si>
  <si>
    <t>30502033</t>
  </si>
  <si>
    <t>Truck Loading: Front End Loader</t>
  </si>
  <si>
    <t>30502099</t>
  </si>
  <si>
    <t>30502101</t>
  </si>
  <si>
    <t>Salt Mining</t>
  </si>
  <si>
    <t>30502102</t>
  </si>
  <si>
    <t>Granulation: Stack Dryer</t>
  </si>
  <si>
    <t>30502103</t>
  </si>
  <si>
    <t>Filtration: Vacuum Filter</t>
  </si>
  <si>
    <t>30502104</t>
  </si>
  <si>
    <t>30502105</t>
  </si>
  <si>
    <t>30502106</t>
  </si>
  <si>
    <t>30502201</t>
  </si>
  <si>
    <t>Potash Production</t>
  </si>
  <si>
    <t>Mine: Grinding/Drying</t>
  </si>
  <si>
    <t>30502299</t>
  </si>
  <si>
    <t>30502401</t>
  </si>
  <si>
    <t>Magnesium Carbonate</t>
  </si>
  <si>
    <t>Mine/Process</t>
  </si>
  <si>
    <t>30502499</t>
  </si>
  <si>
    <t>30502501</t>
  </si>
  <si>
    <t>Construction Sand and Gravel</t>
  </si>
  <si>
    <t>Total Plant: General **</t>
  </si>
  <si>
    <t>30502502</t>
  </si>
  <si>
    <t>Aggregate Storage</t>
  </si>
  <si>
    <t>30502503</t>
  </si>
  <si>
    <t>Material Transfer and Conveying</t>
  </si>
  <si>
    <t>30502504</t>
  </si>
  <si>
    <t>30502505</t>
  </si>
  <si>
    <t>Pile Forming: Stacker</t>
  </si>
  <si>
    <t>30502506</t>
  </si>
  <si>
    <t>30502507</t>
  </si>
  <si>
    <t>30502508</t>
  </si>
  <si>
    <t>Dryer ** (See 3-05-027-20 thru -24 for Industrial Sand Dryers)</t>
  </si>
  <si>
    <t>30502509</t>
  </si>
  <si>
    <t>Cooler ** (See 3-05-027-30 for Industrial Sand Coolers)</t>
  </si>
  <si>
    <t>30502510</t>
  </si>
  <si>
    <t>30502511</t>
  </si>
  <si>
    <t>30502512</t>
  </si>
  <si>
    <t>30502513</t>
  </si>
  <si>
    <t>Excavating</t>
  </si>
  <si>
    <t>30502514</t>
  </si>
  <si>
    <t>Drilling and Blasting</t>
  </si>
  <si>
    <t>30502522</t>
  </si>
  <si>
    <t>Rodmilling: Fine Crushing of Construction Sand</t>
  </si>
  <si>
    <t>30502523</t>
  </si>
  <si>
    <t>Fine Screening of Construction Sand Following Dewatering or Rodmilling</t>
  </si>
  <si>
    <t>30502599</t>
  </si>
  <si>
    <t>30502601</t>
  </si>
  <si>
    <t>Diatomaceous Earth</t>
  </si>
  <si>
    <t>30502699</t>
  </si>
  <si>
    <t>30502701</t>
  </si>
  <si>
    <t>Industrial Sand and Gravel</t>
  </si>
  <si>
    <t>Primary Crushing of Raw Material</t>
  </si>
  <si>
    <t>30502705</t>
  </si>
  <si>
    <t>30502709</t>
  </si>
  <si>
    <t>Grinding: Size Reduction to 50 Microns or Smaller</t>
  </si>
  <si>
    <t>30502713</t>
  </si>
  <si>
    <t>Screening: Size Classification</t>
  </si>
  <si>
    <t>30502717</t>
  </si>
  <si>
    <t>Draining: Removal of Moisture to About 6% After Froth Flotation</t>
  </si>
  <si>
    <t>30502720</t>
  </si>
  <si>
    <t>Sand Drying: Gas- or Oil-fired Rotary or Fluidized Bed Dryer</t>
  </si>
  <si>
    <t>30502721</t>
  </si>
  <si>
    <t>Sand Drying: Gas-fired Rotary Dryer</t>
  </si>
  <si>
    <t>30502722</t>
  </si>
  <si>
    <t>Sand Drying: Oil-fired Rotary Dryer</t>
  </si>
  <si>
    <t>30502723</t>
  </si>
  <si>
    <t>Sand Drying: Gas-fired Fluidized Bed Dryer</t>
  </si>
  <si>
    <t>30502724</t>
  </si>
  <si>
    <t>Sand Drying: Oil-fired Fluidized Bed Dryer</t>
  </si>
  <si>
    <t>30502730</t>
  </si>
  <si>
    <t>Cooling of Dried Sand</t>
  </si>
  <si>
    <t>30502740</t>
  </si>
  <si>
    <t>Final Classifying: Screening to Classify Sand by Size</t>
  </si>
  <si>
    <t>30502760</t>
  </si>
  <si>
    <t>Sand Handling, Transfer, and Storage</t>
  </si>
  <si>
    <t>30502910</t>
  </si>
  <si>
    <t>Lightweight Aggregate Manufacture</t>
  </si>
  <si>
    <t>30502920</t>
  </si>
  <si>
    <t>30503099</t>
  </si>
  <si>
    <t>Ceramic Electric Parts</t>
  </si>
  <si>
    <t>30503101</t>
  </si>
  <si>
    <t>Asbestos Mining</t>
  </si>
  <si>
    <t>Surface Blasting</t>
  </si>
  <si>
    <t>30503102</t>
  </si>
  <si>
    <t>Surface Drilling</t>
  </si>
  <si>
    <t>30503103</t>
  </si>
  <si>
    <t>Cobbing</t>
  </si>
  <si>
    <t>30503104</t>
  </si>
  <si>
    <t>30503105</t>
  </si>
  <si>
    <t>Convey/Haul Asbestos</t>
  </si>
  <si>
    <t>30503106</t>
  </si>
  <si>
    <t>Convey/Haul Waste</t>
  </si>
  <si>
    <t>30503107</t>
  </si>
  <si>
    <t>30503108</t>
  </si>
  <si>
    <t>Overburden Stripping</t>
  </si>
  <si>
    <t>30503109</t>
  </si>
  <si>
    <t>Ventilation of Process Operations</t>
  </si>
  <si>
    <t>30503110</t>
  </si>
  <si>
    <t>Stockpiling</t>
  </si>
  <si>
    <t>30503111</t>
  </si>
  <si>
    <t>Tailing Piles</t>
  </si>
  <si>
    <t>30503199</t>
  </si>
  <si>
    <t>30503201</t>
  </si>
  <si>
    <t>Asbestos Milling</t>
  </si>
  <si>
    <t>30503202</t>
  </si>
  <si>
    <t>30503203</t>
  </si>
  <si>
    <t>Recrushing</t>
  </si>
  <si>
    <t>30503204</t>
  </si>
  <si>
    <t>30503205</t>
  </si>
  <si>
    <t>Fiberizing</t>
  </si>
  <si>
    <t>30503206</t>
  </si>
  <si>
    <t>30503299</t>
  </si>
  <si>
    <t>30503301</t>
  </si>
  <si>
    <t>Vermiculite</t>
  </si>
  <si>
    <t>30503312</t>
  </si>
  <si>
    <t>Screening of Crude Vermiculite Ore</t>
  </si>
  <si>
    <t>30503319</t>
  </si>
  <si>
    <t>Blending of Vermiculite Ore</t>
  </si>
  <si>
    <t>30503321</t>
  </si>
  <si>
    <t>Vermiculite Concentrate Drying: Rotary Dryer, Gas-fired</t>
  </si>
  <si>
    <t>30503322</t>
  </si>
  <si>
    <t>Vermiculite Concentrate Drying: Rotary Dryer, Oil-fired</t>
  </si>
  <si>
    <t>30503326</t>
  </si>
  <si>
    <t>Vermiculite Concentrate Drying: Fluidized Bed Dryer, Gas-fired</t>
  </si>
  <si>
    <t>30503327</t>
  </si>
  <si>
    <t>Vermiculite Concentrate Drying: Fluidized Bed Dryer, Oil-fired</t>
  </si>
  <si>
    <t>30503331</t>
  </si>
  <si>
    <t>Crushing of Dried Vermiculite Concentrate</t>
  </si>
  <si>
    <t>30503336</t>
  </si>
  <si>
    <t>Screening: Size Classification of Crushed Vermiculite Concentrate</t>
  </si>
  <si>
    <t>30503341</t>
  </si>
  <si>
    <t>Conveying of Vermiculite Concentrate to Storage</t>
  </si>
  <si>
    <t>30503351</t>
  </si>
  <si>
    <t>Exfoliation of Vermiculite Concentrate: Gas-fired Vertical Furnace</t>
  </si>
  <si>
    <t>30503352</t>
  </si>
  <si>
    <t>Exfoliation of Vermiculite Concentrate: Oil-fired Vertical Furnace</t>
  </si>
  <si>
    <t>30503361</t>
  </si>
  <si>
    <t>Product Grinding: Grinding of Exfoliated Vermiculite</t>
  </si>
  <si>
    <t>30503366</t>
  </si>
  <si>
    <t>Product Classifying: Air Classification of Exfoliated Vermiculite</t>
  </si>
  <si>
    <t>30503401</t>
  </si>
  <si>
    <t>Feldspar</t>
  </si>
  <si>
    <t>30503402</t>
  </si>
  <si>
    <t>30503501</t>
  </si>
  <si>
    <t>Abrasive Grain Processing</t>
  </si>
  <si>
    <t>30503502</t>
  </si>
  <si>
    <t>30503503</t>
  </si>
  <si>
    <t>Final Crushing</t>
  </si>
  <si>
    <t>30503504</t>
  </si>
  <si>
    <t>Crushed Grain Screening</t>
  </si>
  <si>
    <t>30503505</t>
  </si>
  <si>
    <t>Washing/Drying</t>
  </si>
  <si>
    <t>30503506</t>
  </si>
  <si>
    <t>Final Screening</t>
  </si>
  <si>
    <t>30503507</t>
  </si>
  <si>
    <t>Air Classification</t>
  </si>
  <si>
    <t>30503601</t>
  </si>
  <si>
    <t>Bonded Abrasives Manufacturing</t>
  </si>
  <si>
    <t>30503602</t>
  </si>
  <si>
    <t>Molding</t>
  </si>
  <si>
    <t>30503603</t>
  </si>
  <si>
    <t>Steam Autoclaving</t>
  </si>
  <si>
    <t>30503604</t>
  </si>
  <si>
    <t>30503605</t>
  </si>
  <si>
    <t>Firing or Curing</t>
  </si>
  <si>
    <t>30503606</t>
  </si>
  <si>
    <t>30503607</t>
  </si>
  <si>
    <t>Final Machining</t>
  </si>
  <si>
    <t>30503701</t>
  </si>
  <si>
    <t>Coated Abrasives Manufacturing</t>
  </si>
  <si>
    <t>Printing of Backing</t>
  </si>
  <si>
    <t>30503702</t>
  </si>
  <si>
    <t>Make Coat Application</t>
  </si>
  <si>
    <t>30503703</t>
  </si>
  <si>
    <t>Grain Application</t>
  </si>
  <si>
    <t>30503704</t>
  </si>
  <si>
    <t>30503705</t>
  </si>
  <si>
    <t>Size Coat Application</t>
  </si>
  <si>
    <t>30503706</t>
  </si>
  <si>
    <t>Final Drying and Curing</t>
  </si>
  <si>
    <t>30503707</t>
  </si>
  <si>
    <t>Roll Winding</t>
  </si>
  <si>
    <t>30503708</t>
  </si>
  <si>
    <t>Final Production</t>
  </si>
  <si>
    <t>30503811</t>
  </si>
  <si>
    <t>Pulverized Mineral Processing</t>
  </si>
  <si>
    <t>Coarse and Fine Grinding (Dry Mode)</t>
  </si>
  <si>
    <t>30503812</t>
  </si>
  <si>
    <t>Classification (Dry Mode)</t>
  </si>
  <si>
    <t>30503813</t>
  </si>
  <si>
    <t>30503814</t>
  </si>
  <si>
    <t>Product Packaging and Bulk Loading</t>
  </si>
  <si>
    <t>30503831</t>
  </si>
  <si>
    <t>Coarse Grinding (Wet Mode)</t>
  </si>
  <si>
    <t>30503832</t>
  </si>
  <si>
    <t>Beneficiation via Flotation</t>
  </si>
  <si>
    <t>30503833</t>
  </si>
  <si>
    <t>Fine Grinding (Wet Mode)</t>
  </si>
  <si>
    <t>30503834</t>
  </si>
  <si>
    <t>Solids Concentrator (Wet Mode)</t>
  </si>
  <si>
    <t>30503835</t>
  </si>
  <si>
    <t>Flash Dryer</t>
  </si>
  <si>
    <t>30503901</t>
  </si>
  <si>
    <t>Pyrrhotite</t>
  </si>
  <si>
    <t>30503902</t>
  </si>
  <si>
    <t>30504001</t>
  </si>
  <si>
    <t>Mining and Quarrying of Nonmetallic Minerals</t>
  </si>
  <si>
    <t>Open Pit Blasting</t>
  </si>
  <si>
    <t>30504002</t>
  </si>
  <si>
    <t>Open Pit Drilling</t>
  </si>
  <si>
    <t>30504003</t>
  </si>
  <si>
    <t>Open Pit Cobbing</t>
  </si>
  <si>
    <t>30504010</t>
  </si>
  <si>
    <t>Underground Ventilation</t>
  </si>
  <si>
    <t>30504020</t>
  </si>
  <si>
    <t>30504021</t>
  </si>
  <si>
    <t>Convey/Haul Material</t>
  </si>
  <si>
    <t>30504022</t>
  </si>
  <si>
    <t>30504023</t>
  </si>
  <si>
    <t>30504024</t>
  </si>
  <si>
    <t>30504025</t>
  </si>
  <si>
    <t>30504030</t>
  </si>
  <si>
    <t>30504031</t>
  </si>
  <si>
    <t>Secondary Crusher</t>
  </si>
  <si>
    <t>30504032</t>
  </si>
  <si>
    <t>Ore Concentrator</t>
  </si>
  <si>
    <t>30504033</t>
  </si>
  <si>
    <t>30504034</t>
  </si>
  <si>
    <t>30504036</t>
  </si>
  <si>
    <t>30504099</t>
  </si>
  <si>
    <t>30504101</t>
  </si>
  <si>
    <t>Clay processing: Kaolin</t>
  </si>
  <si>
    <t>Mining</t>
  </si>
  <si>
    <t>30504102</t>
  </si>
  <si>
    <t>Raw material storage</t>
  </si>
  <si>
    <t>30504103</t>
  </si>
  <si>
    <t>Raw material transfer</t>
  </si>
  <si>
    <t>30504115</t>
  </si>
  <si>
    <t>Raw material crushing, NEC</t>
  </si>
  <si>
    <t>30504119</t>
  </si>
  <si>
    <t>Raw material grinding, NEC</t>
  </si>
  <si>
    <t>30504129</t>
  </si>
  <si>
    <t>Screening, NEC</t>
  </si>
  <si>
    <t>30504130</t>
  </si>
  <si>
    <t>Drying, rotary dryer</t>
  </si>
  <si>
    <t>30504131</t>
  </si>
  <si>
    <t>Drying, spray dryer</t>
  </si>
  <si>
    <t>30504132</t>
  </si>
  <si>
    <t>Drying, apron dryer</t>
  </si>
  <si>
    <t>30504133</t>
  </si>
  <si>
    <t>Drying, vibrating grate dryer</t>
  </si>
  <si>
    <t>30504139</t>
  </si>
  <si>
    <t>Drying, dryer NEC</t>
  </si>
  <si>
    <t>30504140</t>
  </si>
  <si>
    <t>Calcining, rotary calciner</t>
  </si>
  <si>
    <t>30504141</t>
  </si>
  <si>
    <t>Calcining, multiple hearth furnace</t>
  </si>
  <si>
    <t>30504142</t>
  </si>
  <si>
    <t>Calcining, flash calciner</t>
  </si>
  <si>
    <t>30504149</t>
  </si>
  <si>
    <t>Calcining, calciner NEC</t>
  </si>
  <si>
    <t>30504150</t>
  </si>
  <si>
    <t>Product grinding</t>
  </si>
  <si>
    <t>30504151</t>
  </si>
  <si>
    <t>Product screening/classification</t>
  </si>
  <si>
    <t>30504160</t>
  </si>
  <si>
    <t>Bleaching</t>
  </si>
  <si>
    <t>30504170</t>
  </si>
  <si>
    <t>Product transfer</t>
  </si>
  <si>
    <t>30504171</t>
  </si>
  <si>
    <t>Product storage</t>
  </si>
  <si>
    <t>30504172</t>
  </si>
  <si>
    <t>Product packaging</t>
  </si>
  <si>
    <t>30504201</t>
  </si>
  <si>
    <t>Clay processing: Ball clay</t>
  </si>
  <si>
    <t>30504202</t>
  </si>
  <si>
    <t>30504203</t>
  </si>
  <si>
    <t>30504215</t>
  </si>
  <si>
    <t>30504219</t>
  </si>
  <si>
    <t>30504230</t>
  </si>
  <si>
    <t>30504231</t>
  </si>
  <si>
    <t>30504232</t>
  </si>
  <si>
    <t>30504233</t>
  </si>
  <si>
    <t>30504239</t>
  </si>
  <si>
    <t>30504250</t>
  </si>
  <si>
    <t>30504270</t>
  </si>
  <si>
    <t>30504271</t>
  </si>
  <si>
    <t>30504272</t>
  </si>
  <si>
    <t>30504301</t>
  </si>
  <si>
    <t>Clay processing: Fire clay</t>
  </si>
  <si>
    <t>30504302</t>
  </si>
  <si>
    <t>30504303</t>
  </si>
  <si>
    <t>30504315</t>
  </si>
  <si>
    <t>30504319</t>
  </si>
  <si>
    <t>30504329</t>
  </si>
  <si>
    <t>30504330</t>
  </si>
  <si>
    <t>30504331</t>
  </si>
  <si>
    <t>30504332</t>
  </si>
  <si>
    <t>30504333</t>
  </si>
  <si>
    <t>30504339</t>
  </si>
  <si>
    <t>30504340</t>
  </si>
  <si>
    <t>30504341</t>
  </si>
  <si>
    <t>30504342</t>
  </si>
  <si>
    <t>30504349</t>
  </si>
  <si>
    <t>30504350</t>
  </si>
  <si>
    <t>30504351</t>
  </si>
  <si>
    <t>30504370</t>
  </si>
  <si>
    <t>30504371</t>
  </si>
  <si>
    <t>30504372</t>
  </si>
  <si>
    <t>30504401</t>
  </si>
  <si>
    <t>Clay processing: Bentonite</t>
  </si>
  <si>
    <t>30504402</t>
  </si>
  <si>
    <t>30504403</t>
  </si>
  <si>
    <t>30504415</t>
  </si>
  <si>
    <t>30504419</t>
  </si>
  <si>
    <t>30504430</t>
  </si>
  <si>
    <t>30504431</t>
  </si>
  <si>
    <t>30504432</t>
  </si>
  <si>
    <t>30504433</t>
  </si>
  <si>
    <t>30504439</t>
  </si>
  <si>
    <t>30504450</t>
  </si>
  <si>
    <t>30504451</t>
  </si>
  <si>
    <t>30504470</t>
  </si>
  <si>
    <t>30504471</t>
  </si>
  <si>
    <t>30504472</t>
  </si>
  <si>
    <t>30504501</t>
  </si>
  <si>
    <t>Clay processing: Fuller's earth</t>
  </si>
  <si>
    <t>30504502</t>
  </si>
  <si>
    <t>30504503</t>
  </si>
  <si>
    <t>30504515</t>
  </si>
  <si>
    <t>30504519</t>
  </si>
  <si>
    <t>30504530</t>
  </si>
  <si>
    <t>30504531</t>
  </si>
  <si>
    <t>30504532</t>
  </si>
  <si>
    <t>30504533</t>
  </si>
  <si>
    <t>30504539</t>
  </si>
  <si>
    <t>30504550</t>
  </si>
  <si>
    <t>30504551</t>
  </si>
  <si>
    <t>30504570</t>
  </si>
  <si>
    <t>30504571</t>
  </si>
  <si>
    <t>30504572</t>
  </si>
  <si>
    <t>30504601</t>
  </si>
  <si>
    <t>Clay processing: Common clay and shale, NEC</t>
  </si>
  <si>
    <t>30504602</t>
  </si>
  <si>
    <t>30504603</t>
  </si>
  <si>
    <t>30504615</t>
  </si>
  <si>
    <t>30504619</t>
  </si>
  <si>
    <t>30504629</t>
  </si>
  <si>
    <t>30504630</t>
  </si>
  <si>
    <t>30504631</t>
  </si>
  <si>
    <t>30504632</t>
  </si>
  <si>
    <t>30504633</t>
  </si>
  <si>
    <t>30504639</t>
  </si>
  <si>
    <t>30504670</t>
  </si>
  <si>
    <t>30504671</t>
  </si>
  <si>
    <t>30504672</t>
  </si>
  <si>
    <t>30505001</t>
  </si>
  <si>
    <t>Asphalt Processing (Blowing)</t>
  </si>
  <si>
    <t>30505005</t>
  </si>
  <si>
    <t>Asphalt Storage (Prior to Blowing)</t>
  </si>
  <si>
    <t>30505010</t>
  </si>
  <si>
    <t>Asphalt Blowing Still</t>
  </si>
  <si>
    <t>30505020</t>
  </si>
  <si>
    <t>30505021</t>
  </si>
  <si>
    <t>30505022</t>
  </si>
  <si>
    <t>30505023</t>
  </si>
  <si>
    <t>Asphalt Heater: LP Gas</t>
  </si>
  <si>
    <t>30508906</t>
  </si>
  <si>
    <t>Talc Processing</t>
  </si>
  <si>
    <t>Storage of Raw Mined Talc Before Processing</t>
  </si>
  <si>
    <t>30508908</t>
  </si>
  <si>
    <t>Conveyor Transfer of Raw Talc to Primary Crusher</t>
  </si>
  <si>
    <t>30508909</t>
  </si>
  <si>
    <t>Natural Gas Fired Crude Ore Dryer</t>
  </si>
  <si>
    <t>30508910</t>
  </si>
  <si>
    <t>Fuel Oil Fired Crude Ore Dryer</t>
  </si>
  <si>
    <t>30508911</t>
  </si>
  <si>
    <t>Primary crusher</t>
  </si>
  <si>
    <t>30508912</t>
  </si>
  <si>
    <t>Crushed Talc Railcar Loading</t>
  </si>
  <si>
    <t>30508914</t>
  </si>
  <si>
    <t>Crushed Talc Storage Bin Loading</t>
  </si>
  <si>
    <t>30508917</t>
  </si>
  <si>
    <t>Screening Oversize Ore to Return to Primary Crusher</t>
  </si>
  <si>
    <t>30508921</t>
  </si>
  <si>
    <t>Natural Gas-fired Rotary Dryer</t>
  </si>
  <si>
    <t>30508923</t>
  </si>
  <si>
    <t>Fuel Oil-fired Rotary Dryer</t>
  </si>
  <si>
    <t>30508931</t>
  </si>
  <si>
    <t>Natural Gas-fired Rotary Calciner</t>
  </si>
  <si>
    <t>30508933</t>
  </si>
  <si>
    <t>Fuel Oil-fired Rotary Calciner</t>
  </si>
  <si>
    <t>30508941</t>
  </si>
  <si>
    <t>Rotary Cooler Following Calciner</t>
  </si>
  <si>
    <t>30508945</t>
  </si>
  <si>
    <t>Grinding of Dried Talc</t>
  </si>
  <si>
    <t>30508947</t>
  </si>
  <si>
    <t>Grinding/Drying of Talc with Heated Makeup Air</t>
  </si>
  <si>
    <t>30508949</t>
  </si>
  <si>
    <t>Ground Talc Storage Bin Loading</t>
  </si>
  <si>
    <t>30508950</t>
  </si>
  <si>
    <t>Air Classifier - Size Classification of Ground Talc</t>
  </si>
  <si>
    <t>30508953</t>
  </si>
  <si>
    <t>Pelletizer</t>
  </si>
  <si>
    <t>30508955</t>
  </si>
  <si>
    <t>30508958</t>
  </si>
  <si>
    <t>Pneumatic Conveyor Vents</t>
  </si>
  <si>
    <t>30508961</t>
  </si>
  <si>
    <t>Concentration of Talc Fines Using Shaking Table</t>
  </si>
  <si>
    <t>30508971</t>
  </si>
  <si>
    <t>Natural Gas-fired Flash Drying of Slurry after Flotation</t>
  </si>
  <si>
    <t>30508973</t>
  </si>
  <si>
    <t>Fuel Oil-fired Flash Drying of Slurry after Flotation</t>
  </si>
  <si>
    <t>30508982</t>
  </si>
  <si>
    <t>Custom Grinding - Additional Size Reduction</t>
  </si>
  <si>
    <t>30508985</t>
  </si>
  <si>
    <t>Final Product Storage Bin Loading</t>
  </si>
  <si>
    <t>30508988</t>
  </si>
  <si>
    <t>30509001</t>
  </si>
  <si>
    <t>Mica</t>
  </si>
  <si>
    <t>30509002</t>
  </si>
  <si>
    <t>Fluid Energy Mill - Grinding</t>
  </si>
  <si>
    <t>30509101</t>
  </si>
  <si>
    <t>Sandspar</t>
  </si>
  <si>
    <t>30509201</t>
  </si>
  <si>
    <t>Catalyst Manufacturing</t>
  </si>
  <si>
    <t>Transferring and Handling</t>
  </si>
  <si>
    <t>30509202</t>
  </si>
  <si>
    <t>Mixing and Blending</t>
  </si>
  <si>
    <t>30509203</t>
  </si>
  <si>
    <t>Reacting</t>
  </si>
  <si>
    <t>30509204</t>
  </si>
  <si>
    <t>30509205</t>
  </si>
  <si>
    <t>30510001</t>
  </si>
  <si>
    <t>Bulk Materials Elevators</t>
  </si>
  <si>
    <t>30510002</t>
  </si>
  <si>
    <t>30510003</t>
  </si>
  <si>
    <t>Removal from Bins</t>
  </si>
  <si>
    <t>30510004</t>
  </si>
  <si>
    <t>30510005</t>
  </si>
  <si>
    <t>30510006</t>
  </si>
  <si>
    <t>30510007</t>
  </si>
  <si>
    <t>30510101</t>
  </si>
  <si>
    <t>Bulk Materials Conveyors</t>
  </si>
  <si>
    <t>30510102</t>
  </si>
  <si>
    <t>30510103</t>
  </si>
  <si>
    <t>30510104</t>
  </si>
  <si>
    <t>30510105</t>
  </si>
  <si>
    <t>30510106</t>
  </si>
  <si>
    <t>30510107</t>
  </si>
  <si>
    <t>Scrap Metal</t>
  </si>
  <si>
    <t>30510108</t>
  </si>
  <si>
    <t>Sulfur</t>
  </si>
  <si>
    <t>30510196</t>
  </si>
  <si>
    <t>Chemical: Specify in Comments</t>
  </si>
  <si>
    <t>30510197</t>
  </si>
  <si>
    <t>Fertilizer: Specify in Comments</t>
  </si>
  <si>
    <t>30510198</t>
  </si>
  <si>
    <t>Mineral: Specify in Comments</t>
  </si>
  <si>
    <t>30510199</t>
  </si>
  <si>
    <t>30510201</t>
  </si>
  <si>
    <t>Bulk Materials Storage Bins</t>
  </si>
  <si>
    <t>30510202</t>
  </si>
  <si>
    <t>30510203</t>
  </si>
  <si>
    <t>30510204</t>
  </si>
  <si>
    <t>30510205</t>
  </si>
  <si>
    <t>30510206</t>
  </si>
  <si>
    <t>30510207</t>
  </si>
  <si>
    <t>30510208</t>
  </si>
  <si>
    <t>30510209</t>
  </si>
  <si>
    <t>30510296</t>
  </si>
  <si>
    <t>30510297</t>
  </si>
  <si>
    <t>30510298</t>
  </si>
  <si>
    <t>30510299</t>
  </si>
  <si>
    <t>30510301</t>
  </si>
  <si>
    <t>Bulk Materials Open Stockpiles</t>
  </si>
  <si>
    <t>30510302</t>
  </si>
  <si>
    <t>30510303</t>
  </si>
  <si>
    <t>30510304</t>
  </si>
  <si>
    <t>30510305</t>
  </si>
  <si>
    <t>30510306</t>
  </si>
  <si>
    <t>30510307</t>
  </si>
  <si>
    <t>30510308</t>
  </si>
  <si>
    <t>30510309</t>
  </si>
  <si>
    <t>30510310</t>
  </si>
  <si>
    <t>Fluxes</t>
  </si>
  <si>
    <t>30510396</t>
  </si>
  <si>
    <t>30510397</t>
  </si>
  <si>
    <t>30510398</t>
  </si>
  <si>
    <t>30510399</t>
  </si>
  <si>
    <t>30510401</t>
  </si>
  <si>
    <t>Bulk Materials Unloading Operation</t>
  </si>
  <si>
    <t>30510402</t>
  </si>
  <si>
    <t>30510403</t>
  </si>
  <si>
    <t>30510404</t>
  </si>
  <si>
    <t>30510405</t>
  </si>
  <si>
    <t>30510406</t>
  </si>
  <si>
    <t>30510407</t>
  </si>
  <si>
    <t>30510408</t>
  </si>
  <si>
    <t>30510496</t>
  </si>
  <si>
    <t>30510497</t>
  </si>
  <si>
    <t>30510498</t>
  </si>
  <si>
    <t>30510499</t>
  </si>
  <si>
    <t>30510501</t>
  </si>
  <si>
    <t>Bulk Materials Loading Operation</t>
  </si>
  <si>
    <t>30510502</t>
  </si>
  <si>
    <t>30510503</t>
  </si>
  <si>
    <t>30510504</t>
  </si>
  <si>
    <t>30510505</t>
  </si>
  <si>
    <t>30510506</t>
  </si>
  <si>
    <t>30510507</t>
  </si>
  <si>
    <t>30510508</t>
  </si>
  <si>
    <t>30510596</t>
  </si>
  <si>
    <t>30510597</t>
  </si>
  <si>
    <t>30510598</t>
  </si>
  <si>
    <t>30510599</t>
  </si>
  <si>
    <t>30510604</t>
  </si>
  <si>
    <t>Bulk Materials Screening/Size Classification</t>
  </si>
  <si>
    <t>30510708</t>
  </si>
  <si>
    <t>Bulk Materials Separation: Cyclones</t>
  </si>
  <si>
    <t>30510709</t>
  </si>
  <si>
    <t>Bauxite</t>
  </si>
  <si>
    <t>30510808</t>
  </si>
  <si>
    <t>Bulk Materials: Grinding/Crushing</t>
  </si>
  <si>
    <t>30510809</t>
  </si>
  <si>
    <t>30515001</t>
  </si>
  <si>
    <t>30515002</t>
  </si>
  <si>
    <t>30515003</t>
  </si>
  <si>
    <t>30515004</t>
  </si>
  <si>
    <t>Finished Product Handling</t>
  </si>
  <si>
    <t>30515005</t>
  </si>
  <si>
    <t>30531001</t>
  </si>
  <si>
    <t>Coal Mining, Cleaning, and Material Handling (See 305010)</t>
  </si>
  <si>
    <t>30531002</t>
  </si>
  <si>
    <t>30531003</t>
  </si>
  <si>
    <t>30531004</t>
  </si>
  <si>
    <t>30531005</t>
  </si>
  <si>
    <t>30531006</t>
  </si>
  <si>
    <t>30531007</t>
  </si>
  <si>
    <t>30531008</t>
  </si>
  <si>
    <t>30531009</t>
  </si>
  <si>
    <t>30531010</t>
  </si>
  <si>
    <t>30531011</t>
  </si>
  <si>
    <t>30531012</t>
  </si>
  <si>
    <t>30531013</t>
  </si>
  <si>
    <t>30531014</t>
  </si>
  <si>
    <t>30531015</t>
  </si>
  <si>
    <t>30531016</t>
  </si>
  <si>
    <t>30531017</t>
  </si>
  <si>
    <t>30531090</t>
  </si>
  <si>
    <t>30531099</t>
  </si>
  <si>
    <t>30532001</t>
  </si>
  <si>
    <t>Stone Quarrying - Processing (See also 305020 for diff. units)</t>
  </si>
  <si>
    <t>obsmap to</t>
  </si>
  <si>
    <t>30532002</t>
  </si>
  <si>
    <t>30532003</t>
  </si>
  <si>
    <t>30532004</t>
  </si>
  <si>
    <t>30532005</t>
  </si>
  <si>
    <t>30532006</t>
  </si>
  <si>
    <t>30532007</t>
  </si>
  <si>
    <t>30532008</t>
  </si>
  <si>
    <t>30532009</t>
  </si>
  <si>
    <t>30532010</t>
  </si>
  <si>
    <t>30532011</t>
  </si>
  <si>
    <t>30532012</t>
  </si>
  <si>
    <t>30532013</t>
  </si>
  <si>
    <t>30532014</t>
  </si>
  <si>
    <t>30532015</t>
  </si>
  <si>
    <t>30532016</t>
  </si>
  <si>
    <t>30532017</t>
  </si>
  <si>
    <t>30532018</t>
  </si>
  <si>
    <t>30532020</t>
  </si>
  <si>
    <t>30532031</t>
  </si>
  <si>
    <t>30532032</t>
  </si>
  <si>
    <t>30532033</t>
  </si>
  <si>
    <t>30502090</t>
  </si>
  <si>
    <t>30532090</t>
  </si>
  <si>
    <t>Haul Roads - General</t>
  </si>
  <si>
    <t>30580001</t>
  </si>
  <si>
    <t>30582001</t>
  </si>
  <si>
    <t>30582002</t>
  </si>
  <si>
    <t>30582599</t>
  </si>
  <si>
    <t>30588801</t>
  </si>
  <si>
    <t>30588802</t>
  </si>
  <si>
    <t>30588803</t>
  </si>
  <si>
    <t>30588804</t>
  </si>
  <si>
    <t>30588805</t>
  </si>
  <si>
    <t>30590001</t>
  </si>
  <si>
    <t>30590002</t>
  </si>
  <si>
    <t>30590003</t>
  </si>
  <si>
    <t>30590005</t>
  </si>
  <si>
    <t>30590011</t>
  </si>
  <si>
    <t>30590012</t>
  </si>
  <si>
    <t>30590013</t>
  </si>
  <si>
    <t>30590021</t>
  </si>
  <si>
    <t>30590023</t>
  </si>
  <si>
    <t>30599999</t>
  </si>
  <si>
    <t>Other Not Defined</t>
  </si>
  <si>
    <t>30600101</t>
  </si>
  <si>
    <t>Petroleum Industry</t>
  </si>
  <si>
    <t>Oil-fired **</t>
  </si>
  <si>
    <t>30600102</t>
  </si>
  <si>
    <t>Gas-fired **</t>
  </si>
  <si>
    <t>30600103</t>
  </si>
  <si>
    <t>Oil-fired</t>
  </si>
  <si>
    <t>30600104</t>
  </si>
  <si>
    <t>Gas-fired</t>
  </si>
  <si>
    <t>30600105</t>
  </si>
  <si>
    <t>Natural Gas-fired</t>
  </si>
  <si>
    <t>30600106</t>
  </si>
  <si>
    <t>Process Gas-fired</t>
  </si>
  <si>
    <t>30600107</t>
  </si>
  <si>
    <t>LPG-fired</t>
  </si>
  <si>
    <t>30600108</t>
  </si>
  <si>
    <t>Landfill Gas-fired</t>
  </si>
  <si>
    <t>30600111</t>
  </si>
  <si>
    <t>Oil-fired (No. 6 Oil) &gt; 100 Million Btu Capacity</t>
  </si>
  <si>
    <t>30600199</t>
  </si>
  <si>
    <t>30600201</t>
  </si>
  <si>
    <t>Catalytic Cracking Units</t>
  </si>
  <si>
    <t>Fluid Catalytic Cracking Unit</t>
  </si>
  <si>
    <t>30600202</t>
  </si>
  <si>
    <t>Catalyst Handling System</t>
  </si>
  <si>
    <t>30600301</t>
  </si>
  <si>
    <t>Thermal Catalytic Cracking Unit</t>
  </si>
  <si>
    <t>30600401</t>
  </si>
  <si>
    <t>Blowdown Systems</t>
  </si>
  <si>
    <t>Blowdown System with Vapor Recovery System with Flaring</t>
  </si>
  <si>
    <t>30600402</t>
  </si>
  <si>
    <t>Blowdown System w/o Controls</t>
  </si>
  <si>
    <t>30600503</t>
  </si>
  <si>
    <t>Process Drains and Wastewater Separators</t>
  </si>
  <si>
    <t>30600504</t>
  </si>
  <si>
    <t>30600505</t>
  </si>
  <si>
    <t>Wastewater Treatment w/o Separator</t>
  </si>
  <si>
    <t>30600506</t>
  </si>
  <si>
    <t>30600508</t>
  </si>
  <si>
    <t>30600510</t>
  </si>
  <si>
    <t>Liquid-Liquid Separator: Hydrocarbon/Amine</t>
  </si>
  <si>
    <t>30600511</t>
  </si>
  <si>
    <t>Sour Water Treating</t>
  </si>
  <si>
    <t>30600514</t>
  </si>
  <si>
    <t>Petroleum Refinery Wastewater System: Junction Box</t>
  </si>
  <si>
    <t>30600515</t>
  </si>
  <si>
    <t>Petroleum Refinery Wastewater System: Lift Station</t>
  </si>
  <si>
    <t>30600516</t>
  </si>
  <si>
    <t>Petroleum Refinery Wastewater System: Aerated Impoundment</t>
  </si>
  <si>
    <t>30600517</t>
  </si>
  <si>
    <t>Petroleum Refinery Wastewater System: Non-aerated Impoundment</t>
  </si>
  <si>
    <t>30600518</t>
  </si>
  <si>
    <t>Petroleum Refinery Wastewater System: Weir</t>
  </si>
  <si>
    <t>30600519</t>
  </si>
  <si>
    <t>Petroleum Refinery Wastewater System: Activated Sludge Impoundment</t>
  </si>
  <si>
    <t>30600520</t>
  </si>
  <si>
    <t>Petroleum Refinery Wastewater System: Clarifier</t>
  </si>
  <si>
    <t>30600521</t>
  </si>
  <si>
    <t>Petroleum Refinery Wastewater System: Open Trench</t>
  </si>
  <si>
    <t>30600522</t>
  </si>
  <si>
    <t>Petroleum Refinery Wastewater System: Auger Pumps</t>
  </si>
  <si>
    <t>30600602</t>
  </si>
  <si>
    <t>Vacuum Distillate Column Condensors</t>
  </si>
  <si>
    <t>Vacuum Distillation Column Condenser</t>
  </si>
  <si>
    <t>30600603</t>
  </si>
  <si>
    <t>30600701</t>
  </si>
  <si>
    <t>30600702</t>
  </si>
  <si>
    <t>30600801</t>
  </si>
  <si>
    <t>Pipeline Valves and Flanges</t>
  </si>
  <si>
    <t>30600802</t>
  </si>
  <si>
    <t>Vessel Relief Valves</t>
  </si>
  <si>
    <t>30600803</t>
  </si>
  <si>
    <t>Pump Seals w/o Controls</t>
  </si>
  <si>
    <t>30600804</t>
  </si>
  <si>
    <t>Compressor Seals</t>
  </si>
  <si>
    <t>30600805</t>
  </si>
  <si>
    <t>Miscellaneous: Sampling/Non-Asphalt Blowing/Purging/etc.</t>
  </si>
  <si>
    <t>30600806</t>
  </si>
  <si>
    <t>Pump Seals with Controls</t>
  </si>
  <si>
    <t>30600807</t>
  </si>
  <si>
    <t>Blind Changing</t>
  </si>
  <si>
    <t>30600811</t>
  </si>
  <si>
    <t>Pipeline Valves: Gas Streams</t>
  </si>
  <si>
    <t>30600812</t>
  </si>
  <si>
    <t>Pipeline Valves: Light Liquid/Gas Streams</t>
  </si>
  <si>
    <t>30600813</t>
  </si>
  <si>
    <t>Pipeline Valves: Heavy Liquid Streams</t>
  </si>
  <si>
    <t>30600814</t>
  </si>
  <si>
    <t>Pipeline Valves: Hydrogen Streams</t>
  </si>
  <si>
    <t>30600815</t>
  </si>
  <si>
    <t>30600816</t>
  </si>
  <si>
    <t>30600817</t>
  </si>
  <si>
    <t>Pump Seals: Light Liquid/Gas Streams</t>
  </si>
  <si>
    <t>30600818</t>
  </si>
  <si>
    <t>Pump Seals: Heavy Liquid Streams</t>
  </si>
  <si>
    <t>30600819</t>
  </si>
  <si>
    <t>Compressor Seals: Gas Streams</t>
  </si>
  <si>
    <t>30600820</t>
  </si>
  <si>
    <t>Compressor Seals: Heavy Liquid Streams</t>
  </si>
  <si>
    <t>30600821</t>
  </si>
  <si>
    <t>30600822</t>
  </si>
  <si>
    <t>30600901</t>
  </si>
  <si>
    <t>30600902</t>
  </si>
  <si>
    <t>30600903</t>
  </si>
  <si>
    <t>30600904</t>
  </si>
  <si>
    <t>30600905</t>
  </si>
  <si>
    <t>Liquified Petroleum Gas</t>
  </si>
  <si>
    <t>30600906</t>
  </si>
  <si>
    <t>Hydrogen Sulfide</t>
  </si>
  <si>
    <t>30600999</t>
  </si>
  <si>
    <t>30601001</t>
  </si>
  <si>
    <t>Sludge Converter</t>
  </si>
  <si>
    <t>30601011</t>
  </si>
  <si>
    <t>Oil/Sludge Dewatering Unit: General</t>
  </si>
  <si>
    <t>30601101</t>
  </si>
  <si>
    <t>Asphalt Blowing</t>
  </si>
  <si>
    <t>30601201</t>
  </si>
  <si>
    <t>Fluid Coking Units</t>
  </si>
  <si>
    <t>30601301</t>
  </si>
  <si>
    <t>Coke Handling System</t>
  </si>
  <si>
    <t>Storage and Transfer</t>
  </si>
  <si>
    <t>30601401</t>
  </si>
  <si>
    <t>Petroleum Coke Calcining</t>
  </si>
  <si>
    <t>Coke Calciner</t>
  </si>
  <si>
    <t>30601402</t>
  </si>
  <si>
    <t>Delayed Coking</t>
  </si>
  <si>
    <t>30601599</t>
  </si>
  <si>
    <t>Bauxite Burning</t>
  </si>
  <si>
    <t>30601601</t>
  </si>
  <si>
    <t>Catalytic Reforming Unit</t>
  </si>
  <si>
    <t>30601602</t>
  </si>
  <si>
    <t>Alkylation Feed Treater</t>
  </si>
  <si>
    <t>30601603</t>
  </si>
  <si>
    <t>Alkylation Unit: Hydrofluoric Acid</t>
  </si>
  <si>
    <t>30601604</t>
  </si>
  <si>
    <t>Alkylation Unit: Sulfuric Acid</t>
  </si>
  <si>
    <t>30601701</t>
  </si>
  <si>
    <t>Catalytic Hydrotreating Unit</t>
  </si>
  <si>
    <t>30601801</t>
  </si>
  <si>
    <t>Hydrogen Generation Unit</t>
  </si>
  <si>
    <t>30601901</t>
  </si>
  <si>
    <t>Merox Treating Unit</t>
  </si>
  <si>
    <t>30602001</t>
  </si>
  <si>
    <t>Crude Unit Atmospheric Distillation</t>
  </si>
  <si>
    <t>30602101</t>
  </si>
  <si>
    <t>Light Ends Fractionation Unit</t>
  </si>
  <si>
    <t>30602201</t>
  </si>
  <si>
    <t>Gasoline Blending Unit</t>
  </si>
  <si>
    <t>30602301</t>
  </si>
  <si>
    <t>Hydrocracking Unit</t>
  </si>
  <si>
    <t>30602401</t>
  </si>
  <si>
    <t>Reciprocating Engine Compressors</t>
  </si>
  <si>
    <t>Natural Gas Fired</t>
  </si>
  <si>
    <t>30603201</t>
  </si>
  <si>
    <t>Sour Gas Treating Unit</t>
  </si>
  <si>
    <t>30603301</t>
  </si>
  <si>
    <t>Desulfurization</t>
  </si>
  <si>
    <t>Sulfur Recovery Unit</t>
  </si>
  <si>
    <t>30609901</t>
  </si>
  <si>
    <t>Incinerators</t>
  </si>
  <si>
    <t>Distillate Oil (No. 2)</t>
  </si>
  <si>
    <t>30609902</t>
  </si>
  <si>
    <t>30609903</t>
  </si>
  <si>
    <t>30609904</t>
  </si>
  <si>
    <t>30609905</t>
  </si>
  <si>
    <t>30610001</t>
  </si>
  <si>
    <t>Lube Oil Refining</t>
  </si>
  <si>
    <t>30622001</t>
  </si>
  <si>
    <t>Underground Storage Remediation and Other Remediation:</t>
  </si>
  <si>
    <t>30622002</t>
  </si>
  <si>
    <t>Underground Storage and Other Remediation: Soil: Residual Oil</t>
  </si>
  <si>
    <t>30622003</t>
  </si>
  <si>
    <t>Underground Storage and Other Remediation: Soil: Natural Gas</t>
  </si>
  <si>
    <t>30622004</t>
  </si>
  <si>
    <t>Underground Storage and Other Remediation: Soil: Distillate Oil</t>
  </si>
  <si>
    <t>30622005</t>
  </si>
  <si>
    <t>Underground Storage and Other Remediation: Soil: LPG</t>
  </si>
  <si>
    <t>30622006</t>
  </si>
  <si>
    <t>Underground Storage and Other Remediation: Soil: Waste Oil</t>
  </si>
  <si>
    <t>30622201</t>
  </si>
  <si>
    <t>Underground Storage and Other Remediation: Vapor Extract</t>
  </si>
  <si>
    <t>30622202</t>
  </si>
  <si>
    <t>Underground Storage and Other Remediation: Vapor Extract: Residual Oil</t>
  </si>
  <si>
    <t>30622203</t>
  </si>
  <si>
    <t>Underground Storage and Other Remediation: Vapor Extract: Natural Gas</t>
  </si>
  <si>
    <t>30622204</t>
  </si>
  <si>
    <t>Underground Storage &amp; Other Remediation: Vapor Extract: Distillate Oil</t>
  </si>
  <si>
    <t>30622205</t>
  </si>
  <si>
    <t>Underground Storage and Other Remediation: Vapor Extract: LPG</t>
  </si>
  <si>
    <t>30622206</t>
  </si>
  <si>
    <t>Underground Storage and Other Remediation: Vapor Extract: Waste Oil</t>
  </si>
  <si>
    <t>30622401</t>
  </si>
  <si>
    <t>Underground Storage and Other Remediation: Air Stripping</t>
  </si>
  <si>
    <t>30622402</t>
  </si>
  <si>
    <t>Underground Storage and Other Remediation: Air Stripping: Residual Oil</t>
  </si>
  <si>
    <t>30622403</t>
  </si>
  <si>
    <t>Underground Storage and Other Remediation: Air Stripping: Natural Gas</t>
  </si>
  <si>
    <t>30622404</t>
  </si>
  <si>
    <t>Underground Storage &amp; Other Remediation: Air Stripping: Distillate Oil</t>
  </si>
  <si>
    <t>30622405</t>
  </si>
  <si>
    <t>Underground Storage and Other Remediation: Air Stripping: LPG</t>
  </si>
  <si>
    <t>30622406</t>
  </si>
  <si>
    <t>Underground Storage and Other Remediation: Air Stripping: Waste Oil</t>
  </si>
  <si>
    <t>30630005</t>
  </si>
  <si>
    <t>Re-refining of Lube Oils and Greases</t>
  </si>
  <si>
    <t>Waste Oil Still Vent</t>
  </si>
  <si>
    <t>30630006</t>
  </si>
  <si>
    <t>Waste Oil Storage Tank</t>
  </si>
  <si>
    <t>30630007</t>
  </si>
  <si>
    <t>Finished Product Storage Tank</t>
  </si>
  <si>
    <t>30688801</t>
  </si>
  <si>
    <t>30688802</t>
  </si>
  <si>
    <t>30688803</t>
  </si>
  <si>
    <t>30688804</t>
  </si>
  <si>
    <t>30688805</t>
  </si>
  <si>
    <t>30699998</t>
  </si>
  <si>
    <t>Petroleum Products - Not Classified</t>
  </si>
  <si>
    <t>30699999</t>
  </si>
  <si>
    <t>30700101</t>
  </si>
  <si>
    <t>Pulp and Paper and Wood Products</t>
  </si>
  <si>
    <t>Sulfate (Kraft) Pulping</t>
  </si>
  <si>
    <t>Digester Relief and Blow Tank</t>
  </si>
  <si>
    <t>30700102</t>
  </si>
  <si>
    <t>Washer/Screens</t>
  </si>
  <si>
    <t>30700103</t>
  </si>
  <si>
    <t>Multi-effect Evaporator</t>
  </si>
  <si>
    <t>30700104</t>
  </si>
  <si>
    <t>Recovery Furnace/Direct Contact Evaporator</t>
  </si>
  <si>
    <t>30700105</t>
  </si>
  <si>
    <t>Smelt Dissolving Tank</t>
  </si>
  <si>
    <t>30700106</t>
  </si>
  <si>
    <t>Lime Kiln</t>
  </si>
  <si>
    <t>30700107</t>
  </si>
  <si>
    <t>Turpentine Condenser</t>
  </si>
  <si>
    <t>30700108</t>
  </si>
  <si>
    <t>Fluid Bed Calciner</t>
  </si>
  <si>
    <t>30700109</t>
  </si>
  <si>
    <t>Liquor Oxidation Tower</t>
  </si>
  <si>
    <t>30700110</t>
  </si>
  <si>
    <t>Recovery Furnace/Indirect Contact Evaporator</t>
  </si>
  <si>
    <t>30700111</t>
  </si>
  <si>
    <t>Filtrate Tanks</t>
  </si>
  <si>
    <t>30700112</t>
  </si>
  <si>
    <t>Lime Mud Washers</t>
  </si>
  <si>
    <t>30700113</t>
  </si>
  <si>
    <t>Lime Mud Filter System</t>
  </si>
  <si>
    <t>30700114</t>
  </si>
  <si>
    <t>Bleaching Reactors</t>
  </si>
  <si>
    <t>30700115</t>
  </si>
  <si>
    <t>Chlorine Dioxide</t>
  </si>
  <si>
    <t>30700116</t>
  </si>
  <si>
    <t>Turpentine Loading Facilities</t>
  </si>
  <si>
    <t>30700117</t>
  </si>
  <si>
    <t>Condensate Strippers</t>
  </si>
  <si>
    <t>30700118</t>
  </si>
  <si>
    <t>Liquor Clarifiers</t>
  </si>
  <si>
    <t>30700119</t>
  </si>
  <si>
    <t>Boiler Ash Handling</t>
  </si>
  <si>
    <t>30700120</t>
  </si>
  <si>
    <t>Stock Washing/Screening</t>
  </si>
  <si>
    <t>30700121</t>
  </si>
  <si>
    <t>Wastewater: General</t>
  </si>
  <si>
    <t>30700122</t>
  </si>
  <si>
    <t>Causticizing: General</t>
  </si>
  <si>
    <t>30700199</t>
  </si>
  <si>
    <t>30700203</t>
  </si>
  <si>
    <t>Sulfite Pulping</t>
  </si>
  <si>
    <t>Digester/Blow Pit/Dump Tank: All Bases except Calcium</t>
  </si>
  <si>
    <t>30700211</t>
  </si>
  <si>
    <t>Digester/Blow Pit/Dump Tank: Calcium</t>
  </si>
  <si>
    <t>30700212</t>
  </si>
  <si>
    <t>Digester/Blow Pit/Dump Tank: MgO with Recovery System</t>
  </si>
  <si>
    <t>30700213</t>
  </si>
  <si>
    <t>Digester/Blow Pit/Dump Tank: MgO with Process Change</t>
  </si>
  <si>
    <t>30700214</t>
  </si>
  <si>
    <t>Digester/Blow Pit/Dump Tank: NH3 with Process Change</t>
  </si>
  <si>
    <t>30700215</t>
  </si>
  <si>
    <t>Digester/Blow Pit/Dump Tank: Na with Process Change</t>
  </si>
  <si>
    <t>30700221</t>
  </si>
  <si>
    <t>Recovery System: MgO</t>
  </si>
  <si>
    <t>30700222</t>
  </si>
  <si>
    <t>Recovery System: NH3</t>
  </si>
  <si>
    <t>30700223</t>
  </si>
  <si>
    <t>Recovery System: Na</t>
  </si>
  <si>
    <t>30700231</t>
  </si>
  <si>
    <t>Acid Plant: NH3</t>
  </si>
  <si>
    <t>30700232</t>
  </si>
  <si>
    <t>Acid Plant: Na</t>
  </si>
  <si>
    <t>30700233</t>
  </si>
  <si>
    <t>Acid Plant: Ca</t>
  </si>
  <si>
    <t>30700234</t>
  </si>
  <si>
    <t>Knotters/Washers/Screens/etc.</t>
  </si>
  <si>
    <t>30700299</t>
  </si>
  <si>
    <t>30700301</t>
  </si>
  <si>
    <t>Neutral Sulfite Semichemical Pulping</t>
  </si>
  <si>
    <t>Digester/Blow Pit/Dump Tank</t>
  </si>
  <si>
    <t>30700302</t>
  </si>
  <si>
    <t>30700303</t>
  </si>
  <si>
    <t>Fluid Bed Reactor</t>
  </si>
  <si>
    <t>30700304</t>
  </si>
  <si>
    <t>Sulfur Burner/Absorbers</t>
  </si>
  <si>
    <t>30700399</t>
  </si>
  <si>
    <t>30700401</t>
  </si>
  <si>
    <t>Pulpboard Manufacture</t>
  </si>
  <si>
    <t>Paperboard: General</t>
  </si>
  <si>
    <t>30700402</t>
  </si>
  <si>
    <t>Fiberboard: General</t>
  </si>
  <si>
    <t>30700403</t>
  </si>
  <si>
    <t>Raw Material Storage and Handling</t>
  </si>
  <si>
    <t>30700404</t>
  </si>
  <si>
    <t>Stock Mixing/Blending</t>
  </si>
  <si>
    <t>30700405</t>
  </si>
  <si>
    <t>Paper/Board Forming</t>
  </si>
  <si>
    <t>30700406</t>
  </si>
  <si>
    <t>Multi-effect Evaporator/Dryer</t>
  </si>
  <si>
    <t>30700407</t>
  </si>
  <si>
    <t>Coating Operations</t>
  </si>
  <si>
    <t>30700499</t>
  </si>
  <si>
    <t>30700501</t>
  </si>
  <si>
    <t>Wood Pressure Treating</t>
  </si>
  <si>
    <t>Creosote</t>
  </si>
  <si>
    <t>30700505</t>
  </si>
  <si>
    <t>Untreated wood storage</t>
  </si>
  <si>
    <t>30700510</t>
  </si>
  <si>
    <t>Full-cell process, creosote</t>
  </si>
  <si>
    <t>30700511</t>
  </si>
  <si>
    <t>Full-cell process, pentachlorophenol</t>
  </si>
  <si>
    <t>30700512</t>
  </si>
  <si>
    <t>Full-cell process, other oilborne preservative</t>
  </si>
  <si>
    <t>30700513</t>
  </si>
  <si>
    <t>Modified full-cell process, chromated copper arsenate</t>
  </si>
  <si>
    <t>30700514</t>
  </si>
  <si>
    <t>Modified full-cell process, other waterborne preservative</t>
  </si>
  <si>
    <t>30700520</t>
  </si>
  <si>
    <t>Full-cell process with artificial conditioning, creosote</t>
  </si>
  <si>
    <t>30700521</t>
  </si>
  <si>
    <t>Full-cell process with artificial conditioning, pentachlorophenol</t>
  </si>
  <si>
    <t>30700522</t>
  </si>
  <si>
    <t>Full-cell process with artificial conditioning, other oilborne preserv</t>
  </si>
  <si>
    <t>30700523</t>
  </si>
  <si>
    <t>Modified full-cell process with artif cond, chromated copper arsenate</t>
  </si>
  <si>
    <t>30700524</t>
  </si>
  <si>
    <t>Modified full-cell process with artif cond, other waterborne preservat</t>
  </si>
  <si>
    <t>30700530</t>
  </si>
  <si>
    <t>Empty-cell process, creosote</t>
  </si>
  <si>
    <t>30700531</t>
  </si>
  <si>
    <t>Empty-cell process, pentachlorophenol</t>
  </si>
  <si>
    <t>30700532</t>
  </si>
  <si>
    <t>Empty-cell process, other oilborne preservative</t>
  </si>
  <si>
    <t>30700533</t>
  </si>
  <si>
    <t>Empty-cell process, chromated copper arsenate</t>
  </si>
  <si>
    <t>30700534</t>
  </si>
  <si>
    <t>Empty-cell process, other waterborne preservative</t>
  </si>
  <si>
    <t>30700540</t>
  </si>
  <si>
    <t>Empty-cell process with artificial conditioning, creosote</t>
  </si>
  <si>
    <t>30700541</t>
  </si>
  <si>
    <t>Empty-cell process with artificial conditioning, pentachlorophenol</t>
  </si>
  <si>
    <t>30700542</t>
  </si>
  <si>
    <t>Empty-cell process with artificial conditioning, other oilborne preser</t>
  </si>
  <si>
    <t>30700543</t>
  </si>
  <si>
    <t>Empty-cell process with artificial conditioning, chromated copper arse</t>
  </si>
  <si>
    <t>30700544</t>
  </si>
  <si>
    <t>Empty-cell process with artificial conditioning, other waterborne pres</t>
  </si>
  <si>
    <t>30700550</t>
  </si>
  <si>
    <t>Empty-cell process with steam heating, creosote</t>
  </si>
  <si>
    <t>30700551</t>
  </si>
  <si>
    <t>Empty-cell process with steam heating, pentachlorophenol</t>
  </si>
  <si>
    <t>30700552</t>
  </si>
  <si>
    <t>Empty-cell process with steam heating, other oilborne preservative</t>
  </si>
  <si>
    <t>30700553</t>
  </si>
  <si>
    <t>Empty-cell process with steam heating, chromated copper arsenate</t>
  </si>
  <si>
    <t>30700554</t>
  </si>
  <si>
    <t>Empty-cell process with steam heating, other waterborne preservative</t>
  </si>
  <si>
    <t>30700560</t>
  </si>
  <si>
    <t>Empty-cell process with artif cond &amp; stm heating, creosote</t>
  </si>
  <si>
    <t>30700561</t>
  </si>
  <si>
    <t>Empty-cell process with artif cond &amp; stm heating, pentachlorophenol</t>
  </si>
  <si>
    <t>30700562</t>
  </si>
  <si>
    <t>Empty-cell process with artif cond &amp; stm heating, other oilborne prese</t>
  </si>
  <si>
    <t>30700563</t>
  </si>
  <si>
    <t>Empty-cell process with artif cond &amp; stm heating, chromated copper ars</t>
  </si>
  <si>
    <t>30700564</t>
  </si>
  <si>
    <t>Empty-cell process with artif cond &amp; stm heating, other waterborne pre</t>
  </si>
  <si>
    <t>30700570</t>
  </si>
  <si>
    <t>Quenching, creosote</t>
  </si>
  <si>
    <t>30700571</t>
  </si>
  <si>
    <t>Quenching, pentachlorophenol</t>
  </si>
  <si>
    <t>30700572</t>
  </si>
  <si>
    <t>Quenching, other oilborne preservative</t>
  </si>
  <si>
    <t>30700573</t>
  </si>
  <si>
    <t>Quenching, chromated copper arsenate</t>
  </si>
  <si>
    <t>30700574</t>
  </si>
  <si>
    <t>Quenching, other waterborne preservative</t>
  </si>
  <si>
    <t>30700580</t>
  </si>
  <si>
    <t>Retort unloading, creosote</t>
  </si>
  <si>
    <t>30700581</t>
  </si>
  <si>
    <t>Retort unloading, pentachlorophenol</t>
  </si>
  <si>
    <t>30700582</t>
  </si>
  <si>
    <t>Retort unloading, other oilborne preservative</t>
  </si>
  <si>
    <t>30700583</t>
  </si>
  <si>
    <t>Retort unloading, chromated copper arsenate</t>
  </si>
  <si>
    <t>30700584</t>
  </si>
  <si>
    <t>Retort unloading, other waterborne preservative</t>
  </si>
  <si>
    <t>30700590</t>
  </si>
  <si>
    <t>Treated wood storage, creosote</t>
  </si>
  <si>
    <t>30700591</t>
  </si>
  <si>
    <t>Treated wood storage, pentachlorophenol</t>
  </si>
  <si>
    <t>30700592</t>
  </si>
  <si>
    <t>Treated wood storage, other oilborne preservative</t>
  </si>
  <si>
    <t>30700593</t>
  </si>
  <si>
    <t>Treated wood storage, chromated copper arsenate</t>
  </si>
  <si>
    <t>30700594</t>
  </si>
  <si>
    <t>Treated wood storage, other waterborne preservative</t>
  </si>
  <si>
    <t>30700597</t>
  </si>
  <si>
    <t>30700598</t>
  </si>
  <si>
    <t>30700599</t>
  </si>
  <si>
    <t>30700602</t>
  </si>
  <si>
    <t>Particleboard Manufacture</t>
  </si>
  <si>
    <t>Direct Wood-fired Rotary Dryer, Unspecified Pines, &lt;730F Inlet Air</t>
  </si>
  <si>
    <t>30700604</t>
  </si>
  <si>
    <t>Direct Wood-fired Rotary Dryer, Unspecified Pines, &gt;900F Inlet Air</t>
  </si>
  <si>
    <t>30700606</t>
  </si>
  <si>
    <t>Direct Wood-fired Rotary Dryer, Southern Yellow Pine</t>
  </si>
  <si>
    <t>30700610</t>
  </si>
  <si>
    <t>Direct Wood-fired Rotary Dryer, Hardwoods</t>
  </si>
  <si>
    <t>30700611</t>
  </si>
  <si>
    <t>Direct Natural Gas-Fired Rotary Dryer, Unspecified Pines</t>
  </si>
  <si>
    <t>30700621</t>
  </si>
  <si>
    <t>Direct Wood-fired Rotary Final Dryer, Unspecified Pines</t>
  </si>
  <si>
    <t>30700628</t>
  </si>
  <si>
    <t>Direct Wood-fired Rotary Predryer, Douglas Fir</t>
  </si>
  <si>
    <t>30700629</t>
  </si>
  <si>
    <t>Direct Wood-fired Tube Final Dryer, Douglas Fir</t>
  </si>
  <si>
    <t>30700651</t>
  </si>
  <si>
    <t>Batch Hot Press, Urea Formaldehyde Resin</t>
  </si>
  <si>
    <t>30700661</t>
  </si>
  <si>
    <t>Particleboard Board Cooler, Urea-Formaldehyde Resin</t>
  </si>
  <si>
    <t>30700699</t>
  </si>
  <si>
    <t>30700701</t>
  </si>
  <si>
    <t>Plywood Operations</t>
  </si>
  <si>
    <t>General: Not Classified **</t>
  </si>
  <si>
    <t>30700702</t>
  </si>
  <si>
    <t>Sanding Operations</t>
  </si>
  <si>
    <t>30700703</t>
  </si>
  <si>
    <t>Particleboard Drying(See 3-07-006 For More Detailed Particleboard SCC)</t>
  </si>
  <si>
    <t>30700704</t>
  </si>
  <si>
    <t>Waferboard Dryer (See 3-07-010 For More Detailed OSB SCCs)</t>
  </si>
  <si>
    <t>30700705</t>
  </si>
  <si>
    <t>Hardboard: Core Dryer</t>
  </si>
  <si>
    <t>SCC8 - "Coe" to "Core"</t>
  </si>
  <si>
    <t>30700706</t>
  </si>
  <si>
    <t>Hardboard: Predryer</t>
  </si>
  <si>
    <t>30700707</t>
  </si>
  <si>
    <t>Hardboard: Pressing</t>
  </si>
  <si>
    <t>30700708</t>
  </si>
  <si>
    <t>Hardboard: Tempering</t>
  </si>
  <si>
    <t>30700709</t>
  </si>
  <si>
    <t>Hardboard: Bake Oven</t>
  </si>
  <si>
    <t>30700710</t>
  </si>
  <si>
    <t>Sawing</t>
  </si>
  <si>
    <t>30700711</t>
  </si>
  <si>
    <t>Fir: Sapwood: Steam-fired Dryer</t>
  </si>
  <si>
    <t>30700712</t>
  </si>
  <si>
    <t>Fir: Sapwood: Gas-fired Dryer</t>
  </si>
  <si>
    <t>30700713</t>
  </si>
  <si>
    <t>Fir: Heartwood Plywood Veneer Dryer</t>
  </si>
  <si>
    <t>30700714</t>
  </si>
  <si>
    <t>Larch Plywood Veneer Dryer</t>
  </si>
  <si>
    <t>30700715</t>
  </si>
  <si>
    <t>Southern Pine Plywood Veneer Dryer</t>
  </si>
  <si>
    <t>30700716</t>
  </si>
  <si>
    <t>Poplar Wood Fired Veneer Dryer</t>
  </si>
  <si>
    <t>30700717</t>
  </si>
  <si>
    <t>Gas Veneer Dryer: Pines ** (use 3-07-007-50)</t>
  </si>
  <si>
    <t>30700718</t>
  </si>
  <si>
    <t>Steam Veneer Dryer: Pines ** (use 3-07-007-60)</t>
  </si>
  <si>
    <t>30700720</t>
  </si>
  <si>
    <t>Veneer Dryer: Steam Heated: Redry</t>
  </si>
  <si>
    <t>SCC8 - added y</t>
  </si>
  <si>
    <t>30700725</t>
  </si>
  <si>
    <t>Veneer Cutting</t>
  </si>
  <si>
    <t>30700727</t>
  </si>
  <si>
    <t>Veneer Laying and Glue Spreading</t>
  </si>
  <si>
    <t>30700730</t>
  </si>
  <si>
    <t>Wood Steaming</t>
  </si>
  <si>
    <t>30700734</t>
  </si>
  <si>
    <t>Hardwood Plywood, Veneer Dryer, Direct Wood-fired, Heated Zones</t>
  </si>
  <si>
    <t>30700735</t>
  </si>
  <si>
    <t>Hardwood Plywood, Veneer Dryer, Direct Wood-fired, Cooling Section</t>
  </si>
  <si>
    <t>30700736</t>
  </si>
  <si>
    <t>Softwood Plywood, Veneer Dryer, Direct Wood-fired, Heated Zones</t>
  </si>
  <si>
    <t>30700737</t>
  </si>
  <si>
    <t>Softwood Plywood, Veneer Dryer, Direct Wood-fired, Cooling Section</t>
  </si>
  <si>
    <t>30700740</t>
  </si>
  <si>
    <t>Direct Wood-Fired Dryer: Non-specified Pine Species Veneer</t>
  </si>
  <si>
    <t>30700744</t>
  </si>
  <si>
    <t>Direct Wood-Fired Dryer: Hemlock Veneer</t>
  </si>
  <si>
    <t>30700746</t>
  </si>
  <si>
    <t>Direct Wood-Fired Dryer: Non-specified Fir Species Veneer</t>
  </si>
  <si>
    <t>30700747</t>
  </si>
  <si>
    <t>Direct Wood-Fired Dryer: Douglas Fir Veneer</t>
  </si>
  <si>
    <t>30700750</t>
  </si>
  <si>
    <t>Direct Natural Gas-Fired Dryer: Non-specified Pine Species Veneer</t>
  </si>
  <si>
    <t>30700752</t>
  </si>
  <si>
    <t>Softwood Plywood, Veneer Dryer, Direct Natural Gas-Fired, Heated Zones</t>
  </si>
  <si>
    <t>30700753</t>
  </si>
  <si>
    <t>Softwood Plywood, Veneer Dryer, Direct Nat Gas-Fired, Cooling Section</t>
  </si>
  <si>
    <t>30700756</t>
  </si>
  <si>
    <t>Hardwood Plywood, Veneer Dryer, Indirect-heated, Heated Zones</t>
  </si>
  <si>
    <t>30700757</t>
  </si>
  <si>
    <t>Hardwood Plywood, Veneer Dryer, Indirect-heated, Cooling Section</t>
  </si>
  <si>
    <t>30700760</t>
  </si>
  <si>
    <t>Indirect Heated Dryer: Non-specified Pine Species Veneer</t>
  </si>
  <si>
    <t>30700762</t>
  </si>
  <si>
    <t>Softwood Plywood, Veneer Dryer, Indirect-heated, Heated Zones</t>
  </si>
  <si>
    <t>30700763</t>
  </si>
  <si>
    <t>Softwood Plywood, Veneer Dryer, Indirect-heated, Cooling Section</t>
  </si>
  <si>
    <t>30700766</t>
  </si>
  <si>
    <t>Indirect Heated Dryer: Non-specified Fir Species Veneer</t>
  </si>
  <si>
    <t>30700767</t>
  </si>
  <si>
    <t>Indirect Heated Dryer: Douglas Fir Veneer</t>
  </si>
  <si>
    <t>30700769</t>
  </si>
  <si>
    <t>Indirect Heated Dryer: Poplar Veneer</t>
  </si>
  <si>
    <t>30700770</t>
  </si>
  <si>
    <t>Radio Frequency Heated Dryer: Non-specified Pine Species</t>
  </si>
  <si>
    <t>30700771</t>
  </si>
  <si>
    <t>Softwood Plywood, Veneer Dryer, Radio Frequency-Heated</t>
  </si>
  <si>
    <t>30700780</t>
  </si>
  <si>
    <t>Plywood Press: Phenol-formaldehyde Resin</t>
  </si>
  <si>
    <t>30700781</t>
  </si>
  <si>
    <t>Plywood Press: Urea-formaldehyde Resin</t>
  </si>
  <si>
    <t>30700783</t>
  </si>
  <si>
    <t>Softwood Plywood Press:  Phenol-formaldehyde Resin</t>
  </si>
  <si>
    <t>30700785</t>
  </si>
  <si>
    <t>Hardwood Plywood Press:  Urea-formaldehyde Resin</t>
  </si>
  <si>
    <t>30700788</t>
  </si>
  <si>
    <t>HardwdPlywd,Comb'dDustBH:Trim&amp;CoreSaws,Composr,DryHog,Hammermill,Sandr</t>
  </si>
  <si>
    <t>30700789</t>
  </si>
  <si>
    <t>Softwood Plywood, Log Steaming Vat</t>
  </si>
  <si>
    <t>30700790</t>
  </si>
  <si>
    <t>Softwood Plywood, Dry Veneer Trim Chipper</t>
  </si>
  <si>
    <t>30700791</t>
  </si>
  <si>
    <t>Softwood Plywood, Dry Plywood Trim Chippers</t>
  </si>
  <si>
    <t>30700792</t>
  </si>
  <si>
    <t>Softwood Plywood, Sanders and Specialty Saw</t>
  </si>
  <si>
    <t>30700793</t>
  </si>
  <si>
    <t>Softwood Plywood, Saws, Hog, and Sander</t>
  </si>
  <si>
    <t>30700799</t>
  </si>
  <si>
    <t>30700798</t>
  </si>
  <si>
    <t>30700801</t>
  </si>
  <si>
    <t>Sawmill Operations</t>
  </si>
  <si>
    <t>Log Debarking</t>
  </si>
  <si>
    <t>30700802</t>
  </si>
  <si>
    <t>Log Sawing</t>
  </si>
  <si>
    <t>30700803</t>
  </si>
  <si>
    <t>Sawdust Pile Handling</t>
  </si>
  <si>
    <t>30700804</t>
  </si>
  <si>
    <t>Sawing: Cyclone Exhaust</t>
  </si>
  <si>
    <t>30700805</t>
  </si>
  <si>
    <t>Planning/Trimming: Cyclone Exhaust</t>
  </si>
  <si>
    <t>30700806</t>
  </si>
  <si>
    <t>Sanding: Cyclone Exhaust</t>
  </si>
  <si>
    <t>30700807</t>
  </si>
  <si>
    <t>Sanderdust: Cyclone Exhaust</t>
  </si>
  <si>
    <t>30700808</t>
  </si>
  <si>
    <t>Other Cyclones: Exhaust</t>
  </si>
  <si>
    <t>30700820</t>
  </si>
  <si>
    <t>Chipping and Screening</t>
  </si>
  <si>
    <t>30700821</t>
  </si>
  <si>
    <t>Chip Storage Piles</t>
  </si>
  <si>
    <t>30700822</t>
  </si>
  <si>
    <t>Chip Transfer/Conveying</t>
  </si>
  <si>
    <t>30700895</t>
  </si>
  <si>
    <t>Log Storage</t>
  </si>
  <si>
    <t>30700896</t>
  </si>
  <si>
    <t>30700897</t>
  </si>
  <si>
    <t>30700898</t>
  </si>
  <si>
    <t>30700899</t>
  </si>
  <si>
    <t>30700921</t>
  </si>
  <si>
    <t>Medium Density Fiberboard (MDF) Manufacture</t>
  </si>
  <si>
    <t>Direct Wood-fired Tube Dryer, Unspecified Pines</t>
  </si>
  <si>
    <t>30700923</t>
  </si>
  <si>
    <t>Direct Wood-fired Tube Dryer, Blowline Blend, UF Resin, Softwoods</t>
  </si>
  <si>
    <t>30700925</t>
  </si>
  <si>
    <t>Direct Wood-fired Tube Dryer, Hardwoods</t>
  </si>
  <si>
    <t>30700927</t>
  </si>
  <si>
    <t>Direct Natural Gas-fired Tube Dryer, Non-blowline Blend, Hardwoods</t>
  </si>
  <si>
    <t>30700931</t>
  </si>
  <si>
    <t>Indirect-heated Tube Dryer, Unspecified Pines</t>
  </si>
  <si>
    <t>30700932</t>
  </si>
  <si>
    <t>Indirect-heated Tube Dryer, Blowline Blend, UF Resin, Softwoods</t>
  </si>
  <si>
    <t>30700933</t>
  </si>
  <si>
    <t>Indirect-heated Tube Dryer, Non-blowline Blend, Softwoods</t>
  </si>
  <si>
    <t>30700935</t>
  </si>
  <si>
    <t>Indirect-heated Tube Dryer, Hardwoods</t>
  </si>
  <si>
    <t>30700936</t>
  </si>
  <si>
    <t>Indirect-heated Tube Dryer, Blowline Blend, UF Resin, Hardwoods</t>
  </si>
  <si>
    <t>30700937</t>
  </si>
  <si>
    <t>Indirect-heated Second Stage Tube Dryer, Blowline Blend, Softwoods</t>
  </si>
  <si>
    <t>30700939</t>
  </si>
  <si>
    <t>Indirect-heated Tube Dryer, 50% Softwood, 50% Hardwood</t>
  </si>
  <si>
    <t>30700940</t>
  </si>
  <si>
    <t>Direct Natural Gas-fired Rotary Predryer, Softwoods</t>
  </si>
  <si>
    <t>SCC8 per AP42 10.6.3</t>
  </si>
  <si>
    <t>30700950</t>
  </si>
  <si>
    <t>Continuous Hot Press, UF Resin</t>
  </si>
  <si>
    <t>30700960</t>
  </si>
  <si>
    <t>Batch Hot Press, UF Resin</t>
  </si>
  <si>
    <t>30700971</t>
  </si>
  <si>
    <t>MDF Board Cooler, UF Resin</t>
  </si>
  <si>
    <t>30700980</t>
  </si>
  <si>
    <t>Paddle Blender, UF Resin</t>
  </si>
  <si>
    <t>30700981</t>
  </si>
  <si>
    <t>Former Without Blowline Blend, UF Resin (includes blender emissions)</t>
  </si>
  <si>
    <t>30700982</t>
  </si>
  <si>
    <t>Former With Blowline Blend, UF Resin</t>
  </si>
  <si>
    <t>30700983</t>
  </si>
  <si>
    <t>Sander</t>
  </si>
  <si>
    <t>30700984</t>
  </si>
  <si>
    <t>Saw and hogger (pulverizer)</t>
  </si>
  <si>
    <t>30701001</t>
  </si>
  <si>
    <t>Oriented Strandboard (OSB) Manufacture</t>
  </si>
  <si>
    <t>Direct Wood-fired Rotary Dryer, Unspecified Pines</t>
  </si>
  <si>
    <t>30701008</t>
  </si>
  <si>
    <t>Direct Wood-fired Rotary Dryer, Aspen</t>
  </si>
  <si>
    <t>30701009</t>
  </si>
  <si>
    <t>Direct Wood-fired Rotary Dryer, Softwoods</t>
  </si>
  <si>
    <t>30701010</t>
  </si>
  <si>
    <t>30701015</t>
  </si>
  <si>
    <t>Direct Wood-fired Rotary Dryer, Mixed (40-60% softwd, 40-60% hardwood)</t>
  </si>
  <si>
    <t>30701020</t>
  </si>
  <si>
    <t>Direct Natural Gas-fired Rotary Dryer, Hardwoods</t>
  </si>
  <si>
    <t>30701030</t>
  </si>
  <si>
    <t>Indirect-heated Rotary Dryer, Hardwoods</t>
  </si>
  <si>
    <t>30701040</t>
  </si>
  <si>
    <t>Indirect-heated (heated zones) Conveyor Dryer, Hardwoods</t>
  </si>
  <si>
    <t>30701053</t>
  </si>
  <si>
    <t>Hot Press, Phenol-Formaldehyde Resin</t>
  </si>
  <si>
    <t>30701054</t>
  </si>
  <si>
    <t>Hot Press, Phenol-Formaldehyde Resin (Dry)</t>
  </si>
  <si>
    <t>30701055</t>
  </si>
  <si>
    <t>Hot Press, Methylene Diphenyl Diisocyanate Resin</t>
  </si>
  <si>
    <t>30701057</t>
  </si>
  <si>
    <t>Hot Press, PF Resin (surface layers) / MDI Resin (core layers)</t>
  </si>
  <si>
    <t>30701060</t>
  </si>
  <si>
    <t>Blender, PF Resin/MDI Resin</t>
  </si>
  <si>
    <t>30701062</t>
  </si>
  <si>
    <t>Sanderdust Metering Bin</t>
  </si>
  <si>
    <t>30701064</t>
  </si>
  <si>
    <t>Raw Fuel Bin</t>
  </si>
  <si>
    <t>30701199</t>
  </si>
  <si>
    <t>Paper Coating and Glazing</t>
  </si>
  <si>
    <t>Extrusion Coating Line with Solvent Free Resin/Wax</t>
  </si>
  <si>
    <t>30701201</t>
  </si>
  <si>
    <t>Miscellaneous Paper Processes</t>
  </si>
  <si>
    <t>Cyclones</t>
  </si>
  <si>
    <t>30701220</t>
  </si>
  <si>
    <t>Thermomechanical Process</t>
  </si>
  <si>
    <t>30701301</t>
  </si>
  <si>
    <t>Miscellaneous Paper Products</t>
  </si>
  <si>
    <t>Shredding Newspaper for Insulation Manufacturing</t>
  </si>
  <si>
    <t>30701399</t>
  </si>
  <si>
    <t>30701410</t>
  </si>
  <si>
    <t>Hardboard (HB) Manufacture</t>
  </si>
  <si>
    <t>Tube dryer, direct wood-fired, blowline blend, PF resin, hardwood</t>
  </si>
  <si>
    <t>30701415</t>
  </si>
  <si>
    <t>Tube dryer, direct NG-fired, blowline blend, PF resin, hardwood</t>
  </si>
  <si>
    <t>30701416</t>
  </si>
  <si>
    <t>Board dryer,direct NG-fired,softwood, linseed oil binder(heated zones)</t>
  </si>
  <si>
    <t>30701420</t>
  </si>
  <si>
    <t>Tempering oven, direct natural gas-fired, hardwood</t>
  </si>
  <si>
    <t>30701425</t>
  </si>
  <si>
    <t>Tube dryer, second stage, indirect heated, hardwood</t>
  </si>
  <si>
    <t>30701430</t>
  </si>
  <si>
    <t>Humidification kiln, indirect heated</t>
  </si>
  <si>
    <t>30701440</t>
  </si>
  <si>
    <t>Hot press, PF resin</t>
  </si>
  <si>
    <t>30701442</t>
  </si>
  <si>
    <t>Hot press, linseed oil binder</t>
  </si>
  <si>
    <t>30701480</t>
  </si>
  <si>
    <t>30701482</t>
  </si>
  <si>
    <t>Log chipper, hardwood</t>
  </si>
  <si>
    <t>30701484</t>
  </si>
  <si>
    <t>Pressurized digester/refiner, hardwood</t>
  </si>
  <si>
    <t>30701486</t>
  </si>
  <si>
    <t>Former, vacuum system, wet, PF resin</t>
  </si>
  <si>
    <t>30701510</t>
  </si>
  <si>
    <t>Fiberboard (FB) Manufacture</t>
  </si>
  <si>
    <t>Board dryer, indirect heated, softwood, starch binder (heated zones)</t>
  </si>
  <si>
    <t>30701512</t>
  </si>
  <si>
    <t>Board dryer,indirect htd, softwood, 6-12% asphalt binder(heated zones)</t>
  </si>
  <si>
    <t>30701530</t>
  </si>
  <si>
    <t>Atmospheric refiner and dump chest, softwood</t>
  </si>
  <si>
    <t>30701540</t>
  </si>
  <si>
    <t>Washer, softwood</t>
  </si>
  <si>
    <t>30701550</t>
  </si>
  <si>
    <t>Former, vacuum system, wet, 6-12% asphalt</t>
  </si>
  <si>
    <t>30701601</t>
  </si>
  <si>
    <t>Laminated Veneer Lumber Manufacture</t>
  </si>
  <si>
    <t>LVL, veneer, indirect heated, hardwood (heated zones)</t>
  </si>
  <si>
    <t>30701602</t>
  </si>
  <si>
    <t>LVL, veneer, indirect heated, hardwood (cooling section)</t>
  </si>
  <si>
    <t>30701612</t>
  </si>
  <si>
    <t>LVL, press, PF resin</t>
  </si>
  <si>
    <t>30701620</t>
  </si>
  <si>
    <t>LVL, I-Beam Saw</t>
  </si>
  <si>
    <t>30701630</t>
  </si>
  <si>
    <t>I-Joist manufacture: I-Joist, curing chamber</t>
  </si>
  <si>
    <t>30701640</t>
  </si>
  <si>
    <t>Laminated Strand Lumber Manufacture</t>
  </si>
  <si>
    <t>LSL, rotary, direct wood-fired, hardwood</t>
  </si>
  <si>
    <t>30701641</t>
  </si>
  <si>
    <t>LSL, conveyor, indirect heated, hardwood</t>
  </si>
  <si>
    <t>30701650</t>
  </si>
  <si>
    <t>LSL, press, MDI resin</t>
  </si>
  <si>
    <t>30701660</t>
  </si>
  <si>
    <t>LSL, Sander</t>
  </si>
  <si>
    <t>30701661</t>
  </si>
  <si>
    <t>LSL, Saw</t>
  </si>
  <si>
    <t>30702001</t>
  </si>
  <si>
    <t>Furniture Manufacture</t>
  </si>
  <si>
    <t>Rough-end</t>
  </si>
  <si>
    <t>30702002</t>
  </si>
  <si>
    <t>Machine Room</t>
  </si>
  <si>
    <t>30702003</t>
  </si>
  <si>
    <t>Sanding</t>
  </si>
  <si>
    <t>30702004</t>
  </si>
  <si>
    <t>Wood Hog</t>
  </si>
  <si>
    <t>30702021</t>
  </si>
  <si>
    <t>Veneer Hot Press, Urea Formaldehyde Resin</t>
  </si>
  <si>
    <t>30702098</t>
  </si>
  <si>
    <t>30702099</t>
  </si>
  <si>
    <t>30703001</t>
  </si>
  <si>
    <t>Miscellaneous Wood Working Operations</t>
  </si>
  <si>
    <t>Wood Waste Storage Bin Vent</t>
  </si>
  <si>
    <t>30703002</t>
  </si>
  <si>
    <t>Wood Waste Storage Bin Loadout</t>
  </si>
  <si>
    <t>30703099</t>
  </si>
  <si>
    <t>30703096</t>
  </si>
  <si>
    <t>Sanding/Planning Operations: Specify</t>
  </si>
  <si>
    <t>30703097</t>
  </si>
  <si>
    <t>30703098</t>
  </si>
  <si>
    <t>30704001</t>
  </si>
  <si>
    <t>Bulk Handling and Storage - Wood/Bark</t>
  </si>
  <si>
    <t>Storage Bins</t>
  </si>
  <si>
    <t>30704002</t>
  </si>
  <si>
    <t>Stockpiles</t>
  </si>
  <si>
    <t>30704003</t>
  </si>
  <si>
    <t>30704004</t>
  </si>
  <si>
    <t>30704005</t>
  </si>
  <si>
    <t>Conveyors</t>
  </si>
  <si>
    <t>30788801</t>
  </si>
  <si>
    <t>30788802</t>
  </si>
  <si>
    <t>30788803</t>
  </si>
  <si>
    <t>30788804</t>
  </si>
  <si>
    <t>30788805</t>
  </si>
  <si>
    <t>30788898</t>
  </si>
  <si>
    <t>30790001</t>
  </si>
  <si>
    <t>30790002</t>
  </si>
  <si>
    <t>30790003</t>
  </si>
  <si>
    <t>30790011</t>
  </si>
  <si>
    <t>30790012</t>
  </si>
  <si>
    <t>30790013</t>
  </si>
  <si>
    <t>30790014</t>
  </si>
  <si>
    <t>30790021</t>
  </si>
  <si>
    <t>30790022</t>
  </si>
  <si>
    <t>30790023</t>
  </si>
  <si>
    <t>30790024</t>
  </si>
  <si>
    <t>30799901</t>
  </si>
  <si>
    <t>Battery Separators</t>
  </si>
  <si>
    <t>30799998</t>
  </si>
  <si>
    <t>30799999</t>
  </si>
  <si>
    <t>30800101</t>
  </si>
  <si>
    <t>Rubber and Miscellaneous Plastics Products</t>
  </si>
  <si>
    <t>Tire Manufacture</t>
  </si>
  <si>
    <t>Undertread and Sidewall Cementing</t>
  </si>
  <si>
    <t>30800102</t>
  </si>
  <si>
    <t>Bead Dipping</t>
  </si>
  <si>
    <t>30800103</t>
  </si>
  <si>
    <t>Bead Swabbing</t>
  </si>
  <si>
    <t>30800104</t>
  </si>
  <si>
    <t>Tire Building</t>
  </si>
  <si>
    <t>30800105</t>
  </si>
  <si>
    <t>Tread End Cementing</t>
  </si>
  <si>
    <t>30800106</t>
  </si>
  <si>
    <t>Green Tire Spraying</t>
  </si>
  <si>
    <t>30800107</t>
  </si>
  <si>
    <t>Tire Curing</t>
  </si>
  <si>
    <t>30800108</t>
  </si>
  <si>
    <t>Solvent Mixing</t>
  </si>
  <si>
    <t>30800109</t>
  </si>
  <si>
    <t>Solvent Storage ** (Use 4-07-004-01 thru 4-07-999-98 if possible)</t>
  </si>
  <si>
    <t>30800110</t>
  </si>
  <si>
    <t>Solvent Storage (Use 4-07-004-01 thru 4-07-999-98 if possible)</t>
  </si>
  <si>
    <t>30800111</t>
  </si>
  <si>
    <t>Compounding</t>
  </si>
  <si>
    <t>30800112</t>
  </si>
  <si>
    <t>30800113</t>
  </si>
  <si>
    <t>Tread Extruder</t>
  </si>
  <si>
    <t>30800114</t>
  </si>
  <si>
    <t>Sidewall Extruder</t>
  </si>
  <si>
    <t>30800115</t>
  </si>
  <si>
    <t>Calendering</t>
  </si>
  <si>
    <t>30800116</t>
  </si>
  <si>
    <t>Latex Dipping</t>
  </si>
  <si>
    <t>30800117</t>
  </si>
  <si>
    <t>30800120</t>
  </si>
  <si>
    <t>Obs - no distinction by units</t>
  </si>
  <si>
    <t>30800121</t>
  </si>
  <si>
    <t>30800122</t>
  </si>
  <si>
    <t>30800123</t>
  </si>
  <si>
    <t>30800124</t>
  </si>
  <si>
    <t>30800125</t>
  </si>
  <si>
    <t>30800126</t>
  </si>
  <si>
    <t>30800127</t>
  </si>
  <si>
    <t>30800128</t>
  </si>
  <si>
    <t>30800129</t>
  </si>
  <si>
    <t>30800130</t>
  </si>
  <si>
    <t>30800131</t>
  </si>
  <si>
    <t>30800132</t>
  </si>
  <si>
    <t>30800133</t>
  </si>
  <si>
    <t>30800199</t>
  </si>
  <si>
    <t>30800197</t>
  </si>
  <si>
    <t>30800198</t>
  </si>
  <si>
    <t>30800501</t>
  </si>
  <si>
    <t>Tire Retreading</t>
  </si>
  <si>
    <t>Tire Buffing Machines</t>
  </si>
  <si>
    <t>30800699</t>
  </si>
  <si>
    <t>Other Fabricated Plastics</t>
  </si>
  <si>
    <t>30800701</t>
  </si>
  <si>
    <t>Fiberglass Resin Products</t>
  </si>
  <si>
    <t>Plastics Machining: Drilling/Sanding/Sawing/etc.</t>
  </si>
  <si>
    <t>30800702</t>
  </si>
  <si>
    <t>Mould Release</t>
  </si>
  <si>
    <t>30800703</t>
  </si>
  <si>
    <t>Solvent Consumption</t>
  </si>
  <si>
    <t>30800704</t>
  </si>
  <si>
    <t>Adhesive Consumption</t>
  </si>
  <si>
    <t>30800705</t>
  </si>
  <si>
    <t>30800720</t>
  </si>
  <si>
    <t>30800721</t>
  </si>
  <si>
    <t>Gel Coat: Roll On</t>
  </si>
  <si>
    <t>30800722</t>
  </si>
  <si>
    <t>Gel Coat: Spray On</t>
  </si>
  <si>
    <t>30800723</t>
  </si>
  <si>
    <t>Resin: General: Roll On</t>
  </si>
  <si>
    <t>30800724</t>
  </si>
  <si>
    <t>Resin: General: Spray On ** (use 3-08-007-30)</t>
  </si>
  <si>
    <t>30800730</t>
  </si>
  <si>
    <t>Resin Spray Layup (non-vapor-suppressed)</t>
  </si>
  <si>
    <t>30800731</t>
  </si>
  <si>
    <t>Resin Spray Layup (vapor-suppressed)</t>
  </si>
  <si>
    <t>30800732</t>
  </si>
  <si>
    <t>Resin Spray Layup (vacuum bagging)</t>
  </si>
  <si>
    <t>30800736</t>
  </si>
  <si>
    <t>Resin Closed Molding</t>
  </si>
  <si>
    <t>30800799</t>
  </si>
  <si>
    <t>30800801</t>
  </si>
  <si>
    <t>Plastic Foam Products</t>
  </si>
  <si>
    <t>Expansion Process via Steam</t>
  </si>
  <si>
    <t>30800802</t>
  </si>
  <si>
    <t>30800803</t>
  </si>
  <si>
    <t>Bead Storage</t>
  </si>
  <si>
    <t>30800901</t>
  </si>
  <si>
    <t>Plastic Miscellaneous Products</t>
  </si>
  <si>
    <t>Polystyrene: General</t>
  </si>
  <si>
    <t>30801001</t>
  </si>
  <si>
    <t>Plastic Products Manufacturing</t>
  </si>
  <si>
    <t>Adhesives Production: General Process</t>
  </si>
  <si>
    <t>30801002</t>
  </si>
  <si>
    <t>30801003</t>
  </si>
  <si>
    <t>Film Production, Die (Flat/Circular)</t>
  </si>
  <si>
    <t>30801004</t>
  </si>
  <si>
    <t>Sheet Production, Polymerizer</t>
  </si>
  <si>
    <t>30801005</t>
  </si>
  <si>
    <t>Foam Production - General Process</t>
  </si>
  <si>
    <t>30801006</t>
  </si>
  <si>
    <t>Lamination, Kettles/Oven</t>
  </si>
  <si>
    <t>30801007</t>
  </si>
  <si>
    <t>Molding Machine</t>
  </si>
  <si>
    <t>30801008</t>
  </si>
  <si>
    <t>Sheet Production, Calendering</t>
  </si>
  <si>
    <t>30805001</t>
  </si>
  <si>
    <t>Vinyl Floor Tile Manufacturing</t>
  </si>
  <si>
    <t>Tile Chip Bin Tipper</t>
  </si>
  <si>
    <t>30805002</t>
  </si>
  <si>
    <t>Tile Chip Receiving Hopper</t>
  </si>
  <si>
    <t>30805003</t>
  </si>
  <si>
    <t>Tile Chip Belt Conveyors</t>
  </si>
  <si>
    <t>30805004</t>
  </si>
  <si>
    <t>Scrap Hopper</t>
  </si>
  <si>
    <t>30805005</t>
  </si>
  <si>
    <t>Weigh Scales</t>
  </si>
  <si>
    <t>30805006</t>
  </si>
  <si>
    <t>30805007</t>
  </si>
  <si>
    <t>Mill</t>
  </si>
  <si>
    <t>30805008</t>
  </si>
  <si>
    <t>Blender</t>
  </si>
  <si>
    <t>30805009</t>
  </si>
  <si>
    <t>30805010</t>
  </si>
  <si>
    <t>Scrap Chopper</t>
  </si>
  <si>
    <t>30805011</t>
  </si>
  <si>
    <t>Adhesive Applicator</t>
  </si>
  <si>
    <t>30805012</t>
  </si>
  <si>
    <t>Limestone Purge</t>
  </si>
  <si>
    <t>30805013</t>
  </si>
  <si>
    <t>Scrap Discharging</t>
  </si>
  <si>
    <t>30805014</t>
  </si>
  <si>
    <t>PVC Unloading</t>
  </si>
  <si>
    <t>30805015</t>
  </si>
  <si>
    <t>PVC Storage</t>
  </si>
  <si>
    <t>30805016</t>
  </si>
  <si>
    <t>PVC Surge Bins</t>
  </si>
  <si>
    <t>30805017</t>
  </si>
  <si>
    <t>Limestone Storage</t>
  </si>
  <si>
    <t>30805018</t>
  </si>
  <si>
    <t>Limestone Elevators</t>
  </si>
  <si>
    <t>30805019</t>
  </si>
  <si>
    <t>Unloading Operation, Limestone</t>
  </si>
  <si>
    <t>30805099</t>
  </si>
  <si>
    <t>Unspecified</t>
  </si>
  <si>
    <t>30880001</t>
  </si>
  <si>
    <t>30882001</t>
  </si>
  <si>
    <t>30882002</t>
  </si>
  <si>
    <t>30882599</t>
  </si>
  <si>
    <t>30890001</t>
  </si>
  <si>
    <t>SCC8-added process htrs&amp;SCC6</t>
  </si>
  <si>
    <t>30890002</t>
  </si>
  <si>
    <t>30890003</t>
  </si>
  <si>
    <t>30890004</t>
  </si>
  <si>
    <t>30890011</t>
  </si>
  <si>
    <t>SCC6-rev from Process Htrs</t>
  </si>
  <si>
    <t>30890012</t>
  </si>
  <si>
    <t>30890013</t>
  </si>
  <si>
    <t>30890021</t>
  </si>
  <si>
    <t>30890022</t>
  </si>
  <si>
    <t>30890023</t>
  </si>
  <si>
    <t>30899999</t>
  </si>
  <si>
    <t>30900198</t>
  </si>
  <si>
    <t>Fabricated Metal Products</t>
  </si>
  <si>
    <t>30900199</t>
  </si>
  <si>
    <t>30900201</t>
  </si>
  <si>
    <t>Abrasive Blasting of Metal Parts</t>
  </si>
  <si>
    <t>30900202</t>
  </si>
  <si>
    <t>Sand Abrasive</t>
  </si>
  <si>
    <t>30900203</t>
  </si>
  <si>
    <t>Slag Abrasive</t>
  </si>
  <si>
    <t>30900204</t>
  </si>
  <si>
    <t>Garnet Abrasive</t>
  </si>
  <si>
    <t>30900205</t>
  </si>
  <si>
    <t>Steel Grit Abrasive</t>
  </si>
  <si>
    <t>30900206</t>
  </si>
  <si>
    <t>Walnut Shell Abrasive</t>
  </si>
  <si>
    <t>30900207</t>
  </si>
  <si>
    <t>Shotblast with Air</t>
  </si>
  <si>
    <t>30900208</t>
  </si>
  <si>
    <t>Shotblast w/o Air</t>
  </si>
  <si>
    <t>30900298</t>
  </si>
  <si>
    <t>30900299</t>
  </si>
  <si>
    <t>30900301</t>
  </si>
  <si>
    <t>Abrasive Cleaning of Metal Parts</t>
  </si>
  <si>
    <t>Brush Cleaning</t>
  </si>
  <si>
    <t>30900302</t>
  </si>
  <si>
    <t>Tumble Cleaning</t>
  </si>
  <si>
    <t>30900303</t>
  </si>
  <si>
    <t>Polishing</t>
  </si>
  <si>
    <t>30900304</t>
  </si>
  <si>
    <t>Buffing</t>
  </si>
  <si>
    <t>30900500</t>
  </si>
  <si>
    <t>Welding</t>
  </si>
  <si>
    <t>30900501</t>
  </si>
  <si>
    <t>Arc Welding: General ** (See 3-09-050)</t>
  </si>
  <si>
    <t>30900502</t>
  </si>
  <si>
    <t>Oxyfuel Welding: General ** (See 3-09-044)</t>
  </si>
  <si>
    <t>30901001</t>
  </si>
  <si>
    <t>Electroplating Operations</t>
  </si>
  <si>
    <t>Entire Process: General</t>
  </si>
  <si>
    <t>30901002</t>
  </si>
  <si>
    <t>30901003</t>
  </si>
  <si>
    <t>Entire Process: Nickel</t>
  </si>
  <si>
    <t>30901004</t>
  </si>
  <si>
    <t>Entire Process: Copper</t>
  </si>
  <si>
    <t>30901005</t>
  </si>
  <si>
    <t>Entire Process: Zinc</t>
  </si>
  <si>
    <t>30901006</t>
  </si>
  <si>
    <t>Entire Process: Chrome</t>
  </si>
  <si>
    <t>30901007</t>
  </si>
  <si>
    <t>Entire Process: Cadmium</t>
  </si>
  <si>
    <t>30901014</t>
  </si>
  <si>
    <t>Chromium (all types) - Alkaline Cleaning</t>
  </si>
  <si>
    <t>30901015</t>
  </si>
  <si>
    <t>Chromium (all types) - Acid Dip</t>
  </si>
  <si>
    <t>30901016</t>
  </si>
  <si>
    <t>Hard Chromium - Chromic Acid Anodic Treatment</t>
  </si>
  <si>
    <t>30901018</t>
  </si>
  <si>
    <t>Hard Chromium - Electroplating Tank</t>
  </si>
  <si>
    <t>30901028</t>
  </si>
  <si>
    <t>Decorative Chromium - Electroplating Tank</t>
  </si>
  <si>
    <t>30901038</t>
  </si>
  <si>
    <t>Chromic Acid Anodizing - Anodizing Tank</t>
  </si>
  <si>
    <t>30901042</t>
  </si>
  <si>
    <t>Copper (cyanide, including strike) - Electroplating Tank</t>
  </si>
  <si>
    <t>30901045</t>
  </si>
  <si>
    <t>Copper (sulfate) - Electroplating Tank</t>
  </si>
  <si>
    <t>30901048</t>
  </si>
  <si>
    <t>Copper (general) - Electroplating Tank 1000 amp-hr current applied</t>
  </si>
  <si>
    <t>30901052</t>
  </si>
  <si>
    <t>Cadmium (cyanide) - Electroplating Tank 1000 amp-hr current applied</t>
  </si>
  <si>
    <t>30901054</t>
  </si>
  <si>
    <t>Cadmium (acid fluoborate) - Electroplating Tank 1000 amp-hr current</t>
  </si>
  <si>
    <t>30901058</t>
  </si>
  <si>
    <t>Cadmium (general) - Electroplating Tank 1000 amp-hr current applied</t>
  </si>
  <si>
    <t>30901061</t>
  </si>
  <si>
    <t>Nickel (all chloride) - Electroplating Tank 1000 amp-hr current appli</t>
  </si>
  <si>
    <t>30901063</t>
  </si>
  <si>
    <t>Nickel (chloride sulfate) - Electroplating Tank 1000 amp-hr current</t>
  </si>
  <si>
    <t>30901065</t>
  </si>
  <si>
    <t>Nickel (sulfamate or watts) - Electroplating Tank 1000 amp-hr current</t>
  </si>
  <si>
    <t>30901067</t>
  </si>
  <si>
    <t>Nickel (non-chloride) - Electroplating Tank 1000 amp-hr current appli</t>
  </si>
  <si>
    <t>30901068</t>
  </si>
  <si>
    <t>Nickel (general) - Electroplating Tank</t>
  </si>
  <si>
    <t>30901078</t>
  </si>
  <si>
    <t>Zinc (general) - Electroplating Tank</t>
  </si>
  <si>
    <t>30901097</t>
  </si>
  <si>
    <t>30901098</t>
  </si>
  <si>
    <t>30901099</t>
  </si>
  <si>
    <t>30901101</t>
  </si>
  <si>
    <t>Conversion Coating of Metal Products</t>
  </si>
  <si>
    <t>Alkaline Cleaning Bath</t>
  </si>
  <si>
    <t>30901102</t>
  </si>
  <si>
    <t>Acid Cleaning Bath (Pickling)</t>
  </si>
  <si>
    <t>30901103</t>
  </si>
  <si>
    <t>Anodizing Kettle</t>
  </si>
  <si>
    <t>30901104</t>
  </si>
  <si>
    <t>Rinsing/Finishing</t>
  </si>
  <si>
    <t>30901199</t>
  </si>
  <si>
    <t>30901201</t>
  </si>
  <si>
    <t>Precious Metals Recovery</t>
  </si>
  <si>
    <t>Reclamation Furnace</t>
  </si>
  <si>
    <t>30901202</t>
  </si>
  <si>
    <t>30901203</t>
  </si>
  <si>
    <t>30901204</t>
  </si>
  <si>
    <t>30901205</t>
  </si>
  <si>
    <t>30901501</t>
  </si>
  <si>
    <t>Chemical Milling of Metal Products</t>
  </si>
  <si>
    <t>Milling Tank</t>
  </si>
  <si>
    <t>30901601</t>
  </si>
  <si>
    <t>Metal Pipe Coating of Metal Parts</t>
  </si>
  <si>
    <t>Asphalt Dipping</t>
  </si>
  <si>
    <t>30901602</t>
  </si>
  <si>
    <t>Pipe Spinning</t>
  </si>
  <si>
    <t>30901603</t>
  </si>
  <si>
    <t>Pipe Wrapping</t>
  </si>
  <si>
    <t>30901604</t>
  </si>
  <si>
    <t>Coal Tar/Asphalt Melting Kettle</t>
  </si>
  <si>
    <t>30901605</t>
  </si>
  <si>
    <t>30901606</t>
  </si>
  <si>
    <t>30901607</t>
  </si>
  <si>
    <t>30901610</t>
  </si>
  <si>
    <t>Raw Material Storage: Asphalt</t>
  </si>
  <si>
    <t>30901611</t>
  </si>
  <si>
    <t>Raw Material Storage: Coal Tar</t>
  </si>
  <si>
    <t>30901699</t>
  </si>
  <si>
    <t>30902099</t>
  </si>
  <si>
    <t>30902501</t>
  </si>
  <si>
    <t>Drum Cleaning/Reclamation</t>
  </si>
  <si>
    <t>Drum Burning Furnace</t>
  </si>
  <si>
    <t>30903004</t>
  </si>
  <si>
    <t>Machining Operations</t>
  </si>
  <si>
    <t>Specify Material**</t>
  </si>
  <si>
    <t>30903005</t>
  </si>
  <si>
    <t>Sawing: Specify Material in Comments</t>
  </si>
  <si>
    <t>30903006</t>
  </si>
  <si>
    <t>Honing: Specify Material in Comments</t>
  </si>
  <si>
    <t>30903007</t>
  </si>
  <si>
    <t>Lubrication: Specify Material</t>
  </si>
  <si>
    <t>30903008</t>
  </si>
  <si>
    <t>Plasma Torch</t>
  </si>
  <si>
    <t>30903010</t>
  </si>
  <si>
    <t>Stamping and Drawing (Auto Body Parts)</t>
  </si>
  <si>
    <t>30903099</t>
  </si>
  <si>
    <t>30903901</t>
  </si>
  <si>
    <t>Powder Metallurgy Part Manufacturing (NAICS 332117)</t>
  </si>
  <si>
    <t>Electric Sinter Oven Vents</t>
  </si>
  <si>
    <t>30903902</t>
  </si>
  <si>
    <t>Electric Sinter Oven Gas Burners</t>
  </si>
  <si>
    <t>30903951</t>
  </si>
  <si>
    <t>Application of Coatings to Sintered Parts</t>
  </si>
  <si>
    <t>30904001</t>
  </si>
  <si>
    <t>Metal Deposition Processes</t>
  </si>
  <si>
    <t>Metallizing: Wire Atomization and Spraying</t>
  </si>
  <si>
    <t>30904010</t>
  </si>
  <si>
    <t>Thermal Spraying of Powdered Metal</t>
  </si>
  <si>
    <t>30904020</t>
  </si>
  <si>
    <t>Plasma Arc Spraying of Powdered Metal</t>
  </si>
  <si>
    <t>30904030</t>
  </si>
  <si>
    <t>Tinning: Batch Process</t>
  </si>
  <si>
    <t>30904100</t>
  </si>
  <si>
    <t>Resistance Welding</t>
  </si>
  <si>
    <t>30904200</t>
  </si>
  <si>
    <t>Brazing</t>
  </si>
  <si>
    <t>30904300</t>
  </si>
  <si>
    <t>Soldering</t>
  </si>
  <si>
    <t>30904400</t>
  </si>
  <si>
    <t>Oxyfuel Welding</t>
  </si>
  <si>
    <t>30904500</t>
  </si>
  <si>
    <t>Thermal Spraying</t>
  </si>
  <si>
    <t>30904600</t>
  </si>
  <si>
    <t>Oxyfuel Cutting</t>
  </si>
  <si>
    <t>30904700</t>
  </si>
  <si>
    <t>Arc Cutting</t>
  </si>
  <si>
    <t>30905000</t>
  </si>
  <si>
    <t>Arc Welding: General: Consummable and Non-consummable Electrode</t>
  </si>
  <si>
    <t>Consumable and Non-consumable Electrode</t>
  </si>
  <si>
    <t>30905100</t>
  </si>
  <si>
    <t>Shielded Metal Arc Welding (SMAW)</t>
  </si>
  <si>
    <t>30905104</t>
  </si>
  <si>
    <t>14Mn-4Cr Electrode</t>
  </si>
  <si>
    <t>30905108</t>
  </si>
  <si>
    <t>E11018 Electrode</t>
  </si>
  <si>
    <t>30905112</t>
  </si>
  <si>
    <t>E308 Electrode</t>
  </si>
  <si>
    <t>30905116</t>
  </si>
  <si>
    <t>E310 Electrode</t>
  </si>
  <si>
    <t>30905120</t>
  </si>
  <si>
    <t>E316 Electrode</t>
  </si>
  <si>
    <t>30905124</t>
  </si>
  <si>
    <t>E410 Electrode</t>
  </si>
  <si>
    <t>30905128</t>
  </si>
  <si>
    <t>E6010 Electrode</t>
  </si>
  <si>
    <t>30905132</t>
  </si>
  <si>
    <t>E6011 Electrode</t>
  </si>
  <si>
    <t>30905136</t>
  </si>
  <si>
    <t>E6012 Electrode</t>
  </si>
  <si>
    <t>30905140</t>
  </si>
  <si>
    <t>E6013 Electrode</t>
  </si>
  <si>
    <t>30905144</t>
  </si>
  <si>
    <t>E7018 Electrode</t>
  </si>
  <si>
    <t>30905148</t>
  </si>
  <si>
    <t>E7024 Electrode</t>
  </si>
  <si>
    <t>30905152</t>
  </si>
  <si>
    <t>E7028 Electrode</t>
  </si>
  <si>
    <t>30905156</t>
  </si>
  <si>
    <t>E8018 Electrode</t>
  </si>
  <si>
    <t>30905160</t>
  </si>
  <si>
    <t>E9015 Electrode</t>
  </si>
  <si>
    <t>30905164</t>
  </si>
  <si>
    <t>E9018 Electrode</t>
  </si>
  <si>
    <t>30905168</t>
  </si>
  <si>
    <t>ECoCr-A Electrode</t>
  </si>
  <si>
    <t>30905172</t>
  </si>
  <si>
    <t>ENi-Cl Electrode</t>
  </si>
  <si>
    <t>30905176</t>
  </si>
  <si>
    <t>ENiCrMo Electrode</t>
  </si>
  <si>
    <t>30905180</t>
  </si>
  <si>
    <t>ENi-Cu Electrode</t>
  </si>
  <si>
    <t>30905200</t>
  </si>
  <si>
    <t>Gas Metal Arc Welding (GMAW)</t>
  </si>
  <si>
    <t>30905210</t>
  </si>
  <si>
    <t>ER1260 Electrode</t>
  </si>
  <si>
    <t>30905212</t>
  </si>
  <si>
    <t>E308l Electrode</t>
  </si>
  <si>
    <t>30905220</t>
  </si>
  <si>
    <t>ER316 Electrode</t>
  </si>
  <si>
    <t>30905226</t>
  </si>
  <si>
    <t>ER5154 Electrode</t>
  </si>
  <si>
    <t>30905254</t>
  </si>
  <si>
    <t>E70S Electrode</t>
  </si>
  <si>
    <t>30905276</t>
  </si>
  <si>
    <t>ERNiCrMo Electrode</t>
  </si>
  <si>
    <t>30905280</t>
  </si>
  <si>
    <t>ERNiCu Electrode</t>
  </si>
  <si>
    <t>30905300</t>
  </si>
  <si>
    <t>Flux Cored Arc Welding (FCAW)</t>
  </si>
  <si>
    <t>30905306</t>
  </si>
  <si>
    <t>E110 T5-K3 Electrode</t>
  </si>
  <si>
    <t>30905308</t>
  </si>
  <si>
    <t>30905312</t>
  </si>
  <si>
    <t>E308LT Electrode</t>
  </si>
  <si>
    <t>30905320</t>
  </si>
  <si>
    <t>E316LT Electrode</t>
  </si>
  <si>
    <t>30905354</t>
  </si>
  <si>
    <t>E70T Electrode</t>
  </si>
  <si>
    <t>30905355</t>
  </si>
  <si>
    <t>E71T Electrode</t>
  </si>
  <si>
    <t>30905400</t>
  </si>
  <si>
    <t>Submerged Arc Welding (SAW)</t>
  </si>
  <si>
    <t>30905410</t>
  </si>
  <si>
    <t>EM12K Electrode</t>
  </si>
  <si>
    <t>30905500</t>
  </si>
  <si>
    <t>Electrogas Welding (EGW)</t>
  </si>
  <si>
    <t>30905600</t>
  </si>
  <si>
    <t>Electrostag Welding (ESW)</t>
  </si>
  <si>
    <t>30905800</t>
  </si>
  <si>
    <t>Gas Tungsten Arc Welding (GTAW)</t>
  </si>
  <si>
    <t>30905900</t>
  </si>
  <si>
    <t>Plasma Arc Welding (PAW)</t>
  </si>
  <si>
    <t>30906001</t>
  </si>
  <si>
    <t>Porcelain Enamel/Ceramic Glaze Spraying</t>
  </si>
  <si>
    <t>Spray Booth</t>
  </si>
  <si>
    <t>30906002</t>
  </si>
  <si>
    <t>Ceramic Glaze: Material Handling</t>
  </si>
  <si>
    <t>30906003</t>
  </si>
  <si>
    <t>Ceramic Glaze: Solution Preparation</t>
  </si>
  <si>
    <t>30906004</t>
  </si>
  <si>
    <t>Ceramic Glaze: Surface Preparation</t>
  </si>
  <si>
    <t>30906005</t>
  </si>
  <si>
    <t>Ceramic Glaze: Plating</t>
  </si>
  <si>
    <t>30906006</t>
  </si>
  <si>
    <t>Ceramic Glaze: Storage</t>
  </si>
  <si>
    <t>30906007</t>
  </si>
  <si>
    <t>Ceramic Glaze: Drying</t>
  </si>
  <si>
    <t>30906099</t>
  </si>
  <si>
    <t>30980001</t>
  </si>
  <si>
    <t>30982001</t>
  </si>
  <si>
    <t>30982002</t>
  </si>
  <si>
    <t>30982599</t>
  </si>
  <si>
    <t>30988801</t>
  </si>
  <si>
    <t>30988802</t>
  </si>
  <si>
    <t>30988803</t>
  </si>
  <si>
    <t>30988804</t>
  </si>
  <si>
    <t>30988805</t>
  </si>
  <si>
    <t>30988806</t>
  </si>
  <si>
    <t>30990001</t>
  </si>
  <si>
    <t>30990002</t>
  </si>
  <si>
    <t>30990003</t>
  </si>
  <si>
    <t>30990011</t>
  </si>
  <si>
    <t>30990012</t>
  </si>
  <si>
    <t>30990013</t>
  </si>
  <si>
    <t>30990023</t>
  </si>
  <si>
    <t>30999997</t>
  </si>
  <si>
    <t>30999998</t>
  </si>
  <si>
    <t>30999999</t>
  </si>
  <si>
    <t>31000101</t>
  </si>
  <si>
    <t>Oil and Gas Production</t>
  </si>
  <si>
    <t>Crude Oil Production</t>
  </si>
  <si>
    <t>Complete Well: Fugitive Emissions</t>
  </si>
  <si>
    <t>31000102</t>
  </si>
  <si>
    <t>Miscellaneous Well: General</t>
  </si>
  <si>
    <t>31000103</t>
  </si>
  <si>
    <t>Wells: Rod Pumps</t>
  </si>
  <si>
    <t>31000104</t>
  </si>
  <si>
    <t>Crude Oil Sumps</t>
  </si>
  <si>
    <t>31000105</t>
  </si>
  <si>
    <t>Crude Oil Pits</t>
  </si>
  <si>
    <t>31000106</t>
  </si>
  <si>
    <t>Enhanced Wells, Water Reinjection</t>
  </si>
  <si>
    <t>31000107</t>
  </si>
  <si>
    <t>Oil/Gas/Water/Separation</t>
  </si>
  <si>
    <t>31000108</t>
  </si>
  <si>
    <t>Evaporation from Liquid Leaks into Oil Well Cellars</t>
  </si>
  <si>
    <t>31000121</t>
  </si>
  <si>
    <t>Site Preparation</t>
  </si>
  <si>
    <t>31000122</t>
  </si>
  <si>
    <t>Drilling and Well Completion</t>
  </si>
  <si>
    <t>31000123</t>
  </si>
  <si>
    <t>Well Casing Vents</t>
  </si>
  <si>
    <t>31000124</t>
  </si>
  <si>
    <t>Valves: General</t>
  </si>
  <si>
    <t>31000125</t>
  </si>
  <si>
    <t>Relief Valves</t>
  </si>
  <si>
    <t>31000126</t>
  </si>
  <si>
    <t>Pump Seals</t>
  </si>
  <si>
    <t>31000127</t>
  </si>
  <si>
    <t>Ranges and Connections</t>
  </si>
  <si>
    <t>31000128</t>
  </si>
  <si>
    <t>Oil Heating</t>
  </si>
  <si>
    <t>31000129</t>
  </si>
  <si>
    <t>Gas/Liquid Separation</t>
  </si>
  <si>
    <t>31000130</t>
  </si>
  <si>
    <t>Fugitives: Compressor Seals</t>
  </si>
  <si>
    <t>31000131</t>
  </si>
  <si>
    <t>Fugitives: Drains</t>
  </si>
  <si>
    <t>31000132</t>
  </si>
  <si>
    <t>Atmospheric Wash Tank (2nd Stage of Gas-Oil Separation): Flashing Loss</t>
  </si>
  <si>
    <t>31000140</t>
  </si>
  <si>
    <t>Waste Sumps: Primary Light Crude</t>
  </si>
  <si>
    <t>31000141</t>
  </si>
  <si>
    <t>Waste Sumps: Primary Heavy Crude</t>
  </si>
  <si>
    <t>31000142</t>
  </si>
  <si>
    <t>Waste Sumps: Secondary Light Crude</t>
  </si>
  <si>
    <t>31000143</t>
  </si>
  <si>
    <t>Waste Sumps: Secondary Heavy Crude</t>
  </si>
  <si>
    <t>31000144</t>
  </si>
  <si>
    <t>Waste Sumps: Tertiary Light Crude</t>
  </si>
  <si>
    <t>31000145</t>
  </si>
  <si>
    <t>Waste Sumps: Tertiary Heavy Crude</t>
  </si>
  <si>
    <t>31000146</t>
  </si>
  <si>
    <t>Gathering Lines</t>
  </si>
  <si>
    <t>31000160</t>
  </si>
  <si>
    <t>31000199</t>
  </si>
  <si>
    <t>Processing Operations: Not Classified</t>
  </si>
  <si>
    <t>Natural Gas Production</t>
  </si>
  <si>
    <t>Gas Sweetening: Amine Process</t>
  </si>
  <si>
    <t>31000202</t>
  </si>
  <si>
    <t>Gas Stripping Operations</t>
  </si>
  <si>
    <t>Compressors</t>
  </si>
  <si>
    <t>31000204</t>
  </si>
  <si>
    <t>Wells</t>
  </si>
  <si>
    <t>31000206</t>
  </si>
  <si>
    <t>Gas Lift</t>
  </si>
  <si>
    <t>Valves: Fugitive Emissions</t>
  </si>
  <si>
    <t>31000208</t>
  </si>
  <si>
    <t>31000209</t>
  </si>
  <si>
    <t>Incinerators Burning Waste Gas or Augmented Waste Gas</t>
  </si>
  <si>
    <t>31000211</t>
  </si>
  <si>
    <t>Pipeline Pigging (releases during pig removal)</t>
  </si>
  <si>
    <t>Flares Combusting Gases &gt;1000 BTU/scf</t>
  </si>
  <si>
    <t>Flares Combusting Gases &lt;1000 BTU/scf</t>
  </si>
  <si>
    <t>31000220</t>
  </si>
  <si>
    <t>All Equipt Leak Fugitives (Valves, Flanges, Connections, Seals, Drains</t>
  </si>
  <si>
    <t>31000221</t>
  </si>
  <si>
    <t>31000222</t>
  </si>
  <si>
    <t>31000224</t>
  </si>
  <si>
    <t>31000225</t>
  </si>
  <si>
    <t>31000226</t>
  </si>
  <si>
    <t>Flanges and Connections</t>
  </si>
  <si>
    <t>Glycol Dehydrator Reboiler Still Stack</t>
  </si>
  <si>
    <t>Glycol Dehydrator Reboiler Burner</t>
  </si>
  <si>
    <t>31000229</t>
  </si>
  <si>
    <t>31000230</t>
  </si>
  <si>
    <t>Hydrocarbon Skimmer</t>
  </si>
  <si>
    <t>31000231</t>
  </si>
  <si>
    <t>Natural Gas Processing Facilities</t>
  </si>
  <si>
    <t>Glycol Dehydrators: Reboiler Still Vent: Triethylene Glycol</t>
  </si>
  <si>
    <t>Glycol Dehydrators: Reboiler Burner Stack: Triethylene Glycol</t>
  </si>
  <si>
    <t>31000303</t>
  </si>
  <si>
    <t>Glycol Dehydrators: Phase Separator Vent: Triethylene Glycol</t>
  </si>
  <si>
    <t>31000304</t>
  </si>
  <si>
    <t>Glycol Dehydrators: Ethylene Glycol: General</t>
  </si>
  <si>
    <t>Gas Sweeting: Amine Process</t>
  </si>
  <si>
    <t>Process Valves</t>
  </si>
  <si>
    <t>31000307</t>
  </si>
  <si>
    <t>31000308</t>
  </si>
  <si>
    <t>Open-ended Lines</t>
  </si>
  <si>
    <t>31000309</t>
  </si>
  <si>
    <t>31000310</t>
  </si>
  <si>
    <t>31000311</t>
  </si>
  <si>
    <t>31000321</t>
  </si>
  <si>
    <t>Glycol Dehydrators: Niagaran Formation (Mich.)</t>
  </si>
  <si>
    <t>31000322</t>
  </si>
  <si>
    <t>Glycol Dehydrators: Prairie du Chien Formation (Mich.)</t>
  </si>
  <si>
    <t>31000323</t>
  </si>
  <si>
    <t>Glycol Dehydrators: Antrim Formation (Mich.)</t>
  </si>
  <si>
    <t>31000401</t>
  </si>
  <si>
    <t>31000402</t>
  </si>
  <si>
    <t>31000403</t>
  </si>
  <si>
    <t>31000406</t>
  </si>
  <si>
    <t>Propane/Butane</t>
  </si>
  <si>
    <t>31000411</t>
  </si>
  <si>
    <t>Distillate Oil (No. 2): Steam Generators</t>
  </si>
  <si>
    <t>31000412</t>
  </si>
  <si>
    <t>Residual Oil: Steam Generators</t>
  </si>
  <si>
    <t>31000413</t>
  </si>
  <si>
    <t>Crude Oil: Steam Generators</t>
  </si>
  <si>
    <t>31000414</t>
  </si>
  <si>
    <t>31000415</t>
  </si>
  <si>
    <t>Process Gas: Steam Generators</t>
  </si>
  <si>
    <t>31000501</t>
  </si>
  <si>
    <t>Liquid Waste Treatment</t>
  </si>
  <si>
    <t>Floatation Units</t>
  </si>
  <si>
    <t>31000502</t>
  </si>
  <si>
    <t>Liquid - Liquid Separator</t>
  </si>
  <si>
    <t>31000503</t>
  </si>
  <si>
    <t>Oil-Water Separator</t>
  </si>
  <si>
    <t>31000504</t>
  </si>
  <si>
    <t>Oil-Sludge-Waste Water Pit</t>
  </si>
  <si>
    <t>31000505</t>
  </si>
  <si>
    <t>Sand Filter Operation</t>
  </si>
  <si>
    <t>31000506</t>
  </si>
  <si>
    <t>31088801</t>
  </si>
  <si>
    <t>31088802</t>
  </si>
  <si>
    <t>31088803</t>
  </si>
  <si>
    <t>31088804</t>
  </si>
  <si>
    <t>31088805</t>
  </si>
  <si>
    <t>31100101</t>
  </si>
  <si>
    <t>Building Construction</t>
  </si>
  <si>
    <t>Construction: Building Contractors</t>
  </si>
  <si>
    <t>Site Preparation: Topsoil Removal</t>
  </si>
  <si>
    <t>31100102</t>
  </si>
  <si>
    <t>Site Preparation: Earth Moving (Cut and Fill)</t>
  </si>
  <si>
    <t>31100103</t>
  </si>
  <si>
    <t>Site Preparation: Aggregate Hauling (On Dirt)</t>
  </si>
  <si>
    <t>31100199</t>
  </si>
  <si>
    <t>31100201</t>
  </si>
  <si>
    <t>Demolitions/Special Trade Contracts</t>
  </si>
  <si>
    <t>Mechanical or Explosive Dismemberment</t>
  </si>
  <si>
    <t>31100202</t>
  </si>
  <si>
    <t>31100203</t>
  </si>
  <si>
    <t>Debris Loading</t>
  </si>
  <si>
    <t>31100204</t>
  </si>
  <si>
    <t>31100205</t>
  </si>
  <si>
    <t>On-site Truck Traffic</t>
  </si>
  <si>
    <t>31100206</t>
  </si>
  <si>
    <t>31100299</t>
  </si>
  <si>
    <t>Other Not Classified: Construction/Demolition</t>
  </si>
  <si>
    <t>31299999</t>
  </si>
  <si>
    <t>Machinery, Miscellaneous</t>
  </si>
  <si>
    <t>Miscellaneous Machinery</t>
  </si>
  <si>
    <t>31300500</t>
  </si>
  <si>
    <t>Electrical Equipment</t>
  </si>
  <si>
    <t>Electrical Switch Manufacture</t>
  </si>
  <si>
    <t>Electrical Switch Manufacture: Overall Process</t>
  </si>
  <si>
    <t>31301001</t>
  </si>
  <si>
    <t>Light Bulb Manufacture</t>
  </si>
  <si>
    <t>Light Bulb Glass to Socket Base Lubrication with SO2</t>
  </si>
  <si>
    <t>31301100</t>
  </si>
  <si>
    <t>Fluorescent Lamp Manufacture</t>
  </si>
  <si>
    <t>Fluorescent Lamp Manufacture: Overall Process</t>
  </si>
  <si>
    <t>31301200</t>
  </si>
  <si>
    <t>Fluorescent Lamp Recycling</t>
  </si>
  <si>
    <t>Fluorescent Lamp Recycling: Lamp Crusher</t>
  </si>
  <si>
    <t>31302000</t>
  </si>
  <si>
    <t>Mercury Oxide Battery Manufacture</t>
  </si>
  <si>
    <t>Mercury Oxide Battery Manufacture: Overall Process</t>
  </si>
  <si>
    <t>31303001</t>
  </si>
  <si>
    <t>Manufacturing - General</t>
  </si>
  <si>
    <t>Circuit Board Manufacturing</t>
  </si>
  <si>
    <t>31303061</t>
  </si>
  <si>
    <t>Circuit Board Etching: Acid</t>
  </si>
  <si>
    <t>31303062</t>
  </si>
  <si>
    <t>Circuit Board Etching: Alkaline</t>
  </si>
  <si>
    <t>31303063</t>
  </si>
  <si>
    <t>Circuit Board Etching: Plasma</t>
  </si>
  <si>
    <t>31303501</t>
  </si>
  <si>
    <t>Manufacturing - General Processes</t>
  </si>
  <si>
    <t>31303502</t>
  </si>
  <si>
    <t>31306500</t>
  </si>
  <si>
    <t>Semiconductor Manufacturing</t>
  </si>
  <si>
    <t>Integrated Circuit Manufacturing: General</t>
  </si>
  <si>
    <t>31306501</t>
  </si>
  <si>
    <t>Cleaning Processes: Wet Chemical: Specify Aqueous Solution</t>
  </si>
  <si>
    <t>31306502</t>
  </si>
  <si>
    <t>Cleaning Process: Plasma Process: Specify Gas Used</t>
  </si>
  <si>
    <t>31306505</t>
  </si>
  <si>
    <t>Photoresist Operations: General</t>
  </si>
  <si>
    <t>31306510</t>
  </si>
  <si>
    <t>Chemical Vapor Deposition: General: Specify Gas Used</t>
  </si>
  <si>
    <t>31306520</t>
  </si>
  <si>
    <t>Diffusion Process: Deposition Operation: Specify Gas Used</t>
  </si>
  <si>
    <t>31306530</t>
  </si>
  <si>
    <t>Etching Process: Wet Chemical: Specify Aqueous Solution</t>
  </si>
  <si>
    <t>31306531</t>
  </si>
  <si>
    <t>Etching Process: Plasma/Reactive Ion: Specify Gas Used</t>
  </si>
  <si>
    <t>31306599</t>
  </si>
  <si>
    <t>Miscellaneous Operations: General: Specify Material</t>
  </si>
  <si>
    <t>31307001</t>
  </si>
  <si>
    <t>Electrical Windings Reclamation</t>
  </si>
  <si>
    <t>Single Chamber Incinerator/Oven</t>
  </si>
  <si>
    <t>31307002</t>
  </si>
  <si>
    <t>Multiple Chamber Incinerator/Oven</t>
  </si>
  <si>
    <t>31380001</t>
  </si>
  <si>
    <t>31382001</t>
  </si>
  <si>
    <t>31382002</t>
  </si>
  <si>
    <t>31382599</t>
  </si>
  <si>
    <t>31390001</t>
  </si>
  <si>
    <t>31390002</t>
  </si>
  <si>
    <t>31390003</t>
  </si>
  <si>
    <t>31399999</t>
  </si>
  <si>
    <t>31400901</t>
  </si>
  <si>
    <t>Transportation Equipment</t>
  </si>
  <si>
    <t>Automobiles/Truck Assembly Operations</t>
  </si>
  <si>
    <t>Solder Joint Grinding</t>
  </si>
  <si>
    <t>31400902</t>
  </si>
  <si>
    <t>Soldering Machine</t>
  </si>
  <si>
    <t>31400903</t>
  </si>
  <si>
    <t>Stamping</t>
  </si>
  <si>
    <t>31401001</t>
  </si>
  <si>
    <t>Brake Shoe Debonding</t>
  </si>
  <si>
    <t>Single Chamber Incinerator</t>
  </si>
  <si>
    <t>31401002</t>
  </si>
  <si>
    <t>Multiple Chamber Incinerator</t>
  </si>
  <si>
    <t>31401101</t>
  </si>
  <si>
    <t>Auto Body Shredding</t>
  </si>
  <si>
    <t>Primary Metal Recovery Line</t>
  </si>
  <si>
    <t>31401102</t>
  </si>
  <si>
    <t>Secondary Metal Recovery Line</t>
  </si>
  <si>
    <t>31401201</t>
  </si>
  <si>
    <t>Welding/Soldering Automotive Repair</t>
  </si>
  <si>
    <t>31401501</t>
  </si>
  <si>
    <t>Boat Manufacturing</t>
  </si>
  <si>
    <t>31401503</t>
  </si>
  <si>
    <t>Resin Storage</t>
  </si>
  <si>
    <t>31401504</t>
  </si>
  <si>
    <t>Resin Transfer</t>
  </si>
  <si>
    <t>31401510</t>
  </si>
  <si>
    <t>Molding and Lamination Operations</t>
  </si>
  <si>
    <t>31401511</t>
  </si>
  <si>
    <t>Open Contact Molding: Gel Coat Application, Hand Layup</t>
  </si>
  <si>
    <t>31401512</t>
  </si>
  <si>
    <t>Open Contact Molding: Gel Coat Application, Spray Layup</t>
  </si>
  <si>
    <t>31401513</t>
  </si>
  <si>
    <t>Open Contact Molding: Gel Coat Curing</t>
  </si>
  <si>
    <t>31401514</t>
  </si>
  <si>
    <t>Open Contact Molding: Resin/Laminate Application, Machine Layup</t>
  </si>
  <si>
    <t>31401515</t>
  </si>
  <si>
    <t>Open Contact Molding: Resin/Laminate Application, Hand Layup,Spraying</t>
  </si>
  <si>
    <t>31401516</t>
  </si>
  <si>
    <t>Open Contact Molding: Resin/Laminate Application, Hand Layup,Brushing</t>
  </si>
  <si>
    <t>31401517</t>
  </si>
  <si>
    <t>Open Contact Molding: Resin/Laminate Application, Spray Layup</t>
  </si>
  <si>
    <t>31401518</t>
  </si>
  <si>
    <t>Open Contact Molding: Resin/Laminate Curing</t>
  </si>
  <si>
    <t>31401525</t>
  </si>
  <si>
    <t>Resin Transfer Molding</t>
  </si>
  <si>
    <t>31401530</t>
  </si>
  <si>
    <t>Bag Molding: Resin/Lamination, Hand Layup</t>
  </si>
  <si>
    <t>31401531</t>
  </si>
  <si>
    <t>Bag Molding: Resin/Lamination, Spray Layup</t>
  </si>
  <si>
    <t>31401540</t>
  </si>
  <si>
    <t>Lamination: Preparation of Resin/Laminate</t>
  </si>
  <si>
    <t>31401541</t>
  </si>
  <si>
    <t>Lamination: Polyurethane Foams</t>
  </si>
  <si>
    <t>31401550</t>
  </si>
  <si>
    <t>Assembly Area</t>
  </si>
  <si>
    <t>31401551</t>
  </si>
  <si>
    <t>Assembly Area: Sanding/Trimming of Laminated Parts</t>
  </si>
  <si>
    <t>31401552</t>
  </si>
  <si>
    <t>Assembly Area: Paint Spraying</t>
  </si>
  <si>
    <t>31401553</t>
  </si>
  <si>
    <t>Assembly Area: Carpet Glues</t>
  </si>
  <si>
    <t>31401560</t>
  </si>
  <si>
    <t>Cleanup</t>
  </si>
  <si>
    <t>31401561</t>
  </si>
  <si>
    <t>Cleanup: Tools (Other than Spray Guns)</t>
  </si>
  <si>
    <t>31401562</t>
  </si>
  <si>
    <t>Cleanup: Spray Guns</t>
  </si>
  <si>
    <t>31401563</t>
  </si>
  <si>
    <t>Cleanup: Molds</t>
  </si>
  <si>
    <t>31401570</t>
  </si>
  <si>
    <t>Waste Disposal: Used Cleanup Solvents</t>
  </si>
  <si>
    <t>31401571</t>
  </si>
  <si>
    <t>Waste Disposal: Stills</t>
  </si>
  <si>
    <t>31480001</t>
  </si>
  <si>
    <t>31482001</t>
  </si>
  <si>
    <t>31482002</t>
  </si>
  <si>
    <t>31482599</t>
  </si>
  <si>
    <t>Wastewater, Point of Generation</t>
  </si>
  <si>
    <t>31499999</t>
  </si>
  <si>
    <t>31501001</t>
  </si>
  <si>
    <t>Photo Equip/Health Care/Labs/Air Condit/SwimPools</t>
  </si>
  <si>
    <t>Photocopying Equipment Manufacturing</t>
  </si>
  <si>
    <t>Resin Transfer/Storage</t>
  </si>
  <si>
    <t>31501002</t>
  </si>
  <si>
    <t>Toner Classification</t>
  </si>
  <si>
    <t>31501003</t>
  </si>
  <si>
    <t>Toner (Carbon Black) Grinding</t>
  </si>
  <si>
    <t>31502001</t>
  </si>
  <si>
    <t>Health Care - Hospitals</t>
  </si>
  <si>
    <t>Sterilization with Ethylene Oxide</t>
  </si>
  <si>
    <t>31502002</t>
  </si>
  <si>
    <t>Sterilization with Freon</t>
  </si>
  <si>
    <t>31502003</t>
  </si>
  <si>
    <t>Sterilization with Formaldehyde</t>
  </si>
  <si>
    <t>31502004</t>
  </si>
  <si>
    <t>Sterilization - Steam Autoclaving</t>
  </si>
  <si>
    <t>31502021</t>
  </si>
  <si>
    <t>Shredding Medical Waste</t>
  </si>
  <si>
    <t>31502088</t>
  </si>
  <si>
    <t>Laboratory Fugitive Emissions</t>
  </si>
  <si>
    <t>31502089</t>
  </si>
  <si>
    <t>Miscellaneous Fugitive Emissions</t>
  </si>
  <si>
    <t>31502101</t>
  </si>
  <si>
    <t>Health Care - Crematoriums</t>
  </si>
  <si>
    <t>Crematory Stack</t>
  </si>
  <si>
    <t>31502102</t>
  </si>
  <si>
    <t>Crematory Stack - Human and Animal Crematories</t>
  </si>
  <si>
    <t>31502500</t>
  </si>
  <si>
    <t>Dental Alloy (Mercury Amalgams) Production</t>
  </si>
  <si>
    <t>Dental Alloy (Mercury Amalgams) Production: Overall Process</t>
  </si>
  <si>
    <t>31502700</t>
  </si>
  <si>
    <t>Thermometer Manufacture</t>
  </si>
  <si>
    <t>Thermometer Manufacture: Overall Process</t>
  </si>
  <si>
    <t>31503001</t>
  </si>
  <si>
    <t>Laboratories</t>
  </si>
  <si>
    <t>Bench Scale Reagents: Research</t>
  </si>
  <si>
    <t>31503002</t>
  </si>
  <si>
    <t>Bench Scale Reagents: Testing</t>
  </si>
  <si>
    <t>31503003</t>
  </si>
  <si>
    <t>Bench Scale Reagents: Medical</t>
  </si>
  <si>
    <t>31503101</t>
  </si>
  <si>
    <t>X-rays</t>
  </si>
  <si>
    <t>Medical: General</t>
  </si>
  <si>
    <t>31503102</t>
  </si>
  <si>
    <t>Structural: General</t>
  </si>
  <si>
    <t>31504001</t>
  </si>
  <si>
    <t>Commercial Swimming Pools - Chlorination-Chloroform</t>
  </si>
  <si>
    <t>Chlorination: Chloroform</t>
  </si>
  <si>
    <t>31505001</t>
  </si>
  <si>
    <t>Air-conditioning/Refrigeration</t>
  </si>
  <si>
    <t>Cooling Fluid: Freons</t>
  </si>
  <si>
    <t>SCC6&amp;SCC8-clarify</t>
  </si>
  <si>
    <t>31505002</t>
  </si>
  <si>
    <t>Cooling Fluid: Ammonia</t>
  </si>
  <si>
    <t>31505003</t>
  </si>
  <si>
    <t>Cooling Fluid: Specify Fluid</t>
  </si>
  <si>
    <t>31603001</t>
  </si>
  <si>
    <t>Photographic Film Manufacturing</t>
  </si>
  <si>
    <t>Product Manufacturing - Substrate Preparation</t>
  </si>
  <si>
    <t>Extrusion Operations</t>
  </si>
  <si>
    <t>31603002</t>
  </si>
  <si>
    <t>Film Support Operations</t>
  </si>
  <si>
    <t>31604001</t>
  </si>
  <si>
    <t>Product Manufacturing - Chemical Preparation</t>
  </si>
  <si>
    <t>31604002</t>
  </si>
  <si>
    <t>Emulsion Making Operations</t>
  </si>
  <si>
    <t>31604003</t>
  </si>
  <si>
    <t>Chemical Mixing Operations</t>
  </si>
  <si>
    <t>31605001</t>
  </si>
  <si>
    <t>Product Manufacturing - Surface Treatments</t>
  </si>
  <si>
    <t>Surface Coating Operations</t>
  </si>
  <si>
    <t>31605002</t>
  </si>
  <si>
    <t>Grid Ionizers</t>
  </si>
  <si>
    <t>31605003</t>
  </si>
  <si>
    <t>Corona Discharge Treatment</t>
  </si>
  <si>
    <t>31605004</t>
  </si>
  <si>
    <t>Photographic Drying Operations</t>
  </si>
  <si>
    <t>31606001</t>
  </si>
  <si>
    <t>Product Manufacturing - Finishing Operations</t>
  </si>
  <si>
    <t>General Film Manufacturing</t>
  </si>
  <si>
    <t>31606002</t>
  </si>
  <si>
    <t>Cutting/Slitting Operations</t>
  </si>
  <si>
    <t>31612001</t>
  </si>
  <si>
    <t>Support Activities - Cleaning Operations</t>
  </si>
  <si>
    <t>Tank Cleaning Operations</t>
  </si>
  <si>
    <t>31612002</t>
  </si>
  <si>
    <t>General Cleaning Operations</t>
  </si>
  <si>
    <t>31612003</t>
  </si>
  <si>
    <t>Parts Cleaning Operations</t>
  </si>
  <si>
    <t>31613001</t>
  </si>
  <si>
    <t>Support Activities - Storage Operations</t>
  </si>
  <si>
    <t>Solvent Storage Operations</t>
  </si>
  <si>
    <t>31613002</t>
  </si>
  <si>
    <t>General Storage Operations</t>
  </si>
  <si>
    <t>31613003</t>
  </si>
  <si>
    <t>Storage Silos</t>
  </si>
  <si>
    <t>31613004</t>
  </si>
  <si>
    <t>Waste Storage Operations</t>
  </si>
  <si>
    <t>31614001</t>
  </si>
  <si>
    <t>Support Activities - Material Transfer Operations</t>
  </si>
  <si>
    <t>Filling Operations (non petroleum)</t>
  </si>
  <si>
    <t>31614002</t>
  </si>
  <si>
    <t>Transfer of Chemicals</t>
  </si>
  <si>
    <t>31615001</t>
  </si>
  <si>
    <t>Support Activities - Separation Processes</t>
  </si>
  <si>
    <t>Recovery Operations</t>
  </si>
  <si>
    <t>31615002</t>
  </si>
  <si>
    <t>Regeneration Operations</t>
  </si>
  <si>
    <t>31615003</t>
  </si>
  <si>
    <t>Distillation Operations</t>
  </si>
  <si>
    <t>31615004</t>
  </si>
  <si>
    <t>Filtration Operations</t>
  </si>
  <si>
    <t>31616001</t>
  </si>
  <si>
    <t>Support Activities - Other Operations</t>
  </si>
  <si>
    <t>General Ventillation - Manufacturing Areas</t>
  </si>
  <si>
    <t>31616002</t>
  </si>
  <si>
    <t>General Process Tank Operations</t>
  </si>
  <si>
    <t>31616003</t>
  </si>
  <si>
    <t>Miscellaneous Manufacturing Operations</t>
  </si>
  <si>
    <t>31616004</t>
  </si>
  <si>
    <t>Paint Spraying Operations</t>
  </si>
  <si>
    <t>31616005</t>
  </si>
  <si>
    <t>General Maintenance Operations</t>
  </si>
  <si>
    <t>31616006</t>
  </si>
  <si>
    <t>Chemical Weighing Operations</t>
  </si>
  <si>
    <t>32099997</t>
  </si>
  <si>
    <t>Leather and Leather Products</t>
  </si>
  <si>
    <t>32099998</t>
  </si>
  <si>
    <t>32099999</t>
  </si>
  <si>
    <t>33000101</t>
  </si>
  <si>
    <t>Textile Products</t>
  </si>
  <si>
    <t>Yarn Preparation/Bleaching</t>
  </si>
  <si>
    <t>33000102</t>
  </si>
  <si>
    <t>Printing</t>
  </si>
  <si>
    <t>33000103</t>
  </si>
  <si>
    <t>Polyester Thread Production</t>
  </si>
  <si>
    <t>33000104</t>
  </si>
  <si>
    <t>Tenter Frames: Heat Setting</t>
  </si>
  <si>
    <t>33000105</t>
  </si>
  <si>
    <t>Carding</t>
  </si>
  <si>
    <t>33000106</t>
  </si>
  <si>
    <t>33000198</t>
  </si>
  <si>
    <t>33000199</t>
  </si>
  <si>
    <t>33000201</t>
  </si>
  <si>
    <t>Rubberized Fabrics</t>
  </si>
  <si>
    <t>33000202</t>
  </si>
  <si>
    <t>Wet Coating: General **</t>
  </si>
  <si>
    <t>33000203</t>
  </si>
  <si>
    <t>Hot Melt Coating: General **</t>
  </si>
  <si>
    <t>33000211</t>
  </si>
  <si>
    <t>Impregnation</t>
  </si>
  <si>
    <t>33000212</t>
  </si>
  <si>
    <t>Wet Coating</t>
  </si>
  <si>
    <t>33000213</t>
  </si>
  <si>
    <t>Hot Melt Coating</t>
  </si>
  <si>
    <t>33000214</t>
  </si>
  <si>
    <t>Wet Coating Mixing</t>
  </si>
  <si>
    <t>33000297</t>
  </si>
  <si>
    <t>33000298</t>
  </si>
  <si>
    <t>33000299</t>
  </si>
  <si>
    <t>33000301</t>
  </si>
  <si>
    <t>Carpet Operations</t>
  </si>
  <si>
    <t>Preparation/Processing</t>
  </si>
  <si>
    <t>33000302</t>
  </si>
  <si>
    <t>Printing/Dyeing</t>
  </si>
  <si>
    <t>33000303</t>
  </si>
  <si>
    <t>Basic Material Mixing</t>
  </si>
  <si>
    <t>33000304</t>
  </si>
  <si>
    <t>Shearing</t>
  </si>
  <si>
    <t>33000305</t>
  </si>
  <si>
    <t>Pile Erector</t>
  </si>
  <si>
    <t>33000306</t>
  </si>
  <si>
    <t>Heat Treating</t>
  </si>
  <si>
    <t>33000307</t>
  </si>
  <si>
    <t>33000399</t>
  </si>
  <si>
    <t>33000499</t>
  </si>
  <si>
    <t>Fabric Finishing</t>
  </si>
  <si>
    <t>33000599</t>
  </si>
  <si>
    <t>33088801</t>
  </si>
  <si>
    <t>33088802</t>
  </si>
  <si>
    <t>33088803</t>
  </si>
  <si>
    <t>33088804</t>
  </si>
  <si>
    <t>33088805</t>
  </si>
  <si>
    <t>36000101</t>
  </si>
  <si>
    <t>Printing and Publishing</t>
  </si>
  <si>
    <t>Typesetting (Lead Remelting)</t>
  </si>
  <si>
    <t>Remelting (Lead Emissions Only)</t>
  </si>
  <si>
    <t>38500101</t>
  </si>
  <si>
    <t>Process Cooling</t>
  </si>
  <si>
    <t>38500102</t>
  </si>
  <si>
    <t>Natural Draft</t>
  </si>
  <si>
    <t>38500110</t>
  </si>
  <si>
    <t>39000189</t>
  </si>
  <si>
    <t>39000199</t>
  </si>
  <si>
    <t>39000201</t>
  </si>
  <si>
    <t>Bituminous Coal</t>
  </si>
  <si>
    <t>Cement Kiln/Dryer (Bituminous Coal)</t>
  </si>
  <si>
    <t>39000203</t>
  </si>
  <si>
    <t>Lime Kiln (Bituminous)</t>
  </si>
  <si>
    <t>39000288</t>
  </si>
  <si>
    <t>General (Subbituminous)</t>
  </si>
  <si>
    <t>39000289</t>
  </si>
  <si>
    <t>General (Bituminous)</t>
  </si>
  <si>
    <t>39000299</t>
  </si>
  <si>
    <t>39000389</t>
  </si>
  <si>
    <t>39000399</t>
  </si>
  <si>
    <t>39000402</t>
  </si>
  <si>
    <t>Cement Kiln/Dryer</t>
  </si>
  <si>
    <t>39000403</t>
  </si>
  <si>
    <t>39000489</t>
  </si>
  <si>
    <t>39000499</t>
  </si>
  <si>
    <t>39000501</t>
  </si>
  <si>
    <t>Asphalt Dryer **</t>
  </si>
  <si>
    <t>39000502</t>
  </si>
  <si>
    <t>39000503</t>
  </si>
  <si>
    <t>39000599</t>
  </si>
  <si>
    <t>39000589</t>
  </si>
  <si>
    <t>39000598</t>
  </si>
  <si>
    <t>Grade 4 Oil: General</t>
  </si>
  <si>
    <t>39000602</t>
  </si>
  <si>
    <t>39000603</t>
  </si>
  <si>
    <t>39000605</t>
  </si>
  <si>
    <t>Metal Melting **</t>
  </si>
  <si>
    <t>39000689</t>
  </si>
  <si>
    <t>39000699</t>
  </si>
  <si>
    <t>39000701</t>
  </si>
  <si>
    <t>Coke Oven or Blast Furnace</t>
  </si>
  <si>
    <t>39000702</t>
  </si>
  <si>
    <t>39000788</t>
  </si>
  <si>
    <t>39000789</t>
  </si>
  <si>
    <t>39000797</t>
  </si>
  <si>
    <t>39000798</t>
  </si>
  <si>
    <t>39000799</t>
  </si>
  <si>
    <t>39000801</t>
  </si>
  <si>
    <t>Mineral Wool Fuel **</t>
  </si>
  <si>
    <t>39000889</t>
  </si>
  <si>
    <t>39000899</t>
  </si>
  <si>
    <t>General: Coke</t>
  </si>
  <si>
    <t>39000989</t>
  </si>
  <si>
    <t>39000999</t>
  </si>
  <si>
    <t>General: Wood</t>
  </si>
  <si>
    <t>39001089</t>
  </si>
  <si>
    <t>39001099</t>
  </si>
  <si>
    <t>39001289</t>
  </si>
  <si>
    <t>Solid Waste: General</t>
  </si>
  <si>
    <t>39001299</t>
  </si>
  <si>
    <t>39001385</t>
  </si>
  <si>
    <t>Recovered Solvent: General</t>
  </si>
  <si>
    <t>39001389</t>
  </si>
  <si>
    <t>39001399</t>
  </si>
  <si>
    <t>39090001</t>
  </si>
  <si>
    <t>Fuel Storage - Fixed Roof Tanks</t>
  </si>
  <si>
    <t>Residual Oil: Breathing Loss</t>
  </si>
  <si>
    <t>39090002</t>
  </si>
  <si>
    <t>Residual Oil: Working Loss</t>
  </si>
  <si>
    <t>39090003</t>
  </si>
  <si>
    <t>Distillate Oil (No. 2): Breathing Loss</t>
  </si>
  <si>
    <t>39090004</t>
  </si>
  <si>
    <t>Distillate Oil (No. 2): Working Loss</t>
  </si>
  <si>
    <t>39090005</t>
  </si>
  <si>
    <t>Oil No. 6: Breathing Loss</t>
  </si>
  <si>
    <t>39090006</t>
  </si>
  <si>
    <t>Oil No. 6: Working Loss</t>
  </si>
  <si>
    <t>39090007</t>
  </si>
  <si>
    <t>Methanol: Breathing Loss</t>
  </si>
  <si>
    <t>39090008</t>
  </si>
  <si>
    <t>Methanol: Working Loss</t>
  </si>
  <si>
    <t>39090009</t>
  </si>
  <si>
    <t>Residual Oil/Crude Oil: Breathing Loss</t>
  </si>
  <si>
    <t>39090010</t>
  </si>
  <si>
    <t>Residual Oil/Crude Oil: Working Loss</t>
  </si>
  <si>
    <t>39090011</t>
  </si>
  <si>
    <t>Dual Fuel (Gas/Oil): Breathing Loss</t>
  </si>
  <si>
    <t>39090012</t>
  </si>
  <si>
    <t>Dual Fuel (Gas/Oil): Working Loss</t>
  </si>
  <si>
    <t>39091001</t>
  </si>
  <si>
    <t>Fuel Storage - Floating Roof Tanks</t>
  </si>
  <si>
    <t>Residual Oil: Standing Loss</t>
  </si>
  <si>
    <t>39091002</t>
  </si>
  <si>
    <t>Residual Oil: Withdrawal Loss</t>
  </si>
  <si>
    <t>39091003</t>
  </si>
  <si>
    <t>Distillate Oil (No. 2): Standing Loss</t>
  </si>
  <si>
    <t>39091004</t>
  </si>
  <si>
    <t>Distillate Oil (No. 2): Withdrawal Loss</t>
  </si>
  <si>
    <t>39091005</t>
  </si>
  <si>
    <t>Oil No. 6: Standing Loss</t>
  </si>
  <si>
    <t>39091006</t>
  </si>
  <si>
    <t>Oil No. 6: Withdrawal Loss</t>
  </si>
  <si>
    <t>39091007</t>
  </si>
  <si>
    <t>Methanol: Standing Loss</t>
  </si>
  <si>
    <t>39091008</t>
  </si>
  <si>
    <t>Methanol: Withdrawal Loss</t>
  </si>
  <si>
    <t>39091009</t>
  </si>
  <si>
    <t>Residual Oil/Crude Oil: Standing Loss</t>
  </si>
  <si>
    <t>39091010</t>
  </si>
  <si>
    <t>Residual Oil/Crude Oil: Withdrawal Loss</t>
  </si>
  <si>
    <t>39091011</t>
  </si>
  <si>
    <t>Dual Fuel (Gas/Oil): Standing Loss</t>
  </si>
  <si>
    <t>39091012</t>
  </si>
  <si>
    <t>Dual Fuel (Gas/Oil): Withdrawal Loss</t>
  </si>
  <si>
    <t>39092050</t>
  </si>
  <si>
    <t>Fuel Storage - Pressure Tanks</t>
  </si>
  <si>
    <t>Natural Gas: Withdrawal Loss</t>
  </si>
  <si>
    <t>39092051</t>
  </si>
  <si>
    <t>LPG: Withdrawal Loss</t>
  </si>
  <si>
    <t>39092052</t>
  </si>
  <si>
    <t>Landfill Gas: Withdrawal Loss</t>
  </si>
  <si>
    <t>39092053</t>
  </si>
  <si>
    <t>Refinery Gas: Withdrawal Loss</t>
  </si>
  <si>
    <t>39092054</t>
  </si>
  <si>
    <t>Digester Gas: Withdrawal Loss</t>
  </si>
  <si>
    <t>39092055</t>
  </si>
  <si>
    <t>Process Gas: Withdrawal Loss</t>
  </si>
  <si>
    <t>39092056</t>
  </si>
  <si>
    <t>39900501</t>
  </si>
  <si>
    <t>Miscellaneous Manufacturing Industries</t>
  </si>
  <si>
    <t>Process Heater/Furnace</t>
  </si>
  <si>
    <t>39900601</t>
  </si>
  <si>
    <t>39900701</t>
  </si>
  <si>
    <t>39900711</t>
  </si>
  <si>
    <t>Refinery Gas</t>
  </si>
  <si>
    <t>39900721</t>
  </si>
  <si>
    <t>39900801</t>
  </si>
  <si>
    <t>39901001</t>
  </si>
  <si>
    <t>39901601</t>
  </si>
  <si>
    <t>39901701</t>
  </si>
  <si>
    <t>39990001</t>
  </si>
  <si>
    <t>39990002</t>
  </si>
  <si>
    <t>39990003</t>
  </si>
  <si>
    <t>39990004</t>
  </si>
  <si>
    <t>39990011</t>
  </si>
  <si>
    <t>39990012</t>
  </si>
  <si>
    <t>39990013</t>
  </si>
  <si>
    <t>39990014</t>
  </si>
  <si>
    <t>39990021</t>
  </si>
  <si>
    <t>Distillate Oil (No. 2 Oil): Flares</t>
  </si>
  <si>
    <t>39990022</t>
  </si>
  <si>
    <t>39990023</t>
  </si>
  <si>
    <t>39990024</t>
  </si>
  <si>
    <t>39999989</t>
  </si>
  <si>
    <t>Miscellaneous Industrial Processes</t>
  </si>
  <si>
    <t>39999991</t>
  </si>
  <si>
    <t>39999992</t>
  </si>
  <si>
    <t>39999993</t>
  </si>
  <si>
    <t>39999994</t>
  </si>
  <si>
    <t>39999995</t>
  </si>
  <si>
    <t>39999996</t>
  </si>
  <si>
    <t>39999997</t>
  </si>
  <si>
    <t>39999998</t>
  </si>
  <si>
    <t>39999999</t>
  </si>
  <si>
    <t>40100101</t>
  </si>
  <si>
    <t>Petroleum and Solvent Evaporation</t>
  </si>
  <si>
    <t>Organic Solvent Evaporation</t>
  </si>
  <si>
    <t>40100102</t>
  </si>
  <si>
    <t>Stoddard (Petroleum Solvent) ** (Use 4-10-001-01 or 4-10-002-01)</t>
  </si>
  <si>
    <t>40100103</t>
  </si>
  <si>
    <t>40100104</t>
  </si>
  <si>
    <t>Stoddard (Petroleum Solvent) ** (Use 4-10-001-02 or 4-10-002-02)</t>
  </si>
  <si>
    <t>40100105</t>
  </si>
  <si>
    <t>Trichlorotrifluoroethane (Freon)</t>
  </si>
  <si>
    <t>40100106</t>
  </si>
  <si>
    <t>40100107</t>
  </si>
  <si>
    <t>Ethylene Oxide: General</t>
  </si>
  <si>
    <t>40100113</t>
  </si>
  <si>
    <t>40100146</t>
  </si>
  <si>
    <t>Stoddard:Filtr Disp/Cooked Muck(Drained)**(Use 4-10-001-61 or 002-61)</t>
  </si>
  <si>
    <t>40100147</t>
  </si>
  <si>
    <t>Stoddard:Filtr Disp/Cooked Muck (Centrif)**(Use 4-10-001-62 or 002-62)</t>
  </si>
  <si>
    <t>40100160</t>
  </si>
  <si>
    <t>Trichlorofluroethane: Washer/Dryer/Still</t>
  </si>
  <si>
    <t>40100161</t>
  </si>
  <si>
    <t>Trichlorofluroethane: Cartrige Filter Disposal</t>
  </si>
  <si>
    <t>40100162</t>
  </si>
  <si>
    <t>Trichlorofluroethane: Still Residue Disposal</t>
  </si>
  <si>
    <t>40100163</t>
  </si>
  <si>
    <t>Trichlorofluroethane: Miscellaneous Fugitive</t>
  </si>
  <si>
    <t>40100198</t>
  </si>
  <si>
    <t>40100199</t>
  </si>
  <si>
    <t>40100201</t>
  </si>
  <si>
    <t>Stoddard (Petroleum Solvent): Open-top Vapor Degreasing</t>
  </si>
  <si>
    <t>40100202</t>
  </si>
  <si>
    <t>1,1,1-Trichloroethane (Methyl Chloroform): Open-top Vapor Degreasing</t>
  </si>
  <si>
    <t>40100203</t>
  </si>
  <si>
    <t>Perchloroethylene: Open-top Vapor Degreasing</t>
  </si>
  <si>
    <t>40100204</t>
  </si>
  <si>
    <t>Methylene Chloride: Open-top Vapor Degreasing</t>
  </si>
  <si>
    <t>40100205</t>
  </si>
  <si>
    <t>Trichloroethylene: Open-top Vapor Degreasing</t>
  </si>
  <si>
    <t>40100206</t>
  </si>
  <si>
    <t>Toluene: Open-top Vapor Degreasing</t>
  </si>
  <si>
    <t>40100207</t>
  </si>
  <si>
    <t>Trichlorotrifluoroethane (Freon): Open-top Vapor Degreasing</t>
  </si>
  <si>
    <t>40100208</t>
  </si>
  <si>
    <t>Chlorosolve: Open-top Vapor Degreasing</t>
  </si>
  <si>
    <t>40100209</t>
  </si>
  <si>
    <t>Butyl Acetate: Open-top Vapor Degreasing</t>
  </si>
  <si>
    <t>added open top vap deg</t>
  </si>
  <si>
    <t>40100215</t>
  </si>
  <si>
    <t>Entire Unit: Open-top Vapor Degreasing</t>
  </si>
  <si>
    <t>40100216</t>
  </si>
  <si>
    <t>Degreaser: Entire Unit</t>
  </si>
  <si>
    <t>40100217</t>
  </si>
  <si>
    <t>Entire Unit</t>
  </si>
  <si>
    <t>40100221</t>
  </si>
  <si>
    <t>Stoddard (Petroleum Solvent): Conveyorized Vapor Degreasing</t>
  </si>
  <si>
    <t>40100222</t>
  </si>
  <si>
    <t>1,1,1-Trichloroethane (Methyl Chloroform):Conveyorized Vapor Degreaser</t>
  </si>
  <si>
    <t>40100223</t>
  </si>
  <si>
    <t>Perchloroethylene: Conveyorized Vapor Degreasing</t>
  </si>
  <si>
    <t>40100224</t>
  </si>
  <si>
    <t>Methylene Chloride: Conveyorized Vapor Degreasing</t>
  </si>
  <si>
    <t>40100225</t>
  </si>
  <si>
    <t>Trichloroethylene: Conveyorized Vapor Degreasing</t>
  </si>
  <si>
    <t>40100235</t>
  </si>
  <si>
    <t>Entire Unit: with Vaporized Solvent: Conveyorized Vapor Degreasing</t>
  </si>
  <si>
    <t>40100236</t>
  </si>
  <si>
    <t>Entire Unit: with Non-boiling Solvent: Conveyorized Vapor Degreasing</t>
  </si>
  <si>
    <t>40100251</t>
  </si>
  <si>
    <t>Stoddard (Petroleum Solvent): General Degreasing Units</t>
  </si>
  <si>
    <t>40100252</t>
  </si>
  <si>
    <t>1,1,1-Trichloroethane (Methyl Chloroform): General Degreasing Units</t>
  </si>
  <si>
    <t>40100253</t>
  </si>
  <si>
    <t>Perchloroethylene: General Degreasing Units</t>
  </si>
  <si>
    <t>40100254</t>
  </si>
  <si>
    <t>Methylene Chloride: General Degreasing Units</t>
  </si>
  <si>
    <t>40100255</t>
  </si>
  <si>
    <t>Trichloroethylene: General Degreasing Units</t>
  </si>
  <si>
    <t>40100256</t>
  </si>
  <si>
    <t>Toluene: General Degreasing Units</t>
  </si>
  <si>
    <t>40100257</t>
  </si>
  <si>
    <t>Trichlorotrifluoroethane (Freon): General Degreasing Units</t>
  </si>
  <si>
    <t>40100258</t>
  </si>
  <si>
    <t>Trichlorofluoromethane: General Degreasing Units</t>
  </si>
  <si>
    <t>40100259</t>
  </si>
  <si>
    <t>40100295</t>
  </si>
  <si>
    <t>Other Not Classified: General Degreasing Units</t>
  </si>
  <si>
    <t>40100296</t>
  </si>
  <si>
    <t>40100297</t>
  </si>
  <si>
    <t>Other Not Classified: Open-top Vapor Degreasing</t>
  </si>
  <si>
    <t>40100298</t>
  </si>
  <si>
    <t>Other Not Classified: Conveyorized Vapor Degreasing</t>
  </si>
  <si>
    <t>40100299</t>
  </si>
  <si>
    <t>40100301</t>
  </si>
  <si>
    <t>Cold Solvent Cleaning/Stripping</t>
  </si>
  <si>
    <t>40100302</t>
  </si>
  <si>
    <t>40100303</t>
  </si>
  <si>
    <t>Stoddard (Petroleum Solvent)</t>
  </si>
  <si>
    <t>40100304</t>
  </si>
  <si>
    <t>40100305</t>
  </si>
  <si>
    <t>1,1,1-Trichloroethane (Methyl Chloroform)</t>
  </si>
  <si>
    <t>40100306</t>
  </si>
  <si>
    <t>40100307</t>
  </si>
  <si>
    <t>Isopropyl Alcohol</t>
  </si>
  <si>
    <t>40100308</t>
  </si>
  <si>
    <t>40100309</t>
  </si>
  <si>
    <t>Freon</t>
  </si>
  <si>
    <t>40100310</t>
  </si>
  <si>
    <t>40100311</t>
  </si>
  <si>
    <t>40100335</t>
  </si>
  <si>
    <t>40100336</t>
  </si>
  <si>
    <t>40100398</t>
  </si>
  <si>
    <t>40100399</t>
  </si>
  <si>
    <t>40100401</t>
  </si>
  <si>
    <t>Knit Fabric Scouring with Chlorinated Solvent</t>
  </si>
  <si>
    <t>40100499</t>
  </si>
  <si>
    <t>40100501</t>
  </si>
  <si>
    <t>General Processes: Spent Solvent Storage</t>
  </si>
  <si>
    <t>40100550</t>
  </si>
  <si>
    <t>General Processes: Drum Storage - Pure Organic Chemicals</t>
  </si>
  <si>
    <t>40188801</t>
  </si>
  <si>
    <t>40188802</t>
  </si>
  <si>
    <t>40188803</t>
  </si>
  <si>
    <t>40188804</t>
  </si>
  <si>
    <t>40188805</t>
  </si>
  <si>
    <t>40188898</t>
  </si>
  <si>
    <t>40200101</t>
  </si>
  <si>
    <t>Surface Coating Application - General</t>
  </si>
  <si>
    <t>Paint: Solvent-base</t>
  </si>
  <si>
    <t>40200110</t>
  </si>
  <si>
    <t>40200201</t>
  </si>
  <si>
    <t>Paint: Water-base</t>
  </si>
  <si>
    <t>40200210</t>
  </si>
  <si>
    <t>40200301</t>
  </si>
  <si>
    <t>Varnish/Shellac</t>
  </si>
  <si>
    <t>40200310</t>
  </si>
  <si>
    <t>40200401</t>
  </si>
  <si>
    <t>Lacquer</t>
  </si>
  <si>
    <t>40200410</t>
  </si>
  <si>
    <t>40200501</t>
  </si>
  <si>
    <t>Enamel</t>
  </si>
  <si>
    <t>40200510</t>
  </si>
  <si>
    <t>40200601</t>
  </si>
  <si>
    <t>Primer</t>
  </si>
  <si>
    <t>40200610</t>
  </si>
  <si>
    <t>40200701</t>
  </si>
  <si>
    <t>Adhesive Application</t>
  </si>
  <si>
    <t>40200706</t>
  </si>
  <si>
    <t>Adhesive: Solvent Mixing</t>
  </si>
  <si>
    <t>40200707</t>
  </si>
  <si>
    <t>Adhesive: Solvent Storage</t>
  </si>
  <si>
    <t>40200710</t>
  </si>
  <si>
    <t>Adhesive: General</t>
  </si>
  <si>
    <t>40200711</t>
  </si>
  <si>
    <t>Adhesive: Spray</t>
  </si>
  <si>
    <t>40200712</t>
  </si>
  <si>
    <t>Adhesive: Roll-on</t>
  </si>
  <si>
    <t>40200801</t>
  </si>
  <si>
    <t>Coating Oven - General</t>
  </si>
  <si>
    <t>40200802</t>
  </si>
  <si>
    <t>Dried &lt; 175F **</t>
  </si>
  <si>
    <t>40200803</t>
  </si>
  <si>
    <t>Baked &gt; 175F **</t>
  </si>
  <si>
    <t>40200810</t>
  </si>
  <si>
    <t>40200820</t>
  </si>
  <si>
    <t>Prime/Base Coat Oven</t>
  </si>
  <si>
    <t>40200830</t>
  </si>
  <si>
    <t>Topcoat Oven</t>
  </si>
  <si>
    <t>40200840</t>
  </si>
  <si>
    <t>Two Piece Can Curing Ovens: General (Includes Codes 41, 42, and 43)</t>
  </si>
  <si>
    <t>40200841</t>
  </si>
  <si>
    <t>Two Piece Can Base Coat Oven</t>
  </si>
  <si>
    <t>40200842</t>
  </si>
  <si>
    <t>Two Piece Can Over Varnish Oven</t>
  </si>
  <si>
    <t>40200843</t>
  </si>
  <si>
    <t>Two Piece Can Interior Body Coat Oven</t>
  </si>
  <si>
    <t>40200845</t>
  </si>
  <si>
    <t>Three Piece Can Curing Ovens (Includes Codes 46, 47, 48, and 49)</t>
  </si>
  <si>
    <t>40200846</t>
  </si>
  <si>
    <t>Three Piece Can Sheet Base Coat (Interior) Oven</t>
  </si>
  <si>
    <t>40200847</t>
  </si>
  <si>
    <t>Three Piece Can Sheet Base Coat (Exterior) Oven</t>
  </si>
  <si>
    <t>40200848</t>
  </si>
  <si>
    <t>Three Piece Can Sheet Lithographic Coating Oven</t>
  </si>
  <si>
    <t>40200849</t>
  </si>
  <si>
    <t>Three Piece Can Interior Body Coat Oven</t>
  </si>
  <si>
    <t>40200855</t>
  </si>
  <si>
    <t>Filler Oven</t>
  </si>
  <si>
    <t>40200856</t>
  </si>
  <si>
    <t>Sealer Oven</t>
  </si>
  <si>
    <t>40200861</t>
  </si>
  <si>
    <t>Single Coat Application: Oven</t>
  </si>
  <si>
    <t>40200870</t>
  </si>
  <si>
    <t>Color Coat Oven</t>
  </si>
  <si>
    <t>40200871</t>
  </si>
  <si>
    <t>Topcoat/Texture Coat Oven</t>
  </si>
  <si>
    <t>40200872</t>
  </si>
  <si>
    <t>EMI/RFI Shielding Coat Oven</t>
  </si>
  <si>
    <t>40200898</t>
  </si>
  <si>
    <t>40200899</t>
  </si>
  <si>
    <t>40200901</t>
  </si>
  <si>
    <t>Thinning Solvents - General</t>
  </si>
  <si>
    <t>40200902</t>
  </si>
  <si>
    <t>40200903</t>
  </si>
  <si>
    <t>Butyl Acetate</t>
  </si>
  <si>
    <t>40200904</t>
  </si>
  <si>
    <t>Butyl Alcohol</t>
  </si>
  <si>
    <t>40200905</t>
  </si>
  <si>
    <t>Carbitol</t>
  </si>
  <si>
    <t>40200906</t>
  </si>
  <si>
    <t>Cellosolve</t>
  </si>
  <si>
    <t>40200907</t>
  </si>
  <si>
    <t>Cellosolve Acetate</t>
  </si>
  <si>
    <t>40200908</t>
  </si>
  <si>
    <t>Dimethyl Formamide</t>
  </si>
  <si>
    <t>40200909</t>
  </si>
  <si>
    <t>Ethyl Acetate</t>
  </si>
  <si>
    <t>40200910</t>
  </si>
  <si>
    <t>Ethyl Alcohol</t>
  </si>
  <si>
    <t>40200911</t>
  </si>
  <si>
    <t>40200912</t>
  </si>
  <si>
    <t>40200913</t>
  </si>
  <si>
    <t>Isopropyl Acetate</t>
  </si>
  <si>
    <t>40200914</t>
  </si>
  <si>
    <t>40200915</t>
  </si>
  <si>
    <t>Lactol Spirits</t>
  </si>
  <si>
    <t>40200916</t>
  </si>
  <si>
    <t>Methyl Acetate</t>
  </si>
  <si>
    <t>40200917</t>
  </si>
  <si>
    <t>Methyl Alcohol</t>
  </si>
  <si>
    <t>40200918</t>
  </si>
  <si>
    <t>40200919</t>
  </si>
  <si>
    <t>40200920</t>
  </si>
  <si>
    <t>Mineral Spirits</t>
  </si>
  <si>
    <t>40200921</t>
  </si>
  <si>
    <t>Naphtha</t>
  </si>
  <si>
    <t>40200922</t>
  </si>
  <si>
    <t>40200923</t>
  </si>
  <si>
    <t>Varsol</t>
  </si>
  <si>
    <t>40200924</t>
  </si>
  <si>
    <t>Xylene</t>
  </si>
  <si>
    <t>40200925</t>
  </si>
  <si>
    <t>Benzene</t>
  </si>
  <si>
    <t>40200926</t>
  </si>
  <si>
    <t>Turpentine</t>
  </si>
  <si>
    <t>40200927</t>
  </si>
  <si>
    <t>Hexylene Glycol</t>
  </si>
  <si>
    <t>40200928</t>
  </si>
  <si>
    <t>40200929</t>
  </si>
  <si>
    <t>40200930</t>
  </si>
  <si>
    <t>40200931</t>
  </si>
  <si>
    <t>40200998</t>
  </si>
  <si>
    <t>40201001</t>
  </si>
  <si>
    <t>Coating Oven Heater</t>
  </si>
  <si>
    <t>40201002</t>
  </si>
  <si>
    <t>40201003</t>
  </si>
  <si>
    <t>40201004</t>
  </si>
  <si>
    <t>40201101</t>
  </si>
  <si>
    <t>Fabric Coating/Printing</t>
  </si>
  <si>
    <t>Coating Operation (Also See Specific Coating Method Codes 4-02-04X)</t>
  </si>
  <si>
    <t>40201103</t>
  </si>
  <si>
    <t>Coating Mixing (Also See Specific Coating Method Codes 4-02-04X)</t>
  </si>
  <si>
    <t>40201104</t>
  </si>
  <si>
    <t>Coating Storage (Also See Specific Coating Method Codes 4-02-04X)</t>
  </si>
  <si>
    <t>40201105</t>
  </si>
  <si>
    <t>Equipment Cleanup:Fabric Coating(Also Spec Coat Method Codes 4-02-04X)</t>
  </si>
  <si>
    <t>40201111</t>
  </si>
  <si>
    <t>Fabric Printing: Roller (Also See New Codes Under 4-02-040-XX)</t>
  </si>
  <si>
    <t>40201112</t>
  </si>
  <si>
    <t>40201113</t>
  </si>
  <si>
    <t>Fabric Printing: Rotary Screen (Also See New Codes Under 4-02-040-XX)</t>
  </si>
  <si>
    <t>40201114</t>
  </si>
  <si>
    <t>40201115</t>
  </si>
  <si>
    <t>Fabric Printing: Flat Screen (Also See New Codes Under 4-02-040-XX)</t>
  </si>
  <si>
    <t>40201116</t>
  </si>
  <si>
    <t>40201121</t>
  </si>
  <si>
    <t>Fabric Print:Dryer: Steam Coil (Also See New Codes Under 4-02-040-XX)</t>
  </si>
  <si>
    <t>40201122</t>
  </si>
  <si>
    <t>Fabric Print:Dryer: Fuel-fired (Also See New Codes Under 4-02-040- XX)</t>
  </si>
  <si>
    <t>40201197</t>
  </si>
  <si>
    <t>Misc. Fugitives: Specify in Comments (Also New Codes 4-02-040-XX)</t>
  </si>
  <si>
    <t>40201198</t>
  </si>
  <si>
    <t>40201199</t>
  </si>
  <si>
    <t>Other Not Classified (Also See New Codes Under 4-02-040-XX)</t>
  </si>
  <si>
    <t>40201201</t>
  </si>
  <si>
    <t>Fabric Dyeing</t>
  </si>
  <si>
    <t>Dye Application: General (Also See New Codes Under 4-02-060-XX)</t>
  </si>
  <si>
    <t>40201210</t>
  </si>
  <si>
    <t>40201301</t>
  </si>
  <si>
    <t>Paper Coating</t>
  </si>
  <si>
    <t>Coating Operation</t>
  </si>
  <si>
    <t>40201303</t>
  </si>
  <si>
    <t>Coating Mixing</t>
  </si>
  <si>
    <t>40201304</t>
  </si>
  <si>
    <t>Coating Storage</t>
  </si>
  <si>
    <t>40201305</t>
  </si>
  <si>
    <t>Equipment Cleanup</t>
  </si>
  <si>
    <t>40201310</t>
  </si>
  <si>
    <t>Coating Application: Knife Coater</t>
  </si>
  <si>
    <t>40201320</t>
  </si>
  <si>
    <t>Coating Application: Reverse Roll Coater</t>
  </si>
  <si>
    <t>40201330</t>
  </si>
  <si>
    <t>Coating Application: Rotogravure Printer</t>
  </si>
  <si>
    <t>40201399</t>
  </si>
  <si>
    <t>40201401</t>
  </si>
  <si>
    <t>Large Appliances</t>
  </si>
  <si>
    <t>Prime Coating Operation</t>
  </si>
  <si>
    <t>40201402</t>
  </si>
  <si>
    <t>Cleaning/Pretreatment</t>
  </si>
  <si>
    <t>40201403</t>
  </si>
  <si>
    <t>40201404</t>
  </si>
  <si>
    <t>40201405</t>
  </si>
  <si>
    <t>40201406</t>
  </si>
  <si>
    <t>Topcoat Spray</t>
  </si>
  <si>
    <t>40201410</t>
  </si>
  <si>
    <t>Prime Coat Flashoff</t>
  </si>
  <si>
    <t>40201411</t>
  </si>
  <si>
    <t>Topcoat Flashoff</t>
  </si>
  <si>
    <t>40201431</t>
  </si>
  <si>
    <t>Coating Line: General</t>
  </si>
  <si>
    <t>40201432</t>
  </si>
  <si>
    <t>Prime Air Spray</t>
  </si>
  <si>
    <t>40201433</t>
  </si>
  <si>
    <t>Prime Electrostatic Spray</t>
  </si>
  <si>
    <t>40201434</t>
  </si>
  <si>
    <t>Prime Flow Coat</t>
  </si>
  <si>
    <t>40201435</t>
  </si>
  <si>
    <t>Prime Dip Coat</t>
  </si>
  <si>
    <t>40201436</t>
  </si>
  <si>
    <t>Prime Electro-deposition</t>
  </si>
  <si>
    <t>40201437</t>
  </si>
  <si>
    <t>Top Air Spray</t>
  </si>
  <si>
    <t>40201438</t>
  </si>
  <si>
    <t>Top Electrostatic Spray</t>
  </si>
  <si>
    <t>40201499</t>
  </si>
  <si>
    <t>40201501</t>
  </si>
  <si>
    <t>Magnet Wire Surface Coating</t>
  </si>
  <si>
    <t>Coating/Application/Curing</t>
  </si>
  <si>
    <t>40201502</t>
  </si>
  <si>
    <t>40201503</t>
  </si>
  <si>
    <t>40201504</t>
  </si>
  <si>
    <t>40201505</t>
  </si>
  <si>
    <t>40201531</t>
  </si>
  <si>
    <t>40201599</t>
  </si>
  <si>
    <t>40201601</t>
  </si>
  <si>
    <t>Automobiles and Light Trucks</t>
  </si>
  <si>
    <t>Prime Application/Electo-deposition/Dip/Spray</t>
  </si>
  <si>
    <t>40201602</t>
  </si>
  <si>
    <t>40201603</t>
  </si>
  <si>
    <t>40201604</t>
  </si>
  <si>
    <t>40201605</t>
  </si>
  <si>
    <t>40201606</t>
  </si>
  <si>
    <t>Topcoat Operation</t>
  </si>
  <si>
    <t>40201607</t>
  </si>
  <si>
    <t>Sealers</t>
  </si>
  <si>
    <t>40201608</t>
  </si>
  <si>
    <t>Deadeners</t>
  </si>
  <si>
    <t>40201609</t>
  </si>
  <si>
    <t>Anti-corrosion Priming</t>
  </si>
  <si>
    <t>40201619</t>
  </si>
  <si>
    <t>Prime Surfacing Operation</t>
  </si>
  <si>
    <t>40201620</t>
  </si>
  <si>
    <t>Repair Topcoat Application Area</t>
  </si>
  <si>
    <t>40201621</t>
  </si>
  <si>
    <t>Prime Coating: Solvent-borne - Automobiles</t>
  </si>
  <si>
    <t>40201622</t>
  </si>
  <si>
    <t>Prime Coating: Electro-deposition - Automobiles</t>
  </si>
  <si>
    <t>40201623</t>
  </si>
  <si>
    <t>Guide Coating: Solvent-borne - Automobiles</t>
  </si>
  <si>
    <t>40201624</t>
  </si>
  <si>
    <t>Guide Coating: Water-borne - Automobiles</t>
  </si>
  <si>
    <t>40201625</t>
  </si>
  <si>
    <t>Topcoat: Solvent-borne - Automobiles</t>
  </si>
  <si>
    <t>40201626</t>
  </si>
  <si>
    <t>Topcoat: Water-borne - Automobiles</t>
  </si>
  <si>
    <t>40201627</t>
  </si>
  <si>
    <t>Prime Coating: Solvent-borne - Light Trucks</t>
  </si>
  <si>
    <t>40201628</t>
  </si>
  <si>
    <t>Prime Coating: Electro-deposition - Light Trucks</t>
  </si>
  <si>
    <t>40201629</t>
  </si>
  <si>
    <t>Guide Coating: Solvent-borne - Light Trucks</t>
  </si>
  <si>
    <t>40201630</t>
  </si>
  <si>
    <t>Guide Coating: Water-borne - Light Trucks</t>
  </si>
  <si>
    <t>40201631</t>
  </si>
  <si>
    <t>Topcoat: Solvent-borne - Light Trucks</t>
  </si>
  <si>
    <t>40201632</t>
  </si>
  <si>
    <t>Topcoat: Water-borne - Light Trucks</t>
  </si>
  <si>
    <t>40201699</t>
  </si>
  <si>
    <t>40201702</t>
  </si>
  <si>
    <t>Metal Can Coating</t>
  </si>
  <si>
    <t>40201703</t>
  </si>
  <si>
    <t>40201704</t>
  </si>
  <si>
    <t>40201705</t>
  </si>
  <si>
    <t>40201706</t>
  </si>
  <si>
    <t>40201721</t>
  </si>
  <si>
    <t>Two Piece Exterior Base Coating</t>
  </si>
  <si>
    <t>40201722</t>
  </si>
  <si>
    <t>Interior Spray Coating</t>
  </si>
  <si>
    <t>40201723</t>
  </si>
  <si>
    <t>Sheet Base Coating (Interior)</t>
  </si>
  <si>
    <t>40201724</t>
  </si>
  <si>
    <t>Sheet Base Coating (Exterior)</t>
  </si>
  <si>
    <t>40201725</t>
  </si>
  <si>
    <t>Side Seam Spray Coating</t>
  </si>
  <si>
    <t>40201726</t>
  </si>
  <si>
    <t>End Sealing Compound (Also See 4-02-017-36 &amp; -37)</t>
  </si>
  <si>
    <t>40201727</t>
  </si>
  <si>
    <t>40201728</t>
  </si>
  <si>
    <t>Over Varnish</t>
  </si>
  <si>
    <t>40201729</t>
  </si>
  <si>
    <t>Exterior End Coating</t>
  </si>
  <si>
    <t>40201731</t>
  </si>
  <si>
    <t>Three-piece Can Sheet Base Coating</t>
  </si>
  <si>
    <t>40201732</t>
  </si>
  <si>
    <t>Three-piece Can Sheet Lithographic Coating Line</t>
  </si>
  <si>
    <t>40201733</t>
  </si>
  <si>
    <t>Three-piece Can-side Seam Spray Coating</t>
  </si>
  <si>
    <t>40201734</t>
  </si>
  <si>
    <t>Three-piece Can Interior Body Spray Coat</t>
  </si>
  <si>
    <t>40201735</t>
  </si>
  <si>
    <t>Two-piece Can Coating Line</t>
  </si>
  <si>
    <t>40201736</t>
  </si>
  <si>
    <t>Two-piece Can End Sealing Compound</t>
  </si>
  <si>
    <t>40201737</t>
  </si>
  <si>
    <t>Three Piece Can End Sealing Compound</t>
  </si>
  <si>
    <t>40201738</t>
  </si>
  <si>
    <t>Two Piece Can Lithographic Coating Line</t>
  </si>
  <si>
    <t>40201739</t>
  </si>
  <si>
    <t>Three Piece Can Coating Line (All Coating Solvent Emission Points)</t>
  </si>
  <si>
    <t>40201799</t>
  </si>
  <si>
    <t>40201801</t>
  </si>
  <si>
    <t>Metal Coil Coating</t>
  </si>
  <si>
    <t>Prime Coating Application</t>
  </si>
  <si>
    <t>40201802</t>
  </si>
  <si>
    <t>40201803</t>
  </si>
  <si>
    <t>40201804</t>
  </si>
  <si>
    <t>40201805</t>
  </si>
  <si>
    <t>40201806</t>
  </si>
  <si>
    <t>Finish Coating</t>
  </si>
  <si>
    <t>40201807</t>
  </si>
  <si>
    <t>40201899</t>
  </si>
  <si>
    <t>40201901</t>
  </si>
  <si>
    <t>Wood Furniture Surface Coating</t>
  </si>
  <si>
    <t>40201903</t>
  </si>
  <si>
    <t>40201904</t>
  </si>
  <si>
    <t>40201999</t>
  </si>
  <si>
    <t>40202001</t>
  </si>
  <si>
    <t>Metal Furniture Operations</t>
  </si>
  <si>
    <t>40202002</t>
  </si>
  <si>
    <t>40202003</t>
  </si>
  <si>
    <t>40202004</t>
  </si>
  <si>
    <t>40202005</t>
  </si>
  <si>
    <t>40202010</t>
  </si>
  <si>
    <t>Prime Coat Application</t>
  </si>
  <si>
    <t>40202011</t>
  </si>
  <si>
    <t>Prime Coat Application: Spray, High Solids</t>
  </si>
  <si>
    <t>40202012</t>
  </si>
  <si>
    <t>Prime Coat Application: Spray, Water-borne</t>
  </si>
  <si>
    <t>40202013</t>
  </si>
  <si>
    <t>Prime Coat Application: Dip</t>
  </si>
  <si>
    <t>40202014</t>
  </si>
  <si>
    <t>Prime Coat Application: Flow Coat</t>
  </si>
  <si>
    <t>40202015</t>
  </si>
  <si>
    <t>Prime Coat Application: Flashoff</t>
  </si>
  <si>
    <t>40202020</t>
  </si>
  <si>
    <t>Topcoat Application</t>
  </si>
  <si>
    <t>40202021</t>
  </si>
  <si>
    <t>Topcoat Application: Spray, High Solids</t>
  </si>
  <si>
    <t>40202022</t>
  </si>
  <si>
    <t>Topcoat Application: Spray, Water-borne</t>
  </si>
  <si>
    <t>40202023</t>
  </si>
  <si>
    <t>Topcoat Application: Dip</t>
  </si>
  <si>
    <t>40202024</t>
  </si>
  <si>
    <t>Topcoat Application: Flow Coat</t>
  </si>
  <si>
    <t>40202025</t>
  </si>
  <si>
    <t>Topcoat Application: Flashoff</t>
  </si>
  <si>
    <t>40202031</t>
  </si>
  <si>
    <t>Single Spray Line: General</t>
  </si>
  <si>
    <t>40202032</t>
  </si>
  <si>
    <t>Spray Dip Line: General ** (Use 4-02-020-37)</t>
  </si>
  <si>
    <t>40202033</t>
  </si>
  <si>
    <t>Spray High Solids Coating ** (Use 4-02-020-35)</t>
  </si>
  <si>
    <t>40202034</t>
  </si>
  <si>
    <t>Spray Water-borne Coating ** (Use 4-02-020-36)</t>
  </si>
  <si>
    <t>40202035</t>
  </si>
  <si>
    <t>Single Coat Application: Spray, High Solids</t>
  </si>
  <si>
    <t>40202036</t>
  </si>
  <si>
    <t>Single Coat Application: Spray, Water-borne</t>
  </si>
  <si>
    <t>40202037</t>
  </si>
  <si>
    <t>Single Coat Application: Dip</t>
  </si>
  <si>
    <t>40202038</t>
  </si>
  <si>
    <t>Single Coat Application: Flow Coat</t>
  </si>
  <si>
    <t>40202039</t>
  </si>
  <si>
    <t>Single Coat Application: Flashoff</t>
  </si>
  <si>
    <t>40202099</t>
  </si>
  <si>
    <t>40202101</t>
  </si>
  <si>
    <t>Flatwood Products</t>
  </si>
  <si>
    <t>Base Coat</t>
  </si>
  <si>
    <t>40202103</t>
  </si>
  <si>
    <t>40202104</t>
  </si>
  <si>
    <t>40202105</t>
  </si>
  <si>
    <t>40202106</t>
  </si>
  <si>
    <t>Topcoat</t>
  </si>
  <si>
    <t>40202107</t>
  </si>
  <si>
    <t>Filler</t>
  </si>
  <si>
    <t>40202108</t>
  </si>
  <si>
    <t>Sealer</t>
  </si>
  <si>
    <t>40202109</t>
  </si>
  <si>
    <t>Inks</t>
  </si>
  <si>
    <t>40202110</t>
  </si>
  <si>
    <t>Grove Coat Application</t>
  </si>
  <si>
    <t>40202111</t>
  </si>
  <si>
    <t>Stain Application</t>
  </si>
  <si>
    <t>40202117</t>
  </si>
  <si>
    <t>Filler Sander</t>
  </si>
  <si>
    <t>40202118</t>
  </si>
  <si>
    <t>Sealer Sander</t>
  </si>
  <si>
    <t>40202131</t>
  </si>
  <si>
    <t>Water-borne Coating</t>
  </si>
  <si>
    <t>40202132</t>
  </si>
  <si>
    <t>Solvent-borne Coating</t>
  </si>
  <si>
    <t>40202133</t>
  </si>
  <si>
    <t>Ultraviolet Coating</t>
  </si>
  <si>
    <t>40202140</t>
  </si>
  <si>
    <t>Surface Preparation (Includes Tempering, Sanding, Brushing, Grove Cut)</t>
  </si>
  <si>
    <t>40202199</t>
  </si>
  <si>
    <t>40202201</t>
  </si>
  <si>
    <t>Plastic Parts</t>
  </si>
  <si>
    <t>40202202</t>
  </si>
  <si>
    <t>40202203</t>
  </si>
  <si>
    <t>40202204</t>
  </si>
  <si>
    <t>40202205</t>
  </si>
  <si>
    <t>40202206</t>
  </si>
  <si>
    <t>Business: Baseline Coating Mix</t>
  </si>
  <si>
    <t>40202207</t>
  </si>
  <si>
    <t>Business: Low Solids Solvent-borne Coating</t>
  </si>
  <si>
    <t>40202208</t>
  </si>
  <si>
    <t>Business: Medium Solids Solvent-borne Coating</t>
  </si>
  <si>
    <t>40202209</t>
  </si>
  <si>
    <t>Business: High Solids Coating (25% Efficiency)</t>
  </si>
  <si>
    <t>40202210</t>
  </si>
  <si>
    <t>Business: High Solids Solvent-borne Coating (40% Efficiency)</t>
  </si>
  <si>
    <t>40202211</t>
  </si>
  <si>
    <t>Business: Water-borne Coating</t>
  </si>
  <si>
    <t>40202212</t>
  </si>
  <si>
    <t>Business: Low Solids Solvent-borne EMI/RFI Shielding Coating</t>
  </si>
  <si>
    <t>40202213</t>
  </si>
  <si>
    <t>Business: Higher Solids Solvent-borne EMI/RFI Shielding Coating</t>
  </si>
  <si>
    <t>40202214</t>
  </si>
  <si>
    <t>Business: Water-borne EMI/RFI Shielding Coating</t>
  </si>
  <si>
    <t>40202215</t>
  </si>
  <si>
    <t>Business: Zinc Arc Spray</t>
  </si>
  <si>
    <t>40202220</t>
  </si>
  <si>
    <t>40202229</t>
  </si>
  <si>
    <t>40202230</t>
  </si>
  <si>
    <t>Color Coat Application</t>
  </si>
  <si>
    <t>40202239</t>
  </si>
  <si>
    <t>Color Coat Flashoff</t>
  </si>
  <si>
    <t>40202240</t>
  </si>
  <si>
    <t>Topcoat/Texture Coat Application</t>
  </si>
  <si>
    <t>40202249</t>
  </si>
  <si>
    <t>Topcoat/Texture Coat Flashoff</t>
  </si>
  <si>
    <t>40202250</t>
  </si>
  <si>
    <t>EMI/RFI Shielding Coat Application</t>
  </si>
  <si>
    <t>40202259</t>
  </si>
  <si>
    <t>EMI/RFI Shielding Coat Flashoff</t>
  </si>
  <si>
    <t>40202270</t>
  </si>
  <si>
    <t>Sanding/Grit Blasting Prior to EMI/RFI Shielding Coat Application</t>
  </si>
  <si>
    <t>40202280</t>
  </si>
  <si>
    <t>Maskant Application</t>
  </si>
  <si>
    <t>40202299</t>
  </si>
  <si>
    <t>40202301</t>
  </si>
  <si>
    <t>Large Ships</t>
  </si>
  <si>
    <t>40202302</t>
  </si>
  <si>
    <t>40202303</t>
  </si>
  <si>
    <t>40202304</t>
  </si>
  <si>
    <t>40202305</t>
  </si>
  <si>
    <t>40202306</t>
  </si>
  <si>
    <t>40202399</t>
  </si>
  <si>
    <t>40202401</t>
  </si>
  <si>
    <t>Large Aircraft</t>
  </si>
  <si>
    <t>40202402</t>
  </si>
  <si>
    <t>40202403</t>
  </si>
  <si>
    <t>40202404</t>
  </si>
  <si>
    <t>40202405</t>
  </si>
  <si>
    <t>40202406</t>
  </si>
  <si>
    <t>40202499</t>
  </si>
  <si>
    <t>40202501</t>
  </si>
  <si>
    <t>Miscellaneous Metal Parts</t>
  </si>
  <si>
    <t>40202502</t>
  </si>
  <si>
    <t>40202503</t>
  </si>
  <si>
    <t>40202504</t>
  </si>
  <si>
    <t>40202505</t>
  </si>
  <si>
    <t>40202510</t>
  </si>
  <si>
    <t>40202511</t>
  </si>
  <si>
    <t>40202512</t>
  </si>
  <si>
    <t>40202515</t>
  </si>
  <si>
    <t>40202520</t>
  </si>
  <si>
    <t>40202521</t>
  </si>
  <si>
    <t>40202522</t>
  </si>
  <si>
    <t>40202523</t>
  </si>
  <si>
    <t>40202524</t>
  </si>
  <si>
    <t>40202525</t>
  </si>
  <si>
    <t>40202531</t>
  </si>
  <si>
    <t>Conveyor Single Flow</t>
  </si>
  <si>
    <t>40202532</t>
  </si>
  <si>
    <t>Conveyor Single Dip</t>
  </si>
  <si>
    <t>40202533</t>
  </si>
  <si>
    <t>Conveyor Single Spray</t>
  </si>
  <si>
    <t>40202534</t>
  </si>
  <si>
    <t>Conveyor Two Coat, Flow and Spray</t>
  </si>
  <si>
    <t>40202535</t>
  </si>
  <si>
    <t>Conveyor Two Coat, Dip and Spray</t>
  </si>
  <si>
    <t>40202536</t>
  </si>
  <si>
    <t>Conveyor Two Coat, Spray</t>
  </si>
  <si>
    <t>40202537</t>
  </si>
  <si>
    <t>Manual Two Coat, Spray and Air Dry</t>
  </si>
  <si>
    <t>40202542</t>
  </si>
  <si>
    <t>40202543</t>
  </si>
  <si>
    <t>40202544</t>
  </si>
  <si>
    <t>40202545</t>
  </si>
  <si>
    <t>40202546</t>
  </si>
  <si>
    <t>40202599</t>
  </si>
  <si>
    <t>40202601</t>
  </si>
  <si>
    <t>Steel Drums</t>
  </si>
  <si>
    <t>40202602</t>
  </si>
  <si>
    <t>40202603</t>
  </si>
  <si>
    <t>40202604</t>
  </si>
  <si>
    <t>40202605</t>
  </si>
  <si>
    <t>40202606</t>
  </si>
  <si>
    <t>Interior Coating</t>
  </si>
  <si>
    <t>40202607</t>
  </si>
  <si>
    <t>Exterior Coating</t>
  </si>
  <si>
    <t>40202699</t>
  </si>
  <si>
    <t>40202701</t>
  </si>
  <si>
    <t>Glass Mirrors</t>
  </si>
  <si>
    <t>Mirror Backing: Coating Operation</t>
  </si>
  <si>
    <t>40202710</t>
  </si>
  <si>
    <t>40202801</t>
  </si>
  <si>
    <t>Glass Optical Fibers</t>
  </si>
  <si>
    <t>Chemical Vapor Deposition of Preforms</t>
  </si>
  <si>
    <t>40202802</t>
  </si>
  <si>
    <t>Plasma Overcladding</t>
  </si>
  <si>
    <t>40202899</t>
  </si>
  <si>
    <t>40203001</t>
  </si>
  <si>
    <t>Semiconductors</t>
  </si>
  <si>
    <t>Specify Solvent</t>
  </si>
  <si>
    <t>40204001</t>
  </si>
  <si>
    <t>Fabric Printing</t>
  </si>
  <si>
    <t>Roller: Print Paste</t>
  </si>
  <si>
    <t>40204002</t>
  </si>
  <si>
    <t>Roller: Application</t>
  </si>
  <si>
    <t>40204003</t>
  </si>
  <si>
    <t>Roller: Transfer</t>
  </si>
  <si>
    <t>40204004</t>
  </si>
  <si>
    <t>Roller: Steam Cans/Drying</t>
  </si>
  <si>
    <t>40204010</t>
  </si>
  <si>
    <t>Rotary Screen: Print Paste</t>
  </si>
  <si>
    <t>40204011</t>
  </si>
  <si>
    <t>Rotary Screen: Application</t>
  </si>
  <si>
    <t>40204012</t>
  </si>
  <si>
    <t>Rotary Screen: Transfer</t>
  </si>
  <si>
    <t>40204013</t>
  </si>
  <si>
    <t>Rotary Screen: Drying/Curing</t>
  </si>
  <si>
    <t>40204020</t>
  </si>
  <si>
    <t>Flat Screen: Print Paste</t>
  </si>
  <si>
    <t>40204021</t>
  </si>
  <si>
    <t>Flat Screen: Application</t>
  </si>
  <si>
    <t>40204022</t>
  </si>
  <si>
    <t>Flat Screen: Transfer</t>
  </si>
  <si>
    <t>40204023</t>
  </si>
  <si>
    <t>Flat Screen: Drying/Curing</t>
  </si>
  <si>
    <t>40204121</t>
  </si>
  <si>
    <t>Fabric Coating, Knife Coating</t>
  </si>
  <si>
    <t>Mixing Tanks</t>
  </si>
  <si>
    <t>40204130</t>
  </si>
  <si>
    <t>Coating Application</t>
  </si>
  <si>
    <t>40204140</t>
  </si>
  <si>
    <t>Drying/Curing</t>
  </si>
  <si>
    <t>40204150</t>
  </si>
  <si>
    <t>40204151</t>
  </si>
  <si>
    <t>Cleanup: Coating Application Equipment</t>
  </si>
  <si>
    <t>40204152</t>
  </si>
  <si>
    <t>Cleanup: Empty Coating Drums</t>
  </si>
  <si>
    <t>40204160</t>
  </si>
  <si>
    <t>Waste</t>
  </si>
  <si>
    <t>40204161</t>
  </si>
  <si>
    <t>Waste: Cleaning Rags</t>
  </si>
  <si>
    <t>40204162</t>
  </si>
  <si>
    <t>Waste: Waste Ink Disposal</t>
  </si>
  <si>
    <t>40204221</t>
  </si>
  <si>
    <t>Fabric Coating, Roller Coating</t>
  </si>
  <si>
    <t>40204230</t>
  </si>
  <si>
    <t>40204240</t>
  </si>
  <si>
    <t>40204250</t>
  </si>
  <si>
    <t>40204251</t>
  </si>
  <si>
    <t>40204252</t>
  </si>
  <si>
    <t>40204260</t>
  </si>
  <si>
    <t>40204261</t>
  </si>
  <si>
    <t>40204262</t>
  </si>
  <si>
    <t>40204321</t>
  </si>
  <si>
    <t>Fabric Coating, Dip Coating</t>
  </si>
  <si>
    <t>40204330</t>
  </si>
  <si>
    <t>40204340</t>
  </si>
  <si>
    <t>40204350</t>
  </si>
  <si>
    <t>40204351</t>
  </si>
  <si>
    <t>40204352</t>
  </si>
  <si>
    <t>40204360</t>
  </si>
  <si>
    <t>40204361</t>
  </si>
  <si>
    <t>40204362</t>
  </si>
  <si>
    <t>40204421</t>
  </si>
  <si>
    <t>Fabric Coating, Transfer Coating</t>
  </si>
  <si>
    <t>40204430</t>
  </si>
  <si>
    <t>40204431</t>
  </si>
  <si>
    <t>Coating Application: First Roll Applicator</t>
  </si>
  <si>
    <t>40204432</t>
  </si>
  <si>
    <t>Coating Application: Second Roll Applicator</t>
  </si>
  <si>
    <t>40204435</t>
  </si>
  <si>
    <t>Lamination: Laminating Device</t>
  </si>
  <si>
    <t>40204440</t>
  </si>
  <si>
    <t>40204441</t>
  </si>
  <si>
    <t>Drying/Curing: First Predrier</t>
  </si>
  <si>
    <t>40204442</t>
  </si>
  <si>
    <t>Drying/Curing: Second Predrier</t>
  </si>
  <si>
    <t>40204443</t>
  </si>
  <si>
    <t>Drying/Curing: Main Drying Tunnel</t>
  </si>
  <si>
    <t>40204450</t>
  </si>
  <si>
    <t>40204455</t>
  </si>
  <si>
    <t>Winding</t>
  </si>
  <si>
    <t>40204460</t>
  </si>
  <si>
    <t>40204461</t>
  </si>
  <si>
    <t>40204462</t>
  </si>
  <si>
    <t>40204470</t>
  </si>
  <si>
    <t>40204471</t>
  </si>
  <si>
    <t>40204472</t>
  </si>
  <si>
    <t>40204521</t>
  </si>
  <si>
    <t>Fabric Coating, Extrusion Coating</t>
  </si>
  <si>
    <t>40204530</t>
  </si>
  <si>
    <t>40204531</t>
  </si>
  <si>
    <t>Coating Application: Extruder</t>
  </si>
  <si>
    <t>40204532</t>
  </si>
  <si>
    <t>Coating Application: Coating Die</t>
  </si>
  <si>
    <t>40204550</t>
  </si>
  <si>
    <t>Cooling Cylinder</t>
  </si>
  <si>
    <t>40204555</t>
  </si>
  <si>
    <t>40204560</t>
  </si>
  <si>
    <t>40204561</t>
  </si>
  <si>
    <t>40204562</t>
  </si>
  <si>
    <t>40204570</t>
  </si>
  <si>
    <t>40204571</t>
  </si>
  <si>
    <t>40204572</t>
  </si>
  <si>
    <t>40204621</t>
  </si>
  <si>
    <t>Fabric Coating, Melt Roll Coating</t>
  </si>
  <si>
    <t>40204630</t>
  </si>
  <si>
    <t>40204631</t>
  </si>
  <si>
    <t>Coating Application: Calendar Rolls</t>
  </si>
  <si>
    <t>40204632</t>
  </si>
  <si>
    <t>Coating Application: Pick Up Roll</t>
  </si>
  <si>
    <t>40204650</t>
  </si>
  <si>
    <t>40204655</t>
  </si>
  <si>
    <t>40204660</t>
  </si>
  <si>
    <t>40204661</t>
  </si>
  <si>
    <t>40204662</t>
  </si>
  <si>
    <t>40204670</t>
  </si>
  <si>
    <t>40204671</t>
  </si>
  <si>
    <t>40204672</t>
  </si>
  <si>
    <t>40204721</t>
  </si>
  <si>
    <t>Fabric Coating, Coagulation Coating</t>
  </si>
  <si>
    <t>40204730</t>
  </si>
  <si>
    <t>40204735</t>
  </si>
  <si>
    <t>Coagulation Baths and Solvent Separation</t>
  </si>
  <si>
    <t>40204740</t>
  </si>
  <si>
    <t>40204750</t>
  </si>
  <si>
    <t>40204755</t>
  </si>
  <si>
    <t>40204760</t>
  </si>
  <si>
    <t>40204761</t>
  </si>
  <si>
    <t>40204762</t>
  </si>
  <si>
    <t>40204770</t>
  </si>
  <si>
    <t>40204771</t>
  </si>
  <si>
    <t>40204772</t>
  </si>
  <si>
    <t>40206010</t>
  </si>
  <si>
    <t>Dye Preparation</t>
  </si>
  <si>
    <t>40206030</t>
  </si>
  <si>
    <t>Dye Application</t>
  </si>
  <si>
    <t>40206031</t>
  </si>
  <si>
    <t>Dye Application: Beam</t>
  </si>
  <si>
    <t>40206032</t>
  </si>
  <si>
    <t>Dye Application: Beck</t>
  </si>
  <si>
    <t>40206033</t>
  </si>
  <si>
    <t>Dye Application: Jig</t>
  </si>
  <si>
    <t>40206034</t>
  </si>
  <si>
    <t>Dye Application: Jet</t>
  </si>
  <si>
    <t>40206035</t>
  </si>
  <si>
    <t>Dye Application: Continuous</t>
  </si>
  <si>
    <t>40206050</t>
  </si>
  <si>
    <t>40280001</t>
  </si>
  <si>
    <t>40282001</t>
  </si>
  <si>
    <t>40282002</t>
  </si>
  <si>
    <t>40282501</t>
  </si>
  <si>
    <t>Printing Blanket, Rotary Screen</t>
  </si>
  <si>
    <t>40282599</t>
  </si>
  <si>
    <t>40288801</t>
  </si>
  <si>
    <t>40288802</t>
  </si>
  <si>
    <t>40288803</t>
  </si>
  <si>
    <t>40288804</t>
  </si>
  <si>
    <t>40288805</t>
  </si>
  <si>
    <t>40288821</t>
  </si>
  <si>
    <t>Basecoat</t>
  </si>
  <si>
    <t>40288822</t>
  </si>
  <si>
    <t>40288823</t>
  </si>
  <si>
    <t>Cleartop Coat</t>
  </si>
  <si>
    <t>40288824</t>
  </si>
  <si>
    <t>Clean-up</t>
  </si>
  <si>
    <t>40290011</t>
  </si>
  <si>
    <t>Distillate Oil: Incinerator/Afterburner</t>
  </si>
  <si>
    <t>40290012</t>
  </si>
  <si>
    <t>Residual Oil: Incinerator/Afterburner</t>
  </si>
  <si>
    <t>40290013</t>
  </si>
  <si>
    <t>Natural Gas: Incinerator/Afterburner</t>
  </si>
  <si>
    <t>40290023</t>
  </si>
  <si>
    <t>40299995</t>
  </si>
  <si>
    <t>40299996</t>
  </si>
  <si>
    <t>40299997</t>
  </si>
  <si>
    <t>40299998</t>
  </si>
  <si>
    <t>40299999</t>
  </si>
  <si>
    <t>40300101</t>
  </si>
  <si>
    <t>Petroleum Product Storage at Refineries</t>
  </si>
  <si>
    <t>Deleted - Do Not Use (See 4-03-010 and 4-07)</t>
  </si>
  <si>
    <t>Gasoline **</t>
  </si>
  <si>
    <t>40300102</t>
  </si>
  <si>
    <t>Crude **</t>
  </si>
  <si>
    <t>40300103</t>
  </si>
  <si>
    <t>40300104</t>
  </si>
  <si>
    <t>40300105</t>
  </si>
  <si>
    <t>Jet Fuel **</t>
  </si>
  <si>
    <t>40300106</t>
  </si>
  <si>
    <t>Kerosene **</t>
  </si>
  <si>
    <t>40300107</t>
  </si>
  <si>
    <t>Dist Fuel **</t>
  </si>
  <si>
    <t>40300108</t>
  </si>
  <si>
    <t>Benzene **</t>
  </si>
  <si>
    <t>40300109</t>
  </si>
  <si>
    <t>Cyclohexane **</t>
  </si>
  <si>
    <t>40300110</t>
  </si>
  <si>
    <t>Cyclopentane **</t>
  </si>
  <si>
    <t>40300111</t>
  </si>
  <si>
    <t>Heptane **</t>
  </si>
  <si>
    <t>40300112</t>
  </si>
  <si>
    <t>Hexane **</t>
  </si>
  <si>
    <t>40300113</t>
  </si>
  <si>
    <t>Isooctane **</t>
  </si>
  <si>
    <t>40300114</t>
  </si>
  <si>
    <t>Isopentane **</t>
  </si>
  <si>
    <t>40300115</t>
  </si>
  <si>
    <t>Pentane **</t>
  </si>
  <si>
    <t>40300116</t>
  </si>
  <si>
    <t>Toluene **</t>
  </si>
  <si>
    <t>40300150</t>
  </si>
  <si>
    <t>40300151</t>
  </si>
  <si>
    <t>40300152</t>
  </si>
  <si>
    <t>40300153</t>
  </si>
  <si>
    <t>40300154</t>
  </si>
  <si>
    <t>40300155</t>
  </si>
  <si>
    <t>40300156</t>
  </si>
  <si>
    <t>40300157</t>
  </si>
  <si>
    <t>40300158</t>
  </si>
  <si>
    <t>40300159</t>
  </si>
  <si>
    <t>40300160</t>
  </si>
  <si>
    <t>40300161</t>
  </si>
  <si>
    <t>40300198</t>
  </si>
  <si>
    <t>40300199</t>
  </si>
  <si>
    <t>40300201</t>
  </si>
  <si>
    <t>Deleted - Do Not Use (See 4-03-011 and 4-07)</t>
  </si>
  <si>
    <t>40300202</t>
  </si>
  <si>
    <t>Product **</t>
  </si>
  <si>
    <t>40300203</t>
  </si>
  <si>
    <t>40300204</t>
  </si>
  <si>
    <t>40300205</t>
  </si>
  <si>
    <t>40300207</t>
  </si>
  <si>
    <t>40300208</t>
  </si>
  <si>
    <t>40300209</t>
  </si>
  <si>
    <t>40300210</t>
  </si>
  <si>
    <t>40300211</t>
  </si>
  <si>
    <t>40300212</t>
  </si>
  <si>
    <t>40300213</t>
  </si>
  <si>
    <t>40300214</t>
  </si>
  <si>
    <t>40300215</t>
  </si>
  <si>
    <t>40300216</t>
  </si>
  <si>
    <t>40300299</t>
  </si>
  <si>
    <t>Specify Liquid **</t>
  </si>
  <si>
    <t>40300302</t>
  </si>
  <si>
    <t>40301001</t>
  </si>
  <si>
    <t>Fixed Roof Tanks (Varying Sizes)</t>
  </si>
  <si>
    <t>Gasoline RVP 13: Breathing Loss (67000 Bbl. Tank Size)</t>
  </si>
  <si>
    <t>40301002</t>
  </si>
  <si>
    <t>Gasoline RVP 10: Breathing Loss (67000 Bbl. Tank Size)</t>
  </si>
  <si>
    <t>40301003</t>
  </si>
  <si>
    <t>Gasoline RVP 7: Breathing Loss (67000 Bbl. Tank Size)</t>
  </si>
  <si>
    <t>40301004</t>
  </si>
  <si>
    <t>Gasoline RVP 13: Breathing Loss (250000 Bbl. Tank Size)</t>
  </si>
  <si>
    <t>40301005</t>
  </si>
  <si>
    <t>Gasoline RVP 10: Breathing Loss (250000 Bbl. Tank Size)</t>
  </si>
  <si>
    <t>40301006</t>
  </si>
  <si>
    <t>Gasoline RVP 7: Breathing Loss (250000 Bbl. Tank Size)</t>
  </si>
  <si>
    <t>40301007</t>
  </si>
  <si>
    <t>Gasoline RVP 13: Working Loss (Tank Diameter Independent)</t>
  </si>
  <si>
    <t>40301008</t>
  </si>
  <si>
    <t>Gasoline RVP 10: Working Loss (Tank Diameter Independent)</t>
  </si>
  <si>
    <t>40301009</t>
  </si>
  <si>
    <t>Gasoline RVP 7: Working Loss (Tank Diameter Independent)</t>
  </si>
  <si>
    <t>40301010</t>
  </si>
  <si>
    <t>Crude Oil RVP 5: Breathing Loss (67000 Bbl. Tank Size)</t>
  </si>
  <si>
    <t>40301011</t>
  </si>
  <si>
    <t>40301012</t>
  </si>
  <si>
    <t>Crude Oil RVP 5: Working Loss (Tank Diameter Independent)</t>
  </si>
  <si>
    <t>40301013</t>
  </si>
  <si>
    <t>Jet Naphtha (JP-4): Breathing Loss (67000 Bbl. Tank Size)</t>
  </si>
  <si>
    <t>40301014</t>
  </si>
  <si>
    <t>Jet Naphtha (JP-4): Breathing Loss (250000 Bbl. Tank Size)</t>
  </si>
  <si>
    <t>40301015</t>
  </si>
  <si>
    <t>Jet Naphtha (JP-4): Working Loss (Tank Diameter Independent)</t>
  </si>
  <si>
    <t>40301016</t>
  </si>
  <si>
    <t>Jet Kerosene: Breathing Loss (67000 Bbl. Tank Size)</t>
  </si>
  <si>
    <t>40301017</t>
  </si>
  <si>
    <t>Jet Kerosene: Breathing Loss (250000 Bbl. Tank Size)</t>
  </si>
  <si>
    <t>40301018</t>
  </si>
  <si>
    <t>Jet Kerosene: Working Loss (Tank Diameter Independent)</t>
  </si>
  <si>
    <t>40301019</t>
  </si>
  <si>
    <t>Distillate Fuel #2: Breathing Loss (67000 Bbl. Tank Size)</t>
  </si>
  <si>
    <t>40301020</t>
  </si>
  <si>
    <t>Distillate Fuel #2: Breathing Loss (250000 Bbl. Tank Size)</t>
  </si>
  <si>
    <t>40301021</t>
  </si>
  <si>
    <t>Distillate Fuel #2: Working Loss (Tank Diameter Independent)</t>
  </si>
  <si>
    <t>40301022</t>
  </si>
  <si>
    <t>Asphalt Oil: Breathing Loss (67000 Bbl. Tank Size)</t>
  </si>
  <si>
    <t>40301023</t>
  </si>
  <si>
    <t>Asphalt Oil: Working Loss</t>
  </si>
  <si>
    <t>40301024</t>
  </si>
  <si>
    <t>Asphalt Oil: Breathing Loss (250000 Bbl. Tank Size)</t>
  </si>
  <si>
    <t>40301025</t>
  </si>
  <si>
    <t>Grade 6 Fuel Oil: Breathing Loss (67000 Bbl. Tank Size)</t>
  </si>
  <si>
    <t>40301026</t>
  </si>
  <si>
    <t>Grade 5 Fuel Oil: Breathing Loss (67000 Bbl. Tank Size)</t>
  </si>
  <si>
    <t>40301027</t>
  </si>
  <si>
    <t>Grade 4 Fuel Oil: Breathing Loss (67000 Bbl. Tank Size)</t>
  </si>
  <si>
    <t>40301028</t>
  </si>
  <si>
    <t>Grade 2 Fuel Oil: Breathing Loss (67000 Bbl. Tank Size)</t>
  </si>
  <si>
    <t>40301029</t>
  </si>
  <si>
    <t>Grade 1 Fuel Oil: Breathing Loss (67000 Bbl. Tank Size)</t>
  </si>
  <si>
    <t>40301065</t>
  </si>
  <si>
    <t>Grade 6 Fuel Oil: Breathing Loss (250000 Bbl. Tank Size)</t>
  </si>
  <si>
    <t>40301066</t>
  </si>
  <si>
    <t>Grade 5 Fuel Oil: Breathing Loss (250000 Bbl. Tank Size)</t>
  </si>
  <si>
    <t>40301067</t>
  </si>
  <si>
    <t>Grade 4 Fuel Oil: Breathing Loss (250000 Bbl. Tank Size)</t>
  </si>
  <si>
    <t>40301068</t>
  </si>
  <si>
    <t>Grade 2 Fuel Oil: Breathing Loss (250000 Bbl. Tank Size)</t>
  </si>
  <si>
    <t>40301069</t>
  </si>
  <si>
    <t>Grade 1 Fuel Oil: Breathing Loss (250000 Bbl. Tank Size)</t>
  </si>
  <si>
    <t>40301075</t>
  </si>
  <si>
    <t>Grade 6 Fuel Oil: Working Loss (Independent Tank Diameter)</t>
  </si>
  <si>
    <t>40301076</t>
  </si>
  <si>
    <t>Grade 5 Fuel Oil: Working Loss (Independent Tank Diameter)</t>
  </si>
  <si>
    <t>40301077</t>
  </si>
  <si>
    <t>Grade 4 Fuel Oil: Working Loss (Independent Tank Diameter)</t>
  </si>
  <si>
    <t>40301078</t>
  </si>
  <si>
    <t>Grade 2 Fuel Oil: Working Loss (Independent Tank Diameter)</t>
  </si>
  <si>
    <t>40301079</t>
  </si>
  <si>
    <t>Grade 1 Fuel Oil: Working Loss (Independent Tank Diameter)</t>
  </si>
  <si>
    <t>40301097</t>
  </si>
  <si>
    <t>Specify Liquid: Breathing Loss (67000 Bbl. Tank Size)</t>
  </si>
  <si>
    <t>40301098</t>
  </si>
  <si>
    <t>Specify Liquid: Breathing Loss (250000 Bbl. Tank Size)</t>
  </si>
  <si>
    <t>40301099</t>
  </si>
  <si>
    <t>Specify Liquid: Working Loss (Tank Diameter Independent)</t>
  </si>
  <si>
    <t>40301101</t>
  </si>
  <si>
    <t>Floating Roof Tanks (Varying Sizes)</t>
  </si>
  <si>
    <t>Gasoline RVP 13: Standing Loss (67000 Bbl. Tank Size)</t>
  </si>
  <si>
    <t>40301102</t>
  </si>
  <si>
    <t>Gasoline RVP 10: Standing Loss (67000 Bbl. Tank Size)</t>
  </si>
  <si>
    <t>40301103</t>
  </si>
  <si>
    <t>Gasoline RVP 7: Standing Loss (67000 Bbl. Tank Size)</t>
  </si>
  <si>
    <t>40301104</t>
  </si>
  <si>
    <t>Gasoline RVP 13: Standing Loss (250000 Bbl. Tank Size)</t>
  </si>
  <si>
    <t>40301105</t>
  </si>
  <si>
    <t>Gasoline RVP 10: Standing Loss (250000 Bbl. Tank Size)</t>
  </si>
  <si>
    <t>40301106</t>
  </si>
  <si>
    <t>Gasoline RVP 7: Standing Loss (250000 Bbl. Tank Size)</t>
  </si>
  <si>
    <t>40301107</t>
  </si>
  <si>
    <t>Gasoline RVP 13/10/7: Withdrawal Loss (67000 Bbl. Tank Size)</t>
  </si>
  <si>
    <t>40301108</t>
  </si>
  <si>
    <t>Gasoline RVP 13/10/7: Withdrawal Loss (250000 Bbl.Tank Size)</t>
  </si>
  <si>
    <t>40301109</t>
  </si>
  <si>
    <t>Crude Oil RVP 5: Standing Loss (67000 Bbl. Tank Size)</t>
  </si>
  <si>
    <t>40301110</t>
  </si>
  <si>
    <t>Crude Oil RVP 5: Standing Loss (250000 Bbl. Tank Size)</t>
  </si>
  <si>
    <t>40301111</t>
  </si>
  <si>
    <t>Jet Naphtha (JP-4): Standing Loss (67000 Bbl. Tank Size)</t>
  </si>
  <si>
    <t>40301112</t>
  </si>
  <si>
    <t>Jet Naphtha (JP-4): Standing Loss (250000 Bbl. Tank Size)</t>
  </si>
  <si>
    <t>40301113</t>
  </si>
  <si>
    <t>Jet Kerosene: Standing Loss (67000 Bbl. Tank Size)</t>
  </si>
  <si>
    <t>40301114</t>
  </si>
  <si>
    <t>Jet Kerosene: Standing Loss (250000 Bbl. Tank Size)</t>
  </si>
  <si>
    <t>40301115</t>
  </si>
  <si>
    <t>Distillate Fuel #2: Standing Loss (67000 Bbl. Tank Size)</t>
  </si>
  <si>
    <t>40301116</t>
  </si>
  <si>
    <t>Distillate Fuel #2: Standing Loss (250000 Bbl. Tank Size)</t>
  </si>
  <si>
    <t>40301117</t>
  </si>
  <si>
    <t>Crude Oil RVP 5: Withdrawal Loss</t>
  </si>
  <si>
    <t>40301118</t>
  </si>
  <si>
    <t>Jet Naphtha (JP-4): Withdrawal Loss</t>
  </si>
  <si>
    <t>40301119</t>
  </si>
  <si>
    <t>Jet Kerosene: Withdrawal Loss</t>
  </si>
  <si>
    <t>40301120</t>
  </si>
  <si>
    <t>Distillate Fuel #2: Withdrawal Loss</t>
  </si>
  <si>
    <t>40301125</t>
  </si>
  <si>
    <t>Grade 6 Fuel Oil: Standing Loss (67000 Bbl. Tank Size)</t>
  </si>
  <si>
    <t>40301126</t>
  </si>
  <si>
    <t>Grade 5 Fuel Oil: Standing Loss (67000 Bbl. Tank Size)</t>
  </si>
  <si>
    <t>40301127</t>
  </si>
  <si>
    <t>Grade 4 Fuel Oil: Standing Loss (67000 Bbl. Tank Size)</t>
  </si>
  <si>
    <t>40301128</t>
  </si>
  <si>
    <t>Grde 2 Fuel Oil: Stand Loss (67000 Bbl Tank Size) ** (Use 4-03-011-15)</t>
  </si>
  <si>
    <t>40301129</t>
  </si>
  <si>
    <t>Grade 1 Fuel Oil: Standing Loss (67000 Bbl. Tank Size)</t>
  </si>
  <si>
    <t>40301130</t>
  </si>
  <si>
    <t>Specify Liquid: Standing Loss - External - Primary Seal</t>
  </si>
  <si>
    <t>40301131</t>
  </si>
  <si>
    <t>Gasoline: Standing Loss - External - Primary Seal</t>
  </si>
  <si>
    <t>40301132</t>
  </si>
  <si>
    <t>Crude Oil: Standing Loss - External - Primary Seal</t>
  </si>
  <si>
    <t>40301133</t>
  </si>
  <si>
    <t>Jet Naphtha (JP-4): Standing Loss - External - Primary Seal</t>
  </si>
  <si>
    <t>40301134</t>
  </si>
  <si>
    <t>Jet Kerosene: Standing Loss - External - Primary Seal</t>
  </si>
  <si>
    <t>40301135</t>
  </si>
  <si>
    <t>Distillate Fuel #2: Standing Loss - External - Primary Seal</t>
  </si>
  <si>
    <t>40301140</t>
  </si>
  <si>
    <t>Specify Liquid: Standing Loss - External - Secondary Seal</t>
  </si>
  <si>
    <t>40301141</t>
  </si>
  <si>
    <t>Gasoline: Standing Loss - External - Secondary Seal</t>
  </si>
  <si>
    <t>40301142</t>
  </si>
  <si>
    <t>Crude Oil: Standing Loss - External - Secondary Seal</t>
  </si>
  <si>
    <t>40301143</t>
  </si>
  <si>
    <t>Jet Naphtha (JP-4): Standing Loss - External - Secondary Seal</t>
  </si>
  <si>
    <t>40301144</t>
  </si>
  <si>
    <t>Jet Kerosene: Standing Loss - External - Secondary Seal</t>
  </si>
  <si>
    <t>40301145</t>
  </si>
  <si>
    <t>Distillate Fuel #2: Standing Loss - External - Secondary Seal</t>
  </si>
  <si>
    <t>40301150</t>
  </si>
  <si>
    <t>Specify Liquid: Standing Loss - Internal</t>
  </si>
  <si>
    <t>40301151</t>
  </si>
  <si>
    <t>Gasoline: Standing Loss - Internal</t>
  </si>
  <si>
    <t>40301152</t>
  </si>
  <si>
    <t>Crude Oil: Standing Loss - Internal</t>
  </si>
  <si>
    <t>40301153</t>
  </si>
  <si>
    <t>Jet Naphtha (JP-4): Standing Loss - Internal</t>
  </si>
  <si>
    <t>40301154</t>
  </si>
  <si>
    <t>Jet Kerosene: Standing Loss - Internal</t>
  </si>
  <si>
    <t>40301155</t>
  </si>
  <si>
    <t>Distillate Fuel #2: Standing Loss - Internal</t>
  </si>
  <si>
    <t>40301165</t>
  </si>
  <si>
    <t>Grade 6 Fuel Oil: Standing Loss (250000 Bbl. Tank Size)</t>
  </si>
  <si>
    <t>40301166</t>
  </si>
  <si>
    <t>Grade 5 Fuel Oil: Standing Loss (250000 Bbl. Tank Size)</t>
  </si>
  <si>
    <t>40301167</t>
  </si>
  <si>
    <t>Grade 4 Fuel Oil: Standing Loss (250000 Bbl. Tank Size)</t>
  </si>
  <si>
    <t>40301168</t>
  </si>
  <si>
    <t>Grd 2 Fuel Oil: Stand. Loss (250000 Bbl Tank Size)**(Use 4-03-011-16)</t>
  </si>
  <si>
    <t>40301169</t>
  </si>
  <si>
    <t>Grade 1 Fuel Oil: Standing Loss (250000 Bbl. Tank Size)</t>
  </si>
  <si>
    <t>40301175</t>
  </si>
  <si>
    <t>Grade 6 Fuel Oil: Withdrawal Loss (Independent Tank Diameter)</t>
  </si>
  <si>
    <t>40301176</t>
  </si>
  <si>
    <t>Grade 5 Fuel Oil: Withdrawal Loss (Independent Tank Diameter)</t>
  </si>
  <si>
    <t>40301177</t>
  </si>
  <si>
    <t>Grade 4 Fuel Oil: Withdrawal Loss (Independent Tank Diameter)</t>
  </si>
  <si>
    <t>40301178</t>
  </si>
  <si>
    <t>Grade 2 Fuel Oil: Withdrawal Loss (Independent Tank Diameter)</t>
  </si>
  <si>
    <t>40301179</t>
  </si>
  <si>
    <t>Grade 1 Fuel Oil: Withdrawal Loss (Independent Tank Diameter)</t>
  </si>
  <si>
    <t>40301180</t>
  </si>
  <si>
    <t>Gasoline RVP 13: Withdrawal Loss (Independent Tank Diameter)</t>
  </si>
  <si>
    <t>40301181</t>
  </si>
  <si>
    <t>Gasoline RVP 10: Withdrawal Loss (Independent Tank Diameter)</t>
  </si>
  <si>
    <t>40301182</t>
  </si>
  <si>
    <t>Gasoline RVP 7: Withdrawal Loss (Independent Tank Diameter)</t>
  </si>
  <si>
    <t>40301197</t>
  </si>
  <si>
    <t>40301198</t>
  </si>
  <si>
    <t>Specify Liquid: Standing Loss (67000 Bbl. Tank Size)</t>
  </si>
  <si>
    <t>40301199</t>
  </si>
  <si>
    <t>Specify Liquid: Standing Loss (250000 Bbl. Tank Size)</t>
  </si>
  <si>
    <t>40301201</t>
  </si>
  <si>
    <t>Variable Vapor Space</t>
  </si>
  <si>
    <t>Gasoline RVP 13: Filling Loss</t>
  </si>
  <si>
    <t>40301202</t>
  </si>
  <si>
    <t>Gasoline RVP 10: Filling Loss</t>
  </si>
  <si>
    <t>40301203</t>
  </si>
  <si>
    <t>Gasoline RVP 7: Filling Loss</t>
  </si>
  <si>
    <t>40301204</t>
  </si>
  <si>
    <t>Jet Naphtha (JP-4): Filling Loss</t>
  </si>
  <si>
    <t>40301205</t>
  </si>
  <si>
    <t>Jet Kerosene: Filling Loss</t>
  </si>
  <si>
    <t>40301206</t>
  </si>
  <si>
    <t>Distillate Fuel #2: Filling Loss</t>
  </si>
  <si>
    <t>40301207</t>
  </si>
  <si>
    <t>Benzene: Filling Loss</t>
  </si>
  <si>
    <t>40301299</t>
  </si>
  <si>
    <t>Specify Liquid: Filling Loss</t>
  </si>
  <si>
    <t>40388801</t>
  </si>
  <si>
    <t>40388802</t>
  </si>
  <si>
    <t>40388803</t>
  </si>
  <si>
    <t>40388804</t>
  </si>
  <si>
    <t>40388805</t>
  </si>
  <si>
    <t>40399999</t>
  </si>
  <si>
    <t>40400101</t>
  </si>
  <si>
    <t>Petroleum Liquids Storage (non-Refinery)</t>
  </si>
  <si>
    <t>Bulk Terminals</t>
  </si>
  <si>
    <t>Gasoline RVP 13: Breathing Loss (67000 Bbl Capacity) - Fixed Roof Tank</t>
  </si>
  <si>
    <t>40400102</t>
  </si>
  <si>
    <t>Gasoline RVP 10: Breathing Loss (67000 Bbl Capacity) - Fixed Roof Tank</t>
  </si>
  <si>
    <t>40400103</t>
  </si>
  <si>
    <t>Gasoline RVP 7: Breathing Loss (67000 Bbl. Capacity) - Fixed Roof Tank</t>
  </si>
  <si>
    <t>40400104</t>
  </si>
  <si>
    <t>Gasoline RVP 13: Breathing Loss (250000 Bbl Capacity)-Fixed Roof Tank</t>
  </si>
  <si>
    <t>40400105</t>
  </si>
  <si>
    <t>Gasoline RVP 10: Breathing Loss (250000 Bbl Capacity)-Fixed Roof Tank</t>
  </si>
  <si>
    <t>40400106</t>
  </si>
  <si>
    <t>Gasoline RVP 7: Breathing Loss (250000 Bbl Capacity) - Fixed Roof Tank</t>
  </si>
  <si>
    <t>40400107</t>
  </si>
  <si>
    <t>Gasoline RVP 13: Working Loss (Diam. Independent) - Fixed Roof Tank</t>
  </si>
  <si>
    <t>40400108</t>
  </si>
  <si>
    <t>Gasoline RVP 10: Working Loss (Diameter Independent) - Fixed Roof Tank</t>
  </si>
  <si>
    <t>40400109</t>
  </si>
  <si>
    <t>Gasoline RVP 7: Working Loss (Diameter Independent) - Fixed Roof Tank</t>
  </si>
  <si>
    <t>40400110</t>
  </si>
  <si>
    <t>Gasoline RVP 13: Standing Loss (67000 Bbl Capacity)-Floating Roof Tank</t>
  </si>
  <si>
    <t>40400111</t>
  </si>
  <si>
    <t>Gasoline RVP 10: Standing Loss (67000 Bbl Capacity)-Floating Roof Tank</t>
  </si>
  <si>
    <t>40400112</t>
  </si>
  <si>
    <t>Gasoline RVP 7: Standing Loss (67000 Bbl Capacity)- Floating Roof Tank</t>
  </si>
  <si>
    <t>40400113</t>
  </si>
  <si>
    <t>Gasoline RVP 13: Standing Loss (250000 Bbl Cap.) - Floating Roof Tank</t>
  </si>
  <si>
    <t>40400114</t>
  </si>
  <si>
    <t>Gasoline RVP 10: Standing Loss (250000 Bbl Cap.) - Floating Roof Tank</t>
  </si>
  <si>
    <t>40400115</t>
  </si>
  <si>
    <t>Gasoline RVP 7: Standing Loss (250000 Bbl Cap.) - Floating Roof Tank</t>
  </si>
  <si>
    <t>40400116</t>
  </si>
  <si>
    <t>Gasoline RVP 13/10/7: Withdrawal Loss (67000 Bbl Cap.) - Float Rf Tnk</t>
  </si>
  <si>
    <t>40400117</t>
  </si>
  <si>
    <t>Gasoline RVP 13/10/7: Withdrawal Loss (250000 Bbl Cap.) - Float Rf Tnk</t>
  </si>
  <si>
    <t>40400118</t>
  </si>
  <si>
    <t>Gasoline RVP 13: Filling Loss (10500 Bbl Cap.) - Variable Vapor Space</t>
  </si>
  <si>
    <t>40400119</t>
  </si>
  <si>
    <t>Gasoline RVP 10: Filling Loss (10500 Bbl Cap.) - Variable Vapor Space</t>
  </si>
  <si>
    <t>40400120</t>
  </si>
  <si>
    <t>Gasoline RVP 7: Filling Loss (10500 Bbl Cap.) - Variable Vapor Space</t>
  </si>
  <si>
    <t>40400121</t>
  </si>
  <si>
    <t>Diesel Fuel: Standing Loss (Diameter Independent) - Fixed Roof Tank</t>
  </si>
  <si>
    <t>40400122</t>
  </si>
  <si>
    <t>Diesel Fuel: Working Loss (Diameter Independent) - Fixed Roof Tank</t>
  </si>
  <si>
    <t>40400130</t>
  </si>
  <si>
    <t>Specify Liquid: Standing Loss - External Floating Roof w/ Primary Seal</t>
  </si>
  <si>
    <t>40400131</t>
  </si>
  <si>
    <t>Gasoline RVP 13: Standing Loss - Ext. Floating Roof w/ Primary Seal</t>
  </si>
  <si>
    <t>40400132</t>
  </si>
  <si>
    <t>Gasoline RVP 10: Standing Loss - Ext. Floating Roof w/ Primary Seal</t>
  </si>
  <si>
    <t>40400133</t>
  </si>
  <si>
    <t>Gasoline RVP 7: Standing Loss - External Floating Roof w/ Primary Seal</t>
  </si>
  <si>
    <t>40400140</t>
  </si>
  <si>
    <t>Specify Liquid: Standing Loss - Ext. Float Roof Tank w/ Second'y Seal</t>
  </si>
  <si>
    <t>40400141</t>
  </si>
  <si>
    <t>Gasoline RVP 13: Standing Loss - Ext. Floating Roof w/ Secondary Seal</t>
  </si>
  <si>
    <t>40400142</t>
  </si>
  <si>
    <t>Gasoline RVP 10: Standing Loss - Ext. Floating Roof w/ Secondary Seal</t>
  </si>
  <si>
    <t>40400143</t>
  </si>
  <si>
    <t>Gasoline RVP 7: Standing Loss - Ext. Floating Roof w/ Secondary Seal</t>
  </si>
  <si>
    <t>40400148</t>
  </si>
  <si>
    <t>Gasoline RVP 13/10/7: Withdrawal Loss - Ext. Float Roof (Pri/Sec Seal)</t>
  </si>
  <si>
    <t>40400149</t>
  </si>
  <si>
    <t>Specify Liquid: External Floating Roof (Primary/Secondary Seal)</t>
  </si>
  <si>
    <t>40400150</t>
  </si>
  <si>
    <t>Miscellaneous Losses/Leaks: Loading Racks</t>
  </si>
  <si>
    <t>40400151</t>
  </si>
  <si>
    <t>Valves, Flanges, and Pumps</t>
  </si>
  <si>
    <t>40400152</t>
  </si>
  <si>
    <t>Vapor Collection Losses</t>
  </si>
  <si>
    <t>40400153</t>
  </si>
  <si>
    <t>Vapor Control Unit Losses</t>
  </si>
  <si>
    <t>40400154</t>
  </si>
  <si>
    <t>Tank Truck Vapor Leaks</t>
  </si>
  <si>
    <t>40400160</t>
  </si>
  <si>
    <t>Specify Liquid: Standing Loss - Internal Floating Roof w/ Primary Seal</t>
  </si>
  <si>
    <t>40400161</t>
  </si>
  <si>
    <t>Gasoline RVP 13: Standing Loss - Int. Floating Roof w/ Primary Seal</t>
  </si>
  <si>
    <t>40400162</t>
  </si>
  <si>
    <t>Gasoline RVP 10: Standing Loss - Int. Floating Roof w/ Primary Seal</t>
  </si>
  <si>
    <t>40400163</t>
  </si>
  <si>
    <t>Gasoline RVP 7: Standing Loss - Internal Floating Roof w/ Primary Seal</t>
  </si>
  <si>
    <t>40400170</t>
  </si>
  <si>
    <t>Specify Liquid: Standing Loss - Int. Floating Roof w/ Secondary Seal</t>
  </si>
  <si>
    <t>40400171</t>
  </si>
  <si>
    <t>Gasoline RVP 13: Standing Loss - Int. Floating Roof w/ Secondary Seal</t>
  </si>
  <si>
    <t>40400172</t>
  </si>
  <si>
    <t>Gasoline RVP 10: Standing Loss - Int. Floating Roof w/ Secondary Seal</t>
  </si>
  <si>
    <t>40400173</t>
  </si>
  <si>
    <t>Gasoline RVP 7: Standing Loss - Int. Floating Roof w/ Secondary Seal</t>
  </si>
  <si>
    <t>40400178</t>
  </si>
  <si>
    <t>Gasoline RVP 13/10/7: Withdrawal Loss - Int. Float Roof (Pri/Sec Seal)</t>
  </si>
  <si>
    <t>40400179</t>
  </si>
  <si>
    <t>Specify Liquid: Internal Floating Roof (Primary/Secondary Seal)</t>
  </si>
  <si>
    <t>40400199</t>
  </si>
  <si>
    <t>40400201</t>
  </si>
  <si>
    <t>Bulk Plants</t>
  </si>
  <si>
    <t>40400202</t>
  </si>
  <si>
    <t>40400203</t>
  </si>
  <si>
    <t>40400204</t>
  </si>
  <si>
    <t>Gasoline RVP 13: Working Loss (67000 Bbl. Capacity) - Fixed Roof Tank</t>
  </si>
  <si>
    <t>40400205</t>
  </si>
  <si>
    <t>Gasoline RVP 10: Working Loss (67000 Bbl. Capacity) - Fixed Roof Tank</t>
  </si>
  <si>
    <t>40400206</t>
  </si>
  <si>
    <t>Gasoline RVP 7: Working Loss (67000 Bbl. Capacity) - Fixed Roof Tank</t>
  </si>
  <si>
    <t>40400207</t>
  </si>
  <si>
    <t>Gasoline RVP 13: Standing Loss (67000 Bbl Cap.) - Floating Roof Tank</t>
  </si>
  <si>
    <t>40400208</t>
  </si>
  <si>
    <t>Gasoline RVP 10: Standing Loss (67000 Bbl Cap.) - Floating Roof Tank</t>
  </si>
  <si>
    <t>40400209</t>
  </si>
  <si>
    <t>Gasoline RVP 7: Standing Loss (67000 Bbl Cap.) - Floating Roof Tank</t>
  </si>
  <si>
    <t>40400210</t>
  </si>
  <si>
    <t>40400211</t>
  </si>
  <si>
    <t>40400212</t>
  </si>
  <si>
    <t>40400213</t>
  </si>
  <si>
    <t>40400230</t>
  </si>
  <si>
    <t>40400231</t>
  </si>
  <si>
    <t>40400232</t>
  </si>
  <si>
    <t>40400233</t>
  </si>
  <si>
    <t>40400240</t>
  </si>
  <si>
    <t>Specify Liquid: Standing Loss - Ext. Floating Roof w/ Secondary Seal</t>
  </si>
  <si>
    <t>40400241</t>
  </si>
  <si>
    <t>40400242</t>
  </si>
  <si>
    <t>40400243</t>
  </si>
  <si>
    <t>40400248</t>
  </si>
  <si>
    <t>Gasoline RVP 10/13/7: Withdrawal Loss - Ext. Float Roof (Pri/Sec Seal)</t>
  </si>
  <si>
    <t>40400249</t>
  </si>
  <si>
    <t>40400250</t>
  </si>
  <si>
    <t>40400251</t>
  </si>
  <si>
    <t>40400252</t>
  </si>
  <si>
    <t>Miscellaneous Losses/Leaks: Vapor Collection Losses</t>
  </si>
  <si>
    <t>40400253</t>
  </si>
  <si>
    <t>Miscellaneous Losses/Leaks: Vapor Control Unit Losses</t>
  </si>
  <si>
    <t>40400254</t>
  </si>
  <si>
    <t>Tank Truck Vapor Losses</t>
  </si>
  <si>
    <t>40400255</t>
  </si>
  <si>
    <t>Loading Racks - Jet Fuel</t>
  </si>
  <si>
    <t>40400260</t>
  </si>
  <si>
    <t>40400261</t>
  </si>
  <si>
    <t>40400262</t>
  </si>
  <si>
    <t>40400263</t>
  </si>
  <si>
    <t>40400270</t>
  </si>
  <si>
    <t>40400271</t>
  </si>
  <si>
    <t>40400272</t>
  </si>
  <si>
    <t>40400273</t>
  </si>
  <si>
    <t>40400278</t>
  </si>
  <si>
    <t>Gasoline RVP 10/13/7: Withdrawal Loss - Int. Float Roof (Pri/Sec Seal)</t>
  </si>
  <si>
    <t>40400279</t>
  </si>
  <si>
    <t>Oil and Gas Field Storage and Working Tanks</t>
  </si>
  <si>
    <t>Fixed Roof Tank: Breathing Loss</t>
  </si>
  <si>
    <t>40400302</t>
  </si>
  <si>
    <t>40400303</t>
  </si>
  <si>
    <t>External Floating Roof Tank with Primary Seals: Standing Loss</t>
  </si>
  <si>
    <t>40400304</t>
  </si>
  <si>
    <t>External Floating Roof Tank with Secondary Seals: Standing Loss</t>
  </si>
  <si>
    <t>40400305</t>
  </si>
  <si>
    <t>Internal Floating Roof Tank: Standing Loss</t>
  </si>
  <si>
    <t>40400306</t>
  </si>
  <si>
    <t>External Floating Roof Tank: Withdrawal Loss</t>
  </si>
  <si>
    <t>40400307</t>
  </si>
  <si>
    <t>Internal Floating Roof Tank: Withdrawal Loss</t>
  </si>
  <si>
    <t>Fixed Roof Tank, Condensate, working+breathing+flashing losses</t>
  </si>
  <si>
    <t>40400312</t>
  </si>
  <si>
    <t>Fixed Roof Tank, Crude Oil, working+breathing+flashing losses</t>
  </si>
  <si>
    <t>Fixed Roof Tank, Produced Water, working+breathing+flashing</t>
  </si>
  <si>
    <t>40400316</t>
  </si>
  <si>
    <t>Fixed Roof Tank, Diesel, working+breathing+flashing losses</t>
  </si>
  <si>
    <t>40400321</t>
  </si>
  <si>
    <t>External Floating Roof Tank, Condensate, working+breathing+flashing</t>
  </si>
  <si>
    <t>40400322</t>
  </si>
  <si>
    <t>External Floating Roof Tank, Crude Oil, working+breathing+flashing</t>
  </si>
  <si>
    <t>40400323</t>
  </si>
  <si>
    <t>External Floating Roof Tank, Lube Oil, working+breathing+flashing</t>
  </si>
  <si>
    <t>40400324</t>
  </si>
  <si>
    <t>External Floating Roof Tank, Specialty Chem-working+breathing+flashing</t>
  </si>
  <si>
    <t>40400325</t>
  </si>
  <si>
    <t>External Floating Roof Tank, Produced Water-working+breathing+flashing</t>
  </si>
  <si>
    <t>40400326</t>
  </si>
  <si>
    <t>External Floating Roof Tank, Diesel, working+breathing+flashing</t>
  </si>
  <si>
    <t>40400331</t>
  </si>
  <si>
    <t>Internal Floating Roof Tank, Condensate, working+breathing+flashing</t>
  </si>
  <si>
    <t>40400332</t>
  </si>
  <si>
    <t>Internal Floating Roof Tank, Crude Oil, working+breathing+flashing</t>
  </si>
  <si>
    <t>40400333</t>
  </si>
  <si>
    <t>Internal Floating Roof Tank, Lube Oil, working+breathing+flashing</t>
  </si>
  <si>
    <t>40400334</t>
  </si>
  <si>
    <t>Internal Floating Roof Tank, Specialty Chem-working+breathing+flashing</t>
  </si>
  <si>
    <t>40400335</t>
  </si>
  <si>
    <t>Internal Floating Roof Tank, Produced Water-working+breathing+flashing</t>
  </si>
  <si>
    <t>40400336</t>
  </si>
  <si>
    <t>Internal Floating Roof Tank, Diesel, working+breathing+flashing</t>
  </si>
  <si>
    <t>40400340</t>
  </si>
  <si>
    <t>40400401</t>
  </si>
  <si>
    <t>Petroleum Products - Underground Tanks</t>
  </si>
  <si>
    <t>Gasoline RVP 13: Breathing Loss</t>
  </si>
  <si>
    <t>40400402</t>
  </si>
  <si>
    <t>Gasoline RVP 13: Working Loss</t>
  </si>
  <si>
    <t>40400403</t>
  </si>
  <si>
    <t>Gasoline RVP 10: Breathing Loss</t>
  </si>
  <si>
    <t>40400404</t>
  </si>
  <si>
    <t>Gasoline RVP 10: Working Loss</t>
  </si>
  <si>
    <t>40400405</t>
  </si>
  <si>
    <t>Gasoline RVP 7: Breathing Loss</t>
  </si>
  <si>
    <t>40400406</t>
  </si>
  <si>
    <t>Gasoline RVP 7: Working Loss</t>
  </si>
  <si>
    <t>40400407</t>
  </si>
  <si>
    <t>Crude Oil RVP 5: Breathing Loss</t>
  </si>
  <si>
    <t>40400408</t>
  </si>
  <si>
    <t>Crude Oil RVP 5: Working Loss</t>
  </si>
  <si>
    <t>40400409</t>
  </si>
  <si>
    <t>Jet Naphtha (JP-4): Breathing Loss</t>
  </si>
  <si>
    <t>40400410</t>
  </si>
  <si>
    <t>Jet Naphtha (JP-4): Working Loss</t>
  </si>
  <si>
    <t>40400411</t>
  </si>
  <si>
    <t>Jet Kerosene: Breathing Loss</t>
  </si>
  <si>
    <t>40400412</t>
  </si>
  <si>
    <t>Jet Kerosene: Working Loss</t>
  </si>
  <si>
    <t>40400413</t>
  </si>
  <si>
    <t>Distillate Fuel #2: Breathing Loss</t>
  </si>
  <si>
    <t>40400414</t>
  </si>
  <si>
    <t>Distillate Fuel #2: Working Loss</t>
  </si>
  <si>
    <t>40400497</t>
  </si>
  <si>
    <t>40400498</t>
  </si>
  <si>
    <t>40500101</t>
  </si>
  <si>
    <t>Printing/Publishing</t>
  </si>
  <si>
    <t>40500199</t>
  </si>
  <si>
    <t>40500201</t>
  </si>
  <si>
    <t>Letter Press: 2751</t>
  </si>
  <si>
    <t>40500202</t>
  </si>
  <si>
    <t>Ink Thinning Solvent (Kerosene)</t>
  </si>
  <si>
    <t>40500203</t>
  </si>
  <si>
    <t>Ink Thinning Solvents (Mineral Solvents)</t>
  </si>
  <si>
    <t>40500211</t>
  </si>
  <si>
    <t>40500212</t>
  </si>
  <si>
    <t>Printing: Letter Press</t>
  </si>
  <si>
    <t>40500215</t>
  </si>
  <si>
    <t>Letterpress: Cleaning Solution</t>
  </si>
  <si>
    <t>40500301</t>
  </si>
  <si>
    <t>Printing: Flexographic</t>
  </si>
  <si>
    <t>40500302</t>
  </si>
  <si>
    <t>Ink Thinning Solvent (Carbitol)</t>
  </si>
  <si>
    <t>40500303</t>
  </si>
  <si>
    <t>Ink Thinning Solvent (Cellosolve)</t>
  </si>
  <si>
    <t>40500304</t>
  </si>
  <si>
    <t>Ink Thinning Solvent (Ethyl Alcohol)</t>
  </si>
  <si>
    <t>40500305</t>
  </si>
  <si>
    <t>Ink Thinning Solvent (Isopropyl Alcohol)</t>
  </si>
  <si>
    <t>40500306</t>
  </si>
  <si>
    <t>Ink Thinning Solvent (n-Propyl Alcohol)</t>
  </si>
  <si>
    <t>40500307</t>
  </si>
  <si>
    <t>Ink Thinning Solvent (Naphtha)</t>
  </si>
  <si>
    <t>40500311</t>
  </si>
  <si>
    <t>40500312</t>
  </si>
  <si>
    <t>40500314</t>
  </si>
  <si>
    <t>Printing: Flexographic: Propyl Alcohol Cleanup</t>
  </si>
  <si>
    <t>40500315</t>
  </si>
  <si>
    <t>Flexographic: Steam: Water-based</t>
  </si>
  <si>
    <t>40500316</t>
  </si>
  <si>
    <t>40500317</t>
  </si>
  <si>
    <t>40500318</t>
  </si>
  <si>
    <t>Flexographic: Steam: Water-based in Ink</t>
  </si>
  <si>
    <t>40500319</t>
  </si>
  <si>
    <t>Flexographic: Steam: Water-based Ink Storage</t>
  </si>
  <si>
    <t>40500401</t>
  </si>
  <si>
    <t>Lithographic: 2752</t>
  </si>
  <si>
    <t>40500411</t>
  </si>
  <si>
    <t>40500412</t>
  </si>
  <si>
    <t>40500413</t>
  </si>
  <si>
    <t>Lithographic: Isopropyl Alcohol Cleanup</t>
  </si>
  <si>
    <t>40500414</t>
  </si>
  <si>
    <t>Flexographic: Propyl Alcohol Cleanup</t>
  </si>
  <si>
    <t>40500415</t>
  </si>
  <si>
    <t>Offset Lithography: Dampening Solution with Alcohol Substitute</t>
  </si>
  <si>
    <t>40500416</t>
  </si>
  <si>
    <t>Offset Lithography: Dampening Solution with High Solvent Content</t>
  </si>
  <si>
    <t>40500417</t>
  </si>
  <si>
    <t>Offset Lithography: Cleaning Solution: Water-based</t>
  </si>
  <si>
    <t>40500418</t>
  </si>
  <si>
    <t>Offset Lithography: Dampening Solution with Isopropyl Alcohol</t>
  </si>
  <si>
    <t>40500421</t>
  </si>
  <si>
    <t>Offset Lithography: Heatset Ink Mixing</t>
  </si>
  <si>
    <t>40500422</t>
  </si>
  <si>
    <t>Offset Lithography: Heatset Solvent Storage</t>
  </si>
  <si>
    <t>40500431</t>
  </si>
  <si>
    <t>Offset Lithography: Nonheated Lithographic Inks</t>
  </si>
  <si>
    <t>40500432</t>
  </si>
  <si>
    <t>40500433</t>
  </si>
  <si>
    <t>40500501</t>
  </si>
  <si>
    <t>Gravure: 2754</t>
  </si>
  <si>
    <t>40500502</t>
  </si>
  <si>
    <t>Ink Thinning Solvent: Dimethylformamide</t>
  </si>
  <si>
    <t>40500503</t>
  </si>
  <si>
    <t>Ink Thinning Solvent: Ethyl Acetate</t>
  </si>
  <si>
    <t>40500506</t>
  </si>
  <si>
    <t>Ink Thinning Solvent: Methyl Ethyl Ketone</t>
  </si>
  <si>
    <t>40500507</t>
  </si>
  <si>
    <t>Ink Thinning Solvent: Methyl Isobutyl Ketone</t>
  </si>
  <si>
    <t>40500510</t>
  </si>
  <si>
    <t>Ink Thinning Solvent: Toluene</t>
  </si>
  <si>
    <t>40500511</t>
  </si>
  <si>
    <t>40500512</t>
  </si>
  <si>
    <t>40500513</t>
  </si>
  <si>
    <t>40500514</t>
  </si>
  <si>
    <t>Gravure: Cleanup Solvent</t>
  </si>
  <si>
    <t>40500597</t>
  </si>
  <si>
    <t>40500598</t>
  </si>
  <si>
    <t>Ink Thinning Solvent: Other Not Specified</t>
  </si>
  <si>
    <t>40500599</t>
  </si>
  <si>
    <t>40500601</t>
  </si>
  <si>
    <t>Ink Mixing</t>
  </si>
  <si>
    <t>40500701</t>
  </si>
  <si>
    <t>40500801</t>
  </si>
  <si>
    <t>Screen Printing</t>
  </si>
  <si>
    <t>40500802</t>
  </si>
  <si>
    <t>Fugitive Emissions: Cleaning Rags</t>
  </si>
  <si>
    <t>40500811</t>
  </si>
  <si>
    <t>40500812</t>
  </si>
  <si>
    <t>40588801</t>
  </si>
  <si>
    <t>40588802</t>
  </si>
  <si>
    <t>40588803</t>
  </si>
  <si>
    <t>40588804</t>
  </si>
  <si>
    <t>40588805</t>
  </si>
  <si>
    <t>40600101</t>
  </si>
  <si>
    <t>Transportation and Marketing of Petroleum Products</t>
  </si>
  <si>
    <t>Tank Cars and Trucks</t>
  </si>
  <si>
    <t>Gasoline: Splash Loading **</t>
  </si>
  <si>
    <t>40600126</t>
  </si>
  <si>
    <t>Gasoline: Submerged Loading **</t>
  </si>
  <si>
    <t>40600129</t>
  </si>
  <si>
    <t>Asphalt: Splash Loading</t>
  </si>
  <si>
    <t>40600130</t>
  </si>
  <si>
    <t>Distillate Oil: Submerged Loading **</t>
  </si>
  <si>
    <t>40600131</t>
  </si>
  <si>
    <t>Gasoline: Submerged Loading (Normal Service)</t>
  </si>
  <si>
    <t>40600132</t>
  </si>
  <si>
    <t>Crude Oil: Submerged Loading (Normal Service)</t>
  </si>
  <si>
    <t>40600133</t>
  </si>
  <si>
    <t>Jet Naphtha: Submerged Loading (Normal Service)</t>
  </si>
  <si>
    <t>40600134</t>
  </si>
  <si>
    <t>Kerosene: Submerged Loading (Normal Services)</t>
  </si>
  <si>
    <t>40600135</t>
  </si>
  <si>
    <t>Distillate Oil: Submerged Loading (Normal Service)</t>
  </si>
  <si>
    <t>40600136</t>
  </si>
  <si>
    <t>Gasoline: Splash Loading (Normal Service)</t>
  </si>
  <si>
    <t>40600137</t>
  </si>
  <si>
    <t>Crude Oil: Splash Loading (Normal Service)</t>
  </si>
  <si>
    <t>40600138</t>
  </si>
  <si>
    <t>Jet Naphtha: Splash Loading (Normal Service)</t>
  </si>
  <si>
    <t>40600139</t>
  </si>
  <si>
    <t>Kerosene: Splash Loading (Normal Service)</t>
  </si>
  <si>
    <t>40600140</t>
  </si>
  <si>
    <t>Distillate Oil: Splash Loading (Normal Service)</t>
  </si>
  <si>
    <t>40600141</t>
  </si>
  <si>
    <t>Gasoline: Submerged Loading (Balanced Service)</t>
  </si>
  <si>
    <t>40600142</t>
  </si>
  <si>
    <t>Crude Oil: Submerged Loading (Balanced Service)</t>
  </si>
  <si>
    <t>40600143</t>
  </si>
  <si>
    <t>Jet Naphtha: Submerged Loading (Balanced Service)</t>
  </si>
  <si>
    <t>40600144</t>
  </si>
  <si>
    <t>Gasoline: Splash Loading (Balanced Service)</t>
  </si>
  <si>
    <t>40600145</t>
  </si>
  <si>
    <t>Crude Oil: Splash Loading (Balanced Service)</t>
  </si>
  <si>
    <t>40600146</t>
  </si>
  <si>
    <t>Jet Naphtha: Splash Loading (Balanced Service)</t>
  </si>
  <si>
    <t>40600147</t>
  </si>
  <si>
    <t>Gasoline: Submerged Loading (Clean Tanks)</t>
  </si>
  <si>
    <t>40600148</t>
  </si>
  <si>
    <t>Crude Oil: Submerged Loading (Clean Tanks)</t>
  </si>
  <si>
    <t>40600149</t>
  </si>
  <si>
    <t>Jet Naphtha: Submerged Loading (Clean Tanks)</t>
  </si>
  <si>
    <t>40600160</t>
  </si>
  <si>
    <t>Kerosene: Submerged Loading (Clean Tanks)</t>
  </si>
  <si>
    <t>40600161</t>
  </si>
  <si>
    <t>Distillate Oil: Submerged Loading (Clean Tanks)</t>
  </si>
  <si>
    <t>40600162</t>
  </si>
  <si>
    <t>Gasoline: Loaded with Fuel (Transit Losses)</t>
  </si>
  <si>
    <t>40600163</t>
  </si>
  <si>
    <t>Gasoline: Return with Vapor (Transit Losses)</t>
  </si>
  <si>
    <t>40600164</t>
  </si>
  <si>
    <t>Crude Oil: Loaded with Product</t>
  </si>
  <si>
    <t>40600165</t>
  </si>
  <si>
    <t>Crude Oil: Loaded with Vapor</t>
  </si>
  <si>
    <t>40600166</t>
  </si>
  <si>
    <t>Jet Fuel: Loaded with Product</t>
  </si>
  <si>
    <t>40600167</t>
  </si>
  <si>
    <t>Jet Fuel: Loaded with Vapor</t>
  </si>
  <si>
    <t>40600168</t>
  </si>
  <si>
    <t>Kerosene: Loaded with Product</t>
  </si>
  <si>
    <t>40600169</t>
  </si>
  <si>
    <t>Kerosene: Loaded with Vapor</t>
  </si>
  <si>
    <t>40600170</t>
  </si>
  <si>
    <t>Distillate Oil: Loaded with Product</t>
  </si>
  <si>
    <t>40600171</t>
  </si>
  <si>
    <t>Distillate Oil: Loaded with Vapor</t>
  </si>
  <si>
    <t>40600172</t>
  </si>
  <si>
    <t>Transit Losses - LPG: Loaded with Fuel</t>
  </si>
  <si>
    <t>40600173</t>
  </si>
  <si>
    <t>Transit Losses - LPG: Return with Vapor</t>
  </si>
  <si>
    <t>40600197</t>
  </si>
  <si>
    <t>40600198</t>
  </si>
  <si>
    <t>40600199</t>
  </si>
  <si>
    <t>40600231</t>
  </si>
  <si>
    <t>Marine Vessels</t>
  </si>
  <si>
    <t>Gasoline: Ship Loading - Cleaned and Vapor Free Tanks</t>
  </si>
  <si>
    <t>40600232</t>
  </si>
  <si>
    <t>Gasoline: Ocean Barges Loading</t>
  </si>
  <si>
    <t>40600233</t>
  </si>
  <si>
    <t>Gasoline: Barge Loading - Cleaned and Vapor Free Tanks</t>
  </si>
  <si>
    <t>40600234</t>
  </si>
  <si>
    <t>Gasoline: Ship Loading - Ballasted Tank</t>
  </si>
  <si>
    <t>40600235</t>
  </si>
  <si>
    <t>Gasoline: Ocean Barges Loading - Ballasted Tank</t>
  </si>
  <si>
    <t>40600236</t>
  </si>
  <si>
    <t>Gasoline: Ship Loading - Uncleaned Tanks</t>
  </si>
  <si>
    <t>40600237</t>
  </si>
  <si>
    <t>Gasoline: Ocean Barges Loading - Uncleaned Tanks</t>
  </si>
  <si>
    <t>40600238</t>
  </si>
  <si>
    <t>Gasoline: Barges Loading - Uncleaned Tanks</t>
  </si>
  <si>
    <t>40600239</t>
  </si>
  <si>
    <t>Gasoline: Tanker Ship - Ballasted Tank Condition</t>
  </si>
  <si>
    <t>40600240</t>
  </si>
  <si>
    <t>Gasoline: Barge Loading - Average Tank Condition</t>
  </si>
  <si>
    <t>40600241</t>
  </si>
  <si>
    <t>Gasoline: Tanker Ship - Ballasting</t>
  </si>
  <si>
    <t>40600242</t>
  </si>
  <si>
    <t>Gasoline: Transit Loss</t>
  </si>
  <si>
    <t>40600243</t>
  </si>
  <si>
    <t>Crude Oil: Loading Tankers</t>
  </si>
  <si>
    <t>40600244</t>
  </si>
  <si>
    <t>Jet Fuel: Loading Tankers</t>
  </si>
  <si>
    <t>40600245</t>
  </si>
  <si>
    <t>Kerosene: Loading Tankers</t>
  </si>
  <si>
    <t>40600246</t>
  </si>
  <si>
    <t>Distillate Oil: Loading Tankers</t>
  </si>
  <si>
    <t>40600248</t>
  </si>
  <si>
    <t>Crude Oil: Loading Barges</t>
  </si>
  <si>
    <t>40600249</t>
  </si>
  <si>
    <t>Jet Fuel: Loading Barges</t>
  </si>
  <si>
    <t>40600250</t>
  </si>
  <si>
    <t>Kerosene: Loading Barges</t>
  </si>
  <si>
    <t>40600251</t>
  </si>
  <si>
    <t>Distillate Oil: Loading Barges</t>
  </si>
  <si>
    <t>40600253</t>
  </si>
  <si>
    <t>Crude Oil: Tanker Ballasting</t>
  </si>
  <si>
    <t>40600254</t>
  </si>
  <si>
    <t>Crude Oil: Transit Loss</t>
  </si>
  <si>
    <t>40600255</t>
  </si>
  <si>
    <t>Jet Fuel: Transit Loss</t>
  </si>
  <si>
    <t>40600256</t>
  </si>
  <si>
    <t>Kerosene: Transit Loss</t>
  </si>
  <si>
    <t>40600257</t>
  </si>
  <si>
    <t>Distillate Oil: Transit Loss</t>
  </si>
  <si>
    <t>40600259</t>
  </si>
  <si>
    <t>Tanker/Barge Cleaning</t>
  </si>
  <si>
    <t>40600260</t>
  </si>
  <si>
    <t>Gasoline: Barge Loading - Ballasted</t>
  </si>
  <si>
    <t>40600261</t>
  </si>
  <si>
    <t>Gasoline: Tanker Ship - Uncleaned Tanks</t>
  </si>
  <si>
    <t>40600298</t>
  </si>
  <si>
    <t>40600299</t>
  </si>
  <si>
    <t>40600301</t>
  </si>
  <si>
    <t>Gasoline Retail Operations - Stage I</t>
  </si>
  <si>
    <t>Splash Filling</t>
  </si>
  <si>
    <t>40600302</t>
  </si>
  <si>
    <t>Submerged Filling w/o Controls</t>
  </si>
  <si>
    <t>40600305</t>
  </si>
  <si>
    <t>Unloading **</t>
  </si>
  <si>
    <t>40600306</t>
  </si>
  <si>
    <t>Balanced Submerged Filling</t>
  </si>
  <si>
    <t>40600307</t>
  </si>
  <si>
    <t>Underground Tank Breathing and Emptying</t>
  </si>
  <si>
    <t>40600399</t>
  </si>
  <si>
    <t>40600401</t>
  </si>
  <si>
    <t>Filling Vehicle Gas Tanks - Stage II</t>
  </si>
  <si>
    <t>Vapor Loss w/o Controls</t>
  </si>
  <si>
    <t>40600402</t>
  </si>
  <si>
    <t>Liquid Spill Loss w/o Controls</t>
  </si>
  <si>
    <t>40600403</t>
  </si>
  <si>
    <t>scc8 should be with controls?</t>
  </si>
  <si>
    <t>40600499</t>
  </si>
  <si>
    <t>40600501</t>
  </si>
  <si>
    <t>Pipeline Petroleum Transport - General - All Products</t>
  </si>
  <si>
    <t>Pipeline Leaks</t>
  </si>
  <si>
    <t>40600502</t>
  </si>
  <si>
    <t>Pipeline Venting</t>
  </si>
  <si>
    <t>40600503</t>
  </si>
  <si>
    <t>Pump Station</t>
  </si>
  <si>
    <t>40600504</t>
  </si>
  <si>
    <t>Pump Station Leaks</t>
  </si>
  <si>
    <t>40600601</t>
  </si>
  <si>
    <t>Consumer (Corporate) Fleet Refueling - Stage II</t>
  </si>
  <si>
    <t>40600602</t>
  </si>
  <si>
    <t>40600603</t>
  </si>
  <si>
    <t>Vapor Loss w/controls</t>
  </si>
  <si>
    <t>40600630</t>
  </si>
  <si>
    <t>40600651</t>
  </si>
  <si>
    <t>Diesel: Vapor Loss w/o Controls</t>
  </si>
  <si>
    <t>40600701</t>
  </si>
  <si>
    <t>Consumer (Corporate) Fleet Refueling - Stage I</t>
  </si>
  <si>
    <t>40600702</t>
  </si>
  <si>
    <t>40600706</t>
  </si>
  <si>
    <t>40600707</t>
  </si>
  <si>
    <t>40688801</t>
  </si>
  <si>
    <t>40688802</t>
  </si>
  <si>
    <t>40688803</t>
  </si>
  <si>
    <t>40688804</t>
  </si>
  <si>
    <t>40688805</t>
  </si>
  <si>
    <t>40700401</t>
  </si>
  <si>
    <t>Fixed Roof Tanks - Acid Anhydrides</t>
  </si>
  <si>
    <t>Acetic Anhydrides: Breathing Loss</t>
  </si>
  <si>
    <t>40700402</t>
  </si>
  <si>
    <t>Acetic Anhydrides: Working Loss</t>
  </si>
  <si>
    <t>40700403</t>
  </si>
  <si>
    <t>Maleic Anhydride: Breathing Loss</t>
  </si>
  <si>
    <t>40700404</t>
  </si>
  <si>
    <t>Maleic Anhydride: Working Loss</t>
  </si>
  <si>
    <t>40700405</t>
  </si>
  <si>
    <t>Phthalic Anhydride: Breathing Loss</t>
  </si>
  <si>
    <t>40700406</t>
  </si>
  <si>
    <t>Phthalic Anhydride: Working Loss</t>
  </si>
  <si>
    <t>40700497</t>
  </si>
  <si>
    <t>Specify Anhydride: Breathing Loss</t>
  </si>
  <si>
    <t>40700498</t>
  </si>
  <si>
    <t>Specify Anhydride: Working Loss</t>
  </si>
  <si>
    <t>40700801</t>
  </si>
  <si>
    <t>Fixed Roof Tanks - Alcohols</t>
  </si>
  <si>
    <t>N-Butyl Alcohol: Breathing Loss</t>
  </si>
  <si>
    <t>40700802</t>
  </si>
  <si>
    <t>N-Butyl Alcohol: Working Loss</t>
  </si>
  <si>
    <t>40700803</t>
  </si>
  <si>
    <t>Sec-Butyl Alcohol: Breathing Loss</t>
  </si>
  <si>
    <t>40700804</t>
  </si>
  <si>
    <t>Sec-Butyl Alcohol: Working Loss</t>
  </si>
  <si>
    <t>40700805</t>
  </si>
  <si>
    <t>Tert-Butyl Alcohol: Breathing Loss</t>
  </si>
  <si>
    <t>40700806</t>
  </si>
  <si>
    <t>Tert-Butyl Alcohol: Working Loss</t>
  </si>
  <si>
    <t>40700807</t>
  </si>
  <si>
    <t>Cyclohexanol: Breathing Loss</t>
  </si>
  <si>
    <t>40700808</t>
  </si>
  <si>
    <t>Cyclohexanol: Working Loss</t>
  </si>
  <si>
    <t>40700809</t>
  </si>
  <si>
    <t>Ethyl Alcohol: Breathing Loss</t>
  </si>
  <si>
    <t>40700810</t>
  </si>
  <si>
    <t>Ethyl Alcohol: Working Loss</t>
  </si>
  <si>
    <t>40700811</t>
  </si>
  <si>
    <t>Isobutyl Alcohol: Breathing Loss</t>
  </si>
  <si>
    <t>40700812</t>
  </si>
  <si>
    <t>Isobutyl Alcohol: Working Loss</t>
  </si>
  <si>
    <t>40700813</t>
  </si>
  <si>
    <t>Isopropyl Alcohol: Breathing Loss</t>
  </si>
  <si>
    <t>40700814</t>
  </si>
  <si>
    <t>Isopropyl Alcohol: Working Loss</t>
  </si>
  <si>
    <t>40700815</t>
  </si>
  <si>
    <t>Methyl Alcohol: Breathing Loss</t>
  </si>
  <si>
    <t>40700816</t>
  </si>
  <si>
    <t>Methyl Alcohol: Working Loss</t>
  </si>
  <si>
    <t>40700817</t>
  </si>
  <si>
    <t>N-Propyl Alcohol: Breathing Loss</t>
  </si>
  <si>
    <t>40700818</t>
  </si>
  <si>
    <t>N-Propyl Alcohol: Working Loss</t>
  </si>
  <si>
    <t>40700819</t>
  </si>
  <si>
    <t>Xylol: Breathing Loss</t>
  </si>
  <si>
    <t>40700820</t>
  </si>
  <si>
    <t>Xylol: Working Loss</t>
  </si>
  <si>
    <t>40700897</t>
  </si>
  <si>
    <t>Specify Alcohol: Breathing Loss</t>
  </si>
  <si>
    <t>40700898</t>
  </si>
  <si>
    <t>Specify Alcohol: Working Loss</t>
  </si>
  <si>
    <t>40701601</t>
  </si>
  <si>
    <t>Fixed Roof Tanks - Alkanes (Paraffins)</t>
  </si>
  <si>
    <t>N-Decane: Breathing Loss</t>
  </si>
  <si>
    <t>40701602</t>
  </si>
  <si>
    <t>N-Decane: Working Loss</t>
  </si>
  <si>
    <t>40701603</t>
  </si>
  <si>
    <t>N-Dodecane: Breathing Loss</t>
  </si>
  <si>
    <t>40701604</t>
  </si>
  <si>
    <t>N-Dodecane: Working Loss</t>
  </si>
  <si>
    <t>40701605</t>
  </si>
  <si>
    <t>N-Heptane: Breathing Loss</t>
  </si>
  <si>
    <t>40701606</t>
  </si>
  <si>
    <t>N-Heptane: Working Loss</t>
  </si>
  <si>
    <t>40701607</t>
  </si>
  <si>
    <t>Isopentane: Breathing Loss</t>
  </si>
  <si>
    <t>40701608</t>
  </si>
  <si>
    <t>Isopentane: Working Loss</t>
  </si>
  <si>
    <t>40701609</t>
  </si>
  <si>
    <t>Pentadecane: Breathing Loss</t>
  </si>
  <si>
    <t>40701610</t>
  </si>
  <si>
    <t>Pentadecane: Working Loss</t>
  </si>
  <si>
    <t>40701611</t>
  </si>
  <si>
    <t>Naphtha: Breathing Loss</t>
  </si>
  <si>
    <t>40701612</t>
  </si>
  <si>
    <t>Naphtha: Working Loss</t>
  </si>
  <si>
    <t>40701613</t>
  </si>
  <si>
    <t>Petroleum Distillate: Breathing Loss</t>
  </si>
  <si>
    <t>40701614</t>
  </si>
  <si>
    <t>Petroleum Distillate: Working Loss</t>
  </si>
  <si>
    <t>40701615</t>
  </si>
  <si>
    <t>Hexane: Breathing Loss</t>
  </si>
  <si>
    <t>40701616</t>
  </si>
  <si>
    <t>Hexane: Working Loss</t>
  </si>
  <si>
    <t>40701697</t>
  </si>
  <si>
    <t>Specify Alkane: Breathing Loss</t>
  </si>
  <si>
    <t>40701698</t>
  </si>
  <si>
    <t>Specify Alkane: Working Loss</t>
  </si>
  <si>
    <t>40702001</t>
  </si>
  <si>
    <t>Fixed Roof Tanks - Alkenes (Olefins)</t>
  </si>
  <si>
    <t>Dodecene: Breathing Loss</t>
  </si>
  <si>
    <t>40702002</t>
  </si>
  <si>
    <t>Dodecene: Working Loss</t>
  </si>
  <si>
    <t>40702003</t>
  </si>
  <si>
    <t>Heptenes - General: Breathing Loss</t>
  </si>
  <si>
    <t>40702004</t>
  </si>
  <si>
    <t>Heptenes - General: Working Loss</t>
  </si>
  <si>
    <t>40702097</t>
  </si>
  <si>
    <t>Specify Olefin: Breathing Loss</t>
  </si>
  <si>
    <t>40702098</t>
  </si>
  <si>
    <t>Specify Olefin: Working Loss</t>
  </si>
  <si>
    <t>40702801</t>
  </si>
  <si>
    <t>Fixed Roof Tanks - Amides</t>
  </si>
  <si>
    <t>Dimethylformamide: Breathing Loss</t>
  </si>
  <si>
    <t>40702802</t>
  </si>
  <si>
    <t>Dimethylformamide: Working Loss</t>
  </si>
  <si>
    <t>40703201</t>
  </si>
  <si>
    <t>Fixed Roof Tanks - Amines</t>
  </si>
  <si>
    <t>Aniline: Breathing Loss</t>
  </si>
  <si>
    <t>40703202</t>
  </si>
  <si>
    <t>Aniline: Working Loss</t>
  </si>
  <si>
    <t>40703203</t>
  </si>
  <si>
    <t>Ethanolamines: Breathing Loss</t>
  </si>
  <si>
    <t>40703204</t>
  </si>
  <si>
    <t>Ethanolamines: Working Loss</t>
  </si>
  <si>
    <t>40703205</t>
  </si>
  <si>
    <t>Ethyleneamines: Breathing Loss</t>
  </si>
  <si>
    <t>40703206</t>
  </si>
  <si>
    <t>Ethyleneamines: Working Loss</t>
  </si>
  <si>
    <t>40703207</t>
  </si>
  <si>
    <t>Monoethanolamine: Breathing Loss</t>
  </si>
  <si>
    <t>40703208</t>
  </si>
  <si>
    <t>Monoethanolamine: Working Loss</t>
  </si>
  <si>
    <t>40703209</t>
  </si>
  <si>
    <t>Hexamine: Breathing Loss</t>
  </si>
  <si>
    <t>40703210</t>
  </si>
  <si>
    <t>Hexamine: Working Loss</t>
  </si>
  <si>
    <t>40703211</t>
  </si>
  <si>
    <t>Ethylenediamine: Breathing Loss</t>
  </si>
  <si>
    <t>40703212</t>
  </si>
  <si>
    <t>Ethylenediamine: Working Loss</t>
  </si>
  <si>
    <t>40703297</t>
  </si>
  <si>
    <t>Specify Amine: Breathing Loss</t>
  </si>
  <si>
    <t>40703298</t>
  </si>
  <si>
    <t>Specify Amine: Working Loss</t>
  </si>
  <si>
    <t>40703601</t>
  </si>
  <si>
    <t>Fixed Roof Tanks - Aromatics</t>
  </si>
  <si>
    <t>Benzene: Breathing Loss</t>
  </si>
  <si>
    <t>40703602</t>
  </si>
  <si>
    <t>Benzene: Working Loss</t>
  </si>
  <si>
    <t>40703603</t>
  </si>
  <si>
    <t>Cresol: Breathing Loss</t>
  </si>
  <si>
    <t>40703604</t>
  </si>
  <si>
    <t>Cresol: Working Loss</t>
  </si>
  <si>
    <t>40703605</t>
  </si>
  <si>
    <t>Cumene: Breathing Loss</t>
  </si>
  <si>
    <t>40703606</t>
  </si>
  <si>
    <t>Cumene: Working Loss</t>
  </si>
  <si>
    <t>40703607</t>
  </si>
  <si>
    <t>Diisopropyl Benzene: Breathing Loss</t>
  </si>
  <si>
    <t>40703608</t>
  </si>
  <si>
    <t>Diisopropyl Benzene: Working Loss</t>
  </si>
  <si>
    <t>40703609</t>
  </si>
  <si>
    <t>Ethyl Benzene: Breathing Loss</t>
  </si>
  <si>
    <t>40703610</t>
  </si>
  <si>
    <t>Ethyl Benzene: Working Loss</t>
  </si>
  <si>
    <t>40703611</t>
  </si>
  <si>
    <t>Methyl Styrene: Breathing Loss</t>
  </si>
  <si>
    <t>40703612</t>
  </si>
  <si>
    <t>Methyl Styrene: Working Loss</t>
  </si>
  <si>
    <t>40703613</t>
  </si>
  <si>
    <t>Styrene: Breathing Loss</t>
  </si>
  <si>
    <t>40703614</t>
  </si>
  <si>
    <t>Styrene: Working Loss</t>
  </si>
  <si>
    <t>40703615</t>
  </si>
  <si>
    <t>Toluene: Breathing Loss</t>
  </si>
  <si>
    <t>40703616</t>
  </si>
  <si>
    <t>Toluene: Working Loss</t>
  </si>
  <si>
    <t>40703617</t>
  </si>
  <si>
    <t>m-Xylene: Breathing Loss</t>
  </si>
  <si>
    <t>40703618</t>
  </si>
  <si>
    <t>m-Xylene: Working Loss</t>
  </si>
  <si>
    <t>40703619</t>
  </si>
  <si>
    <t>o-Xylene: Breathing Loss</t>
  </si>
  <si>
    <t>40703620</t>
  </si>
  <si>
    <t>o-Xylene: Working Loss</t>
  </si>
  <si>
    <t>40703621</t>
  </si>
  <si>
    <t>p-Xylene: Breathing Loss</t>
  </si>
  <si>
    <t>40703622</t>
  </si>
  <si>
    <t>p-Xylene: Working Loss</t>
  </si>
  <si>
    <t>40703623</t>
  </si>
  <si>
    <t>Xylenes, Mixed: Breathing Loss</t>
  </si>
  <si>
    <t>40703624</t>
  </si>
  <si>
    <t>Xylenes, Mixed: Working Loss</t>
  </si>
  <si>
    <t>40703625</t>
  </si>
  <si>
    <t>Creosote: Breathing Loss</t>
  </si>
  <si>
    <t>40703626</t>
  </si>
  <si>
    <t>Creosote: Working Loss</t>
  </si>
  <si>
    <t>40703697</t>
  </si>
  <si>
    <t>Specify Aromatic: Breathing Loss</t>
  </si>
  <si>
    <t>40703698</t>
  </si>
  <si>
    <t>Specify Aromatic: Working Loss</t>
  </si>
  <si>
    <t>40704001</t>
  </si>
  <si>
    <t>Fixed Roof Tanks - Carboxylic Acids</t>
  </si>
  <si>
    <t>Acetic Acid: Breathing Loss</t>
  </si>
  <si>
    <t>40704002</t>
  </si>
  <si>
    <t>Acetic Acid: Working Loss</t>
  </si>
  <si>
    <t>40704003</t>
  </si>
  <si>
    <t>Acrylic Acid: Breathing Loss</t>
  </si>
  <si>
    <t>40704004</t>
  </si>
  <si>
    <t>Acrylic Acid: Working Loss</t>
  </si>
  <si>
    <t>40704005</t>
  </si>
  <si>
    <t>Adipic Acid (Soln): Breathing Loss</t>
  </si>
  <si>
    <t>40704006</t>
  </si>
  <si>
    <t>Adipic Acid (Soln): Working Loss</t>
  </si>
  <si>
    <t>40704007</t>
  </si>
  <si>
    <t>Formic Acid: Breathing Loss</t>
  </si>
  <si>
    <t>40704008</t>
  </si>
  <si>
    <t>Formic Acid: Working Loss</t>
  </si>
  <si>
    <t>40704009</t>
  </si>
  <si>
    <t>Propionic Acid: Breathing Loss</t>
  </si>
  <si>
    <t>40704010</t>
  </si>
  <si>
    <t>Propionic Acid: Working Loss</t>
  </si>
  <si>
    <t>40704011</t>
  </si>
  <si>
    <t>Chloroacetic Acid: Breathing Loss</t>
  </si>
  <si>
    <t>40704012</t>
  </si>
  <si>
    <t>Chloroacetic Acid: Working Loss</t>
  </si>
  <si>
    <t>40704097</t>
  </si>
  <si>
    <t>Specify Acid: Breathing Loss</t>
  </si>
  <si>
    <t>40704098</t>
  </si>
  <si>
    <t>Specify Acid: Working Loss</t>
  </si>
  <si>
    <t>40704099</t>
  </si>
  <si>
    <t>40704401</t>
  </si>
  <si>
    <t>Fixed Roof Tanks - Esters</t>
  </si>
  <si>
    <t>Butyl Acetate: Breathing Loss</t>
  </si>
  <si>
    <t>40704402</t>
  </si>
  <si>
    <t>Butyl Acetate: Working Loss</t>
  </si>
  <si>
    <t>40704403</t>
  </si>
  <si>
    <t>Butyl Acrylate: Breathing Loss</t>
  </si>
  <si>
    <t>40704404</t>
  </si>
  <si>
    <t>Butyl Acrylate: Working Loss</t>
  </si>
  <si>
    <t>40704405</t>
  </si>
  <si>
    <t>Ethyl Acetate: Breathing Loss</t>
  </si>
  <si>
    <t>40704406</t>
  </si>
  <si>
    <t>Ethyl Acetate: Working Loss</t>
  </si>
  <si>
    <t>40704407</t>
  </si>
  <si>
    <t>Ethyl Acrylate: Breathing Loss</t>
  </si>
  <si>
    <t>40704408</t>
  </si>
  <si>
    <t>Ethyl Acrylate: Working Loss</t>
  </si>
  <si>
    <t>40704409</t>
  </si>
  <si>
    <t>Isobutyl Acrylate: Breathing Loss</t>
  </si>
  <si>
    <t>40704410</t>
  </si>
  <si>
    <t>Isobutyl Acrylate: Working Loss</t>
  </si>
  <si>
    <t>40704411</t>
  </si>
  <si>
    <t>Isopropyl Acetate: Breathing Loss</t>
  </si>
  <si>
    <t>40704412</t>
  </si>
  <si>
    <t>Isopropyl Acetate: Working Loss</t>
  </si>
  <si>
    <t>40704413</t>
  </si>
  <si>
    <t>Methyl Acetate: Breathing Loss</t>
  </si>
  <si>
    <t>40704414</t>
  </si>
  <si>
    <t>Methyl Acetate: Working Loss</t>
  </si>
  <si>
    <t>40704415</t>
  </si>
  <si>
    <t>Methyl Acrylate: Breathing Loss</t>
  </si>
  <si>
    <t>40704416</t>
  </si>
  <si>
    <t>Methyl Acrylate: Working Loss</t>
  </si>
  <si>
    <t>40704417</t>
  </si>
  <si>
    <t>Methyl Methacrylate: Breathing Loss</t>
  </si>
  <si>
    <t>40704418</t>
  </si>
  <si>
    <t>Methyl Methacrylate: Working Loss</t>
  </si>
  <si>
    <t>40704419</t>
  </si>
  <si>
    <t>Vinyl Acetate: Breathing Loss</t>
  </si>
  <si>
    <t>40704420</t>
  </si>
  <si>
    <t>Vinyl Acetate: Working Loss</t>
  </si>
  <si>
    <t>40704421</t>
  </si>
  <si>
    <t>n-Propyl Acetate: Breathing Loss</t>
  </si>
  <si>
    <t>40704422</t>
  </si>
  <si>
    <t>n-Propyl Acetate: Working Loss</t>
  </si>
  <si>
    <t>40704423</t>
  </si>
  <si>
    <t>i-Butyl-i-Butyrate: Breathing Loss</t>
  </si>
  <si>
    <t>40704424</t>
  </si>
  <si>
    <t>i-Butyl-i-Butyrate: Working Loss</t>
  </si>
  <si>
    <t>40704425</t>
  </si>
  <si>
    <t>Acrylic Esters: Breathing Loss</t>
  </si>
  <si>
    <t>40704426</t>
  </si>
  <si>
    <t>Acrylic Esters: Working Loss</t>
  </si>
  <si>
    <t>40704497</t>
  </si>
  <si>
    <t>Specify Ester: Breathing Loss</t>
  </si>
  <si>
    <t>40704498</t>
  </si>
  <si>
    <t>Specify Ester: Working Loss</t>
  </si>
  <si>
    <t>40704801</t>
  </si>
  <si>
    <t>Fixed Roof Tanks - Ethers</t>
  </si>
  <si>
    <t>Methyl-tert-Butyl Ether: Breathing Loss</t>
  </si>
  <si>
    <t>40704802</t>
  </si>
  <si>
    <t>Methyl-tert-Butyl Ether: Working Loss</t>
  </si>
  <si>
    <t>40704805</t>
  </si>
  <si>
    <t>1,4-Dioxane: Breathing Loss</t>
  </si>
  <si>
    <t>40704806</t>
  </si>
  <si>
    <t>1,4-Dioxane: Working Loss</t>
  </si>
  <si>
    <t>40704897</t>
  </si>
  <si>
    <t>Specify Ether: Breathing Loss</t>
  </si>
  <si>
    <t>40704898</t>
  </si>
  <si>
    <t>Specify Ether: Working Loss</t>
  </si>
  <si>
    <t>40705201</t>
  </si>
  <si>
    <t>Fixed Roof Tanks - Glycol Ethers</t>
  </si>
  <si>
    <t>Butyl Carbitol: Breathing Loss</t>
  </si>
  <si>
    <t>40705202</t>
  </si>
  <si>
    <t>Butyl Carbitol: Working Loss</t>
  </si>
  <si>
    <t>40705203</t>
  </si>
  <si>
    <t>Butyl Cellosolve: Breathing Loss</t>
  </si>
  <si>
    <t>40705204</t>
  </si>
  <si>
    <t>Butyl Cellosolve: Working Loss</t>
  </si>
  <si>
    <t>40705205</t>
  </si>
  <si>
    <t>Carbitol: Breathing Loss</t>
  </si>
  <si>
    <t>40705206</t>
  </si>
  <si>
    <t>Carbitol: Working Loss</t>
  </si>
  <si>
    <t>40705207</t>
  </si>
  <si>
    <t>Cellosolve: Breathing Loss</t>
  </si>
  <si>
    <t>40705208</t>
  </si>
  <si>
    <t>Cellosolve: Working Loss</t>
  </si>
  <si>
    <t>40705209</t>
  </si>
  <si>
    <t>Diethylene Glycol: Breathing Loss</t>
  </si>
  <si>
    <t>40705210</t>
  </si>
  <si>
    <t>Diethylene Glycol: Working Loss</t>
  </si>
  <si>
    <t>40705211</t>
  </si>
  <si>
    <t>Methyl Carbitol: Breathing Loss</t>
  </si>
  <si>
    <t>40705212</t>
  </si>
  <si>
    <t>Methyl Carbitol: Working Loss</t>
  </si>
  <si>
    <t>40705213</t>
  </si>
  <si>
    <t>Methyl Cellosolve: Breathing Loss</t>
  </si>
  <si>
    <t>40705214</t>
  </si>
  <si>
    <t>Methyl Cellosolve: Working Loss</t>
  </si>
  <si>
    <t>40705215</t>
  </si>
  <si>
    <t>Polyethylene Glycol: Breathing Loss</t>
  </si>
  <si>
    <t>40705216</t>
  </si>
  <si>
    <t>Polyethylene Glycol: Working Loss</t>
  </si>
  <si>
    <t>40705217</t>
  </si>
  <si>
    <t>Triethylene Glycol: Breathing Loss</t>
  </si>
  <si>
    <t>40705218</t>
  </si>
  <si>
    <t>Triethylene Glycol: Working Loss</t>
  </si>
  <si>
    <t>40705297</t>
  </si>
  <si>
    <t>Specify Glycol Ether: Breathing Loss</t>
  </si>
  <si>
    <t>40705298</t>
  </si>
  <si>
    <t>Specify Glycol Ether: Working Loss</t>
  </si>
  <si>
    <t>40705601</t>
  </si>
  <si>
    <t>Fixed Roof Tanks - Glycols</t>
  </si>
  <si>
    <t>1,4-Butanediol: Breathing Loss</t>
  </si>
  <si>
    <t>40705602</t>
  </si>
  <si>
    <t>1,4-Butanediol: Working Loss</t>
  </si>
  <si>
    <t>40705603</t>
  </si>
  <si>
    <t>Ethylene Glycol: Breathing Loss</t>
  </si>
  <si>
    <t>40705604</t>
  </si>
  <si>
    <t>Ethylene Glycol: Working Loss</t>
  </si>
  <si>
    <t>40705605</t>
  </si>
  <si>
    <t>Dipropylene Glycol: Breathing Loss</t>
  </si>
  <si>
    <t>40705606</t>
  </si>
  <si>
    <t>Dipropylene Glycol: Working Loss</t>
  </si>
  <si>
    <t>40705607</t>
  </si>
  <si>
    <t>Glycerol: Breathing Loss</t>
  </si>
  <si>
    <t>40705608</t>
  </si>
  <si>
    <t>Glycerol: Working Loss</t>
  </si>
  <si>
    <t>40705609</t>
  </si>
  <si>
    <t>Propylene Glycol: Breathing Loss</t>
  </si>
  <si>
    <t>40705610</t>
  </si>
  <si>
    <t>Propylene Glycol: Working Loss</t>
  </si>
  <si>
    <t>40705697</t>
  </si>
  <si>
    <t>Specify Glycol: Breathing Loss</t>
  </si>
  <si>
    <t>40705698</t>
  </si>
  <si>
    <t>Specify Glycol: Working Loss</t>
  </si>
  <si>
    <t>40706001</t>
  </si>
  <si>
    <t>Fixed Roof Tanks - Halogenated Organics</t>
  </si>
  <si>
    <t>Benzyl Chloride: Breathing Loss</t>
  </si>
  <si>
    <t>40706002</t>
  </si>
  <si>
    <t>Benzyl Chloride: Working Loss</t>
  </si>
  <si>
    <t>40706003</t>
  </si>
  <si>
    <t>Caprolactum (Soln): Breathing Loss</t>
  </si>
  <si>
    <t>40706004</t>
  </si>
  <si>
    <t>Caprolactum (Soln): Working Loss</t>
  </si>
  <si>
    <t>40706005</t>
  </si>
  <si>
    <t>Carbon Tetrachloride: Breathing Loss</t>
  </si>
  <si>
    <t>40706006</t>
  </si>
  <si>
    <t>Carbon Tetrachloride: Working Loss</t>
  </si>
  <si>
    <t>40706007</t>
  </si>
  <si>
    <t>Chlorobenzene: Breathing Loss</t>
  </si>
  <si>
    <t>40706008</t>
  </si>
  <si>
    <t>Chlorobenzene: Working Loss</t>
  </si>
  <si>
    <t>40706009</t>
  </si>
  <si>
    <t>o-Dichlorobenzene: Breathing Loss</t>
  </si>
  <si>
    <t>40706010</t>
  </si>
  <si>
    <t>o-Dichlorobenzene: Working Loss</t>
  </si>
  <si>
    <t>40706011</t>
  </si>
  <si>
    <t>p-Dichlorobenzene: Breathing Loss</t>
  </si>
  <si>
    <t>40706012</t>
  </si>
  <si>
    <t>p-Dichlorobenzene: Working Loss</t>
  </si>
  <si>
    <t>40706013</t>
  </si>
  <si>
    <t>Epichlorohydrin: Breathing Loss</t>
  </si>
  <si>
    <t>40706014</t>
  </si>
  <si>
    <t>Epichlorohydrin: Working Loss</t>
  </si>
  <si>
    <t>40706015</t>
  </si>
  <si>
    <t>Ethylene Dibromide: Breathing Loss</t>
  </si>
  <si>
    <t>40706016</t>
  </si>
  <si>
    <t>Ethylene Dibromide: Working Loss</t>
  </si>
  <si>
    <t>40706017</t>
  </si>
  <si>
    <t>Ethylene Dichloride: Breathing Loss</t>
  </si>
  <si>
    <t>40706018</t>
  </si>
  <si>
    <t>Ethylene Dichloride: Working Loss</t>
  </si>
  <si>
    <t>40706019</t>
  </si>
  <si>
    <t>Methylene Chloride: Breathing Loss</t>
  </si>
  <si>
    <t>40706020</t>
  </si>
  <si>
    <t>Methylene Chloride: Working Loss</t>
  </si>
  <si>
    <t>40706021</t>
  </si>
  <si>
    <t>Perchloroethylene: Breathing Loss</t>
  </si>
  <si>
    <t>40706022</t>
  </si>
  <si>
    <t>Perchloroethylene: Working Loss</t>
  </si>
  <si>
    <t>40706023</t>
  </si>
  <si>
    <t>Trichloroethylene: Breathing Loss</t>
  </si>
  <si>
    <t>40706024</t>
  </si>
  <si>
    <t>Trichloroethylene: Working Loss</t>
  </si>
  <si>
    <t>40706027</t>
  </si>
  <si>
    <t>1,1,1-Trichloroethane: Breathing Loss</t>
  </si>
  <si>
    <t>40706028</t>
  </si>
  <si>
    <t>1,1,1-Trichloroethane: Working Loss</t>
  </si>
  <si>
    <t>40706029</t>
  </si>
  <si>
    <t>Chlorosolve: Breathing Loss</t>
  </si>
  <si>
    <t>40706030</t>
  </si>
  <si>
    <t>Chlorosolve: Working Loss</t>
  </si>
  <si>
    <t>40706031</t>
  </si>
  <si>
    <t>Methyl Chloride: Breathing Loss</t>
  </si>
  <si>
    <t>40706032</t>
  </si>
  <si>
    <t>Methyl Chloride: Working Loss</t>
  </si>
  <si>
    <t>40706033</t>
  </si>
  <si>
    <t>Chloroform: Breathing Loss</t>
  </si>
  <si>
    <t>40706034</t>
  </si>
  <si>
    <t>Chloroform: Working Loss</t>
  </si>
  <si>
    <t>40706035</t>
  </si>
  <si>
    <t>Hexachlorobenzene: Breathing Loss</t>
  </si>
  <si>
    <t>40706036</t>
  </si>
  <si>
    <t>Hexachlorobenzene: Working Loss</t>
  </si>
  <si>
    <t>40706097</t>
  </si>
  <si>
    <t>Specify Halogenated Organic: Breathing Loss</t>
  </si>
  <si>
    <t>40706098</t>
  </si>
  <si>
    <t>Specify Halogenated Organic: Working Loss</t>
  </si>
  <si>
    <t>40706401</t>
  </si>
  <si>
    <t>Fixed Roof Tanks - Isocyanates</t>
  </si>
  <si>
    <t>MDI: Breathing Loss</t>
  </si>
  <si>
    <t>40706402</t>
  </si>
  <si>
    <t>MDI: Working Loss</t>
  </si>
  <si>
    <t>40706403</t>
  </si>
  <si>
    <t>TDI: Breathing Loss</t>
  </si>
  <si>
    <t>40706404</t>
  </si>
  <si>
    <t>TDI: Working Loss</t>
  </si>
  <si>
    <t>40706497</t>
  </si>
  <si>
    <t>Specify Isocyanate: Breathing Loss</t>
  </si>
  <si>
    <t>40706498</t>
  </si>
  <si>
    <t>Specify Isocyanate: Working Loss</t>
  </si>
  <si>
    <t>40706801</t>
  </si>
  <si>
    <t>Fixed Roof Tanks - Ketones</t>
  </si>
  <si>
    <t>Cyclohexanone: Breathing Loss</t>
  </si>
  <si>
    <t>40706802</t>
  </si>
  <si>
    <t>Cyclohexanone: Working Loss</t>
  </si>
  <si>
    <t>40706803</t>
  </si>
  <si>
    <t>Acetone: Breathing Loss</t>
  </si>
  <si>
    <t>40706804</t>
  </si>
  <si>
    <t>Acetone: Working Loss</t>
  </si>
  <si>
    <t>40706805</t>
  </si>
  <si>
    <t>Methyl Ethyl Ketone: Breathing Loss</t>
  </si>
  <si>
    <t>40706806</t>
  </si>
  <si>
    <t>Methyl Ethyl Ketone: Working Loss</t>
  </si>
  <si>
    <t>40706807</t>
  </si>
  <si>
    <t>Methyl Isobutyl Ketone: Breathing Loss</t>
  </si>
  <si>
    <t>40706808</t>
  </si>
  <si>
    <t>Methyl Isobutyl Ketone: Working Loss</t>
  </si>
  <si>
    <t>40706813</t>
  </si>
  <si>
    <t>Methylamyl Ketone: Breathing Loss</t>
  </si>
  <si>
    <t>40706814</t>
  </si>
  <si>
    <t>Methylamyl Ketone: Working Loss</t>
  </si>
  <si>
    <t>40706897</t>
  </si>
  <si>
    <t>Specify Ketone: Breathing Loss</t>
  </si>
  <si>
    <t>40706898</t>
  </si>
  <si>
    <t>Specify Ketone: Working Loss</t>
  </si>
  <si>
    <t>40707203</t>
  </si>
  <si>
    <t>Fixed Roof Tanks - Mercaptans</t>
  </si>
  <si>
    <t>Perchloromethyl Mercaptan: Breathing Loss</t>
  </si>
  <si>
    <t>40707204</t>
  </si>
  <si>
    <t>Perchloromethyl Mercaptan: Working Loss</t>
  </si>
  <si>
    <t>40707601</t>
  </si>
  <si>
    <t>Fixed Roof Tanks - Nitriles</t>
  </si>
  <si>
    <t>Acrylonitrile: Breathing Loss</t>
  </si>
  <si>
    <t>40707602</t>
  </si>
  <si>
    <t>Acrylonitrile: Working Loss</t>
  </si>
  <si>
    <t>40707603</t>
  </si>
  <si>
    <t>Acetonitrile: Breathing Loss</t>
  </si>
  <si>
    <t>40707604</t>
  </si>
  <si>
    <t>Acetonitrile: Working Loss</t>
  </si>
  <si>
    <t>40707697</t>
  </si>
  <si>
    <t>Specify Nitrile: Breathing Loss</t>
  </si>
  <si>
    <t>40707698</t>
  </si>
  <si>
    <t>Specify Nitrile: Working Loss</t>
  </si>
  <si>
    <t>40708001</t>
  </si>
  <si>
    <t>Fixed Roof Tanks - Nitro Compounds</t>
  </si>
  <si>
    <t>Nitrobenzene: Breathing Loss</t>
  </si>
  <si>
    <t>40708002</t>
  </si>
  <si>
    <t>Nitrobenzene: Working Loss</t>
  </si>
  <si>
    <t>40708097</t>
  </si>
  <si>
    <t>Specify in Comments: Breathing Loss</t>
  </si>
  <si>
    <t>40708098</t>
  </si>
  <si>
    <t>Specify in Comments: Working Loss</t>
  </si>
  <si>
    <t>40708401</t>
  </si>
  <si>
    <t>Fixed Roof Tanks - Phenols</t>
  </si>
  <si>
    <t>Nonylphenol: Breathing Loss</t>
  </si>
  <si>
    <t>40708402</t>
  </si>
  <si>
    <t>Nonylphenol: Working Loss</t>
  </si>
  <si>
    <t>40708403</t>
  </si>
  <si>
    <t>Phenol: Breathing Loss</t>
  </si>
  <si>
    <t>40708404</t>
  </si>
  <si>
    <t>Phenol: Working Loss</t>
  </si>
  <si>
    <t>40708405</t>
  </si>
  <si>
    <t>2,4-Dichlorophenol: Breathing Loss</t>
  </si>
  <si>
    <t>40708406</t>
  </si>
  <si>
    <t>2,4-Dichlorophenol: Working Loss</t>
  </si>
  <si>
    <t>40708497</t>
  </si>
  <si>
    <t>Specify Phenol: Breathing Loss</t>
  </si>
  <si>
    <t>40708498</t>
  </si>
  <si>
    <t>Specify Phenol: Working Loss</t>
  </si>
  <si>
    <t>40714601</t>
  </si>
  <si>
    <t>Fixed Roof Tanks - Miscellaneous</t>
  </si>
  <si>
    <t>Carbon Disulfide: Breathing Loss</t>
  </si>
  <si>
    <t>40714602</t>
  </si>
  <si>
    <t>Carbon Disulfide: Working Loss</t>
  </si>
  <si>
    <t>40714603</t>
  </si>
  <si>
    <t>Dimethyl Sulfoxide: Breathing Loss</t>
  </si>
  <si>
    <t>40714604</t>
  </si>
  <si>
    <t>Dimethyl Sulfoxide: Working Loss</t>
  </si>
  <si>
    <t>40714605</t>
  </si>
  <si>
    <t>Tetrahydrofuran: Breathing Loss</t>
  </si>
  <si>
    <t>40714606</t>
  </si>
  <si>
    <t>Tetrahydrofuran: Working Loss</t>
  </si>
  <si>
    <t>40714697</t>
  </si>
  <si>
    <t>Specify In Comments: Breathing Loss</t>
  </si>
  <si>
    <t>40714698</t>
  </si>
  <si>
    <t>Specify In Comments: Working Loss</t>
  </si>
  <si>
    <t>40715401</t>
  </si>
  <si>
    <t>Floating Roof Tanks - Acid Anhydrides</t>
  </si>
  <si>
    <t>Acetic Acid Anhydride: Standing Loss</t>
  </si>
  <si>
    <t>40715402</t>
  </si>
  <si>
    <t>Acetic Acid Anhydride: Working Loss</t>
  </si>
  <si>
    <t>40715403</t>
  </si>
  <si>
    <t>Maleic Anhydride: Standing loss</t>
  </si>
  <si>
    <t>40715404</t>
  </si>
  <si>
    <t>Maleic Anhydride: Withdrawal Loss</t>
  </si>
  <si>
    <t>40715405</t>
  </si>
  <si>
    <t>Phthalic Anhydride: Standing Loss</t>
  </si>
  <si>
    <t>40715406</t>
  </si>
  <si>
    <t>Phthalic Anhydride: Withdrawal Loss</t>
  </si>
  <si>
    <t>40715801</t>
  </si>
  <si>
    <t>Floating Roof Tanks - Alcohols</t>
  </si>
  <si>
    <t>40715802</t>
  </si>
  <si>
    <t>40715809</t>
  </si>
  <si>
    <t>Ethyl Alcohol: Standing Loss</t>
  </si>
  <si>
    <t>40715810</t>
  </si>
  <si>
    <t>40715811</t>
  </si>
  <si>
    <t>Isopropanol: Standing Loss</t>
  </si>
  <si>
    <t>40715812</t>
  </si>
  <si>
    <t>Isopropanol: Working Loss</t>
  </si>
  <si>
    <t>40715817</t>
  </si>
  <si>
    <t>N-propyl Alcohol: Standing Loss</t>
  </si>
  <si>
    <t>40715818</t>
  </si>
  <si>
    <t>N-propyl Alcohol: Withdrawal Loss</t>
  </si>
  <si>
    <t>40715819</t>
  </si>
  <si>
    <t>Xylol: Standing Loss</t>
  </si>
  <si>
    <t>40715820</t>
  </si>
  <si>
    <t>Xylol: Withdrawal Loss</t>
  </si>
  <si>
    <t>40717201</t>
  </si>
  <si>
    <t>Floating Roof Tanks - Aldehydes</t>
  </si>
  <si>
    <t>Acetaldehyde: Standing Loss **</t>
  </si>
  <si>
    <t>40717202</t>
  </si>
  <si>
    <t>Acetaldehyde: Withdrawal Loss **</t>
  </si>
  <si>
    <t>40717203</t>
  </si>
  <si>
    <t>Acrolein: Standing Loss **</t>
  </si>
  <si>
    <t>40717204</t>
  </si>
  <si>
    <t>Acrolein: Withdrawal Loss **</t>
  </si>
  <si>
    <t>40717205</t>
  </si>
  <si>
    <t>n-Butyraldehyde: Standing Loss</t>
  </si>
  <si>
    <t>40717206</t>
  </si>
  <si>
    <t>n-Butyraldehyde: Withdrawal Loss</t>
  </si>
  <si>
    <t>40717207</t>
  </si>
  <si>
    <t>Formalin: Standing Loss</t>
  </si>
  <si>
    <t>40717208</t>
  </si>
  <si>
    <t>Formalin: Withdrawal Loss</t>
  </si>
  <si>
    <t>40717209</t>
  </si>
  <si>
    <t>Isobutyraldehyde: Standing Loss</t>
  </si>
  <si>
    <t>40717210</t>
  </si>
  <si>
    <t>Isobutyraldehyde: Withdrawal Loss</t>
  </si>
  <si>
    <t>40717211</t>
  </si>
  <si>
    <t>Propionaldehyde: Standing Loss</t>
  </si>
  <si>
    <t>40717212</t>
  </si>
  <si>
    <t>Propionaldehyde: Withdrawal Loss</t>
  </si>
  <si>
    <t>40717297</t>
  </si>
  <si>
    <t>Specify Aldehyde: Standing Loss</t>
  </si>
  <si>
    <t>40717298</t>
  </si>
  <si>
    <t>Specify Aldehyde: Withdrawal Loss</t>
  </si>
  <si>
    <t>40717601</t>
  </si>
  <si>
    <t>Floating Roof Tanks - Alkanes (Paraffins)</t>
  </si>
  <si>
    <t>Cyclohexane: Standing Loss</t>
  </si>
  <si>
    <t>40717602</t>
  </si>
  <si>
    <t>Cyclohexane: Withdrawal Loss</t>
  </si>
  <si>
    <t>40717603</t>
  </si>
  <si>
    <t>n-Hexane: Standing Loss</t>
  </si>
  <si>
    <t>40717604</t>
  </si>
  <si>
    <t>n-Hexane: Withdrawal Loss</t>
  </si>
  <si>
    <t>40717605</t>
  </si>
  <si>
    <t>n-Pentane: Standing Loss</t>
  </si>
  <si>
    <t>40717606</t>
  </si>
  <si>
    <t>n-Pentane: Withdrawal Loss</t>
  </si>
  <si>
    <t>40717611</t>
  </si>
  <si>
    <t>Naphtha: Standing Loss</t>
  </si>
  <si>
    <t>40717612</t>
  </si>
  <si>
    <t>Naphtha: Withdrawal Loss</t>
  </si>
  <si>
    <t>40717613</t>
  </si>
  <si>
    <t>Petroleum Distillates: Standing Loss</t>
  </si>
  <si>
    <t>40717614</t>
  </si>
  <si>
    <t>Petroleum Distillates: Withdrawal Loss</t>
  </si>
  <si>
    <t>40717697</t>
  </si>
  <si>
    <t>Specify Alkane: Standing Loss</t>
  </si>
  <si>
    <t>40717698</t>
  </si>
  <si>
    <t>Specify Alkane: Withdrawal Loss</t>
  </si>
  <si>
    <t>40718001</t>
  </si>
  <si>
    <t>Floating Roof Tanks - Alkenes (Olefins)</t>
  </si>
  <si>
    <t>Isoprene: Standing Loss</t>
  </si>
  <si>
    <t>40718002</t>
  </si>
  <si>
    <t>Isoprene: Withdrawal Loss</t>
  </si>
  <si>
    <t>40718003</t>
  </si>
  <si>
    <t>Methylallene: Standing Loss</t>
  </si>
  <si>
    <t>40718004</t>
  </si>
  <si>
    <t>Methylallene: Withdrawal Loss</t>
  </si>
  <si>
    <t>40718005</t>
  </si>
  <si>
    <t>1-Pentene: Standing Loss</t>
  </si>
  <si>
    <t>40718006</t>
  </si>
  <si>
    <t>1-Pentene: Withdrawal Loss</t>
  </si>
  <si>
    <t>40718007</t>
  </si>
  <si>
    <t>Piperylene: Standing Loss</t>
  </si>
  <si>
    <t>40718008</t>
  </si>
  <si>
    <t>Piperylene: Withdrawal Loss</t>
  </si>
  <si>
    <t>40718009</t>
  </si>
  <si>
    <t>Cyclopentene: Standing Loss</t>
  </si>
  <si>
    <t>40718010</t>
  </si>
  <si>
    <t>Cyclopentene: Withdrawal Loss</t>
  </si>
  <si>
    <t>40718097</t>
  </si>
  <si>
    <t>Specify Olefin: Standing Loss</t>
  </si>
  <si>
    <t>40718098</t>
  </si>
  <si>
    <t>Specify Olefin: Withdrawal Loss</t>
  </si>
  <si>
    <t>40718801</t>
  </si>
  <si>
    <t>Floating Roof Tanks - Amides</t>
  </si>
  <si>
    <t>Dimethylformamide: Standing Loss</t>
  </si>
  <si>
    <t>40718802</t>
  </si>
  <si>
    <t>Dimethylformamide: Withdrawal Loss</t>
  </si>
  <si>
    <t>40719201</t>
  </si>
  <si>
    <t>Floating Roof Tanks - Amines</t>
  </si>
  <si>
    <t>Aniline: Standing Loss</t>
  </si>
  <si>
    <t>40719202</t>
  </si>
  <si>
    <t>Aniline: Withdrawal Loss</t>
  </si>
  <si>
    <t>40719207</t>
  </si>
  <si>
    <t>Monoethanolamine: Standing Loss</t>
  </si>
  <si>
    <t>40719208</t>
  </si>
  <si>
    <t>Monoethanolamine: Withdrawal Loss</t>
  </si>
  <si>
    <t>40719209</t>
  </si>
  <si>
    <t>Hexamine: Standing Loss</t>
  </si>
  <si>
    <t>40719210</t>
  </si>
  <si>
    <t>Hexamine: Withdrawal Loss</t>
  </si>
  <si>
    <t>40719211</t>
  </si>
  <si>
    <t>Ethylenediamine: Standing Loss</t>
  </si>
  <si>
    <t>40719212</t>
  </si>
  <si>
    <t>Ethylenediamine: Withdrawal Loss</t>
  </si>
  <si>
    <t>40719601</t>
  </si>
  <si>
    <t>Floating Roof Tanks - Aromatics</t>
  </si>
  <si>
    <t>Benzene: Standing Loss</t>
  </si>
  <si>
    <t>40719602</t>
  </si>
  <si>
    <t>Benzene: Withdrawal Loss</t>
  </si>
  <si>
    <t>40719613</t>
  </si>
  <si>
    <t>Styrene: Standing Loss</t>
  </si>
  <si>
    <t>40719614</t>
  </si>
  <si>
    <t>Styrene: Withdrawal Loss</t>
  </si>
  <si>
    <t>40719615</t>
  </si>
  <si>
    <t>Toluene: Standing Loss</t>
  </si>
  <si>
    <t>40719616</t>
  </si>
  <si>
    <t>Toluene: Withdrawal Loss</t>
  </si>
  <si>
    <t>40719619</t>
  </si>
  <si>
    <t>40719620</t>
  </si>
  <si>
    <t>40719621</t>
  </si>
  <si>
    <t>p-Xylene: Standing Loss</t>
  </si>
  <si>
    <t>40719622</t>
  </si>
  <si>
    <t>p-Xylene: Withdrawal Loss</t>
  </si>
  <si>
    <t>40719623</t>
  </si>
  <si>
    <t>Xylenes: Standing Loss</t>
  </si>
  <si>
    <t>40719624</t>
  </si>
  <si>
    <t>Xylenes: Withdrawal Loss</t>
  </si>
  <si>
    <t>40719697</t>
  </si>
  <si>
    <t>Specify Aromatic: Standing Loss</t>
  </si>
  <si>
    <t>40719698</t>
  </si>
  <si>
    <t>Specify Aromatic: Withdrawal Loss</t>
  </si>
  <si>
    <t>40720001</t>
  </si>
  <si>
    <t>Floating Roof Tanks - Carboxylic Acids</t>
  </si>
  <si>
    <t>Acetic Acid: Standing Loss</t>
  </si>
  <si>
    <t>40720002</t>
  </si>
  <si>
    <t>Acetic Acid: Withdrawal Loss</t>
  </si>
  <si>
    <t>40720003</t>
  </si>
  <si>
    <t>Acrylic Acid: Standing Loss</t>
  </si>
  <si>
    <t>40720004</t>
  </si>
  <si>
    <t>Acrylic Acid: Withdrawal Loss</t>
  </si>
  <si>
    <t>40720011</t>
  </si>
  <si>
    <t>Chloroacetic Acid: Standing Loss</t>
  </si>
  <si>
    <t>40720012</t>
  </si>
  <si>
    <t>Chloroacetic Acid: Withdrawal Loss</t>
  </si>
  <si>
    <t>40720097</t>
  </si>
  <si>
    <t>Specify Carboxylic Acid: Standing Loss</t>
  </si>
  <si>
    <t>40720098</t>
  </si>
  <si>
    <t>Specify Carboxylic Acid: Withdrawal Loss</t>
  </si>
  <si>
    <t>40720401</t>
  </si>
  <si>
    <t>Floating Roof Tanks - Esters</t>
  </si>
  <si>
    <t>Butyl Acetate: Standing Loss</t>
  </si>
  <si>
    <t>40720402</t>
  </si>
  <si>
    <t>Butyl Acetate: Withdrawal Loss</t>
  </si>
  <si>
    <t>40720405</t>
  </si>
  <si>
    <t>Ethyl Acetate: Standing Loss</t>
  </si>
  <si>
    <t>40720406</t>
  </si>
  <si>
    <t>Ethyl Acetate: Withdrawal Loss</t>
  </si>
  <si>
    <t>40720417</t>
  </si>
  <si>
    <t>Methyl Methacrylate: Standing Loss</t>
  </si>
  <si>
    <t>40720418</t>
  </si>
  <si>
    <t>Methyl Methacrylate: Withdrawal Loss</t>
  </si>
  <si>
    <t>40720419</t>
  </si>
  <si>
    <t>Vinyl Acetate: Standing Loss</t>
  </si>
  <si>
    <t>40720420</t>
  </si>
  <si>
    <t>Vinyl Acetate: Withdrawal Loss</t>
  </si>
  <si>
    <t>40720425</t>
  </si>
  <si>
    <t>Acrylic Esters: Standing Loss</t>
  </si>
  <si>
    <t>40720426</t>
  </si>
  <si>
    <t>Acrylic Esters: Withdrawal Loss</t>
  </si>
  <si>
    <t>40720801</t>
  </si>
  <si>
    <t>Floating Roof Tanks - Ethers</t>
  </si>
  <si>
    <t>Ethyl Ether: Standing Loss</t>
  </si>
  <si>
    <t>40720802</t>
  </si>
  <si>
    <t>Ethyl Ether: Withdrawal Loss</t>
  </si>
  <si>
    <t>40720803</t>
  </si>
  <si>
    <t>Propylene Oxide: Standing Loss</t>
  </si>
  <si>
    <t>40720804</t>
  </si>
  <si>
    <t>Propylene Oxide: Withdrawal Loss</t>
  </si>
  <si>
    <t>40720805</t>
  </si>
  <si>
    <t>1,4-Dioxane: Standing Loss</t>
  </si>
  <si>
    <t>40720806</t>
  </si>
  <si>
    <t>1,4-Dioxane: Withdrawal Loss</t>
  </si>
  <si>
    <t>40720897</t>
  </si>
  <si>
    <t>Specify Ether: Standing Loss</t>
  </si>
  <si>
    <t>40720898</t>
  </si>
  <si>
    <t>Specify Ether: Withdrawal Loss</t>
  </si>
  <si>
    <t>40721205</t>
  </si>
  <si>
    <t>Floating Roof Tanks - Glycol Ethers</t>
  </si>
  <si>
    <t>Carbitol: Standing Loss</t>
  </si>
  <si>
    <t>40721206</t>
  </si>
  <si>
    <t>Carbitol: Withdrawal Loss</t>
  </si>
  <si>
    <t>40721207</t>
  </si>
  <si>
    <t>Cellosolve: Standing Loss</t>
  </si>
  <si>
    <t>40721208</t>
  </si>
  <si>
    <t>Cellosolve: Withdrawal Loss</t>
  </si>
  <si>
    <t>40721217</t>
  </si>
  <si>
    <t>Triethylene Glycol: Standing Loss</t>
  </si>
  <si>
    <t>40721218</t>
  </si>
  <si>
    <t>Triethylene Glycol: Withdrawal Loss</t>
  </si>
  <si>
    <t>40721603</t>
  </si>
  <si>
    <t>Floating Roof Tanks - Glycols</t>
  </si>
  <si>
    <t>Ethylene Glycol: Standing Loss</t>
  </si>
  <si>
    <t>40721604</t>
  </si>
  <si>
    <t>Ethylene Glycol: Withdrawal Loss</t>
  </si>
  <si>
    <t>40722001</t>
  </si>
  <si>
    <t>Floating Roof Tanks - Halogenated Organics</t>
  </si>
  <si>
    <t>Carbon Tetrachloride: Standing Loss</t>
  </si>
  <si>
    <t>40722002</t>
  </si>
  <si>
    <t>Carbon Tetrachloride: Withdrawal Loss</t>
  </si>
  <si>
    <t>40722003</t>
  </si>
  <si>
    <t>Chloroform: Standing Loss</t>
  </si>
  <si>
    <t>40722004</t>
  </si>
  <si>
    <t>Chloroform: Withdrawal Loss</t>
  </si>
  <si>
    <t>40722005</t>
  </si>
  <si>
    <t>Ethylene Dichloride: Standing Loss</t>
  </si>
  <si>
    <t>40722006</t>
  </si>
  <si>
    <t>Ethylene Dichloride: Withdrawal Loss</t>
  </si>
  <si>
    <t>40722007</t>
  </si>
  <si>
    <t>Methylene Chloride: Standing Loss</t>
  </si>
  <si>
    <t>40722008</t>
  </si>
  <si>
    <t>Methylene Chloride: Withdrawal Loss</t>
  </si>
  <si>
    <t>40722009</t>
  </si>
  <si>
    <t>Trichlorethylene: Standing Loss</t>
  </si>
  <si>
    <t>SCC8 - removed "1,1,1-"</t>
  </si>
  <si>
    <t>40722010</t>
  </si>
  <si>
    <t>Trichlorethylene: Withdrawal Loss</t>
  </si>
  <si>
    <t>40722011</t>
  </si>
  <si>
    <t>1,1,1-Trichloroethane: Standing Loss</t>
  </si>
  <si>
    <t>40722012</t>
  </si>
  <si>
    <t>1,1,1-Trichloroethane: Withdrawal Loss</t>
  </si>
  <si>
    <t>40722021</t>
  </si>
  <si>
    <t>Perchloroethylene: Standing Loss</t>
  </si>
  <si>
    <t>40722022</t>
  </si>
  <si>
    <t>Perchloroethylene: Withdrawal Loss</t>
  </si>
  <si>
    <t>40722029</t>
  </si>
  <si>
    <t>Chlorosolve: Standing Loss</t>
  </si>
  <si>
    <t>40722030</t>
  </si>
  <si>
    <t>Chlorosolve: Withdrawal Loss</t>
  </si>
  <si>
    <t>40722031</t>
  </si>
  <si>
    <t>Methyl Chloride: Standing loss</t>
  </si>
  <si>
    <t>40722032</t>
  </si>
  <si>
    <t>Methyl Chloride: Withdrawal Loss</t>
  </si>
  <si>
    <t>40722033</t>
  </si>
  <si>
    <t>Chlorobenzene: Standing Loss</t>
  </si>
  <si>
    <t>40722034</t>
  </si>
  <si>
    <t>Chlorobenzene: Withdrawal Loss</t>
  </si>
  <si>
    <t>40722035</t>
  </si>
  <si>
    <t>Hexachlorobenzene: Standing Loss</t>
  </si>
  <si>
    <t>40722036</t>
  </si>
  <si>
    <t>Hexachlorobenzene: Withdrawal Loss</t>
  </si>
  <si>
    <t>40722097</t>
  </si>
  <si>
    <t>Specify Halogenated VOC: Standing Loss</t>
  </si>
  <si>
    <t>40722098</t>
  </si>
  <si>
    <t>Specify Halogenated VOC: Withdrawal Loss</t>
  </si>
  <si>
    <t>40722801</t>
  </si>
  <si>
    <t>Floating Roof Tanks - Ketones</t>
  </si>
  <si>
    <t>Acetone: Standing Loss</t>
  </si>
  <si>
    <t>40722802</t>
  </si>
  <si>
    <t>Acetone: Withdrawal Loss</t>
  </si>
  <si>
    <t>40722803</t>
  </si>
  <si>
    <t>Methyl Ethyl Ketone: Standing Loss</t>
  </si>
  <si>
    <t>40722804</t>
  </si>
  <si>
    <t>Methyl Ethyl Ketone: Withdrawal Loss</t>
  </si>
  <si>
    <t>40722805</t>
  </si>
  <si>
    <t>Methyl Isobutyl Ketone: Standing Loss</t>
  </si>
  <si>
    <t>40722806</t>
  </si>
  <si>
    <t>Methyl Isobutyl Ketone: Withdrawal Loss</t>
  </si>
  <si>
    <t>40722807</t>
  </si>
  <si>
    <t>Cyclohexanone: Standing Loss</t>
  </si>
  <si>
    <t>40722808</t>
  </si>
  <si>
    <t>Cyclohexanone: Withdrawal Loss</t>
  </si>
  <si>
    <t>40722897</t>
  </si>
  <si>
    <t>Specify Ketone: Standing Loss</t>
  </si>
  <si>
    <t>40722898</t>
  </si>
  <si>
    <t>Specify Ketone: Withdrawal Loss</t>
  </si>
  <si>
    <t>40723201</t>
  </si>
  <si>
    <t>Floating Roof Tanks - Mercaptans</t>
  </si>
  <si>
    <t>Ethyl Mercaptan: Standing Loss</t>
  </si>
  <si>
    <t>40723202</t>
  </si>
  <si>
    <t>Ethyl Mercaptan: Withdrawal Loss</t>
  </si>
  <si>
    <t>40723203</t>
  </si>
  <si>
    <t>Perchloromethyl Mercaptan: Standing Loss</t>
  </si>
  <si>
    <t>40723204</t>
  </si>
  <si>
    <t>Perchloromethyl Mercaptan: Withdrawal Loss</t>
  </si>
  <si>
    <t>40723297</t>
  </si>
  <si>
    <t>Specify Mercaptan: Standing Loss</t>
  </si>
  <si>
    <t>40723298</t>
  </si>
  <si>
    <t>Specify Mercaptan: Withdrawal Loss</t>
  </si>
  <si>
    <t>40723601</t>
  </si>
  <si>
    <t>Floating Roof Tanks - Nitriles</t>
  </si>
  <si>
    <t>Acrylonitrile: Standing Loss</t>
  </si>
  <si>
    <t>40723602</t>
  </si>
  <si>
    <t>Acrylonitrile: Withdrawal Loss</t>
  </si>
  <si>
    <t>40723603</t>
  </si>
  <si>
    <t>Acetonitrile: Standing Loss</t>
  </si>
  <si>
    <t>40723604</t>
  </si>
  <si>
    <t>Acetonitrile: Withdrawal Loss</t>
  </si>
  <si>
    <t>40724403</t>
  </si>
  <si>
    <t>Floating Roof Tanks - Phenols</t>
  </si>
  <si>
    <t>Phenol: Standing Loss</t>
  </si>
  <si>
    <t>40724404</t>
  </si>
  <si>
    <t>Phenol: Withdrawal Loss</t>
  </si>
  <si>
    <t>40724405</t>
  </si>
  <si>
    <t>2,4-Dichlorophenol: Standing Loss</t>
  </si>
  <si>
    <t>40724406</t>
  </si>
  <si>
    <t>2,4-Dichlorophenol: Withdrawal Loss</t>
  </si>
  <si>
    <t>40729601</t>
  </si>
  <si>
    <t>Floating Roof Tanks - Miscellaneous</t>
  </si>
  <si>
    <t>Carbon Disulfide: Standing Loss</t>
  </si>
  <si>
    <t>40729602</t>
  </si>
  <si>
    <t>Carbon Disulfide: Withdrawal Loss</t>
  </si>
  <si>
    <t>40729603</t>
  </si>
  <si>
    <t>Dimethyl Sulfoxide: Standing Loss</t>
  </si>
  <si>
    <t>40729604</t>
  </si>
  <si>
    <t>Dimethyl Sulfoxide: Withdrawal Loss</t>
  </si>
  <si>
    <t>40729605</t>
  </si>
  <si>
    <t>Tetrahydrofuran: Standing Loss</t>
  </si>
  <si>
    <t>40729606</t>
  </si>
  <si>
    <t>Tetrahydrofuran: Withdrawal Loss</t>
  </si>
  <si>
    <t>40729697</t>
  </si>
  <si>
    <t>40729698</t>
  </si>
  <si>
    <t>40780401</t>
  </si>
  <si>
    <t>Pressure Tanks - Anhydrides</t>
  </si>
  <si>
    <t>Acetic Anhydride: Withdrawal Loss</t>
  </si>
  <si>
    <t>40780403</t>
  </si>
  <si>
    <t>40780815</t>
  </si>
  <si>
    <t>Pressure Tanks - Alcohols</t>
  </si>
  <si>
    <t>40780819</t>
  </si>
  <si>
    <t>40781201</t>
  </si>
  <si>
    <t>Pressure Tanks - Aldehydes</t>
  </si>
  <si>
    <t>Acetaldehyde: Withdrawal Loss</t>
  </si>
  <si>
    <t>40781202</t>
  </si>
  <si>
    <t>Acrolein: Withdrawal Loss</t>
  </si>
  <si>
    <t>40781601</t>
  </si>
  <si>
    <t>Pressure Tanks - Alkanes (Paraffins)</t>
  </si>
  <si>
    <t>Ethane: Withdrawal Loss</t>
  </si>
  <si>
    <t>40781602</t>
  </si>
  <si>
    <t>Butane: Withdrawal Loss</t>
  </si>
  <si>
    <t>40781603</t>
  </si>
  <si>
    <t>Methane: Withdrawal Loss</t>
  </si>
  <si>
    <t>40781604</t>
  </si>
  <si>
    <t>40781605</t>
  </si>
  <si>
    <t>Propane: Withdrawal Loss</t>
  </si>
  <si>
    <t>40781606</t>
  </si>
  <si>
    <t>Isopentane: Withdrawal Loss</t>
  </si>
  <si>
    <t>40781607</t>
  </si>
  <si>
    <t>40781699</t>
  </si>
  <si>
    <t>40782001</t>
  </si>
  <si>
    <t>Pressure Tanks - Alkenes (Olefins)</t>
  </si>
  <si>
    <t>1,3-Butadiene: Withdrawal Loss</t>
  </si>
  <si>
    <t>40782002</t>
  </si>
  <si>
    <t>1-Butene: Withdrawal Loss</t>
  </si>
  <si>
    <t>40782003</t>
  </si>
  <si>
    <t>2-Butene: Withdrawal Loss</t>
  </si>
  <si>
    <t>40782004</t>
  </si>
  <si>
    <t>Ethylene: Withdrawal Loss</t>
  </si>
  <si>
    <t>40782005</t>
  </si>
  <si>
    <t>Isobutylene: Withdrawal Loss</t>
  </si>
  <si>
    <t>40782006</t>
  </si>
  <si>
    <t>Propylene: Withdrawal Loss</t>
  </si>
  <si>
    <t>40782007</t>
  </si>
  <si>
    <t>40782008</t>
  </si>
  <si>
    <t>40782009</t>
  </si>
  <si>
    <t>40782010</t>
  </si>
  <si>
    <t>40782011</t>
  </si>
  <si>
    <t>40782012</t>
  </si>
  <si>
    <t>Vinylidene Chloride: Withdrawal Loss</t>
  </si>
  <si>
    <t>40782099</t>
  </si>
  <si>
    <t>Specify Alkene: Withdrawal Loss</t>
  </si>
  <si>
    <t>40782401</t>
  </si>
  <si>
    <t>Pressure Tanks - Alkynes (Acetylenes)</t>
  </si>
  <si>
    <t>Acetylene: Withdrawal Loss</t>
  </si>
  <si>
    <t>40782499</t>
  </si>
  <si>
    <t>Specify Alkyne: Withdrawal Loss</t>
  </si>
  <si>
    <t>40783201</t>
  </si>
  <si>
    <t>Pressure Tanks - Amines</t>
  </si>
  <si>
    <t>Methylamine: Withdrawal Loss</t>
  </si>
  <si>
    <t>40783202</t>
  </si>
  <si>
    <t>Dimethylamine: Withdrawal Loss</t>
  </si>
  <si>
    <t>40783203</t>
  </si>
  <si>
    <t>Trimethylamine: Withdrawal Loss</t>
  </si>
  <si>
    <t>40783204</t>
  </si>
  <si>
    <t>40783205</t>
  </si>
  <si>
    <t>40783299</t>
  </si>
  <si>
    <t>Specify Amine: Withdrawal Loss</t>
  </si>
  <si>
    <t>40783601</t>
  </si>
  <si>
    <t>Pressure Tanks - Aromatics</t>
  </si>
  <si>
    <t>40783621</t>
  </si>
  <si>
    <t>40784801</t>
  </si>
  <si>
    <t>Pressure Tanks - Ethers</t>
  </si>
  <si>
    <t>Ethylene Oxide: Withdrawal Loss</t>
  </si>
  <si>
    <t>40784899</t>
  </si>
  <si>
    <t>40786001</t>
  </si>
  <si>
    <t>Pressure Tanks - Halogenated Organics</t>
  </si>
  <si>
    <t>Ethyl Chloride: Withdrawal Loss</t>
  </si>
  <si>
    <t>40786002</t>
  </si>
  <si>
    <t>40786003</t>
  </si>
  <si>
    <t>Phosgene: Withdrawal Loss</t>
  </si>
  <si>
    <t>40786004</t>
  </si>
  <si>
    <t>Vinyl Chloride: Withdrawal Loss</t>
  </si>
  <si>
    <t>40786005</t>
  </si>
  <si>
    <t>Trichlorotrifluroethane: Withdrawal Loss</t>
  </si>
  <si>
    <t>40786006</t>
  </si>
  <si>
    <t>40786019</t>
  </si>
  <si>
    <t>40786021</t>
  </si>
  <si>
    <t>40786023</t>
  </si>
  <si>
    <t>Trichloroethylene: Withdrawal Loss</t>
  </si>
  <si>
    <t>40786099</t>
  </si>
  <si>
    <t>40786401</t>
  </si>
  <si>
    <t>Pressure Tanks - Isocyanates</t>
  </si>
  <si>
    <t>Methyl Isocyanate: Withdrawal Loss</t>
  </si>
  <si>
    <t>40786499</t>
  </si>
  <si>
    <t>Specify Isocyanate: Withdrawal Loss</t>
  </si>
  <si>
    <t>40786801</t>
  </si>
  <si>
    <t>Pressure Tanks - Ketones</t>
  </si>
  <si>
    <t>40786803</t>
  </si>
  <si>
    <t>40786805</t>
  </si>
  <si>
    <t>40787201</t>
  </si>
  <si>
    <t>Pressure Tanks - Mercaptans (Thiols)</t>
  </si>
  <si>
    <t>Methyl Mercaptan: Withdrawal Loss</t>
  </si>
  <si>
    <t>40787203</t>
  </si>
  <si>
    <t>40787299</t>
  </si>
  <si>
    <t>40788403</t>
  </si>
  <si>
    <t>Pressure Tanks - Phenols</t>
  </si>
  <si>
    <t>40788405</t>
  </si>
  <si>
    <t>40799901</t>
  </si>
  <si>
    <t>40799903</t>
  </si>
  <si>
    <t>40799905</t>
  </si>
  <si>
    <t>40799997</t>
  </si>
  <si>
    <t>40799998</t>
  </si>
  <si>
    <t>40799999</t>
  </si>
  <si>
    <t>40880001</t>
  </si>
  <si>
    <t>Organic Chemical Transportation</t>
  </si>
  <si>
    <t>40899995</t>
  </si>
  <si>
    <t>Specific Liquid</t>
  </si>
  <si>
    <t>Cars/Trucks: Loading Rack</t>
  </si>
  <si>
    <t>40899997</t>
  </si>
  <si>
    <t>Marine Vessels: Loading Rack</t>
  </si>
  <si>
    <t>40899999</t>
  </si>
  <si>
    <t>Loading Rack</t>
  </si>
  <si>
    <t>41000101</t>
  </si>
  <si>
    <t>Petroleum Solvent - Industrial</t>
  </si>
  <si>
    <t>Stoddard</t>
  </si>
  <si>
    <t>41000102</t>
  </si>
  <si>
    <t>41000115</t>
  </si>
  <si>
    <t>Washer/Extractor</t>
  </si>
  <si>
    <t>41000125</t>
  </si>
  <si>
    <t>Solvent Settling Tank: Batch Flow</t>
  </si>
  <si>
    <t>41000126</t>
  </si>
  <si>
    <t>Solvent Settling Tank: Continuous Flow</t>
  </si>
  <si>
    <t>41000130</t>
  </si>
  <si>
    <t>41000131</t>
  </si>
  <si>
    <t>Dryer: Loading/Unloading</t>
  </si>
  <si>
    <t>41000132</t>
  </si>
  <si>
    <t>Dryer: Drying Cycle</t>
  </si>
  <si>
    <t>41000133</t>
  </si>
  <si>
    <t>Dryer: Cool Down Cycle</t>
  </si>
  <si>
    <t>41000140</t>
  </si>
  <si>
    <t>Filtration</t>
  </si>
  <si>
    <t>41000141</t>
  </si>
  <si>
    <t>Filtration, Diatomite: Single Charge</t>
  </si>
  <si>
    <t>41000142</t>
  </si>
  <si>
    <t>Filtration, Diatomite: Multiple Charge</t>
  </si>
  <si>
    <t>41000143</t>
  </si>
  <si>
    <t>Filtration, Diatomite: Regenerative</t>
  </si>
  <si>
    <t>41000144</t>
  </si>
  <si>
    <t>Filtration, Cartridge, Carbon Core, Batch Operation</t>
  </si>
  <si>
    <t>41000145</t>
  </si>
  <si>
    <t>Filtration, Cartridge, All Carbon, Batch Operation</t>
  </si>
  <si>
    <t>41000146</t>
  </si>
  <si>
    <t>Filtration, Cartridge, Carbon Core, Continuous Operation</t>
  </si>
  <si>
    <t>41000147</t>
  </si>
  <si>
    <t>Filtration, Cartridge, All Carbon, Continuous Operation</t>
  </si>
  <si>
    <t>41000160</t>
  </si>
  <si>
    <t>Waste Disposal</t>
  </si>
  <si>
    <t>41000161</t>
  </si>
  <si>
    <t>Waste Disposal: Filter Waste, Drained</t>
  </si>
  <si>
    <t>41000162</t>
  </si>
  <si>
    <t>Waste Disposal: Filter Waste, Centrifuged</t>
  </si>
  <si>
    <t>41000163</t>
  </si>
  <si>
    <t>Waste Disposal: Settling Tank Sludge</t>
  </si>
  <si>
    <t>41000164</t>
  </si>
  <si>
    <t>Waste Disposal: Still Waste</t>
  </si>
  <si>
    <t>41000165</t>
  </si>
  <si>
    <t>Waste Disposal: Cartridge, All Carbon</t>
  </si>
  <si>
    <t>41000166</t>
  </si>
  <si>
    <t>Waste Disposal: Cartridge, Carbon Core Only</t>
  </si>
  <si>
    <t>41000201</t>
  </si>
  <si>
    <t>Petroleum Solvent - Commercial</t>
  </si>
  <si>
    <t>41000202</t>
  </si>
  <si>
    <t>41000215</t>
  </si>
  <si>
    <t>41000225</t>
  </si>
  <si>
    <t>41000226</t>
  </si>
  <si>
    <t>41000230</t>
  </si>
  <si>
    <t>41000231</t>
  </si>
  <si>
    <t>41000232</t>
  </si>
  <si>
    <t>41000233</t>
  </si>
  <si>
    <t>41000240</t>
  </si>
  <si>
    <t>41000241</t>
  </si>
  <si>
    <t>41000242</t>
  </si>
  <si>
    <t>41000243</t>
  </si>
  <si>
    <t>41000244</t>
  </si>
  <si>
    <t>41000245</t>
  </si>
  <si>
    <t>41000246</t>
  </si>
  <si>
    <t>41000247</t>
  </si>
  <si>
    <t>41000260</t>
  </si>
  <si>
    <t>41000261</t>
  </si>
  <si>
    <t>41000262</t>
  </si>
  <si>
    <t>41000263</t>
  </si>
  <si>
    <t>41000264</t>
  </si>
  <si>
    <t>41000265</t>
  </si>
  <si>
    <t>41000266</t>
  </si>
  <si>
    <t>41080001</t>
  </si>
  <si>
    <t>Petroleum Solvent - Equipment Leaks</t>
  </si>
  <si>
    <t>41082001</t>
  </si>
  <si>
    <t>Petroleum Solvent - Wastewater, Aggregate</t>
  </si>
  <si>
    <t>41082002</t>
  </si>
  <si>
    <t>41082599</t>
  </si>
  <si>
    <t>Petroleum Solvent - Wastewater, Points of Generation</t>
  </si>
  <si>
    <t>42500101</t>
  </si>
  <si>
    <t>Fixed Roof Tanks (210 Bbl Size) Breathing Loss</t>
  </si>
  <si>
    <t>42500102</t>
  </si>
  <si>
    <t>Fixed Roof Tanks (210 Bbl Size) Working Loss</t>
  </si>
  <si>
    <t>42500201</t>
  </si>
  <si>
    <t>Fixed Roof Tanks (500 Bbl Size) Breathing Loss</t>
  </si>
  <si>
    <t>42500202</t>
  </si>
  <si>
    <t>Fixed Roof Tanks (500 Bbl Size) Working Loss</t>
  </si>
  <si>
    <t>42500301</t>
  </si>
  <si>
    <t>Fixed Roof Tanks (1,000 Bbl Size) Breathing Loss</t>
  </si>
  <si>
    <t>42500302</t>
  </si>
  <si>
    <t>Fixed Roof Tanks (1,000 Bbl Size) Working Loss</t>
  </si>
  <si>
    <t>42505001</t>
  </si>
  <si>
    <t>Floating Roof Tanks (1,000 Bbl Size) Standing Loss</t>
  </si>
  <si>
    <t>42505002</t>
  </si>
  <si>
    <t>Floating Roof Tanks (1,000 Bbl Size) Working Loss</t>
  </si>
  <si>
    <t>42505101</t>
  </si>
  <si>
    <t>Floating Roof Tanks (5,000 Bbl Size) Standing Loss</t>
  </si>
  <si>
    <t>42505102</t>
  </si>
  <si>
    <t>Floating Roof Tanks (5,000 Bbl Size) Crude Oil: Working Loss</t>
  </si>
  <si>
    <t>42505202</t>
  </si>
  <si>
    <t>49000101</t>
  </si>
  <si>
    <t>Solvent Extraction Process</t>
  </si>
  <si>
    <t>Petroleum Naphtha (Stoddard)</t>
  </si>
  <si>
    <t>49000102</t>
  </si>
  <si>
    <t>49000103</t>
  </si>
  <si>
    <t>49000104</t>
  </si>
  <si>
    <t>Furfural</t>
  </si>
  <si>
    <t>49000105</t>
  </si>
  <si>
    <t>49000199</t>
  </si>
  <si>
    <t>49000201</t>
  </si>
  <si>
    <t>Waste Solvent Recovery Operations</t>
  </si>
  <si>
    <t>49000202</t>
  </si>
  <si>
    <t>Condenser Vent</t>
  </si>
  <si>
    <t>49000203</t>
  </si>
  <si>
    <t>Incinerator Stack</t>
  </si>
  <si>
    <t>49000204</t>
  </si>
  <si>
    <t>Solvent Spillage</t>
  </si>
  <si>
    <t>49000205</t>
  </si>
  <si>
    <t>Solvent Loading</t>
  </si>
  <si>
    <t>49000206</t>
  </si>
  <si>
    <t>49000207</t>
  </si>
  <si>
    <t>49000208</t>
  </si>
  <si>
    <t>Decanting</t>
  </si>
  <si>
    <t>49000209</t>
  </si>
  <si>
    <t>Salting</t>
  </si>
  <si>
    <t>49000299</t>
  </si>
  <si>
    <t>49000301</t>
  </si>
  <si>
    <t>Rail Car Cleaning</t>
  </si>
  <si>
    <t>49000302</t>
  </si>
  <si>
    <t>49000303</t>
  </si>
  <si>
    <t>o-Dichlorobenzene</t>
  </si>
  <si>
    <t>49000304</t>
  </si>
  <si>
    <t>49000399</t>
  </si>
  <si>
    <t>49000401</t>
  </si>
  <si>
    <t>Tank Truck Cleaning</t>
  </si>
  <si>
    <t>49000402</t>
  </si>
  <si>
    <t>49000403</t>
  </si>
  <si>
    <t>49000404</t>
  </si>
  <si>
    <t>49000405</t>
  </si>
  <si>
    <t>49000499</t>
  </si>
  <si>
    <t>49000501</t>
  </si>
  <si>
    <t>Air Stripping Tower</t>
  </si>
  <si>
    <t>49000502</t>
  </si>
  <si>
    <t>49000503</t>
  </si>
  <si>
    <t>1,1,1-Trichloroethane</t>
  </si>
  <si>
    <t>49000504</t>
  </si>
  <si>
    <t>Chloroform</t>
  </si>
  <si>
    <t>49000599</t>
  </si>
  <si>
    <t>Specify Solvent in Comments</t>
  </si>
  <si>
    <t>49000601</t>
  </si>
  <si>
    <t>Freon Recovery/Recycling Operations</t>
  </si>
  <si>
    <t>CFC-12 Recovery - Auto Air Conditioning</t>
  </si>
  <si>
    <t>49090011</t>
  </si>
  <si>
    <t>49090012</t>
  </si>
  <si>
    <t>49090013</t>
  </si>
  <si>
    <t>49090015</t>
  </si>
  <si>
    <t>Recovered Solvents: Miscellaneous Incinerators</t>
  </si>
  <si>
    <t>49090021</t>
  </si>
  <si>
    <t>49090022</t>
  </si>
  <si>
    <t>49090023</t>
  </si>
  <si>
    <t>49099998</t>
  </si>
  <si>
    <t>Miscellaneous Volatile Organic Compound Evaporation</t>
  </si>
  <si>
    <t>Identify the Process and Solvent in Comments</t>
  </si>
  <si>
    <t>49099999</t>
  </si>
  <si>
    <t>50100101</t>
  </si>
  <si>
    <t>Solid Waste Disposal - Government</t>
  </si>
  <si>
    <t>Municipal Incineration</t>
  </si>
  <si>
    <t>Starved Air: Multiple Chamber</t>
  </si>
  <si>
    <t>50100102</t>
  </si>
  <si>
    <t>Mass Burn: Single Chamber</t>
  </si>
  <si>
    <t>50100103</t>
  </si>
  <si>
    <t>50100104</t>
  </si>
  <si>
    <t>Mass Burn Refractory Wall Combustor</t>
  </si>
  <si>
    <t>50100105</t>
  </si>
  <si>
    <t>Mass Burn Waterwall Combustor</t>
  </si>
  <si>
    <t>50100106</t>
  </si>
  <si>
    <t>Mass Burn Rotary Waterwall Combustor</t>
  </si>
  <si>
    <t>50100107</t>
  </si>
  <si>
    <t>Modular Excess Air Combustor</t>
  </si>
  <si>
    <t>50100108</t>
  </si>
  <si>
    <t>Fluidized Bed: Refuse Derived Fuel</t>
  </si>
  <si>
    <t>50100201</t>
  </si>
  <si>
    <t>Open Burning Dump</t>
  </si>
  <si>
    <t>General Refuse</t>
  </si>
  <si>
    <t>50100202</t>
  </si>
  <si>
    <t>Vegetation Only</t>
  </si>
  <si>
    <t>50100401</t>
  </si>
  <si>
    <t>Landfill Dump</t>
  </si>
  <si>
    <t>Unpaved Road Traffic</t>
  </si>
  <si>
    <t>50100402</t>
  </si>
  <si>
    <t>50100403</t>
  </si>
  <si>
    <t>Area Method</t>
  </si>
  <si>
    <t>50100404</t>
  </si>
  <si>
    <t>Trench Method</t>
  </si>
  <si>
    <t>50100405</t>
  </si>
  <si>
    <t>Ramp Method</t>
  </si>
  <si>
    <t>50100406</t>
  </si>
  <si>
    <t>Gas Collection System: Other</t>
  </si>
  <si>
    <t>50100410</t>
  </si>
  <si>
    <t>Waste Gas Destruction: Waste Gas Flares</t>
  </si>
  <si>
    <t>50100411</t>
  </si>
  <si>
    <t>Waste Gas Destruction: Incinerators</t>
  </si>
  <si>
    <t>50100412</t>
  </si>
  <si>
    <t>Waste Gas Destruction: Other</t>
  </si>
  <si>
    <t>50100420</t>
  </si>
  <si>
    <t>Waste Gas Recovery: Gas Turbines</t>
  </si>
  <si>
    <t>50100421</t>
  </si>
  <si>
    <t>Waste Gas Recovery: Internal Combustion Device</t>
  </si>
  <si>
    <t>50100422</t>
  </si>
  <si>
    <t>Waste Gas Recovery: Other</t>
  </si>
  <si>
    <t>50100423</t>
  </si>
  <si>
    <t>Waste Gas Recovery: Boiler</t>
  </si>
  <si>
    <t>50100430</t>
  </si>
  <si>
    <t>Waste Gas Purification: Absorption</t>
  </si>
  <si>
    <t>50100431</t>
  </si>
  <si>
    <t>Waste Gas Purification: Adsorption</t>
  </si>
  <si>
    <t>50100432</t>
  </si>
  <si>
    <t>Waste Gas Purification: Membranes</t>
  </si>
  <si>
    <t>50100433</t>
  </si>
  <si>
    <t>Waste Purification: Other</t>
  </si>
  <si>
    <t>50100505</t>
  </si>
  <si>
    <t>Other Incineration</t>
  </si>
  <si>
    <t>Medical Waste Incinerator, unspecified type, Infectious wastes only</t>
  </si>
  <si>
    <t>50100506</t>
  </si>
  <si>
    <t>Sludge</t>
  </si>
  <si>
    <t>50100507</t>
  </si>
  <si>
    <t>Conical Design (Tee Pee) Municipal Refuse</t>
  </si>
  <si>
    <t>50100508</t>
  </si>
  <si>
    <t>Conical Design (Tee Pee) Wood Refuse</t>
  </si>
  <si>
    <t>50100510</t>
  </si>
  <si>
    <t>Trench Burner: Wood</t>
  </si>
  <si>
    <t>50100511</t>
  </si>
  <si>
    <t>Trench Burner: Tires</t>
  </si>
  <si>
    <t>50100512</t>
  </si>
  <si>
    <t>Trench Burner: Refuse</t>
  </si>
  <si>
    <t>50100515</t>
  </si>
  <si>
    <t>Sludge: Multiple Hearth</t>
  </si>
  <si>
    <t>50100516</t>
  </si>
  <si>
    <t>Sludge: Fluidized Bed</t>
  </si>
  <si>
    <t>50100517</t>
  </si>
  <si>
    <t>Sludge: Electric Infrared</t>
  </si>
  <si>
    <t>50100518</t>
  </si>
  <si>
    <t>Sewage Sludge Incinerator: Single Hearth Cyclone</t>
  </si>
  <si>
    <t>50100519</t>
  </si>
  <si>
    <t>Sewage Sludge Incinerator: Rotary Kiln</t>
  </si>
  <si>
    <t>50100520</t>
  </si>
  <si>
    <t>Sewage Sludge Incinerator: High Pressure, Wet Oxidation</t>
  </si>
  <si>
    <t>50100601</t>
  </si>
  <si>
    <t>Fire Fighting</t>
  </si>
  <si>
    <t>Structure: Jet Fuel</t>
  </si>
  <si>
    <t>50100602</t>
  </si>
  <si>
    <t>Structure: Distillate Oil</t>
  </si>
  <si>
    <t>50100603</t>
  </si>
  <si>
    <t>Structure: Kerosene</t>
  </si>
  <si>
    <t>50100604</t>
  </si>
  <si>
    <t>Structure: Wood Pallets</t>
  </si>
  <si>
    <t>50100701</t>
  </si>
  <si>
    <t>Sewage Treatment</t>
  </si>
  <si>
    <t>50100702</t>
  </si>
  <si>
    <t>Primary Settling Tank</t>
  </si>
  <si>
    <t>50100703</t>
  </si>
  <si>
    <t>Secondary Settling Tank</t>
  </si>
  <si>
    <t>50100704</t>
  </si>
  <si>
    <t>Aeration Tank</t>
  </si>
  <si>
    <t>50100707</t>
  </si>
  <si>
    <t>POTW: Headworks Screening</t>
  </si>
  <si>
    <t>50100708</t>
  </si>
  <si>
    <t>Comminutor</t>
  </si>
  <si>
    <t>50100710</t>
  </si>
  <si>
    <t>Collector Sewers</t>
  </si>
  <si>
    <t>50100715</t>
  </si>
  <si>
    <t>POTW: Aerated Grit Chamber</t>
  </si>
  <si>
    <t>50100719</t>
  </si>
  <si>
    <t>Lift Station</t>
  </si>
  <si>
    <t>50100720</t>
  </si>
  <si>
    <t>POTW: Primary Settling Tank</t>
  </si>
  <si>
    <t>50100731</t>
  </si>
  <si>
    <t>POTW: Diffused Air Act Sludge</t>
  </si>
  <si>
    <t>50100732</t>
  </si>
  <si>
    <t>POTW: Mechanical Mix Air Act Sludge</t>
  </si>
  <si>
    <t>50100733</t>
  </si>
  <si>
    <t>POTW: Pure Oxygen Act Sludge</t>
  </si>
  <si>
    <t>50100734</t>
  </si>
  <si>
    <t>POTW: Trickling Filter</t>
  </si>
  <si>
    <t>50100740</t>
  </si>
  <si>
    <t>POTW: Secondary Clarifier</t>
  </si>
  <si>
    <t>50100750</t>
  </si>
  <si>
    <t>POTW: Tertiary Filters</t>
  </si>
  <si>
    <t>50100760</t>
  </si>
  <si>
    <t>POTW: Chlorine Contact Tank</t>
  </si>
  <si>
    <t>50100761</t>
  </si>
  <si>
    <t>POTW: Dechlorination</t>
  </si>
  <si>
    <t>50100765</t>
  </si>
  <si>
    <t>Weir</t>
  </si>
  <si>
    <t>50100769</t>
  </si>
  <si>
    <t>Storage Basin or Open Tank</t>
  </si>
  <si>
    <t>50100771</t>
  </si>
  <si>
    <t>POTW: Gravity Sludge Thickener</t>
  </si>
  <si>
    <t>50100772</t>
  </si>
  <si>
    <t>POTW: DAF Sludge Thickener</t>
  </si>
  <si>
    <t>50100781</t>
  </si>
  <si>
    <t>POTW: Anaerobic Digester</t>
  </si>
  <si>
    <t>50100789</t>
  </si>
  <si>
    <t>Sludge Digester Gas Flare</t>
  </si>
  <si>
    <t>50100791</t>
  </si>
  <si>
    <t>POTW: Belt Filter Press</t>
  </si>
  <si>
    <t>50100792</t>
  </si>
  <si>
    <t>POTW: Sludge Centrifuge</t>
  </si>
  <si>
    <t>50100793</t>
  </si>
  <si>
    <t>POTW: Sludge Drying Bed</t>
  </si>
  <si>
    <t>50100795</t>
  </si>
  <si>
    <t>Sludge Storage Lagoons/Drying Beds</t>
  </si>
  <si>
    <t>50100799</t>
  </si>
  <si>
    <t>50180001</t>
  </si>
  <si>
    <t>50182001</t>
  </si>
  <si>
    <t>50182002</t>
  </si>
  <si>
    <t>50182599</t>
  </si>
  <si>
    <t>50190002</t>
  </si>
  <si>
    <t>Auxillary Fuel/No Emissions</t>
  </si>
  <si>
    <t>50190005</t>
  </si>
  <si>
    <t>50190006</t>
  </si>
  <si>
    <t>50190010</t>
  </si>
  <si>
    <t>50200101</t>
  </si>
  <si>
    <t>Solid Waste Disposal - Commercial/Institutional</t>
  </si>
  <si>
    <t>Incineration</t>
  </si>
  <si>
    <t>Multiple Chamber</t>
  </si>
  <si>
    <t>50200102</t>
  </si>
  <si>
    <t>Single Chamber</t>
  </si>
  <si>
    <t>50200103</t>
  </si>
  <si>
    <t>Controlled Air</t>
  </si>
  <si>
    <t>50200104</t>
  </si>
  <si>
    <t>50200105</t>
  </si>
  <si>
    <t>50200201</t>
  </si>
  <si>
    <t>50200202</t>
  </si>
  <si>
    <t>Refuse</t>
  </si>
  <si>
    <t>50200203</t>
  </si>
  <si>
    <t>Field Crops</t>
  </si>
  <si>
    <t>50200204</t>
  </si>
  <si>
    <t>Vine Crops</t>
  </si>
  <si>
    <t>50200205</t>
  </si>
  <si>
    <t>Weeds</t>
  </si>
  <si>
    <t>50200206</t>
  </si>
  <si>
    <t>Orchard Crops</t>
  </si>
  <si>
    <t>50200207</t>
  </si>
  <si>
    <t>Forest Residues</t>
  </si>
  <si>
    <t>50200301</t>
  </si>
  <si>
    <t>Apartment Incineration</t>
  </si>
  <si>
    <t>Flue Fed</t>
  </si>
  <si>
    <t>50200302</t>
  </si>
  <si>
    <t>Flue Fed with Afterburner and Draft Controls</t>
  </si>
  <si>
    <t>50200501</t>
  </si>
  <si>
    <t>Incineration: Special Purpose</t>
  </si>
  <si>
    <t>Med Waste Controlled Air Incin-aka Starved air, 2-stg, or Modular comb</t>
  </si>
  <si>
    <t>50200502</t>
  </si>
  <si>
    <t>Med Waste Excess Air Incin - aka Batch, Multiple Chamber, or Retort</t>
  </si>
  <si>
    <t>50200503</t>
  </si>
  <si>
    <t>Medical Waste Rotary Kiln Incinerator</t>
  </si>
  <si>
    <t>50200504</t>
  </si>
  <si>
    <t>Medical Waste Incinerator, unspecified type (use 502005-01, -02, -03)</t>
  </si>
  <si>
    <t>50200505</t>
  </si>
  <si>
    <t>50200506</t>
  </si>
  <si>
    <t>50200507</t>
  </si>
  <si>
    <t>VOC Contaminated Soil</t>
  </si>
  <si>
    <t>50200515</t>
  </si>
  <si>
    <t>Sewage Sludge Incinerator: Multiple Hearth</t>
  </si>
  <si>
    <t>50200516</t>
  </si>
  <si>
    <t>Sewage Sludge Incinerator: Fluidized Bed</t>
  </si>
  <si>
    <t>50200517</t>
  </si>
  <si>
    <t>Sewage Sludge Incinerator: Electric Infrared</t>
  </si>
  <si>
    <t>50200518</t>
  </si>
  <si>
    <t>50200519</t>
  </si>
  <si>
    <t>50200520</t>
  </si>
  <si>
    <t>50200601</t>
  </si>
  <si>
    <t>Waste Gas Flares ** (Use 5-01-004-10)</t>
  </si>
  <si>
    <t>50200602</t>
  </si>
  <si>
    <t>Municipal: Fugitive Emissions ** (Use 5-01-004-02)</t>
  </si>
  <si>
    <t>50200901</t>
  </si>
  <si>
    <t>Asbestos Removal</t>
  </si>
  <si>
    <t>50280001</t>
  </si>
  <si>
    <t>50282001</t>
  </si>
  <si>
    <t>50282002</t>
  </si>
  <si>
    <t>50282599</t>
  </si>
  <si>
    <t>50290002</t>
  </si>
  <si>
    <t>50290005</t>
  </si>
  <si>
    <t>50290006</t>
  </si>
  <si>
    <t>50290010</t>
  </si>
  <si>
    <t>50300101</t>
  </si>
  <si>
    <t>Solid Waste Disposal - Industrial</t>
  </si>
  <si>
    <t>50300102</t>
  </si>
  <si>
    <t>50300103</t>
  </si>
  <si>
    <t>50300104</t>
  </si>
  <si>
    <t>50300105</t>
  </si>
  <si>
    <t>50300106</t>
  </si>
  <si>
    <t>50300107</t>
  </si>
  <si>
    <t>50300108</t>
  </si>
  <si>
    <t>Auto Body Components</t>
  </si>
  <si>
    <t>50300109</t>
  </si>
  <si>
    <t>50300111</t>
  </si>
  <si>
    <t>50300112</t>
  </si>
  <si>
    <t>50300113</t>
  </si>
  <si>
    <t>50300114</t>
  </si>
  <si>
    <t>Modular Starved-air Combustor</t>
  </si>
  <si>
    <t>50300115</t>
  </si>
  <si>
    <t>Modular Excess-air Combustor</t>
  </si>
  <si>
    <t>50300201</t>
  </si>
  <si>
    <t>Wood/Vegetation/Leaves</t>
  </si>
  <si>
    <t>50300202</t>
  </si>
  <si>
    <t>50300203</t>
  </si>
  <si>
    <t>50300204</t>
  </si>
  <si>
    <t>Coal Refuse Piles</t>
  </si>
  <si>
    <t>50300205</t>
  </si>
  <si>
    <t>Rocket Propellant</t>
  </si>
  <si>
    <t>50300501</t>
  </si>
  <si>
    <t>Hazardous Waste</t>
  </si>
  <si>
    <t>50300502</t>
  </si>
  <si>
    <t>Hazardous Waste Incinerators: Fluidized Bed</t>
  </si>
  <si>
    <t>50300503</t>
  </si>
  <si>
    <t>Hazardous Waste Incinerators: Liquid Injection</t>
  </si>
  <si>
    <t>50300504</t>
  </si>
  <si>
    <t>Hazardous Waste Incinerators: Rotary Kiln</t>
  </si>
  <si>
    <t>50300505</t>
  </si>
  <si>
    <t>Hazardous Waste Incinerators: Multiple Hearth</t>
  </si>
  <si>
    <t>50300506</t>
  </si>
  <si>
    <t>50300515</t>
  </si>
  <si>
    <t>50300516</t>
  </si>
  <si>
    <t>50300517</t>
  </si>
  <si>
    <t>50300518</t>
  </si>
  <si>
    <t>50300519</t>
  </si>
  <si>
    <t>50300520</t>
  </si>
  <si>
    <t>50300599</t>
  </si>
  <si>
    <t>Fuel Not Classified</t>
  </si>
  <si>
    <t>50300601</t>
  </si>
  <si>
    <t>Waste Gas Flares</t>
  </si>
  <si>
    <t>50300602</t>
  </si>
  <si>
    <t>Liquid Waste Disposal</t>
  </si>
  <si>
    <t>50300603</t>
  </si>
  <si>
    <t>Hazardous: Fugitive Emissions</t>
  </si>
  <si>
    <t>50300701</t>
  </si>
  <si>
    <t>50300702</t>
  </si>
  <si>
    <t>Waste Treatment: General</t>
  </si>
  <si>
    <t>50300709</t>
  </si>
  <si>
    <t>Open Trench</t>
  </si>
  <si>
    <t>50300710</t>
  </si>
  <si>
    <t>Open Sump</t>
  </si>
  <si>
    <t>50300711</t>
  </si>
  <si>
    <t>Junction Box</t>
  </si>
  <si>
    <t>50300713</t>
  </si>
  <si>
    <t>50300719</t>
  </si>
  <si>
    <t>50300724</t>
  </si>
  <si>
    <t>Equalization Basin</t>
  </si>
  <si>
    <t>50300727</t>
  </si>
  <si>
    <t>Neutralization Basin</t>
  </si>
  <si>
    <t>50300731</t>
  </si>
  <si>
    <t>Diffused Air Activated Sludge</t>
  </si>
  <si>
    <t>50300732</t>
  </si>
  <si>
    <t>Mechanical Mix Activated Sludge</t>
  </si>
  <si>
    <t>50300733</t>
  </si>
  <si>
    <t>Pure Oxygen Activated Sludge</t>
  </si>
  <si>
    <t>50300734</t>
  </si>
  <si>
    <t>Trickling Filter</t>
  </si>
  <si>
    <t>50300740</t>
  </si>
  <si>
    <t>50300760</t>
  </si>
  <si>
    <t>Chlorine Contact</t>
  </si>
  <si>
    <t>50300765</t>
  </si>
  <si>
    <t>50300769</t>
  </si>
  <si>
    <t>50300781</t>
  </si>
  <si>
    <t>Sludge Digester</t>
  </si>
  <si>
    <t>50300789</t>
  </si>
  <si>
    <t>50300801</t>
  </si>
  <si>
    <t>Treatment, Storage, Disposal/TSDF</t>
  </si>
  <si>
    <t>Surface Impoundment: Fugitive Emissions</t>
  </si>
  <si>
    <t>50300810</t>
  </si>
  <si>
    <t>Waste Piles: Fugitive Emissions</t>
  </si>
  <si>
    <t>50300820</t>
  </si>
  <si>
    <t>Land Treatment: Fugitive Emissions</t>
  </si>
  <si>
    <t>50300830</t>
  </si>
  <si>
    <t>Containers: Fugitive Emissions</t>
  </si>
  <si>
    <t>50300899</t>
  </si>
  <si>
    <t>General: Fugitive Emissions</t>
  </si>
  <si>
    <t>50300901</t>
  </si>
  <si>
    <t>50380001</t>
  </si>
  <si>
    <t>50382001</t>
  </si>
  <si>
    <t>50382002</t>
  </si>
  <si>
    <t>50382501</t>
  </si>
  <si>
    <t>Liquid Injection Incinerator</t>
  </si>
  <si>
    <t>50382599</t>
  </si>
  <si>
    <t>50390002</t>
  </si>
  <si>
    <t>50390005</t>
  </si>
  <si>
    <t>50390006</t>
  </si>
  <si>
    <t>50390007</t>
  </si>
  <si>
    <t>50390010</t>
  </si>
  <si>
    <t>50400101</t>
  </si>
  <si>
    <t>Site Remediation</t>
  </si>
  <si>
    <t>General Processes Fixed Roof Tanks: Breathing Loss</t>
  </si>
  <si>
    <t>50400102</t>
  </si>
  <si>
    <t>General Processes Fixed Roof Tanks: Working Loss</t>
  </si>
  <si>
    <t>50400103</t>
  </si>
  <si>
    <t>General Processes Float Roof Tanks: Standing Loss</t>
  </si>
  <si>
    <t>50400104</t>
  </si>
  <si>
    <t>General Processes Float Roof Tanks: Withdrawal Loss</t>
  </si>
  <si>
    <t>50400150</t>
  </si>
  <si>
    <t>General Processes Storage Bins</t>
  </si>
  <si>
    <t>50400151</t>
  </si>
  <si>
    <t>General Processes: Liquid Waste: General: Transfer</t>
  </si>
  <si>
    <t>50400201</t>
  </si>
  <si>
    <t>General Processes Miscellaneous</t>
  </si>
  <si>
    <t>50400202</t>
  </si>
  <si>
    <t>50400301</t>
  </si>
  <si>
    <t>General Processes Open Refuse Stockpiles : General</t>
  </si>
  <si>
    <t>50400302</t>
  </si>
  <si>
    <t>General Processes Refuse Unloading: General</t>
  </si>
  <si>
    <t>50400303</t>
  </si>
  <si>
    <t>General Processes Refuse Loading: General</t>
  </si>
  <si>
    <t>50400320</t>
  </si>
  <si>
    <t>General Processes Storage Bins - Solid Waste</t>
  </si>
  <si>
    <t>50410001</t>
  </si>
  <si>
    <t>Excavation/Soils Handling</t>
  </si>
  <si>
    <t>Excavation</t>
  </si>
  <si>
    <t>50410002</t>
  </si>
  <si>
    <t>Excavation: Backhoes</t>
  </si>
  <si>
    <t>50410003</t>
  </si>
  <si>
    <t>Excavation: Draglines</t>
  </si>
  <si>
    <t>50410004</t>
  </si>
  <si>
    <t>Excavation: Bulldozers</t>
  </si>
  <si>
    <t>50410005</t>
  </si>
  <si>
    <t>Excavation: Scrapers</t>
  </si>
  <si>
    <t>50410010</t>
  </si>
  <si>
    <t>50410020</t>
  </si>
  <si>
    <t>Dumping</t>
  </si>
  <si>
    <t>50410021</t>
  </si>
  <si>
    <t>Dumping: Machinery into Truck</t>
  </si>
  <si>
    <t>50410022</t>
  </si>
  <si>
    <t>Dumping: Trucks onto Storage Piles</t>
  </si>
  <si>
    <t>50410030</t>
  </si>
  <si>
    <t>50410040</t>
  </si>
  <si>
    <t>50410101</t>
  </si>
  <si>
    <t>Stabilization/Solidification</t>
  </si>
  <si>
    <t>50410110</t>
  </si>
  <si>
    <t>50410111</t>
  </si>
  <si>
    <t>Mixing: Bins, Loading</t>
  </si>
  <si>
    <t>50410112</t>
  </si>
  <si>
    <t>Mixing: Bins, Unloading</t>
  </si>
  <si>
    <t>50410120</t>
  </si>
  <si>
    <t>Process</t>
  </si>
  <si>
    <t>50410121</t>
  </si>
  <si>
    <t>Nonreactive</t>
  </si>
  <si>
    <t>50410122</t>
  </si>
  <si>
    <t>Inorganic</t>
  </si>
  <si>
    <t>50410123</t>
  </si>
  <si>
    <t>Organic, Thermoplastic Encapsulation</t>
  </si>
  <si>
    <t>50410124</t>
  </si>
  <si>
    <t>Organic, Incorporated into Monomer or Prepolymer</t>
  </si>
  <si>
    <t>50410210</t>
  </si>
  <si>
    <t>Capping</t>
  </si>
  <si>
    <t>50410211</t>
  </si>
  <si>
    <t>Synthetic Membrane</t>
  </si>
  <si>
    <t>50410212</t>
  </si>
  <si>
    <t>Low Permeability Soil</t>
  </si>
  <si>
    <t>50410213</t>
  </si>
  <si>
    <t>Soil/Bentonite Admixtures</t>
  </si>
  <si>
    <t>50410214</t>
  </si>
  <si>
    <t>Constructed Cap, Asphalt</t>
  </si>
  <si>
    <t>50410215</t>
  </si>
  <si>
    <t>Constructed Cap, Concrete</t>
  </si>
  <si>
    <t>50410216</t>
  </si>
  <si>
    <t>Multilayer Cover</t>
  </si>
  <si>
    <t>50410310</t>
  </si>
  <si>
    <t>In Situ Venting/Venting of Soils</t>
  </si>
  <si>
    <t>Active Aeration</t>
  </si>
  <si>
    <t>50410311</t>
  </si>
  <si>
    <t>Active Aeration: Vacuum</t>
  </si>
  <si>
    <t>50410312</t>
  </si>
  <si>
    <t>Active Aeration, Vacuum: Vapor Recovery Well</t>
  </si>
  <si>
    <t>50410313</t>
  </si>
  <si>
    <t>Active Aeration, Vacuum: Vacuum System</t>
  </si>
  <si>
    <t>50410314</t>
  </si>
  <si>
    <t>Active Aeration, Vacuum: Control Device</t>
  </si>
  <si>
    <t>50410321</t>
  </si>
  <si>
    <t>Active Aeration: Forced Air/Positive Pressure</t>
  </si>
  <si>
    <t>50410322</t>
  </si>
  <si>
    <t>Active Aeration, Forced Air/Positive Pressure: Treatment Unit</t>
  </si>
  <si>
    <t>50410405</t>
  </si>
  <si>
    <t>Air Stripping of Groundwater</t>
  </si>
  <si>
    <t>50410406</t>
  </si>
  <si>
    <t>Storage/Surge Tanks</t>
  </si>
  <si>
    <t>50410407</t>
  </si>
  <si>
    <t>Holding Tanks</t>
  </si>
  <si>
    <t>50410408</t>
  </si>
  <si>
    <t>Treatment Tanks</t>
  </si>
  <si>
    <t>50410409</t>
  </si>
  <si>
    <t>Conduits</t>
  </si>
  <si>
    <t>50410420</t>
  </si>
  <si>
    <t>50410510</t>
  </si>
  <si>
    <t>Thermal Destruction</t>
  </si>
  <si>
    <t>Waste Preparation</t>
  </si>
  <si>
    <t>50410511</t>
  </si>
  <si>
    <t>Waste Preparation: Blending</t>
  </si>
  <si>
    <t>50410512</t>
  </si>
  <si>
    <t>Waste Preparation: Screening</t>
  </si>
  <si>
    <t>50410513</t>
  </si>
  <si>
    <t>Waste Preparation: Shredding</t>
  </si>
  <si>
    <t>50410514</t>
  </si>
  <si>
    <t>Waste Preparation: Heating</t>
  </si>
  <si>
    <t>50410520</t>
  </si>
  <si>
    <t>Waste Feed System</t>
  </si>
  <si>
    <t>50410521</t>
  </si>
  <si>
    <t>Waste Feed System: Atomization</t>
  </si>
  <si>
    <t>50410522</t>
  </si>
  <si>
    <t>Waste Feed System: Ram</t>
  </si>
  <si>
    <t>50410523</t>
  </si>
  <si>
    <t>Waste Feed System: Auger</t>
  </si>
  <si>
    <t>50410524</t>
  </si>
  <si>
    <t>Waste Feed System: Gravity</t>
  </si>
  <si>
    <t>50410525</t>
  </si>
  <si>
    <t>Waste Feed System: Lance</t>
  </si>
  <si>
    <t>50410530</t>
  </si>
  <si>
    <t>Combustion Unit</t>
  </si>
  <si>
    <t>50410531</t>
  </si>
  <si>
    <t>Combustion Unit: Infrared Incinerator</t>
  </si>
  <si>
    <t>50410532</t>
  </si>
  <si>
    <t>Combustion Unit: Liquid Injection Incinerator</t>
  </si>
  <si>
    <t>50410533</t>
  </si>
  <si>
    <t>Combustion Unit: Hearth Incinerator</t>
  </si>
  <si>
    <t>50410534</t>
  </si>
  <si>
    <t>Combustion Unit: Fluidized Bed Incinerator</t>
  </si>
  <si>
    <t>50410535</t>
  </si>
  <si>
    <t>Combustion Unit: Rotary Kiln</t>
  </si>
  <si>
    <t>50410536</t>
  </si>
  <si>
    <t>Combustion Unit: Cement Kiln</t>
  </si>
  <si>
    <t>50410537</t>
  </si>
  <si>
    <t>Combustion Unit: Boiler</t>
  </si>
  <si>
    <t>50410538</t>
  </si>
  <si>
    <t>Combustion Unit: Pyrolysis</t>
  </si>
  <si>
    <t>50410539</t>
  </si>
  <si>
    <t>Combustion Unit: Molten Salt</t>
  </si>
  <si>
    <t>50410540</t>
  </si>
  <si>
    <t>Combustion Unit: High Temperature Fluid Wall</t>
  </si>
  <si>
    <t>50410541</t>
  </si>
  <si>
    <t>Combustion Unit: Plasma Arc</t>
  </si>
  <si>
    <t>50410542</t>
  </si>
  <si>
    <t>Combustion Unit: Wet Oxidation</t>
  </si>
  <si>
    <t>50410543</t>
  </si>
  <si>
    <t>Combustion Unit: Supercritical Water</t>
  </si>
  <si>
    <t>50410560</t>
  </si>
  <si>
    <t>50410561</t>
  </si>
  <si>
    <t>Waste Disposal: Dewatering</t>
  </si>
  <si>
    <t>50410562</t>
  </si>
  <si>
    <t>Waste Disposal: Chemical Stabilization</t>
  </si>
  <si>
    <t>50410563</t>
  </si>
  <si>
    <t>Waste Disposal: Landfill</t>
  </si>
  <si>
    <t>50410564</t>
  </si>
  <si>
    <t>Waste Disposal: Residue Treatment, Neutralization</t>
  </si>
  <si>
    <t>50410565</t>
  </si>
  <si>
    <t>Waste Disposal: Residue Treatment, Chemical</t>
  </si>
  <si>
    <t>50410610</t>
  </si>
  <si>
    <t>Thermal Desorption</t>
  </si>
  <si>
    <t>Pretreatment</t>
  </si>
  <si>
    <t>50410620</t>
  </si>
  <si>
    <t>Thermal Desorber</t>
  </si>
  <si>
    <t>50410621</t>
  </si>
  <si>
    <t>Thermal Desorber: Indirect Heat Transfer</t>
  </si>
  <si>
    <t>50410622</t>
  </si>
  <si>
    <t>Thermal Desorber: Kiln</t>
  </si>
  <si>
    <t>50410623</t>
  </si>
  <si>
    <t>Thermal Desorber: Fluidized Bed</t>
  </si>
  <si>
    <t>50410640</t>
  </si>
  <si>
    <t>Wastes</t>
  </si>
  <si>
    <t>50410641</t>
  </si>
  <si>
    <t>Wastes: Hold Tanks</t>
  </si>
  <si>
    <t>50410642</t>
  </si>
  <si>
    <t>Wastes: Separator</t>
  </si>
  <si>
    <t>50410643</t>
  </si>
  <si>
    <t>Wastes: Sludge Concentrator</t>
  </si>
  <si>
    <t>50410644</t>
  </si>
  <si>
    <t>Wastes: Waste Piles</t>
  </si>
  <si>
    <t>50410645</t>
  </si>
  <si>
    <t>Wastes: Containers</t>
  </si>
  <si>
    <t>50410710</t>
  </si>
  <si>
    <t>Biological Treatment</t>
  </si>
  <si>
    <t>Biooxidation</t>
  </si>
  <si>
    <t>50410711</t>
  </si>
  <si>
    <t>Biooxidation: Microbial Aerobic, Bioattachment</t>
  </si>
  <si>
    <t>50410712</t>
  </si>
  <si>
    <t>Biooxidation: Microbial Aerobic, Biosolubilization</t>
  </si>
  <si>
    <t>50410720</t>
  </si>
  <si>
    <t>Anaerobic Biodegradation</t>
  </si>
  <si>
    <t>50410721</t>
  </si>
  <si>
    <t>Anaerobic Biodegradation: Digester</t>
  </si>
  <si>
    <t>50410722</t>
  </si>
  <si>
    <t>Anaerobic Biodegradation: Activated Sludge System</t>
  </si>
  <si>
    <t>50410723</t>
  </si>
  <si>
    <t>Anaerobic Biodegradation: Fixed Film Reactors</t>
  </si>
  <si>
    <t>50410724</t>
  </si>
  <si>
    <t>Anaerobic Biodegradation: Anaerobic Rotating Biological Contactors</t>
  </si>
  <si>
    <t>50410725</t>
  </si>
  <si>
    <t>Anaerobic Biodegradation: Fluidized Bed Bioreactors</t>
  </si>
  <si>
    <t>50410726</t>
  </si>
  <si>
    <t>Anaerobic Biodegradation: Upflow Anaerobic Sludge Blankets</t>
  </si>
  <si>
    <t>50410740</t>
  </si>
  <si>
    <t>Surface Bioremediation</t>
  </si>
  <si>
    <t>50410760</t>
  </si>
  <si>
    <t>Bioreactors</t>
  </si>
  <si>
    <t>50410761</t>
  </si>
  <si>
    <t>Bioreactors: Activated Sludge</t>
  </si>
  <si>
    <t>50410762</t>
  </si>
  <si>
    <t>Bioreactors: Fixed Film</t>
  </si>
  <si>
    <t>50410763</t>
  </si>
  <si>
    <t>Bioreactors: Sequencing Batch</t>
  </si>
  <si>
    <t>50410764</t>
  </si>
  <si>
    <t>Bioreactors: Fluidized Bed</t>
  </si>
  <si>
    <t>50410765</t>
  </si>
  <si>
    <t>Bioreactors: Soil Slurry</t>
  </si>
  <si>
    <t>50410766</t>
  </si>
  <si>
    <t>Bioreactors: Trickling Filter</t>
  </si>
  <si>
    <t>50410780</t>
  </si>
  <si>
    <t>In Situ Bioremediation</t>
  </si>
  <si>
    <t>50480001</t>
  </si>
  <si>
    <t>50482001</t>
  </si>
  <si>
    <t>50482002</t>
  </si>
  <si>
    <t>50482599</t>
  </si>
  <si>
    <t>50490004</t>
  </si>
  <si>
    <t>General Processes Incinerators: Process Gas</t>
  </si>
  <si>
    <t>62540001</t>
  </si>
  <si>
    <t>MACT Source Categories</t>
  </si>
  <si>
    <t>Food and Agricultural Processes</t>
  </si>
  <si>
    <t>Cellulose Food Casing Manufacture</t>
  </si>
  <si>
    <t>Cellulose Food Casing</t>
  </si>
  <si>
    <t>62540010</t>
  </si>
  <si>
    <t>Cellulose Xanthate Formation: Barattees</t>
  </si>
  <si>
    <t>62540020</t>
  </si>
  <si>
    <t>Viscose Processing</t>
  </si>
  <si>
    <t>62540021</t>
  </si>
  <si>
    <t>Viscose Processing: Viscose Holding Tanks</t>
  </si>
  <si>
    <t>62540022</t>
  </si>
  <si>
    <t>Viscose Processing: Extrusion and Coagulation</t>
  </si>
  <si>
    <t>62540023</t>
  </si>
  <si>
    <t>Viscose Processing: Regeneration</t>
  </si>
  <si>
    <t>62540024</t>
  </si>
  <si>
    <t>Viscose Processing: Water Washing</t>
  </si>
  <si>
    <t>62540025</t>
  </si>
  <si>
    <t>Drying and Humidification</t>
  </si>
  <si>
    <t>62540030</t>
  </si>
  <si>
    <t>MP Operation</t>
  </si>
  <si>
    <t>62540040</t>
  </si>
  <si>
    <t>Acid Bath System And Evaporators</t>
  </si>
  <si>
    <t>62540041</t>
  </si>
  <si>
    <t>(NH4)2 SO4 Acid Bath System and Evaporator</t>
  </si>
  <si>
    <t>62540042</t>
  </si>
  <si>
    <t>Na2SO4 Acid Bath System and Evaporator</t>
  </si>
  <si>
    <t>62540050</t>
  </si>
  <si>
    <t>End Product Storage: Cellulose Casing</t>
  </si>
  <si>
    <t>62580001</t>
  </si>
  <si>
    <t>62582001</t>
  </si>
  <si>
    <t>62582002</t>
  </si>
  <si>
    <t>62582501</t>
  </si>
  <si>
    <t>Viscose Filtering</t>
  </si>
  <si>
    <t>62582502</t>
  </si>
  <si>
    <t>Water Washing</t>
  </si>
  <si>
    <t>62582503</t>
  </si>
  <si>
    <t>Acid Bath Evaporator</t>
  </si>
  <si>
    <t>62582599</t>
  </si>
  <si>
    <t>63111001</t>
  </si>
  <si>
    <t>Agricultural Chemicals Production</t>
  </si>
  <si>
    <t>2,4-D Salts and Esters Production</t>
  </si>
  <si>
    <t>63111010</t>
  </si>
  <si>
    <t>Process Vents: 2,4-D Salts and Esters Production</t>
  </si>
  <si>
    <t>63111011</t>
  </si>
  <si>
    <t>Process Vents, Chlorophenol Unit: Chlorination Reactor</t>
  </si>
  <si>
    <t>63111012</t>
  </si>
  <si>
    <t>Process Vents, Chlorophenol Unit: Distillation</t>
  </si>
  <si>
    <t>63111020</t>
  </si>
  <si>
    <t>Process Vents, Chloroacetic Acid Plant</t>
  </si>
  <si>
    <t>63111021</t>
  </si>
  <si>
    <t>Process Vents, Chloroacetic Acid Plant: Neutralizer</t>
  </si>
  <si>
    <t>63111030</t>
  </si>
  <si>
    <t>Process Vents, Chlorine Plant</t>
  </si>
  <si>
    <t>63111040</t>
  </si>
  <si>
    <t>Process Vents, 2,4-D: Neutralizer (Chlorine and Phenoxyacetic Acid)</t>
  </si>
  <si>
    <t>63111041</t>
  </si>
  <si>
    <t>Process Vents, 2,4-D: Condensation Reactor</t>
  </si>
  <si>
    <t>63111042</t>
  </si>
  <si>
    <t>Process Vents: 2,4-D Recovery</t>
  </si>
  <si>
    <t>63111043</t>
  </si>
  <si>
    <t>Process Vents, 2,4-D Recovery: Vessel</t>
  </si>
  <si>
    <t>63111044</t>
  </si>
  <si>
    <t>Process Vents, 2,4-D Recovery: Filtration</t>
  </si>
  <si>
    <t>63111045</t>
  </si>
  <si>
    <t>Process Vents, 2,4-D: Dryer (For Wet 2,4-D)</t>
  </si>
  <si>
    <t>63111050</t>
  </si>
  <si>
    <t>Process Vents: 2,4-D Product Storage</t>
  </si>
  <si>
    <t>63111070</t>
  </si>
  <si>
    <t>Waste Products</t>
  </si>
  <si>
    <t>63111071</t>
  </si>
  <si>
    <t>Waste Products: Filter Cakes</t>
  </si>
  <si>
    <t>63111072</t>
  </si>
  <si>
    <t>Waste Products: Still Bottoms</t>
  </si>
  <si>
    <t>63125001</t>
  </si>
  <si>
    <t>Captan Production</t>
  </si>
  <si>
    <t>63125010</t>
  </si>
  <si>
    <t>Process Vents: Captan Unit</t>
  </si>
  <si>
    <t>63125011</t>
  </si>
  <si>
    <t>Process Vents: PMM/THPI Reactor</t>
  </si>
  <si>
    <t>63125012</t>
  </si>
  <si>
    <t>Process Vents: Captan Unit, Holding Vessel</t>
  </si>
  <si>
    <t>63125013</t>
  </si>
  <si>
    <t>Process Vents: Captan Unit, Filtration</t>
  </si>
  <si>
    <t>63125014</t>
  </si>
  <si>
    <t>Process Vents: Captan Unit, Washing</t>
  </si>
  <si>
    <t>63125015</t>
  </si>
  <si>
    <t>Process Vents: Captan Unit, Drying</t>
  </si>
  <si>
    <t>63125030</t>
  </si>
  <si>
    <t>Process Vents: THPI Production</t>
  </si>
  <si>
    <t>63125031</t>
  </si>
  <si>
    <t>Process Vents: THPI Reactor</t>
  </si>
  <si>
    <t>63125032</t>
  </si>
  <si>
    <t>Process Vents: THPI Flaker</t>
  </si>
  <si>
    <t>63125040</t>
  </si>
  <si>
    <t>Process Vents: PMM Production</t>
  </si>
  <si>
    <t>63125041</t>
  </si>
  <si>
    <t>Process Vents: PMM Chlorinator</t>
  </si>
  <si>
    <t>63125042</t>
  </si>
  <si>
    <t>Process Vents: PMM Distillation</t>
  </si>
  <si>
    <t>63125080</t>
  </si>
  <si>
    <t>Process Vents: Captan Unit, Product Storage and Packaging</t>
  </si>
  <si>
    <t>63131001</t>
  </si>
  <si>
    <t>Chlorothalonil Production</t>
  </si>
  <si>
    <t>63131010</t>
  </si>
  <si>
    <t>Process Vents: Chlorothalonil Production</t>
  </si>
  <si>
    <t>63131011</t>
  </si>
  <si>
    <t>Process Vents: IPN Feed Bin</t>
  </si>
  <si>
    <t>63131012</t>
  </si>
  <si>
    <t>Process Vents: IPN Melt Pot</t>
  </si>
  <si>
    <t>63131013</t>
  </si>
  <si>
    <t>Process Vents: Reactor</t>
  </si>
  <si>
    <t>63131014</t>
  </si>
  <si>
    <t>Process Vents: Desublimer</t>
  </si>
  <si>
    <t>63131015</t>
  </si>
  <si>
    <t>Process Vents: Desublimer Feed Tank</t>
  </si>
  <si>
    <t>63131016</t>
  </si>
  <si>
    <t>Process Vents: Converters</t>
  </si>
  <si>
    <t>63131017</t>
  </si>
  <si>
    <t>Process Vents: Blender</t>
  </si>
  <si>
    <t>63131018</t>
  </si>
  <si>
    <t>Process Vents: Product Packaging</t>
  </si>
  <si>
    <t>63131030</t>
  </si>
  <si>
    <t>Process Vents, Chlorine (Cl) Recovery System</t>
  </si>
  <si>
    <t>63131031</t>
  </si>
  <si>
    <t>Process Vents, Cl Recovery System: Knockout Pots</t>
  </si>
  <si>
    <t>63131032</t>
  </si>
  <si>
    <t>Process Vents, Cl Recovery System: HCl Absorber</t>
  </si>
  <si>
    <t>63131033</t>
  </si>
  <si>
    <t>Process Vents, By-product Purification: CCl4 Evaporator</t>
  </si>
  <si>
    <t>63131034</t>
  </si>
  <si>
    <t>Process Vents, Cl Recovery System: Bottom Drumming System</t>
  </si>
  <si>
    <t>63131038</t>
  </si>
  <si>
    <t>Process Vents: CCl4 Collection System</t>
  </si>
  <si>
    <t>63131080</t>
  </si>
  <si>
    <t>Process Vents: End Product Storage</t>
  </si>
  <si>
    <t>63134001</t>
  </si>
  <si>
    <t>Dacthal Production</t>
  </si>
  <si>
    <t>63134010</t>
  </si>
  <si>
    <t>Process Vents: Dacthal Production</t>
  </si>
  <si>
    <t>63134011</t>
  </si>
  <si>
    <t>Process Vents: Photochlorination Reactor</t>
  </si>
  <si>
    <t>63134012</t>
  </si>
  <si>
    <t>Process Vents: Fusion Reactor</t>
  </si>
  <si>
    <t>63134013</t>
  </si>
  <si>
    <t>Process Vents: Thermal Chlorination Reactor</t>
  </si>
  <si>
    <t>63134014</t>
  </si>
  <si>
    <t>Process Vents, Esterification Reaction: Reactors</t>
  </si>
  <si>
    <t>63134015</t>
  </si>
  <si>
    <t>Process Vents: Still Pot Meoh Reflux Drum</t>
  </si>
  <si>
    <t>63134016</t>
  </si>
  <si>
    <t>Process Vents, Separation: Centrifuge</t>
  </si>
  <si>
    <t>63134017</t>
  </si>
  <si>
    <t>Process Vents: Xylol/Stripper Decanter</t>
  </si>
  <si>
    <t>63134018</t>
  </si>
  <si>
    <t>Process Vents: Flash Distillation</t>
  </si>
  <si>
    <t>63134019</t>
  </si>
  <si>
    <t>Process Vents: Organic Fume Scrubber System</t>
  </si>
  <si>
    <t>63134020</t>
  </si>
  <si>
    <t>Process Vents: Dacthal Flaking</t>
  </si>
  <si>
    <t>63134021</t>
  </si>
  <si>
    <t>Process Vents: Dacthal Hold Bin</t>
  </si>
  <si>
    <t>63134022</t>
  </si>
  <si>
    <t>Process Vents: Dacthal Formulation</t>
  </si>
  <si>
    <t>63134023</t>
  </si>
  <si>
    <t>Process Vents: Dacthal Packaging</t>
  </si>
  <si>
    <t>63134024</t>
  </si>
  <si>
    <t>Process Vents, Formulation: Solid Additives Feeders</t>
  </si>
  <si>
    <t>63134025</t>
  </si>
  <si>
    <t>Process Vents, Formulation: Feed Hoppers</t>
  </si>
  <si>
    <t>63134026</t>
  </si>
  <si>
    <t>Process Vents, Formulation: Adjusting Batch Tank</t>
  </si>
  <si>
    <t>63134027</t>
  </si>
  <si>
    <t>Process Vents, Formulation: Grinding Tanks</t>
  </si>
  <si>
    <t>63134028</t>
  </si>
  <si>
    <t>Process Vents, Formulation: Digester</t>
  </si>
  <si>
    <t>63134029</t>
  </si>
  <si>
    <t>Process Vents, Formulation: Adjusting Tanks</t>
  </si>
  <si>
    <t>63134030</t>
  </si>
  <si>
    <t>Process Vents, Formulation: Spray Dryers</t>
  </si>
  <si>
    <t>63134031</t>
  </si>
  <si>
    <t>Process Vents, Formulation: Surge Bins</t>
  </si>
  <si>
    <t>63134032</t>
  </si>
  <si>
    <t>Process Vents, Formulation: Packaging, Flowables</t>
  </si>
  <si>
    <t>63134033</t>
  </si>
  <si>
    <t>Process Vents, Formulation: Rework Tank</t>
  </si>
  <si>
    <t>63134034</t>
  </si>
  <si>
    <t>Process Vents, Formulation: Conveyor Transport Bin</t>
  </si>
  <si>
    <t>63134035</t>
  </si>
  <si>
    <t>Process Vents, Formulation: Product Silos</t>
  </si>
  <si>
    <t>63134036</t>
  </si>
  <si>
    <t>Process Vents, Formulation: Packaging Surge Bins</t>
  </si>
  <si>
    <t>63134037</t>
  </si>
  <si>
    <t>Process Vents, Formulation: Packaging (Solids)</t>
  </si>
  <si>
    <t>63134038</t>
  </si>
  <si>
    <t>Process Vents: Solid Antifoam Feeder</t>
  </si>
  <si>
    <t>63134039</t>
  </si>
  <si>
    <t>Process Vents, Formulation: Central Vacuum System</t>
  </si>
  <si>
    <t>63134040</t>
  </si>
  <si>
    <t>Process Vents: 2 Phase Separator</t>
  </si>
  <si>
    <t>63134061</t>
  </si>
  <si>
    <t>Process Tanks: CCl4 Coolant System Surge Tank</t>
  </si>
  <si>
    <t>63134062</t>
  </si>
  <si>
    <t>Process Tanks: MeOH Drying Column Water Hold Tank</t>
  </si>
  <si>
    <t>63134063</t>
  </si>
  <si>
    <t>Process Tanks: Fume Scrubber Hold Tank</t>
  </si>
  <si>
    <t>63134064</t>
  </si>
  <si>
    <t>Process Tanks: Xylol Still Receiver Tank</t>
  </si>
  <si>
    <t>63134065</t>
  </si>
  <si>
    <t>Process Tanks: Crude Xylol Hold Tank</t>
  </si>
  <si>
    <t>63134066</t>
  </si>
  <si>
    <t>Process Tanks: Hot Xylol Wash Tank</t>
  </si>
  <si>
    <t>63134067</t>
  </si>
  <si>
    <t>Process Tanks: Chilled Xylol Hold Tank</t>
  </si>
  <si>
    <t>63134068</t>
  </si>
  <si>
    <t>Process Tanks: Centrifuge Product Tanks</t>
  </si>
  <si>
    <t>63134069</t>
  </si>
  <si>
    <t>Process Tanks: Still Pot Surge Tank</t>
  </si>
  <si>
    <t>63134070</t>
  </si>
  <si>
    <t>Process Tanks: Mill Feed Tank</t>
  </si>
  <si>
    <t>63134071</t>
  </si>
  <si>
    <t>Process Tanks: Mill Receiver Tank</t>
  </si>
  <si>
    <t>63134072</t>
  </si>
  <si>
    <t>Process Tanks: MeOH Storage Chilled Water Hold Tank</t>
  </si>
  <si>
    <t>63134073</t>
  </si>
  <si>
    <t>Process Tanks: Xylol Mechanical Seal Tank</t>
  </si>
  <si>
    <t>63134074</t>
  </si>
  <si>
    <t>Process Tanks: MeOH Drying Column Receiver Tank</t>
  </si>
  <si>
    <t>63134075</t>
  </si>
  <si>
    <t>Process Tanks: Light Organic Slops Tank</t>
  </si>
  <si>
    <t>63134076</t>
  </si>
  <si>
    <t>Process Tanks: Sump Surge Tank</t>
  </si>
  <si>
    <t>63134077</t>
  </si>
  <si>
    <t>Process Tanks: Product Packaging Tanks</t>
  </si>
  <si>
    <t>63134078</t>
  </si>
  <si>
    <t>Process Tanks: Flash Feed Tanks</t>
  </si>
  <si>
    <t>63134079</t>
  </si>
  <si>
    <t>Process Tanks: Distillation Feed Tanks</t>
  </si>
  <si>
    <t>63134080</t>
  </si>
  <si>
    <t>Process Tanks: Flaker Feed Tanks</t>
  </si>
  <si>
    <t>63134081</t>
  </si>
  <si>
    <t>Process Tanks: Xylol Stripper Feed Tank</t>
  </si>
  <si>
    <t>63134082</t>
  </si>
  <si>
    <t>Process Tanks: Centrifuge Feed Tanks</t>
  </si>
  <si>
    <t>63134083</t>
  </si>
  <si>
    <t>Process Tanks: MeOH Drying Feed Tanks</t>
  </si>
  <si>
    <t>63134084</t>
  </si>
  <si>
    <t>Process Tanks: Spray Dryer Feed Tanks</t>
  </si>
  <si>
    <t>63134085</t>
  </si>
  <si>
    <t>Process Tanks: Small Media Mill Surge Tanks</t>
  </si>
  <si>
    <t>63142001</t>
  </si>
  <si>
    <t>Sodium Pentachlorophenate, Chlorination Process</t>
  </si>
  <si>
    <t>Sodium Pentachlorophenate: Chlorination Process</t>
  </si>
  <si>
    <t>63142010</t>
  </si>
  <si>
    <t>Process Vents: Chlorination Process</t>
  </si>
  <si>
    <t>63142011</t>
  </si>
  <si>
    <t>Process Vents: Primary Reactor</t>
  </si>
  <si>
    <t>63142012</t>
  </si>
  <si>
    <t>Process Vents: Distillation</t>
  </si>
  <si>
    <t>63142013</t>
  </si>
  <si>
    <t>Process Vents: Secondary Reactor</t>
  </si>
  <si>
    <t>63142014</t>
  </si>
  <si>
    <t>Process Vents: Dryer</t>
  </si>
  <si>
    <t>63142015</t>
  </si>
  <si>
    <t>Process Vents: Prill Tower</t>
  </si>
  <si>
    <t>63142030</t>
  </si>
  <si>
    <t>63142031</t>
  </si>
  <si>
    <t>Process Vents, End Product Storage: Prilled Product</t>
  </si>
  <si>
    <t>63142032</t>
  </si>
  <si>
    <t>Process Vents, End Product Storage: Crystallized Product</t>
  </si>
  <si>
    <t>63143001</t>
  </si>
  <si>
    <t>Sodium Pentachlorophenate, Hydrolization Process</t>
  </si>
  <si>
    <t>Sodium Pentachlorophenate: Hydrolization Process</t>
  </si>
  <si>
    <t>63143010</t>
  </si>
  <si>
    <t>Process Vents: Hydrolization Process</t>
  </si>
  <si>
    <t>63143011</t>
  </si>
  <si>
    <t>Process Vents: Hydrolysis Reactor</t>
  </si>
  <si>
    <t>63143012</t>
  </si>
  <si>
    <t>Process Vents: Evaporation</t>
  </si>
  <si>
    <t>63143013</t>
  </si>
  <si>
    <t>Process Vents: Filter, Alcohol</t>
  </si>
  <si>
    <t>63143014</t>
  </si>
  <si>
    <t>Process Vents: Residue Dissolution in Water</t>
  </si>
  <si>
    <t>63143015</t>
  </si>
  <si>
    <t>Process Vents: Filtration of Alkali Insoluble Material</t>
  </si>
  <si>
    <t>63143016</t>
  </si>
  <si>
    <t>Process Vents: Acidification of Filtrate, Partial</t>
  </si>
  <si>
    <t>63143017</t>
  </si>
  <si>
    <t>Process Vents: Acidification of Filtrate, Full</t>
  </si>
  <si>
    <t>63143018</t>
  </si>
  <si>
    <t>Process Vents: Acidification Filter</t>
  </si>
  <si>
    <t>63143019</t>
  </si>
  <si>
    <t>Process Vents: Water Wash of Product</t>
  </si>
  <si>
    <t>63143020</t>
  </si>
  <si>
    <t>63143030</t>
  </si>
  <si>
    <t>63180001</t>
  </si>
  <si>
    <t>63182001</t>
  </si>
  <si>
    <t>Process Area Drain</t>
  </si>
  <si>
    <t>63182002</t>
  </si>
  <si>
    <t>63182501</t>
  </si>
  <si>
    <t>2,4-D Recovery</t>
  </si>
  <si>
    <t>63182507</t>
  </si>
  <si>
    <t>Dacthal Condensate</t>
  </si>
  <si>
    <t>63182508</t>
  </si>
  <si>
    <t>Spent Scrubber Liquor Tank</t>
  </si>
  <si>
    <t>63182509</t>
  </si>
  <si>
    <t>2 Phase Separator</t>
  </si>
  <si>
    <t>63182537</t>
  </si>
  <si>
    <t>Captan Unit, Washing</t>
  </si>
  <si>
    <t>63182538</t>
  </si>
  <si>
    <t>THPI Reactor Scrubber</t>
  </si>
  <si>
    <t>63182539</t>
  </si>
  <si>
    <t>THPI Flaker Scrubber</t>
  </si>
  <si>
    <t>63182540</t>
  </si>
  <si>
    <t>PMM Chlorinator Scrubber</t>
  </si>
  <si>
    <t>63182541</t>
  </si>
  <si>
    <t>PMM Distillation Scrubber</t>
  </si>
  <si>
    <t>63182542</t>
  </si>
  <si>
    <t>PMM Storage Scrubber</t>
  </si>
  <si>
    <t>63182573</t>
  </si>
  <si>
    <t>Separator</t>
  </si>
  <si>
    <t>63182580</t>
  </si>
  <si>
    <t>Filtrate, Partial Evaporation of Alcohol</t>
  </si>
  <si>
    <t>63182581</t>
  </si>
  <si>
    <t>Filtrate, Acidification of Filtrate</t>
  </si>
  <si>
    <t>63182582</t>
  </si>
  <si>
    <t>Dissolve Residue in Water</t>
  </si>
  <si>
    <t>63182599</t>
  </si>
  <si>
    <t>64130001</t>
  </si>
  <si>
    <t>Styrene or Methacrylate Based Resins</t>
  </si>
  <si>
    <t>Polymethyl Methacrylate Prod - Bulk Polymerization, Batch-cell Method</t>
  </si>
  <si>
    <t>Polymethyl Methacrylate Resins: Bulk, Batch Cell Process</t>
  </si>
  <si>
    <t>64130010</t>
  </si>
  <si>
    <t>Process Vents: Bulk, Batch Cell Process</t>
  </si>
  <si>
    <t>64130011</t>
  </si>
  <si>
    <t>64130025</t>
  </si>
  <si>
    <t>64130101</t>
  </si>
  <si>
    <t>Polymethyl Methacrylate Prod - Bulk Polymerization, Continuous Casting</t>
  </si>
  <si>
    <t>Polymethyl Methacrylate Resins: Bulk, Continuous Process</t>
  </si>
  <si>
    <t>64130110</t>
  </si>
  <si>
    <t>Process Vents: Bulk, Continuous Process</t>
  </si>
  <si>
    <t>64130111</t>
  </si>
  <si>
    <t>Process Vents, Reactor: Curing Zone</t>
  </si>
  <si>
    <t>64130112</t>
  </si>
  <si>
    <t>Process Vents, Reactor: Annealing Zone</t>
  </si>
  <si>
    <t>64130125</t>
  </si>
  <si>
    <t>64130201</t>
  </si>
  <si>
    <t>Polymethyl Methacrylate Prod-Bulk Polymeriz'n, Centrifugal Polymeriz'n</t>
  </si>
  <si>
    <t>Polymethyl Methacrylate Resins: Bulk, Centrifugal Process</t>
  </si>
  <si>
    <t>64130210</t>
  </si>
  <si>
    <t>Process Vents: Bulk, Centrifugal Process</t>
  </si>
  <si>
    <t>64130211</t>
  </si>
  <si>
    <t>64130225</t>
  </si>
  <si>
    <t>64131001</t>
  </si>
  <si>
    <t>Polymethyl Methacrylate Prod - Solution Polymerization</t>
  </si>
  <si>
    <t>Polymethyl Methacrylate Resins: Solvent Process</t>
  </si>
  <si>
    <t>64131010</t>
  </si>
  <si>
    <t>Process Vents: Solvent Process</t>
  </si>
  <si>
    <t>64131011</t>
  </si>
  <si>
    <t>64131015</t>
  </si>
  <si>
    <t>Process Vents: Separation/Filtration</t>
  </si>
  <si>
    <t>64131020</t>
  </si>
  <si>
    <t>64131025</t>
  </si>
  <si>
    <t>Process Vents: Product Filters</t>
  </si>
  <si>
    <t>64131030</t>
  </si>
  <si>
    <t>64132001</t>
  </si>
  <si>
    <t>Polymethyl Methacrylate Prod - Emulsion Polymerization</t>
  </si>
  <si>
    <t>Polymethyl Methacrylate Resins: Emulsion Process</t>
  </si>
  <si>
    <t>64132010</t>
  </si>
  <si>
    <t>Process Vents: Emulsion Process</t>
  </si>
  <si>
    <t>64132011</t>
  </si>
  <si>
    <t>64132020</t>
  </si>
  <si>
    <t>64132025</t>
  </si>
  <si>
    <t>64132030</t>
  </si>
  <si>
    <t>Process Vents: Product Storage</t>
  </si>
  <si>
    <t>64133001</t>
  </si>
  <si>
    <t>Polymethyl Methacrylate Prod - Suspension Polymerization</t>
  </si>
  <si>
    <t>Polymethyl Methacrylate Resins: Suspension Process</t>
  </si>
  <si>
    <t>64133010</t>
  </si>
  <si>
    <t>Process Vents: Suspension Process</t>
  </si>
  <si>
    <t>64133011</t>
  </si>
  <si>
    <t>64133020</t>
  </si>
  <si>
    <t>64133025</t>
  </si>
  <si>
    <t>64133030</t>
  </si>
  <si>
    <t>64180001</t>
  </si>
  <si>
    <t>64182001</t>
  </si>
  <si>
    <t>64182002</t>
  </si>
  <si>
    <t>64182599</t>
  </si>
  <si>
    <t>64420001</t>
  </si>
  <si>
    <t>Cellulose-based Resins</t>
  </si>
  <si>
    <t>Carboxymethylcellulose Production</t>
  </si>
  <si>
    <t>64420010</t>
  </si>
  <si>
    <t>Cellulose Preparation</t>
  </si>
  <si>
    <t>64420011</t>
  </si>
  <si>
    <t>Cellulose Preparation: Sodium Chloroacetate Reagent, Conventional</t>
  </si>
  <si>
    <t>64420012</t>
  </si>
  <si>
    <t>Cellulose Preparation: Chloroacetic Acid Reagent, Conventional</t>
  </si>
  <si>
    <t>64420013</t>
  </si>
  <si>
    <t>Cellulose Preparation: Sodium Chloroacetate Reagent, Aqueous Solution</t>
  </si>
  <si>
    <t>64420014</t>
  </si>
  <si>
    <t>Cellulose Prep: Chloroacetic Acid Reagent, Aqueous Solution Spraying</t>
  </si>
  <si>
    <t>64420015</t>
  </si>
  <si>
    <t>64420016</t>
  </si>
  <si>
    <t>Cellulose Prep: Chloroacetic Acid Reagent, Aqueous Solution Steeping</t>
  </si>
  <si>
    <t>64420020</t>
  </si>
  <si>
    <t>Etherification Reaction</t>
  </si>
  <si>
    <t>64420021</t>
  </si>
  <si>
    <t>Etherification Reaction: Wet Reaction Mass</t>
  </si>
  <si>
    <t>64420022</t>
  </si>
  <si>
    <t>Etherification Reaction: Slurry Process</t>
  </si>
  <si>
    <t>64420030</t>
  </si>
  <si>
    <t>64420031</t>
  </si>
  <si>
    <t>Product Finishing: Mill</t>
  </si>
  <si>
    <t>64420032</t>
  </si>
  <si>
    <t>Product Finishing: Neutralization</t>
  </si>
  <si>
    <t>64420033</t>
  </si>
  <si>
    <t>Product Finishing: Purification/Extraction</t>
  </si>
  <si>
    <t>64420034</t>
  </si>
  <si>
    <t>Product Finishing: Drying</t>
  </si>
  <si>
    <t>64420040</t>
  </si>
  <si>
    <t>64420041</t>
  </si>
  <si>
    <t>End Product Storage: Cyclones</t>
  </si>
  <si>
    <t>64420042</t>
  </si>
  <si>
    <t>End Product Storage: Bins, Containers, Etc.</t>
  </si>
  <si>
    <t>64430001</t>
  </si>
  <si>
    <t>Methyl Cellulose Production, Gaseous Methyl Chloride Process</t>
  </si>
  <si>
    <t>Methyl Cellulose: Gaseous Methyl Chloride Process</t>
  </si>
  <si>
    <t>64430010</t>
  </si>
  <si>
    <t>Process Vents: Gaseous Methyl Chloride Process</t>
  </si>
  <si>
    <t>64430011</t>
  </si>
  <si>
    <t>Process Vents: Methylation Reactor</t>
  </si>
  <si>
    <t>64430012</t>
  </si>
  <si>
    <t>Process Vents: Neutralization</t>
  </si>
  <si>
    <t>64430013</t>
  </si>
  <si>
    <t>Process Vents: Salt Extraction/Washing</t>
  </si>
  <si>
    <t>64430014</t>
  </si>
  <si>
    <t>Process Vents: Drying</t>
  </si>
  <si>
    <t>64430015</t>
  </si>
  <si>
    <t>Process Vents: Acid Treatment</t>
  </si>
  <si>
    <t>64430016</t>
  </si>
  <si>
    <t>Process Vents: Glyoxal Reaction</t>
  </si>
  <si>
    <t>64430017</t>
  </si>
  <si>
    <t>Process Vents: Solvent Recovery</t>
  </si>
  <si>
    <t>64430030</t>
  </si>
  <si>
    <t>64431001</t>
  </si>
  <si>
    <t>Methyl Cellulose Production, Liquid Methyl Chloride Process</t>
  </si>
  <si>
    <t>Methyl Cellulose: Liquid Methyl Chloride Process</t>
  </si>
  <si>
    <t>64431010</t>
  </si>
  <si>
    <t>Process Vents: Liquid Methyl Chloride Process</t>
  </si>
  <si>
    <t>64431011</t>
  </si>
  <si>
    <t>Process Vents: Slurrying Vessel</t>
  </si>
  <si>
    <t>64431012</t>
  </si>
  <si>
    <t>Process Vents: Reactor Vessel/Tube</t>
  </si>
  <si>
    <t>64431013</t>
  </si>
  <si>
    <t>64431014</t>
  </si>
  <si>
    <t>64431015</t>
  </si>
  <si>
    <t>64431016</t>
  </si>
  <si>
    <t>64431017</t>
  </si>
  <si>
    <t>64431030</t>
  </si>
  <si>
    <t>64450001</t>
  </si>
  <si>
    <t>Cellulose Ethers Production</t>
  </si>
  <si>
    <t>64450010</t>
  </si>
  <si>
    <t>Alkalization</t>
  </si>
  <si>
    <t>64450011</t>
  </si>
  <si>
    <t>Alkalization: Sodium Hydroxide Bath</t>
  </si>
  <si>
    <t>64450012</t>
  </si>
  <si>
    <t>Alkalization: NaOH Solution Spray</t>
  </si>
  <si>
    <t>64450013</t>
  </si>
  <si>
    <t>Alkalization: Inert Organic Solvent Impregnation</t>
  </si>
  <si>
    <t>64450014</t>
  </si>
  <si>
    <t>Alkalization: Vessels with Organic Solvent</t>
  </si>
  <si>
    <t>64450020</t>
  </si>
  <si>
    <t>Etherification and Neutralization</t>
  </si>
  <si>
    <t>64450021</t>
  </si>
  <si>
    <t>Etherification: Autoclaves</t>
  </si>
  <si>
    <t>64450022</t>
  </si>
  <si>
    <t>Neutralization</t>
  </si>
  <si>
    <t>64450030</t>
  </si>
  <si>
    <t>Product Purification</t>
  </si>
  <si>
    <t>64450031</t>
  </si>
  <si>
    <t>Purification: Washing, Hot Water</t>
  </si>
  <si>
    <t>64450032</t>
  </si>
  <si>
    <t>Purification: Salt Extraction, Step by Step</t>
  </si>
  <si>
    <t>64450033</t>
  </si>
  <si>
    <t>Purification: Salt Extraction, Continuous</t>
  </si>
  <si>
    <t>64450034</t>
  </si>
  <si>
    <t>Purification: Salt Extraction, Cascade Extraction w/ Organic Solvents</t>
  </si>
  <si>
    <t>64450035</t>
  </si>
  <si>
    <t>Isolation of Purified Products: Centrifuge</t>
  </si>
  <si>
    <t>64450036</t>
  </si>
  <si>
    <t>Isolation of Purified Products: Filtration</t>
  </si>
  <si>
    <t>64450040</t>
  </si>
  <si>
    <t>Material Recovery</t>
  </si>
  <si>
    <t>64450041</t>
  </si>
  <si>
    <t>Solvent Removal (Prior to Drying)</t>
  </si>
  <si>
    <t>64450042</t>
  </si>
  <si>
    <t>Solvent Recycle: Distillation</t>
  </si>
  <si>
    <t>64450050</t>
  </si>
  <si>
    <t>64450051</t>
  </si>
  <si>
    <t>End Product Finishing: Drying</t>
  </si>
  <si>
    <t>64450052</t>
  </si>
  <si>
    <t>End Product Finishing: Milling and Sifting</t>
  </si>
  <si>
    <t>64450053</t>
  </si>
  <si>
    <t>End Product Finishing: Blending</t>
  </si>
  <si>
    <t>64450060</t>
  </si>
  <si>
    <t>64450061</t>
  </si>
  <si>
    <t>End Product Storage: Packaging</t>
  </si>
  <si>
    <t>64450062</t>
  </si>
  <si>
    <t>End Product Storage: Containers</t>
  </si>
  <si>
    <t>64470001</t>
  </si>
  <si>
    <t>Cellophane Manufacturing</t>
  </si>
  <si>
    <t>64470010</t>
  </si>
  <si>
    <t>Production of Viscose Solution</t>
  </si>
  <si>
    <t>64470011</t>
  </si>
  <si>
    <t>Viscose Solution Production: Mechanical Churn</t>
  </si>
  <si>
    <t>64470012</t>
  </si>
  <si>
    <t>Viscose Solution Production: Mixing Tank</t>
  </si>
  <si>
    <t>64470013</t>
  </si>
  <si>
    <t>Viscose Solution Production: Aging Tank</t>
  </si>
  <si>
    <t>64470020</t>
  </si>
  <si>
    <t>Cellophane Formation</t>
  </si>
  <si>
    <t>64470021</t>
  </si>
  <si>
    <t>Cellophane Formation: Coagulation Bath</t>
  </si>
  <si>
    <t>64470022</t>
  </si>
  <si>
    <t>Cellophane Formation: Acid Removal Water Wash Bath</t>
  </si>
  <si>
    <t>64470023</t>
  </si>
  <si>
    <t>Cellophane Formation: Bleach Bath</t>
  </si>
  <si>
    <t>64470024</t>
  </si>
  <si>
    <t>Cellophane Formation: Wash Tanks (After Bleach Bath)</t>
  </si>
  <si>
    <t>64470025</t>
  </si>
  <si>
    <t>Cellophane Formation: Glycerin Bath</t>
  </si>
  <si>
    <t>64470026</t>
  </si>
  <si>
    <t>Cellophane Formation: Drying/Dryer</t>
  </si>
  <si>
    <t>64470040</t>
  </si>
  <si>
    <t>64480001</t>
  </si>
  <si>
    <t>64482001</t>
  </si>
  <si>
    <t>64482002</t>
  </si>
  <si>
    <t>64482599</t>
  </si>
  <si>
    <t>64520001</t>
  </si>
  <si>
    <t>Miscellaneous Resins</t>
  </si>
  <si>
    <t>Alkyd Resin Production, Solvent Process</t>
  </si>
  <si>
    <t>Alkyd Production: Solvent Process</t>
  </si>
  <si>
    <t>64520010</t>
  </si>
  <si>
    <t>Polymerization Reaction</t>
  </si>
  <si>
    <t>64520011</t>
  </si>
  <si>
    <t>Polymerization Reaction: Kettle</t>
  </si>
  <si>
    <t>64520020</t>
  </si>
  <si>
    <t>64520021</t>
  </si>
  <si>
    <t>Product Finishing: Thinning Vessels</t>
  </si>
  <si>
    <t>64520022</t>
  </si>
  <si>
    <t>Product Finishing: Filter</t>
  </si>
  <si>
    <t>64520023</t>
  </si>
  <si>
    <t>Product Finishing: Intermediate Storage</t>
  </si>
  <si>
    <t>64520030</t>
  </si>
  <si>
    <t>64520031</t>
  </si>
  <si>
    <t>Solvent Recovery: Decanter</t>
  </si>
  <si>
    <t>64520032</t>
  </si>
  <si>
    <t>Solvent Recovery: Water Tank</t>
  </si>
  <si>
    <t>64520040</t>
  </si>
  <si>
    <t>64520041</t>
  </si>
  <si>
    <t>End Product Storage: Drum and Bulk Loading</t>
  </si>
  <si>
    <t>64521001</t>
  </si>
  <si>
    <t>Alkyd Resin Production, Fusion Process</t>
  </si>
  <si>
    <t>Alkyd Production: Fusion Process</t>
  </si>
  <si>
    <t>64521010</t>
  </si>
  <si>
    <t>64521011</t>
  </si>
  <si>
    <t>64521020</t>
  </si>
  <si>
    <t>64521021</t>
  </si>
  <si>
    <t>64521022</t>
  </si>
  <si>
    <t>64521023</t>
  </si>
  <si>
    <t>64521040</t>
  </si>
  <si>
    <t>64521041</t>
  </si>
  <si>
    <t>64580001</t>
  </si>
  <si>
    <t>64582001</t>
  </si>
  <si>
    <t>64582002</t>
  </si>
  <si>
    <t>64582501</t>
  </si>
  <si>
    <t>Solvent Recovery, Water Tank</t>
  </si>
  <si>
    <t>64582502</t>
  </si>
  <si>
    <t>Solvent Recovery, Fume Scrubber</t>
  </si>
  <si>
    <t>64582599</t>
  </si>
  <si>
    <t>64610001</t>
  </si>
  <si>
    <t>Vinyl-based Resins</t>
  </si>
  <si>
    <t>Polymerized Vinylidene Chloride Production - Emulsion, Latex Prod.</t>
  </si>
  <si>
    <t>Emulsion Polymerization: Latex Production</t>
  </si>
  <si>
    <t>64610010</t>
  </si>
  <si>
    <t>Raw Material Preparation</t>
  </si>
  <si>
    <t>64610011</t>
  </si>
  <si>
    <t>Raw Material Preparation: Raw Weighing and Holding Tanks</t>
  </si>
  <si>
    <t>64610012</t>
  </si>
  <si>
    <t>Raw Material Preparation: Raw Material Loading Lines</t>
  </si>
  <si>
    <t>64610020</t>
  </si>
  <si>
    <t>Polymerization</t>
  </si>
  <si>
    <t>64610021</t>
  </si>
  <si>
    <t>Polymerization: Reactor Opening Loss</t>
  </si>
  <si>
    <t>64610022</t>
  </si>
  <si>
    <t>Polymerization: Reactor Relief Value</t>
  </si>
  <si>
    <t>64610030</t>
  </si>
  <si>
    <t>64610031</t>
  </si>
  <si>
    <t>Material Recovery: Stripping Vessel</t>
  </si>
  <si>
    <t>64610032</t>
  </si>
  <si>
    <t>Material Recovery: Monomer Recovery Sys. Exhaust Vents &amp; Knockout Pots</t>
  </si>
  <si>
    <t>64610040</t>
  </si>
  <si>
    <t>64610041</t>
  </si>
  <si>
    <t>Product Finishing: Polymer Holding Tanks</t>
  </si>
  <si>
    <t>64610050</t>
  </si>
  <si>
    <t>64610101</t>
  </si>
  <si>
    <t>Polymerized Vinylidene Chloride Production-Emulsion, Dried Resin Prod.</t>
  </si>
  <si>
    <t>Emulsion Polymerization: Dried Resin</t>
  </si>
  <si>
    <t>64610110</t>
  </si>
  <si>
    <t>64610111</t>
  </si>
  <si>
    <t>64610112</t>
  </si>
  <si>
    <t>64610120</t>
  </si>
  <si>
    <t>64610121</t>
  </si>
  <si>
    <t>64610122</t>
  </si>
  <si>
    <t>64610130</t>
  </si>
  <si>
    <t>64610131</t>
  </si>
  <si>
    <t>64610132</t>
  </si>
  <si>
    <t>64610140</t>
  </si>
  <si>
    <t>64610141</t>
  </si>
  <si>
    <t>64610142</t>
  </si>
  <si>
    <t>Product Finishing: Dewatering and Centrifuge</t>
  </si>
  <si>
    <t>64610143</t>
  </si>
  <si>
    <t>Product Finishing: Dryer</t>
  </si>
  <si>
    <t>64610150</t>
  </si>
  <si>
    <t>64610201</t>
  </si>
  <si>
    <t>Polymerized Vinylidene Chloride Production - Suspension</t>
  </si>
  <si>
    <t>Polymerized Vinylidene Chloride Production: Suspension Polymerization</t>
  </si>
  <si>
    <t>64610210</t>
  </si>
  <si>
    <t>64610211</t>
  </si>
  <si>
    <t>64610212</t>
  </si>
  <si>
    <t>64610220</t>
  </si>
  <si>
    <t>64610221</t>
  </si>
  <si>
    <t>64610222</t>
  </si>
  <si>
    <t>64610230</t>
  </si>
  <si>
    <t>64610231</t>
  </si>
  <si>
    <t>64610232</t>
  </si>
  <si>
    <t>64610240</t>
  </si>
  <si>
    <t>64610241</t>
  </si>
  <si>
    <t>64610242</t>
  </si>
  <si>
    <t>64610250</t>
  </si>
  <si>
    <t>64610301</t>
  </si>
  <si>
    <t>Polymerized Vinylidene Chloride Production - Solution, Batch Process</t>
  </si>
  <si>
    <t>Solution Polymerization: Batch Process</t>
  </si>
  <si>
    <t>64610310</t>
  </si>
  <si>
    <t>64610311</t>
  </si>
  <si>
    <t>64610312</t>
  </si>
  <si>
    <t>64610320</t>
  </si>
  <si>
    <t>64610321</t>
  </si>
  <si>
    <t>64610322</t>
  </si>
  <si>
    <t>64610330</t>
  </si>
  <si>
    <t>64610331</t>
  </si>
  <si>
    <t>64610332</t>
  </si>
  <si>
    <t>64610340</t>
  </si>
  <si>
    <t>64610350</t>
  </si>
  <si>
    <t>64615001</t>
  </si>
  <si>
    <t>Polyvinyl Acetate Emulsions, Batch Emulsion Process</t>
  </si>
  <si>
    <t>Polyvinyl Acetate Emulsions Production</t>
  </si>
  <si>
    <t>64615010</t>
  </si>
  <si>
    <t>64615011</t>
  </si>
  <si>
    <t>Polymerization: Reactor Safety Valve</t>
  </si>
  <si>
    <t>64615012</t>
  </si>
  <si>
    <t>Polymerization: Reactor Vacuum System</t>
  </si>
  <si>
    <t>64615020</t>
  </si>
  <si>
    <t>64615021</t>
  </si>
  <si>
    <t>Material Recovery: Stripping Vessel (If Not Stripped in Reactor)</t>
  </si>
  <si>
    <t>64615022</t>
  </si>
  <si>
    <t>Material Recovery: Residual Monomer Removal, Sparging</t>
  </si>
  <si>
    <t>64615023</t>
  </si>
  <si>
    <t>Material Recovery: Residual Monomer Removal, Distillation</t>
  </si>
  <si>
    <t>64615030</t>
  </si>
  <si>
    <t>64620001</t>
  </si>
  <si>
    <t>Polyvinyl Alcohol Production, Solution Polymerization</t>
  </si>
  <si>
    <t>Polyvinyl Alcohol Production: Solution Polymerization</t>
  </si>
  <si>
    <t>64620011</t>
  </si>
  <si>
    <t>64620012</t>
  </si>
  <si>
    <t>Raw Mat Prep: Vinyl Acetate Monomer Purification (Deinhibiting) Column</t>
  </si>
  <si>
    <t>64620013</t>
  </si>
  <si>
    <t>Raw Material Preparation: Purified, Uninhibited VAM Day Storage Tank</t>
  </si>
  <si>
    <t>64620015</t>
  </si>
  <si>
    <t>Polymerization and Hydrolysis</t>
  </si>
  <si>
    <t>64620016</t>
  </si>
  <si>
    <t>Polymeriz'n/Hydrolysis: Vinyl Acetate Monomer Polymerization Reactors</t>
  </si>
  <si>
    <t>64620017</t>
  </si>
  <si>
    <t>Polymeriz'n/Hydrlysis:Intrmed Prc Stor Tks, Varnish - Polymer in CH3OH</t>
  </si>
  <si>
    <t>64620018</t>
  </si>
  <si>
    <t>Polymerization/Hydrolysis: Hydrolysis Reactors</t>
  </si>
  <si>
    <t>64620020</t>
  </si>
  <si>
    <t>64620021</t>
  </si>
  <si>
    <t>Product Finishing: Centrifuge</t>
  </si>
  <si>
    <t>64620022</t>
  </si>
  <si>
    <t>64620025</t>
  </si>
  <si>
    <t>64620026</t>
  </si>
  <si>
    <t>Product Storage: Powder Storage and Conveying</t>
  </si>
  <si>
    <t>64620027</t>
  </si>
  <si>
    <t>Product Storage: Packaging: Loading and Unloading</t>
  </si>
  <si>
    <t>64620030</t>
  </si>
  <si>
    <t>64620031</t>
  </si>
  <si>
    <t>Vinyl Acetate Monomer Recovery Column</t>
  </si>
  <si>
    <t>64620032</t>
  </si>
  <si>
    <t>Solvent Separation: Crude Solvent Storage</t>
  </si>
  <si>
    <t>64620033</t>
  </si>
  <si>
    <t>Solvent Recovery: Overall</t>
  </si>
  <si>
    <t>64620034</t>
  </si>
  <si>
    <t>Solvent Recovery: Mixed Solvent Column</t>
  </si>
  <si>
    <t>64620035</t>
  </si>
  <si>
    <t>Solvent Recovery: MeOH Column</t>
  </si>
  <si>
    <t>64620036</t>
  </si>
  <si>
    <t>Solvent Recovery: Acetic Acid Column</t>
  </si>
  <si>
    <t>64620037</t>
  </si>
  <si>
    <t>Solvent Recovery: Ester Hydrolizer</t>
  </si>
  <si>
    <t>64620038</t>
  </si>
  <si>
    <t>Solvent Recovery: Crude Solvent Recovery</t>
  </si>
  <si>
    <t>64630001</t>
  </si>
  <si>
    <t>Polyvinyl Chloride and Copolymers Production - Suspension Process</t>
  </si>
  <si>
    <t>PVC and Copolymers Production: Suspension Process</t>
  </si>
  <si>
    <t>64630010</t>
  </si>
  <si>
    <t>64630011</t>
  </si>
  <si>
    <t>Process Vents: VCM Evaporator Monomer Recovery</t>
  </si>
  <si>
    <t>64630012</t>
  </si>
  <si>
    <t>Process Vents: Weight Tanks</t>
  </si>
  <si>
    <t>64630015</t>
  </si>
  <si>
    <t>Process Vents, Reactor: Opening Loss</t>
  </si>
  <si>
    <t>64630016</t>
  </si>
  <si>
    <t>Process Vents, Reactor: Safety Valve Vents</t>
  </si>
  <si>
    <t>64630025</t>
  </si>
  <si>
    <t>Process Vents, Stripper: Vinyl Chloride Stripped from Polymer to Atmos</t>
  </si>
  <si>
    <t>64630026</t>
  </si>
  <si>
    <t>Process Vents, Stripper: Transfer of Batch</t>
  </si>
  <si>
    <t>64630030</t>
  </si>
  <si>
    <t>Process Vents: Slurry Blend Tank</t>
  </si>
  <si>
    <t>64630035</t>
  </si>
  <si>
    <t>Process Vents: Centrifuge</t>
  </si>
  <si>
    <t>64630040</t>
  </si>
  <si>
    <t>Process Vents: Rotary Dryer</t>
  </si>
  <si>
    <t>64630041</t>
  </si>
  <si>
    <t>Process Vents: Flash Dryer</t>
  </si>
  <si>
    <t>64630042</t>
  </si>
  <si>
    <t>Process Vents: Fluidized Bed Dryer</t>
  </si>
  <si>
    <t>64630050</t>
  </si>
  <si>
    <t>Process Vents: Silo Storage</t>
  </si>
  <si>
    <t>64630051</t>
  </si>
  <si>
    <t>Process Vents, Bagger Area: Machines</t>
  </si>
  <si>
    <t>64630052</t>
  </si>
  <si>
    <t>Process Vents, Bagger Area: Resin Transfer</t>
  </si>
  <si>
    <t>64630053</t>
  </si>
  <si>
    <t>Process Vents: Bulk Loading</t>
  </si>
  <si>
    <t>64630080</t>
  </si>
  <si>
    <t>64630081</t>
  </si>
  <si>
    <t>Fugitive Emissions: Manhole Cover Seals</t>
  </si>
  <si>
    <t>64630082</t>
  </si>
  <si>
    <t>Fugitive Emissions: Opening of Equipment for Inspection or Maintenance</t>
  </si>
  <si>
    <t>64630083</t>
  </si>
  <si>
    <t>Fugitive Emissions: Manual Venting</t>
  </si>
  <si>
    <t>64631001</t>
  </si>
  <si>
    <t>Polyvinyl Chloride and Copolymers Production - Dispersion Process</t>
  </si>
  <si>
    <t>PVC and Copolymers Production: Dispersion Process</t>
  </si>
  <si>
    <t>64631010</t>
  </si>
  <si>
    <t>Process Vents: Dispersion Process</t>
  </si>
  <si>
    <t>64631011</t>
  </si>
  <si>
    <t>64631012</t>
  </si>
  <si>
    <t>64631015</t>
  </si>
  <si>
    <t>64631016</t>
  </si>
  <si>
    <t>64631025</t>
  </si>
  <si>
    <t>64631026</t>
  </si>
  <si>
    <t>64631030</t>
  </si>
  <si>
    <t>64631040</t>
  </si>
  <si>
    <t>Process Vents: Spray Dryer</t>
  </si>
  <si>
    <t>64631050</t>
  </si>
  <si>
    <t>64631051</t>
  </si>
  <si>
    <t>64631052</t>
  </si>
  <si>
    <t>64631053</t>
  </si>
  <si>
    <t>64631080</t>
  </si>
  <si>
    <t>64631081</t>
  </si>
  <si>
    <t>64631082</t>
  </si>
  <si>
    <t>64631083</t>
  </si>
  <si>
    <t>64632001</t>
  </si>
  <si>
    <t>Polyvinyl Chloride and Copolymers Production - Solvent Process</t>
  </si>
  <si>
    <t>PVC and Copolymers Production: Solvent Process</t>
  </si>
  <si>
    <t>64632010</t>
  </si>
  <si>
    <t>64632011</t>
  </si>
  <si>
    <t>Process Vents: Monomer Recovery</t>
  </si>
  <si>
    <t>64632015</t>
  </si>
  <si>
    <t>64632016</t>
  </si>
  <si>
    <t>64632020</t>
  </si>
  <si>
    <t>Process Vents: Flash Evaporator</t>
  </si>
  <si>
    <t>64632030</t>
  </si>
  <si>
    <t>64632040</t>
  </si>
  <si>
    <t>64632041</t>
  </si>
  <si>
    <t>Process Vents: Product Screens</t>
  </si>
  <si>
    <t>64632042</t>
  </si>
  <si>
    <t>Process Vents: Grinder</t>
  </si>
  <si>
    <t>64632050</t>
  </si>
  <si>
    <t>64632051</t>
  </si>
  <si>
    <t>64632052</t>
  </si>
  <si>
    <t>64632053</t>
  </si>
  <si>
    <t>64632080</t>
  </si>
  <si>
    <t>64632081</t>
  </si>
  <si>
    <t>64632082</t>
  </si>
  <si>
    <t>64632083</t>
  </si>
  <si>
    <t>64633001</t>
  </si>
  <si>
    <t>Polyvinyl Chloride and Copolymers Production - Bulk Process</t>
  </si>
  <si>
    <t>PVC and Copolymers Production: Batch Process</t>
  </si>
  <si>
    <t>64633010</t>
  </si>
  <si>
    <t>Process Vents: Bulk Process</t>
  </si>
  <si>
    <t>64633011</t>
  </si>
  <si>
    <t>64633015</t>
  </si>
  <si>
    <t>Process Vents, Prepolymerization Reactor: Opening Loss</t>
  </si>
  <si>
    <t>64633016</t>
  </si>
  <si>
    <t>Process Vents, Prepolymerization Reactor: Safety Valve Vents</t>
  </si>
  <si>
    <t>64633017</t>
  </si>
  <si>
    <t>Process Vents, Polymerization Reactor: Opening Loss</t>
  </si>
  <si>
    <t>64633020</t>
  </si>
  <si>
    <t>Process Vents, Polymerization Reactor: Safety Valve Vents</t>
  </si>
  <si>
    <t>64633021</t>
  </si>
  <si>
    <t>Process Vents: Collector</t>
  </si>
  <si>
    <t>64633030</t>
  </si>
  <si>
    <t>Process Vents: Screens</t>
  </si>
  <si>
    <t>64633050</t>
  </si>
  <si>
    <t>64633051</t>
  </si>
  <si>
    <t>Process Vents: Mill For Oversize Product</t>
  </si>
  <si>
    <t>64633052</t>
  </si>
  <si>
    <t>64633053</t>
  </si>
  <si>
    <t>64633054</t>
  </si>
  <si>
    <t>64633080</t>
  </si>
  <si>
    <t>64633081</t>
  </si>
  <si>
    <t>64633082</t>
  </si>
  <si>
    <t>64633083</t>
  </si>
  <si>
    <t>64680001</t>
  </si>
  <si>
    <t>64682001</t>
  </si>
  <si>
    <t>64682002</t>
  </si>
  <si>
    <t>64682501</t>
  </si>
  <si>
    <t>Centrifuge</t>
  </si>
  <si>
    <t>64682502</t>
  </si>
  <si>
    <t>Reactor Cleaning</t>
  </si>
  <si>
    <t>64682599</t>
  </si>
  <si>
    <t>64820001</t>
  </si>
  <si>
    <t>Miscellaneous Polymers</t>
  </si>
  <si>
    <t>Maleic Anhydride Copolymers Production - Bulk Polymerization</t>
  </si>
  <si>
    <t>Maleic Anhydride Copolymer Production - Bulk Polymerization</t>
  </si>
  <si>
    <t>64820010</t>
  </si>
  <si>
    <t>64821001</t>
  </si>
  <si>
    <t>Maleic Anhydride Copolymers Production - Solution Polymerization</t>
  </si>
  <si>
    <t>Maleic Anhydride Copolymer Production - Solution Polymerization</t>
  </si>
  <si>
    <t>64821010</t>
  </si>
  <si>
    <t>Process Vents: Solution Process</t>
  </si>
  <si>
    <t>64822001</t>
  </si>
  <si>
    <t>Maleic Anhydride Copolymers Production - Emulsion Polymerization</t>
  </si>
  <si>
    <t>Maleic Anhydride Copolymer Production - Emulsion Polymerization</t>
  </si>
  <si>
    <t>64822010</t>
  </si>
  <si>
    <t>64823001</t>
  </si>
  <si>
    <t>Maleic Anhydride Copolymers Production - Photoinitiation Polymeriz'n</t>
  </si>
  <si>
    <t>Maleic Anhydride Copolymer Production - Photoinitiation Polymerization</t>
  </si>
  <si>
    <t>64823010</t>
  </si>
  <si>
    <t>Process Vents: Photoinitiation Process</t>
  </si>
  <si>
    <t>64824001</t>
  </si>
  <si>
    <t>Maleic Anhydride Copolymers Production - Actinic Radiation Polymeriz'n</t>
  </si>
  <si>
    <t>Maleic Anhydride Copolymer Production - Actinic Radiation</t>
  </si>
  <si>
    <t>64824010</t>
  </si>
  <si>
    <t>Process Vents: Actinic Radiation</t>
  </si>
  <si>
    <t>64880001</t>
  </si>
  <si>
    <t>64882001</t>
  </si>
  <si>
    <t>64882002</t>
  </si>
  <si>
    <t>64882599</t>
  </si>
  <si>
    <t>64920001</t>
  </si>
  <si>
    <t>Fibers Production Processes</t>
  </si>
  <si>
    <t>Rayon Fiber Production</t>
  </si>
  <si>
    <t>Rayon Production</t>
  </si>
  <si>
    <t>64920010</t>
  </si>
  <si>
    <t>64920011</t>
  </si>
  <si>
    <t>64920012</t>
  </si>
  <si>
    <t>64920013</t>
  </si>
  <si>
    <t>64920020</t>
  </si>
  <si>
    <t>Filament Formation</t>
  </si>
  <si>
    <t>64920021</t>
  </si>
  <si>
    <t>Filament Formation: Spinning Machine</t>
  </si>
  <si>
    <t>64920022</t>
  </si>
  <si>
    <t>Filament Formation: Godet Wheels</t>
  </si>
  <si>
    <t>64920030</t>
  </si>
  <si>
    <t>Fiber Finishing</t>
  </si>
  <si>
    <t>64920031</t>
  </si>
  <si>
    <t>Fiber Finishing: Cutter</t>
  </si>
  <si>
    <t>64920032</t>
  </si>
  <si>
    <t>Fiber Finishing: Desulfur</t>
  </si>
  <si>
    <t>64920033</t>
  </si>
  <si>
    <t>Fiber Finishing: Bleach</t>
  </si>
  <si>
    <t>64920034</t>
  </si>
  <si>
    <t>Fiber Finishing: Wash</t>
  </si>
  <si>
    <t>64930001</t>
  </si>
  <si>
    <t>Spandex Fiber Production, Dry Spun Process</t>
  </si>
  <si>
    <t>Spandex: Dry Spun</t>
  </si>
  <si>
    <t>64930010</t>
  </si>
  <si>
    <t>Raw Material Preparation for Fiber Production</t>
  </si>
  <si>
    <t>64930011</t>
  </si>
  <si>
    <t>Raw Material Preparation: Blending and Dissolving</t>
  </si>
  <si>
    <t>64930012</t>
  </si>
  <si>
    <t>Raw Material Preparation: Filtration</t>
  </si>
  <si>
    <t>64930020</t>
  </si>
  <si>
    <t>Fiber Spinning</t>
  </si>
  <si>
    <t>64930021</t>
  </si>
  <si>
    <t>Fiber Spinning: Spin Cell</t>
  </si>
  <si>
    <t>64930030</t>
  </si>
  <si>
    <t>64930031</t>
  </si>
  <si>
    <t>Fiber Finishing: Finish Application</t>
  </si>
  <si>
    <t>64930035</t>
  </si>
  <si>
    <t>Fiber Finishing: Processing</t>
  </si>
  <si>
    <t>64930040</t>
  </si>
  <si>
    <t>64930041</t>
  </si>
  <si>
    <t>End Product Storage: Beaming and Packaging</t>
  </si>
  <si>
    <t>64930045</t>
  </si>
  <si>
    <t>End Product Storage: Fiber Storage</t>
  </si>
  <si>
    <t>64930050</t>
  </si>
  <si>
    <t>64931001</t>
  </si>
  <si>
    <t>Spandex Fiber Production, Reaction Spun Process</t>
  </si>
  <si>
    <t>Spandex: Reaction Spun</t>
  </si>
  <si>
    <t>64931010</t>
  </si>
  <si>
    <t>64931011</t>
  </si>
  <si>
    <t>Raw Material Preparation: Prepolymerization Vessel</t>
  </si>
  <si>
    <t>64931012</t>
  </si>
  <si>
    <t>64931020</t>
  </si>
  <si>
    <t>Reaction Spinning</t>
  </si>
  <si>
    <t>64931021</t>
  </si>
  <si>
    <t>Reaction Spinning: Spin Bath</t>
  </si>
  <si>
    <t>64931022</t>
  </si>
  <si>
    <t>Reaction Spinning: Conveyor</t>
  </si>
  <si>
    <t>64931030</t>
  </si>
  <si>
    <t>64931031</t>
  </si>
  <si>
    <t>Fiber Finishing: Drying Oven</t>
  </si>
  <si>
    <t>64931032</t>
  </si>
  <si>
    <t>Fiber Finishing: Lubrication</t>
  </si>
  <si>
    <t>64931040</t>
  </si>
  <si>
    <t>64931041</t>
  </si>
  <si>
    <t>End Product Storage: Filament Winding</t>
  </si>
  <si>
    <t>64931050</t>
  </si>
  <si>
    <t>64980001</t>
  </si>
  <si>
    <t>64982001</t>
  </si>
  <si>
    <t>64982002</t>
  </si>
  <si>
    <t>64982599</t>
  </si>
  <si>
    <t>65110001</t>
  </si>
  <si>
    <t>Inorganic Chemicals Manufacturing</t>
  </si>
  <si>
    <t>Antimony Oxides Manufacturing</t>
  </si>
  <si>
    <t>Antimony Oxides Production</t>
  </si>
  <si>
    <t>65110010</t>
  </si>
  <si>
    <t>Burnoff of Antimony</t>
  </si>
  <si>
    <t>65110011</t>
  </si>
  <si>
    <t>Roasting: Shaft Furnace</t>
  </si>
  <si>
    <t>65110012</t>
  </si>
  <si>
    <t>Roasting: Rotary Kiln</t>
  </si>
  <si>
    <t>65110013</t>
  </si>
  <si>
    <t>Roasting: Blast Roaster</t>
  </si>
  <si>
    <t>65110014</t>
  </si>
  <si>
    <t>Roasting: Converter</t>
  </si>
  <si>
    <t>65110020</t>
  </si>
  <si>
    <t>Recovery</t>
  </si>
  <si>
    <t>65110021</t>
  </si>
  <si>
    <t>Recovery: Baghouse</t>
  </si>
  <si>
    <t>65110022</t>
  </si>
  <si>
    <t>Recovery: Flues</t>
  </si>
  <si>
    <t>65110023</t>
  </si>
  <si>
    <t>Recovery: Condensing Pipes</t>
  </si>
  <si>
    <t>65110024</t>
  </si>
  <si>
    <t>Recovery: Cottrell Precipitators</t>
  </si>
  <si>
    <t>65110029</t>
  </si>
  <si>
    <t>Recovery: Specify Type of Recovery Equipment</t>
  </si>
  <si>
    <t>65130001</t>
  </si>
  <si>
    <t>Fumed Silica Manufacturing</t>
  </si>
  <si>
    <t>Fumed Silica Production</t>
  </si>
  <si>
    <t>65130010</t>
  </si>
  <si>
    <t>65130011</t>
  </si>
  <si>
    <t>Process Vents: Reaction</t>
  </si>
  <si>
    <t>65130020</t>
  </si>
  <si>
    <t>Process Vents: Separation</t>
  </si>
  <si>
    <t>65130040</t>
  </si>
  <si>
    <t>65135001</t>
  </si>
  <si>
    <t>Quaternary Ammonium Compounds Manufacturing</t>
  </si>
  <si>
    <t>Quaternary Ammonium Compound Production</t>
  </si>
  <si>
    <t>65135010</t>
  </si>
  <si>
    <t>65135011</t>
  </si>
  <si>
    <t>65135012</t>
  </si>
  <si>
    <t>Process Vents: Cooling</t>
  </si>
  <si>
    <t>65135013</t>
  </si>
  <si>
    <t>Process Vents: pH Adjustment</t>
  </si>
  <si>
    <t>65135014</t>
  </si>
  <si>
    <t>Process Vents: Filtration</t>
  </si>
  <si>
    <t>65135030</t>
  </si>
  <si>
    <t>65140001</t>
  </si>
  <si>
    <t>Sodium Cyanide Manufacturing</t>
  </si>
  <si>
    <t>Sodium Cyanide Production</t>
  </si>
  <si>
    <t>65140010</t>
  </si>
  <si>
    <t>65140011</t>
  </si>
  <si>
    <t>65140012</t>
  </si>
  <si>
    <t>Process Vents: Evaporator</t>
  </si>
  <si>
    <t>65140013</t>
  </si>
  <si>
    <t>65140014</t>
  </si>
  <si>
    <t>Process Vents: Mixing Conveyor</t>
  </si>
  <si>
    <t>65140015</t>
  </si>
  <si>
    <t>65140016</t>
  </si>
  <si>
    <t>Process Vents: Compacting</t>
  </si>
  <si>
    <t>65140017</t>
  </si>
  <si>
    <t>Process Vents: Classifier</t>
  </si>
  <si>
    <t>65140018</t>
  </si>
  <si>
    <t>Process Vents: Briquetting</t>
  </si>
  <si>
    <t>65140030</t>
  </si>
  <si>
    <t>65145001</t>
  </si>
  <si>
    <t>Uranium Hexafluoride Manufacturing</t>
  </si>
  <si>
    <t>Uranium Hexafluoride Production Direct Fluorination</t>
  </si>
  <si>
    <t>65145010</t>
  </si>
  <si>
    <t>Fluorination Tower</t>
  </si>
  <si>
    <t>65145011</t>
  </si>
  <si>
    <t>Fluorination Tower: Reactor</t>
  </si>
  <si>
    <t>65145020</t>
  </si>
  <si>
    <t>65145021</t>
  </si>
  <si>
    <t>Product Finishing: Cyclone</t>
  </si>
  <si>
    <t>65145022</t>
  </si>
  <si>
    <t>Product Finishing: Filtration</t>
  </si>
  <si>
    <t>65145023</t>
  </si>
  <si>
    <t>Product Finishing: Cold Trap/Condenser</t>
  </si>
  <si>
    <t>65145030</t>
  </si>
  <si>
    <t>End Product Loading and Storage</t>
  </si>
  <si>
    <t>65145031</t>
  </si>
  <si>
    <t>End Product Loading: Cylinder Loading Station</t>
  </si>
  <si>
    <t>65180001</t>
  </si>
  <si>
    <t>65182001</t>
  </si>
  <si>
    <t>Wastewater Aggregate</t>
  </si>
  <si>
    <t>65182002</t>
  </si>
  <si>
    <t>65182501</t>
  </si>
  <si>
    <t>65182599</t>
  </si>
  <si>
    <t>68110001</t>
  </si>
  <si>
    <t>Consumer Product Manufacturing Facilities</t>
  </si>
  <si>
    <t>Aerosol Can - Filling Facilities</t>
  </si>
  <si>
    <t>Aerosol Can Filling</t>
  </si>
  <si>
    <t>68110010</t>
  </si>
  <si>
    <t>68110011</t>
  </si>
  <si>
    <t>Process Vents: Mixing Tanks</t>
  </si>
  <si>
    <t>68110020</t>
  </si>
  <si>
    <t>Process Vents: Aerosol Can Filling</t>
  </si>
  <si>
    <t>68110021</t>
  </si>
  <si>
    <t>Process Vents, Aerosol Can Filling: Product Filling</t>
  </si>
  <si>
    <t>68110022</t>
  </si>
  <si>
    <t>Process Vents, Aerosol Can Filling: Valve Stem and Valve Insertion</t>
  </si>
  <si>
    <t>68110023</t>
  </si>
  <si>
    <t>Process Vents, Aerosol Can Filling: Propellant Charging</t>
  </si>
  <si>
    <t>68110024</t>
  </si>
  <si>
    <t>Process Vents, Aerosol Can Filling: Sealing Production Can</t>
  </si>
  <si>
    <t>68110030</t>
  </si>
  <si>
    <t>Process Vents: Water Bath, Leak Check</t>
  </si>
  <si>
    <t>68110035</t>
  </si>
  <si>
    <t>Process Vents: Can Washing</t>
  </si>
  <si>
    <t>68180001</t>
  </si>
  <si>
    <t>68182001</t>
  </si>
  <si>
    <t>68182002</t>
  </si>
  <si>
    <t>68182599</t>
  </si>
  <si>
    <t>68240030</t>
  </si>
  <si>
    <t>Paint Stripper Users - Chemical Strippers</t>
  </si>
  <si>
    <t>Application, Degradation, and Coating Removal Steps</t>
  </si>
  <si>
    <t>68240031</t>
  </si>
  <si>
    <t>Application, Degradation, &amp; Coating Removal Steps: Methylene Chloride</t>
  </si>
  <si>
    <t>68240059</t>
  </si>
  <si>
    <t>Application, Degradation, and Coating Removal Steps: Other Not Listed</t>
  </si>
  <si>
    <t>68241001</t>
  </si>
  <si>
    <t>Paint Stripper Users - Non-chemical Strippers</t>
  </si>
  <si>
    <t>Media Blasting</t>
  </si>
  <si>
    <t>68241002</t>
  </si>
  <si>
    <t>Media Blasting: Plastic Bead/Media</t>
  </si>
  <si>
    <t>68241004</t>
  </si>
  <si>
    <t>Media Blasting: Wheat Starch</t>
  </si>
  <si>
    <t>68241006</t>
  </si>
  <si>
    <t>Media Blasting: Grit</t>
  </si>
  <si>
    <t>68241008</t>
  </si>
  <si>
    <t>Media Blasting: Sand</t>
  </si>
  <si>
    <t>68241010</t>
  </si>
  <si>
    <t>Media Blasting: Carbon Dioxide</t>
  </si>
  <si>
    <t>68241012</t>
  </si>
  <si>
    <t>Media Blasting: Sodium Bicarbonate</t>
  </si>
  <si>
    <t>68241013</t>
  </si>
  <si>
    <t>Media Blasting: Ice Crystal</t>
  </si>
  <si>
    <t>68241030</t>
  </si>
  <si>
    <t>Media Blasting: Other Not Listed</t>
  </si>
  <si>
    <t>68241036</t>
  </si>
  <si>
    <t>UV Removal</t>
  </si>
  <si>
    <t>68241038</t>
  </si>
  <si>
    <t>Water Jet: Blasting</t>
  </si>
  <si>
    <t>68241039</t>
  </si>
  <si>
    <t>High Pressure Water Jet: Blasting</t>
  </si>
  <si>
    <t>68241042</t>
  </si>
  <si>
    <t>Excimer Flash Lamp</t>
  </si>
  <si>
    <t>68241044</t>
  </si>
  <si>
    <t>Xenon Flash Lamp</t>
  </si>
  <si>
    <t>68241046</t>
  </si>
  <si>
    <t>Carbon Dioxide Pulsed Laser</t>
  </si>
  <si>
    <t>68241098</t>
  </si>
  <si>
    <t>Other Non-chemical: Blasting</t>
  </si>
  <si>
    <t>68282001</t>
  </si>
  <si>
    <t>68282002</t>
  </si>
  <si>
    <t>68282599</t>
  </si>
  <si>
    <t>68430001</t>
  </si>
  <si>
    <t>Miscellaneous Processes (Chemicals)</t>
  </si>
  <si>
    <t>Chlorinated Paraffins Production, Batch Process</t>
  </si>
  <si>
    <t>Chlorinated Paraffins: Batch Process</t>
  </si>
  <si>
    <t>68430010</t>
  </si>
  <si>
    <t>68430011</t>
  </si>
  <si>
    <t>Process Vents: Paraffins/Chlorine Reactor</t>
  </si>
  <si>
    <t>68430020</t>
  </si>
  <si>
    <t>Process Vents: Paraffins Stabilization Vessel</t>
  </si>
  <si>
    <t>68430030</t>
  </si>
  <si>
    <t>68430031</t>
  </si>
  <si>
    <t>Process Vents: Partially Chlorinated Paraffin Storage Vessel</t>
  </si>
  <si>
    <t>68430032</t>
  </si>
  <si>
    <t>Process Vents: Product Storage: Chlorinated Paraffin</t>
  </si>
  <si>
    <t>68430101</t>
  </si>
  <si>
    <t>Chlorinated Paraffins Production, Continuous Process</t>
  </si>
  <si>
    <t>Chlorinated Paraffins: Continuous Process</t>
  </si>
  <si>
    <t>68430110</t>
  </si>
  <si>
    <t>68430111</t>
  </si>
  <si>
    <t>Process Vents: Paraffins/Chlorine Reactors</t>
  </si>
  <si>
    <t>68430120</t>
  </si>
  <si>
    <t>68430130</t>
  </si>
  <si>
    <t>68430131</t>
  </si>
  <si>
    <t>68430132</t>
  </si>
  <si>
    <t>Process Vents, Product Storage: Chlorinated Paraffin</t>
  </si>
  <si>
    <t>68435001</t>
  </si>
  <si>
    <t>Dodecanoic Acid Production</t>
  </si>
  <si>
    <t>Dodecanedioic Acid Production</t>
  </si>
  <si>
    <t>68435010</t>
  </si>
  <si>
    <t>68435011</t>
  </si>
  <si>
    <t>Process Vents: Butadiene Dryer</t>
  </si>
  <si>
    <t>68435012</t>
  </si>
  <si>
    <t>68435013</t>
  </si>
  <si>
    <t>Process Vents: Jets</t>
  </si>
  <si>
    <t>68435040</t>
  </si>
  <si>
    <t>Waste Liquids</t>
  </si>
  <si>
    <t>68440001</t>
  </si>
  <si>
    <t>Ethylidene Norbornene Production</t>
  </si>
  <si>
    <t>68440010</t>
  </si>
  <si>
    <t>68445001</t>
  </si>
  <si>
    <t>Hydrazine Production, Olin Raschig Process</t>
  </si>
  <si>
    <t>68445010</t>
  </si>
  <si>
    <t>Process Vents: Hydrazine Hydrate Production</t>
  </si>
  <si>
    <t>68445011</t>
  </si>
  <si>
    <t>Process Vents: Chlorination Reactor</t>
  </si>
  <si>
    <t>68445012</t>
  </si>
  <si>
    <t>Process Vents: Chloramine Reactor</t>
  </si>
  <si>
    <t>68445013</t>
  </si>
  <si>
    <t>Process Vents: Hydrazine Reactor</t>
  </si>
  <si>
    <t>68445014</t>
  </si>
  <si>
    <t>Process Vents: Crystallizing Evaporator</t>
  </si>
  <si>
    <t>68445015</t>
  </si>
  <si>
    <t>Process Vents: Hydrate Columns</t>
  </si>
  <si>
    <t>68445020</t>
  </si>
  <si>
    <t>Process Vents: Anhydrous Hydrazine Production</t>
  </si>
  <si>
    <t>68445021</t>
  </si>
  <si>
    <t>Process Vents: Azeotrope Column</t>
  </si>
  <si>
    <t>68445022</t>
  </si>
  <si>
    <t>Process Vents: Hydrazine Column</t>
  </si>
  <si>
    <t>68445030</t>
  </si>
  <si>
    <t>Ammonia Recovery System</t>
  </si>
  <si>
    <t>68445040</t>
  </si>
  <si>
    <t>68445101</t>
  </si>
  <si>
    <t>Hydrazine Production, Bayer Ketazine Process</t>
  </si>
  <si>
    <t>68445110</t>
  </si>
  <si>
    <t>Process Vents: Bayer Ketazine Process</t>
  </si>
  <si>
    <t>68445111</t>
  </si>
  <si>
    <t>Process Vents: Hypochlorinator</t>
  </si>
  <si>
    <t>68445115</t>
  </si>
  <si>
    <t>Process Vents: Ketazine Reactor</t>
  </si>
  <si>
    <t>68445120</t>
  </si>
  <si>
    <t>Process Vents: NH3 Recovery System (Stripper)</t>
  </si>
  <si>
    <t>68445125</t>
  </si>
  <si>
    <t>Process Vents: Ketazine Column</t>
  </si>
  <si>
    <t>68445130</t>
  </si>
  <si>
    <t>Process Vents: Pressure Hydrolysis Column</t>
  </si>
  <si>
    <t>68445135</t>
  </si>
  <si>
    <t>Process Vents: Concentrating Column</t>
  </si>
  <si>
    <t>68445140</t>
  </si>
  <si>
    <t>68445201</t>
  </si>
  <si>
    <t>Hydrazine Production, PCUK Peroxide Process</t>
  </si>
  <si>
    <t>68445210</t>
  </si>
  <si>
    <t>Process Vents: PCUK Peroxide Process</t>
  </si>
  <si>
    <t>68445211</t>
  </si>
  <si>
    <t>Process Vents: Reactor Vessel</t>
  </si>
  <si>
    <t>68445212</t>
  </si>
  <si>
    <t>Process Vents: Phase Separator Decanter</t>
  </si>
  <si>
    <t>68445213</t>
  </si>
  <si>
    <t>Process Vents: Concentrator</t>
  </si>
  <si>
    <t>68445214</t>
  </si>
  <si>
    <t>68445215</t>
  </si>
  <si>
    <t>Process Vents: Hydrolyzer</t>
  </si>
  <si>
    <t>68445220</t>
  </si>
  <si>
    <t>68480001</t>
  </si>
  <si>
    <t>68482001</t>
  </si>
  <si>
    <t>68482002</t>
  </si>
  <si>
    <t>68482501</t>
  </si>
  <si>
    <t>Aniline Decanter</t>
  </si>
  <si>
    <t>68482502</t>
  </si>
  <si>
    <t>Ketazine Column</t>
  </si>
  <si>
    <t>68482503</t>
  </si>
  <si>
    <t>Distillation Purge</t>
  </si>
  <si>
    <t>68482504</t>
  </si>
  <si>
    <t>Concentrator Purge</t>
  </si>
  <si>
    <t>68482599</t>
  </si>
  <si>
    <t>68510001</t>
  </si>
  <si>
    <t>Phthalate Plasticizers Production</t>
  </si>
  <si>
    <t>Phthalate Plasticizer Production</t>
  </si>
  <si>
    <t>68510010</t>
  </si>
  <si>
    <t>68510011</t>
  </si>
  <si>
    <t>Process Vents: Batch Reactor</t>
  </si>
  <si>
    <t>68580001</t>
  </si>
  <si>
    <t>68582001</t>
  </si>
  <si>
    <t>68582002</t>
  </si>
  <si>
    <t>68582599</t>
  </si>
  <si>
    <t>N</t>
  </si>
  <si>
    <t>Summary of Percentage Change and Absolute Change  in  Emissions from 2008 to 2011 by Source Category</t>
  </si>
  <si>
    <t>Absolute Change in Emissions from 2008 to 2011  
(tons/yr)</t>
  </si>
  <si>
    <t>Percentage (%) Change in Emissions from 2008 to 2011</t>
  </si>
  <si>
    <t>Summary of Percentage Change and Absolute Change  in  Emissions from 2008 to 2011 by County</t>
  </si>
  <si>
    <t>Based on Producer Provided Horsepower Growth Estimates</t>
  </si>
  <si>
    <t>MCKINLEY</t>
  </si>
  <si>
    <t>SAN JUAN</t>
  </si>
  <si>
    <t>SANDOVAL</t>
  </si>
  <si>
    <t>Wellhead Compressor Engines</t>
  </si>
  <si>
    <t>2008 Compressor engiens emissions</t>
  </si>
  <si>
    <t>2011 Uncontrolled compressor engiens emissions</t>
  </si>
  <si>
    <t xml:space="preserve">Summary Percentage Change and Absolute Change  in Production Activity from 2008 to 2011 </t>
  </si>
  <si>
    <t>2008 to 2011</t>
  </si>
  <si>
    <t>Percentage Change from 2008 to 2011</t>
  </si>
  <si>
    <t>Absolute Change from 2008 to 2011</t>
  </si>
  <si>
    <t>Emissions reduction due to NSPS and Farmington RMP COA</t>
  </si>
  <si>
    <t>Drill Rigs, Workover Rigs</t>
  </si>
  <si>
    <t>2011  Emissions</t>
  </si>
  <si>
    <t>NMED</t>
  </si>
  <si>
    <t>New Mexico Permitted Sources emissions provided by the New Mexico Environment Department</t>
  </si>
  <si>
    <t>2011Emissions</t>
  </si>
  <si>
    <t xml:space="preserve">Survey-based Sources </t>
  </si>
  <si>
    <t>newSCC</t>
  </si>
  <si>
    <t>All Wells</t>
  </si>
  <si>
    <t>Venting -Blowdown</t>
  </si>
  <si>
    <t>CBM</t>
  </si>
  <si>
    <t>CONV</t>
  </si>
  <si>
    <t>Condensate Tank Flaring</t>
  </si>
  <si>
    <t>Fugitives</t>
  </si>
  <si>
    <t>Pneumatic Devices</t>
  </si>
  <si>
    <t>Pneumatic Pumps</t>
  </si>
  <si>
    <t>Venting - Recompletions</t>
  </si>
  <si>
    <t>Initial Completion Flaring</t>
  </si>
  <si>
    <t>Summary of 2008 and  2011Emissions by County</t>
  </si>
  <si>
    <t>Summary of 2008 and 2011 Emissions by Source Category</t>
  </si>
  <si>
    <t>2008 Emissions</t>
  </si>
  <si>
    <t>Permitted Compressor Engines</t>
  </si>
  <si>
    <t>Permitted Oil Production, Miscellaneous Well: General</t>
  </si>
  <si>
    <t>Permitted Oil Production, Well Casing Vents</t>
  </si>
  <si>
    <t>Permitted Oil Production, Gas/Liquid Separation</t>
  </si>
  <si>
    <t>Permitted Oil Production, Fugitives: Compressor Seals</t>
  </si>
  <si>
    <t>Permitted Oil Production, Atmospheric Wash Tank: Flashing Loss</t>
  </si>
  <si>
    <t>Permitted Oil Production, Processing Operations: Not Classified</t>
  </si>
  <si>
    <t>Permitted Natural Gas Production, Gas Sweetening: Amine Process</t>
  </si>
  <si>
    <t>Permitted Natural Gas Production, Gas Stripping Operations</t>
  </si>
  <si>
    <t>Permitted Natural Gas Production, Flares</t>
  </si>
  <si>
    <t>Permitted Natural Gas Production, Incinerators Burning Waste Gas or Augmented Waste Gas</t>
  </si>
  <si>
    <t>Permitted Natural Gas Production, Flares Combusting Gases &gt;1000 BTU/scf</t>
  </si>
  <si>
    <t>Permitted Natural Gas Production, Flares Combusting Gases &lt;1000 BTU/scf</t>
  </si>
  <si>
    <t>Permitted Natural Gas Production, All Equipt Leak Fugitives</t>
  </si>
  <si>
    <t>Permitted Natural Gas Production, Compressor Seals</t>
  </si>
  <si>
    <t>Permitted Natural Gas Production, Flanges and Connections</t>
  </si>
  <si>
    <t>Permitted Dehydrator</t>
  </si>
  <si>
    <t>Permitted Natural Gas Production, Gathering Lines</t>
  </si>
  <si>
    <t>Permitted Natural Gas Production, Hydrocarbon Skimmer</t>
  </si>
  <si>
    <t>Permitted Natural Gas Production, Other Not Classified</t>
  </si>
  <si>
    <t>Permitted Natural Gas Processing Facilities, Gas Sweeting: Amine Process</t>
  </si>
  <si>
    <t>Permitted Natural Gas Processing Facilities, Process Valves</t>
  </si>
  <si>
    <t>Permitted Natural Gas Processing Facilities, Relief Valves</t>
  </si>
  <si>
    <t>Permitted Natural Gas Processing Facilities, Compressor Seals</t>
  </si>
  <si>
    <t>Permitted Natural Gas Processing Facilities, Pump Seals</t>
  </si>
  <si>
    <t>Permitted Natural Gas Processing Facilities, Flanges and Connections</t>
  </si>
  <si>
    <t>Permitted Process Heaters</t>
  </si>
  <si>
    <t>Permitted Liquid Separator</t>
  </si>
  <si>
    <t>Permitted Tank</t>
  </si>
  <si>
    <t>Permitted 10-100 Million Btu/hr</t>
  </si>
  <si>
    <t>Permitted Reciprocating</t>
  </si>
  <si>
    <t>Permitted Reciprocating: Crankcase Blowby</t>
  </si>
  <si>
    <t>Permitted Oil/Water Separator</t>
  </si>
  <si>
    <t>Permitted Natural Gas</t>
  </si>
  <si>
    <t>Permitted Natural Gas: Incinerators</t>
  </si>
  <si>
    <t>Permitted Natural Gas: Flares</t>
  </si>
  <si>
    <t>Permitted Natural Gas: Steam Generators</t>
  </si>
  <si>
    <t>Permitted Oil-Water Separation Wastewater Holding Tanks</t>
  </si>
  <si>
    <t>Permitted Mechanical Draft</t>
  </si>
  <si>
    <t>Permitted Crude Oil RVP 5: Breathing Loss (250000 Bbl. Tank Size)</t>
  </si>
  <si>
    <t>Permitted Loading Racks</t>
  </si>
  <si>
    <t>Permitted Fixed Roof Tank, Lube Oil, working+breathing+flashing losses</t>
  </si>
  <si>
    <t>Permitted Fixed Roof Tank, Specialty Chem-working+breathing+flashing</t>
  </si>
  <si>
    <t>Permitted Pressure Tanks (pressure relief from pop-off valves)</t>
  </si>
  <si>
    <t>Permitted Sulfur Recovery Unit</t>
  </si>
  <si>
    <t>Wellhead compressor engines</t>
  </si>
  <si>
    <t>Well head compressor engines were grown based on the horsepower growth in the basin similar to the assumptions used in WRAP Phase III study. Although the gas production is decline, there will be growth in horsepower based on operator estimates which were provided for 2006 to 2012 for WRAP Phase III study.</t>
  </si>
  <si>
    <t>(Multiple Items)</t>
  </si>
  <si>
    <t>2011 Emissions</t>
  </si>
  <si>
    <t>EPA Title 5</t>
  </si>
  <si>
    <t>Unpermitted Source</t>
  </si>
  <si>
    <t>Glycol Dehydrator</t>
  </si>
  <si>
    <t>Natural Gas Processing Facilities, Gas Sweeting: Amine Process</t>
  </si>
  <si>
    <t>Natural Gas Processing Facilities, Process Valves</t>
  </si>
  <si>
    <t>Natural Gas Production, All Equipt Leak Fugitives</t>
  </si>
  <si>
    <t>Natural Gas Production, Flares</t>
  </si>
  <si>
    <t>Natural Gas Production, Flares Combusting Gases &gt;1000 BTU/scf</t>
  </si>
  <si>
    <t>Natural Gas Production, Gas Sweetening: Amine Process</t>
  </si>
  <si>
    <t>Natural Gas Production, Incinerators Burning Waste Gas or Augmented Waste Gas</t>
  </si>
  <si>
    <t>Natural Gas Production, Other Not Classified</t>
  </si>
  <si>
    <t>Unpermitted Fugitives</t>
  </si>
  <si>
    <t>Control Factors based on Farmington RMP and NSPS requirements applied by area and then aggregated to the county-wide level</t>
  </si>
  <si>
    <t>Survey-based Compressor Engines</t>
  </si>
  <si>
    <t>SCC Description</t>
  </si>
  <si>
    <t>35</t>
  </si>
  <si>
    <t>MASTER_AI_ID</t>
  </si>
  <si>
    <t>SUBJECT_ITEM_CATEGORY_CODE</t>
  </si>
  <si>
    <t>SUBJECT_ITEM_ID</t>
  </si>
  <si>
    <t>SUBJECT_ITEM_DESC</t>
  </si>
  <si>
    <t>LATITUDE_DEC_DEGREES</t>
  </si>
  <si>
    <t>LONGITUDE_DEC_DEGREES</t>
  </si>
  <si>
    <t>MASTER_AI_NAME</t>
  </si>
  <si>
    <t>STACK_HEIGHT</t>
  </si>
  <si>
    <t>TEMPERATURE</t>
  </si>
  <si>
    <t>STACK_VELOCITY</t>
  </si>
  <si>
    <t>STACK_DIAMETER</t>
  </si>
  <si>
    <t>Stack_Type</t>
  </si>
  <si>
    <t>HrsPerYear</t>
  </si>
  <si>
    <t>Elevation</t>
  </si>
  <si>
    <t>SIC_CODE</t>
  </si>
  <si>
    <t>SCC_CODE</t>
  </si>
  <si>
    <t>031</t>
  </si>
  <si>
    <t>EQPT</t>
  </si>
  <si>
    <t>Solar Turbine 60-7302</t>
  </si>
  <si>
    <t>Bluewater Compressor Station</t>
  </si>
  <si>
    <t>Vertical</t>
  </si>
  <si>
    <t>Solar Turbine  60-7302</t>
  </si>
  <si>
    <t>RPNT</t>
  </si>
  <si>
    <t>Plant Level Fugitive</t>
  </si>
  <si>
    <t>Butamer Unit</t>
  </si>
  <si>
    <t>Wingate Fractionating Plant</t>
  </si>
  <si>
    <t>Propane Storage &amp; Rail Loading (Fugitive)</t>
  </si>
  <si>
    <t>Isobutane Storage &amp; Rail Loading (Fugitive)</t>
  </si>
  <si>
    <t>N-butane Storage &amp; Rail Loading (Fugitive)</t>
  </si>
  <si>
    <t>Pentanes Storage &amp; Rail Loading (Fugitive)</t>
  </si>
  <si>
    <t>Ethyl Mercaptan Storage &amp; Rail Loading (Fugitives)</t>
  </si>
  <si>
    <t>Product Pumping System (Fugitives)</t>
  </si>
  <si>
    <t>Blowdown from Loading Hoses</t>
  </si>
  <si>
    <t>VRU &amp; Flare Fugitives</t>
  </si>
  <si>
    <t>Mega Fractionation Train</t>
  </si>
  <si>
    <t>Cooper Bessemer LSV-16SG</t>
  </si>
  <si>
    <t>Thoreau No5 Compressor Station</t>
  </si>
  <si>
    <t>Solar Centaur T4000 Turbine</t>
  </si>
  <si>
    <t>Star Lake Compressor Station</t>
  </si>
  <si>
    <t>Solar Saturn 1200 Turbine</t>
  </si>
  <si>
    <t>Removed, Waukesha Internal Combustion Engine</t>
  </si>
  <si>
    <t>Solar Saturn T1001S Turbine</t>
  </si>
  <si>
    <t>Natural Gas Fugitive Emissions</t>
  </si>
  <si>
    <t>039</t>
  </si>
  <si>
    <t>Solar Turbine</t>
  </si>
  <si>
    <t>Lybrook Gas Plant</t>
  </si>
  <si>
    <t>Solar Saturn</t>
  </si>
  <si>
    <t>Clark Reciprocating Engine</t>
  </si>
  <si>
    <t>Wheco Heater</t>
  </si>
  <si>
    <t>Amine Absorption Unit</t>
  </si>
  <si>
    <t>Flare</t>
  </si>
  <si>
    <t>Gasoline Storage Tank</t>
  </si>
  <si>
    <t>Gobernador White Superior 16SGTB Engine</t>
  </si>
  <si>
    <t>Gobernador/Manzanares Compressor Station</t>
  </si>
  <si>
    <t>Manzanares White Superior 16SGTB Engine</t>
  </si>
  <si>
    <t>Manzanares Produced Water/Condensate Tank</t>
  </si>
  <si>
    <t>Instrument Dryer</t>
  </si>
  <si>
    <t>Compressor Blowdown, Pigging, Maintenance Venting</t>
  </si>
  <si>
    <t>Solar Centuar T4002 (Field Unit #3)</t>
  </si>
  <si>
    <t>Dogie Canyon Compressor Station</t>
  </si>
  <si>
    <t>Solar Centuar T4002 (Field Unit #2)</t>
  </si>
  <si>
    <t>Solar Centuar CS 3000 (Field Unit #1)</t>
  </si>
  <si>
    <t>Tank 4 Condensate</t>
  </si>
  <si>
    <t>Teg Dehydrator Reboiler</t>
  </si>
  <si>
    <t>Teg Dehydrator Still Vent</t>
  </si>
  <si>
    <t>Tank 3 Condensate</t>
  </si>
  <si>
    <t>Process Piping Fugitives</t>
  </si>
  <si>
    <t>Condensate Loading Rack</t>
  </si>
  <si>
    <t>Start-up, Shutdown, &amp; Maintenance</t>
  </si>
  <si>
    <t>Waukesha 7042GL</t>
  </si>
  <si>
    <t>30-5 CDP Compressor Station</t>
  </si>
  <si>
    <t>Fugitive</t>
  </si>
  <si>
    <t>Solar T12000 Gas Turbine</t>
  </si>
  <si>
    <t>El Cedro Gas Treating Plant</t>
  </si>
  <si>
    <t>Waukesha 7042 GSI</t>
  </si>
  <si>
    <t>Glycol Dehydrator Reboiler</t>
  </si>
  <si>
    <t>Fuel Gas Heater</t>
  </si>
  <si>
    <t>Condensate Storage Tank</t>
  </si>
  <si>
    <t>Condensate Storage Tank No</t>
  </si>
  <si>
    <t>Gas Heater</t>
  </si>
  <si>
    <t>Amine Storage Tank</t>
  </si>
  <si>
    <t>Glycol Dehydrator Still Vent</t>
  </si>
  <si>
    <t>Retired - Gas Fire Stabilizer Reboiler</t>
  </si>
  <si>
    <t>Fugitive Equipment Leaks</t>
  </si>
  <si>
    <t>31-6 CDP Compressor Station</t>
  </si>
  <si>
    <t>Waukesha 7042 GL</t>
  </si>
  <si>
    <t>TEG Dehydrator Still Vent 12mmcf/d</t>
  </si>
  <si>
    <t>Dehydrator Reboiler</t>
  </si>
  <si>
    <t>TEG Dehydrator Still Vent 30mmcf/d</t>
  </si>
  <si>
    <t>Waukesha 7042 GL Turbocharged</t>
  </si>
  <si>
    <t>29-6 No2 Central Delivery Point</t>
  </si>
  <si>
    <t>Dehydrator Enerek Still Vent</t>
  </si>
  <si>
    <t>Dehydrator Enertek Still Vent</t>
  </si>
  <si>
    <t>Fugitives Emissions from Leaks</t>
  </si>
  <si>
    <t>Start up Shut down Maintenance</t>
  </si>
  <si>
    <t>NG IC engine, Waukesha 7042GL</t>
  </si>
  <si>
    <t>Carracas CDP Compressor Station</t>
  </si>
  <si>
    <t>Enertek Glycol Dehydrator Reboiler</t>
  </si>
  <si>
    <t>Enertek Glycol Dehydrator Still Vent</t>
  </si>
  <si>
    <t>Moneyhun Glycol Dehydrator Still Vent</t>
  </si>
  <si>
    <t>Moneyhun Glycol Dehydrator Reboiler</t>
  </si>
  <si>
    <t>Process Flare</t>
  </si>
  <si>
    <t>Removed, Natural Gas Microturbine Generator</t>
  </si>
  <si>
    <t>Equipment Blowdowns</t>
  </si>
  <si>
    <t>Solar T-4700 (Field Unit 2)</t>
  </si>
  <si>
    <t>La Jara Compressor Station</t>
  </si>
  <si>
    <t>Waukesha F3521G</t>
  </si>
  <si>
    <t>Solar T-4700S (Field Unit 1)</t>
  </si>
  <si>
    <t>Solar T-4700S (Field Unit 1A)</t>
  </si>
  <si>
    <t>Tank No 1, Condensate</t>
  </si>
  <si>
    <t>Solar T-4000 (Field Unit 3)</t>
  </si>
  <si>
    <t>Solar T-4000 (Field Unit 4)</t>
  </si>
  <si>
    <t>Truck Loading</t>
  </si>
  <si>
    <t>Laguna Seca Compressor Station</t>
  </si>
  <si>
    <t>In Fab Dehydrator 20 mmscfd</t>
  </si>
  <si>
    <t>Caterpillar G3516LE</t>
  </si>
  <si>
    <t>Pesco Dehydrator 15 mmscfd</t>
  </si>
  <si>
    <t>Waukesha L7042GL (1148 hp)</t>
  </si>
  <si>
    <t>29-6 No4 CDP Compressor Station</t>
  </si>
  <si>
    <t>P &amp; A Teg Dehydrator Reboiler</t>
  </si>
  <si>
    <t>Enertek Teg Dehydrator Reboiler</t>
  </si>
  <si>
    <t>Enertek Teg Dehydrator Still Vent</t>
  </si>
  <si>
    <t>SSM for Units 1-5, 11a-14a</t>
  </si>
  <si>
    <t>Trunk M Compressor Station</t>
  </si>
  <si>
    <t>Trunk L Compressor Station</t>
  </si>
  <si>
    <t>In Fab Glycol Dehy Reboiler</t>
  </si>
  <si>
    <t>Enclosed Flare</t>
  </si>
  <si>
    <t>T-7820, T-7821, T-7822, T-7856</t>
  </si>
  <si>
    <t>In Fab Glycol Dehy Still Vent</t>
  </si>
  <si>
    <t>Start-up, Shutdown, &amp; Maintenance duplicate</t>
  </si>
  <si>
    <t>Reboiler Dehydrator</t>
  </si>
  <si>
    <t>Frances Mesa Compressor Station</t>
  </si>
  <si>
    <t>White Superior 16SGTB Engine</t>
  </si>
  <si>
    <t>Glycol Dehy Still</t>
  </si>
  <si>
    <t>Sims Mesa Compressor Station</t>
  </si>
  <si>
    <t>TEG Dehydrator Enertek J2P10M769</t>
  </si>
  <si>
    <t>Exempt, Fugitive Equipment Leaks</t>
  </si>
  <si>
    <t>043</t>
  </si>
  <si>
    <t>Waukesha L 7042 GSI</t>
  </si>
  <si>
    <t>Espejo Compressor Station</t>
  </si>
  <si>
    <t>Waukesha L 7044 GSI w/AFR and Catalytic Converter</t>
  </si>
  <si>
    <t>Waukesha L 7042 GL</t>
  </si>
  <si>
    <t>Significant regulated source</t>
  </si>
  <si>
    <t>045</t>
  </si>
  <si>
    <t>Cooper Bessemer GMV10-TF</t>
  </si>
  <si>
    <t>Blanco Compressor Station A</t>
  </si>
  <si>
    <t>Not part of this facility-Emergency Flare/Scrubber Blowdown</t>
  </si>
  <si>
    <t>Plant Fugitive Emissions</t>
  </si>
  <si>
    <t>CONT</t>
  </si>
  <si>
    <t>Inlet and Emergency Flare</t>
  </si>
  <si>
    <t>Chaco Gas Plant</t>
  </si>
  <si>
    <t>Emergency and Cryogenic Flare</t>
  </si>
  <si>
    <t>C2 GE Frame 5 Compressor Turbine</t>
  </si>
  <si>
    <t>Clark TLA-10 compressor engine</t>
  </si>
  <si>
    <t>Solar Mars T-15000 Turbine</t>
  </si>
  <si>
    <t>Caterpillar G3608 SITA engine</t>
  </si>
  <si>
    <t>Caterpillar G3616 SITA</t>
  </si>
  <si>
    <t>C1 GE Frame 5 Compressor Turbine</t>
  </si>
  <si>
    <t>Mole Sieve regenerator heater</t>
  </si>
  <si>
    <t>Condensate Tank</t>
  </si>
  <si>
    <t>Solar Taurus Compressor Turbine</t>
  </si>
  <si>
    <t>Caterpillar G3612 Compressor Engine</t>
  </si>
  <si>
    <t>Glycol Dehydrator Reboiler - 2 * 2.66 mmbtu/hr parallel fired burners - 2 stacks</t>
  </si>
  <si>
    <t>Thermal Oxidizer</t>
  </si>
  <si>
    <t>Above Ground Fixed Roof Tank</t>
  </si>
  <si>
    <t>Removed, Below Grade Sump Tank</t>
  </si>
  <si>
    <t>Removed, Above Ground Fixed Roof Tank</t>
  </si>
  <si>
    <t>Field gas fugitives</t>
  </si>
  <si>
    <t>Fuel gas fugitives</t>
  </si>
  <si>
    <t>Acid gas fugitives</t>
  </si>
  <si>
    <t>Deethanizer overhead gas fugitives</t>
  </si>
  <si>
    <t>NGL fugitives</t>
  </si>
  <si>
    <t>Refrigerant fugitives</t>
  </si>
  <si>
    <t>Condensate fugitives</t>
  </si>
  <si>
    <t>Ballard Tanks (4)</t>
  </si>
  <si>
    <t>Solar Centaur 3830</t>
  </si>
  <si>
    <t>Kutz Canyon Gas Plant</t>
  </si>
  <si>
    <t>Solar Centaur 3016</t>
  </si>
  <si>
    <t>Solar Saturn 1200</t>
  </si>
  <si>
    <t>Clark HRA-8</t>
  </si>
  <si>
    <t>Wheco Heater H1A</t>
  </si>
  <si>
    <t>Alcorn Heater</t>
  </si>
  <si>
    <t>25 Regenerator Heater H-4 030</t>
  </si>
  <si>
    <t>Hot Oil Heater H-6 032</t>
  </si>
  <si>
    <t>Solar Saturn T-1200</t>
  </si>
  <si>
    <t>Pesco Heater N-2 0 35</t>
  </si>
  <si>
    <t>TEG dehydrator (Chaco)</t>
  </si>
  <si>
    <t>TEG Reboiler (Chaco)</t>
  </si>
  <si>
    <t>Waukesha L5794LT</t>
  </si>
  <si>
    <t>Flare Pilot 033</t>
  </si>
  <si>
    <t>Chaco Dehy Flare (Zeeco), EI</t>
  </si>
  <si>
    <t>Ethylene Glycol Dehydrator Still Vent</t>
  </si>
  <si>
    <t>Amine Contactor</t>
  </si>
  <si>
    <t>Flare Separator Liquid Storage Tank</t>
  </si>
  <si>
    <t>Exempt, Amine Storage Tank</t>
  </si>
  <si>
    <t>Ethylene Glycol Reboiler</t>
  </si>
  <si>
    <t>Waukesha L7042GL</t>
  </si>
  <si>
    <t>32-8 No3 CDP Compressor Station</t>
  </si>
  <si>
    <t>SSM compressor &amp; piping blowdown</t>
  </si>
  <si>
    <t>Horizontal</t>
  </si>
  <si>
    <t>Rolls Royce Inlet Turbine 1535, 15000 hp</t>
  </si>
  <si>
    <t>San Juan Basin Gas Plant</t>
  </si>
  <si>
    <t>Rolls Royce Residue Turbine 1535, 15000 hp</t>
  </si>
  <si>
    <t>Solar Centaur T4501, 3735 hp</t>
  </si>
  <si>
    <t>Broach Regeneration Heater, 3.4 MMBtu/hr</t>
  </si>
  <si>
    <t>Removed-Radco Regeneration Heater, 10 MMBtu/hr</t>
  </si>
  <si>
    <t>Fugitive VOCs incl HAPs</t>
  </si>
  <si>
    <t>SSM/Upset/Malfuction</t>
  </si>
  <si>
    <t>Superior Compressor Engine</t>
  </si>
  <si>
    <t>Hart Canyon Compressor Station</t>
  </si>
  <si>
    <t>Malfunction Emissions</t>
  </si>
  <si>
    <t>Glycol Reboiler (Train 8)</t>
  </si>
  <si>
    <t>Val Verde Treatment Plant</t>
  </si>
  <si>
    <t>Amine Still (Co2 Vent)  (Trains 7-8)</t>
  </si>
  <si>
    <t>Amine Reboiler (Train 4)</t>
  </si>
  <si>
    <t>Glycol Reboiler (Train 4)</t>
  </si>
  <si>
    <t>Glycol Still (Train 4)</t>
  </si>
  <si>
    <t>Amine Reboiler (Train 5)</t>
  </si>
  <si>
    <t>Glycol Reboiler (Train 5)</t>
  </si>
  <si>
    <t>Glycol Still (Train 5)</t>
  </si>
  <si>
    <t>Amine Reboiler (Train 6)</t>
  </si>
  <si>
    <t>Glycol Reboiler (Train 6)</t>
  </si>
  <si>
    <t>Glycol Still (Train 6)</t>
  </si>
  <si>
    <t>Amine Still (Co2 Vent) (Trains 4-6)/(Trains 7-8)</t>
  </si>
  <si>
    <t>Water Heater (Train 7)</t>
  </si>
  <si>
    <t>Glycol Reboiler (Train 7)</t>
  </si>
  <si>
    <t>Glycol Still  (Train 7)</t>
  </si>
  <si>
    <t>Water Heater (Train 8)</t>
  </si>
  <si>
    <t>Glycol Still Vent (Train 8)</t>
  </si>
  <si>
    <t>Startup, Shutdown, Maintenance Emissions</t>
  </si>
  <si>
    <t>Pump Canyon Compressor Station</t>
  </si>
  <si>
    <t>Start Up Shut Down and Maintenance</t>
  </si>
  <si>
    <t>Chaco Compressor Station</t>
  </si>
  <si>
    <t>Solar Saturn Turbine 1001</t>
  </si>
  <si>
    <t>Solar Saturn Turbine 1200</t>
  </si>
  <si>
    <t>Solar Centaur Turbine 3830</t>
  </si>
  <si>
    <t>Solar Saturn Gas Turbine</t>
  </si>
  <si>
    <t>Thompson Compressor Station</t>
  </si>
  <si>
    <t>Tank No.3, Condensate</t>
  </si>
  <si>
    <t>Waukesha 9390GL Reciprocating Engine</t>
  </si>
  <si>
    <t>Tank No. 12, Condensate</t>
  </si>
  <si>
    <t>Solar Centaur Turbine</t>
  </si>
  <si>
    <t>Natural Gas Fired Turbine</t>
  </si>
  <si>
    <t>Bloomfield Compressor Station</t>
  </si>
  <si>
    <t>Cummins GTA28 Emergency Generator Engine</t>
  </si>
  <si>
    <t>Superior 16SGTB Engine</t>
  </si>
  <si>
    <t>Middle Mesa Compressor Station</t>
  </si>
  <si>
    <t>Enerek Dehydrator Reboiler</t>
  </si>
  <si>
    <t>Superior 16SGTC Engine</t>
  </si>
  <si>
    <t>32-7 CDP Compressor Station</t>
  </si>
  <si>
    <t>TEG Dehydrator Reboiler Burner</t>
  </si>
  <si>
    <t>TEG Dehydrator Still Vent (12 mmscfd)</t>
  </si>
  <si>
    <t>TEG Dehydrator Still Vent (20 mmscfd)</t>
  </si>
  <si>
    <t>Fugitives, Equipment Leaks</t>
  </si>
  <si>
    <t>Malfunctions</t>
  </si>
  <si>
    <t>32-9 Central Delivery Point (CDP)</t>
  </si>
  <si>
    <t>Start up Shut down Maintenance Emissions</t>
  </si>
  <si>
    <t>Cedar Hill Central Delivery Point</t>
  </si>
  <si>
    <t>TEG Glycol Dehydrator Still Vent</t>
  </si>
  <si>
    <t>Compressor &amp; Associated Piping Blowdown</t>
  </si>
  <si>
    <t>32-8 No2 CDP Compressor Station</t>
  </si>
  <si>
    <t>TEG Dehydrator</t>
  </si>
  <si>
    <t>Equipment Leaks (Fugitive)</t>
  </si>
  <si>
    <t>Removed, Cooper Bessemer GMV-10TF</t>
  </si>
  <si>
    <t>San Juan River Gas Plant</t>
  </si>
  <si>
    <t>Tail Gas Incinerator</t>
  </si>
  <si>
    <t>Plant Flare</t>
  </si>
  <si>
    <t>Waukesha F3524 GSI</t>
  </si>
  <si>
    <t>Waukesha L5794LT-VHP</t>
  </si>
  <si>
    <t>Stabilization Condensate load tank (Load)</t>
  </si>
  <si>
    <t>AGI Compressor</t>
  </si>
  <si>
    <t>Decker Junction Central Delivery Point</t>
  </si>
  <si>
    <t>Waukesha L7042 GL</t>
  </si>
  <si>
    <t>Middle Mesa Central Delivery Point</t>
  </si>
  <si>
    <t>Triethylene Glycol Dehydrator Reboiler</t>
  </si>
  <si>
    <t>Triethylene Glycol Dehydrator Still Vent</t>
  </si>
  <si>
    <t>Compressor &amp; Associated Piping Blowdowns</t>
  </si>
  <si>
    <t>Glycol Dehydrator Reboiler Enertek</t>
  </si>
  <si>
    <t>WFC - Pump Mesa Central Delivery Point</t>
  </si>
  <si>
    <t>Glycol Dehydrator Still Vent P &amp; A</t>
  </si>
  <si>
    <t>Glycol Dehydrator Still Vent Enertek</t>
  </si>
  <si>
    <t>Waukesha 7042 GL compressor</t>
  </si>
  <si>
    <t>Horse Canyon Central Delivery Point</t>
  </si>
  <si>
    <t>Waste Water Evaporation Unit</t>
  </si>
  <si>
    <t>Dehydrator Still Vent</t>
  </si>
  <si>
    <t>Manzanares Compressor Station</t>
  </si>
  <si>
    <t>Aztec Central Delivery Point No1327</t>
  </si>
  <si>
    <t>Waukesha 5108 GL</t>
  </si>
  <si>
    <t>TEG Dehydrator (20 mmscfd)</t>
  </si>
  <si>
    <t>Dehy Reboiler</t>
  </si>
  <si>
    <t>TEG Dehydrator (10 mmscfd)</t>
  </si>
  <si>
    <t>Waukesha  7042GL</t>
  </si>
  <si>
    <t>Trunk N Compressor Station</t>
  </si>
  <si>
    <t>SSM Compressor and Piping Blowdowns</t>
  </si>
  <si>
    <t>Cedar Hill Compressor Station</t>
  </si>
  <si>
    <t>Glycol Still Vent</t>
  </si>
  <si>
    <t>removed-Superior 16SGTC</t>
  </si>
  <si>
    <t>Superior 16SGTC</t>
  </si>
  <si>
    <t>Trunk A Booster Compressor Station</t>
  </si>
  <si>
    <t>Plantwide Futitives</t>
  </si>
  <si>
    <t>Lateral N30 Compressor Station</t>
  </si>
  <si>
    <t>Compressor Blowdown Emissions</t>
  </si>
  <si>
    <t>Trunk B Compressor Station</t>
  </si>
  <si>
    <t>SSM Compressor &amp; Associated Pipe Venting</t>
  </si>
  <si>
    <t>Rosa No1 Compressor Station</t>
  </si>
  <si>
    <t>Compressor, Cooper Superior 8 GTLE</t>
  </si>
  <si>
    <t>North Crandell Compressor Station</t>
  </si>
  <si>
    <t>Storage Tank Condensate</t>
  </si>
  <si>
    <t>Compressor Engine, Waukesha 7042 GL</t>
  </si>
  <si>
    <t>Process Fugitives (Equipment Leaks)</t>
  </si>
  <si>
    <t>SSM for Comperssor and Piping Blowdowns</t>
  </si>
  <si>
    <t>Caterpillar G3516 TALE</t>
  </si>
  <si>
    <t>Rattlesnake Canyon Compressor Station</t>
  </si>
  <si>
    <t>Amine Reboiler</t>
  </si>
  <si>
    <t>Glycol Dehydrator Still Stack</t>
  </si>
  <si>
    <t>Flare (shared w/EPNG&amp;Enterprise)</t>
  </si>
  <si>
    <t>Blanco Compressor C and D Station</t>
  </si>
  <si>
    <t>Surge Tank (flashing emissions)</t>
  </si>
  <si>
    <t>Stabilization Tank</t>
  </si>
  <si>
    <t>Stablilized Condensate Tank</t>
  </si>
  <si>
    <t>NG Turbine 5221W</t>
  </si>
  <si>
    <t>NG Turbine 5221 W</t>
  </si>
  <si>
    <t>NG Turbine 5321R M5322B</t>
  </si>
  <si>
    <t>Heater</t>
  </si>
  <si>
    <t>Stabilization Overflow Tank</t>
  </si>
  <si>
    <t>Truck loading of condensate</t>
  </si>
  <si>
    <t>Fugitive VOC's</t>
  </si>
  <si>
    <t>Venting of gas due to malfunction</t>
  </si>
  <si>
    <t>C Plant Turbine Blowdown Vent</t>
  </si>
  <si>
    <t>Haul Roads</t>
  </si>
  <si>
    <t>Espinosa Canyon Amine Plant</t>
  </si>
  <si>
    <t>Glycol Regenerator Vent - vented to TO-101</t>
  </si>
  <si>
    <t>Glycol Regenerator Reboiler</t>
  </si>
  <si>
    <t>Caterpillar Compressor Engine</t>
  </si>
  <si>
    <t>Acid Gas Thermal Oxidizer</t>
  </si>
  <si>
    <t>CompressorEngines</t>
  </si>
  <si>
    <t>Milagro Cogeneration and Gas Plant</t>
  </si>
  <si>
    <t/>
  </si>
  <si>
    <t>TEG Reboiler Burner - Train 1</t>
  </si>
  <si>
    <t>4911</t>
  </si>
  <si>
    <t>TEG Reboiler Burner - Train 2</t>
  </si>
  <si>
    <t>TEG Regenerator Still Vent/Flash Tank Train 2</t>
  </si>
  <si>
    <t>TEG Reboiler Burner - Train 3</t>
  </si>
  <si>
    <t>TEG Regenerator Still Vent/Flash Tank Train 3</t>
  </si>
  <si>
    <t>TEG Regenerator Still Vent/Flash Tank Train 4</t>
  </si>
  <si>
    <t>TEG Regenerator Still Vent/Flash tank Train 5</t>
  </si>
  <si>
    <t>Amine Regenerator Vent Train 3</t>
  </si>
  <si>
    <t>Amine Regenerator Vent Train 4</t>
  </si>
  <si>
    <t>Amine Regenerator Vent Train 5</t>
  </si>
  <si>
    <t>Amine Regenerator Vent Train 2</t>
  </si>
  <si>
    <t>Heat Recovery Steam Generator</t>
  </si>
  <si>
    <t>2310011600</t>
  </si>
  <si>
    <t>On-Shore Oil Production /Artificial Lift Engines</t>
  </si>
  <si>
    <t>2310023603</t>
  </si>
  <si>
    <t>Coal Bed Methane NG / Venting - Blowdowns</t>
  </si>
  <si>
    <t>2310021603</t>
  </si>
  <si>
    <t>On-Shore Gas Production / Gas Well Venting - Blowdowns</t>
  </si>
  <si>
    <t>Oil &amp; Gas Expl &amp; Prod /Natural Gas /Compressor Engines</t>
  </si>
  <si>
    <t>2310021605</t>
  </si>
  <si>
    <t>On-Shore Gas Production / Gas Well Venting - Compressor Shutdowns</t>
  </si>
  <si>
    <t>2310021604</t>
  </si>
  <si>
    <t>On-Shore Gas Production / Gas Well Venting - Compressor Startups</t>
  </si>
  <si>
    <t>2310021011</t>
  </si>
  <si>
    <t>On-Shore Gas Production / Condensate Tank Flaring</t>
  </si>
  <si>
    <t>2310021010</t>
  </si>
  <si>
    <t>On-Shore Gas Production /Storage Tanks: Condensate</t>
  </si>
  <si>
    <t>On-Shore Gas Production / Gas Well Dehydrators - Flaring</t>
  </si>
  <si>
    <t>2310023400</t>
  </si>
  <si>
    <t>Coal Bed Methane NG / Dehydrators</t>
  </si>
  <si>
    <t>On-Shore Gas Production /Gas Well Dehydrators</t>
  </si>
  <si>
    <t>Oil &amp; Gas Expl &amp; Prod /All Processes /Drill Rigs</t>
  </si>
  <si>
    <t>2310023509</t>
  </si>
  <si>
    <t>Coal Bed Methane NG / Fugitives</t>
  </si>
  <si>
    <t>2310021509</t>
  </si>
  <si>
    <t>On-Shore Gas Production /Fugitives: All Processes</t>
  </si>
  <si>
    <t>2310030401</t>
  </si>
  <si>
    <t>Natural Gas Liquids / Gas Plant Truck Loading</t>
  </si>
  <si>
    <t>Oil &amp; Gas Expl &amp; Prod /Natural Gas /Gas Well Truck Loading</t>
  </si>
  <si>
    <t>On-Shore Gas Production /Gas Well Heaters</t>
  </si>
  <si>
    <t>2310023601</t>
  </si>
  <si>
    <t>Coal Bed Methane NG / Venting - Initial Completions</t>
  </si>
  <si>
    <t>2310021601</t>
  </si>
  <si>
    <t>On-Shore Gas Production / Gas Well Venting - Initial Completions</t>
  </si>
  <si>
    <t>2310021700</t>
  </si>
  <si>
    <t>On-Shore Gas Production / Miscellaneous Engines</t>
  </si>
  <si>
    <t>Oil &amp; Gas Expl &amp; Prod /Crude Petroleum /Oil Well Tanks - Flashing &amp; Standing/Working/Breathing</t>
  </si>
  <si>
    <t>Oil &amp; Gas Expl &amp; Prod /Crude Petroleum /Oil Well Truck Loading</t>
  </si>
  <si>
    <t>2310023300</t>
  </si>
  <si>
    <t>Coal Bed Methane NG / Pneumatic Devices</t>
  </si>
  <si>
    <t>On-Shore Gas Production /Gas Well Pneumatic Devices</t>
  </si>
  <si>
    <t>2310021310</t>
  </si>
  <si>
    <t>On-Shore Gas Production / Gas Well Pneumatic Pumps</t>
  </si>
  <si>
    <t>2310023602</t>
  </si>
  <si>
    <t>Coal Bed Methane NG / Venting - Recompletions</t>
  </si>
  <si>
    <t>2310021602</t>
  </si>
  <si>
    <t>On-Shore Gas Production / Gas Well Venting - Recompletions</t>
  </si>
  <si>
    <t>Oil &amp; Gas Expl &amp; Prod /All Processes /Workover Rigs</t>
  </si>
  <si>
    <t>Oil &amp; Gas Expl &amp; Prod /All Processes : On-shore /Total: All Processes</t>
  </si>
  <si>
    <t>2310121701</t>
  </si>
  <si>
    <t>On-Shore Gas Exploration /Gas Well Completion: Flaring</t>
  </si>
  <si>
    <t>EPNG Gallup CS</t>
  </si>
  <si>
    <t>Navajo</t>
  </si>
  <si>
    <t>GE Frame 3 Gas Turbine</t>
  </si>
  <si>
    <t>GE Frame 5 Gas Turbine</t>
  </si>
  <si>
    <t>Waukesha 2895G</t>
  </si>
  <si>
    <t>EPNG White Rock CS</t>
  </si>
  <si>
    <t>Upgraded GE Frame 3 Gas Turbine</t>
  </si>
  <si>
    <t>New GE Frame 3 Gas Turbine</t>
  </si>
  <si>
    <t>Full-Time Generator</t>
  </si>
  <si>
    <t>Emergency Generator (235 kW)</t>
  </si>
  <si>
    <t>LINDRITH COMPRESSOR STATION</t>
  </si>
  <si>
    <t>Jicarilla Apache</t>
  </si>
  <si>
    <t>Located 20 miles west of Lindrith, New Mexico</t>
  </si>
  <si>
    <t>Caterpillar Model 3612LE</t>
  </si>
  <si>
    <t>LOS MESTENIOS COMPRESSOR STATION</t>
  </si>
  <si>
    <t>About 15 miles northwest of Gavilan</t>
  </si>
  <si>
    <t>Solar Saturn Model 1200 Turbine</t>
  </si>
  <si>
    <t>Caterpillar Model G 393 A</t>
  </si>
  <si>
    <t>Condensate Tanks (5000 Barrels)</t>
  </si>
  <si>
    <t>Ojito COMPRESSOR STATION</t>
  </si>
  <si>
    <t>Location: About 10 miles northwest of Gavilan</t>
  </si>
  <si>
    <t>Cooper Superior Model 8G825</t>
  </si>
  <si>
    <t>Dehydrator Vent</t>
  </si>
  <si>
    <t>Flare stack</t>
  </si>
  <si>
    <t>Category</t>
  </si>
  <si>
    <t>State Fips</t>
  </si>
  <si>
    <t>County Fip</t>
  </si>
  <si>
    <t>Venting - initial completions and Fracing Engines</t>
  </si>
  <si>
    <t>2310021603CONV</t>
  </si>
  <si>
    <t>2310023603CBM</t>
  </si>
  <si>
    <t>2310021601CONV</t>
  </si>
  <si>
    <t>2310023601CBM</t>
  </si>
  <si>
    <t>2310021602CONV</t>
  </si>
  <si>
    <t>2310023602CBM</t>
  </si>
  <si>
    <t>2310021509CONV</t>
  </si>
  <si>
    <t>2310023509CBM</t>
  </si>
  <si>
    <t>2310021300CONV</t>
  </si>
  <si>
    <t>2310023300CBM</t>
  </si>
  <si>
    <t>2310021310CONV</t>
  </si>
  <si>
    <t>2310021604CONV</t>
  </si>
  <si>
    <t>2310021604CBM</t>
  </si>
  <si>
    <t>2310021605CONV</t>
  </si>
  <si>
    <t>2310021605CBM</t>
  </si>
  <si>
    <t>2310021400CONV</t>
  </si>
  <si>
    <t>2310023400CBM</t>
  </si>
  <si>
    <t>created from file \\FLAGG\disk43\3SAQS\EI\2011\2011_South_San_Juan_Basin_Emission_Summary_011515.xlsx</t>
  </si>
  <si>
    <t>County*</t>
  </si>
  <si>
    <t>*Emissions from fracing engines were not captured in 2008 EI</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</si>
</sst>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_);\(&quot;$&quot;#,##0\)"/>
    <numFmt numFmtId="41" formatCode="_(* #,##0_);_(* \(#,##0\);_(* &quot;-&quot;_);_(@_)"/>
    <numFmt numFmtId="43" formatCode="_(* #,##0.00_);_(* \(#,##0.00\);_(* &quot;-&quot;??_);_(@_)"/>
    <numFmt numFmtId="164" formatCode="#,##0.0"/>
    <numFmt numFmtId="165" formatCode="0.0%"/>
    <numFmt numFmtId="166" formatCode="0.0"/>
    <numFmt numFmtId="167" formatCode="0.0000"/>
    <numFmt numFmtId="168" formatCode="0.000"/>
    <numFmt numFmtId="169" formatCode="[$-409]d\-mmm\-yy;@"/>
    <numFmt numFmtId="170" formatCode="0.00000"/>
    <numFmt numFmtId="171" formatCode="0.00000000"/>
    <numFmt numFmtId="172" formatCode="_(* #,##0_);_(* \(#,##0\);_(* &quot;-&quot;??_);_(@_)"/>
    <numFmt numFmtId="173" formatCode="0.0000000000000000%"/>
    <numFmt numFmtId="174" formatCode="0.000000000000000%"/>
    <numFmt numFmtId="175" formatCode="0.000000000000000000%"/>
    <numFmt numFmtId="176" formatCode="#,##0.000000"/>
    <numFmt numFmtId="177" formatCode="0.00_)"/>
    <numFmt numFmtId="178" formatCode="_(* #,##0.0_);_(* \(#,##0.0\);_(* &quot;-&quot;_);_(@_)"/>
    <numFmt numFmtId="179" formatCode="_(* General_)"/>
    <numFmt numFmtId="180" formatCode="[=0]\-\ _);[Red]\(#,##0\);#,##0_)"/>
    <numFmt numFmtId="181" formatCode="0____"/>
    <numFmt numFmtId="182" formatCode="0.000000000"/>
  </numFmts>
  <fonts count="64">
    <font>
      <sz val="10"/>
      <name val="Arial"/>
    </font>
    <font>
      <sz val="11"/>
      <color theme="1"/>
      <name val="Calibri"/>
      <family val="2"/>
      <scheme val="minor"/>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name val="Arial"/>
      <family val="2"/>
    </font>
    <font>
      <sz val="10"/>
      <color indexed="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8"/>
      <color indexed="81"/>
      <name val="Tahoma"/>
      <family val="2"/>
    </font>
    <font>
      <b/>
      <sz val="8"/>
      <color indexed="81"/>
      <name val="Tahoma"/>
      <family val="2"/>
    </font>
    <font>
      <sz val="10"/>
      <color indexed="22"/>
      <name val="Arial"/>
      <family val="2"/>
    </font>
    <font>
      <b/>
      <sz val="11"/>
      <name val="Arial"/>
      <family val="2"/>
    </font>
    <font>
      <b/>
      <sz val="11"/>
      <color indexed="10"/>
      <name val="Arial"/>
      <family val="2"/>
    </font>
    <font>
      <sz val="10"/>
      <color indexed="10"/>
      <name val="Arial"/>
      <family val="2"/>
    </font>
    <font>
      <sz val="12"/>
      <name val="Times New Roman"/>
      <family val="1"/>
    </font>
    <font>
      <vertAlign val="superscript"/>
      <sz val="10"/>
      <name val="Arial"/>
      <family val="2"/>
    </font>
    <font>
      <sz val="10"/>
      <color indexed="17"/>
      <name val="Arial"/>
      <family val="2"/>
    </font>
    <font>
      <sz val="10"/>
      <color indexed="12"/>
      <name val="Arial"/>
      <family val="2"/>
    </font>
    <font>
      <b/>
      <sz val="10"/>
      <color indexed="17"/>
      <name val="Arial"/>
      <family val="2"/>
    </font>
    <font>
      <b/>
      <sz val="10"/>
      <color indexed="12"/>
      <name val="Arial"/>
      <family val="2"/>
    </font>
    <font>
      <sz val="10"/>
      <color theme="0"/>
      <name val="Arial"/>
      <family val="2"/>
    </font>
    <font>
      <b/>
      <sz val="11"/>
      <color rgb="FFFF0000"/>
      <name val="Arial"/>
      <family val="2"/>
    </font>
    <font>
      <sz val="9"/>
      <name val="Arial"/>
      <family val="2"/>
    </font>
    <font>
      <b/>
      <i/>
      <sz val="10"/>
      <name val="Arial"/>
      <family val="2"/>
    </font>
    <font>
      <b/>
      <sz val="9"/>
      <name val="Arial"/>
      <family val="2"/>
    </font>
    <font>
      <sz val="9"/>
      <color theme="0" tint="-0.499984740745262"/>
      <name val="Arial"/>
      <family val="2"/>
    </font>
    <font>
      <b/>
      <u/>
      <sz val="11"/>
      <name val="Arial"/>
      <family val="2"/>
    </font>
    <font>
      <b/>
      <sz val="9"/>
      <color theme="0"/>
      <name val="Arial"/>
      <family val="2"/>
    </font>
    <font>
      <sz val="10"/>
      <name val="MS Sans Serif"/>
      <family val="2"/>
    </font>
    <font>
      <sz val="10"/>
      <name val="Arial"/>
      <family val="2"/>
    </font>
    <font>
      <b/>
      <sz val="10"/>
      <color theme="0"/>
      <name val="Arial"/>
      <family val="2"/>
    </font>
    <font>
      <sz val="10"/>
      <color theme="0" tint="-4.9989318521683403E-2"/>
      <name val="Arial"/>
      <family val="2"/>
    </font>
    <font>
      <sz val="10"/>
      <color theme="0" tint="-0.14999847407452621"/>
      <name val="Arial"/>
      <family val="2"/>
    </font>
    <font>
      <sz val="11"/>
      <color rgb="FF1F497D"/>
      <name val="Calibri"/>
      <family val="2"/>
    </font>
    <font>
      <b/>
      <sz val="10"/>
      <color theme="0" tint="-4.9989318521683403E-2"/>
      <name val="Arial"/>
      <family val="2"/>
    </font>
    <font>
      <sz val="10"/>
      <color theme="1"/>
      <name val="Arial"/>
      <family val="2"/>
    </font>
    <font>
      <sz val="11"/>
      <color rgb="FFFF0000"/>
      <name val="Calibri"/>
      <family val="2"/>
    </font>
    <font>
      <b/>
      <i/>
      <sz val="10"/>
      <color indexed="16"/>
      <name val="Arial"/>
      <family val="2"/>
    </font>
    <font>
      <b/>
      <sz val="12"/>
      <name val="Arial"/>
      <family val="2"/>
    </font>
    <font>
      <b/>
      <sz val="10"/>
      <color indexed="16"/>
      <name val="Arial"/>
      <family val="2"/>
    </font>
    <font>
      <u/>
      <sz val="10"/>
      <color theme="10"/>
      <name val="Arial"/>
      <family val="2"/>
    </font>
    <font>
      <sz val="10"/>
      <color indexed="20"/>
      <name val="Arial"/>
      <family val="2"/>
    </font>
    <font>
      <b/>
      <i/>
      <sz val="16"/>
      <name val="Helv"/>
    </font>
    <font>
      <sz val="10"/>
      <name val="TimesNewRomanPS"/>
    </font>
    <font>
      <sz val="16"/>
      <name val="Arial"/>
      <family val="2"/>
    </font>
    <font>
      <b/>
      <sz val="9"/>
      <color indexed="18"/>
      <name val="Arial"/>
      <family val="2"/>
    </font>
    <font>
      <sz val="10"/>
      <name val="Corporate Mono"/>
    </font>
    <font>
      <b/>
      <sz val="16"/>
      <name val="Arial"/>
      <family val="2"/>
    </font>
    <font>
      <i/>
      <sz val="9"/>
      <name val="Arial"/>
      <family val="2"/>
    </font>
  </fonts>
  <fills count="1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FFFF99"/>
        <bgColor indexed="64"/>
      </patternFill>
    </fill>
    <fill>
      <patternFill patternType="solid">
        <fgColor indexed="26"/>
        <bgColor indexed="64"/>
      </patternFill>
    </fill>
    <fill>
      <patternFill patternType="mediumGray">
        <fgColor indexed="22"/>
      </patternFill>
    </fill>
    <fill>
      <patternFill patternType="solid">
        <fgColor theme="8"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top/>
      <bottom style="thin">
        <color indexed="64"/>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style="thin">
        <color indexed="65"/>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8"/>
      </left>
      <right/>
      <top style="thin">
        <color indexed="65"/>
      </top>
      <bottom style="thin">
        <color indexed="8"/>
      </bottom>
      <diagonal/>
    </border>
    <border>
      <left style="thin">
        <color indexed="8"/>
      </left>
      <right style="thin">
        <color indexed="8"/>
      </right>
      <top/>
      <bottom style="thin">
        <color indexed="8"/>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s>
  <cellStyleXfs count="56">
    <xf numFmtId="0" fontId="0" fillId="0" borderId="0"/>
    <xf numFmtId="9" fontId="2" fillId="0" borderId="0" applyFont="0" applyFill="0" applyBorder="0" applyAlignment="0" applyProtection="0"/>
    <xf numFmtId="169" fontId="2" fillId="0" borderId="0"/>
    <xf numFmtId="169" fontId="2" fillId="0" borderId="0"/>
    <xf numFmtId="169" fontId="2" fillId="0" borderId="0"/>
    <xf numFmtId="9" fontId="2" fillId="0" borderId="0" applyFont="0" applyFill="0" applyBorder="0" applyAlignment="0" applyProtection="0"/>
    <xf numFmtId="0" fontId="2" fillId="0" borderId="0"/>
    <xf numFmtId="0" fontId="9" fillId="0" borderId="0" applyNumberFormat="0" applyFill="0" applyBorder="0" applyAlignment="0" applyProtection="0">
      <alignment vertical="top"/>
      <protection locked="0"/>
    </xf>
    <xf numFmtId="0" fontId="43" fillId="0" borderId="0"/>
    <xf numFmtId="43" fontId="44"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38"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xf numFmtId="5" fontId="2" fillId="0" borderId="0"/>
    <xf numFmtId="14" fontId="2" fillId="0" borderId="0"/>
    <xf numFmtId="2" fontId="2" fillId="0" borderId="0"/>
    <xf numFmtId="4" fontId="52" fillId="0" borderId="0">
      <protection locked="0"/>
    </xf>
    <xf numFmtId="38" fontId="5" fillId="2" borderId="0" applyNumberFormat="0" applyBorder="0" applyAlignment="0" applyProtection="0"/>
    <xf numFmtId="0" fontId="53" fillId="0" borderId="20" applyNumberFormat="0" applyAlignment="0" applyProtection="0">
      <alignment horizontal="left" vertical="center"/>
    </xf>
    <xf numFmtId="0" fontId="53" fillId="0" borderId="38">
      <alignment horizontal="left" vertical="center"/>
    </xf>
    <xf numFmtId="177" fontId="54" fillId="0" borderId="0">
      <alignment horizontal="right"/>
    </xf>
    <xf numFmtId="0" fontId="55" fillId="0" borderId="0" applyNumberFormat="0" applyFill="0" applyBorder="0" applyAlignment="0" applyProtection="0">
      <alignment vertical="top"/>
      <protection locked="0"/>
    </xf>
    <xf numFmtId="10" fontId="5" fillId="12" borderId="1" applyNumberFormat="0" applyBorder="0" applyAlignment="0" applyProtection="0"/>
    <xf numFmtId="178" fontId="12" fillId="0" borderId="0">
      <alignment horizontal="left"/>
      <protection locked="0"/>
    </xf>
    <xf numFmtId="40" fontId="56" fillId="0" borderId="0">
      <alignment horizontal="right"/>
    </xf>
    <xf numFmtId="177" fontId="57" fillId="0" borderId="0"/>
    <xf numFmtId="0" fontId="2" fillId="0" borderId="0"/>
    <xf numFmtId="0" fontId="1" fillId="0" borderId="0"/>
    <xf numFmtId="0" fontId="1" fillId="0" borderId="0"/>
    <xf numFmtId="0" fontId="1" fillId="0" borderId="0"/>
    <xf numFmtId="0" fontId="2" fillId="0" borderId="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9" fontId="2" fillId="0" borderId="0" applyFont="0" applyFill="0" applyBorder="0" applyAlignment="0" applyProtection="0">
      <alignment horizontal="left"/>
    </xf>
    <xf numFmtId="39" fontId="37" fillId="0" borderId="0"/>
    <xf numFmtId="0" fontId="43" fillId="0" borderId="0" applyNumberFormat="0" applyFont="0" applyFill="0" applyBorder="0" applyAlignment="0" applyProtection="0">
      <alignment horizontal="left"/>
    </xf>
    <xf numFmtId="15" fontId="43" fillId="0" borderId="0" applyFont="0" applyFill="0" applyBorder="0" applyAlignment="0" applyProtection="0"/>
    <xf numFmtId="4" fontId="43" fillId="0" borderId="0" applyFont="0" applyFill="0" applyBorder="0" applyAlignment="0" applyProtection="0"/>
    <xf numFmtId="0" fontId="7" fillId="0" borderId="32">
      <alignment horizontal="center"/>
    </xf>
    <xf numFmtId="3" fontId="43" fillId="0" borderId="0" applyFont="0" applyFill="0" applyBorder="0" applyAlignment="0" applyProtection="0"/>
    <xf numFmtId="0" fontId="43" fillId="13" borderId="0" applyNumberFormat="0" applyFont="0" applyBorder="0" applyAlignment="0" applyProtection="0"/>
    <xf numFmtId="0" fontId="43" fillId="0" borderId="0">
      <alignment textRotation="90"/>
    </xf>
    <xf numFmtId="180" fontId="58" fillId="0" borderId="0" applyFont="0" applyFill="0" applyBorder="0" applyAlignment="0" applyProtection="0"/>
    <xf numFmtId="40" fontId="2" fillId="0" borderId="0">
      <alignment horizontal="left"/>
      <protection locked="0"/>
    </xf>
    <xf numFmtId="181" fontId="59" fillId="0" borderId="0"/>
    <xf numFmtId="39" fontId="60" fillId="0" borderId="0">
      <protection locked="0"/>
    </xf>
    <xf numFmtId="1" fontId="61" fillId="0" borderId="0">
      <alignment horizontal="center"/>
    </xf>
    <xf numFmtId="1" fontId="62" fillId="0" borderId="0">
      <alignment horizontal="centerContinuous"/>
    </xf>
  </cellStyleXfs>
  <cellXfs count="520">
    <xf numFmtId="0" fontId="0" fillId="0" borderId="0" xfId="0"/>
    <xf numFmtId="0" fontId="0" fillId="0" borderId="0" xfId="0" quotePrefix="1"/>
    <xf numFmtId="0" fontId="4" fillId="0" borderId="1" xfId="0" applyFont="1" applyFill="1" applyBorder="1"/>
    <xf numFmtId="0" fontId="4" fillId="0" borderId="0" xfId="0" applyFont="1"/>
    <xf numFmtId="0" fontId="6" fillId="0" borderId="0" xfId="0" applyFont="1"/>
    <xf numFmtId="0" fontId="4" fillId="0" borderId="0" xfId="0" applyFont="1" applyAlignment="1"/>
    <xf numFmtId="0" fontId="0" fillId="0" borderId="0" xfId="0" applyFill="1"/>
    <xf numFmtId="0" fontId="0" fillId="0" borderId="0" xfId="0" applyFill="1" applyBorder="1"/>
    <xf numFmtId="0" fontId="3" fillId="0" borderId="0" xfId="0" applyFont="1"/>
    <xf numFmtId="0" fontId="0" fillId="0" borderId="0" xfId="0" applyAlignment="1">
      <alignment wrapText="1"/>
    </xf>
    <xf numFmtId="0" fontId="8" fillId="0" borderId="0" xfId="0" applyFont="1"/>
    <xf numFmtId="0" fontId="0" fillId="0" borderId="2" xfId="0" pivotButton="1" applyBorder="1"/>
    <xf numFmtId="0" fontId="0" fillId="0" borderId="2" xfId="0" applyBorder="1"/>
    <xf numFmtId="0" fontId="0" fillId="0" borderId="3" xfId="0" applyBorder="1"/>
    <xf numFmtId="0" fontId="0" fillId="0" borderId="5" xfId="0" applyBorder="1"/>
    <xf numFmtId="0" fontId="0" fillId="0" borderId="6" xfId="0" applyBorder="1"/>
    <xf numFmtId="0" fontId="0" fillId="0" borderId="7" xfId="0" applyBorder="1"/>
    <xf numFmtId="9" fontId="0" fillId="0" borderId="0" xfId="1" applyFont="1"/>
    <xf numFmtId="165" fontId="0" fillId="0" borderId="0" xfId="1" applyNumberFormat="1" applyFont="1"/>
    <xf numFmtId="165" fontId="2" fillId="0" borderId="0" xfId="1" applyNumberFormat="1"/>
    <xf numFmtId="0" fontId="4" fillId="0" borderId="0" xfId="0" applyFont="1" applyAlignment="1">
      <alignment wrapText="1"/>
    </xf>
    <xf numFmtId="0" fontId="3" fillId="0" borderId="0" xfId="0" applyFont="1" applyFill="1"/>
    <xf numFmtId="0" fontId="0" fillId="0" borderId="2" xfId="0" pivotButton="1" applyBorder="1" applyAlignment="1">
      <alignment wrapText="1"/>
    </xf>
    <xf numFmtId="0" fontId="0" fillId="0" borderId="2" xfId="0" applyBorder="1" applyAlignment="1">
      <alignment wrapText="1"/>
    </xf>
    <xf numFmtId="0" fontId="0" fillId="0" borderId="7" xfId="0" applyBorder="1" applyAlignment="1">
      <alignment wrapText="1"/>
    </xf>
    <xf numFmtId="0" fontId="0" fillId="0" borderId="8" xfId="0" applyBorder="1" applyAlignment="1">
      <alignment wrapText="1"/>
    </xf>
    <xf numFmtId="0" fontId="10" fillId="0" borderId="0" xfId="0" applyFont="1"/>
    <xf numFmtId="165" fontId="0" fillId="0" borderId="0" xfId="1" applyNumberFormat="1" applyFont="1" applyFill="1"/>
    <xf numFmtId="165" fontId="4" fillId="0" borderId="0" xfId="1" applyNumberFormat="1" applyFont="1" applyFill="1"/>
    <xf numFmtId="0" fontId="0" fillId="0" borderId="0" xfId="0" applyAlignment="1">
      <alignment horizontal="left"/>
    </xf>
    <xf numFmtId="0" fontId="4" fillId="0" borderId="0" xfId="0" applyFont="1" applyAlignment="1">
      <alignment horizontal="left"/>
    </xf>
    <xf numFmtId="0" fontId="12" fillId="0" borderId="0" xfId="0" applyFont="1"/>
    <xf numFmtId="0" fontId="12" fillId="0" borderId="0" xfId="0" applyFont="1" applyAlignment="1">
      <alignment horizontal="left"/>
    </xf>
    <xf numFmtId="0" fontId="13" fillId="0" borderId="0" xfId="0" applyFont="1"/>
    <xf numFmtId="0" fontId="13" fillId="0" borderId="0" xfId="0" applyFont="1" applyAlignment="1">
      <alignment horizontal="left"/>
    </xf>
    <xf numFmtId="2" fontId="13" fillId="0" borderId="0" xfId="0" applyNumberFormat="1" applyFont="1"/>
    <xf numFmtId="0" fontId="2" fillId="0" borderId="0" xfId="0" applyFont="1" applyFill="1"/>
    <xf numFmtId="0" fontId="2" fillId="0" borderId="0" xfId="0" applyFont="1"/>
    <xf numFmtId="0" fontId="2" fillId="0" borderId="0" xfId="0" applyFont="1" applyAlignment="1">
      <alignment horizontal="left"/>
    </xf>
    <xf numFmtId="3" fontId="2" fillId="0" borderId="0" xfId="0" applyNumberFormat="1" applyFont="1"/>
    <xf numFmtId="0" fontId="11" fillId="0" borderId="0" xfId="0" applyFont="1" applyFill="1"/>
    <xf numFmtId="2" fontId="0" fillId="0" borderId="2" xfId="0" applyNumberFormat="1" applyBorder="1"/>
    <xf numFmtId="2" fontId="0" fillId="0" borderId="7" xfId="0" applyNumberFormat="1" applyBorder="1"/>
    <xf numFmtId="2" fontId="0" fillId="0" borderId="8" xfId="0" applyNumberFormat="1" applyBorder="1"/>
    <xf numFmtId="2" fontId="0" fillId="0" borderId="10" xfId="0" applyNumberFormat="1" applyBorder="1"/>
    <xf numFmtId="2" fontId="0" fillId="0" borderId="0" xfId="0" applyNumberFormat="1"/>
    <xf numFmtId="2" fontId="0" fillId="0" borderId="11" xfId="0" applyNumberFormat="1" applyBorder="1"/>
    <xf numFmtId="0" fontId="0" fillId="0" borderId="2" xfId="0" applyBorder="1" applyAlignment="1">
      <alignment horizontal="left"/>
    </xf>
    <xf numFmtId="0" fontId="0" fillId="0" borderId="10" xfId="0" applyBorder="1" applyAlignment="1">
      <alignment horizontal="left"/>
    </xf>
    <xf numFmtId="0" fontId="4" fillId="0" borderId="0" xfId="0" applyFont="1" applyFill="1"/>
    <xf numFmtId="0" fontId="0" fillId="0" borderId="0" xfId="0" applyFill="1" applyAlignment="1">
      <alignment horizontal="left"/>
    </xf>
    <xf numFmtId="9" fontId="3" fillId="0" borderId="0" xfId="1" applyFont="1" applyFill="1"/>
    <xf numFmtId="0" fontId="16" fillId="0" borderId="0" xfId="0" applyFont="1"/>
    <xf numFmtId="165" fontId="14" fillId="0" borderId="0" xfId="1" applyNumberFormat="1" applyFont="1" applyFill="1"/>
    <xf numFmtId="0" fontId="14" fillId="0" borderId="0" xfId="0" applyFont="1" applyFill="1"/>
    <xf numFmtId="165" fontId="17" fillId="0" borderId="0" xfId="1" applyNumberFormat="1" applyFont="1" applyFill="1"/>
    <xf numFmtId="0" fontId="4" fillId="2" borderId="0" xfId="0" applyFont="1" applyFill="1"/>
    <xf numFmtId="3" fontId="4" fillId="2" borderId="0" xfId="0" applyNumberFormat="1" applyFont="1" applyFill="1"/>
    <xf numFmtId="2" fontId="0" fillId="0" borderId="6" xfId="0" applyNumberFormat="1" applyBorder="1"/>
    <xf numFmtId="2" fontId="0" fillId="0" borderId="12" xfId="0" applyNumberFormat="1" applyBorder="1"/>
    <xf numFmtId="9" fontId="2" fillId="0" borderId="0" xfId="1" applyFont="1"/>
    <xf numFmtId="165" fontId="2" fillId="0" borderId="0" xfId="1" applyNumberFormat="1" applyFont="1" applyFill="1"/>
    <xf numFmtId="0" fontId="3" fillId="0" borderId="1" xfId="0" quotePrefix="1" applyFont="1" applyFill="1" applyBorder="1"/>
    <xf numFmtId="0" fontId="19" fillId="3" borderId="0" xfId="0" applyFont="1" applyFill="1"/>
    <xf numFmtId="0" fontId="20" fillId="3" borderId="0" xfId="0" applyFont="1" applyFill="1"/>
    <xf numFmtId="0" fontId="18" fillId="3" borderId="0" xfId="0" applyFont="1" applyFill="1"/>
    <xf numFmtId="0" fontId="4" fillId="3" borderId="0" xfId="0" applyFont="1" applyFill="1"/>
    <xf numFmtId="0" fontId="3" fillId="3" borderId="0" xfId="0" applyFont="1" applyFill="1" applyAlignment="1">
      <alignment vertical="top" wrapText="1"/>
    </xf>
    <xf numFmtId="0" fontId="0" fillId="3" borderId="0" xfId="0" applyFill="1"/>
    <xf numFmtId="0" fontId="0" fillId="0" borderId="0" xfId="0" applyFill="1" applyAlignment="1">
      <alignment wrapText="1"/>
    </xf>
    <xf numFmtId="0" fontId="3" fillId="0" borderId="0" xfId="0" applyFont="1" applyFill="1" applyBorder="1" applyAlignment="1">
      <alignment horizontal="left" vertical="top" wrapText="1"/>
    </xf>
    <xf numFmtId="0" fontId="0" fillId="0" borderId="0" xfId="0" quotePrefix="1" applyFill="1" applyBorder="1" applyAlignment="1">
      <alignment horizontal="left"/>
    </xf>
    <xf numFmtId="0" fontId="2" fillId="0" borderId="0" xfId="0" applyFont="1" applyFill="1" applyAlignment="1">
      <alignment horizontal="left"/>
    </xf>
    <xf numFmtId="1" fontId="0" fillId="0" borderId="0" xfId="0" applyNumberFormat="1"/>
    <xf numFmtId="0" fontId="3" fillId="0" borderId="0" xfId="0" applyFont="1" applyAlignment="1">
      <alignment wrapText="1"/>
    </xf>
    <xf numFmtId="0" fontId="0" fillId="0" borderId="0" xfId="0" applyAlignment="1"/>
    <xf numFmtId="0" fontId="12" fillId="0" borderId="0" xfId="0" applyFont="1" applyAlignment="1"/>
    <xf numFmtId="0" fontId="13" fillId="0" borderId="0" xfId="0" applyFont="1" applyAlignment="1"/>
    <xf numFmtId="0" fontId="4" fillId="0" borderId="0" xfId="0" applyFont="1" applyFill="1" applyAlignment="1">
      <alignment wrapText="1"/>
    </xf>
    <xf numFmtId="166" fontId="3" fillId="0" borderId="0" xfId="0" applyNumberFormat="1" applyFont="1" applyFill="1"/>
    <xf numFmtId="166" fontId="4" fillId="0" borderId="0" xfId="0" applyNumberFormat="1" applyFont="1" applyFill="1"/>
    <xf numFmtId="0" fontId="0" fillId="0" borderId="10" xfId="0" applyFill="1" applyBorder="1"/>
    <xf numFmtId="166" fontId="25" fillId="0" borderId="0" xfId="0" applyNumberFormat="1" applyFont="1" applyFill="1"/>
    <xf numFmtId="0" fontId="8" fillId="0" borderId="0" xfId="0" applyFont="1" applyFill="1"/>
    <xf numFmtId="0" fontId="6" fillId="0" borderId="0" xfId="0" applyFont="1" applyFill="1"/>
    <xf numFmtId="0" fontId="21" fillId="0" borderId="0" xfId="0" applyFont="1" applyFill="1"/>
    <xf numFmtId="3" fontId="22" fillId="0" borderId="0" xfId="0" applyNumberFormat="1" applyFont="1" applyFill="1"/>
    <xf numFmtId="9" fontId="2" fillId="0" borderId="0" xfId="1" applyFont="1" applyFill="1"/>
    <xf numFmtId="3" fontId="0" fillId="0" borderId="0" xfId="0" applyNumberFormat="1" applyFill="1"/>
    <xf numFmtId="9" fontId="2" fillId="0" borderId="0" xfId="1" applyFill="1"/>
    <xf numFmtId="9" fontId="4" fillId="0" borderId="0" xfId="1" applyFont="1" applyFill="1"/>
    <xf numFmtId="164" fontId="14" fillId="0" borderId="0" xfId="0" applyNumberFormat="1" applyFont="1" applyFill="1"/>
    <xf numFmtId="0" fontId="22" fillId="0" borderId="0" xfId="0" applyFont="1" applyFill="1"/>
    <xf numFmtId="166" fontId="22" fillId="0" borderId="0" xfId="0" applyNumberFormat="1" applyFont="1" applyFill="1"/>
    <xf numFmtId="166" fontId="21" fillId="0" borderId="0" xfId="0" applyNumberFormat="1" applyFont="1" applyFill="1"/>
    <xf numFmtId="0" fontId="0" fillId="0" borderId="2" xfId="0" applyFill="1" applyBorder="1"/>
    <xf numFmtId="0" fontId="0" fillId="0" borderId="4" xfId="0" applyFill="1" applyBorder="1"/>
    <xf numFmtId="0" fontId="0" fillId="0" borderId="3" xfId="0" applyFill="1" applyBorder="1"/>
    <xf numFmtId="0" fontId="0" fillId="0" borderId="5" xfId="0" applyFill="1" applyBorder="1"/>
    <xf numFmtId="0" fontId="0" fillId="0" borderId="7" xfId="0" applyFill="1" applyBorder="1"/>
    <xf numFmtId="2" fontId="0" fillId="0" borderId="0" xfId="0" applyNumberFormat="1" applyFill="1"/>
    <xf numFmtId="9" fontId="2" fillId="0" borderId="0" xfId="0" applyNumberFormat="1" applyFont="1" applyFill="1"/>
    <xf numFmtId="9" fontId="0" fillId="0" borderId="0" xfId="1" applyFont="1" applyFill="1"/>
    <xf numFmtId="3" fontId="4" fillId="0" borderId="0" xfId="0" applyNumberFormat="1" applyFont="1" applyFill="1"/>
    <xf numFmtId="0" fontId="16" fillId="0" borderId="0" xfId="0" applyFont="1" applyFill="1"/>
    <xf numFmtId="10" fontId="0" fillId="0" borderId="0" xfId="0" applyNumberFormat="1" applyFill="1"/>
    <xf numFmtId="9" fontId="14" fillId="0" borderId="0" xfId="0" applyNumberFormat="1" applyFont="1" applyFill="1"/>
    <xf numFmtId="0" fontId="0" fillId="0" borderId="13" xfId="0" applyFill="1" applyBorder="1"/>
    <xf numFmtId="0" fontId="0" fillId="0" borderId="6" xfId="0" applyFill="1" applyBorder="1"/>
    <xf numFmtId="0" fontId="0" fillId="0" borderId="2" xfId="0" applyNumberFormat="1" applyFill="1" applyBorder="1"/>
    <xf numFmtId="0" fontId="0" fillId="0" borderId="7" xfId="0" applyNumberFormat="1" applyFill="1" applyBorder="1"/>
    <xf numFmtId="0" fontId="0" fillId="0" borderId="6" xfId="0" applyNumberFormat="1" applyFill="1" applyBorder="1"/>
    <xf numFmtId="0" fontId="0" fillId="0" borderId="10" xfId="0" applyNumberFormat="1" applyFill="1" applyBorder="1"/>
    <xf numFmtId="0" fontId="0" fillId="0" borderId="0" xfId="0" applyNumberFormat="1" applyFill="1"/>
    <xf numFmtId="0" fontId="0" fillId="0" borderId="12" xfId="0" applyNumberFormat="1" applyFill="1" applyBorder="1"/>
    <xf numFmtId="0" fontId="0" fillId="0" borderId="14" xfId="0" applyFill="1" applyBorder="1"/>
    <xf numFmtId="0" fontId="0" fillId="0" borderId="14" xfId="0" applyNumberFormat="1" applyFill="1" applyBorder="1"/>
    <xf numFmtId="0" fontId="0" fillId="0" borderId="15" xfId="0" applyNumberFormat="1" applyFill="1" applyBorder="1"/>
    <xf numFmtId="0" fontId="0" fillId="0" borderId="16" xfId="0" applyNumberFormat="1" applyFill="1" applyBorder="1"/>
    <xf numFmtId="166" fontId="14" fillId="0" borderId="0" xfId="0" applyNumberFormat="1" applyFont="1" applyFill="1"/>
    <xf numFmtId="0" fontId="0" fillId="0" borderId="1" xfId="0" quotePrefix="1" applyFill="1" applyBorder="1"/>
    <xf numFmtId="0" fontId="26" fillId="0" borderId="0" xfId="0" applyFont="1" applyFill="1" applyBorder="1" applyAlignment="1">
      <alignment horizontal="center" wrapText="1"/>
    </xf>
    <xf numFmtId="0" fontId="27" fillId="0" borderId="0" xfId="0" applyFont="1" applyFill="1" applyBorder="1" applyAlignment="1">
      <alignment horizontal="center" wrapText="1"/>
    </xf>
    <xf numFmtId="0" fontId="0" fillId="0" borderId="0" xfId="0" applyBorder="1"/>
    <xf numFmtId="0" fontId="4" fillId="0" borderId="0" xfId="0" applyFont="1" applyBorder="1" applyAlignment="1">
      <alignment horizontal="center" wrapText="1"/>
    </xf>
    <xf numFmtId="0" fontId="28" fillId="0" borderId="0" xfId="0" applyFont="1" applyAlignment="1">
      <alignment wrapText="1"/>
    </xf>
    <xf numFmtId="0" fontId="3" fillId="0" borderId="0" xfId="0" applyFont="1" applyBorder="1" applyAlignment="1">
      <alignment wrapText="1"/>
    </xf>
    <xf numFmtId="0" fontId="4" fillId="0" borderId="0" xfId="0" applyFont="1" applyBorder="1" applyAlignment="1">
      <alignment vertical="center" wrapText="1"/>
    </xf>
    <xf numFmtId="0" fontId="4" fillId="0" borderId="0" xfId="0" applyFont="1" applyFill="1" applyBorder="1" applyAlignment="1">
      <alignment horizontal="center" wrapText="1"/>
    </xf>
    <xf numFmtId="0" fontId="4" fillId="0" borderId="0" xfId="0" applyFont="1" applyAlignment="1">
      <alignment vertical="center" wrapText="1"/>
    </xf>
    <xf numFmtId="0" fontId="0" fillId="0" borderId="8" xfId="0" applyBorder="1"/>
    <xf numFmtId="0" fontId="0" fillId="0" borderId="8" xfId="0" applyNumberFormat="1" applyBorder="1"/>
    <xf numFmtId="0" fontId="0" fillId="0" borderId="13" xfId="0" applyBorder="1"/>
    <xf numFmtId="0" fontId="0" fillId="0" borderId="10" xfId="0" applyBorder="1"/>
    <xf numFmtId="0" fontId="0" fillId="0" borderId="11" xfId="0" applyNumberFormat="1" applyBorder="1"/>
    <xf numFmtId="0" fontId="3" fillId="0" borderId="0" xfId="0" applyFont="1" applyBorder="1"/>
    <xf numFmtId="0" fontId="3" fillId="0" borderId="0" xfId="0" applyFont="1" applyFill="1" applyBorder="1"/>
    <xf numFmtId="168" fontId="0" fillId="0" borderId="0" xfId="0" applyNumberFormat="1"/>
    <xf numFmtId="0" fontId="3" fillId="0" borderId="0" xfId="0" applyFont="1" applyFill="1" applyAlignment="1">
      <alignment vertical="center"/>
    </xf>
    <xf numFmtId="0" fontId="3" fillId="0" borderId="0" xfId="0" applyFont="1" applyFill="1" applyBorder="1" applyAlignment="1">
      <alignment vertical="center"/>
    </xf>
    <xf numFmtId="168" fontId="0" fillId="0" borderId="0" xfId="0" quotePrefix="1" applyNumberFormat="1"/>
    <xf numFmtId="0" fontId="0" fillId="0" borderId="24" xfId="0" applyBorder="1"/>
    <xf numFmtId="0" fontId="0" fillId="0" borderId="14" xfId="0" applyBorder="1"/>
    <xf numFmtId="0" fontId="0" fillId="0" borderId="25" xfId="0" applyNumberFormat="1" applyBorder="1"/>
    <xf numFmtId="1" fontId="0" fillId="0" borderId="26" xfId="0" applyNumberFormat="1" applyBorder="1"/>
    <xf numFmtId="1" fontId="0" fillId="0" borderId="0" xfId="0" applyNumberFormat="1" applyBorder="1"/>
    <xf numFmtId="1" fontId="4" fillId="0" borderId="0" xfId="0" applyNumberFormat="1" applyFont="1" applyFill="1" applyBorder="1"/>
    <xf numFmtId="1" fontId="4" fillId="0" borderId="27" xfId="0" applyNumberFormat="1" applyFont="1" applyFill="1" applyBorder="1"/>
    <xf numFmtId="0" fontId="4" fillId="0" borderId="27" xfId="0" applyFont="1" applyBorder="1"/>
    <xf numFmtId="0" fontId="0" fillId="0" borderId="28" xfId="0" applyBorder="1"/>
    <xf numFmtId="0" fontId="0" fillId="0" borderId="29" xfId="0" applyBorder="1"/>
    <xf numFmtId="0" fontId="0" fillId="0" borderId="30" xfId="0" applyBorder="1"/>
    <xf numFmtId="0" fontId="0" fillId="0" borderId="26" xfId="0" applyBorder="1"/>
    <xf numFmtId="0" fontId="0" fillId="0" borderId="27" xfId="0" applyBorder="1"/>
    <xf numFmtId="1" fontId="4" fillId="0" borderId="28" xfId="0" applyNumberFormat="1" applyFont="1" applyFill="1" applyBorder="1"/>
    <xf numFmtId="1" fontId="4" fillId="0" borderId="29" xfId="0" applyNumberFormat="1" applyFont="1" applyFill="1" applyBorder="1"/>
    <xf numFmtId="1" fontId="4" fillId="0" borderId="30" xfId="0" applyNumberFormat="1" applyFont="1" applyFill="1" applyBorder="1"/>
    <xf numFmtId="0" fontId="4" fillId="0" borderId="30" xfId="0" applyFont="1" applyBorder="1"/>
    <xf numFmtId="1" fontId="3" fillId="0" borderId="0" xfId="0" applyNumberFormat="1" applyFont="1" applyBorder="1" applyAlignment="1"/>
    <xf numFmtId="1" fontId="3" fillId="0" borderId="27" xfId="0" applyNumberFormat="1" applyFont="1" applyBorder="1" applyAlignment="1"/>
    <xf numFmtId="168" fontId="12" fillId="0" borderId="0" xfId="0" applyNumberFormat="1" applyFont="1" applyAlignment="1"/>
    <xf numFmtId="0" fontId="4" fillId="0" borderId="0" xfId="0" applyFont="1" applyFill="1" applyBorder="1"/>
    <xf numFmtId="1" fontId="3" fillId="0" borderId="29" xfId="0" applyNumberFormat="1" applyFont="1" applyBorder="1" applyAlignment="1"/>
    <xf numFmtId="1" fontId="3" fillId="0" borderId="30" xfId="0" applyNumberFormat="1" applyFont="1" applyBorder="1" applyAlignment="1"/>
    <xf numFmtId="1" fontId="16" fillId="0" borderId="0" xfId="0" applyNumberFormat="1" applyFont="1" applyBorder="1" applyAlignment="1"/>
    <xf numFmtId="0" fontId="3" fillId="0" borderId="0" xfId="0" quotePrefix="1" applyFont="1" applyBorder="1"/>
    <xf numFmtId="0" fontId="3" fillId="0" borderId="0" xfId="0" quotePrefix="1" applyFont="1" applyFill="1" applyBorder="1"/>
    <xf numFmtId="0" fontId="12" fillId="0" borderId="0" xfId="0" applyFont="1" applyFill="1"/>
    <xf numFmtId="0" fontId="28" fillId="0" borderId="0" xfId="0" applyFont="1" applyFill="1" applyBorder="1"/>
    <xf numFmtId="0" fontId="4" fillId="0" borderId="34" xfId="0" applyFont="1" applyFill="1" applyBorder="1"/>
    <xf numFmtId="0" fontId="3" fillId="0" borderId="34" xfId="0" applyFont="1" applyFill="1" applyBorder="1"/>
    <xf numFmtId="0" fontId="4" fillId="0" borderId="19" xfId="0" applyFont="1" applyFill="1" applyBorder="1" applyAlignment="1">
      <alignment wrapText="1"/>
    </xf>
    <xf numFmtId="0" fontId="4" fillId="0" borderId="17" xfId="0" applyFont="1" applyFill="1" applyBorder="1" applyAlignment="1">
      <alignment wrapText="1"/>
    </xf>
    <xf numFmtId="0" fontId="4" fillId="0" borderId="17" xfId="0" applyFont="1" applyFill="1" applyBorder="1"/>
    <xf numFmtId="0" fontId="4" fillId="0" borderId="18" xfId="0" applyFont="1" applyFill="1" applyBorder="1"/>
    <xf numFmtId="41" fontId="0" fillId="0" borderId="21" xfId="0" applyNumberFormat="1" applyBorder="1" applyAlignment="1">
      <alignment horizontal="center"/>
    </xf>
    <xf numFmtId="41" fontId="0" fillId="0" borderId="36" xfId="0" applyNumberFormat="1" applyBorder="1" applyAlignment="1">
      <alignment horizontal="center"/>
    </xf>
    <xf numFmtId="1" fontId="3" fillId="0" borderId="28" xfId="0" applyNumberFormat="1" applyFont="1" applyBorder="1" applyAlignment="1"/>
    <xf numFmtId="1" fontId="3" fillId="0" borderId="26" xfId="0" applyNumberFormat="1" applyFont="1" applyBorder="1" applyAlignment="1"/>
    <xf numFmtId="41" fontId="12" fillId="0" borderId="36" xfId="0" applyNumberFormat="1" applyFont="1" applyBorder="1" applyAlignment="1">
      <alignment horizontal="center"/>
    </xf>
    <xf numFmtId="0" fontId="13" fillId="0" borderId="0" xfId="0" applyFont="1" applyFill="1"/>
    <xf numFmtId="0" fontId="31" fillId="0" borderId="0" xfId="0" applyFont="1" applyAlignment="1">
      <alignment wrapText="1"/>
    </xf>
    <xf numFmtId="41" fontId="31" fillId="0" borderId="36" xfId="0" applyNumberFormat="1" applyFont="1" applyBorder="1" applyAlignment="1">
      <alignment horizontal="center"/>
    </xf>
    <xf numFmtId="0" fontId="3" fillId="0" borderId="0" xfId="0" applyFont="1" applyAlignment="1"/>
    <xf numFmtId="0" fontId="2" fillId="0" borderId="0" xfId="0" applyFont="1" applyFill="1" applyAlignment="1"/>
    <xf numFmtId="0" fontId="12" fillId="0" borderId="0" xfId="0" applyFont="1" applyBorder="1"/>
    <xf numFmtId="0" fontId="12" fillId="0" borderId="27" xfId="0" applyFont="1" applyBorder="1"/>
    <xf numFmtId="1" fontId="12" fillId="0" borderId="26" xfId="0" applyNumberFormat="1" applyFont="1" applyBorder="1" applyAlignment="1"/>
    <xf numFmtId="1" fontId="12" fillId="0" borderId="0" xfId="0" applyNumberFormat="1" applyFont="1" applyBorder="1" applyAlignment="1"/>
    <xf numFmtId="1" fontId="12" fillId="0" borderId="27" xfId="0" applyNumberFormat="1" applyFont="1" applyBorder="1" applyAlignment="1"/>
    <xf numFmtId="0" fontId="12" fillId="0" borderId="32" xfId="0" applyFont="1" applyBorder="1"/>
    <xf numFmtId="0" fontId="12" fillId="0" borderId="23" xfId="0" applyFont="1" applyBorder="1"/>
    <xf numFmtId="1" fontId="12" fillId="0" borderId="31" xfId="0" applyNumberFormat="1" applyFont="1" applyBorder="1" applyAlignment="1"/>
    <xf numFmtId="1" fontId="12" fillId="0" borderId="32" xfId="0" applyNumberFormat="1" applyFont="1" applyBorder="1" applyAlignment="1"/>
    <xf numFmtId="1" fontId="12" fillId="0" borderId="23" xfId="0" applyNumberFormat="1" applyFont="1" applyBorder="1" applyAlignment="1"/>
    <xf numFmtId="41" fontId="12" fillId="0" borderId="22" xfId="0" applyNumberFormat="1" applyFont="1" applyBorder="1" applyAlignment="1">
      <alignment horizontal="center"/>
    </xf>
    <xf numFmtId="0" fontId="12" fillId="0" borderId="26" xfId="0" applyFont="1" applyBorder="1"/>
    <xf numFmtId="0" fontId="12" fillId="0" borderId="31" xfId="0" applyFont="1" applyBorder="1"/>
    <xf numFmtId="3" fontId="3" fillId="0" borderId="0" xfId="0" applyNumberFormat="1" applyFont="1"/>
    <xf numFmtId="3" fontId="0" fillId="0" borderId="0" xfId="0" applyNumberFormat="1"/>
    <xf numFmtId="3" fontId="25" fillId="0" borderId="0" xfId="0" applyNumberFormat="1" applyFont="1" applyFill="1"/>
    <xf numFmtId="0" fontId="0" fillId="0" borderId="14" xfId="0" applyBorder="1" applyAlignment="1">
      <alignment horizontal="left"/>
    </xf>
    <xf numFmtId="2" fontId="0" fillId="0" borderId="14" xfId="0" applyNumberFormat="1" applyBorder="1"/>
    <xf numFmtId="2" fontId="0" fillId="0" borderId="15" xfId="0" applyNumberFormat="1" applyBorder="1"/>
    <xf numFmtId="2" fontId="0" fillId="0" borderId="16" xfId="0" applyNumberFormat="1" applyBorder="1"/>
    <xf numFmtId="3" fontId="12" fillId="0" borderId="0" xfId="0" applyNumberFormat="1" applyFont="1" applyBorder="1"/>
    <xf numFmtId="3" fontId="12" fillId="0" borderId="27" xfId="0" applyNumberFormat="1" applyFont="1" applyBorder="1"/>
    <xf numFmtId="3" fontId="12" fillId="0" borderId="26" xfId="0" applyNumberFormat="1" applyFont="1" applyBorder="1"/>
    <xf numFmtId="3" fontId="13" fillId="0" borderId="0" xfId="0" applyNumberFormat="1" applyFont="1" applyBorder="1"/>
    <xf numFmtId="3" fontId="13" fillId="0" borderId="27" xfId="0" applyNumberFormat="1" applyFont="1" applyBorder="1"/>
    <xf numFmtId="3" fontId="13" fillId="0" borderId="26" xfId="0" applyNumberFormat="1" applyFont="1" applyBorder="1"/>
    <xf numFmtId="3" fontId="13" fillId="0" borderId="32" xfId="0" applyNumberFormat="1" applyFont="1" applyBorder="1"/>
    <xf numFmtId="3" fontId="13" fillId="0" borderId="23" xfId="0" applyNumberFormat="1" applyFont="1" applyBorder="1"/>
    <xf numFmtId="3" fontId="13" fillId="0" borderId="31" xfId="0" applyNumberFormat="1" applyFont="1" applyBorder="1"/>
    <xf numFmtId="3" fontId="13" fillId="0" borderId="0" xfId="0" applyNumberFormat="1" applyFont="1"/>
    <xf numFmtId="3" fontId="12" fillId="0" borderId="0" xfId="0" applyNumberFormat="1" applyFont="1"/>
    <xf numFmtId="0" fontId="14" fillId="0" borderId="0" xfId="0" applyFont="1"/>
    <xf numFmtId="0" fontId="17" fillId="0" borderId="0" xfId="0" applyFont="1"/>
    <xf numFmtId="0" fontId="32" fillId="0" borderId="0" xfId="0" applyFont="1"/>
    <xf numFmtId="3" fontId="32" fillId="0" borderId="0" xfId="0" applyNumberFormat="1" applyFont="1"/>
    <xf numFmtId="166" fontId="32" fillId="0" borderId="0" xfId="0" applyNumberFormat="1" applyFont="1" applyFill="1"/>
    <xf numFmtId="0" fontId="31" fillId="0" borderId="0" xfId="0" applyFont="1"/>
    <xf numFmtId="3" fontId="31" fillId="0" borderId="0" xfId="0" applyNumberFormat="1" applyFont="1"/>
    <xf numFmtId="166" fontId="31" fillId="0" borderId="0" xfId="0" applyNumberFormat="1" applyFont="1" applyFill="1"/>
    <xf numFmtId="0" fontId="33" fillId="0" borderId="0" xfId="0" applyFont="1" applyFill="1"/>
    <xf numFmtId="3" fontId="13" fillId="0" borderId="0" xfId="0" applyNumberFormat="1" applyFont="1" applyFill="1"/>
    <xf numFmtId="166" fontId="13" fillId="0" borderId="0" xfId="0" applyNumberFormat="1" applyFont="1" applyFill="1"/>
    <xf numFmtId="166" fontId="33" fillId="0" borderId="0" xfId="0" applyNumberFormat="1" applyFont="1" applyFill="1"/>
    <xf numFmtId="0" fontId="34" fillId="0" borderId="0" xfId="0" applyFont="1" applyFill="1"/>
    <xf numFmtId="3" fontId="12" fillId="0" borderId="0" xfId="0" applyNumberFormat="1" applyFont="1" applyFill="1"/>
    <xf numFmtId="166" fontId="12" fillId="0" borderId="0" xfId="0" applyNumberFormat="1" applyFont="1" applyFill="1"/>
    <xf numFmtId="166" fontId="34" fillId="0" borderId="0" xfId="0" applyNumberFormat="1" applyFont="1" applyFill="1"/>
    <xf numFmtId="0" fontId="3" fillId="0" borderId="0" xfId="0" applyFont="1" applyBorder="1" applyAlignment="1">
      <alignment horizontal="center" wrapText="1"/>
    </xf>
    <xf numFmtId="0" fontId="6" fillId="0" borderId="0" xfId="0" applyFont="1" applyFill="1" applyBorder="1"/>
    <xf numFmtId="0" fontId="16" fillId="0" borderId="0" xfId="0" applyFont="1" applyFill="1" applyBorder="1"/>
    <xf numFmtId="0" fontId="15" fillId="0" borderId="0" xfId="0" applyFont="1" applyFill="1" applyAlignment="1">
      <alignment horizontal="left"/>
    </xf>
    <xf numFmtId="0" fontId="15" fillId="0" borderId="0" xfId="0" applyFont="1"/>
    <xf numFmtId="0" fontId="15" fillId="0" borderId="0" xfId="0" quotePrefix="1" applyFont="1"/>
    <xf numFmtId="0" fontId="12" fillId="0" borderId="0" xfId="0" quotePrefix="1" applyFont="1"/>
    <xf numFmtId="0" fontId="13" fillId="0" borderId="0" xfId="0" quotePrefix="1" applyFont="1"/>
    <xf numFmtId="0" fontId="15" fillId="0" borderId="0" xfId="0" applyFont="1" applyFill="1"/>
    <xf numFmtId="0" fontId="32" fillId="0" borderId="0" xfId="0" quotePrefix="1" applyFont="1"/>
    <xf numFmtId="0" fontId="31" fillId="0" borderId="0" xfId="0" quotePrefix="1" applyFont="1"/>
    <xf numFmtId="0" fontId="0" fillId="0" borderId="18" xfId="0" applyBorder="1" applyAlignment="1">
      <alignment vertical="center" wrapText="1"/>
    </xf>
    <xf numFmtId="0" fontId="35" fillId="0" borderId="0" xfId="0" applyFont="1"/>
    <xf numFmtId="1" fontId="0" fillId="0" borderId="27" xfId="0" applyNumberFormat="1" applyBorder="1"/>
    <xf numFmtId="0" fontId="2" fillId="0" borderId="0" xfId="0" applyFont="1" applyFill="1" applyAlignment="1">
      <alignment vertical="center"/>
    </xf>
    <xf numFmtId="0" fontId="0" fillId="0" borderId="0" xfId="0" applyFill="1" applyBorder="1" applyAlignment="1">
      <alignment horizontal="left"/>
    </xf>
    <xf numFmtId="169" fontId="36" fillId="0" borderId="0" xfId="2" applyFont="1" applyAlignment="1">
      <alignment horizontal="left"/>
    </xf>
    <xf numFmtId="169" fontId="37" fillId="0" borderId="0" xfId="2" applyFont="1"/>
    <xf numFmtId="169" fontId="38" fillId="0" borderId="0" xfId="2" applyFont="1" applyAlignment="1">
      <alignment horizontal="left"/>
    </xf>
    <xf numFmtId="169" fontId="39" fillId="6" borderId="1" xfId="2" applyFont="1" applyFill="1" applyBorder="1" applyAlignment="1">
      <alignment horizontal="center"/>
    </xf>
    <xf numFmtId="0" fontId="39" fillId="6" borderId="1" xfId="2" applyNumberFormat="1" applyFont="1" applyFill="1" applyBorder="1" applyAlignment="1">
      <alignment horizontal="center" wrapText="1"/>
    </xf>
    <xf numFmtId="169" fontId="39" fillId="8" borderId="1" xfId="2" applyFont="1" applyFill="1" applyBorder="1" applyAlignment="1"/>
    <xf numFmtId="3" fontId="37" fillId="0" borderId="1" xfId="2" applyNumberFormat="1" applyFont="1" applyBorder="1" applyAlignment="1">
      <alignment horizontal="center"/>
    </xf>
    <xf numFmtId="169" fontId="2" fillId="0" borderId="1" xfId="2" applyFont="1" applyBorder="1"/>
    <xf numFmtId="165" fontId="0" fillId="0" borderId="1" xfId="1" applyNumberFormat="1" applyFont="1" applyFill="1" applyBorder="1" applyAlignment="1">
      <alignment horizontal="center"/>
    </xf>
    <xf numFmtId="169" fontId="37" fillId="0" borderId="1" xfId="2" applyFont="1" applyBorder="1" applyAlignment="1">
      <alignment horizontal="left"/>
    </xf>
    <xf numFmtId="169" fontId="39" fillId="0" borderId="1" xfId="2" applyFont="1" applyBorder="1" applyAlignment="1">
      <alignment horizontal="left"/>
    </xf>
    <xf numFmtId="169" fontId="39" fillId="9" borderId="1" xfId="2" applyFont="1" applyFill="1" applyBorder="1" applyAlignment="1"/>
    <xf numFmtId="3" fontId="0" fillId="0" borderId="1" xfId="1" applyNumberFormat="1" applyFont="1" applyFill="1" applyBorder="1" applyAlignment="1">
      <alignment horizontal="center"/>
    </xf>
    <xf numFmtId="169" fontId="37" fillId="0" borderId="0" xfId="2" applyFont="1" applyFill="1"/>
    <xf numFmtId="3" fontId="39" fillId="0" borderId="0" xfId="2" applyNumberFormat="1" applyFont="1" applyBorder="1" applyAlignment="1">
      <alignment horizontal="center"/>
    </xf>
    <xf numFmtId="169" fontId="40" fillId="0" borderId="0" xfId="2" applyFont="1" applyAlignment="1">
      <alignment horizontal="center"/>
    </xf>
    <xf numFmtId="3" fontId="40" fillId="0" borderId="0" xfId="2" applyNumberFormat="1" applyFont="1" applyAlignment="1">
      <alignment horizontal="center"/>
    </xf>
    <xf numFmtId="169" fontId="2" fillId="0" borderId="0" xfId="2" applyBorder="1"/>
    <xf numFmtId="165" fontId="0" fillId="0" borderId="0" xfId="1" applyNumberFormat="1" applyFont="1" applyFill="1" applyBorder="1" applyAlignment="1">
      <alignment horizontal="center"/>
    </xf>
    <xf numFmtId="169" fontId="37" fillId="0" borderId="0" xfId="2" applyFont="1" applyAlignment="1">
      <alignment horizontal="center"/>
    </xf>
    <xf numFmtId="169" fontId="26" fillId="0" borderId="0" xfId="2" applyFont="1" applyAlignment="1">
      <alignment horizontal="left"/>
    </xf>
    <xf numFmtId="169" fontId="37" fillId="0" borderId="0" xfId="2" applyFont="1" applyBorder="1" applyAlignment="1">
      <alignment horizontal="center"/>
    </xf>
    <xf numFmtId="169" fontId="39" fillId="10" borderId="1" xfId="2" applyFont="1" applyFill="1" applyBorder="1" applyAlignment="1">
      <alignment horizontal="left"/>
    </xf>
    <xf numFmtId="0" fontId="37" fillId="0" borderId="0" xfId="2" applyNumberFormat="1" applyFont="1"/>
    <xf numFmtId="169" fontId="41" fillId="0" borderId="0" xfId="2" applyFont="1" applyAlignment="1">
      <alignment horizontal="left"/>
    </xf>
    <xf numFmtId="169" fontId="37" fillId="0" borderId="0" xfId="2" applyFont="1" applyBorder="1"/>
    <xf numFmtId="169" fontId="37" fillId="0" borderId="0" xfId="2" applyFont="1" applyBorder="1" applyAlignment="1">
      <alignment horizontal="left"/>
    </xf>
    <xf numFmtId="3" fontId="37" fillId="0" borderId="0" xfId="2" applyNumberFormat="1" applyFont="1" applyBorder="1" applyAlignment="1">
      <alignment horizontal="center"/>
    </xf>
    <xf numFmtId="169" fontId="39" fillId="6" borderId="1" xfId="2" applyFont="1" applyFill="1" applyBorder="1" applyAlignment="1">
      <alignment horizontal="center" vertical="center"/>
    </xf>
    <xf numFmtId="169" fontId="2" fillId="0" borderId="0" xfId="2" applyFont="1" applyBorder="1"/>
    <xf numFmtId="0" fontId="0" fillId="0" borderId="0" xfId="0" applyFill="1" applyBorder="1" applyAlignment="1">
      <alignment wrapText="1"/>
    </xf>
    <xf numFmtId="0" fontId="7" fillId="0" borderId="1" xfId="0" applyNumberFormat="1" applyFont="1" applyFill="1" applyBorder="1"/>
    <xf numFmtId="0" fontId="7" fillId="0" borderId="1" xfId="0" quotePrefix="1" applyNumberFormat="1" applyFont="1" applyFill="1" applyBorder="1" applyAlignment="1">
      <alignment wrapText="1"/>
    </xf>
    <xf numFmtId="0" fontId="0" fillId="0" borderId="1" xfId="0" quotePrefix="1" applyNumberFormat="1" applyFill="1" applyBorder="1"/>
    <xf numFmtId="0" fontId="0" fillId="0" borderId="1" xfId="0" quotePrefix="1" applyNumberFormat="1" applyFill="1" applyBorder="1" applyAlignment="1">
      <alignment wrapText="1"/>
    </xf>
    <xf numFmtId="0" fontId="0" fillId="0" borderId="1" xfId="0" applyNumberFormat="1" applyFill="1" applyBorder="1" applyAlignment="1">
      <alignment wrapText="1"/>
    </xf>
    <xf numFmtId="0" fontId="0" fillId="0" borderId="1" xfId="0" applyFill="1" applyBorder="1"/>
    <xf numFmtId="0" fontId="0" fillId="0" borderId="1" xfId="0" applyFill="1" applyBorder="1" applyAlignment="1">
      <alignment wrapText="1"/>
    </xf>
    <xf numFmtId="0" fontId="0" fillId="0" borderId="0" xfId="0" quotePrefix="1" applyNumberFormat="1" applyFill="1" applyBorder="1"/>
    <xf numFmtId="0" fontId="0" fillId="0" borderId="0" xfId="0" quotePrefix="1" applyFill="1" applyBorder="1"/>
    <xf numFmtId="0" fontId="7" fillId="0" borderId="1" xfId="0" quotePrefix="1" applyNumberFormat="1" applyFont="1" applyFill="1" applyBorder="1" applyAlignment="1">
      <alignment horizontal="left"/>
    </xf>
    <xf numFmtId="0" fontId="7" fillId="0" borderId="1" xfId="0" quotePrefix="1" applyNumberFormat="1" applyFont="1" applyFill="1" applyBorder="1"/>
    <xf numFmtId="0" fontId="3" fillId="0" borderId="1" xfId="0" applyFont="1" applyFill="1" applyBorder="1"/>
    <xf numFmtId="0" fontId="3" fillId="0" borderId="1" xfId="0" applyFont="1" applyBorder="1" applyAlignment="1">
      <alignment horizontal="left" vertical="center" wrapText="1"/>
    </xf>
    <xf numFmtId="0" fontId="2" fillId="0" borderId="1" xfId="0" applyFont="1" applyBorder="1" applyAlignment="1">
      <alignment horizontal="left" vertical="center" wrapText="1"/>
    </xf>
    <xf numFmtId="0" fontId="3" fillId="0" borderId="1" xfId="0" applyFont="1" applyFill="1" applyBorder="1" applyAlignment="1">
      <alignment horizontal="left" vertical="center" wrapText="1"/>
    </xf>
    <xf numFmtId="0" fontId="26" fillId="6" borderId="1" xfId="0" applyFont="1" applyFill="1" applyBorder="1" applyAlignment="1">
      <alignment horizontal="center" vertical="center" wrapText="1"/>
    </xf>
    <xf numFmtId="167" fontId="0" fillId="0" borderId="0" xfId="0" applyNumberFormat="1"/>
    <xf numFmtId="0" fontId="2" fillId="0" borderId="0" xfId="0" applyFont="1" applyBorder="1" applyAlignment="1">
      <alignment vertical="center" wrapText="1"/>
    </xf>
    <xf numFmtId="0" fontId="42" fillId="0" borderId="0" xfId="3" applyNumberFormat="1" applyFont="1" applyAlignment="1">
      <alignment horizontal="center"/>
    </xf>
    <xf numFmtId="0" fontId="39" fillId="0" borderId="0" xfId="3" applyNumberFormat="1" applyFont="1" applyAlignment="1">
      <alignment horizontal="center" wrapText="1"/>
    </xf>
    <xf numFmtId="0" fontId="37" fillId="0" borderId="0" xfId="3" applyNumberFormat="1" applyFont="1" applyAlignment="1">
      <alignment horizontal="left" wrapText="1"/>
    </xf>
    <xf numFmtId="0" fontId="2" fillId="0" borderId="0" xfId="0" applyFont="1" applyFill="1" applyBorder="1"/>
    <xf numFmtId="41" fontId="0" fillId="0" borderId="22" xfId="0" applyNumberFormat="1" applyBorder="1" applyAlignment="1">
      <alignment horizontal="center"/>
    </xf>
    <xf numFmtId="1" fontId="4" fillId="0" borderId="28" xfId="0" applyNumberFormat="1" applyFont="1" applyBorder="1"/>
    <xf numFmtId="1" fontId="4" fillId="0" borderId="29" xfId="0" applyNumberFormat="1" applyFont="1" applyBorder="1"/>
    <xf numFmtId="1" fontId="4" fillId="0" borderId="30" xfId="0" applyNumberFormat="1" applyFont="1" applyBorder="1"/>
    <xf numFmtId="0" fontId="4" fillId="0" borderId="0" xfId="0" applyFont="1" applyFill="1" applyBorder="1" applyAlignment="1">
      <alignment horizontal="center"/>
    </xf>
    <xf numFmtId="0" fontId="2" fillId="0" borderId="0" xfId="0" applyFont="1" applyBorder="1"/>
    <xf numFmtId="2" fontId="0" fillId="0" borderId="0" xfId="0" applyNumberFormat="1" applyFill="1" applyBorder="1"/>
    <xf numFmtId="0" fontId="9" fillId="0" borderId="0" xfId="0" applyFont="1" applyFill="1" applyBorder="1"/>
    <xf numFmtId="0" fontId="29" fillId="0" borderId="0" xfId="0" applyFont="1" applyFill="1" applyBorder="1"/>
    <xf numFmtId="167" fontId="0" fillId="0" borderId="0" xfId="0" applyNumberFormat="1" applyFill="1" applyBorder="1" applyAlignment="1">
      <alignment horizontal="right"/>
    </xf>
    <xf numFmtId="0" fontId="0" fillId="0" borderId="0" xfId="0" applyFill="1" applyBorder="1" applyAlignment="1">
      <alignment horizontal="right"/>
    </xf>
    <xf numFmtId="10" fontId="2" fillId="0" borderId="0" xfId="1" applyNumberFormat="1" applyFont="1" applyFill="1" applyBorder="1" applyAlignment="1">
      <alignment horizontal="right"/>
    </xf>
    <xf numFmtId="0" fontId="30" fillId="0" borderId="0" xfId="0" applyFont="1" applyFill="1" applyBorder="1" applyAlignment="1">
      <alignment vertical="center"/>
    </xf>
    <xf numFmtId="0" fontId="0" fillId="0" borderId="0" xfId="0" applyFill="1" applyBorder="1" applyAlignment="1">
      <alignment vertical="center"/>
    </xf>
    <xf numFmtId="0" fontId="30" fillId="0" borderId="0" xfId="0" applyFont="1" applyFill="1" applyBorder="1"/>
    <xf numFmtId="15" fontId="0" fillId="0" borderId="0" xfId="0" applyNumberFormat="1" applyFill="1" applyBorder="1"/>
    <xf numFmtId="2" fontId="0" fillId="0" borderId="0" xfId="0" quotePrefix="1" applyNumberFormat="1" applyFill="1" applyBorder="1" applyAlignment="1">
      <alignment horizontal="right"/>
    </xf>
    <xf numFmtId="0" fontId="0" fillId="0" borderId="0" xfId="0" applyFill="1" applyBorder="1" applyAlignment="1">
      <alignment vertical="center" wrapText="1"/>
    </xf>
    <xf numFmtId="0" fontId="0" fillId="0" borderId="0" xfId="0" applyFill="1" applyBorder="1" applyAlignment="1">
      <alignment horizontal="center" vertical="center" wrapText="1"/>
    </xf>
    <xf numFmtId="169" fontId="0" fillId="0" borderId="0" xfId="0" applyNumberFormat="1" applyFill="1" applyBorder="1" applyAlignment="1">
      <alignment vertical="center" wrapText="1"/>
    </xf>
    <xf numFmtId="1" fontId="0" fillId="0" borderId="0" xfId="0" applyNumberFormat="1" applyFill="1" applyBorder="1" applyAlignment="1">
      <alignment vertical="center" wrapText="1"/>
    </xf>
    <xf numFmtId="0" fontId="0" fillId="0" borderId="0" xfId="0" applyFill="1" applyBorder="1" applyAlignment="1">
      <alignment horizontal="center"/>
    </xf>
    <xf numFmtId="1" fontId="0" fillId="0" borderId="0" xfId="0" applyNumberFormat="1" applyFill="1" applyBorder="1" applyAlignment="1">
      <alignment horizontal="right" vertical="center" wrapText="1"/>
    </xf>
    <xf numFmtId="1" fontId="0" fillId="0" borderId="0" xfId="0" applyNumberFormat="1" applyFill="1" applyBorder="1" applyAlignment="1">
      <alignment horizontal="right"/>
    </xf>
    <xf numFmtId="1" fontId="0" fillId="0" borderId="0" xfId="0" applyNumberFormat="1" applyFill="1" applyBorder="1"/>
    <xf numFmtId="0" fontId="2" fillId="0" borderId="0" xfId="6"/>
    <xf numFmtId="0" fontId="0" fillId="0" borderId="0" xfId="0" pivotButton="1"/>
    <xf numFmtId="0" fontId="2" fillId="0" borderId="1" xfId="0" applyFont="1" applyFill="1" applyBorder="1"/>
    <xf numFmtId="0" fontId="8" fillId="0" borderId="0" xfId="6" applyFont="1"/>
    <xf numFmtId="1" fontId="4" fillId="0" borderId="18" xfId="0" applyNumberFormat="1" applyFont="1" applyBorder="1" applyAlignment="1">
      <alignment vertical="center" wrapText="1"/>
    </xf>
    <xf numFmtId="1" fontId="4" fillId="0" borderId="26" xfId="0" applyNumberFormat="1" applyFont="1" applyFill="1" applyBorder="1"/>
    <xf numFmtId="0" fontId="9" fillId="0" borderId="0" xfId="7" applyAlignment="1" applyProtection="1"/>
    <xf numFmtId="0" fontId="0" fillId="2" borderId="30" xfId="0" applyFill="1" applyBorder="1"/>
    <xf numFmtId="0" fontId="0" fillId="2" borderId="23" xfId="0" applyFill="1" applyBorder="1"/>
    <xf numFmtId="0" fontId="4" fillId="2" borderId="28" xfId="0" applyFont="1" applyFill="1" applyBorder="1" applyAlignment="1">
      <alignment horizontal="center"/>
    </xf>
    <xf numFmtId="0" fontId="4" fillId="2" borderId="29" xfId="0" applyFont="1" applyFill="1" applyBorder="1" applyAlignment="1">
      <alignment horizontal="center"/>
    </xf>
    <xf numFmtId="0" fontId="4" fillId="2" borderId="30" xfId="0" applyFont="1" applyFill="1" applyBorder="1" applyAlignment="1">
      <alignment horizontal="center"/>
    </xf>
    <xf numFmtId="1" fontId="2" fillId="0" borderId="28" xfId="0" quotePrefix="1" applyNumberFormat="1" applyFont="1" applyBorder="1"/>
    <xf numFmtId="0" fontId="2" fillId="0" borderId="29" xfId="0" applyFont="1" applyBorder="1"/>
    <xf numFmtId="9" fontId="2" fillId="0" borderId="28" xfId="1" applyFont="1" applyFill="1" applyBorder="1" applyAlignment="1">
      <alignment horizontal="right"/>
    </xf>
    <xf numFmtId="9" fontId="2" fillId="0" borderId="29" xfId="1" applyFont="1" applyFill="1" applyBorder="1" applyAlignment="1">
      <alignment horizontal="right"/>
    </xf>
    <xf numFmtId="9" fontId="2" fillId="0" borderId="30" xfId="1" applyFont="1" applyFill="1" applyBorder="1" applyAlignment="1">
      <alignment horizontal="right"/>
    </xf>
    <xf numFmtId="1" fontId="0" fillId="0" borderId="31" xfId="0" applyNumberFormat="1" applyBorder="1"/>
    <xf numFmtId="0" fontId="2" fillId="0" borderId="32" xfId="0" applyFont="1" applyFill="1" applyBorder="1"/>
    <xf numFmtId="9" fontId="2" fillId="0" borderId="31" xfId="1" applyFont="1" applyFill="1" applyBorder="1" applyAlignment="1">
      <alignment horizontal="right"/>
    </xf>
    <xf numFmtId="9" fontId="2" fillId="0" borderId="32" xfId="1" applyFont="1" applyFill="1" applyBorder="1" applyAlignment="1">
      <alignment horizontal="right"/>
    </xf>
    <xf numFmtId="9" fontId="2" fillId="0" borderId="23" xfId="1" applyFont="1" applyFill="1" applyBorder="1" applyAlignment="1">
      <alignment horizontal="right"/>
    </xf>
    <xf numFmtId="0" fontId="2" fillId="0" borderId="0" xfId="0" applyFont="1" applyAlignment="1">
      <alignment wrapText="1"/>
    </xf>
    <xf numFmtId="1" fontId="0" fillId="0" borderId="0" xfId="0" applyNumberFormat="1" applyAlignment="1"/>
    <xf numFmtId="1" fontId="4" fillId="0" borderId="0" xfId="0" applyNumberFormat="1" applyFont="1" applyAlignment="1">
      <alignment wrapText="1"/>
    </xf>
    <xf numFmtId="1" fontId="2" fillId="0" borderId="0" xfId="0" applyNumberFormat="1" applyFont="1" applyAlignment="1">
      <alignment wrapText="1"/>
    </xf>
    <xf numFmtId="1" fontId="2" fillId="0" borderId="0" xfId="0" applyNumberFormat="1" applyFont="1" applyFill="1" applyAlignment="1"/>
    <xf numFmtId="1" fontId="3" fillId="0" borderId="28" xfId="0" applyNumberFormat="1" applyFont="1" applyBorder="1" applyAlignment="1">
      <alignment wrapText="1"/>
    </xf>
    <xf numFmtId="1" fontId="3" fillId="0" borderId="0" xfId="0" applyNumberFormat="1" applyFont="1" applyBorder="1" applyAlignment="1">
      <alignment wrapText="1"/>
    </xf>
    <xf numFmtId="0" fontId="31" fillId="0" borderId="0" xfId="0" applyFont="1" applyBorder="1" applyAlignment="1">
      <alignment wrapText="1"/>
    </xf>
    <xf numFmtId="1" fontId="3" fillId="0" borderId="29" xfId="0" applyNumberFormat="1" applyFont="1" applyBorder="1" applyAlignment="1">
      <alignment wrapText="1"/>
    </xf>
    <xf numFmtId="1" fontId="3" fillId="0" borderId="30" xfId="0" applyNumberFormat="1" applyFont="1" applyBorder="1" applyAlignment="1">
      <alignment wrapText="1"/>
    </xf>
    <xf numFmtId="1" fontId="3" fillId="0" borderId="26" xfId="0" applyNumberFormat="1" applyFont="1" applyBorder="1" applyAlignment="1">
      <alignment wrapText="1"/>
    </xf>
    <xf numFmtId="1" fontId="3" fillId="0" borderId="27" xfId="0" applyNumberFormat="1" applyFont="1" applyBorder="1" applyAlignment="1">
      <alignment wrapText="1"/>
    </xf>
    <xf numFmtId="0" fontId="31" fillId="0" borderId="26" xfId="0" applyFont="1" applyBorder="1" applyAlignment="1">
      <alignment wrapText="1"/>
    </xf>
    <xf numFmtId="0" fontId="31" fillId="0" borderId="27" xfId="0" applyFont="1" applyBorder="1" applyAlignment="1">
      <alignment wrapText="1"/>
    </xf>
    <xf numFmtId="0" fontId="31" fillId="0" borderId="31" xfId="0" applyFont="1" applyBorder="1" applyAlignment="1">
      <alignment wrapText="1"/>
    </xf>
    <xf numFmtId="0" fontId="31" fillId="0" borderId="32" xfId="0" applyFont="1" applyBorder="1" applyAlignment="1">
      <alignment wrapText="1"/>
    </xf>
    <xf numFmtId="0" fontId="31" fillId="0" borderId="23" xfId="0" applyFont="1" applyBorder="1" applyAlignment="1">
      <alignment wrapText="1"/>
    </xf>
    <xf numFmtId="0" fontId="3" fillId="0" borderId="0" xfId="0" applyFont="1" applyAlignment="1">
      <alignment horizontal="right" wrapText="1"/>
    </xf>
    <xf numFmtId="0" fontId="31" fillId="0" borderId="0" xfId="0" applyFont="1" applyAlignment="1">
      <alignment horizontal="right" wrapText="1"/>
    </xf>
    <xf numFmtId="0" fontId="43" fillId="0" borderId="0" xfId="8" quotePrefix="1" applyNumberFormat="1"/>
    <xf numFmtId="0" fontId="43" fillId="0" borderId="0" xfId="8"/>
    <xf numFmtId="14" fontId="43" fillId="0" borderId="0" xfId="8" applyNumberFormat="1"/>
    <xf numFmtId="0" fontId="43" fillId="0" borderId="0" xfId="8" applyNumberFormat="1"/>
    <xf numFmtId="0" fontId="43" fillId="0" borderId="0" xfId="8" quotePrefix="1" applyNumberFormat="1" applyFont="1"/>
    <xf numFmtId="0" fontId="2" fillId="0" borderId="1" xfId="0" applyFont="1" applyFill="1" applyBorder="1" applyAlignment="1">
      <alignment wrapText="1"/>
    </xf>
    <xf numFmtId="0" fontId="2" fillId="0" borderId="0" xfId="0" applyFont="1" applyFill="1" applyAlignment="1">
      <alignment wrapText="1"/>
    </xf>
    <xf numFmtId="0" fontId="2" fillId="0" borderId="1" xfId="0" quotePrefix="1" applyNumberFormat="1" applyFont="1" applyFill="1" applyBorder="1" applyAlignment="1">
      <alignment wrapText="1"/>
    </xf>
    <xf numFmtId="170" fontId="14" fillId="0" borderId="0" xfId="0" applyNumberFormat="1" applyFont="1" applyFill="1"/>
    <xf numFmtId="3" fontId="37" fillId="0" borderId="1" xfId="2" applyNumberFormat="1" applyFont="1" applyBorder="1"/>
    <xf numFmtId="3" fontId="39" fillId="0" borderId="1" xfId="2" applyNumberFormat="1" applyFont="1" applyBorder="1"/>
    <xf numFmtId="169" fontId="37" fillId="0" borderId="0" xfId="2" applyFont="1" applyAlignment="1">
      <alignment wrapText="1"/>
    </xf>
    <xf numFmtId="0" fontId="4" fillId="0" borderId="0" xfId="0" applyFont="1" applyFill="1" applyBorder="1" applyAlignment="1">
      <alignment horizontal="center"/>
    </xf>
    <xf numFmtId="0" fontId="0" fillId="0" borderId="0" xfId="0" applyFill="1" applyBorder="1" applyAlignment="1">
      <alignment vertical="center" wrapText="1"/>
    </xf>
    <xf numFmtId="41" fontId="31" fillId="0" borderId="22" xfId="0" applyNumberFormat="1" applyFont="1" applyBorder="1" applyAlignment="1">
      <alignment horizontal="center"/>
    </xf>
    <xf numFmtId="0" fontId="35" fillId="0" borderId="0" xfId="0" applyFont="1" applyFill="1"/>
    <xf numFmtId="0" fontId="4" fillId="0" borderId="0" xfId="6" applyFont="1"/>
    <xf numFmtId="168" fontId="2" fillId="0" borderId="0" xfId="0" applyNumberFormat="1" applyFont="1"/>
    <xf numFmtId="171" fontId="14" fillId="0" borderId="0" xfId="0" applyNumberFormat="1" applyFont="1"/>
    <xf numFmtId="0" fontId="2" fillId="0" borderId="0" xfId="0" applyFont="1" applyFill="1" applyBorder="1" applyAlignment="1">
      <alignment vertical="center" wrapText="1"/>
    </xf>
    <xf numFmtId="0" fontId="45" fillId="0" borderId="0" xfId="0" applyFont="1"/>
    <xf numFmtId="168" fontId="15" fillId="0" borderId="0" xfId="0" applyNumberFormat="1" applyFont="1"/>
    <xf numFmtId="0" fontId="2" fillId="0" borderId="0" xfId="0" applyFont="1" applyAlignment="1"/>
    <xf numFmtId="172" fontId="0" fillId="0" borderId="0" xfId="9" applyNumberFormat="1" applyFont="1"/>
    <xf numFmtId="173" fontId="2" fillId="0" borderId="0" xfId="6" applyNumberFormat="1"/>
    <xf numFmtId="174" fontId="2" fillId="0" borderId="0" xfId="6" applyNumberFormat="1"/>
    <xf numFmtId="9" fontId="2" fillId="0" borderId="0" xfId="1"/>
    <xf numFmtId="175" fontId="2" fillId="0" borderId="0" xfId="6" applyNumberFormat="1"/>
    <xf numFmtId="0" fontId="46" fillId="0" borderId="0" xfId="0" applyFont="1"/>
    <xf numFmtId="3" fontId="4" fillId="0" borderId="0" xfId="0" applyNumberFormat="1" applyFont="1"/>
    <xf numFmtId="37" fontId="0" fillId="0" borderId="0" xfId="9" applyNumberFormat="1" applyFont="1"/>
    <xf numFmtId="37" fontId="46" fillId="0" borderId="0" xfId="0" applyNumberFormat="1" applyFont="1"/>
    <xf numFmtId="170" fontId="46" fillId="0" borderId="0" xfId="0" applyNumberFormat="1" applyFont="1"/>
    <xf numFmtId="3" fontId="34" fillId="0" borderId="0" xfId="0" applyNumberFormat="1" applyFont="1" applyFill="1"/>
    <xf numFmtId="3" fontId="33" fillId="0" borderId="0" xfId="0" applyNumberFormat="1" applyFont="1" applyFill="1"/>
    <xf numFmtId="0" fontId="47" fillId="0" borderId="0" xfId="0" applyFont="1"/>
    <xf numFmtId="0" fontId="48" fillId="0" borderId="0" xfId="0" applyFont="1"/>
    <xf numFmtId="0" fontId="49" fillId="0" borderId="0" xfId="0" applyFont="1" applyFill="1" applyBorder="1"/>
    <xf numFmtId="0" fontId="0" fillId="0" borderId="1" xfId="0" applyBorder="1"/>
    <xf numFmtId="0" fontId="50" fillId="0" borderId="1" xfId="0" applyFont="1" applyFill="1" applyBorder="1"/>
    <xf numFmtId="1" fontId="0" fillId="0" borderId="1" xfId="0" applyNumberFormat="1" applyBorder="1" applyAlignment="1">
      <alignment horizontal="right"/>
    </xf>
    <xf numFmtId="1" fontId="0" fillId="0" borderId="1" xfId="0" applyNumberFormat="1" applyBorder="1" applyAlignment="1">
      <alignment horizontal="left"/>
    </xf>
    <xf numFmtId="0" fontId="46" fillId="0" borderId="0" xfId="0" applyFont="1" applyFill="1" applyBorder="1"/>
    <xf numFmtId="0" fontId="50" fillId="0" borderId="1" xfId="0" applyFont="1" applyBorder="1"/>
    <xf numFmtId="0" fontId="46" fillId="0" borderId="0" xfId="0" applyFont="1" applyBorder="1"/>
    <xf numFmtId="0" fontId="2" fillId="0" borderId="1" xfId="0" applyFont="1" applyBorder="1"/>
    <xf numFmtId="169" fontId="39" fillId="6" borderId="1" xfId="2" applyFont="1" applyFill="1" applyBorder="1" applyAlignment="1">
      <alignment horizontal="center" vertical="center" wrapText="1"/>
    </xf>
    <xf numFmtId="3" fontId="37" fillId="0" borderId="1" xfId="2" applyNumberFormat="1" applyFont="1" applyBorder="1" applyAlignment="1">
      <alignment horizontal="right"/>
    </xf>
    <xf numFmtId="3" fontId="39" fillId="0" borderId="1" xfId="2" applyNumberFormat="1" applyFont="1" applyBorder="1" applyAlignment="1">
      <alignment horizontal="right"/>
    </xf>
    <xf numFmtId="3" fontId="0" fillId="0" borderId="1" xfId="1" applyNumberFormat="1" applyFont="1" applyFill="1" applyBorder="1" applyAlignment="1">
      <alignment horizontal="right"/>
    </xf>
    <xf numFmtId="165" fontId="0" fillId="0" borderId="1" xfId="1" applyNumberFormat="1" applyFont="1" applyFill="1" applyBorder="1" applyAlignment="1">
      <alignment horizontal="right"/>
    </xf>
    <xf numFmtId="3" fontId="4" fillId="10" borderId="1" xfId="1" applyNumberFormat="1" applyFont="1" applyFill="1" applyBorder="1" applyAlignment="1">
      <alignment horizontal="right"/>
    </xf>
    <xf numFmtId="165" fontId="4" fillId="10" borderId="1" xfId="1" applyNumberFormat="1" applyFont="1" applyFill="1" applyBorder="1" applyAlignment="1">
      <alignment horizontal="right"/>
    </xf>
    <xf numFmtId="0" fontId="51" fillId="0" borderId="9" xfId="0" applyFont="1" applyBorder="1" applyAlignment="1">
      <alignment vertical="center"/>
    </xf>
    <xf numFmtId="168" fontId="2" fillId="11" borderId="0" xfId="0" applyNumberFormat="1" applyFont="1" applyFill="1" applyBorder="1" applyAlignment="1">
      <alignment vertical="center" wrapText="1"/>
    </xf>
    <xf numFmtId="0" fontId="0" fillId="11" borderId="0" xfId="0" applyFill="1" applyBorder="1"/>
    <xf numFmtId="0" fontId="0" fillId="0" borderId="0" xfId="0" applyNumberFormat="1"/>
    <xf numFmtId="169" fontId="39" fillId="0" borderId="0" xfId="2" applyFont="1"/>
    <xf numFmtId="3" fontId="37" fillId="0" borderId="35" xfId="2" applyNumberFormat="1" applyFont="1" applyBorder="1" applyAlignment="1">
      <alignment horizontal="right"/>
    </xf>
    <xf numFmtId="169" fontId="37" fillId="0" borderId="1" xfId="2" applyFont="1" applyBorder="1" applyAlignment="1"/>
    <xf numFmtId="168" fontId="46" fillId="0" borderId="0" xfId="0" applyNumberFormat="1" applyFont="1"/>
    <xf numFmtId="0" fontId="49" fillId="0" borderId="0" xfId="0" applyFont="1"/>
    <xf numFmtId="0" fontId="4" fillId="0" borderId="21" xfId="0" applyFont="1" applyBorder="1"/>
    <xf numFmtId="0" fontId="0" fillId="0" borderId="1" xfId="0" applyBorder="1" applyAlignment="1">
      <alignment horizontal="left"/>
    </xf>
    <xf numFmtId="3" fontId="0" fillId="0" borderId="0" xfId="9" applyNumberFormat="1" applyFont="1"/>
    <xf numFmtId="3" fontId="46" fillId="0" borderId="0" xfId="0" applyNumberFormat="1" applyFont="1"/>
    <xf numFmtId="176" fontId="25" fillId="0" borderId="0" xfId="0" applyNumberFormat="1" applyFont="1" applyFill="1"/>
    <xf numFmtId="1" fontId="0" fillId="14" borderId="26" xfId="0" applyNumberFormat="1" applyFill="1" applyBorder="1"/>
    <xf numFmtId="1" fontId="0" fillId="14" borderId="0" xfId="0" applyNumberFormat="1" applyFill="1" applyBorder="1"/>
    <xf numFmtId="1" fontId="0" fillId="14" borderId="27" xfId="0" applyNumberFormat="1" applyFill="1" applyBorder="1"/>
    <xf numFmtId="3" fontId="12" fillId="14" borderId="26" xfId="0" applyNumberFormat="1" applyFont="1" applyFill="1" applyBorder="1"/>
    <xf numFmtId="3" fontId="12" fillId="14" borderId="0" xfId="0" applyNumberFormat="1" applyFont="1" applyFill="1" applyBorder="1"/>
    <xf numFmtId="3" fontId="12" fillId="14" borderId="27" xfId="0" applyNumberFormat="1" applyFont="1" applyFill="1" applyBorder="1"/>
    <xf numFmtId="3" fontId="13" fillId="14" borderId="26" xfId="0" applyNumberFormat="1" applyFont="1" applyFill="1" applyBorder="1"/>
    <xf numFmtId="3" fontId="13" fillId="14" borderId="0" xfId="0" applyNumberFormat="1" applyFont="1" applyFill="1" applyBorder="1"/>
    <xf numFmtId="3" fontId="13" fillId="14" borderId="27" xfId="0" applyNumberFormat="1" applyFont="1" applyFill="1" applyBorder="1"/>
    <xf numFmtId="1" fontId="0" fillId="0" borderId="1" xfId="0" applyNumberFormat="1" applyBorder="1" applyAlignment="1">
      <alignment wrapText="1"/>
    </xf>
    <xf numFmtId="0" fontId="50" fillId="0" borderId="1" xfId="0" applyFont="1" applyFill="1" applyBorder="1" applyAlignment="1">
      <alignment wrapText="1"/>
    </xf>
    <xf numFmtId="0" fontId="3" fillId="0" borderId="1" xfId="0" applyFont="1" applyFill="1" applyBorder="1" applyAlignment="1">
      <alignment wrapText="1"/>
    </xf>
    <xf numFmtId="182" fontId="14" fillId="0" borderId="0" xfId="0" applyNumberFormat="1" applyFont="1" applyFill="1"/>
    <xf numFmtId="2" fontId="13" fillId="0" borderId="10" xfId="0" applyNumberFormat="1" applyFont="1" applyBorder="1"/>
    <xf numFmtId="2" fontId="13" fillId="0" borderId="11" xfId="0" applyNumberFormat="1" applyFont="1" applyBorder="1"/>
    <xf numFmtId="2" fontId="13" fillId="0" borderId="14" xfId="0" applyNumberFormat="1" applyFont="1" applyBorder="1"/>
    <xf numFmtId="2" fontId="13" fillId="0" borderId="15" xfId="0" applyNumberFormat="1" applyFont="1" applyBorder="1"/>
    <xf numFmtId="2" fontId="13" fillId="0" borderId="25" xfId="0" applyNumberFormat="1" applyFont="1" applyBorder="1"/>
    <xf numFmtId="0" fontId="13" fillId="0" borderId="10" xfId="0" applyFont="1" applyBorder="1" applyAlignment="1">
      <alignment horizontal="left"/>
    </xf>
    <xf numFmtId="0" fontId="13" fillId="0" borderId="14" xfId="0" applyFont="1" applyBorder="1" applyAlignment="1">
      <alignment horizontal="left"/>
    </xf>
    <xf numFmtId="2" fontId="12" fillId="0" borderId="10" xfId="0" applyNumberFormat="1" applyFont="1" applyBorder="1"/>
    <xf numFmtId="2" fontId="12" fillId="0" borderId="0" xfId="0" applyNumberFormat="1" applyFont="1"/>
    <xf numFmtId="2" fontId="12" fillId="0" borderId="11" xfId="0" applyNumberFormat="1" applyFont="1" applyBorder="1"/>
    <xf numFmtId="0" fontId="12" fillId="0" borderId="10" xfId="0" applyFont="1" applyBorder="1" applyAlignment="1">
      <alignment horizontal="left"/>
    </xf>
    <xf numFmtId="0" fontId="2" fillId="0" borderId="2" xfId="0" applyFont="1" applyFill="1" applyBorder="1"/>
    <xf numFmtId="0" fontId="2" fillId="0" borderId="3" xfId="0" applyFont="1" applyFill="1" applyBorder="1"/>
    <xf numFmtId="0" fontId="2" fillId="0" borderId="5" xfId="0" applyFont="1" applyFill="1" applyBorder="1"/>
    <xf numFmtId="0" fontId="2" fillId="0" borderId="7" xfId="0" applyFont="1" applyFill="1" applyBorder="1"/>
    <xf numFmtId="0" fontId="2" fillId="0" borderId="8" xfId="0" applyFont="1" applyFill="1" applyBorder="1"/>
    <xf numFmtId="2" fontId="2" fillId="0" borderId="2" xfId="0" applyNumberFormat="1" applyFont="1" applyFill="1" applyBorder="1"/>
    <xf numFmtId="2" fontId="2" fillId="0" borderId="7" xfId="0" applyNumberFormat="1" applyFont="1" applyFill="1" applyBorder="1"/>
    <xf numFmtId="2" fontId="2" fillId="0" borderId="8" xfId="0" applyNumberFormat="1" applyFont="1" applyFill="1" applyBorder="1"/>
    <xf numFmtId="2" fontId="2" fillId="0" borderId="10" xfId="0" applyNumberFormat="1" applyFont="1" applyFill="1" applyBorder="1"/>
    <xf numFmtId="2" fontId="2" fillId="0" borderId="0" xfId="0" applyNumberFormat="1" applyFont="1" applyFill="1"/>
    <xf numFmtId="2" fontId="2" fillId="0" borderId="11" xfId="0" applyNumberFormat="1" applyFont="1" applyFill="1" applyBorder="1"/>
    <xf numFmtId="0" fontId="2" fillId="0" borderId="4" xfId="0" applyNumberFormat="1" applyFont="1" applyFill="1" applyBorder="1"/>
    <xf numFmtId="0" fontId="2" fillId="0" borderId="33" xfId="0" applyNumberFormat="1" applyFont="1" applyFill="1" applyBorder="1"/>
    <xf numFmtId="0" fontId="2" fillId="0" borderId="37" xfId="0" applyNumberFormat="1" applyFont="1" applyFill="1" applyBorder="1"/>
    <xf numFmtId="2" fontId="13" fillId="0" borderId="7" xfId="0" applyNumberFormat="1" applyFont="1" applyFill="1" applyBorder="1"/>
    <xf numFmtId="2" fontId="13" fillId="0" borderId="0" xfId="0" applyNumberFormat="1" applyFont="1" applyFill="1"/>
    <xf numFmtId="0" fontId="13" fillId="0" borderId="33" xfId="0" applyNumberFormat="1" applyFont="1" applyFill="1" applyBorder="1"/>
    <xf numFmtId="2" fontId="12" fillId="0" borderId="7" xfId="0" applyNumberFormat="1" applyFont="1" applyFill="1" applyBorder="1"/>
    <xf numFmtId="2" fontId="12" fillId="0" borderId="0" xfId="0" applyNumberFormat="1" applyFont="1" applyFill="1"/>
    <xf numFmtId="0" fontId="12" fillId="0" borderId="33" xfId="0" applyNumberFormat="1" applyFont="1" applyFill="1" applyBorder="1"/>
    <xf numFmtId="169" fontId="63" fillId="0" borderId="0" xfId="4" applyFont="1"/>
    <xf numFmtId="0" fontId="3" fillId="5" borderId="26" xfId="0" applyFont="1" applyFill="1" applyBorder="1" applyAlignment="1">
      <alignment horizontal="left" vertical="top" wrapText="1"/>
    </xf>
    <xf numFmtId="0" fontId="0" fillId="0" borderId="0" xfId="0" applyAlignment="1">
      <alignment wrapText="1"/>
    </xf>
    <xf numFmtId="0" fontId="4" fillId="5" borderId="26" xfId="0" applyFont="1" applyFill="1" applyBorder="1" applyAlignment="1">
      <alignment wrapText="1"/>
    </xf>
    <xf numFmtId="0" fontId="3" fillId="4" borderId="0" xfId="0" applyFont="1" applyFill="1" applyBorder="1" applyAlignment="1">
      <alignment vertical="top" wrapText="1"/>
    </xf>
    <xf numFmtId="0" fontId="0" fillId="4" borderId="0" xfId="0" applyFill="1" applyAlignment="1">
      <alignment wrapText="1"/>
    </xf>
    <xf numFmtId="169" fontId="39" fillId="6" borderId="34" xfId="2" applyFont="1" applyFill="1" applyBorder="1" applyAlignment="1">
      <alignment horizontal="center" vertical="center"/>
    </xf>
    <xf numFmtId="169" fontId="39" fillId="6" borderId="35" xfId="2" applyFont="1" applyFill="1" applyBorder="1" applyAlignment="1">
      <alignment horizontal="center" vertical="center"/>
    </xf>
    <xf numFmtId="0" fontId="0" fillId="0" borderId="35" xfId="0" applyBorder="1" applyAlignment="1">
      <alignment horizontal="center" vertical="center"/>
    </xf>
    <xf numFmtId="169" fontId="39" fillId="6" borderId="34" xfId="2" applyFont="1" applyFill="1" applyBorder="1" applyAlignment="1">
      <alignment horizontal="center"/>
    </xf>
    <xf numFmtId="169" fontId="39" fillId="6" borderId="35" xfId="2" applyFont="1" applyFill="1" applyBorder="1" applyAlignment="1">
      <alignment horizontal="center"/>
    </xf>
    <xf numFmtId="0" fontId="0" fillId="0" borderId="38" xfId="0" applyBorder="1" applyAlignment="1">
      <alignment horizontal="center" vertical="center"/>
    </xf>
    <xf numFmtId="169" fontId="39" fillId="6" borderId="1" xfId="2" applyFont="1" applyFill="1" applyBorder="1" applyAlignment="1">
      <alignment horizontal="center"/>
    </xf>
    <xf numFmtId="169" fontId="39" fillId="7" borderId="1" xfId="2" applyFont="1" applyFill="1" applyBorder="1" applyAlignment="1">
      <alignment horizontal="center" wrapText="1"/>
    </xf>
    <xf numFmtId="169" fontId="39" fillId="6" borderId="1" xfId="2" applyFont="1" applyFill="1" applyBorder="1" applyAlignment="1">
      <alignment horizontal="center" vertical="center"/>
    </xf>
    <xf numFmtId="169" fontId="39" fillId="6" borderId="1" xfId="2" applyFont="1" applyFill="1" applyBorder="1" applyAlignment="1">
      <alignment horizontal="center" vertical="center" wrapText="1"/>
    </xf>
    <xf numFmtId="169" fontId="39" fillId="7" borderId="1" xfId="2" applyFont="1" applyFill="1" applyBorder="1" applyAlignment="1">
      <alignment horizontal="center" vertical="center" wrapText="1"/>
    </xf>
    <xf numFmtId="169" fontId="39" fillId="6" borderId="34" xfId="2" applyFont="1" applyFill="1" applyBorder="1" applyAlignment="1">
      <alignment horizontal="center" wrapText="1"/>
    </xf>
    <xf numFmtId="169" fontId="39" fillId="6" borderId="35" xfId="2" applyFont="1" applyFill="1" applyBorder="1" applyAlignment="1">
      <alignment horizontal="center" wrapText="1"/>
    </xf>
    <xf numFmtId="3" fontId="4" fillId="0" borderId="0" xfId="0" applyNumberFormat="1" applyFont="1" applyAlignment="1">
      <alignment horizontal="center"/>
    </xf>
    <xf numFmtId="1" fontId="4" fillId="0" borderId="19" xfId="0" applyNumberFormat="1" applyFont="1" applyBorder="1" applyAlignment="1">
      <alignment horizontal="center" vertical="center" wrapText="1"/>
    </xf>
    <xf numFmtId="1" fontId="4" fillId="0" borderId="20" xfId="0" applyNumberFormat="1" applyFont="1" applyBorder="1" applyAlignment="1">
      <alignment horizontal="center" vertical="center" wrapText="1"/>
    </xf>
    <xf numFmtId="1" fontId="4" fillId="0" borderId="18" xfId="0" applyNumberFormat="1" applyFont="1" applyBorder="1" applyAlignment="1">
      <alignment horizontal="center" vertical="center" wrapText="1"/>
    </xf>
    <xf numFmtId="0" fontId="0" fillId="0" borderId="20" xfId="0" applyBorder="1" applyAlignment="1">
      <alignment horizontal="center" vertical="center" wrapText="1"/>
    </xf>
    <xf numFmtId="0" fontId="0" fillId="0" borderId="18" xfId="0" applyBorder="1" applyAlignment="1">
      <alignment horizontal="center" vertical="center" wrapText="1"/>
    </xf>
    <xf numFmtId="1" fontId="4" fillId="0" borderId="28" xfId="0" applyNumberFormat="1" applyFont="1" applyBorder="1" applyAlignment="1">
      <alignment horizontal="center" vertical="center" wrapText="1"/>
    </xf>
    <xf numFmtId="1" fontId="4" fillId="0" borderId="29" xfId="0" applyNumberFormat="1" applyFont="1" applyBorder="1" applyAlignment="1">
      <alignment horizontal="center" vertical="center" wrapText="1"/>
    </xf>
    <xf numFmtId="1" fontId="4" fillId="0" borderId="30" xfId="0" applyNumberFormat="1" applyFont="1" applyBorder="1" applyAlignment="1">
      <alignment horizontal="center" vertical="center" wrapText="1"/>
    </xf>
    <xf numFmtId="0" fontId="4" fillId="0" borderId="0" xfId="0" applyFont="1" applyFill="1" applyBorder="1" applyAlignment="1">
      <alignment horizontal="center"/>
    </xf>
    <xf numFmtId="0" fontId="10" fillId="0" borderId="0" xfId="0" applyFont="1" applyFill="1" applyBorder="1" applyAlignment="1">
      <alignment horizontal="left" wrapText="1"/>
    </xf>
    <xf numFmtId="0" fontId="4" fillId="0" borderId="34" xfId="0" applyFont="1" applyBorder="1" applyAlignment="1">
      <alignment horizontal="center" wrapText="1"/>
    </xf>
    <xf numFmtId="0" fontId="4" fillId="0" borderId="38" xfId="0" applyFont="1" applyBorder="1" applyAlignment="1">
      <alignment horizontal="center" wrapText="1"/>
    </xf>
    <xf numFmtId="0" fontId="4" fillId="0" borderId="35" xfId="0" applyFont="1" applyBorder="1" applyAlignment="1">
      <alignment horizontal="center" wrapText="1"/>
    </xf>
    <xf numFmtId="0" fontId="4"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4" fillId="0" borderId="0" xfId="0" applyFont="1" applyFill="1" applyBorder="1" applyAlignment="1">
      <alignment vertical="center" wrapText="1"/>
    </xf>
    <xf numFmtId="0" fontId="0" fillId="0" borderId="0" xfId="0" applyFill="1" applyBorder="1" applyAlignment="1">
      <alignment vertical="center" wrapText="1"/>
    </xf>
    <xf numFmtId="0" fontId="4" fillId="2" borderId="21" xfId="0" applyFont="1" applyFill="1" applyBorder="1" applyAlignment="1">
      <alignment vertical="center" wrapText="1"/>
    </xf>
    <xf numFmtId="0" fontId="4" fillId="0" borderId="22" xfId="0" applyFont="1" applyBorder="1" applyAlignment="1">
      <alignment vertical="center" wrapText="1"/>
    </xf>
    <xf numFmtId="0" fontId="38" fillId="2" borderId="19" xfId="0" applyFont="1" applyFill="1" applyBorder="1" applyAlignment="1">
      <alignment horizontal="center" vertical="center" wrapText="1"/>
    </xf>
    <xf numFmtId="0" fontId="38" fillId="2" borderId="20" xfId="0" applyFont="1" applyFill="1" applyBorder="1" applyAlignment="1">
      <alignment horizontal="center" vertical="center" wrapText="1"/>
    </xf>
    <xf numFmtId="0" fontId="38" fillId="2" borderId="18" xfId="0" applyFont="1" applyFill="1" applyBorder="1" applyAlignment="1">
      <alignment horizontal="center" vertical="center" wrapText="1"/>
    </xf>
  </cellXfs>
  <cellStyles count="56">
    <cellStyle name="Comma" xfId="9" builtinId="3"/>
    <cellStyle name="Comma (0)" xfId="14"/>
    <cellStyle name="Comma 2" xfId="11"/>
    <cellStyle name="Comma 2 2" xfId="15"/>
    <cellStyle name="Comma 3" xfId="16"/>
    <cellStyle name="Comma0" xfId="17"/>
    <cellStyle name="Currency0" xfId="18"/>
    <cellStyle name="Date" xfId="19"/>
    <cellStyle name="Fixed" xfId="20"/>
    <cellStyle name="FORECAST" xfId="21"/>
    <cellStyle name="Grey" xfId="22"/>
    <cellStyle name="Header1" xfId="23"/>
    <cellStyle name="Header2" xfId="24"/>
    <cellStyle name="HEADINGS" xfId="25"/>
    <cellStyle name="Hyperlink" xfId="7" builtinId="8"/>
    <cellStyle name="Hyperlink 2" xfId="26"/>
    <cellStyle name="Input [yellow]" xfId="27"/>
    <cellStyle name="Input Unprotected" xfId="28"/>
    <cellStyle name="MACRO" xfId="29"/>
    <cellStyle name="Normal" xfId="0" builtinId="0"/>
    <cellStyle name="Normal - Style1" xfId="30"/>
    <cellStyle name="Normal 2" xfId="2"/>
    <cellStyle name="Normal 2 2" xfId="10"/>
    <cellStyle name="Normal 2_Activity_Schedule" xfId="31"/>
    <cellStyle name="Normal 3" xfId="3"/>
    <cellStyle name="Normal 4" xfId="6"/>
    <cellStyle name="Normal 4 2" xfId="32"/>
    <cellStyle name="Normal 5" xfId="4"/>
    <cellStyle name="Normal 5 2" xfId="33"/>
    <cellStyle name="Normal 6" xfId="12"/>
    <cellStyle name="Normal 64" xfId="34"/>
    <cellStyle name="Normal 7" xfId="35"/>
    <cellStyle name="Normal 8" xfId="36"/>
    <cellStyle name="Normal_scc_feb2004" xfId="8"/>
    <cellStyle name="Percent" xfId="1" builtinId="5"/>
    <cellStyle name="Percent [2]" xfId="37"/>
    <cellStyle name="Percent 2" xfId="5"/>
    <cellStyle name="Percent 2 2" xfId="38"/>
    <cellStyle name="Percent 3" xfId="13"/>
    <cellStyle name="Percent 4" xfId="39"/>
    <cellStyle name="Percent 5" xfId="40"/>
    <cellStyle name="Plain" xfId="41"/>
    <cellStyle name="PROTECTED" xfId="42"/>
    <cellStyle name="PSChar" xfId="43"/>
    <cellStyle name="PSDate" xfId="44"/>
    <cellStyle name="PSDec" xfId="45"/>
    <cellStyle name="PSHeading" xfId="46"/>
    <cellStyle name="PSInt" xfId="47"/>
    <cellStyle name="PSSpacer" xfId="48"/>
    <cellStyle name="sideways" xfId="49"/>
    <cellStyle name="Table" xfId="50"/>
    <cellStyle name="TEXT" xfId="51"/>
    <cellStyle name="tons" xfId="52"/>
    <cellStyle name="UNPROTECTED" xfId="53"/>
    <cellStyle name="year" xfId="54"/>
    <cellStyle name="YEARS" xfId="55"/>
  </cellStyles>
  <dxfs count="47">
    <dxf>
      <numFmt numFmtId="3" formatCode="#,##0"/>
    </dxf>
    <dxf>
      <numFmt numFmtId="3" formatCode="#,##0"/>
    </dxf>
    <dxf>
      <font>
        <color indexed="12"/>
      </font>
    </dxf>
    <dxf>
      <font>
        <color indexed="17"/>
      </font>
    </dxf>
    <dxf>
      <fill>
        <patternFill patternType="none"/>
      </fill>
    </dxf>
    <dxf>
      <font>
        <color auto="1"/>
      </font>
    </dxf>
    <dxf>
      <font>
        <color auto="1"/>
      </font>
    </dxf>
    <dxf>
      <font>
        <color auto="1"/>
      </font>
    </dxf>
    <dxf>
      <font>
        <color auto="1"/>
      </font>
    </dxf>
    <dxf>
      <font>
        <color auto="1"/>
      </font>
    </dxf>
    <dxf>
      <numFmt numFmtId="2" formatCode="0.00"/>
    </dxf>
    <dxf>
      <font>
        <color indexed="12"/>
      </font>
    </dxf>
    <dxf>
      <font>
        <color indexed="17"/>
      </font>
    </dxf>
    <dxf>
      <fill>
        <patternFill patternType="none"/>
      </fill>
    </dxf>
    <dxf>
      <font>
        <color auto="1"/>
      </font>
    </dxf>
    <dxf>
      <font>
        <color auto="1"/>
      </font>
    </dxf>
    <dxf>
      <font>
        <color auto="1"/>
      </font>
    </dxf>
    <dxf>
      <font>
        <color auto="1"/>
      </font>
    </dxf>
    <dxf>
      <font>
        <color auto="1"/>
      </font>
    </dxf>
    <dxf>
      <numFmt numFmtId="2" formatCode="0.00"/>
    </dxf>
    <dxf>
      <font>
        <color indexed="17"/>
      </font>
    </dxf>
    <dxf>
      <font>
        <color indexed="17"/>
      </font>
    </dxf>
    <dxf>
      <font>
        <color indexed="12"/>
      </font>
    </dxf>
    <dxf>
      <font>
        <color indexed="12"/>
      </font>
    </dxf>
    <dxf>
      <numFmt numFmtId="2" formatCode="0.00"/>
    </dxf>
    <dxf>
      <alignment horizontal="left" readingOrder="0"/>
    </dxf>
    <dxf>
      <alignment wrapText="1" readingOrder="0"/>
    </dxf>
    <dxf>
      <alignment wrapText="1" readingOrder="0"/>
    </dxf>
    <dxf>
      <alignment wrapText="1" readingOrder="0"/>
    </dxf>
    <dxf>
      <font>
        <color indexed="12"/>
      </font>
    </dxf>
    <dxf>
      <font>
        <color indexed="12"/>
      </font>
    </dxf>
    <dxf>
      <font>
        <color indexed="17"/>
      </font>
    </dxf>
    <dxf>
      <font>
        <color indexed="17"/>
      </font>
    </dxf>
    <dxf>
      <numFmt numFmtId="2" formatCode="0.00"/>
    </dxf>
    <dxf>
      <alignment horizontal="left" readingOrder="0"/>
    </dxf>
    <dxf>
      <alignment wrapText="1" readingOrder="0"/>
    </dxf>
    <dxf>
      <alignment wrapText="1" readingOrder="0"/>
    </dxf>
    <dxf>
      <alignment wrapText="1" readingOrder="0"/>
    </dxf>
    <dxf>
      <fill>
        <patternFill patternType="none"/>
      </fill>
    </dxf>
    <dxf>
      <fill>
        <patternFill>
          <bgColor indexed="41"/>
        </patternFill>
      </fill>
    </dxf>
    <dxf>
      <fill>
        <patternFill>
          <bgColor indexed="47"/>
        </patternFill>
      </fill>
    </dxf>
    <dxf>
      <fill>
        <patternFill>
          <bgColor indexed="41"/>
        </patternFill>
      </fill>
    </dxf>
    <dxf>
      <fill>
        <patternFill>
          <bgColor indexed="47"/>
        </patternFill>
      </fill>
    </dxf>
    <dxf>
      <numFmt numFmtId="2" formatCode="0.00"/>
    </dxf>
    <dxf>
      <alignment horizontal="left" readingOrder="0"/>
    </dxf>
    <dxf>
      <fill>
        <patternFill>
          <bgColor indexed="41"/>
        </patternFill>
      </fill>
    </dxf>
    <dxf>
      <fill>
        <patternFill>
          <bgColor indexed="47"/>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chartsheet" Target="chartsheets/sheet6.xml"/><Relationship Id="rId18" Type="http://schemas.openxmlformats.org/officeDocument/2006/relationships/worksheet" Target="worksheets/sheet10.xml"/><Relationship Id="rId26"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13.xml"/><Relationship Id="rId34" Type="http://schemas.openxmlformats.org/officeDocument/2006/relationships/styles" Target="styles.xml"/><Relationship Id="rId7" Type="http://schemas.openxmlformats.org/officeDocument/2006/relationships/chartsheet" Target="chartsheets/sheet2.xml"/><Relationship Id="rId12" Type="http://schemas.openxmlformats.org/officeDocument/2006/relationships/chartsheet" Target="chartsheets/sheet5.xml"/><Relationship Id="rId17" Type="http://schemas.openxmlformats.org/officeDocument/2006/relationships/chartsheet" Target="chartsheets/sheet8.xml"/><Relationship Id="rId25" Type="http://schemas.openxmlformats.org/officeDocument/2006/relationships/worksheet" Target="worksheets/sheet17.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hartsheet" Target="chartsheets/sheet7.xml"/><Relationship Id="rId20" Type="http://schemas.openxmlformats.org/officeDocument/2006/relationships/worksheet" Target="worksheets/sheet12.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7.xml"/><Relationship Id="rId24" Type="http://schemas.openxmlformats.org/officeDocument/2006/relationships/worksheet" Target="worksheets/sheet16.xml"/><Relationship Id="rId32"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9.xml"/><Relationship Id="rId23" Type="http://schemas.openxmlformats.org/officeDocument/2006/relationships/worksheet" Target="worksheets/sheet15.xml"/><Relationship Id="rId28" Type="http://schemas.openxmlformats.org/officeDocument/2006/relationships/externalLink" Target="externalLinks/externalLink1.xml"/><Relationship Id="rId36" Type="http://schemas.openxmlformats.org/officeDocument/2006/relationships/calcChain" Target="calcChain.xml"/><Relationship Id="rId10" Type="http://schemas.openxmlformats.org/officeDocument/2006/relationships/worksheet" Target="worksheets/sheet6.xml"/><Relationship Id="rId19" Type="http://schemas.openxmlformats.org/officeDocument/2006/relationships/worksheet" Target="worksheets/sheet11.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worksheet" Target="worksheets/sheet14.xml"/><Relationship Id="rId27" Type="http://schemas.openxmlformats.org/officeDocument/2006/relationships/worksheet" Target="worksheets/sheet19.xml"/><Relationship Id="rId30" Type="http://schemas.openxmlformats.org/officeDocument/2006/relationships/pivotCacheDefinition" Target="pivotCache/pivotCacheDefinition1.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by_src_allpol!$E$4</c:f>
              <c:strCache>
                <c:ptCount val="1"/>
                <c:pt idx="0">
                  <c:v>VOC (tons/year)</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Lbls>
            <c:dLbl>
              <c:idx val="1"/>
              <c:delete val="1"/>
            </c:dLbl>
            <c:dLbl>
              <c:idx val="4"/>
              <c:layout>
                <c:manualLayout>
                  <c:x val="9.2320729531044046E-2"/>
                  <c:y val="-0.13790158548815445"/>
                </c:manualLayout>
              </c:layout>
              <c:showLegendKey val="0"/>
              <c:showVal val="0"/>
              <c:showCatName val="1"/>
              <c:showSerName val="0"/>
              <c:showPercent val="1"/>
              <c:showBubbleSize val="0"/>
            </c:dLbl>
            <c:dLbl>
              <c:idx val="5"/>
              <c:delete val="1"/>
            </c:dLbl>
            <c:dLbl>
              <c:idx val="6"/>
              <c:layout>
                <c:manualLayout>
                  <c:x val="-1.2320435951557521E-2"/>
                  <c:y val="2.8449890506854349E-2"/>
                </c:manualLayout>
              </c:layout>
              <c:showLegendKey val="0"/>
              <c:showVal val="0"/>
              <c:showCatName val="1"/>
              <c:showSerName val="0"/>
              <c:showPercent val="1"/>
              <c:showBubbleSize val="0"/>
            </c:dLbl>
            <c:dLbl>
              <c:idx val="7"/>
              <c:delete val="1"/>
            </c:dLbl>
            <c:dLbl>
              <c:idx val="8"/>
              <c:delete val="1"/>
            </c:dLbl>
            <c:dLbl>
              <c:idx val="13"/>
              <c:layout>
                <c:manualLayout>
                  <c:x val="-4.5859445791829302E-2"/>
                  <c:y val="-5.178010933042608E-2"/>
                </c:manualLayout>
              </c:layout>
              <c:showLegendKey val="0"/>
              <c:showVal val="0"/>
              <c:showCatName val="1"/>
              <c:showSerName val="0"/>
              <c:showPercent val="1"/>
              <c:showBubbleSize val="0"/>
            </c:dLbl>
            <c:showLegendKey val="0"/>
            <c:showVal val="0"/>
            <c:showCatName val="1"/>
            <c:showSerName val="0"/>
            <c:showPercent val="1"/>
            <c:showBubbleSize val="0"/>
            <c:showLeaderLines val="1"/>
          </c:dLbls>
          <c:cat>
            <c:strRef>
              <c:f>by_src_allpol!$C$5:$C$21</c:f>
              <c:strCache>
                <c:ptCount val="17"/>
                <c:pt idx="0">
                  <c:v>Survey-based Compressor Engines</c:v>
                </c:pt>
                <c:pt idx="1">
                  <c:v>Heaters</c:v>
                </c:pt>
                <c:pt idx="2">
                  <c:v>Pneumatic devices</c:v>
                </c:pt>
                <c:pt idx="3">
                  <c:v>Venting - blowdowns</c:v>
                </c:pt>
                <c:pt idx="4">
                  <c:v>Venting - initial completions and Fracing Engines</c:v>
                </c:pt>
                <c:pt idx="5">
                  <c:v>Workover rigs</c:v>
                </c:pt>
                <c:pt idx="6">
                  <c:v>Permitted Fugitives</c:v>
                </c:pt>
                <c:pt idx="7">
                  <c:v>Miscellaneous engines</c:v>
                </c:pt>
                <c:pt idx="8">
                  <c:v>Artificial Lift</c:v>
                </c:pt>
                <c:pt idx="9">
                  <c:v>Dehydrator</c:v>
                </c:pt>
                <c:pt idx="10">
                  <c:v>Condensate tank </c:v>
                </c:pt>
                <c:pt idx="11">
                  <c:v>Oil Tank</c:v>
                </c:pt>
                <c:pt idx="12">
                  <c:v>CBM pump engines</c:v>
                </c:pt>
                <c:pt idx="13">
                  <c:v>Permitted Tank Losses</c:v>
                </c:pt>
                <c:pt idx="14">
                  <c:v>Survey-based Fugitives</c:v>
                </c:pt>
                <c:pt idx="15">
                  <c:v>Permitted Compressor Engines</c:v>
                </c:pt>
                <c:pt idx="16">
                  <c:v>Other Categories</c:v>
                </c:pt>
              </c:strCache>
            </c:strRef>
          </c:cat>
          <c:val>
            <c:numRef>
              <c:f>by_src_allpol!$E$5:$E$21</c:f>
              <c:numCache>
                <c:formatCode>#,##0</c:formatCode>
                <c:ptCount val="17"/>
                <c:pt idx="0">
                  <c:v>1873.6886193855767</c:v>
                </c:pt>
                <c:pt idx="1">
                  <c:v>47.290298576459428</c:v>
                </c:pt>
                <c:pt idx="2">
                  <c:v>1641.1011666043621</c:v>
                </c:pt>
                <c:pt idx="3">
                  <c:v>11947.31355952509</c:v>
                </c:pt>
                <c:pt idx="4">
                  <c:v>3485.7355234670572</c:v>
                </c:pt>
                <c:pt idx="5">
                  <c:v>102.41725840845584</c:v>
                </c:pt>
                <c:pt idx="6">
                  <c:v>400.06199999999995</c:v>
                </c:pt>
                <c:pt idx="7">
                  <c:v>1.8607847159236712</c:v>
                </c:pt>
                <c:pt idx="8">
                  <c:v>22.914859653900304</c:v>
                </c:pt>
                <c:pt idx="9">
                  <c:v>10102.477102899196</c:v>
                </c:pt>
                <c:pt idx="10">
                  <c:v>3545.8616749999992</c:v>
                </c:pt>
                <c:pt idx="11">
                  <c:v>2197.5592500000002</c:v>
                </c:pt>
                <c:pt idx="12">
                  <c:v>2292.2742135267927</c:v>
                </c:pt>
                <c:pt idx="13">
                  <c:v>339.38299999999998</c:v>
                </c:pt>
                <c:pt idx="14">
                  <c:v>4281.0969168079009</c:v>
                </c:pt>
                <c:pt idx="15">
                  <c:v>1990.6456347031963</c:v>
                </c:pt>
                <c:pt idx="16">
                  <c:v>1107.2081423424345</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Lbls>
            <c:dLbl>
              <c:idx val="1"/>
              <c:layout>
                <c:manualLayout>
                  <c:x val="-5.9209273942979875E-2"/>
                  <c:y val="0.10269523565648356"/>
                </c:manualLayout>
              </c:layout>
              <c:showLegendKey val="0"/>
              <c:showVal val="0"/>
              <c:showCatName val="1"/>
              <c:showSerName val="0"/>
              <c:showPercent val="1"/>
              <c:showBubbleSize val="0"/>
            </c:dLbl>
            <c:dLbl>
              <c:idx val="2"/>
              <c:delete val="1"/>
            </c:dLbl>
            <c:dLbl>
              <c:idx val="3"/>
              <c:delete val="1"/>
            </c:dLbl>
            <c:dLbl>
              <c:idx val="5"/>
              <c:layout>
                <c:manualLayout>
                  <c:x val="-7.3450325535380639E-2"/>
                  <c:y val="5.9370378014701283E-2"/>
                </c:manualLayout>
              </c:layout>
              <c:showLegendKey val="0"/>
              <c:showVal val="0"/>
              <c:showCatName val="1"/>
              <c:showSerName val="0"/>
              <c:showPercent val="1"/>
              <c:showBubbleSize val="0"/>
            </c:dLbl>
            <c:dLbl>
              <c:idx val="6"/>
              <c:delete val="1"/>
            </c:dLbl>
            <c:dLbl>
              <c:idx val="7"/>
              <c:layout>
                <c:manualLayout>
                  <c:x val="-6.9676838885208786E-2"/>
                  <c:y val="-3.7138088113506322E-2"/>
                </c:manualLayout>
              </c:layout>
              <c:showLegendKey val="0"/>
              <c:showVal val="0"/>
              <c:showCatName val="1"/>
              <c:showSerName val="0"/>
              <c:showPercent val="1"/>
              <c:showBubbleSize val="0"/>
            </c:dLbl>
            <c:dLbl>
              <c:idx val="8"/>
              <c:layout>
                <c:manualLayout>
                  <c:x val="-5.0894100986217376E-2"/>
                  <c:y val="-4.3518750861771434E-2"/>
                </c:manualLayout>
              </c:layout>
              <c:showLegendKey val="0"/>
              <c:showVal val="0"/>
              <c:showCatName val="1"/>
              <c:showSerName val="0"/>
              <c:showPercent val="1"/>
              <c:showBubbleSize val="0"/>
            </c:dLbl>
            <c:dLbl>
              <c:idx val="9"/>
              <c:delete val="1"/>
            </c:dLbl>
            <c:dLbl>
              <c:idx val="10"/>
              <c:delete val="1"/>
            </c:dLbl>
            <c:dLbl>
              <c:idx val="11"/>
              <c:delete val="1"/>
            </c:dLbl>
            <c:dLbl>
              <c:idx val="13"/>
              <c:delete val="1"/>
            </c:dLbl>
            <c:dLbl>
              <c:idx val="14"/>
              <c:delete val="1"/>
            </c:dLbl>
            <c:dLbl>
              <c:idx val="16"/>
              <c:layout>
                <c:manualLayout>
                  <c:x val="0.13683943741782395"/>
                  <c:y val="-8.1548199679185506E-4"/>
                </c:manualLayout>
              </c:layout>
              <c:showLegendKey val="0"/>
              <c:showVal val="0"/>
              <c:showCatName val="1"/>
              <c:showSerName val="0"/>
              <c:showPercent val="1"/>
              <c:showBubbleSize val="0"/>
            </c:dLbl>
            <c:showLegendKey val="0"/>
            <c:showVal val="0"/>
            <c:showCatName val="1"/>
            <c:showSerName val="0"/>
            <c:showPercent val="1"/>
            <c:showBubbleSize val="0"/>
            <c:showLeaderLines val="1"/>
          </c:dLbls>
          <c:cat>
            <c:strRef>
              <c:f>by_src_allpol!$C$5:$C$21</c:f>
              <c:strCache>
                <c:ptCount val="17"/>
                <c:pt idx="0">
                  <c:v>Survey-based Compressor Engines</c:v>
                </c:pt>
                <c:pt idx="1">
                  <c:v>Heaters</c:v>
                </c:pt>
                <c:pt idx="2">
                  <c:v>Pneumatic devices</c:v>
                </c:pt>
                <c:pt idx="3">
                  <c:v>Venting - blowdowns</c:v>
                </c:pt>
                <c:pt idx="4">
                  <c:v>Venting - initial completions and Fracing Engines</c:v>
                </c:pt>
                <c:pt idx="5">
                  <c:v>Workover rigs</c:v>
                </c:pt>
                <c:pt idx="6">
                  <c:v>Permitted Fugitives</c:v>
                </c:pt>
                <c:pt idx="7">
                  <c:v>Miscellaneous engines</c:v>
                </c:pt>
                <c:pt idx="8">
                  <c:v>Artificial Lift</c:v>
                </c:pt>
                <c:pt idx="9">
                  <c:v>Dehydrator</c:v>
                </c:pt>
                <c:pt idx="10">
                  <c:v>Condensate tank </c:v>
                </c:pt>
                <c:pt idx="11">
                  <c:v>Oil Tank</c:v>
                </c:pt>
                <c:pt idx="12">
                  <c:v>CBM pump engines</c:v>
                </c:pt>
                <c:pt idx="13">
                  <c:v>Permitted Tank Losses</c:v>
                </c:pt>
                <c:pt idx="14">
                  <c:v>Survey-based Fugitives</c:v>
                </c:pt>
                <c:pt idx="15">
                  <c:v>Permitted Compressor Engines</c:v>
                </c:pt>
                <c:pt idx="16">
                  <c:v>Other Categories</c:v>
                </c:pt>
              </c:strCache>
            </c:strRef>
          </c:cat>
          <c:val>
            <c:numRef>
              <c:f>by_src_allpol!$D$5:$D$21</c:f>
              <c:numCache>
                <c:formatCode>#,##0</c:formatCode>
                <c:ptCount val="17"/>
                <c:pt idx="0">
                  <c:v>25673.469733629045</c:v>
                </c:pt>
                <c:pt idx="1">
                  <c:v>859.82361048108032</c:v>
                </c:pt>
                <c:pt idx="2">
                  <c:v>0</c:v>
                </c:pt>
                <c:pt idx="3">
                  <c:v>0</c:v>
                </c:pt>
                <c:pt idx="4">
                  <c:v>531.87670219399854</c:v>
                </c:pt>
                <c:pt idx="5">
                  <c:v>781.15237741868521</c:v>
                </c:pt>
                <c:pt idx="6">
                  <c:v>10</c:v>
                </c:pt>
                <c:pt idx="7">
                  <c:v>303.33068640302992</c:v>
                </c:pt>
                <c:pt idx="8">
                  <c:v>1355.0743087993226</c:v>
                </c:pt>
                <c:pt idx="9">
                  <c:v>7.2331343836927582</c:v>
                </c:pt>
                <c:pt idx="10">
                  <c:v>0</c:v>
                </c:pt>
                <c:pt idx="11">
                  <c:v>0</c:v>
                </c:pt>
                <c:pt idx="12">
                  <c:v>1714.8274681210864</c:v>
                </c:pt>
                <c:pt idx="13">
                  <c:v>0</c:v>
                </c:pt>
                <c:pt idx="14">
                  <c:v>0</c:v>
                </c:pt>
                <c:pt idx="15">
                  <c:v>9305.7064031689479</c:v>
                </c:pt>
                <c:pt idx="16">
                  <c:v>778.34486341206923</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7791342952276"/>
          <c:y val="3.4257748776508973E-2"/>
          <c:w val="0.64039955604883458"/>
          <c:h val="0.66884176182707988"/>
        </c:manualLayout>
      </c:layout>
      <c:barChart>
        <c:barDir val="col"/>
        <c:grouping val="stacked"/>
        <c:varyColors val="0"/>
        <c:ser>
          <c:idx val="0"/>
          <c:order val="0"/>
          <c:tx>
            <c:strRef>
              <c:f>VOC_bar_chart_data!$B$5</c:f>
              <c:strCache>
                <c:ptCount val="1"/>
                <c:pt idx="0">
                  <c:v>Survey-based Compressor Engines</c:v>
                </c:pt>
              </c:strCache>
            </c:strRef>
          </c:tx>
          <c:spPr>
            <a:solidFill>
              <a:srgbClr val="9999FF"/>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VOC_bar_chart_data!$C$5:$N$5</c:f>
              <c:numCache>
                <c:formatCode>#,##0</c:formatCode>
                <c:ptCount val="12"/>
                <c:pt idx="0">
                  <c:v>4.8149277335598956E-2</c:v>
                </c:pt>
                <c:pt idx="1">
                  <c:v>712.83758940758514</c:v>
                </c:pt>
                <c:pt idx="2">
                  <c:v>1158.5100773534039</c:v>
                </c:pt>
                <c:pt idx="3">
                  <c:v>2.2928033472522102</c:v>
                </c:pt>
                <c:pt idx="4">
                  <c:v>0</c:v>
                </c:pt>
                <c:pt idx="5">
                  <c:v>72.085691229073646</c:v>
                </c:pt>
                <c:pt idx="6">
                  <c:v>13.006876708635451</c:v>
                </c:pt>
                <c:pt idx="7">
                  <c:v>1.3218280272901657</c:v>
                </c:pt>
                <c:pt idx="8">
                  <c:v>4.8149277335598956E-2</c:v>
                </c:pt>
                <c:pt idx="9">
                  <c:v>640.75189817851151</c:v>
                </c:pt>
                <c:pt idx="10">
                  <c:v>1145.5032006447684</c:v>
                </c:pt>
                <c:pt idx="11">
                  <c:v>0.97097531996204467</c:v>
                </c:pt>
              </c:numCache>
            </c:numRef>
          </c:val>
        </c:ser>
        <c:ser>
          <c:idx val="1"/>
          <c:order val="1"/>
          <c:tx>
            <c:strRef>
              <c:f>VOC_bar_chart_data!$B$6</c:f>
              <c:strCache>
                <c:ptCount val="1"/>
                <c:pt idx="0">
                  <c:v>Heaters</c:v>
                </c:pt>
              </c:strCache>
            </c:strRef>
          </c:tx>
          <c:spPr>
            <a:solidFill>
              <a:srgbClr val="993366"/>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VOC_bar_chart_data!$C$6:$N$6</c:f>
              <c:numCache>
                <c:formatCode>#,##0</c:formatCode>
                <c:ptCount val="12"/>
                <c:pt idx="0">
                  <c:v>0.3023182852412396</c:v>
                </c:pt>
                <c:pt idx="1">
                  <c:v>18.580781985110509</c:v>
                </c:pt>
                <c:pt idx="2">
                  <c:v>27.71036537913319</c:v>
                </c:pt>
                <c:pt idx="3">
                  <c:v>0.69683292697448818</c:v>
                </c:pt>
                <c:pt idx="4">
                  <c:v>0</c:v>
                </c:pt>
                <c:pt idx="5">
                  <c:v>3.9665874304701632</c:v>
                </c:pt>
                <c:pt idx="6">
                  <c:v>0.76758827032882071</c:v>
                </c:pt>
                <c:pt idx="7">
                  <c:v>0.31947109575138072</c:v>
                </c:pt>
                <c:pt idx="8">
                  <c:v>0.3023182852412396</c:v>
                </c:pt>
                <c:pt idx="9">
                  <c:v>14.614194554640346</c:v>
                </c:pt>
                <c:pt idx="10">
                  <c:v>26.942777108804368</c:v>
                </c:pt>
                <c:pt idx="11">
                  <c:v>0.37736183122310751</c:v>
                </c:pt>
              </c:numCache>
            </c:numRef>
          </c:val>
        </c:ser>
        <c:ser>
          <c:idx val="2"/>
          <c:order val="2"/>
          <c:tx>
            <c:strRef>
              <c:f>VOC_bar_chart_data!$B$7</c:f>
              <c:strCache>
                <c:ptCount val="1"/>
                <c:pt idx="0">
                  <c:v>Pneumatic devices</c:v>
                </c:pt>
              </c:strCache>
            </c:strRef>
          </c:tx>
          <c:spPr>
            <a:solidFill>
              <a:srgbClr val="FFFFCC"/>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VOC_bar_chart_data!$C$7:$N$7</c:f>
              <c:numCache>
                <c:formatCode>#,##0</c:formatCode>
                <c:ptCount val="12"/>
                <c:pt idx="0">
                  <c:v>12.714490540201043</c:v>
                </c:pt>
                <c:pt idx="1">
                  <c:v>723.57215049872843</c:v>
                </c:pt>
                <c:pt idx="2">
                  <c:v>876.58142096319568</c:v>
                </c:pt>
                <c:pt idx="3">
                  <c:v>28.23310460223712</c:v>
                </c:pt>
                <c:pt idx="4">
                  <c:v>0</c:v>
                </c:pt>
                <c:pt idx="5">
                  <c:v>175.54571682509189</c:v>
                </c:pt>
                <c:pt idx="6">
                  <c:v>30.268506994881026</c:v>
                </c:pt>
                <c:pt idx="7">
                  <c:v>14.220804925663828</c:v>
                </c:pt>
                <c:pt idx="8">
                  <c:v>12.714490540201043</c:v>
                </c:pt>
                <c:pt idx="9">
                  <c:v>548.02643367363657</c:v>
                </c:pt>
                <c:pt idx="10">
                  <c:v>846.31291396831466</c:v>
                </c:pt>
                <c:pt idx="11">
                  <c:v>14.012299676573292</c:v>
                </c:pt>
              </c:numCache>
            </c:numRef>
          </c:val>
        </c:ser>
        <c:ser>
          <c:idx val="3"/>
          <c:order val="3"/>
          <c:tx>
            <c:strRef>
              <c:f>VOC_bar_chart_data!$B$8</c:f>
              <c:strCache>
                <c:ptCount val="1"/>
                <c:pt idx="0">
                  <c:v>Venting - blowdowns</c:v>
                </c:pt>
              </c:strCache>
            </c:strRef>
          </c:tx>
          <c:spPr>
            <a:solidFill>
              <a:srgbClr val="CCFFFF"/>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VOC_bar_chart_data!$C$8:$N$8</c:f>
              <c:numCache>
                <c:formatCode>#,##0</c:formatCode>
                <c:ptCount val="12"/>
                <c:pt idx="0">
                  <c:v>0.27718488739952624</c:v>
                </c:pt>
                <c:pt idx="1">
                  <c:v>5921.995920631146</c:v>
                </c:pt>
                <c:pt idx="2">
                  <c:v>6000.887444456991</c:v>
                </c:pt>
                <c:pt idx="3">
                  <c:v>24.153009549552561</c:v>
                </c:pt>
                <c:pt idx="4">
                  <c:v>0</c:v>
                </c:pt>
                <c:pt idx="5">
                  <c:v>836.12143134482335</c:v>
                </c:pt>
                <c:pt idx="6">
                  <c:v>173.22617668381443</c:v>
                </c:pt>
                <c:pt idx="7">
                  <c:v>14.392706858134478</c:v>
                </c:pt>
                <c:pt idx="8">
                  <c:v>0.27718488739952624</c:v>
                </c:pt>
                <c:pt idx="9">
                  <c:v>5085.8744892863224</c:v>
                </c:pt>
                <c:pt idx="10">
                  <c:v>5827.6612677731764</c:v>
                </c:pt>
                <c:pt idx="11">
                  <c:v>9.760302691418083</c:v>
                </c:pt>
              </c:numCache>
            </c:numRef>
          </c:val>
        </c:ser>
        <c:ser>
          <c:idx val="4"/>
          <c:order val="4"/>
          <c:tx>
            <c:strRef>
              <c:f>VOC_bar_chart_data!$B$9</c:f>
              <c:strCache>
                <c:ptCount val="1"/>
                <c:pt idx="0">
                  <c:v>Venting - initial completions and Fracing Engines</c:v>
                </c:pt>
              </c:strCache>
            </c:strRef>
          </c:tx>
          <c:spPr>
            <a:solidFill>
              <a:srgbClr val="660066"/>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VOC_bar_chart_data!$C$9:$N$9</c:f>
              <c:numCache>
                <c:formatCode>#,##0</c:formatCode>
                <c:ptCount val="12"/>
                <c:pt idx="0">
                  <c:v>0</c:v>
                </c:pt>
                <c:pt idx="1">
                  <c:v>1936.8808293268844</c:v>
                </c:pt>
                <c:pt idx="2">
                  <c:v>1296.0654969795532</c:v>
                </c:pt>
                <c:pt idx="3">
                  <c:v>252.78919716061964</c:v>
                </c:pt>
                <c:pt idx="4">
                  <c:v>0</c:v>
                </c:pt>
                <c:pt idx="5">
                  <c:v>540.94775210436751</c:v>
                </c:pt>
                <c:pt idx="6">
                  <c:v>135.23693802609188</c:v>
                </c:pt>
                <c:pt idx="7">
                  <c:v>135.23693802609188</c:v>
                </c:pt>
                <c:pt idx="8">
                  <c:v>0</c:v>
                </c:pt>
                <c:pt idx="9">
                  <c:v>1395.9330772225169</c:v>
                </c:pt>
                <c:pt idx="10">
                  <c:v>1160.8285589534614</c:v>
                </c:pt>
                <c:pt idx="11">
                  <c:v>117.55225913452776</c:v>
                </c:pt>
              </c:numCache>
            </c:numRef>
          </c:val>
        </c:ser>
        <c:ser>
          <c:idx val="5"/>
          <c:order val="5"/>
          <c:tx>
            <c:strRef>
              <c:f>VOC_bar_chart_data!$B$10</c:f>
              <c:strCache>
                <c:ptCount val="1"/>
                <c:pt idx="0">
                  <c:v>Workover rigs</c:v>
                </c:pt>
              </c:strCache>
            </c:strRef>
          </c:tx>
          <c:spPr>
            <a:solidFill>
              <a:srgbClr val="FF8080"/>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VOC_bar_chart_data!$C$10:$N$10</c:f>
              <c:numCache>
                <c:formatCode>#,##0</c:formatCode>
                <c:ptCount val="12"/>
                <c:pt idx="0">
                  <c:v>0.65473492181684245</c:v>
                </c:pt>
                <c:pt idx="1">
                  <c:v>40.240658386274866</c:v>
                </c:pt>
                <c:pt idx="2">
                  <c:v>60.012724323126733</c:v>
                </c:pt>
                <c:pt idx="3">
                  <c:v>1.5091407772374026</c:v>
                </c:pt>
                <c:pt idx="4">
                  <c:v>0</c:v>
                </c:pt>
                <c:pt idx="5">
                  <c:v>8.5904936550436766</c:v>
                </c:pt>
                <c:pt idx="6">
                  <c:v>1.6623766100030464</c:v>
                </c:pt>
                <c:pt idx="7">
                  <c:v>0.6918830024873015</c:v>
                </c:pt>
                <c:pt idx="8">
                  <c:v>0.65473492181684245</c:v>
                </c:pt>
                <c:pt idx="9">
                  <c:v>31.650164731231186</c:v>
                </c:pt>
                <c:pt idx="10">
                  <c:v>58.350347713123689</c:v>
                </c:pt>
                <c:pt idx="11">
                  <c:v>0.81725777475010108</c:v>
                </c:pt>
              </c:numCache>
            </c:numRef>
          </c:val>
        </c:ser>
        <c:ser>
          <c:idx val="6"/>
          <c:order val="6"/>
          <c:tx>
            <c:strRef>
              <c:f>VOC_bar_chart_data!$B$11</c:f>
              <c:strCache>
                <c:ptCount val="1"/>
                <c:pt idx="0">
                  <c:v>Permitted Fugitives</c:v>
                </c:pt>
              </c:strCache>
            </c:strRef>
          </c:tx>
          <c:spPr>
            <a:solidFill>
              <a:srgbClr val="0066CC"/>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VOC_bar_chart_data!$C$11:$N$11</c:f>
              <c:numCache>
                <c:formatCode>#,##0</c:formatCode>
                <c:ptCount val="12"/>
                <c:pt idx="0">
                  <c:v>119.75499999999998</c:v>
                </c:pt>
                <c:pt idx="1">
                  <c:v>34.144999999999996</c:v>
                </c:pt>
                <c:pt idx="2">
                  <c:v>244.46199999999999</c:v>
                </c:pt>
                <c:pt idx="3">
                  <c:v>1.7</c:v>
                </c:pt>
                <c:pt idx="4">
                  <c:v>0</c:v>
                </c:pt>
                <c:pt idx="5">
                  <c:v>0</c:v>
                </c:pt>
                <c:pt idx="6">
                  <c:v>0</c:v>
                </c:pt>
                <c:pt idx="7">
                  <c:v>0</c:v>
                </c:pt>
                <c:pt idx="8">
                  <c:v>119.75499999999998</c:v>
                </c:pt>
                <c:pt idx="9">
                  <c:v>34.144999999999996</c:v>
                </c:pt>
                <c:pt idx="10">
                  <c:v>244.46199999999999</c:v>
                </c:pt>
                <c:pt idx="11">
                  <c:v>1.7</c:v>
                </c:pt>
              </c:numCache>
            </c:numRef>
          </c:val>
        </c:ser>
        <c:ser>
          <c:idx val="7"/>
          <c:order val="7"/>
          <c:tx>
            <c:strRef>
              <c:f>VOC_bar_chart_data!$B$12</c:f>
              <c:strCache>
                <c:ptCount val="1"/>
                <c:pt idx="0">
                  <c:v>Miscellaneous engines</c:v>
                </c:pt>
              </c:strCache>
            </c:strRef>
          </c:tx>
          <c:spPr>
            <a:solidFill>
              <a:srgbClr val="CCCCFF"/>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VOC_bar_chart_data!$C$12:$N$12</c:f>
              <c:numCache>
                <c:formatCode>#,##0</c:formatCode>
                <c:ptCount val="12"/>
                <c:pt idx="0">
                  <c:v>1.1895658548478315E-2</c:v>
                </c:pt>
                <c:pt idx="1">
                  <c:v>0.7311189856816529</c:v>
                </c:pt>
                <c:pt idx="2">
                  <c:v>1.090351000571161</c:v>
                </c:pt>
                <c:pt idx="3">
                  <c:v>2.7419071122379089E-2</c:v>
                </c:pt>
                <c:pt idx="4">
                  <c:v>0</c:v>
                </c:pt>
                <c:pt idx="5">
                  <c:v>0.15607778946585019</c:v>
                </c:pt>
                <c:pt idx="6">
                  <c:v>3.0203161420959117E-2</c:v>
                </c:pt>
                <c:pt idx="7">
                  <c:v>1.2570589529952259E-2</c:v>
                </c:pt>
                <c:pt idx="8">
                  <c:v>1.1895658548478315E-2</c:v>
                </c:pt>
                <c:pt idx="9">
                  <c:v>0.57504119621580274</c:v>
                </c:pt>
                <c:pt idx="10">
                  <c:v>1.0601478391502019</c:v>
                </c:pt>
                <c:pt idx="11">
                  <c:v>1.484848159242683E-2</c:v>
                </c:pt>
              </c:numCache>
            </c:numRef>
          </c:val>
        </c:ser>
        <c:ser>
          <c:idx val="8"/>
          <c:order val="8"/>
          <c:tx>
            <c:strRef>
              <c:f>VOC_bar_chart_data!$B$13</c:f>
              <c:strCache>
                <c:ptCount val="1"/>
                <c:pt idx="0">
                  <c:v>Artificial Lift</c:v>
                </c:pt>
              </c:strCache>
            </c:strRef>
          </c:tx>
          <c:spPr>
            <a:solidFill>
              <a:srgbClr val="000080"/>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VOC_bar_chart_data!$C$13:$N$13</c:f>
              <c:numCache>
                <c:formatCode>#,##0</c:formatCode>
                <c:ptCount val="12"/>
                <c:pt idx="0">
                  <c:v>0.78448770803964096</c:v>
                </c:pt>
                <c:pt idx="1">
                  <c:v>11.852632198950911</c:v>
                </c:pt>
                <c:pt idx="2">
                  <c:v>8.841189618575557</c:v>
                </c:pt>
                <c:pt idx="3">
                  <c:v>1.4365501283341939</c:v>
                </c:pt>
                <c:pt idx="4">
                  <c:v>0</c:v>
                </c:pt>
                <c:pt idx="5">
                  <c:v>4.1464008800031005</c:v>
                </c:pt>
                <c:pt idx="6">
                  <c:v>1.8286422634831967</c:v>
                </c:pt>
                <c:pt idx="7">
                  <c:v>0.56881933317276034</c:v>
                </c:pt>
                <c:pt idx="8">
                  <c:v>0.78448770803964096</c:v>
                </c:pt>
                <c:pt idx="9">
                  <c:v>7.7062313189478102</c:v>
                </c:pt>
                <c:pt idx="10">
                  <c:v>7.0125473550923605</c:v>
                </c:pt>
                <c:pt idx="11">
                  <c:v>0.86773079516143359</c:v>
                </c:pt>
              </c:numCache>
            </c:numRef>
          </c:val>
        </c:ser>
        <c:ser>
          <c:idx val="9"/>
          <c:order val="9"/>
          <c:tx>
            <c:strRef>
              <c:f>VOC_bar_chart_data!$B$14</c:f>
              <c:strCache>
                <c:ptCount val="1"/>
                <c:pt idx="0">
                  <c:v>Dehydrator</c:v>
                </c:pt>
              </c:strCache>
            </c:strRef>
          </c:tx>
          <c:spPr>
            <a:solidFill>
              <a:srgbClr val="FF00FF"/>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VOC_bar_chart_data!$C$14:$N$14</c:f>
              <c:numCache>
                <c:formatCode>#,##0</c:formatCode>
                <c:ptCount val="12"/>
                <c:pt idx="0">
                  <c:v>0.23464243958516243</c:v>
                </c:pt>
                <c:pt idx="1">
                  <c:v>5007.4722943794122</c:v>
                </c:pt>
                <c:pt idx="2">
                  <c:v>5074.3463052769566</c:v>
                </c:pt>
                <c:pt idx="3">
                  <c:v>20.423860803242189</c:v>
                </c:pt>
                <c:pt idx="4">
                  <c:v>0</c:v>
                </c:pt>
                <c:pt idx="5">
                  <c:v>706.98225869164389</c:v>
                </c:pt>
                <c:pt idx="6">
                  <c:v>146.47240275673832</c:v>
                </c:pt>
                <c:pt idx="7">
                  <c:v>12.169738192778782</c:v>
                </c:pt>
                <c:pt idx="8">
                  <c:v>0.23464243958516243</c:v>
                </c:pt>
                <c:pt idx="9">
                  <c:v>4300.4900356877679</c:v>
                </c:pt>
                <c:pt idx="10">
                  <c:v>4927.8739025202185</c:v>
                </c:pt>
                <c:pt idx="11">
                  <c:v>8.2541226104634102</c:v>
                </c:pt>
              </c:numCache>
            </c:numRef>
          </c:val>
        </c:ser>
        <c:ser>
          <c:idx val="10"/>
          <c:order val="10"/>
          <c:tx>
            <c:strRef>
              <c:f>VOC_bar_chart_data!$B$15</c:f>
              <c:strCache>
                <c:ptCount val="1"/>
                <c:pt idx="0">
                  <c:v>Condensate tank </c:v>
                </c:pt>
              </c:strCache>
            </c:strRef>
          </c:tx>
          <c:spPr>
            <a:solidFill>
              <a:srgbClr val="FFFF00"/>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VOC_bar_chart_data!$C$15:$N$15</c:f>
              <c:numCache>
                <c:formatCode>#,##0</c:formatCode>
                <c:ptCount val="12"/>
                <c:pt idx="0">
                  <c:v>7.2749999999999981E-2</c:v>
                </c:pt>
                <c:pt idx="1">
                  <c:v>1709.7826249999996</c:v>
                </c:pt>
                <c:pt idx="2">
                  <c:v>1804.5225249999994</c:v>
                </c:pt>
                <c:pt idx="3">
                  <c:v>31.483774999999994</c:v>
                </c:pt>
                <c:pt idx="4">
                  <c:v>0</c:v>
                </c:pt>
                <c:pt idx="5">
                  <c:v>313.63737499999996</c:v>
                </c:pt>
                <c:pt idx="6">
                  <c:v>89.557675000000003</c:v>
                </c:pt>
                <c:pt idx="7">
                  <c:v>11.945549999999999</c:v>
                </c:pt>
                <c:pt idx="8">
                  <c:v>7.2749999999999981E-2</c:v>
                </c:pt>
                <c:pt idx="9">
                  <c:v>1396.1452499999996</c:v>
                </c:pt>
                <c:pt idx="10">
                  <c:v>1714.9648499999994</c:v>
                </c:pt>
                <c:pt idx="11">
                  <c:v>19.538224999999994</c:v>
                </c:pt>
              </c:numCache>
            </c:numRef>
          </c:val>
        </c:ser>
        <c:ser>
          <c:idx val="11"/>
          <c:order val="11"/>
          <c:tx>
            <c:strRef>
              <c:f>VOC_bar_chart_data!$B$16</c:f>
              <c:strCache>
                <c:ptCount val="1"/>
                <c:pt idx="0">
                  <c:v>Oil Tank</c:v>
                </c:pt>
              </c:strCache>
            </c:strRef>
          </c:tx>
          <c:spPr>
            <a:solidFill>
              <a:srgbClr val="00FFFF"/>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VOC_bar_chart_data!$C$16:$N$16</c:f>
              <c:numCache>
                <c:formatCode>#,##0</c:formatCode>
                <c:ptCount val="12"/>
                <c:pt idx="0">
                  <c:v>75.233200000000011</c:v>
                </c:pt>
                <c:pt idx="1">
                  <c:v>1136.6799500000002</c:v>
                </c:pt>
                <c:pt idx="2">
                  <c:v>847.87942500000008</c:v>
                </c:pt>
                <c:pt idx="3">
                  <c:v>137.76667499999999</c:v>
                </c:pt>
                <c:pt idx="4">
                  <c:v>0</c:v>
                </c:pt>
                <c:pt idx="5">
                  <c:v>397.64422500000006</c:v>
                </c:pt>
                <c:pt idx="6">
                  <c:v>175.36872499999998</c:v>
                </c:pt>
                <c:pt idx="7">
                  <c:v>54.550374999999995</c:v>
                </c:pt>
                <c:pt idx="8">
                  <c:v>75.233200000000011</c:v>
                </c:pt>
                <c:pt idx="9">
                  <c:v>739.03572500000007</c:v>
                </c:pt>
                <c:pt idx="10">
                  <c:v>672.51070000000016</c:v>
                </c:pt>
                <c:pt idx="11">
                  <c:v>83.216300000000004</c:v>
                </c:pt>
              </c:numCache>
            </c:numRef>
          </c:val>
        </c:ser>
        <c:ser>
          <c:idx val="12"/>
          <c:order val="12"/>
          <c:tx>
            <c:strRef>
              <c:f>VOC_bar_chart_data!$B$17</c:f>
              <c:strCache>
                <c:ptCount val="1"/>
                <c:pt idx="0">
                  <c:v>CBM pump engines</c:v>
                </c:pt>
              </c:strCache>
            </c:strRef>
          </c:tx>
          <c:spPr>
            <a:solidFill>
              <a:srgbClr val="800080"/>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VOC_bar_chart_data!$C$17:$N$17</c:f>
              <c:numCache>
                <c:formatCode>#,##0</c:formatCode>
                <c:ptCount val="12"/>
                <c:pt idx="0">
                  <c:v>3.50630578248995</c:v>
                </c:pt>
                <c:pt idx="1">
                  <c:v>509.89188929357618</c:v>
                </c:pt>
                <c:pt idx="2">
                  <c:v>1765.7273717663893</c:v>
                </c:pt>
                <c:pt idx="3">
                  <c:v>13.148646684337312</c:v>
                </c:pt>
                <c:pt idx="4">
                  <c:v>0</c:v>
                </c:pt>
                <c:pt idx="5">
                  <c:v>26.021691309963082</c:v>
                </c:pt>
                <c:pt idx="6">
                  <c:v>99.355548638040858</c:v>
                </c:pt>
                <c:pt idx="7">
                  <c:v>0</c:v>
                </c:pt>
                <c:pt idx="8">
                  <c:v>3.50630578248995</c:v>
                </c:pt>
                <c:pt idx="9">
                  <c:v>483.87019798361308</c:v>
                </c:pt>
                <c:pt idx="10">
                  <c:v>1666.3718231283485</c:v>
                </c:pt>
                <c:pt idx="11">
                  <c:v>13.148646684337312</c:v>
                </c:pt>
              </c:numCache>
            </c:numRef>
          </c:val>
        </c:ser>
        <c:ser>
          <c:idx val="13"/>
          <c:order val="13"/>
          <c:tx>
            <c:strRef>
              <c:f>VOC_bar_chart_data!$B$18</c:f>
              <c:strCache>
                <c:ptCount val="1"/>
                <c:pt idx="0">
                  <c:v>Permitted Tank Losses</c:v>
                </c:pt>
              </c:strCache>
            </c:strRef>
          </c:tx>
          <c:spPr>
            <a:solidFill>
              <a:srgbClr val="800000"/>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VOC_bar_chart_data!$C$18:$N$18</c:f>
              <c:numCache>
                <c:formatCode>#,##0</c:formatCode>
                <c:ptCount val="12"/>
                <c:pt idx="0">
                  <c:v>0</c:v>
                </c:pt>
                <c:pt idx="1">
                  <c:v>227.70999999999998</c:v>
                </c:pt>
                <c:pt idx="2">
                  <c:v>111.67299999999999</c:v>
                </c:pt>
                <c:pt idx="3">
                  <c:v>0</c:v>
                </c:pt>
                <c:pt idx="4">
                  <c:v>0</c:v>
                </c:pt>
                <c:pt idx="5">
                  <c:v>176.2</c:v>
                </c:pt>
                <c:pt idx="6">
                  <c:v>0</c:v>
                </c:pt>
                <c:pt idx="7">
                  <c:v>0</c:v>
                </c:pt>
                <c:pt idx="8">
                  <c:v>0</c:v>
                </c:pt>
                <c:pt idx="9">
                  <c:v>51.509999999999991</c:v>
                </c:pt>
                <c:pt idx="10">
                  <c:v>111.67299999999999</c:v>
                </c:pt>
                <c:pt idx="11">
                  <c:v>0</c:v>
                </c:pt>
              </c:numCache>
            </c:numRef>
          </c:val>
        </c:ser>
        <c:ser>
          <c:idx val="14"/>
          <c:order val="14"/>
          <c:tx>
            <c:strRef>
              <c:f>VOC_bar_chart_data!$B$19</c:f>
              <c:strCache>
                <c:ptCount val="1"/>
                <c:pt idx="0">
                  <c:v>Survey-based Fugitives</c:v>
                </c:pt>
              </c:strCache>
            </c:strRef>
          </c:tx>
          <c:spPr>
            <a:solidFill>
              <a:srgbClr val="008080"/>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VOC_bar_chart_data!$C$19:$N$19</c:f>
              <c:numCache>
                <c:formatCode>#,##0</c:formatCode>
                <c:ptCount val="12"/>
                <c:pt idx="0">
                  <c:v>33.347808865096091</c:v>
                </c:pt>
                <c:pt idx="1">
                  <c:v>1893.935682136166</c:v>
                </c:pt>
                <c:pt idx="2">
                  <c:v>2279.8347480656362</c:v>
                </c:pt>
                <c:pt idx="3">
                  <c:v>73.978677741002272</c:v>
                </c:pt>
                <c:pt idx="4">
                  <c:v>0</c:v>
                </c:pt>
                <c:pt idx="5">
                  <c:v>461.00703922059859</c:v>
                </c:pt>
                <c:pt idx="6">
                  <c:v>79.254400450647424</c:v>
                </c:pt>
                <c:pt idx="7">
                  <c:v>37.35099494460421</c:v>
                </c:pt>
                <c:pt idx="8">
                  <c:v>33.347808865096091</c:v>
                </c:pt>
                <c:pt idx="9">
                  <c:v>1432.9286429155673</c:v>
                </c:pt>
                <c:pt idx="10">
                  <c:v>2200.580347614989</c:v>
                </c:pt>
                <c:pt idx="11">
                  <c:v>36.627682796398048</c:v>
                </c:pt>
              </c:numCache>
            </c:numRef>
          </c:val>
        </c:ser>
        <c:ser>
          <c:idx val="15"/>
          <c:order val="15"/>
          <c:tx>
            <c:strRef>
              <c:f>VOC_bar_chart_data!$B$20</c:f>
              <c:strCache>
                <c:ptCount val="1"/>
                <c:pt idx="0">
                  <c:v>Permitted Compressor Engines</c:v>
                </c:pt>
              </c:strCache>
            </c:strRef>
          </c:tx>
          <c:spPr>
            <a:solidFill>
              <a:srgbClr val="0000FF"/>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VOC_bar_chart_data!$C$20:$N$20</c:f>
              <c:numCache>
                <c:formatCode>#,##0</c:formatCode>
                <c:ptCount val="12"/>
                <c:pt idx="0">
                  <c:v>6.4700000000000006</c:v>
                </c:pt>
                <c:pt idx="1">
                  <c:v>867.96100000000013</c:v>
                </c:pt>
                <c:pt idx="2">
                  <c:v>1106.808</c:v>
                </c:pt>
                <c:pt idx="3">
                  <c:v>9.406634703196346</c:v>
                </c:pt>
                <c:pt idx="4">
                  <c:v>0</c:v>
                </c:pt>
                <c:pt idx="5">
                  <c:v>125.83</c:v>
                </c:pt>
                <c:pt idx="6">
                  <c:v>0</c:v>
                </c:pt>
                <c:pt idx="7">
                  <c:v>0.43663470319634701</c:v>
                </c:pt>
                <c:pt idx="8">
                  <c:v>6.4700000000000006</c:v>
                </c:pt>
                <c:pt idx="9">
                  <c:v>742.13099999999997</c:v>
                </c:pt>
                <c:pt idx="10">
                  <c:v>1106.808</c:v>
                </c:pt>
                <c:pt idx="11">
                  <c:v>8.9699999999999989</c:v>
                </c:pt>
              </c:numCache>
            </c:numRef>
          </c:val>
        </c:ser>
        <c:ser>
          <c:idx val="16"/>
          <c:order val="16"/>
          <c:tx>
            <c:strRef>
              <c:f>VOC_bar_chart_data!$B$21</c:f>
              <c:strCache>
                <c:ptCount val="1"/>
                <c:pt idx="0">
                  <c:v>Other Categories</c:v>
                </c:pt>
              </c:strCache>
            </c:strRef>
          </c:tx>
          <c:spPr>
            <a:solidFill>
              <a:srgbClr val="00CCFF"/>
            </a:solidFill>
            <a:ln w="12700">
              <a:solidFill>
                <a:srgbClr val="000000"/>
              </a:solidFill>
              <a:prstDash val="solid"/>
            </a:ln>
          </c:spPr>
          <c:invertIfNegative val="0"/>
          <c:cat>
            <c:strRef>
              <c:f>VOC_bar_chart_data!$C$4:$N$4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VOC_bar_chart_data!$C$21:$N$21</c:f>
              <c:numCache>
                <c:formatCode>#,##0</c:formatCode>
                <c:ptCount val="12"/>
                <c:pt idx="0">
                  <c:v>29.868719134694096</c:v>
                </c:pt>
                <c:pt idx="1">
                  <c:v>482.09616998043481</c:v>
                </c:pt>
                <c:pt idx="2">
                  <c:v>580.67178189730373</c:v>
                </c:pt>
                <c:pt idx="3">
                  <c:v>14.571471330002156</c:v>
                </c:pt>
                <c:pt idx="4">
                  <c:v>0</c:v>
                </c:pt>
                <c:pt idx="5">
                  <c:v>137.40396278630661</c:v>
                </c:pt>
                <c:pt idx="6">
                  <c:v>21.010360050011066</c:v>
                </c:pt>
                <c:pt idx="7">
                  <c:v>6.1011731218049583</c:v>
                </c:pt>
                <c:pt idx="8">
                  <c:v>29.868719134694096</c:v>
                </c:pt>
                <c:pt idx="9">
                  <c:v>344.69220719412829</c:v>
                </c:pt>
                <c:pt idx="10">
                  <c:v>559.66142184729256</c:v>
                </c:pt>
                <c:pt idx="11">
                  <c:v>8.4702982081971978</c:v>
                </c:pt>
              </c:numCache>
            </c:numRef>
          </c:val>
        </c:ser>
        <c:dLbls>
          <c:showLegendKey val="0"/>
          <c:showVal val="0"/>
          <c:showCatName val="0"/>
          <c:showSerName val="0"/>
          <c:showPercent val="0"/>
          <c:showBubbleSize val="0"/>
        </c:dLbls>
        <c:gapWidth val="150"/>
        <c:overlap val="100"/>
        <c:axId val="220123904"/>
        <c:axId val="220125824"/>
      </c:barChart>
      <c:catAx>
        <c:axId val="22012390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8956714761376249"/>
              <c:y val="0.924959216965742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220125824"/>
        <c:crosses val="autoZero"/>
        <c:auto val="1"/>
        <c:lblAlgn val="ctr"/>
        <c:lblOffset val="100"/>
        <c:tickLblSkip val="1"/>
        <c:tickMarkSkip val="1"/>
        <c:noMultiLvlLbl val="0"/>
      </c:catAx>
      <c:valAx>
        <c:axId val="220125824"/>
        <c:scaling>
          <c:orientation val="minMax"/>
          <c:max val="30000"/>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VOC Emissions (tons/year)</a:t>
                </a:r>
              </a:p>
            </c:rich>
          </c:tx>
          <c:layout>
            <c:manualLayout>
              <c:xMode val="edge"/>
              <c:yMode val="edge"/>
              <c:x val="3.3296337402885681E-3"/>
              <c:y val="0.150081566068515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20123904"/>
        <c:crosses val="autoZero"/>
        <c:crossBetween val="between"/>
        <c:majorUnit val="5000"/>
      </c:valAx>
      <c:spPr>
        <a:noFill/>
        <a:ln w="12700">
          <a:solidFill>
            <a:srgbClr val="808080"/>
          </a:solidFill>
          <a:prstDash val="solid"/>
        </a:ln>
      </c:spPr>
    </c:plotArea>
    <c:legend>
      <c:legendPos val="r"/>
      <c:layout>
        <c:manualLayout>
          <c:xMode val="edge"/>
          <c:yMode val="edge"/>
          <c:x val="0.77580466148723637"/>
          <c:y val="0"/>
          <c:w val="0.22086570477247502"/>
          <c:h val="0.9412724306688418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9644839067703"/>
          <c:y val="3.4257748776508973E-2"/>
          <c:w val="0.63928967813540516"/>
          <c:h val="0.73807426933731379"/>
        </c:manualLayout>
      </c:layout>
      <c:barChart>
        <c:barDir val="col"/>
        <c:grouping val="stacked"/>
        <c:varyColors val="0"/>
        <c:ser>
          <c:idx val="0"/>
          <c:order val="0"/>
          <c:tx>
            <c:strRef>
              <c:f>NOx_bar_chart_data!$B$5</c:f>
              <c:strCache>
                <c:ptCount val="1"/>
                <c:pt idx="0">
                  <c:v>Survey-based Compressor Engines</c:v>
                </c:pt>
              </c:strCache>
            </c:strRef>
          </c:tx>
          <c:spPr>
            <a:solidFill>
              <a:srgbClr val="9999FF"/>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NOx_bar_chart_data!$C$5:$N$5</c:f>
              <c:numCache>
                <c:formatCode>#,##0</c:formatCode>
                <c:ptCount val="12"/>
                <c:pt idx="0">
                  <c:v>0.65791062761546204</c:v>
                </c:pt>
                <c:pt idx="1">
                  <c:v>9786.4522384561515</c:v>
                </c:pt>
                <c:pt idx="2">
                  <c:v>15854.223155299498</c:v>
                </c:pt>
                <c:pt idx="3">
                  <c:v>32.136429245779944</c:v>
                </c:pt>
                <c:pt idx="4">
                  <c:v>0</c:v>
                </c:pt>
                <c:pt idx="5">
                  <c:v>989.65484532839116</c:v>
                </c:pt>
                <c:pt idx="6">
                  <c:v>177.9992508682065</c:v>
                </c:pt>
                <c:pt idx="7">
                  <c:v>18.527028462780141</c:v>
                </c:pt>
                <c:pt idx="8">
                  <c:v>0.65791062761546204</c:v>
                </c:pt>
                <c:pt idx="9">
                  <c:v>8796.7973931277611</c:v>
                </c:pt>
                <c:pt idx="10">
                  <c:v>15676.223904431292</c:v>
                </c:pt>
                <c:pt idx="11">
                  <c:v>13.609400782999799</c:v>
                </c:pt>
              </c:numCache>
            </c:numRef>
          </c:val>
        </c:ser>
        <c:ser>
          <c:idx val="1"/>
          <c:order val="1"/>
          <c:tx>
            <c:strRef>
              <c:f>NOx_bar_chart_data!$B$6</c:f>
              <c:strCache>
                <c:ptCount val="1"/>
                <c:pt idx="0">
                  <c:v>Heaters</c:v>
                </c:pt>
              </c:strCache>
            </c:strRef>
          </c:tx>
          <c:spPr>
            <a:solidFill>
              <a:srgbClr val="993366"/>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NOx_bar_chart_data!$C$6:$N$6</c:f>
              <c:numCache>
                <c:formatCode>#,##0</c:formatCode>
                <c:ptCount val="12"/>
                <c:pt idx="0">
                  <c:v>5.496696095295265</c:v>
                </c:pt>
                <c:pt idx="1">
                  <c:v>337.83239972928197</c:v>
                </c:pt>
                <c:pt idx="2">
                  <c:v>503.82482507514885</c:v>
                </c:pt>
                <c:pt idx="3">
                  <c:v>12.66968958135433</c:v>
                </c:pt>
                <c:pt idx="4">
                  <c:v>0</c:v>
                </c:pt>
                <c:pt idx="5">
                  <c:v>72.119771463093869</c:v>
                </c:pt>
                <c:pt idx="6">
                  <c:v>13.956150369614923</c:v>
                </c:pt>
                <c:pt idx="7">
                  <c:v>5.808565377297831</c:v>
                </c:pt>
                <c:pt idx="8">
                  <c:v>5.496696095295265</c:v>
                </c:pt>
                <c:pt idx="9">
                  <c:v>265.71262826618812</c:v>
                </c:pt>
                <c:pt idx="10">
                  <c:v>489.86867470553392</c:v>
                </c:pt>
                <c:pt idx="11">
                  <c:v>6.8611242040564999</c:v>
                </c:pt>
              </c:numCache>
            </c:numRef>
          </c:val>
        </c:ser>
        <c:ser>
          <c:idx val="2"/>
          <c:order val="2"/>
          <c:tx>
            <c:strRef>
              <c:f>NOx_bar_chart_data!$B$7</c:f>
              <c:strCache>
                <c:ptCount val="1"/>
                <c:pt idx="0">
                  <c:v>Pneumatic devices</c:v>
                </c:pt>
              </c:strCache>
            </c:strRef>
          </c:tx>
          <c:spPr>
            <a:solidFill>
              <a:srgbClr val="FFFFCC"/>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NOx_bar_chart_data!$C$7:$N$7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NOx_bar_chart_data!$B$8</c:f>
              <c:strCache>
                <c:ptCount val="1"/>
                <c:pt idx="0">
                  <c:v>Venting - blowdowns</c:v>
                </c:pt>
              </c:strCache>
            </c:strRef>
          </c:tx>
          <c:spPr>
            <a:solidFill>
              <a:srgbClr val="CCFFFF"/>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NOx_bar_chart_data!$C$8:$N$8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NOx_bar_chart_data!$B$9</c:f>
              <c:strCache>
                <c:ptCount val="1"/>
                <c:pt idx="0">
                  <c:v>Venting - initial completions and Fracing Engines</c:v>
                </c:pt>
              </c:strCache>
            </c:strRef>
          </c:tx>
          <c:spPr>
            <a:solidFill>
              <a:srgbClr val="660066"/>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NOx_bar_chart_data!$C$9:$N$9</c:f>
              <c:numCache>
                <c:formatCode>#,##0</c:formatCode>
                <c:ptCount val="12"/>
                <c:pt idx="0">
                  <c:v>0</c:v>
                </c:pt>
                <c:pt idx="1">
                  <c:v>286.59375700744579</c:v>
                </c:pt>
                <c:pt idx="2">
                  <c:v>214.29983632088289</c:v>
                </c:pt>
                <c:pt idx="3">
                  <c:v>30.983108865669809</c:v>
                </c:pt>
                <c:pt idx="4">
                  <c:v>0</c:v>
                </c:pt>
                <c:pt idx="5">
                  <c:v>41.310811820893079</c:v>
                </c:pt>
                <c:pt idx="6">
                  <c:v>10.32770295522327</c:v>
                </c:pt>
                <c:pt idx="7">
                  <c:v>10.32770295522327</c:v>
                </c:pt>
                <c:pt idx="8">
                  <c:v>0</c:v>
                </c:pt>
                <c:pt idx="9">
                  <c:v>245.28294518655269</c:v>
                </c:pt>
                <c:pt idx="10">
                  <c:v>203.9721333656596</c:v>
                </c:pt>
                <c:pt idx="11">
                  <c:v>20.65540591044654</c:v>
                </c:pt>
              </c:numCache>
            </c:numRef>
          </c:val>
        </c:ser>
        <c:ser>
          <c:idx val="5"/>
          <c:order val="5"/>
          <c:tx>
            <c:strRef>
              <c:f>NOx_bar_chart_data!$B$10</c:f>
              <c:strCache>
                <c:ptCount val="1"/>
                <c:pt idx="0">
                  <c:v>Workover rigs</c:v>
                </c:pt>
              </c:strCache>
            </c:strRef>
          </c:tx>
          <c:spPr>
            <a:solidFill>
              <a:srgbClr val="FF8080"/>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NOx_bar_chart_data!$C$10:$N$10</c:f>
              <c:numCache>
                <c:formatCode>#,##0</c:formatCode>
                <c:ptCount val="12"/>
                <c:pt idx="0">
                  <c:v>4.9937651984056322</c:v>
                </c:pt>
                <c:pt idx="1">
                  <c:v>306.92176744243409</c:v>
                </c:pt>
                <c:pt idx="2">
                  <c:v>457.72639307939278</c:v>
                </c:pt>
                <c:pt idx="3">
                  <c:v>11.510451698452698</c:v>
                </c:pt>
                <c:pt idx="4">
                  <c:v>0</c:v>
                </c:pt>
                <c:pt idx="5">
                  <c:v>65.521032745038426</c:v>
                </c:pt>
                <c:pt idx="6">
                  <c:v>12.679205255526355</c:v>
                </c:pt>
                <c:pt idx="7">
                  <c:v>5.2770993940598521</c:v>
                </c:pt>
                <c:pt idx="8">
                  <c:v>4.9937651984056322</c:v>
                </c:pt>
                <c:pt idx="9">
                  <c:v>241.40073469739568</c:v>
                </c:pt>
                <c:pt idx="10">
                  <c:v>445.04718782386647</c:v>
                </c:pt>
                <c:pt idx="11">
                  <c:v>6.233352304392846</c:v>
                </c:pt>
              </c:numCache>
            </c:numRef>
          </c:val>
        </c:ser>
        <c:ser>
          <c:idx val="6"/>
          <c:order val="6"/>
          <c:tx>
            <c:strRef>
              <c:f>NOx_bar_chart_data!$B$11</c:f>
              <c:strCache>
                <c:ptCount val="1"/>
                <c:pt idx="0">
                  <c:v>Permitted Fugitives</c:v>
                </c:pt>
              </c:strCache>
            </c:strRef>
          </c:tx>
          <c:spPr>
            <a:solidFill>
              <a:srgbClr val="0066CC"/>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NOx_bar_chart_data!$C$11:$N$11</c:f>
              <c:numCache>
                <c:formatCode>#,##0</c:formatCode>
                <c:ptCount val="12"/>
                <c:pt idx="0">
                  <c:v>0</c:v>
                </c:pt>
                <c:pt idx="1">
                  <c:v>0</c:v>
                </c:pt>
                <c:pt idx="2">
                  <c:v>10</c:v>
                </c:pt>
                <c:pt idx="3">
                  <c:v>0</c:v>
                </c:pt>
                <c:pt idx="4">
                  <c:v>0</c:v>
                </c:pt>
                <c:pt idx="5">
                  <c:v>0</c:v>
                </c:pt>
                <c:pt idx="6">
                  <c:v>0</c:v>
                </c:pt>
                <c:pt idx="7">
                  <c:v>0</c:v>
                </c:pt>
                <c:pt idx="8">
                  <c:v>0</c:v>
                </c:pt>
                <c:pt idx="9">
                  <c:v>0</c:v>
                </c:pt>
                <c:pt idx="10">
                  <c:v>10</c:v>
                </c:pt>
                <c:pt idx="11">
                  <c:v>0</c:v>
                </c:pt>
              </c:numCache>
            </c:numRef>
          </c:val>
        </c:ser>
        <c:ser>
          <c:idx val="7"/>
          <c:order val="7"/>
          <c:tx>
            <c:strRef>
              <c:f>NOx_bar_chart_data!$B$12</c:f>
              <c:strCache>
                <c:ptCount val="1"/>
                <c:pt idx="0">
                  <c:v>Miscellaneous engines</c:v>
                </c:pt>
              </c:strCache>
            </c:strRef>
          </c:tx>
          <c:spPr>
            <a:solidFill>
              <a:srgbClr val="CCCCFF"/>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NOx_bar_chart_data!$C$12:$N$12</c:f>
              <c:numCache>
                <c:formatCode>#,##0</c:formatCode>
                <c:ptCount val="12"/>
                <c:pt idx="0">
                  <c:v>1.9391379571466825</c:v>
                </c:pt>
                <c:pt idx="1">
                  <c:v>119.18134423144076</c:v>
                </c:pt>
                <c:pt idx="2">
                  <c:v>177.74055998697671</c:v>
                </c:pt>
                <c:pt idx="3">
                  <c:v>4.4696442274657571</c:v>
                </c:pt>
                <c:pt idx="4">
                  <c:v>0</c:v>
                </c:pt>
                <c:pt idx="5">
                  <c:v>25.442590217881996</c:v>
                </c:pt>
                <c:pt idx="6">
                  <c:v>4.9234850259468947</c:v>
                </c:pt>
                <c:pt idx="7">
                  <c:v>2.0491599688996853</c:v>
                </c:pt>
                <c:pt idx="8">
                  <c:v>1.9391379571466825</c:v>
                </c:pt>
                <c:pt idx="9">
                  <c:v>93.738754013558761</c:v>
                </c:pt>
                <c:pt idx="10">
                  <c:v>172.81707496102982</c:v>
                </c:pt>
                <c:pt idx="11">
                  <c:v>2.4204842585660713</c:v>
                </c:pt>
              </c:numCache>
            </c:numRef>
          </c:val>
        </c:ser>
        <c:ser>
          <c:idx val="8"/>
          <c:order val="8"/>
          <c:tx>
            <c:strRef>
              <c:f>NOx_bar_chart_data!$B$13</c:f>
              <c:strCache>
                <c:ptCount val="1"/>
                <c:pt idx="0">
                  <c:v>Artificial Lift</c:v>
                </c:pt>
              </c:strCache>
            </c:strRef>
          </c:tx>
          <c:spPr>
            <a:solidFill>
              <a:srgbClr val="000080"/>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NOx_bar_chart_data!$C$13:$N$13</c:f>
              <c:numCache>
                <c:formatCode>#,##0</c:formatCode>
                <c:ptCount val="12"/>
                <c:pt idx="0">
                  <c:v>46.390820401662069</c:v>
                </c:pt>
                <c:pt idx="1">
                  <c:v>700.90751708846915</c:v>
                </c:pt>
                <c:pt idx="2">
                  <c:v>522.82532349334474</c:v>
                </c:pt>
                <c:pt idx="3">
                  <c:v>84.950647815846551</c:v>
                </c:pt>
                <c:pt idx="4">
                  <c:v>0</c:v>
                </c:pt>
                <c:pt idx="5">
                  <c:v>245.19815488020055</c:v>
                </c:pt>
                <c:pt idx="6">
                  <c:v>108.13708609421724</c:v>
                </c:pt>
                <c:pt idx="7">
                  <c:v>33.637232624271149</c:v>
                </c:pt>
                <c:pt idx="8">
                  <c:v>46.390820401662069</c:v>
                </c:pt>
                <c:pt idx="9">
                  <c:v>455.70936220826866</c:v>
                </c:pt>
                <c:pt idx="10">
                  <c:v>414.6882373991275</c:v>
                </c:pt>
                <c:pt idx="11">
                  <c:v>51.313415191575402</c:v>
                </c:pt>
              </c:numCache>
            </c:numRef>
          </c:val>
        </c:ser>
        <c:ser>
          <c:idx val="9"/>
          <c:order val="9"/>
          <c:tx>
            <c:strRef>
              <c:f>NOx_bar_chart_data!$B$14</c:f>
              <c:strCache>
                <c:ptCount val="1"/>
                <c:pt idx="0">
                  <c:v>Dehydrator</c:v>
                </c:pt>
              </c:strCache>
            </c:strRef>
          </c:tx>
          <c:spPr>
            <a:solidFill>
              <a:srgbClr val="FF00FF"/>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NOx_bar_chart_data!$C$14:$N$14</c:f>
              <c:numCache>
                <c:formatCode>#,##0</c:formatCode>
                <c:ptCount val="12"/>
                <c:pt idx="0">
                  <c:v>2.3152482335535185E-4</c:v>
                </c:pt>
                <c:pt idx="1">
                  <c:v>3.5649679037790967</c:v>
                </c:pt>
                <c:pt idx="2">
                  <c:v>3.6532083679051657</c:v>
                </c:pt>
                <c:pt idx="3">
                  <c:v>1.4726587185140284E-2</c:v>
                </c:pt>
                <c:pt idx="4">
                  <c:v>0</c:v>
                </c:pt>
                <c:pt idx="5">
                  <c:v>0.49881097938493307</c:v>
                </c:pt>
                <c:pt idx="6">
                  <c:v>0.10360222454383544</c:v>
                </c:pt>
                <c:pt idx="7">
                  <c:v>8.5835683717551941E-3</c:v>
                </c:pt>
                <c:pt idx="8">
                  <c:v>2.3152482335535185E-4</c:v>
                </c:pt>
                <c:pt idx="9">
                  <c:v>3.0661569243941638</c:v>
                </c:pt>
                <c:pt idx="10">
                  <c:v>3.5496061433613297</c:v>
                </c:pt>
                <c:pt idx="11">
                  <c:v>6.1430188133850903E-3</c:v>
                </c:pt>
              </c:numCache>
            </c:numRef>
          </c:val>
        </c:ser>
        <c:ser>
          <c:idx val="10"/>
          <c:order val="10"/>
          <c:tx>
            <c:strRef>
              <c:f>NOx_bar_chart_data!$B$15</c:f>
              <c:strCache>
                <c:ptCount val="1"/>
                <c:pt idx="0">
                  <c:v>Condensate tank </c:v>
                </c:pt>
              </c:strCache>
            </c:strRef>
          </c:tx>
          <c:spPr>
            <a:solidFill>
              <a:srgbClr val="FFFF00"/>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NOx_bar_chart_data!$C$15:$N$15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1"/>
          <c:order val="11"/>
          <c:tx>
            <c:strRef>
              <c:f>NOx_bar_chart_data!$B$16</c:f>
              <c:strCache>
                <c:ptCount val="1"/>
                <c:pt idx="0">
                  <c:v>Oil Tank</c:v>
                </c:pt>
              </c:strCache>
            </c:strRef>
          </c:tx>
          <c:spPr>
            <a:solidFill>
              <a:srgbClr val="00FFFF"/>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NOx_bar_chart_data!$C$16:$N$16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2"/>
          <c:order val="12"/>
          <c:tx>
            <c:strRef>
              <c:f>NOx_bar_chart_data!$B$17</c:f>
              <c:strCache>
                <c:ptCount val="1"/>
                <c:pt idx="0">
                  <c:v>CBM pump engines</c:v>
                </c:pt>
              </c:strCache>
            </c:strRef>
          </c:tx>
          <c:spPr>
            <a:solidFill>
              <a:srgbClr val="800080"/>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NOx_bar_chart_data!$C$17:$N$17</c:f>
              <c:numCache>
                <c:formatCode>#,##0</c:formatCode>
                <c:ptCount val="12"/>
                <c:pt idx="0">
                  <c:v>2.6230323719406474</c:v>
                </c:pt>
                <c:pt idx="1">
                  <c:v>381.44503496704385</c:v>
                </c:pt>
                <c:pt idx="2">
                  <c:v>1320.9230293873245</c:v>
                </c:pt>
                <c:pt idx="3">
                  <c:v>9.8363713947774265</c:v>
                </c:pt>
                <c:pt idx="4">
                  <c:v>0</c:v>
                </c:pt>
                <c:pt idx="5">
                  <c:v>19.466567639234533</c:v>
                </c:pt>
                <c:pt idx="6">
                  <c:v>74.326894622531853</c:v>
                </c:pt>
                <c:pt idx="7">
                  <c:v>0</c:v>
                </c:pt>
                <c:pt idx="8">
                  <c:v>2.6230323719406474</c:v>
                </c:pt>
                <c:pt idx="9">
                  <c:v>361.97846732780931</c:v>
                </c:pt>
                <c:pt idx="10">
                  <c:v>1246.5961347647926</c:v>
                </c:pt>
                <c:pt idx="11">
                  <c:v>9.8363713947774265</c:v>
                </c:pt>
              </c:numCache>
            </c:numRef>
          </c:val>
        </c:ser>
        <c:ser>
          <c:idx val="13"/>
          <c:order val="13"/>
          <c:tx>
            <c:strRef>
              <c:f>NOx_bar_chart_data!$B$18</c:f>
              <c:strCache>
                <c:ptCount val="1"/>
                <c:pt idx="0">
                  <c:v>Permitted Tank Losses</c:v>
                </c:pt>
              </c:strCache>
            </c:strRef>
          </c:tx>
          <c:spPr>
            <a:solidFill>
              <a:srgbClr val="800000"/>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NOx_bar_chart_data!$C$18:$N$18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4"/>
          <c:order val="14"/>
          <c:tx>
            <c:strRef>
              <c:f>NOx_bar_chart_data!$B$19</c:f>
              <c:strCache>
                <c:ptCount val="1"/>
                <c:pt idx="0">
                  <c:v>Survey-based Fugitives</c:v>
                </c:pt>
              </c:strCache>
            </c:strRef>
          </c:tx>
          <c:spPr>
            <a:solidFill>
              <a:srgbClr val="008080"/>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NOx_bar_chart_data!$C$19:$N$19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5"/>
          <c:order val="15"/>
          <c:tx>
            <c:strRef>
              <c:f>NOx_bar_chart_data!$B$20</c:f>
              <c:strCache>
                <c:ptCount val="1"/>
                <c:pt idx="0">
                  <c:v>Permitted Compressor Engines</c:v>
                </c:pt>
              </c:strCache>
            </c:strRef>
          </c:tx>
          <c:spPr>
            <a:solidFill>
              <a:srgbClr val="0000FF"/>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NOx_bar_chart_data!$C$20:$N$20</c:f>
              <c:numCache>
                <c:formatCode>#,##0</c:formatCode>
                <c:ptCount val="12"/>
                <c:pt idx="0">
                  <c:v>120.822</c:v>
                </c:pt>
                <c:pt idx="1">
                  <c:v>2067.3899999999994</c:v>
                </c:pt>
                <c:pt idx="2">
                  <c:v>7084.9604260000015</c:v>
                </c:pt>
                <c:pt idx="3">
                  <c:v>32.533977168949775</c:v>
                </c:pt>
                <c:pt idx="4">
                  <c:v>0</c:v>
                </c:pt>
                <c:pt idx="5">
                  <c:v>274.99</c:v>
                </c:pt>
                <c:pt idx="6">
                  <c:v>0</c:v>
                </c:pt>
                <c:pt idx="7">
                  <c:v>5.7039771689497716</c:v>
                </c:pt>
                <c:pt idx="8">
                  <c:v>120.822</c:v>
                </c:pt>
                <c:pt idx="9">
                  <c:v>1792.3999999999996</c:v>
                </c:pt>
                <c:pt idx="10">
                  <c:v>7084.9604260000015</c:v>
                </c:pt>
                <c:pt idx="11">
                  <c:v>26.83</c:v>
                </c:pt>
              </c:numCache>
            </c:numRef>
          </c:val>
        </c:ser>
        <c:ser>
          <c:idx val="16"/>
          <c:order val="16"/>
          <c:tx>
            <c:strRef>
              <c:f>NOx_bar_chart_data!$B$21</c:f>
              <c:strCache>
                <c:ptCount val="1"/>
                <c:pt idx="0">
                  <c:v>Other Categories</c:v>
                </c:pt>
              </c:strCache>
            </c:strRef>
          </c:tx>
          <c:spPr>
            <a:solidFill>
              <a:srgbClr val="00CCFF"/>
            </a:solidFill>
            <a:ln w="12700">
              <a:solidFill>
                <a:srgbClr val="000000"/>
              </a:solidFill>
              <a:prstDash val="solid"/>
            </a:ln>
          </c:spPr>
          <c:invertIfNegative val="0"/>
          <c:cat>
            <c:strRef>
              <c:f>NOx_bar_chart_data!$C$4:$N$4</c:f>
              <c:strCache>
                <c:ptCount val="12"/>
                <c:pt idx="0">
                  <c:v>Mckinley</c:v>
                </c:pt>
                <c:pt idx="1">
                  <c:v>Rio Arriba</c:v>
                </c:pt>
                <c:pt idx="2">
                  <c:v>San Juan</c:v>
                </c:pt>
                <c:pt idx="3">
                  <c:v>Sandoval</c:v>
                </c:pt>
                <c:pt idx="4">
                  <c:v>Mckinley_Tribal</c:v>
                </c:pt>
                <c:pt idx="5">
                  <c:v>Rio Arriba_Tribal</c:v>
                </c:pt>
                <c:pt idx="6">
                  <c:v>San Juan_Tribal</c:v>
                </c:pt>
                <c:pt idx="7">
                  <c:v>Sandoval_Tribal</c:v>
                </c:pt>
                <c:pt idx="8">
                  <c:v>Mckinley_Nontribal</c:v>
                </c:pt>
                <c:pt idx="9">
                  <c:v>Rio Arriba_Nontribal</c:v>
                </c:pt>
                <c:pt idx="10">
                  <c:v>San Juan_Nontribal</c:v>
                </c:pt>
                <c:pt idx="11">
                  <c:v>Sandoval_Nontribal</c:v>
                </c:pt>
              </c:strCache>
            </c:strRef>
          </c:cat>
          <c:val>
            <c:numRef>
              <c:f>NOx_bar_chart_data!$C$21:$N$21</c:f>
              <c:numCache>
                <c:formatCode>#,##0</c:formatCode>
                <c:ptCount val="12"/>
                <c:pt idx="0">
                  <c:v>0.34378681959988611</c:v>
                </c:pt>
                <c:pt idx="1">
                  <c:v>192.67123498110786</c:v>
                </c:pt>
                <c:pt idx="2">
                  <c:v>571.391332340232</c:v>
                </c:pt>
                <c:pt idx="3">
                  <c:v>13.938509271129426</c:v>
                </c:pt>
                <c:pt idx="4">
                  <c:v>0</c:v>
                </c:pt>
                <c:pt idx="5">
                  <c:v>23.98527051691083</c:v>
                </c:pt>
                <c:pt idx="6">
                  <c:v>14.474422799164511</c:v>
                </c:pt>
                <c:pt idx="7">
                  <c:v>4.732712025112324</c:v>
                </c:pt>
                <c:pt idx="8">
                  <c:v>0.34378681959988611</c:v>
                </c:pt>
                <c:pt idx="9">
                  <c:v>168.68596446419701</c:v>
                </c:pt>
                <c:pt idx="10">
                  <c:v>556.91690954106741</c:v>
                </c:pt>
                <c:pt idx="11">
                  <c:v>9.205797246017104</c:v>
                </c:pt>
              </c:numCache>
            </c:numRef>
          </c:val>
        </c:ser>
        <c:dLbls>
          <c:showLegendKey val="0"/>
          <c:showVal val="0"/>
          <c:showCatName val="0"/>
          <c:showSerName val="0"/>
          <c:showPercent val="0"/>
          <c:showBubbleSize val="0"/>
        </c:dLbls>
        <c:gapWidth val="150"/>
        <c:overlap val="100"/>
        <c:axId val="219599616"/>
        <c:axId val="219601536"/>
      </c:barChart>
      <c:catAx>
        <c:axId val="21959961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5985436434361312"/>
              <c:y val="0.95712016967449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219601536"/>
        <c:crosses val="autoZero"/>
        <c:auto val="1"/>
        <c:lblAlgn val="ctr"/>
        <c:lblOffset val="100"/>
        <c:tickLblSkip val="1"/>
        <c:tickMarkSkip val="1"/>
        <c:noMultiLvlLbl val="0"/>
      </c:catAx>
      <c:valAx>
        <c:axId val="219601536"/>
        <c:scaling>
          <c:orientation val="minMax"/>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NOx Emissions (tons/year)</a:t>
                </a:r>
              </a:p>
            </c:rich>
          </c:tx>
          <c:layout>
            <c:manualLayout>
              <c:xMode val="edge"/>
              <c:yMode val="edge"/>
              <c:x val="1.6648168701442843E-2"/>
              <c:y val="0.1533442088091354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19599616"/>
        <c:crosses val="autoZero"/>
        <c:crossBetween val="between"/>
      </c:valAx>
      <c:spPr>
        <a:noFill/>
        <a:ln w="12700">
          <a:solidFill>
            <a:srgbClr val="808080"/>
          </a:solidFill>
          <a:prstDash val="solid"/>
        </a:ln>
      </c:spPr>
    </c:plotArea>
    <c:legend>
      <c:legendPos val="r"/>
      <c:layout>
        <c:manualLayout>
          <c:xMode val="edge"/>
          <c:yMode val="edge"/>
          <c:x val="0.78135405105438405"/>
          <c:y val="0"/>
          <c:w val="0.20754716981132076"/>
          <c:h val="0.9762471846406942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42730299667037"/>
          <c:y val="3.7520391517128875E-2"/>
          <c:w val="0.75249722530521646"/>
          <c:h val="0.84339314845024471"/>
        </c:manualLayout>
      </c:layout>
      <c:barChart>
        <c:barDir val="col"/>
        <c:grouping val="stacked"/>
        <c:varyColors val="0"/>
        <c:ser>
          <c:idx val="0"/>
          <c:order val="0"/>
          <c:tx>
            <c:strRef>
              <c:f>VOC_bar_chart_data!$W$5</c:f>
              <c:strCache>
                <c:ptCount val="1"/>
                <c:pt idx="0">
                  <c:v>Tribal </c:v>
                </c:pt>
              </c:strCache>
            </c:strRef>
          </c:tx>
          <c:spPr>
            <a:solidFill>
              <a:srgbClr val="9999FF"/>
            </a:solidFill>
            <a:ln w="12700">
              <a:solidFill>
                <a:srgbClr val="000000"/>
              </a:solidFill>
              <a:prstDash val="solid"/>
            </a:ln>
          </c:spPr>
          <c:invertIfNegative val="0"/>
          <c:cat>
            <c:strRef>
              <c:f>VOC_bar_chart_data!$V$6:$V$9</c:f>
              <c:strCache>
                <c:ptCount val="4"/>
                <c:pt idx="0">
                  <c:v>Mckinley</c:v>
                </c:pt>
                <c:pt idx="1">
                  <c:v>Rio Arriba</c:v>
                </c:pt>
                <c:pt idx="2">
                  <c:v>Sandoval</c:v>
                </c:pt>
                <c:pt idx="3">
                  <c:v>San Juan</c:v>
                </c:pt>
              </c:strCache>
            </c:strRef>
          </c:cat>
          <c:val>
            <c:numRef>
              <c:f>VOC_bar_chart_data!$W$6:$W$9</c:f>
              <c:numCache>
                <c:formatCode>#,##0</c:formatCode>
                <c:ptCount val="4"/>
                <c:pt idx="0">
                  <c:v>0</c:v>
                </c:pt>
                <c:pt idx="1">
                  <c:v>3986.2867032668505</c:v>
                </c:pt>
                <c:pt idx="2">
                  <c:v>289.31948782050608</c:v>
                </c:pt>
                <c:pt idx="3">
                  <c:v>967.04642061409641</c:v>
                </c:pt>
              </c:numCache>
            </c:numRef>
          </c:val>
        </c:ser>
        <c:ser>
          <c:idx val="1"/>
          <c:order val="1"/>
          <c:tx>
            <c:strRef>
              <c:f>VOC_bar_chart_data!$X$5</c:f>
              <c:strCache>
                <c:ptCount val="1"/>
                <c:pt idx="0">
                  <c:v>Non-Tribal</c:v>
                </c:pt>
              </c:strCache>
            </c:strRef>
          </c:tx>
          <c:spPr>
            <a:solidFill>
              <a:srgbClr val="993366"/>
            </a:solidFill>
            <a:ln w="12700">
              <a:solidFill>
                <a:srgbClr val="000000"/>
              </a:solidFill>
              <a:prstDash val="solid"/>
            </a:ln>
          </c:spPr>
          <c:invertIfNegative val="0"/>
          <c:cat>
            <c:strRef>
              <c:f>VOC_bar_chart_data!$V$6:$V$9</c:f>
              <c:strCache>
                <c:ptCount val="4"/>
                <c:pt idx="0">
                  <c:v>Mckinley</c:v>
                </c:pt>
                <c:pt idx="1">
                  <c:v>Rio Arriba</c:v>
                </c:pt>
                <c:pt idx="2">
                  <c:v>Sandoval</c:v>
                </c:pt>
                <c:pt idx="3">
                  <c:v>San Juan</c:v>
                </c:pt>
              </c:strCache>
            </c:strRef>
          </c:cat>
          <c:val>
            <c:numRef>
              <c:f>VOC_bar_chart_data!$X$6:$X$9</c:f>
              <c:numCache>
                <c:formatCode>#,##0</c:formatCode>
                <c:ptCount val="4"/>
                <c:pt idx="0">
                  <c:v>283.28168750044767</c:v>
                </c:pt>
                <c:pt idx="1">
                  <c:v>17250.079588943063</c:v>
                </c:pt>
                <c:pt idx="2">
                  <c:v>324.29831100460416</c:v>
                </c:pt>
                <c:pt idx="3">
                  <c:v>22278.577806466714</c:v>
                </c:pt>
              </c:numCache>
            </c:numRef>
          </c:val>
        </c:ser>
        <c:dLbls>
          <c:showLegendKey val="0"/>
          <c:showVal val="0"/>
          <c:showCatName val="0"/>
          <c:showSerName val="0"/>
          <c:showPercent val="0"/>
          <c:showBubbleSize val="0"/>
        </c:dLbls>
        <c:gapWidth val="500"/>
        <c:overlap val="100"/>
        <c:axId val="221739264"/>
        <c:axId val="221745152"/>
      </c:barChart>
      <c:catAx>
        <c:axId val="221739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221745152"/>
        <c:crosses val="autoZero"/>
        <c:auto val="1"/>
        <c:lblAlgn val="ctr"/>
        <c:lblOffset val="100"/>
        <c:tickLblSkip val="1"/>
        <c:tickMarkSkip val="1"/>
        <c:noMultiLvlLbl val="0"/>
      </c:catAx>
      <c:valAx>
        <c:axId val="221745152"/>
        <c:scaling>
          <c:orientation val="minMax"/>
        </c:scaling>
        <c:delete val="0"/>
        <c:axPos val="l"/>
        <c:majorGridlines>
          <c:spPr>
            <a:ln w="3175">
              <a:solidFill>
                <a:srgbClr val="000000"/>
              </a:solidFill>
              <a:prstDash val="solid"/>
            </a:ln>
          </c:spPr>
        </c:majorGridlines>
        <c:title>
          <c:tx>
            <c:rich>
              <a:bodyPr/>
              <a:lstStyle/>
              <a:p>
                <a:pPr>
                  <a:defRPr sz="1350" b="1" i="0" u="none" strike="noStrike" baseline="0">
                    <a:solidFill>
                      <a:srgbClr val="000000"/>
                    </a:solidFill>
                    <a:latin typeface="Arial"/>
                    <a:ea typeface="Arial"/>
                    <a:cs typeface="Arial"/>
                  </a:defRPr>
                </a:pPr>
                <a:r>
                  <a:rPr lang="en-US"/>
                  <a:t>VOC  Emissions (tons/year)</a:t>
                </a:r>
              </a:p>
            </c:rich>
          </c:tx>
          <c:layout>
            <c:manualLayout>
              <c:xMode val="edge"/>
              <c:yMode val="edge"/>
              <c:x val="1.1098819088165415E-2"/>
              <c:y val="0.2642740608725366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221739264"/>
        <c:crosses val="autoZero"/>
        <c:crossBetween val="between"/>
      </c:valAx>
      <c:spPr>
        <a:noFill/>
        <a:ln w="3175">
          <a:solidFill>
            <a:srgbClr val="000000"/>
          </a:solidFill>
          <a:prstDash val="solid"/>
        </a:ln>
      </c:spPr>
    </c:plotArea>
    <c:legend>
      <c:legendPos val="r"/>
      <c:layout>
        <c:manualLayout>
          <c:xMode val="edge"/>
          <c:yMode val="edge"/>
          <c:x val="0.87347388179418073"/>
          <c:y val="0.13539964355848869"/>
          <c:w val="0.12541622464702307"/>
          <c:h val="0.12071771322473371"/>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42730299667037"/>
          <c:y val="3.7520391517128875E-2"/>
          <c:w val="0.75249722530521646"/>
          <c:h val="0.84339314845024471"/>
        </c:manualLayout>
      </c:layout>
      <c:barChart>
        <c:barDir val="col"/>
        <c:grouping val="stacked"/>
        <c:varyColors val="0"/>
        <c:ser>
          <c:idx val="0"/>
          <c:order val="0"/>
          <c:tx>
            <c:strRef>
              <c:f>NOx_bar_chart_data!$W$5</c:f>
              <c:strCache>
                <c:ptCount val="1"/>
                <c:pt idx="0">
                  <c:v>Tribal </c:v>
                </c:pt>
              </c:strCache>
            </c:strRef>
          </c:tx>
          <c:spPr>
            <a:solidFill>
              <a:srgbClr val="9999FF"/>
            </a:solidFill>
            <a:ln w="12700">
              <a:solidFill>
                <a:srgbClr val="000000"/>
              </a:solidFill>
              <a:prstDash val="solid"/>
            </a:ln>
          </c:spPr>
          <c:invertIfNegative val="0"/>
          <c:cat>
            <c:strRef>
              <c:f>NOx_bar_chart_data!$V$6:$V$9</c:f>
              <c:strCache>
                <c:ptCount val="4"/>
                <c:pt idx="0">
                  <c:v>Mckinley</c:v>
                </c:pt>
                <c:pt idx="1">
                  <c:v>Rio Arriba</c:v>
                </c:pt>
                <c:pt idx="2">
                  <c:v>Sandoval</c:v>
                </c:pt>
                <c:pt idx="3">
                  <c:v>San Juan</c:v>
                </c:pt>
              </c:strCache>
            </c:strRef>
          </c:cat>
          <c:val>
            <c:numRef>
              <c:f>NOx_bar_chart_data!$W$6:$W$9</c:f>
              <c:numCache>
                <c:formatCode>#,##0</c:formatCode>
                <c:ptCount val="4"/>
                <c:pt idx="0">
                  <c:v>0</c:v>
                </c:pt>
                <c:pt idx="1">
                  <c:v>1758.1878555910293</c:v>
                </c:pt>
                <c:pt idx="2">
                  <c:v>86.072061544965791</c:v>
                </c:pt>
                <c:pt idx="3">
                  <c:v>416.92780021497532</c:v>
                </c:pt>
              </c:numCache>
            </c:numRef>
          </c:val>
        </c:ser>
        <c:ser>
          <c:idx val="1"/>
          <c:order val="1"/>
          <c:tx>
            <c:strRef>
              <c:f>NOx_bar_chart_data!$X$5</c:f>
              <c:strCache>
                <c:ptCount val="1"/>
                <c:pt idx="0">
                  <c:v>Non-Tribal</c:v>
                </c:pt>
              </c:strCache>
            </c:strRef>
          </c:tx>
          <c:spPr>
            <a:solidFill>
              <a:srgbClr val="993366"/>
            </a:solidFill>
            <a:ln w="12700">
              <a:solidFill>
                <a:srgbClr val="000000"/>
              </a:solidFill>
              <a:prstDash val="solid"/>
            </a:ln>
          </c:spPr>
          <c:invertIfNegative val="0"/>
          <c:cat>
            <c:strRef>
              <c:f>NOx_bar_chart_data!$V$6:$V$9</c:f>
              <c:strCache>
                <c:ptCount val="4"/>
                <c:pt idx="0">
                  <c:v>Mckinley</c:v>
                </c:pt>
                <c:pt idx="1">
                  <c:v>Rio Arriba</c:v>
                </c:pt>
                <c:pt idx="2">
                  <c:v>Sandoval</c:v>
                </c:pt>
                <c:pt idx="3">
                  <c:v>San Juan</c:v>
                </c:pt>
              </c:strCache>
            </c:strRef>
          </c:cat>
          <c:val>
            <c:numRef>
              <c:f>NOx_bar_chart_data!$X$6:$X$9</c:f>
              <c:numCache>
                <c:formatCode>#,##0</c:formatCode>
                <c:ptCount val="4"/>
                <c:pt idx="0">
                  <c:v>183.26738099648901</c:v>
                </c:pt>
                <c:pt idx="1">
                  <c:v>12424.772406216132</c:v>
                </c:pt>
                <c:pt idx="2">
                  <c:v>146.97149431164507</c:v>
                </c:pt>
                <c:pt idx="3">
                  <c:v>26304.640289135736</c:v>
                </c:pt>
              </c:numCache>
            </c:numRef>
          </c:val>
        </c:ser>
        <c:dLbls>
          <c:showLegendKey val="0"/>
          <c:showVal val="0"/>
          <c:showCatName val="0"/>
          <c:showSerName val="0"/>
          <c:showPercent val="0"/>
          <c:showBubbleSize val="0"/>
        </c:dLbls>
        <c:gapWidth val="500"/>
        <c:overlap val="100"/>
        <c:axId val="221783552"/>
        <c:axId val="221785088"/>
      </c:barChart>
      <c:catAx>
        <c:axId val="221783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221785088"/>
        <c:crosses val="autoZero"/>
        <c:auto val="1"/>
        <c:lblAlgn val="ctr"/>
        <c:lblOffset val="100"/>
        <c:tickLblSkip val="1"/>
        <c:tickMarkSkip val="1"/>
        <c:noMultiLvlLbl val="0"/>
      </c:catAx>
      <c:valAx>
        <c:axId val="221785088"/>
        <c:scaling>
          <c:orientation val="minMax"/>
        </c:scaling>
        <c:delete val="0"/>
        <c:axPos val="l"/>
        <c:majorGridlines>
          <c:spPr>
            <a:ln w="3175">
              <a:solidFill>
                <a:srgbClr val="000000"/>
              </a:solidFill>
              <a:prstDash val="solid"/>
            </a:ln>
          </c:spPr>
        </c:majorGridlines>
        <c:title>
          <c:tx>
            <c:rich>
              <a:bodyPr/>
              <a:lstStyle/>
              <a:p>
                <a:pPr>
                  <a:defRPr sz="1350" b="1" i="0" u="none" strike="noStrike" baseline="0">
                    <a:solidFill>
                      <a:srgbClr val="000000"/>
                    </a:solidFill>
                    <a:latin typeface="Arial"/>
                    <a:ea typeface="Arial"/>
                    <a:cs typeface="Arial"/>
                  </a:defRPr>
                </a:pPr>
                <a:r>
                  <a:rPr lang="en-US"/>
                  <a:t>NOx Emissions (tons/year)</a:t>
                </a:r>
              </a:p>
            </c:rich>
          </c:tx>
          <c:layout>
            <c:manualLayout>
              <c:xMode val="edge"/>
              <c:yMode val="edge"/>
              <c:x val="1.1098819088165415E-2"/>
              <c:y val="0.2642740608725366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221783552"/>
        <c:crosses val="autoZero"/>
        <c:crossBetween val="between"/>
      </c:valAx>
      <c:spPr>
        <a:noFill/>
        <a:ln w="3175">
          <a:solidFill>
            <a:srgbClr val="000000"/>
          </a:solidFill>
          <a:prstDash val="solid"/>
        </a:ln>
      </c:spPr>
    </c:plotArea>
    <c:legend>
      <c:legendPos val="r"/>
      <c:layout>
        <c:manualLayout>
          <c:xMode val="edge"/>
          <c:yMode val="edge"/>
          <c:x val="0.87347388179418073"/>
          <c:y val="0.13539964355848869"/>
          <c:w val="0.12541622464702307"/>
          <c:h val="0.12071771322473371"/>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all_src_inventory!$C$1722</c:f>
              <c:strCache>
                <c:ptCount val="1"/>
                <c:pt idx="0">
                  <c:v>VOC (tons/year)</c:v>
                </c:pt>
              </c:strCache>
            </c:strRef>
          </c:tx>
          <c:dLbls>
            <c:txPr>
              <a:bodyPr/>
              <a:lstStyle/>
              <a:p>
                <a:pPr>
                  <a:defRPr sz="1400"/>
                </a:pPr>
                <a:endParaRPr lang="en-US"/>
              </a:p>
            </c:txPr>
            <c:showLegendKey val="0"/>
            <c:showVal val="0"/>
            <c:showCatName val="1"/>
            <c:showSerName val="0"/>
            <c:showPercent val="1"/>
            <c:showBubbleSize val="0"/>
            <c:showLeaderLines val="1"/>
          </c:dLbls>
          <c:cat>
            <c:strRef>
              <c:f>all_src_inventory!$A$1723:$A$1724</c:f>
              <c:strCache>
                <c:ptCount val="2"/>
                <c:pt idx="0">
                  <c:v>Survey-based source</c:v>
                </c:pt>
                <c:pt idx="1">
                  <c:v>Permitted Source</c:v>
                </c:pt>
              </c:strCache>
            </c:strRef>
          </c:cat>
          <c:val>
            <c:numRef>
              <c:f>all_src_inventory!$C$1723:$C$1724</c:f>
              <c:numCache>
                <c:formatCode>_(* #,##0_);_(* \(#,##0\);_(* "-"??_);_(@_)</c:formatCode>
                <c:ptCount val="2"/>
                <c:pt idx="0" formatCode="#,##0_);\(#,##0\)">
                  <c:v>42212.720370913157</c:v>
                </c:pt>
                <c:pt idx="1">
                  <c:v>3166.1696347031248</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all_src_inventory!$B$1722</c:f>
              <c:strCache>
                <c:ptCount val="1"/>
                <c:pt idx="0">
                  <c:v>NOx (tons/year)</c:v>
                </c:pt>
              </c:strCache>
            </c:strRef>
          </c:tx>
          <c:dLbls>
            <c:txPr>
              <a:bodyPr/>
              <a:lstStyle/>
              <a:p>
                <a:pPr>
                  <a:defRPr sz="1400"/>
                </a:pPr>
                <a:endParaRPr lang="en-US"/>
              </a:p>
            </c:txPr>
            <c:showLegendKey val="0"/>
            <c:showVal val="0"/>
            <c:showCatName val="1"/>
            <c:showSerName val="0"/>
            <c:showPercent val="1"/>
            <c:showBubbleSize val="0"/>
            <c:showLeaderLines val="1"/>
          </c:dLbls>
          <c:cat>
            <c:strRef>
              <c:f>all_src_inventory!$A$1723:$A$1724</c:f>
              <c:strCache>
                <c:ptCount val="2"/>
                <c:pt idx="0">
                  <c:v>Survey-based source</c:v>
                </c:pt>
                <c:pt idx="1">
                  <c:v>Permitted Source</c:v>
                </c:pt>
              </c:strCache>
            </c:strRef>
          </c:cat>
          <c:val>
            <c:numRef>
              <c:f>all_src_inventory!$B$1723:$B$1724</c:f>
              <c:numCache>
                <c:formatCode>_(* #,##0_);_(* \(#,##0\);_(* "-"??_);_(@_)</c:formatCode>
                <c:ptCount val="2"/>
                <c:pt idx="0" formatCode="#,##0_);\(#,##0\)">
                  <c:v>31660.107884842007</c:v>
                </c:pt>
                <c:pt idx="1">
                  <c:v>9660.7314031689675</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chartsheets/sheet1.xml><?xml version="1.0" encoding="utf-8"?>
<chartsheet xmlns="http://schemas.openxmlformats.org/spreadsheetml/2006/main" xmlns:r="http://schemas.openxmlformats.org/officeDocument/2006/relationships">
  <sheetPr codeName="Chart7"/>
  <sheetViews>
    <sheetView zoomScale="70"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85"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11"/>
  <sheetViews>
    <sheetView zoomScale="70"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10"/>
  <sheetViews>
    <sheetView zoomScale="70" workbookViewId="0"/>
  </sheetViews>
  <pageMargins left="0.75" right="0.75" top="1" bottom="1" header="0.5" footer="0.5"/>
  <pageSetup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sheetPr codeName="Chart9"/>
  <sheetViews>
    <sheetView zoomScale="70" workbookViewId="0"/>
  </sheetViews>
  <pageMargins left="0.75" right="0.75" top="1" bottom="1" header="0.5" footer="0.5"/>
  <pageSetup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codeName="Chart12"/>
  <sheetViews>
    <sheetView zoomScale="70" workbookViewId="0"/>
  </sheetViews>
  <pageMargins left="0.75" right="0.75" top="1" bottom="1" header="0.5" footer="0.5"/>
  <pageSetup orientation="landscape" r:id="rId1"/>
  <headerFooter alignWithMargins="0"/>
  <drawing r:id="rId2"/>
</chartsheet>
</file>

<file path=xl/chartsheets/sheet7.xml><?xml version="1.0" encoding="utf-8"?>
<chartsheet xmlns="http://schemas.openxmlformats.org/spreadsheetml/2006/main" xmlns:r="http://schemas.openxmlformats.org/officeDocument/2006/relationships">
  <sheetPr codeName="Chart13"/>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Chart14"/>
  <sheetViews>
    <sheetView zoomScale="70" workbookViewId="0"/>
  </sheetViews>
  <pageMargins left="0.7" right="0.7" top="0.75" bottom="0.75" header="0.3" footer="0.3"/>
  <drawing r:id="rId1"/>
</chartsheet>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225799</xdr:colOff>
      <xdr:row>33</xdr:row>
      <xdr:rowOff>44822</xdr:rowOff>
    </xdr:to>
    <xdr:sp macro="" textlink="">
      <xdr:nvSpPr>
        <xdr:cNvPr id="2" name="Text Box 2"/>
        <xdr:cNvSpPr txBox="1">
          <a:spLocks noChangeArrowheads="1"/>
        </xdr:cNvSpPr>
      </xdr:nvSpPr>
      <xdr:spPr bwMode="auto">
        <a:xfrm>
          <a:off x="0" y="0"/>
          <a:ext cx="5066740" cy="522194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Arial"/>
              <a:cs typeface="Arial"/>
            </a:rPr>
            <a:t>Project:</a:t>
          </a:r>
          <a:r>
            <a:rPr lang="en-US" sz="1000" b="0" i="0" u="none" strike="noStrike" baseline="0">
              <a:solidFill>
                <a:srgbClr val="000000"/>
              </a:solidFill>
              <a:latin typeface="Arial"/>
              <a:cs typeface="Arial"/>
            </a:rPr>
            <a:t>  </a:t>
          </a:r>
          <a:r>
            <a:rPr lang="en-US" sz="1000" b="0">
              <a:effectLst/>
              <a:latin typeface="Arial" panose="020B0604020202020204" pitchFamily="34" charset="0"/>
              <a:ea typeface="+mn-ea"/>
              <a:cs typeface="Arial" panose="020B0604020202020204" pitchFamily="34" charset="0"/>
            </a:rPr>
            <a:t>Three-State Air Quality Modeling Study, Phase II </a:t>
          </a:r>
          <a:endParaRPr lang="en-US" sz="1000">
            <a:effectLst/>
            <a:latin typeface="Arial" panose="020B0604020202020204" pitchFamily="34" charset="0"/>
            <a:cs typeface="Arial" panose="020B0604020202020204" pitchFamily="34" charset="0"/>
          </a:endParaRPr>
        </a:p>
        <a:p>
          <a:pPr algn="l" rtl="0">
            <a:defRPr sz="1000"/>
          </a:pPr>
          <a:r>
            <a:rPr lang="en-US" sz="1000" b="1" i="0" u="none" strike="noStrike" baseline="0">
              <a:solidFill>
                <a:srgbClr val="000000"/>
              </a:solidFill>
              <a:latin typeface="Arial"/>
              <a:cs typeface="Arial"/>
            </a:rPr>
            <a:t>Area: </a:t>
          </a:r>
          <a:r>
            <a:rPr lang="en-US" sz="1000" b="0" i="0" u="none" strike="noStrike" baseline="0">
              <a:solidFill>
                <a:srgbClr val="000000"/>
              </a:solidFill>
              <a:latin typeface="Arial"/>
              <a:cs typeface="Arial"/>
            </a:rPr>
            <a:t> South San Juan Basin, New Mexico</a:t>
          </a:r>
        </a:p>
        <a:p>
          <a:pPr algn="l" rtl="0">
            <a:defRPr sz="1000"/>
          </a:pPr>
          <a:r>
            <a:rPr lang="en-US" sz="1000" b="1" i="0" u="none" strike="noStrike" baseline="0">
              <a:solidFill>
                <a:srgbClr val="000000"/>
              </a:solidFill>
              <a:latin typeface="Arial"/>
              <a:cs typeface="Arial"/>
            </a:rPr>
            <a:t>Time Period:</a:t>
          </a:r>
          <a:r>
            <a:rPr lang="en-US" sz="1000" b="0" i="0" u="none" strike="noStrike" baseline="0">
              <a:solidFill>
                <a:srgbClr val="000000"/>
              </a:solidFill>
              <a:latin typeface="Arial"/>
              <a:cs typeface="Arial"/>
            </a:rPr>
            <a:t>  2011 annual</a:t>
          </a:r>
        </a:p>
        <a:p>
          <a:pPr algn="l" rtl="0">
            <a:defRPr sz="1000"/>
          </a:pPr>
          <a:r>
            <a:rPr lang="en-US" sz="1000" b="1" i="0" u="none" strike="noStrike" baseline="0">
              <a:solidFill>
                <a:srgbClr val="000000"/>
              </a:solidFill>
              <a:latin typeface="Arial"/>
              <a:cs typeface="Arial"/>
            </a:rPr>
            <a:t>Pollutants:</a:t>
          </a:r>
          <a:r>
            <a:rPr lang="en-US" sz="1000" b="0" i="0" u="none" strike="noStrike" baseline="0">
              <a:solidFill>
                <a:srgbClr val="000000"/>
              </a:solidFill>
              <a:latin typeface="Arial"/>
              <a:cs typeface="Arial"/>
            </a:rPr>
            <a:t>  NOx, VOC, CO, SO2, PM10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spreadsheet contains the oil and gas sources emission inventory for the area and temporal period as listed above.  2008 WestJump survey-based emissions were projected to 2011 based on estimated changes in activity as well as control due to regulations.  Fracing engine emission estimates were added to the inventory based on the representative engine data from the BLM Mancos Shale Emission Inventory. Activity data were obtained from the IHS database for the calendar year 2011. Each source category was assigned the projection estimate for the activity category to which it was most closely associated.  For example, drill rig activity would be most closely associated and therefore assigned the activity projection of new spuds.  The title V  permitted sources emissions were directly obtained from the New Mexico Environment Department and Part 71 sources emissions from the Environmental Protection Agency (EPA) for the calendar year 2011.</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Spreadsheet Organization</a:t>
          </a:r>
        </a:p>
        <a:p>
          <a:pPr algn="l" rtl="0">
            <a:defRPr sz="1000"/>
          </a:pPr>
          <a:endParaRPr lang="en-US" sz="1000" b="1" i="0" u="sng"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Geographical Description of the Basin: </a:t>
          </a:r>
          <a:r>
            <a:rPr lang="en-US" sz="1000" b="0" i="0" u="none" strike="noStrike" baseline="0">
              <a:solidFill>
                <a:srgbClr val="000000"/>
              </a:solidFill>
              <a:latin typeface="Arial"/>
              <a:cs typeface="Arial"/>
            </a:rPr>
            <a:t> Basin_Boundary</a:t>
          </a:r>
        </a:p>
        <a:p>
          <a:pPr algn="l" rtl="0">
            <a:defRPr sz="1000"/>
          </a:pPr>
          <a:r>
            <a:rPr lang="en-US" sz="1000" b="1" i="0" u="none" strike="noStrike" baseline="0">
              <a:solidFill>
                <a:srgbClr val="000000"/>
              </a:solidFill>
              <a:latin typeface="Arial"/>
              <a:cs typeface="Arial"/>
            </a:rPr>
            <a:t>Comparison Tables:  </a:t>
          </a:r>
          <a:r>
            <a:rPr lang="en-US" sz="1000" b="0" i="0" u="none" strike="noStrike" baseline="0">
              <a:solidFill>
                <a:srgbClr val="000000"/>
              </a:solidFill>
              <a:latin typeface="Arial"/>
              <a:cs typeface="Arial"/>
            </a:rPr>
            <a:t>change_summary_2008_2011</a:t>
          </a:r>
        </a:p>
        <a:p>
          <a:pPr algn="l" rtl="0">
            <a:defRPr sz="1000"/>
          </a:pPr>
          <a:r>
            <a:rPr lang="en-US" sz="1000" b="1" i="0" u="none" strike="noStrike" baseline="0">
              <a:solidFill>
                <a:srgbClr val="000000"/>
              </a:solidFill>
              <a:latin typeface="Arial"/>
              <a:cs typeface="Arial"/>
            </a:rPr>
            <a:t>Table Summaries: </a:t>
          </a:r>
          <a:r>
            <a:rPr lang="en-US" sz="1000" b="0" i="0" u="none" strike="noStrike" baseline="0">
              <a:solidFill>
                <a:srgbClr val="000000"/>
              </a:solidFill>
              <a:latin typeface="Arial"/>
              <a:cs typeface="Arial"/>
            </a:rPr>
            <a:t> by_cnty_allpol, by_src_allpol, VOC_cnty_tbl, NOx_cnty_tbl, VOC_bar_chart_data, NOx_bar_chart_data</a:t>
          </a:r>
        </a:p>
        <a:p>
          <a:pPr algn="l" rtl="0">
            <a:defRPr sz="1000"/>
          </a:pPr>
          <a:r>
            <a:rPr lang="en-US" sz="1000" b="1" i="0" u="none" strike="noStrike" baseline="0">
              <a:solidFill>
                <a:srgbClr val="000000"/>
              </a:solidFill>
              <a:latin typeface="Arial"/>
              <a:cs typeface="Arial"/>
            </a:rPr>
            <a:t>Charts:</a:t>
          </a:r>
          <a:r>
            <a:rPr lang="en-US" sz="1000" b="0" i="0" u="none" strike="noStrike" baseline="0">
              <a:solidFill>
                <a:srgbClr val="000000"/>
              </a:solidFill>
              <a:latin typeface="Arial"/>
              <a:cs typeface="Arial"/>
            </a:rPr>
            <a:t>  VOC-basin-pie, NOx-basin-pie, VOC-bar-cnty, NOx-bar-cnty, VOC-bar-tribal-nontribal, NOx-bar-tribal-nontribal, VOC_Pie_chart_Contr_by_source, NOx_Pie_chart_Contr_by_source</a:t>
          </a:r>
        </a:p>
        <a:p>
          <a:pPr algn="l" rtl="0">
            <a:defRPr sz="1000"/>
          </a:pPr>
          <a:r>
            <a:rPr lang="en-US" sz="1000" b="1" i="0" u="none" strike="noStrike" baseline="0">
              <a:solidFill>
                <a:srgbClr val="000000"/>
              </a:solidFill>
              <a:latin typeface="Arial"/>
              <a:cs typeface="Arial"/>
            </a:rPr>
            <a:t>By SCC and County Emissions: </a:t>
          </a:r>
          <a:r>
            <a:rPr lang="en-US" sz="1000" b="0" i="0" u="none" strike="noStrike" baseline="0">
              <a:solidFill>
                <a:srgbClr val="000000"/>
              </a:solidFill>
              <a:latin typeface="Arial"/>
              <a:cs typeface="Arial"/>
            </a:rPr>
            <a:t> all_src_inventory</a:t>
          </a:r>
        </a:p>
        <a:p>
          <a:pPr algn="l" rtl="0">
            <a:defRPr sz="1000"/>
          </a:pPr>
          <a:r>
            <a:rPr lang="en-US" sz="1000" b="1" i="0" u="none" strike="noStrike" baseline="0">
              <a:solidFill>
                <a:srgbClr val="000000"/>
              </a:solidFill>
              <a:latin typeface="Arial"/>
              <a:cs typeface="Arial"/>
            </a:rPr>
            <a:t>Growth Estimates:</a:t>
          </a:r>
          <a:r>
            <a:rPr lang="en-US" sz="1000" b="0" i="0" u="none" strike="noStrike" baseline="0">
              <a:solidFill>
                <a:srgbClr val="000000"/>
              </a:solidFill>
              <a:latin typeface="Arial"/>
              <a:cs typeface="Arial"/>
            </a:rPr>
            <a:t>  growth</a:t>
          </a:r>
        </a:p>
        <a:p>
          <a:pPr algn="l" rtl="0">
            <a:defRPr sz="1000"/>
          </a:pPr>
          <a:r>
            <a:rPr lang="en-US" sz="1000" b="1" i="0" u="none" strike="noStrike" baseline="0">
              <a:solidFill>
                <a:srgbClr val="000000"/>
              </a:solidFill>
              <a:latin typeface="Arial"/>
              <a:cs typeface="Arial"/>
            </a:rPr>
            <a:t>Controls:</a:t>
          </a:r>
          <a:r>
            <a:rPr lang="en-US" sz="1000" b="0" i="0" u="none" strike="noStrike" baseline="0">
              <a:solidFill>
                <a:srgbClr val="000000"/>
              </a:solidFill>
              <a:latin typeface="Arial"/>
              <a:cs typeface="Arial"/>
            </a:rPr>
            <a:t>  control</a:t>
          </a:r>
        </a:p>
        <a:p>
          <a:pPr algn="l" rtl="0">
            <a:defRPr sz="1000"/>
          </a:pPr>
          <a:r>
            <a:rPr lang="en-US" sz="1000" b="1" i="0" u="none" strike="noStrike" baseline="0">
              <a:solidFill>
                <a:srgbClr val="000000"/>
              </a:solidFill>
              <a:latin typeface="Arial"/>
              <a:cs typeface="Arial"/>
            </a:rPr>
            <a:t>Detailed By Category Emissions:  </a:t>
          </a:r>
          <a:r>
            <a:rPr lang="en-US" sz="1000" b="0" i="0" u="none" strike="noStrike" baseline="0">
              <a:solidFill>
                <a:srgbClr val="000000"/>
              </a:solidFill>
              <a:latin typeface="Arial"/>
              <a:cs typeface="Arial"/>
            </a:rPr>
            <a:t>EPA_Tribal_Part71_Src, Permitted_sources, survey-based_src_summary</a:t>
          </a:r>
        </a:p>
        <a:p>
          <a:pPr algn="l" rtl="0">
            <a:defRPr sz="1000"/>
          </a:pPr>
          <a:r>
            <a:rPr lang="en-US" sz="1000" b="1" i="0" u="none" strike="noStrike" baseline="0">
              <a:solidFill>
                <a:srgbClr val="000000"/>
              </a:solidFill>
              <a:latin typeface="Arial"/>
              <a:cs typeface="Arial"/>
            </a:rPr>
            <a:t>Cross-reference Tables:  </a:t>
          </a:r>
          <a:r>
            <a:rPr lang="en-US" sz="1000" b="0" i="0" u="none" strike="noStrike" baseline="0">
              <a:solidFill>
                <a:srgbClr val="000000"/>
              </a:solidFill>
              <a:latin typeface="Arial"/>
              <a:cs typeface="Arial"/>
            </a:rPr>
            <a:t>SCC_xref, fips_xref</a:t>
          </a:r>
          <a:endParaRPr lang="en-US"/>
        </a:p>
      </xdr:txBody>
    </xdr:sp>
    <xdr:clientData/>
  </xdr:twoCellAnchor>
</xdr:wsDr>
</file>

<file path=xl/drawings/drawing10.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0.76389</cdr:x>
      <cdr:y>0.84271</cdr:y>
    </cdr:from>
    <cdr:to>
      <cdr:x>0.94354</cdr:x>
      <cdr:y>0.95311</cdr:y>
    </cdr:to>
    <cdr:sp macro="" textlink="">
      <cdr:nvSpPr>
        <cdr:cNvPr id="3" name="TextBox 1"/>
        <cdr:cNvSpPr txBox="1"/>
      </cdr:nvSpPr>
      <cdr:spPr>
        <a:xfrm xmlns:a="http://schemas.openxmlformats.org/drawingml/2006/main">
          <a:off x="6623050" y="5303158"/>
          <a:ext cx="1557599" cy="6947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baseline="0"/>
            <a:t> Basin-wide VOC Emissions (tons/year): 45,379</a:t>
          </a:r>
          <a:endParaRPr lang="en-US" sz="1200" b="1"/>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0.78586</cdr:x>
      <cdr:y>0.86217</cdr:y>
    </cdr:from>
    <cdr:to>
      <cdr:x>0.96551</cdr:x>
      <cdr:y>0.97257</cdr:y>
    </cdr:to>
    <cdr:sp macro="" textlink="">
      <cdr:nvSpPr>
        <cdr:cNvPr id="2" name="TextBox 1"/>
        <cdr:cNvSpPr txBox="1"/>
      </cdr:nvSpPr>
      <cdr:spPr>
        <a:xfrm xmlns:a="http://schemas.openxmlformats.org/drawingml/2006/main">
          <a:off x="6813550" y="5425621"/>
          <a:ext cx="1557599" cy="6947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baseline="0"/>
            <a:t> Basin-wide NOx Emissions (tons/year): 41,321</a:t>
          </a:r>
          <a:endParaRPr lang="en-US" sz="1100" b="1"/>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8</xdr:col>
      <xdr:colOff>361950</xdr:colOff>
      <xdr:row>51</xdr:row>
      <xdr:rowOff>114300</xdr:rowOff>
    </xdr:to>
    <xdr:pic>
      <xdr:nvPicPr>
        <xdr:cNvPr id="13318" name="Picture 6" descr="South_SanJuan_Bas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57275"/>
          <a:ext cx="6181725" cy="800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0.81201</cdr:x>
      <cdr:y>0.8714</cdr:y>
    </cdr:from>
    <cdr:to>
      <cdr:x>0.99347</cdr:x>
      <cdr:y>0.9904</cdr:y>
    </cdr:to>
    <cdr:sp macro="" textlink="">
      <cdr:nvSpPr>
        <cdr:cNvPr id="2" name="TextBox 1"/>
        <cdr:cNvSpPr txBox="1"/>
      </cdr:nvSpPr>
      <cdr:spPr>
        <a:xfrm xmlns:a="http://schemas.openxmlformats.org/drawingml/2006/main">
          <a:off x="6970059" y="5087471"/>
          <a:ext cx="1557617" cy="694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baseline="0"/>
            <a:t> Basin-wide VOC Emissions (tons/year): 45,379</a:t>
          </a:r>
          <a:endParaRPr lang="en-US" sz="1100" b="1"/>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83706" cy="5838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0.78268</cdr:x>
      <cdr:y>0.8398</cdr:y>
    </cdr:from>
    <cdr:to>
      <cdr:x>0.96414</cdr:x>
      <cdr:y>0.9588</cdr:y>
    </cdr:to>
    <cdr:sp macro="" textlink="">
      <cdr:nvSpPr>
        <cdr:cNvPr id="2" name="TextBox 1"/>
        <cdr:cNvSpPr txBox="1"/>
      </cdr:nvSpPr>
      <cdr:spPr>
        <a:xfrm xmlns:a="http://schemas.openxmlformats.org/drawingml/2006/main">
          <a:off x="6718300" y="4902948"/>
          <a:ext cx="1557617" cy="6947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baseline="0"/>
            <a:t> Basin-wide NOx Emissions (tons/year): 41,321</a:t>
          </a:r>
          <a:endParaRPr lang="en-US" sz="1100" b="1"/>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dennotesmail.nblenergy.com/Users/skc/Documents/GMI_BeaverCreek/Operator_data/Final_Activity_Data/Encana_data_RE_0624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B_Coalbedmethane/tsd/APP_A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ll_Rig_Emissions Report"/>
      <sheetName val="Blowdown"/>
      <sheetName val="well workovers"/>
      <sheetName val="separators"/>
      <sheetName val="tanks"/>
      <sheetName val="pneumatic_pumps"/>
      <sheetName val="pneumatic_devices"/>
      <sheetName val="dehyrator"/>
      <sheetName val="amine_units"/>
      <sheetName val="workover_rigs"/>
      <sheetName val="completion_rigs"/>
      <sheetName val="drilling_schedule"/>
      <sheetName val="production_schedule"/>
      <sheetName val="Additional Issues_from Operator"/>
      <sheetName val="Well Pad Construction"/>
      <sheetName val="Access Road Construction "/>
      <sheetName val="Pipeline Construction "/>
      <sheetName val="Construction Traffic"/>
      <sheetName val="Pipeline_Traffic"/>
      <sheetName val="Drill Rigs"/>
      <sheetName val="Drill Rig_ Traffic"/>
      <sheetName val="Completion_Const"/>
      <sheetName val="Completion"/>
      <sheetName val="Completion Testing Traffic"/>
      <sheetName val="Tankload out"/>
      <sheetName val="Natural Gas Composition"/>
      <sheetName val="Fugitives"/>
      <sheetName val="Pneumatic Device"/>
      <sheetName val="Heaters"/>
      <sheetName val="Compression"/>
      <sheetName val="Production_Traffic"/>
      <sheetName val="Wellsites Production Facilities"/>
      <sheetName val="In field electric power"/>
      <sheetName val="Additional Questions_ENV"/>
      <sheetName val="vald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 Cn_HEq_FDust"/>
      <sheetName val="1112 Cn_HEq_Exh"/>
      <sheetName val="1121 Cn_CV_FDust"/>
      <sheetName val="1122 Cn_CV_Exh"/>
      <sheetName val="121 Op_Comp"/>
      <sheetName val="122 Op_DHyd"/>
      <sheetName val="123 Op_CVisit"/>
      <sheetName val="124 Op_WO"/>
      <sheetName val="125 Op_WVisit"/>
      <sheetName val="131&amp;132 Mt_Rd"/>
      <sheetName val="133 Mt_Comp "/>
      <sheetName val="141 Total by act &amp; pol"/>
      <sheetName val="142 Total by pol &amp; yr"/>
      <sheetName val="Tab41a"/>
      <sheetName val="Tab41c"/>
      <sheetName val="Tab42"/>
      <sheetName val="Alt_Eb"/>
      <sheetName val="143 figure"/>
      <sheetName val="cbm-data"/>
      <sheetName val="data for fig"/>
      <sheetName val="NOx"/>
      <sheetName val="PM10"/>
      <sheetName val="PM2P5"/>
      <sheetName val="SO2"/>
      <sheetName val="CO"/>
      <sheetName val="VOC"/>
      <sheetName val="Em Sum"/>
      <sheetName val="Op_Comp (OLD)"/>
      <sheetName val="Rc_Rd"/>
      <sheetName val="Rc_We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nursebutler\disk1\WestJump_OGEI\2008_EIs\Webdist\2008_South_San_Juan_OGEI_Webdist_05021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jking" refreshedDate="41976.717939814815" createdVersion="4" refreshedVersion="4" minRefreshableVersion="3" recordCount="384">
  <cacheSource type="worksheet">
    <worksheetSource ref="A5:R389" sheet="unprmtd_src_summary" r:id="rId2"/>
  </cacheSource>
  <cacheFields count="18">
    <cacheField name="Unpermitted Source Name" numFmtId="0">
      <sharedItems count="32">
        <s v="Blowdowns CONV"/>
        <s v="Blowdowns CBM"/>
        <s v="Initial Completions CONV"/>
        <s v="Initial Completions CBM"/>
        <s v="Recompletions CONV"/>
        <s v="Recompletions CBM"/>
        <s v="Drill Rigs"/>
        <s v="Fugitives CONV"/>
        <s v="Fugitives CBM"/>
        <s v="Heaters"/>
        <s v="Pneumatic Devices CONV"/>
        <s v="Pneumatic Devices CBM"/>
        <s v="Pneumatic Pumps CONV"/>
        <s v="Workover Rigs"/>
        <s v="Gas Well Truck Loading"/>
        <s v="Oil Well Truck Loading"/>
        <s v="Gas Plant Truck Loading"/>
        <s v="Condensate Tanks"/>
        <s v="Oil Tanks"/>
        <s v="Dehydrator Flaring"/>
        <s v="Initial completion Flaring"/>
        <s v="Miscellaneous Engines"/>
        <s v="Artificial Lift Engines"/>
        <s v="Compressor Startup CONV"/>
        <s v="Compressor Startup CBM"/>
        <s v="Compressor Shutdown CONV"/>
        <s v="Compressor Shutdown CBM"/>
        <s v="Dehydrators CONV"/>
        <s v="Dehydrators CBM"/>
        <s v="Compressor Engines"/>
        <s v="CBM Pump Engines"/>
        <s v="Saltwater Disposal Engines"/>
      </sharedItems>
    </cacheField>
    <cacheField name="County" numFmtId="0">
      <sharedItems count="12">
        <s v="McKinley"/>
        <s v="Rio Arriba"/>
        <s v="Sandoval"/>
        <s v="San Juan"/>
        <s v="McKinley_Tribal"/>
        <s v="Rio Arriba_Tribal"/>
        <s v="Sandoval_Tribal"/>
        <s v="San Juan_Tribal"/>
        <s v="McKinley_NonTribal"/>
        <s v="Rio Arriba_NonTribal"/>
        <s v="Sandoval_NonTribal"/>
        <s v="San Juan_NonTribal"/>
      </sharedItems>
    </cacheField>
    <cacheField name="STFIPs" numFmtId="0">
      <sharedItems/>
    </cacheField>
    <cacheField name="FIPS" numFmtId="0">
      <sharedItems/>
    </cacheField>
    <cacheField name="Old SCC" numFmtId="0">
      <sharedItems/>
    </cacheField>
    <cacheField name="New SCC" numFmtId="0">
      <sharedItems/>
    </cacheField>
    <cacheField name="Description" numFmtId="0">
      <sharedItems/>
    </cacheField>
    <cacheField name="NOx (tons/year)" numFmtId="0">
      <sharedItems containsSemiMixedTypes="0" containsString="0" containsNumber="1" minValue="0" maxValue="16262.804126644714"/>
    </cacheField>
    <cacheField name="VOC (tons/year)" numFmtId="0">
      <sharedItems containsSemiMixedTypes="0" containsString="0" containsNumber="1" minValue="0" maxValue="6538.1798706667023"/>
    </cacheField>
    <cacheField name="CO (tons/year)" numFmtId="0">
      <sharedItems containsSemiMixedTypes="0" containsString="0" containsNumber="1" minValue="0" maxValue="5959.3724147306557"/>
    </cacheField>
    <cacheField name="SOx (tons/year)" numFmtId="0">
      <sharedItems containsSemiMixedTypes="0" containsString="0" containsNumber="1" minValue="0" maxValue="57.557832121687845"/>
    </cacheField>
    <cacheField name="PM (tons/year)" numFmtId="0">
      <sharedItems containsSemiMixedTypes="0" containsString="0" containsNumber="1" minValue="0" maxValue="104.2011725911353"/>
    </cacheField>
    <cacheField name="NOx (tons/year)2" numFmtId="0">
      <sharedItems containsSemiMixedTypes="0" containsString="0" containsNumber="1" minValue="0" maxValue="15236.250736377915"/>
    </cacheField>
    <cacheField name="VOC (tons/year)2" numFmtId="0">
      <sharedItems containsSemiMixedTypes="0" containsString="0" containsNumber="1" minValue="0" maxValue="6538.1798706667023"/>
    </cacheField>
    <cacheField name="CO (tons/year)2" numFmtId="0">
      <sharedItems containsSemiMixedTypes="0" containsString="0" containsNumber="1" minValue="0" maxValue="5994.0671626954827"/>
    </cacheField>
    <cacheField name="SOx (tons/year)2" numFmtId="0">
      <sharedItems containsSemiMixedTypes="0" containsString="0" containsNumber="1" minValue="0" maxValue="57.557832121687845"/>
    </cacheField>
    <cacheField name="PM (tons/year)2" numFmtId="0">
      <sharedItems containsSemiMixedTypes="0" containsString="0" containsNumber="1" minValue="0" maxValue="104.2011725911353"/>
    </cacheField>
    <cacheField name="Control" numFmtId="41">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king" refreshedDate="41976.717940625" createdVersion="4" refreshedVersion="4" minRefreshableVersion="3" recordCount="33">
  <cacheSource type="worksheet">
    <worksheetSource ref="A26:L59" sheet="growth"/>
  </cacheSource>
  <cacheFields count="12">
    <cacheField name="Source" numFmtId="0">
      <sharedItems/>
    </cacheField>
    <cacheField name="SCC" numFmtId="0">
      <sharedItems/>
    </cacheField>
    <cacheField name="Description" numFmtId="0">
      <sharedItems count="33">
        <s v="Heaters"/>
        <s v="Drill Rigs"/>
        <s v="Workover Rigs"/>
        <s v="Pneumatic Devices CONV"/>
        <s v="Pneumatic Devices CBM"/>
        <s v="Fugitives CONV"/>
        <s v="Fugitives CBM"/>
        <s v="Gas Well Truck Loading"/>
        <s v="Oil Well Truck Loading"/>
        <s v="Gas Plant Truck Loading"/>
        <s v="Initial Completions CONV"/>
        <s v="Initial Completions CBM"/>
        <s v="Initial completion Flaring"/>
        <s v="Recompletions CONV"/>
        <s v="Recompletions CBM"/>
        <s v="Blowdowns CONV"/>
        <s v="Blowdowns CBM"/>
        <s v="Compressor Startup CONV"/>
        <s v="Compressor Startup CBM"/>
        <s v="Compressor Shutdown CONV"/>
        <s v="Compressor Shutdown CBM"/>
        <s v="Condensate Tanks"/>
        <s v="Oil Tanks"/>
        <s v="Condensate Tank Flaring"/>
        <s v="Miscellaneous Engines"/>
        <s v="Pneumatic Pumps CONV"/>
        <s v="Compressor Engines"/>
        <s v="Dehydrators CONV"/>
        <s v="Dehydrators CBM"/>
        <s v="Dehydrator Flaring"/>
        <s v="Artificial Lift Engines"/>
        <s v="CBM Pump Engines"/>
        <s v="Saltwater Disposal Engines"/>
      </sharedItems>
    </cacheField>
    <cacheField name="Projection Parameter" numFmtId="0">
      <sharedItems/>
    </cacheField>
    <cacheField name="Mckinley_Nontribal" numFmtId="168">
      <sharedItems containsSemiMixedTypes="0" containsString="0" containsNumber="1" minValue="0" maxValue="1.0903051133834039"/>
    </cacheField>
    <cacheField name="Rio Arriba_Nontribal" numFmtId="168">
      <sharedItems containsSemiMixedTypes="0" containsString="0" containsNumber="1" minValue="0.17304189435336978" maxValue="1.0903051133834039"/>
    </cacheField>
    <cacheField name="Sandoval_Nontribal" numFmtId="168">
      <sharedItems containsSemiMixedTypes="0" containsString="0" containsNumber="1" minValue="8.4975492357870384E-4" maxValue="1.0903051133834036"/>
    </cacheField>
    <cacheField name="San Juan_Nontribal" numFmtId="168">
      <sharedItems containsSemiMixedTypes="0" containsString="0" containsNumber="1" minValue="0.14389799635701275" maxValue="1.0903051133834039"/>
    </cacheField>
    <cacheField name="Mckinley_Tribal" numFmtId="168">
      <sharedItems containsSemiMixedTypes="0" containsString="0" containsNumber="1" minValue="0" maxValue="1.0903051133834039"/>
    </cacheField>
    <cacheField name="Rio Arriba_Tribal" numFmtId="168">
      <sharedItems containsSemiMixedTypes="0" containsString="0" containsNumber="1" minValue="0.2558139534883721" maxValue="1.0903051133834039"/>
    </cacheField>
    <cacheField name="Sandoval_Tribal" numFmtId="168">
      <sharedItems containsSemiMixedTypes="0" containsString="0" containsNumber="1" minValue="0" maxValue="1.0903051133834036"/>
    </cacheField>
    <cacheField name="San Juan_Tribal" numFmtId="168">
      <sharedItems containsSemiMixedTypes="0" containsString="0" containsNumber="1" minValue="0.1111111111111111" maxValue="1.090305113383403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ajashi Parikh" refreshedDate="42062.44410497685" createdVersion="4" refreshedVersion="4" minRefreshableVersion="3" recordCount="1714">
  <cacheSource type="worksheet">
    <worksheetSource ref="A5:J1719" sheet="all_src_inventory"/>
  </cacheSource>
  <cacheFields count="10">
    <cacheField name="Source" numFmtId="0">
      <sharedItems count="3">
        <s v="Survey-based source"/>
        <s v="Permitted source"/>
        <s v="EPA Part 71"/>
      </sharedItems>
    </cacheField>
    <cacheField name="STFIPs" numFmtId="0">
      <sharedItems containsMixedTypes="1" containsNumber="1" containsInteger="1" minValue="35" maxValue="35"/>
    </cacheField>
    <cacheField name="FIPS" numFmtId="0">
      <sharedItems count="12">
        <s v="35031"/>
        <s v="35039"/>
        <s v="35045"/>
        <s v="35043"/>
        <s v="3503101"/>
        <s v="3503901"/>
        <s v="3504501"/>
        <s v="3504301"/>
        <s v="3503102"/>
        <s v="3503902"/>
        <s v="3504502"/>
        <s v="3504302"/>
      </sharedItems>
    </cacheField>
    <cacheField name="New Scc" numFmtId="0">
      <sharedItems containsMixedTypes="1" containsNumber="1" containsInteger="1" minValue="20200201" maxValue="40400301"/>
    </cacheField>
    <cacheField name="Description" numFmtId="0">
      <sharedItems count="69">
        <s v="Venting - blowdowns"/>
        <s v="Venting - initial completions and Fracing Engines"/>
        <s v="Venting - recompletions"/>
        <s v="Drill rigs"/>
        <s v="Survey-based Fugitives"/>
        <s v="Heaters"/>
        <s v="Pneumatic devices"/>
        <s v="Pneumatic pumps"/>
        <s v="Workover rigs"/>
        <s v="Gas Well Truck Loading"/>
        <s v="Oil Well Truck Loading"/>
        <s v="Gas Plant Truck Loading"/>
        <s v="Condensate tank "/>
        <s v="Oil Tank"/>
        <s v="Dehydrator Flaring"/>
        <s v="Initial completion Flaring"/>
        <s v="Miscellaneous engines"/>
        <s v="Artificial Lift"/>
        <s v="Venting - Compressor Startup "/>
        <s v="Venting - Compressor Shutdown"/>
        <s v="Dehydrator"/>
        <s v="Survey-based Compressor Engines"/>
        <s v="CBM pump engines"/>
        <s v="Saltwater Disposal Engines"/>
        <s v="Permitted Compressor Engines"/>
        <s v="Permitted Fugitives"/>
        <s v="Permitted Natural Gas Processing Facilities, Process Valves"/>
        <s v="Permitted Process Heaters"/>
        <s v="Permitted Natural Gas Production, Gas Sweetening: Amine Process"/>
        <s v="Permitted Natural Gas Production, Flares"/>
        <s v="Permitted Tank Losses"/>
        <s v="Permitted Natural Gas Production, Other Not Classified"/>
        <s v="Permitted Dehydrator"/>
        <s v="Permitted Natural Gas Production, Incinerators Burning Waste Gas or Augmented Waste Gas"/>
        <s v="Permitted Sulfur Recovery Unit"/>
        <s v="Permitted Natural Gas Processing Facilities, Relief Valves"/>
        <s v="Permitted Natural Gas Production, All Equipt Leak Fugitives"/>
        <s v="Natural Gas Production, All Equipt Leak Fugitives" u="1"/>
        <e v="#N/A" u="1"/>
        <s v="Natural Gas Production, Incinerators Burning Waste Gas or Augmented Waste Gas" u="1"/>
        <s v="Loading Racks" u="1"/>
        <s v="Glycol Dehydrator" u="1"/>
        <s v="Dehydrators" u="1"/>
        <s v="Natural Gas Production, Other Not Classified" u="1"/>
        <s v="Reciprocating: Crankcase Blowby" u="1"/>
        <s v="Natural Gas" u="1"/>
        <s v="Compressor engines" u="1"/>
        <s v="Natural Gas Processing Facilities, Relief Valves" u="1"/>
        <s v="Fixed Roof Tank, Specialty Chem-working+breathing+flashing" u="1"/>
        <s v="Natural Gas Production, Gas Sweetening: Amine Process" u="1"/>
        <s v="Crude Oil RVP 5: Breathing Loss (250000 Bbl. Tank Size)" u="1"/>
        <s v="Fixed Roof Tank, Lube Oil, working+breathing+flashing losses" u="1"/>
        <s v="Natural Gas: Flares" u="1"/>
        <s v="Natural Gas Processing Facilities, Gas Sweeting: Amine Process" u="1"/>
        <s v="Oil/Water Separator" u="1"/>
        <s v="Oil-Water Separation Wastewater Holding Tanks" u="1"/>
        <s v="Natural Gas: Steam Generators" u="1"/>
        <s v="Unpermitted Fugitives" u="1"/>
        <s v="Mechanical Draft" u="1"/>
        <s v="Venting - initial completions" u="1"/>
        <s v="Natural Gas: Incinerators" u="1"/>
        <s v="10-100 Million Btu/hr" u="1"/>
        <s v="Process Heaters" u="1"/>
        <s v="Natural Gas Production, Flares" u="1"/>
        <s v="Wellhead compressor engines" u="1"/>
        <s v="Reciprocating" u="1"/>
        <s v="Natural Gas Processing Facilities, Process Valves" u="1"/>
        <s v="Natural Gas Production, Flares Combusting Gases &gt;1000 BTU/scf" u="1"/>
        <s v="Pressure Tanks (pressure relief from pop-off valves)" u="1"/>
      </sharedItems>
    </cacheField>
    <cacheField name="NOx (tons/year)" numFmtId="3">
      <sharedItems containsSemiMixedTypes="0" containsString="0" containsNumber="1" minValue="0" maxValue="15854.223155299498"/>
    </cacheField>
    <cacheField name="VOC (tons/year)" numFmtId="3">
      <sharedItems containsSemiMixedTypes="0" containsString="0" containsNumber="1" minValue="0" maxValue="6000.7033502788854"/>
    </cacheField>
    <cacheField name="CO (tons/year)" numFmtId="3">
      <sharedItems containsSemiMixedTypes="0" containsString="0" containsNumber="1" minValue="0" maxValue="6503.0376975124855"/>
    </cacheField>
    <cacheField name="SOx (tons/year)" numFmtId="3">
      <sharedItems containsSemiMixedTypes="0" containsString="0" containsNumber="1" minValue="0" maxValue="615"/>
    </cacheField>
    <cacheField name="PM (tons/year)" numFmtId="3">
      <sharedItems containsSemiMixedTypes="0" containsString="0" containsNumber="1" minValue="0" maxValue="90.3472320278356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4">
  <r>
    <x v="0"/>
    <x v="0"/>
    <s v="35"/>
    <s v="35031"/>
    <s v="2310001630"/>
    <s v="2310001630CONV"/>
    <s v="Venting - blowdowns"/>
    <n v="0"/>
    <n v="0.21062189601677922"/>
    <n v="0"/>
    <n v="0"/>
    <n v="0"/>
    <n v="0"/>
    <n v="0.21062189601677922"/>
    <n v="0"/>
    <n v="0"/>
    <n v="0"/>
    <n v="0"/>
  </r>
  <r>
    <x v="0"/>
    <x v="1"/>
    <s v="35"/>
    <s v="35039"/>
    <s v="2310001630"/>
    <s v="2310001630CONV"/>
    <s v="Venting - blowdowns"/>
    <n v="0"/>
    <n v="6046.414671175442"/>
    <n v="0"/>
    <n v="0"/>
    <n v="0"/>
    <n v="0"/>
    <n v="6046.414671175442"/>
    <n v="0"/>
    <n v="0"/>
    <n v="0"/>
    <n v="0"/>
  </r>
  <r>
    <x v="0"/>
    <x v="2"/>
    <s v="35"/>
    <s v="35045"/>
    <s v="2310001630"/>
    <s v="2310001630CONV"/>
    <s v="Venting - blowdowns"/>
    <n v="0"/>
    <n v="29.892865819230092"/>
    <n v="0"/>
    <n v="0"/>
    <n v="0"/>
    <n v="0"/>
    <n v="29.892865819230092"/>
    <n v="0"/>
    <n v="0"/>
    <n v="0"/>
    <n v="0"/>
  </r>
  <r>
    <x v="0"/>
    <x v="3"/>
    <s v="35"/>
    <s v="35043"/>
    <s v="2310001630"/>
    <s v="2310001630CONV"/>
    <s v="Venting - blowdowns"/>
    <n v="0"/>
    <n v="6538.1798706667023"/>
    <n v="0"/>
    <n v="0"/>
    <n v="0"/>
    <n v="0"/>
    <n v="6538.1798706667023"/>
    <n v="0"/>
    <n v="0"/>
    <n v="0"/>
    <n v="0"/>
  </r>
  <r>
    <x v="0"/>
    <x v="4"/>
    <s v="35"/>
    <s v="3503101"/>
    <s v="2310001630"/>
    <s v="2310001630CONV"/>
    <s v="Venting - blowdowns"/>
    <n v="0"/>
    <n v="0"/>
    <n v="0"/>
    <n v="0"/>
    <n v="0"/>
    <n v="0"/>
    <n v="0"/>
    <n v="0"/>
    <n v="0"/>
    <n v="0"/>
    <n v="0"/>
  </r>
  <r>
    <x v="0"/>
    <x v="5"/>
    <s v="35"/>
    <s v="3503901"/>
    <s v="2310001630"/>
    <s v="2310001630CONV"/>
    <s v="Venting - blowdowns"/>
    <n v="0"/>
    <n v="927.34184567087391"/>
    <n v="0"/>
    <n v="0"/>
    <n v="0"/>
    <n v="0"/>
    <n v="927.34184567087391"/>
    <n v="0"/>
    <n v="0"/>
    <n v="0"/>
    <n v="0"/>
  </r>
  <r>
    <x v="0"/>
    <x v="6"/>
    <s v="35"/>
    <s v="3504501"/>
    <s v="2310001630"/>
    <s v="2310001630CONV"/>
    <s v="Venting - blowdowns"/>
    <n v="0"/>
    <n v="16.084329519206715"/>
    <n v="0"/>
    <n v="0"/>
    <n v="0"/>
    <n v="0"/>
    <n v="16.084329519206715"/>
    <n v="0"/>
    <n v="0"/>
    <n v="0"/>
    <n v="0"/>
  </r>
  <r>
    <x v="0"/>
    <x v="7"/>
    <s v="35"/>
    <s v="3504301"/>
    <s v="2310001630"/>
    <s v="2310001630CONV"/>
    <s v="Venting - blowdowns"/>
    <n v="0"/>
    <n v="186.18937694425466"/>
    <n v="0"/>
    <n v="0"/>
    <n v="0"/>
    <n v="0"/>
    <n v="186.18937694425466"/>
    <n v="0"/>
    <n v="0"/>
    <n v="0"/>
    <n v="0"/>
  </r>
  <r>
    <x v="0"/>
    <x v="8"/>
    <s v="35"/>
    <s v="3503102"/>
    <s v="2310001630"/>
    <s v="2310001630CONV"/>
    <s v="Venting - blowdowns"/>
    <n v="0"/>
    <n v="0.21062189601677922"/>
    <n v="0"/>
    <n v="0"/>
    <n v="0"/>
    <n v="0"/>
    <n v="0.21062189601677922"/>
    <n v="0"/>
    <n v="0"/>
    <n v="0"/>
    <n v="0"/>
  </r>
  <r>
    <x v="0"/>
    <x v="9"/>
    <s v="35"/>
    <s v="3503902"/>
    <s v="2310001630"/>
    <s v="2310001630CONV"/>
    <s v="Venting - blowdowns"/>
    <n v="0"/>
    <n v="5119.0728255045678"/>
    <n v="0"/>
    <n v="0"/>
    <n v="0"/>
    <n v="0"/>
    <n v="5119.0728255045678"/>
    <n v="0"/>
    <n v="0"/>
    <n v="0"/>
    <n v="0"/>
  </r>
  <r>
    <x v="0"/>
    <x v="10"/>
    <s v="35"/>
    <s v="3504502"/>
    <s v="2310001630"/>
    <s v="2310001630CONV"/>
    <s v="Venting - blowdowns"/>
    <n v="0"/>
    <n v="13.808536300023377"/>
    <n v="0"/>
    <n v="0"/>
    <n v="0"/>
    <n v="0"/>
    <n v="13.808536300023377"/>
    <n v="0"/>
    <n v="0"/>
    <n v="0"/>
    <n v="0"/>
  </r>
  <r>
    <x v="0"/>
    <x v="11"/>
    <s v="35"/>
    <s v="3504302"/>
    <s v="2310001630"/>
    <s v="2310001630CONV"/>
    <s v="Venting - blowdowns"/>
    <n v="0"/>
    <n v="6351.9904937224474"/>
    <n v="0"/>
    <n v="0"/>
    <n v="0"/>
    <n v="0"/>
    <n v="6351.9904937224474"/>
    <n v="0"/>
    <n v="0"/>
    <n v="0"/>
    <n v="0"/>
  </r>
  <r>
    <x v="1"/>
    <x v="0"/>
    <s v="35"/>
    <s v="35031"/>
    <s v="2310001630"/>
    <s v="2310001630CBM"/>
    <s v="Venting - blowdowns"/>
    <n v="0"/>
    <n v="2.0361366373812263E-5"/>
    <n v="0"/>
    <n v="0"/>
    <n v="0"/>
    <n v="0"/>
    <n v="2.0361366373812263E-5"/>
    <n v="0"/>
    <n v="0"/>
    <n v="0"/>
    <n v="0"/>
  </r>
  <r>
    <x v="1"/>
    <x v="1"/>
    <s v="35"/>
    <s v="35039"/>
    <s v="2310001630"/>
    <s v="2310001630CBM"/>
    <s v="Venting - blowdowns"/>
    <n v="0"/>
    <n v="0.1019146493580974"/>
    <n v="0"/>
    <n v="0"/>
    <n v="0"/>
    <n v="0"/>
    <n v="0.1019146493580974"/>
    <n v="0"/>
    <n v="0"/>
    <n v="0"/>
    <n v="0"/>
  </r>
  <r>
    <x v="1"/>
    <x v="2"/>
    <s v="35"/>
    <s v="35045"/>
    <s v="2310001630"/>
    <s v="2310001630CBM"/>
    <s v="Venting - blowdowns"/>
    <n v="0"/>
    <n v="6.4548638275179623E-5"/>
    <n v="0"/>
    <n v="0"/>
    <n v="0"/>
    <n v="0"/>
    <n v="6.4548638275179623E-5"/>
    <n v="0"/>
    <n v="0"/>
    <n v="0"/>
    <n v="0"/>
  </r>
  <r>
    <x v="1"/>
    <x v="3"/>
    <s v="35"/>
    <s v="35043"/>
    <s v="2310001630"/>
    <s v="2310001630CBM"/>
    <s v="Venting - blowdowns"/>
    <n v="0"/>
    <n v="0.24108003809492881"/>
    <n v="0"/>
    <n v="0"/>
    <n v="0"/>
    <n v="0"/>
    <n v="0.24108003809492881"/>
    <n v="0"/>
    <n v="0"/>
    <n v="0"/>
    <n v="0"/>
  </r>
  <r>
    <x v="1"/>
    <x v="4"/>
    <s v="35"/>
    <s v="3503101"/>
    <s v="2310001630"/>
    <s v="2310001630CBM"/>
    <s v="Venting - blowdowns"/>
    <n v="0"/>
    <n v="0"/>
    <n v="0"/>
    <n v="0"/>
    <n v="0"/>
    <n v="0"/>
    <n v="0"/>
    <n v="0"/>
    <n v="0"/>
    <n v="0"/>
    <n v="0"/>
  </r>
  <r>
    <x v="1"/>
    <x v="5"/>
    <s v="35"/>
    <s v="3503901"/>
    <s v="2310001630"/>
    <s v="2310001630CBM"/>
    <s v="Venting - blowdowns"/>
    <n v="0"/>
    <n v="2.2620970333249216E-4"/>
    <n v="0"/>
    <n v="0"/>
    <n v="0"/>
    <n v="0"/>
    <n v="2.2620970333249216E-4"/>
    <n v="0"/>
    <n v="0"/>
    <n v="0"/>
    <n v="0"/>
  </r>
  <r>
    <x v="1"/>
    <x v="6"/>
    <s v="35"/>
    <s v="3504501"/>
    <s v="2310001630"/>
    <s v="2310001630CBM"/>
    <s v="Venting - blowdowns"/>
    <n v="0"/>
    <n v="0"/>
    <n v="0"/>
    <n v="0"/>
    <n v="0"/>
    <n v="0"/>
    <n v="0"/>
    <n v="0"/>
    <n v="0"/>
    <n v="0"/>
    <n v="0"/>
  </r>
  <r>
    <x v="1"/>
    <x v="7"/>
    <s v="35"/>
    <s v="3504301"/>
    <s v="2310001630"/>
    <s v="2310001630CBM"/>
    <s v="Venting - blowdowns"/>
    <n v="0"/>
    <n v="7.6364292957736585E-4"/>
    <n v="0"/>
    <n v="0"/>
    <n v="0"/>
    <n v="0"/>
    <n v="7.6364292957736585E-4"/>
    <n v="0"/>
    <n v="0"/>
    <n v="0"/>
    <n v="0"/>
  </r>
  <r>
    <x v="1"/>
    <x v="8"/>
    <s v="35"/>
    <s v="3503102"/>
    <s v="2310001630"/>
    <s v="2310001630CBM"/>
    <s v="Venting - blowdowns"/>
    <n v="0"/>
    <n v="2.0361366373812263E-5"/>
    <n v="0"/>
    <n v="0"/>
    <n v="0"/>
    <n v="0"/>
    <n v="2.0361366373812263E-5"/>
    <n v="0"/>
    <n v="0"/>
    <n v="0"/>
    <n v="0"/>
  </r>
  <r>
    <x v="1"/>
    <x v="9"/>
    <s v="35"/>
    <s v="3503902"/>
    <s v="2310001630"/>
    <s v="2310001630CBM"/>
    <s v="Venting - blowdowns"/>
    <n v="0"/>
    <n v="0.1016884396547649"/>
    <n v="0"/>
    <n v="0"/>
    <n v="0"/>
    <n v="0"/>
    <n v="0.1016884396547649"/>
    <n v="0"/>
    <n v="0"/>
    <n v="0"/>
    <n v="0"/>
  </r>
  <r>
    <x v="1"/>
    <x v="10"/>
    <s v="35"/>
    <s v="3504502"/>
    <s v="2310001630"/>
    <s v="2310001630CBM"/>
    <s v="Venting - blowdowns"/>
    <n v="0"/>
    <n v="6.4548638275179623E-5"/>
    <n v="0"/>
    <n v="0"/>
    <n v="0"/>
    <n v="0"/>
    <n v="6.4548638275179623E-5"/>
    <n v="0"/>
    <n v="0"/>
    <n v="0"/>
    <n v="0"/>
  </r>
  <r>
    <x v="1"/>
    <x v="11"/>
    <s v="35"/>
    <s v="3504302"/>
    <s v="2310001630"/>
    <s v="2310001630CBM"/>
    <s v="Venting - blowdowns"/>
    <n v="0"/>
    <n v="0.24031639516535144"/>
    <n v="0"/>
    <n v="0"/>
    <n v="0"/>
    <n v="0"/>
    <n v="0.24031639516535144"/>
    <n v="0"/>
    <n v="0"/>
    <n v="0"/>
    <n v="0"/>
  </r>
  <r>
    <x v="2"/>
    <x v="0"/>
    <s v="35"/>
    <s v="35031"/>
    <s v="2310001610"/>
    <s v="2310001610CONV"/>
    <s v="Venting - initial completions"/>
    <n v="0"/>
    <n v="48.311348924436075"/>
    <n v="0"/>
    <n v="0"/>
    <n v="0"/>
    <n v="0"/>
    <n v="48.311348924436075"/>
    <n v="0"/>
    <n v="0"/>
    <n v="0"/>
    <n v="0"/>
  </r>
  <r>
    <x v="2"/>
    <x v="1"/>
    <s v="35"/>
    <s v="35039"/>
    <s v="2310001610"/>
    <s v="2310001610CONV"/>
    <s v="Venting - initial completions"/>
    <n v="0"/>
    <n v="4042.2016179614698"/>
    <n v="0"/>
    <n v="0"/>
    <n v="0"/>
    <n v="0"/>
    <n v="4042.2016179614698"/>
    <n v="0"/>
    <n v="0"/>
    <n v="0"/>
    <n v="0"/>
  </r>
  <r>
    <x v="2"/>
    <x v="2"/>
    <s v="35"/>
    <s v="35045"/>
    <s v="2310001610"/>
    <s v="2310001610CONV"/>
    <s v="Venting - initial completions"/>
    <n v="0"/>
    <n v="106.33986689390078"/>
    <n v="0"/>
    <n v="0"/>
    <n v="0"/>
    <n v="0"/>
    <n v="106.33986689390078"/>
    <n v="0"/>
    <n v="0"/>
    <n v="0"/>
    <n v="0"/>
  </r>
  <r>
    <x v="2"/>
    <x v="3"/>
    <s v="35"/>
    <s v="35043"/>
    <s v="2310001610"/>
    <s v="2310001610CONV"/>
    <s v="Venting - initial completions"/>
    <n v="0"/>
    <n v="4985.0190435994127"/>
    <n v="0"/>
    <n v="0"/>
    <n v="0"/>
    <n v="0"/>
    <n v="4985.0190435994127"/>
    <n v="0"/>
    <n v="0"/>
    <n v="0"/>
    <n v="0"/>
  </r>
  <r>
    <x v="2"/>
    <x v="4"/>
    <s v="35"/>
    <s v="3503101"/>
    <s v="2310001610"/>
    <s v="2310001610CONV"/>
    <s v="Venting - initial completions"/>
    <n v="0"/>
    <n v="0"/>
    <n v="0"/>
    <n v="0"/>
    <n v="0"/>
    <n v="0"/>
    <n v="0"/>
    <n v="0"/>
    <n v="0"/>
    <n v="0"/>
    <n v="0"/>
  </r>
  <r>
    <x v="2"/>
    <x v="5"/>
    <s v="35"/>
    <s v="3503901"/>
    <s v="2310001610"/>
    <s v="2310001610CONV"/>
    <s v="Venting - initial completions"/>
    <n v="0"/>
    <n v="765.33228587794156"/>
    <n v="0"/>
    <n v="0"/>
    <n v="0"/>
    <n v="0"/>
    <n v="765.33228587794156"/>
    <n v="0"/>
    <n v="0"/>
    <n v="0"/>
    <n v="0"/>
  </r>
  <r>
    <x v="2"/>
    <x v="6"/>
    <s v="35"/>
    <s v="3504501"/>
    <s v="2310001610"/>
    <s v="2310001610CONV"/>
    <s v="Venting - initial completions"/>
    <n v="0"/>
    <n v="0"/>
    <n v="0"/>
    <n v="0"/>
    <n v="0"/>
    <n v="0"/>
    <n v="0"/>
    <n v="0"/>
    <n v="0"/>
    <n v="0"/>
    <n v="0"/>
  </r>
  <r>
    <x v="2"/>
    <x v="7"/>
    <s v="35"/>
    <s v="3504301"/>
    <s v="2310001610"/>
    <s v="2310001610CONV"/>
    <s v="Venting - initial completions"/>
    <n v="0"/>
    <n v="445.78199234820556"/>
    <n v="0"/>
    <n v="0"/>
    <n v="0"/>
    <n v="0"/>
    <n v="445.78199234820556"/>
    <n v="0"/>
    <n v="0"/>
    <n v="0"/>
    <n v="0"/>
  </r>
  <r>
    <x v="2"/>
    <x v="8"/>
    <s v="35"/>
    <s v="3503102"/>
    <s v="2310001610"/>
    <s v="2310001610CONV"/>
    <s v="Venting - initial completions"/>
    <n v="0"/>
    <n v="48.311348924436075"/>
    <n v="0"/>
    <n v="0"/>
    <n v="0"/>
    <n v="0"/>
    <n v="48.311348924436075"/>
    <n v="0"/>
    <n v="0"/>
    <n v="0"/>
    <n v="0"/>
  </r>
  <r>
    <x v="2"/>
    <x v="9"/>
    <s v="35"/>
    <s v="3503902"/>
    <s v="2310001610"/>
    <s v="2310001610CONV"/>
    <s v="Venting - initial completions"/>
    <n v="0"/>
    <n v="3276.8693320835282"/>
    <n v="0"/>
    <n v="0"/>
    <n v="0"/>
    <n v="0"/>
    <n v="3276.8693320835282"/>
    <n v="0"/>
    <n v="0"/>
    <n v="0"/>
    <n v="0"/>
  </r>
  <r>
    <x v="2"/>
    <x v="10"/>
    <s v="35"/>
    <s v="3504502"/>
    <s v="2310001610"/>
    <s v="2310001610CONV"/>
    <s v="Venting - initial completions"/>
    <n v="0"/>
    <n v="106.33986689390078"/>
    <n v="0"/>
    <n v="0"/>
    <n v="0"/>
    <n v="0"/>
    <n v="106.33986689390078"/>
    <n v="0"/>
    <n v="0"/>
    <n v="0"/>
    <n v="0"/>
  </r>
  <r>
    <x v="2"/>
    <x v="11"/>
    <s v="35"/>
    <s v="3504302"/>
    <s v="2310001610"/>
    <s v="2310001610CONV"/>
    <s v="Venting - initial completions"/>
    <n v="0"/>
    <n v="4539.237051251207"/>
    <n v="0"/>
    <n v="0"/>
    <n v="0"/>
    <n v="0"/>
    <n v="4539.237051251207"/>
    <n v="0"/>
    <n v="0"/>
    <n v="0"/>
    <n v="0"/>
  </r>
  <r>
    <x v="3"/>
    <x v="0"/>
    <s v="35"/>
    <s v="35031"/>
    <s v="2310001610"/>
    <s v="2310001610CBM"/>
    <s v="Venting - initial completions"/>
    <n v="0"/>
    <n v="1.0570807653684566E-2"/>
    <n v="0"/>
    <n v="0"/>
    <n v="0"/>
    <n v="0"/>
    <n v="1.0570807653684566E-2"/>
    <n v="0"/>
    <n v="0"/>
    <n v="0"/>
    <n v="0"/>
  </r>
  <r>
    <x v="3"/>
    <x v="1"/>
    <s v="35"/>
    <s v="35039"/>
    <s v="2310001610"/>
    <s v="2310001610CBM"/>
    <s v="Venting - initial completions"/>
    <n v="0"/>
    <n v="1.9109426474872599"/>
    <n v="0"/>
    <n v="0"/>
    <n v="0"/>
    <n v="0"/>
    <n v="1.9109426474872599"/>
    <n v="0"/>
    <n v="0"/>
    <n v="0"/>
    <n v="0"/>
  </r>
  <r>
    <x v="3"/>
    <x v="2"/>
    <s v="35"/>
    <s v="35045"/>
    <s v="2310001610"/>
    <s v="2310001610CBM"/>
    <s v="Venting - initial completions"/>
    <n v="0"/>
    <n v="2.1471953046546775E-3"/>
    <n v="0"/>
    <n v="0"/>
    <n v="0"/>
    <n v="0"/>
    <n v="2.1471953046546775E-3"/>
    <n v="0"/>
    <n v="0"/>
    <n v="0"/>
    <n v="0"/>
  </r>
  <r>
    <x v="3"/>
    <x v="3"/>
    <s v="35"/>
    <s v="35043"/>
    <s v="2310001610"/>
    <s v="2310001610CBM"/>
    <s v="Venting - initial completions"/>
    <n v="0"/>
    <n v="5.0169034772290342"/>
    <n v="0"/>
    <n v="0"/>
    <n v="0"/>
    <n v="0"/>
    <n v="5.0169034772290342"/>
    <n v="0"/>
    <n v="0"/>
    <n v="0"/>
    <n v="0"/>
  </r>
  <r>
    <x v="3"/>
    <x v="4"/>
    <s v="35"/>
    <s v="3503101"/>
    <s v="2310001610"/>
    <s v="2310001610CBM"/>
    <s v="Venting - initial completions"/>
    <n v="0"/>
    <n v="0"/>
    <n v="0"/>
    <n v="0"/>
    <n v="0"/>
    <n v="0"/>
    <n v="0"/>
    <n v="0"/>
    <n v="0"/>
    <n v="0"/>
    <n v="0"/>
  </r>
  <r>
    <x v="3"/>
    <x v="5"/>
    <s v="35"/>
    <s v="3503901"/>
    <s v="2310001610"/>
    <s v="2310001610CBM"/>
    <s v="Venting - initial completions"/>
    <n v="0"/>
    <n v="1.2112383769846899E-2"/>
    <n v="0"/>
    <n v="0"/>
    <n v="0"/>
    <n v="0"/>
    <n v="1.2112383769846899E-2"/>
    <n v="0"/>
    <n v="0"/>
    <n v="0"/>
    <n v="0"/>
  </r>
  <r>
    <x v="3"/>
    <x v="6"/>
    <s v="35"/>
    <s v="3504501"/>
    <s v="2310001610"/>
    <s v="2310001610CBM"/>
    <s v="Venting - initial completions"/>
    <n v="0"/>
    <n v="0"/>
    <n v="0"/>
    <n v="0"/>
    <n v="0"/>
    <n v="0"/>
    <n v="0"/>
    <n v="0"/>
    <n v="0"/>
    <n v="0"/>
    <n v="0"/>
  </r>
  <r>
    <x v="3"/>
    <x v="7"/>
    <s v="35"/>
    <s v="3504301"/>
    <s v="2310001610"/>
    <s v="2310001610CBM"/>
    <s v="Venting - initial completions"/>
    <n v="0"/>
    <n v="0.13874185045460996"/>
    <n v="0"/>
    <n v="0"/>
    <n v="0"/>
    <n v="0"/>
    <n v="0.13874185045460996"/>
    <n v="0"/>
    <n v="0"/>
    <n v="0"/>
    <n v="0"/>
  </r>
  <r>
    <x v="3"/>
    <x v="8"/>
    <s v="35"/>
    <s v="3503102"/>
    <s v="2310001610"/>
    <s v="2310001610CBM"/>
    <s v="Venting - initial completions"/>
    <n v="0"/>
    <n v="1.0570807653684566E-2"/>
    <n v="0"/>
    <n v="0"/>
    <n v="0"/>
    <n v="0"/>
    <n v="1.0570807653684566E-2"/>
    <n v="0"/>
    <n v="0"/>
    <n v="0"/>
    <n v="0"/>
  </r>
  <r>
    <x v="3"/>
    <x v="9"/>
    <s v="35"/>
    <s v="3503902"/>
    <s v="2310001610"/>
    <s v="2310001610CBM"/>
    <s v="Venting - initial completions"/>
    <n v="0"/>
    <n v="1.898830263717413"/>
    <n v="0"/>
    <n v="0"/>
    <n v="0"/>
    <n v="0"/>
    <n v="1.898830263717413"/>
    <n v="0"/>
    <n v="0"/>
    <n v="0"/>
    <n v="0"/>
  </r>
  <r>
    <x v="3"/>
    <x v="10"/>
    <s v="35"/>
    <s v="3504502"/>
    <s v="2310001610"/>
    <s v="2310001610CBM"/>
    <s v="Venting - initial completions"/>
    <n v="0"/>
    <n v="2.1471953046546775E-3"/>
    <n v="0"/>
    <n v="0"/>
    <n v="0"/>
    <n v="0"/>
    <n v="2.1471953046546775E-3"/>
    <n v="0"/>
    <n v="0"/>
    <n v="0"/>
    <n v="0"/>
  </r>
  <r>
    <x v="3"/>
    <x v="11"/>
    <s v="35"/>
    <s v="3504302"/>
    <s v="2310001610"/>
    <s v="2310001610CBM"/>
    <s v="Venting - initial completions"/>
    <n v="0"/>
    <n v="4.8781616267744239"/>
    <n v="0"/>
    <n v="0"/>
    <n v="0"/>
    <n v="0"/>
    <n v="4.8781616267744239"/>
    <n v="0"/>
    <n v="0"/>
    <n v="0"/>
    <n v="0"/>
  </r>
  <r>
    <x v="4"/>
    <x v="0"/>
    <s v="35"/>
    <s v="35031"/>
    <s v="2310001620"/>
    <s v="2310001620CONV"/>
    <s v="Venting - recompletions"/>
    <n v="0"/>
    <n v="0.18983032371018591"/>
    <n v="0"/>
    <n v="0"/>
    <n v="0"/>
    <n v="0"/>
    <n v="0.18983032371018591"/>
    <n v="0"/>
    <n v="0"/>
    <n v="0"/>
    <n v="0"/>
  </r>
  <r>
    <x v="4"/>
    <x v="1"/>
    <s v="35"/>
    <s v="35039"/>
    <s v="2310001620"/>
    <s v="2310001620CONV"/>
    <s v="Venting - recompletions"/>
    <n v="0"/>
    <n v="15.883068031067607"/>
    <n v="0"/>
    <n v="0"/>
    <n v="0"/>
    <n v="0"/>
    <n v="15.883068031067607"/>
    <n v="0"/>
    <n v="0"/>
    <n v="0"/>
    <n v="0"/>
  </r>
  <r>
    <x v="4"/>
    <x v="2"/>
    <s v="35"/>
    <s v="35045"/>
    <s v="2310001620"/>
    <s v="2310001620CONV"/>
    <s v="Venting - recompletions"/>
    <n v="0"/>
    <n v="0.41784242843935238"/>
    <n v="0"/>
    <n v="0"/>
    <n v="0"/>
    <n v="0"/>
    <n v="0.41784242843935238"/>
    <n v="0"/>
    <n v="0"/>
    <n v="0"/>
    <n v="0"/>
  </r>
  <r>
    <x v="4"/>
    <x v="3"/>
    <s v="35"/>
    <s v="35043"/>
    <s v="2310001620"/>
    <s v="2310001620CONV"/>
    <s v="Venting - recompletions"/>
    <n v="0"/>
    <n v="19.587691087409723"/>
    <n v="0"/>
    <n v="0"/>
    <n v="0"/>
    <n v="0"/>
    <n v="19.587691087409723"/>
    <n v="0"/>
    <n v="0"/>
    <n v="0"/>
    <n v="0"/>
  </r>
  <r>
    <x v="4"/>
    <x v="4"/>
    <s v="35"/>
    <s v="3503101"/>
    <s v="2310001620"/>
    <s v="2310001620CONV"/>
    <s v="Venting - recompletions"/>
    <n v="0"/>
    <n v="0"/>
    <n v="0"/>
    <n v="0"/>
    <n v="0"/>
    <n v="0"/>
    <n v="0"/>
    <n v="0"/>
    <n v="0"/>
    <n v="0"/>
    <n v="0"/>
  </r>
  <r>
    <x v="4"/>
    <x v="5"/>
    <s v="35"/>
    <s v="3503901"/>
    <s v="2310001620"/>
    <s v="2310001620CONV"/>
    <s v="Venting - recompletions"/>
    <n v="0"/>
    <n v="3.0072287114421949"/>
    <n v="0"/>
    <n v="0"/>
    <n v="0"/>
    <n v="0"/>
    <n v="3.0072287114421949"/>
    <n v="0"/>
    <n v="0"/>
    <n v="0"/>
    <n v="0"/>
  </r>
  <r>
    <x v="4"/>
    <x v="6"/>
    <s v="35"/>
    <s v="3504501"/>
    <s v="2310001620"/>
    <s v="2310001620CONV"/>
    <s v="Venting - recompletions"/>
    <n v="0"/>
    <n v="0"/>
    <n v="0"/>
    <n v="0"/>
    <n v="0"/>
    <n v="0"/>
    <n v="0"/>
    <n v="0"/>
    <n v="0"/>
    <n v="0"/>
    <n v="0"/>
  </r>
  <r>
    <x v="4"/>
    <x v="7"/>
    <s v="35"/>
    <s v="3504301"/>
    <s v="2310001620"/>
    <s v="2310001620CONV"/>
    <s v="Venting - recompletions"/>
    <n v="0"/>
    <n v="1.7516161687803518"/>
    <n v="0"/>
    <n v="0"/>
    <n v="0"/>
    <n v="0"/>
    <n v="1.7516161687803518"/>
    <n v="0"/>
    <n v="0"/>
    <n v="0"/>
    <n v="0"/>
  </r>
  <r>
    <x v="4"/>
    <x v="8"/>
    <s v="35"/>
    <s v="3503102"/>
    <s v="2310001620"/>
    <s v="2310001620CONV"/>
    <s v="Venting - recompletions"/>
    <n v="0"/>
    <n v="0.18983032371018591"/>
    <n v="0"/>
    <n v="0"/>
    <n v="0"/>
    <n v="0"/>
    <n v="0.18983032371018591"/>
    <n v="0"/>
    <n v="0"/>
    <n v="0"/>
    <n v="0"/>
  </r>
  <r>
    <x v="4"/>
    <x v="9"/>
    <s v="35"/>
    <s v="3503902"/>
    <s v="2310001620"/>
    <s v="2310001620CONV"/>
    <s v="Venting - recompletions"/>
    <n v="0"/>
    <n v="12.875839319625412"/>
    <n v="0"/>
    <n v="0"/>
    <n v="0"/>
    <n v="0"/>
    <n v="12.875839319625412"/>
    <n v="0"/>
    <n v="0"/>
    <n v="0"/>
    <n v="0"/>
  </r>
  <r>
    <x v="4"/>
    <x v="10"/>
    <s v="35"/>
    <s v="3504502"/>
    <s v="2310001620"/>
    <s v="2310001620CONV"/>
    <s v="Venting - recompletions"/>
    <n v="0"/>
    <n v="0.41784242843935238"/>
    <n v="0"/>
    <n v="0"/>
    <n v="0"/>
    <n v="0"/>
    <n v="0.41784242843935238"/>
    <n v="0"/>
    <n v="0"/>
    <n v="0"/>
    <n v="0"/>
  </r>
  <r>
    <x v="4"/>
    <x v="11"/>
    <s v="35"/>
    <s v="3504302"/>
    <s v="2310001620"/>
    <s v="2310001620CONV"/>
    <s v="Venting - recompletions"/>
    <n v="0"/>
    <n v="17.836074918629372"/>
    <n v="0"/>
    <n v="0"/>
    <n v="0"/>
    <n v="0"/>
    <n v="17.836074918629372"/>
    <n v="0"/>
    <n v="0"/>
    <n v="0"/>
    <n v="0"/>
  </r>
  <r>
    <x v="5"/>
    <x v="0"/>
    <s v="35"/>
    <s v="35031"/>
    <s v="2310001620"/>
    <s v="2310001620CBM"/>
    <s v="Venting - recompletions"/>
    <n v="0"/>
    <n v="5.4671878219211606E-4"/>
    <n v="0"/>
    <n v="0"/>
    <n v="0"/>
    <n v="0"/>
    <n v="5.4671878219211606E-4"/>
    <n v="0"/>
    <n v="0"/>
    <n v="0"/>
    <n v="0"/>
  </r>
  <r>
    <x v="5"/>
    <x v="1"/>
    <s v="35"/>
    <s v="35039"/>
    <s v="2310001620"/>
    <s v="2310001620CBM"/>
    <s v="Venting - recompletions"/>
    <n v="0"/>
    <n v="9.8833340961327107E-2"/>
    <n v="0"/>
    <n v="0"/>
    <n v="0"/>
    <n v="0"/>
    <n v="9.8833340961327107E-2"/>
    <n v="0"/>
    <n v="0"/>
    <n v="0"/>
    <n v="0"/>
  </r>
  <r>
    <x v="5"/>
    <x v="2"/>
    <s v="35"/>
    <s v="35045"/>
    <s v="2310001620"/>
    <s v="2310001620CBM"/>
    <s v="Venting - recompletions"/>
    <n v="0"/>
    <n v="1.1105225263277358E-4"/>
    <n v="0"/>
    <n v="0"/>
    <n v="0"/>
    <n v="0"/>
    <n v="1.1105225263277358E-4"/>
    <n v="0"/>
    <n v="0"/>
    <n v="0"/>
    <n v="0"/>
  </r>
  <r>
    <x v="5"/>
    <x v="3"/>
    <s v="35"/>
    <s v="35043"/>
    <s v="2310001620"/>
    <s v="2310001620CBM"/>
    <s v="Venting - recompletions"/>
    <n v="0"/>
    <n v="0.25947263911192298"/>
    <n v="0"/>
    <n v="0"/>
    <n v="0"/>
    <n v="0"/>
    <n v="0.25947263911192298"/>
    <n v="0"/>
    <n v="0"/>
    <n v="0"/>
    <n v="0"/>
  </r>
  <r>
    <x v="5"/>
    <x v="4"/>
    <s v="35"/>
    <s v="3503101"/>
    <s v="2310001620"/>
    <s v="2310001620CBM"/>
    <s v="Venting - recompletions"/>
    <n v="0"/>
    <n v="0"/>
    <n v="0"/>
    <n v="0"/>
    <n v="0"/>
    <n v="0"/>
    <n v="0"/>
    <n v="0"/>
    <n v="0"/>
    <n v="0"/>
    <n v="0"/>
  </r>
  <r>
    <x v="5"/>
    <x v="5"/>
    <s v="35"/>
    <s v="3503901"/>
    <s v="2310001620"/>
    <s v="2310001620CBM"/>
    <s v="Venting - recompletions"/>
    <n v="0"/>
    <n v="6.2644860459513301E-4"/>
    <n v="0"/>
    <n v="0"/>
    <n v="0"/>
    <n v="0"/>
    <n v="6.2644860459513301E-4"/>
    <n v="0"/>
    <n v="0"/>
    <n v="0"/>
    <n v="0"/>
  </r>
  <r>
    <x v="5"/>
    <x v="6"/>
    <s v="35"/>
    <s v="3504501"/>
    <s v="2310001620"/>
    <s v="2310001620CBM"/>
    <s v="Venting - recompletions"/>
    <n v="0"/>
    <n v="0"/>
    <n v="0"/>
    <n v="0"/>
    <n v="0"/>
    <n v="0"/>
    <n v="0"/>
    <n v="0"/>
    <n v="0"/>
    <n v="0"/>
    <n v="0"/>
  </r>
  <r>
    <x v="5"/>
    <x v="7"/>
    <s v="35"/>
    <s v="3504301"/>
    <s v="2310001620"/>
    <s v="2310001620CBM"/>
    <s v="Venting - recompletions"/>
    <n v="0"/>
    <n v="7.1756840162715231E-3"/>
    <n v="0"/>
    <n v="0"/>
    <n v="0"/>
    <n v="0"/>
    <n v="7.1756840162715231E-3"/>
    <n v="0"/>
    <n v="0"/>
    <n v="0"/>
    <n v="0"/>
  </r>
  <r>
    <x v="5"/>
    <x v="8"/>
    <s v="35"/>
    <s v="3503102"/>
    <s v="2310001620"/>
    <s v="2310001620CBM"/>
    <s v="Venting - recompletions"/>
    <n v="0"/>
    <n v="5.4671878219211606E-4"/>
    <n v="0"/>
    <n v="0"/>
    <n v="0"/>
    <n v="0"/>
    <n v="5.4671878219211606E-4"/>
    <n v="0"/>
    <n v="0"/>
    <n v="0"/>
    <n v="0"/>
  </r>
  <r>
    <x v="5"/>
    <x v="9"/>
    <s v="35"/>
    <s v="3503902"/>
    <s v="2310001620"/>
    <s v="2310001620CBM"/>
    <s v="Venting - recompletions"/>
    <n v="0"/>
    <n v="9.8206892356731967E-2"/>
    <n v="0"/>
    <n v="0"/>
    <n v="0"/>
    <n v="0"/>
    <n v="9.8206892356731967E-2"/>
    <n v="0"/>
    <n v="0"/>
    <n v="0"/>
    <n v="0"/>
  </r>
  <r>
    <x v="5"/>
    <x v="10"/>
    <s v="35"/>
    <s v="3504502"/>
    <s v="2310001620"/>
    <s v="2310001620CBM"/>
    <s v="Venting - recompletions"/>
    <n v="0"/>
    <n v="1.1105225263277358E-4"/>
    <n v="0"/>
    <n v="0"/>
    <n v="0"/>
    <n v="0"/>
    <n v="1.1105225263277358E-4"/>
    <n v="0"/>
    <n v="0"/>
    <n v="0"/>
    <n v="0"/>
  </r>
  <r>
    <x v="5"/>
    <x v="11"/>
    <s v="35"/>
    <s v="3504302"/>
    <s v="2310001620"/>
    <s v="2310001620CBM"/>
    <s v="Venting - recompletions"/>
    <n v="0"/>
    <n v="0.25229695509565148"/>
    <n v="0"/>
    <n v="0"/>
    <n v="0"/>
    <n v="0"/>
    <n v="0.25229695509565148"/>
    <n v="0"/>
    <n v="0"/>
    <n v="0"/>
    <n v="0"/>
  </r>
  <r>
    <x v="6"/>
    <x v="0"/>
    <s v="35"/>
    <s v="35031"/>
    <s v="2310000220"/>
    <s v="2310000220"/>
    <s v="Drill rigs"/>
    <n v="0.92246964621982253"/>
    <n v="0.11984554869066986"/>
    <n v="0.46642557243667104"/>
    <n v="8.7617299786708916E-2"/>
    <n v="9.9202074019152472E-2"/>
    <n v="0.92246964621982253"/>
    <n v="0.11984554869066986"/>
    <n v="0.46642557243667104"/>
    <n v="8.7617299786708916E-2"/>
    <n v="9.9202074019152472E-2"/>
    <n v="0"/>
  </r>
  <r>
    <x v="6"/>
    <x v="1"/>
    <s v="35"/>
    <s v="35039"/>
    <s v="2310000220"/>
    <s v="2310000220"/>
    <s v="Drill rigs"/>
    <n v="199.2534435834817"/>
    <n v="25.886638517184693"/>
    <n v="100.74792364632094"/>
    <n v="18.925336753929127"/>
    <n v="21.427647988136936"/>
    <n v="199.2534435834817"/>
    <n v="25.886638517184693"/>
    <n v="100.74792364632094"/>
    <n v="18.925336753929127"/>
    <n v="21.427647988136936"/>
    <n v="0"/>
  </r>
  <r>
    <x v="6"/>
    <x v="2"/>
    <s v="35"/>
    <s v="35045"/>
    <s v="2310000220"/>
    <s v="2310000220"/>
    <s v="Drill rigs"/>
    <n v="11.992105400857692"/>
    <n v="1.5579921329787083"/>
    <n v="6.063532441676724"/>
    <n v="1.1390248972272159"/>
    <n v="1.2896269622489822"/>
    <n v="11.992105400857692"/>
    <n v="1.5579921329787083"/>
    <n v="6.063532441676724"/>
    <n v="1.1390248972272159"/>
    <n v="1.2896269622489822"/>
    <n v="0"/>
  </r>
  <r>
    <x v="6"/>
    <x v="3"/>
    <s v="35"/>
    <s v="35043"/>
    <s v="2310000220"/>
    <s v="2310000220"/>
    <s v="Drill rigs"/>
    <n v="327.47672440803694"/>
    <n v="42.545169785187802"/>
    <n v="165.58107821501818"/>
    <n v="31.104141424281657"/>
    <n v="35.216736276799118"/>
    <n v="327.47672440803694"/>
    <n v="42.545169785187802"/>
    <n v="165.58107821501818"/>
    <n v="31.104141424281657"/>
    <n v="35.216736276799118"/>
    <n v="0"/>
  </r>
  <r>
    <x v="6"/>
    <x v="4"/>
    <s v="35"/>
    <s v="3503101"/>
    <s v="2310000220"/>
    <s v="2310000220"/>
    <s v="Drill rigs"/>
    <n v="0"/>
    <n v="0"/>
    <n v="0"/>
    <n v="0"/>
    <n v="0"/>
    <n v="0"/>
    <n v="0"/>
    <n v="0"/>
    <n v="0"/>
    <n v="0"/>
    <n v="0"/>
  </r>
  <r>
    <x v="6"/>
    <x v="5"/>
    <s v="35"/>
    <s v="3503901"/>
    <s v="2310000220"/>
    <s v="2310000220"/>
    <s v="Drill rigs"/>
    <n v="20.294332216836096"/>
    <n v="2.6366020711947367"/>
    <n v="10.26136259360676"/>
    <n v="1.9275805953075957"/>
    <n v="2.182445628421354"/>
    <n v="20.294332216836096"/>
    <n v="2.6366020711947367"/>
    <n v="10.26136259360676"/>
    <n v="1.9275805953075957"/>
    <n v="2.182445628421354"/>
    <n v="0"/>
  </r>
  <r>
    <x v="6"/>
    <x v="6"/>
    <s v="35"/>
    <s v="3504501"/>
    <s v="2310000220"/>
    <s v="2310000220"/>
    <s v="Drill rigs"/>
    <n v="0"/>
    <n v="0"/>
    <n v="0"/>
    <n v="0"/>
    <n v="0"/>
    <n v="0"/>
    <n v="0"/>
    <n v="0"/>
    <n v="0"/>
    <n v="0"/>
    <n v="0"/>
  </r>
  <r>
    <x v="6"/>
    <x v="7"/>
    <s v="35"/>
    <s v="3504301"/>
    <s v="2310000220"/>
    <s v="2310000220"/>
    <s v="Drill rigs"/>
    <n v="12.914575047077514"/>
    <n v="1.6778376816693779"/>
    <n v="6.5299580141133928"/>
    <n v="1.2266421970139247"/>
    <n v="1.3888290362681344"/>
    <n v="12.914575047077514"/>
    <n v="1.6778376816693779"/>
    <n v="6.5299580141133928"/>
    <n v="1.2266421970139247"/>
    <n v="1.3888290362681344"/>
    <n v="0"/>
  </r>
  <r>
    <x v="6"/>
    <x v="8"/>
    <s v="35"/>
    <s v="3503102"/>
    <s v="2310000220"/>
    <s v="2310000220"/>
    <s v="Drill rigs"/>
    <n v="0.92246964621982253"/>
    <n v="0.11984554869066986"/>
    <n v="0.46642557243667104"/>
    <n v="8.7617299786708916E-2"/>
    <n v="9.9202074019152472E-2"/>
    <n v="0.92246964621982253"/>
    <n v="0.11984554869066986"/>
    <n v="0.46642557243667104"/>
    <n v="8.7617299786708916E-2"/>
    <n v="9.9202074019152472E-2"/>
    <n v="0"/>
  </r>
  <r>
    <x v="6"/>
    <x v="9"/>
    <s v="35"/>
    <s v="3503902"/>
    <s v="2310000220"/>
    <s v="2310000220"/>
    <s v="Drill rigs"/>
    <n v="178.9591113666456"/>
    <n v="23.250036445989956"/>
    <n v="90.48656105271418"/>
    <n v="16.997756158621531"/>
    <n v="19.245202359715581"/>
    <n v="178.9591113666456"/>
    <n v="23.250036445989956"/>
    <n v="90.48656105271418"/>
    <n v="16.997756158621531"/>
    <n v="19.245202359715581"/>
    <n v="0"/>
  </r>
  <r>
    <x v="6"/>
    <x v="10"/>
    <s v="35"/>
    <s v="3504502"/>
    <s v="2310000220"/>
    <s v="2310000220"/>
    <s v="Drill rigs"/>
    <n v="11.992105400857692"/>
    <n v="1.5579921329787083"/>
    <n v="6.063532441676724"/>
    <n v="1.1390248972272159"/>
    <n v="1.2896269622489822"/>
    <n v="11.992105400857692"/>
    <n v="1.5579921329787083"/>
    <n v="6.063532441676724"/>
    <n v="1.1390248972272159"/>
    <n v="1.2896269622489822"/>
    <n v="0"/>
  </r>
  <r>
    <x v="6"/>
    <x v="11"/>
    <s v="35"/>
    <s v="3504302"/>
    <s v="2310000220"/>
    <s v="2310000220"/>
    <s v="Drill rigs"/>
    <n v="314.56214936095944"/>
    <n v="40.867332103518422"/>
    <n v="159.05112020090479"/>
    <n v="29.877499227267734"/>
    <n v="33.827907240530983"/>
    <n v="314.56214936095944"/>
    <n v="40.867332103518422"/>
    <n v="159.05112020090479"/>
    <n v="29.877499227267734"/>
    <n v="33.827907240530983"/>
    <n v="0"/>
  </r>
  <r>
    <x v="7"/>
    <x v="0"/>
    <s v="35"/>
    <s v="35031"/>
    <s v="2310000700"/>
    <s v="2310000700CONV"/>
    <s v="Unpermitted Fugitives"/>
    <n v="0"/>
    <n v="25.318459660436403"/>
    <n v="0"/>
    <n v="0"/>
    <n v="0"/>
    <n v="0"/>
    <n v="25.318459660436403"/>
    <n v="0"/>
    <n v="0"/>
    <n v="0"/>
    <n v="0"/>
  </r>
  <r>
    <x v="7"/>
    <x v="1"/>
    <s v="35"/>
    <s v="35039"/>
    <s v="2310000700"/>
    <s v="2310000700CONV"/>
    <s v="Unpermitted Fugitives"/>
    <n v="0"/>
    <n v="1845.4900992092357"/>
    <n v="0"/>
    <n v="0"/>
    <n v="0"/>
    <n v="0"/>
    <n v="1845.4900992092357"/>
    <n v="0"/>
    <n v="0"/>
    <n v="0"/>
    <n v="0"/>
  </r>
  <r>
    <x v="7"/>
    <x v="2"/>
    <s v="35"/>
    <s v="35045"/>
    <s v="2310000700"/>
    <s v="2310000700CONV"/>
    <s v="Unpermitted Fugitives"/>
    <n v="0"/>
    <n v="75.203345526048722"/>
    <n v="0"/>
    <n v="0"/>
    <n v="0"/>
    <n v="0"/>
    <n v="75.203345526048722"/>
    <n v="0"/>
    <n v="0"/>
    <n v="0"/>
    <n v="0"/>
  </r>
  <r>
    <x v="7"/>
    <x v="3"/>
    <s v="35"/>
    <s v="35043"/>
    <s v="2310000700"/>
    <s v="2310000700CONV"/>
    <s v="Unpermitted Fugitives"/>
    <n v="0"/>
    <n v="2338.3226902232745"/>
    <n v="0"/>
    <n v="0"/>
    <n v="0"/>
    <n v="0"/>
    <n v="2338.3226902232745"/>
    <n v="0"/>
    <n v="0"/>
    <n v="0"/>
    <n v="0"/>
  </r>
  <r>
    <x v="7"/>
    <x v="4"/>
    <s v="35"/>
    <s v="3503101"/>
    <s v="2310000700"/>
    <s v="2310000700CONV"/>
    <s v="Unpermitted Fugitives"/>
    <n v="0"/>
    <n v="0"/>
    <n v="0"/>
    <n v="0"/>
    <n v="0"/>
    <n v="0"/>
    <n v="0"/>
    <n v="0"/>
    <n v="0"/>
    <n v="0"/>
    <n v="0"/>
  </r>
  <r>
    <x v="7"/>
    <x v="5"/>
    <s v="35"/>
    <s v="3503901"/>
    <s v="2310000700"/>
    <s v="2310000700CONV"/>
    <s v="Unpermitted Fugitives"/>
    <n v="0"/>
    <n v="469.26887608254407"/>
    <n v="0"/>
    <n v="0"/>
    <n v="0"/>
    <n v="0"/>
    <n v="469.26887608254407"/>
    <n v="0"/>
    <n v="0"/>
    <n v="0"/>
    <n v="0"/>
  </r>
  <r>
    <x v="7"/>
    <x v="6"/>
    <s v="35"/>
    <s v="3504501"/>
    <s v="2310000700"/>
    <s v="2310000700CONV"/>
    <s v="Unpermitted Fugitives"/>
    <n v="0"/>
    <n v="38.855061855125172"/>
    <n v="0"/>
    <n v="0"/>
    <n v="0"/>
    <n v="0"/>
    <n v="38.855061855125172"/>
    <n v="0"/>
    <n v="0"/>
    <n v="0"/>
    <n v="0"/>
  </r>
  <r>
    <x v="7"/>
    <x v="7"/>
    <s v="35"/>
    <s v="3504301"/>
    <s v="2310000700"/>
    <s v="2310000700CONV"/>
    <s v="Unpermitted Fugitives"/>
    <n v="0"/>
    <n v="80.467579712872123"/>
    <n v="0"/>
    <n v="0"/>
    <n v="0"/>
    <n v="0"/>
    <n v="80.467579712872123"/>
    <n v="0"/>
    <n v="0"/>
    <n v="0"/>
    <n v="0"/>
  </r>
  <r>
    <x v="7"/>
    <x v="8"/>
    <s v="35"/>
    <s v="3503102"/>
    <s v="2310000700"/>
    <s v="2310000700CONV"/>
    <s v="Unpermitted Fugitives"/>
    <n v="0"/>
    <n v="25.318459660436403"/>
    <n v="0"/>
    <n v="0"/>
    <n v="0"/>
    <n v="0"/>
    <n v="25.318459660436403"/>
    <n v="0"/>
    <n v="0"/>
    <n v="0"/>
    <n v="0"/>
  </r>
  <r>
    <x v="7"/>
    <x v="9"/>
    <s v="35"/>
    <s v="3503902"/>
    <s v="2310000700"/>
    <s v="2310000700CONV"/>
    <s v="Unpermitted Fugitives"/>
    <n v="0"/>
    <n v="1376.2212231266917"/>
    <n v="0"/>
    <n v="0"/>
    <n v="0"/>
    <n v="0"/>
    <n v="1376.2212231266917"/>
    <n v="0"/>
    <n v="0"/>
    <n v="0"/>
    <n v="0"/>
  </r>
  <r>
    <x v="7"/>
    <x v="10"/>
    <s v="35"/>
    <s v="3504502"/>
    <s v="2310000700"/>
    <s v="2310000700CONV"/>
    <s v="Unpermitted Fugitives"/>
    <n v="0"/>
    <n v="36.34828367092355"/>
    <n v="0"/>
    <n v="0"/>
    <n v="0"/>
    <n v="0"/>
    <n v="36.34828367092355"/>
    <n v="0"/>
    <n v="0"/>
    <n v="0"/>
    <n v="0"/>
  </r>
  <r>
    <x v="7"/>
    <x v="11"/>
    <s v="35"/>
    <s v="3504302"/>
    <s v="2310000700"/>
    <s v="2310000700CONV"/>
    <s v="Unpermitted Fugitives"/>
    <n v="0"/>
    <n v="2257.8551105104025"/>
    <n v="0"/>
    <n v="0"/>
    <n v="0"/>
    <n v="0"/>
    <n v="2257.8551105104025"/>
    <n v="0"/>
    <n v="0"/>
    <n v="0"/>
    <n v="0"/>
  </r>
  <r>
    <x v="8"/>
    <x v="0"/>
    <s v="35"/>
    <s v="35031"/>
    <s v="2310000700"/>
    <s v="2310000700CBM"/>
    <s v="Unpermitted Fugitives"/>
    <n v="0"/>
    <n v="5.744261410867155E-3"/>
    <n v="0"/>
    <n v="0"/>
    <n v="0"/>
    <n v="0"/>
    <n v="5.744261410867155E-3"/>
    <n v="0"/>
    <n v="0"/>
    <n v="0"/>
    <n v="0"/>
  </r>
  <r>
    <x v="8"/>
    <x v="1"/>
    <s v="35"/>
    <s v="35039"/>
    <s v="2310000700"/>
    <s v="2310000700CBM"/>
    <s v="Unpermitted Fugitives"/>
    <n v="0"/>
    <n v="1.0397113153669553"/>
    <n v="0"/>
    <n v="0"/>
    <n v="0"/>
    <n v="0"/>
    <n v="1.0397113153669553"/>
    <n v="0"/>
    <n v="0"/>
    <n v="0"/>
    <n v="0"/>
  </r>
  <r>
    <x v="8"/>
    <x v="2"/>
    <s v="35"/>
    <s v="35045"/>
    <s v="2310000700"/>
    <s v="2310000700CBM"/>
    <s v="Unpermitted Fugitives"/>
    <n v="0"/>
    <n v="1.4360653527167888E-2"/>
    <n v="0"/>
    <n v="0"/>
    <n v="0"/>
    <n v="0"/>
    <n v="1.4360653527167888E-2"/>
    <n v="0"/>
    <n v="0"/>
    <n v="0"/>
    <n v="0"/>
  </r>
  <r>
    <x v="8"/>
    <x v="3"/>
    <s v="35"/>
    <s v="35043"/>
    <s v="2310000700"/>
    <s v="2310000700CBM"/>
    <s v="Unpermitted Fugitives"/>
    <n v="0"/>
    <n v="3.4254945546804478"/>
    <n v="0"/>
    <n v="0"/>
    <n v="0"/>
    <n v="0"/>
    <n v="3.4254945546804478"/>
    <n v="0"/>
    <n v="0"/>
    <n v="0"/>
    <n v="0"/>
  </r>
  <r>
    <x v="8"/>
    <x v="4"/>
    <s v="35"/>
    <s v="3503101"/>
    <s v="2310000700"/>
    <s v="2310000700CBM"/>
    <s v="Unpermitted Fugitives"/>
    <n v="0"/>
    <n v="0"/>
    <n v="0"/>
    <n v="0"/>
    <n v="0"/>
    <n v="0"/>
    <n v="0"/>
    <n v="0"/>
    <n v="0"/>
    <n v="0"/>
    <n v="0"/>
  </r>
  <r>
    <x v="8"/>
    <x v="5"/>
    <s v="35"/>
    <s v="3503901"/>
    <s v="2310000700"/>
    <s v="2310000700CBM"/>
    <s v="Unpermitted Fugitives"/>
    <n v="0"/>
    <n v="8.6163921163007352E-3"/>
    <n v="0"/>
    <n v="0"/>
    <n v="0"/>
    <n v="0"/>
    <n v="8.6163921163007352E-3"/>
    <n v="0"/>
    <n v="0"/>
    <n v="0"/>
    <n v="0"/>
  </r>
  <r>
    <x v="8"/>
    <x v="6"/>
    <s v="35"/>
    <s v="3504501"/>
    <s v="2310000700"/>
    <s v="2310000700CBM"/>
    <s v="Unpermitted Fugitives"/>
    <n v="0"/>
    <n v="0"/>
    <n v="0"/>
    <n v="0"/>
    <n v="0"/>
    <n v="0"/>
    <n v="0"/>
    <n v="0"/>
    <n v="0"/>
    <n v="0"/>
    <n v="0"/>
  </r>
  <r>
    <x v="8"/>
    <x v="7"/>
    <s v="35"/>
    <s v="3504301"/>
    <s v="2310000700"/>
    <s v="2310000700CBM"/>
    <s v="Unpermitted Fugitives"/>
    <n v="0"/>
    <n v="3.2550814661580552E-2"/>
    <n v="0"/>
    <n v="0"/>
    <n v="0"/>
    <n v="0"/>
    <n v="3.2550814661580552E-2"/>
    <n v="0"/>
    <n v="0"/>
    <n v="0"/>
    <n v="0"/>
  </r>
  <r>
    <x v="8"/>
    <x v="8"/>
    <s v="35"/>
    <s v="3503102"/>
    <s v="2310000700"/>
    <s v="2310000700CBM"/>
    <s v="Unpermitted Fugitives"/>
    <n v="0"/>
    <n v="5.744261410867155E-3"/>
    <n v="0"/>
    <n v="0"/>
    <n v="0"/>
    <n v="0"/>
    <n v="5.744261410867155E-3"/>
    <n v="0"/>
    <n v="0"/>
    <n v="0"/>
    <n v="0"/>
  </r>
  <r>
    <x v="8"/>
    <x v="9"/>
    <s v="35"/>
    <s v="3503902"/>
    <s v="2310000700"/>
    <s v="2310000700CBM"/>
    <s v="Unpermitted Fugitives"/>
    <n v="0"/>
    <n v="1.0310949232506545"/>
    <n v="0"/>
    <n v="0"/>
    <n v="0"/>
    <n v="0"/>
    <n v="1.0310949232506545"/>
    <n v="0"/>
    <n v="0"/>
    <n v="0"/>
    <n v="0"/>
  </r>
  <r>
    <x v="8"/>
    <x v="10"/>
    <s v="35"/>
    <s v="3504502"/>
    <s v="2310000700"/>
    <s v="2310000700CBM"/>
    <s v="Unpermitted Fugitives"/>
    <n v="0"/>
    <n v="1.4360653527167888E-2"/>
    <n v="0"/>
    <n v="0"/>
    <n v="0"/>
    <n v="0"/>
    <n v="1.4360653527167888E-2"/>
    <n v="0"/>
    <n v="0"/>
    <n v="0"/>
    <n v="0"/>
  </r>
  <r>
    <x v="8"/>
    <x v="11"/>
    <s v="35"/>
    <s v="3504302"/>
    <s v="2310000700"/>
    <s v="2310000700CBM"/>
    <s v="Unpermitted Fugitives"/>
    <n v="0"/>
    <n v="3.3929437400188673"/>
    <n v="0"/>
    <n v="0"/>
    <n v="0"/>
    <n v="0"/>
    <n v="3.3929437400188673"/>
    <n v="0"/>
    <n v="0"/>
    <n v="0"/>
    <n v="0"/>
  </r>
  <r>
    <x v="9"/>
    <x v="0"/>
    <s v="35"/>
    <s v="35031"/>
    <s v="2310000100"/>
    <s v="2310000100"/>
    <s v="Heaters"/>
    <n v="4.1712516467843495"/>
    <n v="0.22941884057313924"/>
    <n v="3.5038513832988532"/>
    <n v="2.5027509880706095E-2"/>
    <n v="0.31701512515561053"/>
    <n v="4.1712516467843495"/>
    <n v="0.22941884057313924"/>
    <n v="3.5038513832988532"/>
    <n v="2.5027509880706095E-2"/>
    <n v="0.31701512515561053"/>
    <s v=" "/>
  </r>
  <r>
    <x v="9"/>
    <x v="1"/>
    <s v="35"/>
    <s v="35039"/>
    <s v="2310000100"/>
    <s v="2310000100"/>
    <s v="Heaters"/>
    <n v="329.33396179471197"/>
    <n v="18.113367898709161"/>
    <n v="276.64052790755807"/>
    <n v="1.9760037707682718"/>
    <n v="25.029381096398112"/>
    <n v="329.33396179471197"/>
    <n v="18.113367898709161"/>
    <n v="276.64052790755807"/>
    <n v="1.9760037707682718"/>
    <n v="25.029381096398112"/>
    <s v=" "/>
  </r>
  <r>
    <x v="9"/>
    <x v="2"/>
    <s v="35"/>
    <s v="35045"/>
    <s v="2310000100"/>
    <s v="2310000100"/>
    <s v="Heaters"/>
    <n v="12.279852978851121"/>
    <n v="0.67539191383681163"/>
    <n v="10.315076502234941"/>
    <n v="7.3679117873106728E-2"/>
    <n v="0.93326882639268516"/>
    <n v="12.279852978851121"/>
    <n v="0.67539191383681163"/>
    <n v="10.315076502234941"/>
    <n v="7.3679117873106728E-2"/>
    <n v="0.93326882639268516"/>
    <s v=" "/>
  </r>
  <r>
    <x v="9"/>
    <x v="3"/>
    <s v="35"/>
    <s v="35043"/>
    <s v="2310000100"/>
    <s v="2310000100"/>
    <s v="Heaters"/>
    <n v="503.12311919064314"/>
    <n v="27.671771555485375"/>
    <n v="422.62342012014017"/>
    <n v="3.0187387151438583"/>
    <n v="38.237357058488875"/>
    <n v="503.12311919064314"/>
    <n v="27.671771555485375"/>
    <n v="422.62342012014017"/>
    <n v="3.0187387151438583"/>
    <n v="38.237357058488875"/>
    <s v=" "/>
  </r>
  <r>
    <x v="9"/>
    <x v="4"/>
    <s v="35"/>
    <s v="3503101"/>
    <s v="2310000100"/>
    <s v="2310000100"/>
    <s v="Heaters"/>
    <n v="0"/>
    <n v="0"/>
    <n v="0"/>
    <n v="0"/>
    <n v="0"/>
    <n v="0"/>
    <n v="0"/>
    <n v="0"/>
    <n v="0"/>
    <n v="0"/>
    <s v=" "/>
  </r>
  <r>
    <x v="9"/>
    <x v="5"/>
    <s v="35"/>
    <s v="3503901"/>
    <s v="2310000100"/>
    <s v="2310000100"/>
    <s v="Heaters"/>
    <n v="73.328264930853834"/>
    <n v="4.0330545711969608"/>
    <n v="61.595742541917225"/>
    <n v="0.43996958958512311"/>
    <n v="5.5729481347448919"/>
    <n v="73.328264930853834"/>
    <n v="4.0330545711969608"/>
    <n v="61.595742541917225"/>
    <n v="0.43996958958512311"/>
    <n v="5.5729481347448919"/>
    <s v=" "/>
  </r>
  <r>
    <x v="9"/>
    <x v="6"/>
    <s v="35"/>
    <s v="3504501"/>
    <s v="2310000100"/>
    <s v="2310000100"/>
    <s v="Heaters"/>
    <n v="6.0424673387997583"/>
    <n v="0.33233570363398668"/>
    <n v="5.0756725645917964"/>
    <n v="3.625480403279855E-2"/>
    <n v="0.45922751774878157"/>
    <n v="6.0424673387997583"/>
    <n v="0.33233570363398668"/>
    <n v="5.0756725645917964"/>
    <n v="3.625480403279855E-2"/>
    <n v="0.45922751774878157"/>
    <s v=" "/>
  </r>
  <r>
    <x v="9"/>
    <x v="7"/>
    <s v="35"/>
    <s v="3504301"/>
    <s v="2310000100"/>
    <s v="2310000100"/>
    <s v="Heaters"/>
    <n v="13.839199388863964"/>
    <n v="0.76115596638751815"/>
    <n v="11.624927486645728"/>
    <n v="8.3035196333183764E-2"/>
    <n v="1.0517791535536611"/>
    <n v="13.839199388863964"/>
    <n v="0.76115596638751815"/>
    <n v="11.624927486645728"/>
    <n v="8.3035196333183764E-2"/>
    <n v="1.0517791535536611"/>
    <s v=" "/>
  </r>
  <r>
    <x v="9"/>
    <x v="8"/>
    <s v="35"/>
    <s v="3503102"/>
    <s v="2310000100"/>
    <s v="2310000100"/>
    <s v="Heaters"/>
    <n v="4.1712516467843495"/>
    <n v="0.22941884057313924"/>
    <n v="3.5038513832988532"/>
    <n v="2.5027509880706095E-2"/>
    <n v="0.31701512515561053"/>
    <n v="4.1712516467843495"/>
    <n v="0.22941884057313924"/>
    <n v="3.5038513832988532"/>
    <n v="2.5027509880706095E-2"/>
    <n v="0.31701512515561053"/>
    <s v=" "/>
  </r>
  <r>
    <x v="9"/>
    <x v="9"/>
    <s v="35"/>
    <s v="3503902"/>
    <s v="2310000100"/>
    <s v="2310000100"/>
    <s v="Heaters"/>
    <n v="256.00569686385813"/>
    <n v="14.080313327512199"/>
    <n v="215.04478536564085"/>
    <n v="1.5360341811831488"/>
    <n v="19.456432961653221"/>
    <n v="256.00569686385813"/>
    <n v="14.080313327512199"/>
    <n v="215.04478536564085"/>
    <n v="1.5360341811831488"/>
    <n v="19.456432961653221"/>
    <s v=" "/>
  </r>
  <r>
    <x v="9"/>
    <x v="10"/>
    <s v="35"/>
    <s v="3504502"/>
    <s v="2310000100"/>
    <s v="2310000100"/>
    <s v="Heaters"/>
    <n v="6.2373856400513636"/>
    <n v="0.34305621020282501"/>
    <n v="5.2394039376431447"/>
    <n v="3.7424313840308178E-2"/>
    <n v="0.47404130864390354"/>
    <n v="6.2373856400513636"/>
    <n v="0.34305621020282501"/>
    <n v="5.2394039376431447"/>
    <n v="3.7424313840308178E-2"/>
    <n v="0.47404130864390354"/>
    <s v=" "/>
  </r>
  <r>
    <x v="9"/>
    <x v="11"/>
    <s v="35"/>
    <s v="3504302"/>
    <s v="2310000100"/>
    <s v="2310000100"/>
    <s v="Heaters"/>
    <n v="489.28391980177918"/>
    <n v="26.910615589097855"/>
    <n v="410.99849263349444"/>
    <n v="2.9357035188106746"/>
    <n v="37.185577904935215"/>
    <n v="489.28391980177918"/>
    <n v="26.910615589097855"/>
    <n v="410.99849263349444"/>
    <n v="2.9357035188106746"/>
    <n v="37.185577904935215"/>
    <s v=" "/>
  </r>
  <r>
    <x v="10"/>
    <x v="0"/>
    <s v="35"/>
    <s v="35031"/>
    <s v="2310000300"/>
    <s v="2310000300CONV"/>
    <s v="Pneumatic devices"/>
    <n v="0"/>
    <n v="9.6396060234365528"/>
    <n v="0"/>
    <n v="0"/>
    <n v="0"/>
    <n v="0"/>
    <n v="9.6396060234365528"/>
    <n v="0"/>
    <n v="0"/>
    <n v="0"/>
    <n v="0"/>
  </r>
  <r>
    <x v="10"/>
    <x v="1"/>
    <s v="35"/>
    <s v="35039"/>
    <s v="2310000300"/>
    <s v="2310000300CONV"/>
    <s v="Pneumatic devices"/>
    <n v="0"/>
    <n v="702.64138162910785"/>
    <n v="0"/>
    <n v="0"/>
    <n v="0"/>
    <n v="0"/>
    <n v="702.64138162910785"/>
    <n v="0"/>
    <n v="0"/>
    <n v="0"/>
    <n v="0"/>
  </r>
  <r>
    <x v="10"/>
    <x v="2"/>
    <s v="35"/>
    <s v="35045"/>
    <s v="2310000300"/>
    <s v="2310000300CONV"/>
    <s v="Pneumatic devices"/>
    <n v="0"/>
    <n v="28.632493138920452"/>
    <n v="0"/>
    <n v="0"/>
    <n v="0"/>
    <n v="0"/>
    <n v="28.632493138920452"/>
    <n v="0"/>
    <n v="0"/>
    <n v="0"/>
    <n v="0"/>
  </r>
  <r>
    <x v="10"/>
    <x v="3"/>
    <s v="35"/>
    <s v="35043"/>
    <s v="2310000300"/>
    <s v="2310000300CONV"/>
    <s v="Pneumatic devices"/>
    <n v="0"/>
    <n v="890.27965333283305"/>
    <n v="0"/>
    <n v="0"/>
    <n v="0"/>
    <n v="0"/>
    <n v="890.27965333283305"/>
    <n v="0"/>
    <n v="0"/>
    <n v="0"/>
    <n v="0"/>
  </r>
  <r>
    <x v="10"/>
    <x v="4"/>
    <s v="35"/>
    <s v="3503101"/>
    <s v="2310000300"/>
    <s v="2310000300CONV"/>
    <s v="Pneumatic devices"/>
    <n v="0"/>
    <n v="0"/>
    <n v="0"/>
    <n v="0"/>
    <n v="0"/>
    <n v="0"/>
    <n v="0"/>
    <n v="0"/>
    <n v="0"/>
    <n v="0"/>
    <n v="0"/>
  </r>
  <r>
    <x v="10"/>
    <x v="5"/>
    <s v="35"/>
    <s v="3503901"/>
    <s v="2310000300"/>
    <s v="2310000300CONV"/>
    <s v="Pneumatic devices"/>
    <n v="0"/>
    <n v="178.66675718686363"/>
    <n v="0"/>
    <n v="0"/>
    <n v="0"/>
    <n v="0"/>
    <n v="178.66675718686363"/>
    <n v="0"/>
    <n v="0"/>
    <n v="0"/>
    <n v="0"/>
  </r>
  <r>
    <x v="10"/>
    <x v="6"/>
    <s v="35"/>
    <s v="3504501"/>
    <s v="2310000300"/>
    <s v="2310000300CONV"/>
    <s v="Pneumatic devices"/>
    <n v="0"/>
    <n v="14.793454788442235"/>
    <n v="0"/>
    <n v="0"/>
    <n v="0"/>
    <n v="0"/>
    <n v="14.793454788442235"/>
    <n v="0"/>
    <n v="0"/>
    <n v="0"/>
    <n v="0"/>
  </r>
  <r>
    <x v="10"/>
    <x v="7"/>
    <s v="35"/>
    <s v="3504301"/>
    <s v="2310000300"/>
    <s v="2310000300CONV"/>
    <s v="Pneumatic devices"/>
    <n v="0"/>
    <n v="30.636767658644882"/>
    <n v="0"/>
    <n v="0"/>
    <n v="0"/>
    <n v="0"/>
    <n v="30.636767658644882"/>
    <n v="0"/>
    <n v="0"/>
    <n v="0"/>
    <n v="0"/>
  </r>
  <r>
    <x v="10"/>
    <x v="8"/>
    <s v="35"/>
    <s v="3503102"/>
    <s v="2310000300"/>
    <s v="2310000300CONV"/>
    <s v="Pneumatic devices"/>
    <n v="0"/>
    <n v="9.6396060234365528"/>
    <n v="0"/>
    <n v="0"/>
    <n v="0"/>
    <n v="0"/>
    <n v="9.6396060234365528"/>
    <n v="0"/>
    <n v="0"/>
    <n v="0"/>
    <n v="0"/>
  </r>
  <r>
    <x v="10"/>
    <x v="9"/>
    <s v="35"/>
    <s v="3503902"/>
    <s v="2310000300"/>
    <s v="2310000300CONV"/>
    <s v="Pneumatic devices"/>
    <n v="0"/>
    <n v="523.97462444224425"/>
    <n v="0"/>
    <n v="0"/>
    <n v="0"/>
    <n v="0"/>
    <n v="523.97462444224425"/>
    <n v="0"/>
    <n v="0"/>
    <n v="0"/>
    <n v="0"/>
  </r>
  <r>
    <x v="10"/>
    <x v="10"/>
    <s v="35"/>
    <s v="3504502"/>
    <s v="2310000300"/>
    <s v="2310000300CONV"/>
    <s v="Pneumatic devices"/>
    <n v="0"/>
    <n v="13.839038350478219"/>
    <n v="0"/>
    <n v="0"/>
    <n v="0"/>
    <n v="0"/>
    <n v="13.839038350478219"/>
    <n v="0"/>
    <n v="0"/>
    <n v="0"/>
    <n v="0"/>
  </r>
  <r>
    <x v="10"/>
    <x v="11"/>
    <s v="35"/>
    <s v="3504302"/>
    <s v="2310000300"/>
    <s v="2310000300CONV"/>
    <s v="Pneumatic devices"/>
    <n v="0"/>
    <n v="859.64288567418816"/>
    <n v="0"/>
    <n v="0"/>
    <n v="0"/>
    <n v="0"/>
    <n v="859.64288567418816"/>
    <n v="0"/>
    <n v="0"/>
    <n v="0"/>
    <n v="0"/>
  </r>
  <r>
    <x v="11"/>
    <x v="0"/>
    <s v="35"/>
    <s v="35031"/>
    <s v="2310000300"/>
    <s v="2310000300CBM"/>
    <s v="Pneumatic devices"/>
    <n v="0"/>
    <n v="1.5563936459734914E-2"/>
    <n v="0"/>
    <n v="0"/>
    <n v="0"/>
    <n v="0"/>
    <n v="1.5563936459734914E-2"/>
    <n v="0"/>
    <n v="0"/>
    <n v="0"/>
    <n v="0"/>
  </r>
  <r>
    <x v="11"/>
    <x v="1"/>
    <s v="35"/>
    <s v="35039"/>
    <s v="2310000300"/>
    <s v="2310000300CBM"/>
    <s v="Pneumatic devices"/>
    <n v="0"/>
    <n v="2.8170724992120193"/>
    <n v="0"/>
    <n v="0"/>
    <n v="0"/>
    <n v="0"/>
    <n v="2.8170724992120193"/>
    <n v="0"/>
    <n v="0"/>
    <n v="0"/>
    <n v="0"/>
  </r>
  <r>
    <x v="11"/>
    <x v="2"/>
    <s v="35"/>
    <s v="35045"/>
    <s v="2310000300"/>
    <s v="2310000300CBM"/>
    <s v="Pneumatic devices"/>
    <n v="0"/>
    <n v="3.8909841149337286E-2"/>
    <n v="0"/>
    <n v="0"/>
    <n v="0"/>
    <n v="0"/>
    <n v="3.8909841149337286E-2"/>
    <n v="0"/>
    <n v="0"/>
    <n v="0"/>
    <n v="0"/>
  </r>
  <r>
    <x v="11"/>
    <x v="3"/>
    <s v="35"/>
    <s v="35043"/>
    <s v="2310000300"/>
    <s v="2310000300CBM"/>
    <s v="Pneumatic devices"/>
    <n v="0"/>
    <n v="9.2812941088219212"/>
    <n v="0"/>
    <n v="0"/>
    <n v="0"/>
    <n v="0"/>
    <n v="9.2812941088219212"/>
    <n v="0"/>
    <n v="0"/>
    <n v="0"/>
    <n v="0"/>
  </r>
  <r>
    <x v="11"/>
    <x v="4"/>
    <s v="35"/>
    <s v="3503101"/>
    <s v="2310000300"/>
    <s v="2310000300CBM"/>
    <s v="Pneumatic devices"/>
    <n v="0"/>
    <n v="0"/>
    <n v="0"/>
    <n v="0"/>
    <n v="0"/>
    <n v="0"/>
    <n v="0"/>
    <n v="0"/>
    <n v="0"/>
    <n v="0"/>
    <n v="0"/>
  </r>
  <r>
    <x v="11"/>
    <x v="5"/>
    <s v="35"/>
    <s v="3503901"/>
    <s v="2310000300"/>
    <s v="2310000300CBM"/>
    <s v="Pneumatic devices"/>
    <n v="0"/>
    <n v="2.3345904689602372E-2"/>
    <n v="0"/>
    <n v="0"/>
    <n v="0"/>
    <n v="0"/>
    <n v="2.3345904689602372E-2"/>
    <n v="0"/>
    <n v="0"/>
    <n v="0"/>
    <n v="0"/>
  </r>
  <r>
    <x v="11"/>
    <x v="6"/>
    <s v="35"/>
    <s v="3504501"/>
    <s v="2310000300"/>
    <s v="2310000300CBM"/>
    <s v="Pneumatic devices"/>
    <n v="0"/>
    <n v="0"/>
    <n v="0"/>
    <n v="0"/>
    <n v="0"/>
    <n v="0"/>
    <n v="0"/>
    <n v="0"/>
    <n v="0"/>
    <n v="0"/>
    <n v="0"/>
  </r>
  <r>
    <x v="11"/>
    <x v="7"/>
    <s v="35"/>
    <s v="3504301"/>
    <s v="2310000300"/>
    <s v="2310000300CBM"/>
    <s v="Pneumatic devices"/>
    <n v="0"/>
    <n v="8.8195639938497869E-2"/>
    <n v="0"/>
    <n v="0"/>
    <n v="0"/>
    <n v="0"/>
    <n v="8.8195639938497869E-2"/>
    <n v="0"/>
    <n v="0"/>
    <n v="0"/>
    <n v="0"/>
  </r>
  <r>
    <x v="11"/>
    <x v="8"/>
    <s v="35"/>
    <s v="3503102"/>
    <s v="2310000300"/>
    <s v="2310000300CBM"/>
    <s v="Pneumatic devices"/>
    <n v="0"/>
    <n v="1.5563936459734914E-2"/>
    <n v="0"/>
    <n v="0"/>
    <n v="0"/>
    <n v="0"/>
    <n v="1.5563936459734914E-2"/>
    <n v="0"/>
    <n v="0"/>
    <n v="0"/>
    <n v="0"/>
  </r>
  <r>
    <x v="11"/>
    <x v="9"/>
    <s v="35"/>
    <s v="3503902"/>
    <s v="2310000300"/>
    <s v="2310000300CBM"/>
    <s v="Pneumatic devices"/>
    <n v="0"/>
    <n v="2.793726594522417"/>
    <n v="0"/>
    <n v="0"/>
    <n v="0"/>
    <n v="0"/>
    <n v="2.793726594522417"/>
    <n v="0"/>
    <n v="0"/>
    <n v="0"/>
    <n v="0"/>
  </r>
  <r>
    <x v="11"/>
    <x v="10"/>
    <s v="35"/>
    <s v="3504502"/>
    <s v="2310000300"/>
    <s v="2310000300CBM"/>
    <s v="Pneumatic devices"/>
    <n v="0"/>
    <n v="3.8909841149337286E-2"/>
    <n v="0"/>
    <n v="0"/>
    <n v="0"/>
    <n v="0"/>
    <n v="3.8909841149337286E-2"/>
    <n v="0"/>
    <n v="0"/>
    <n v="0"/>
    <n v="0"/>
  </r>
  <r>
    <x v="11"/>
    <x v="11"/>
    <s v="35"/>
    <s v="3504302"/>
    <s v="2310000300"/>
    <s v="2310000300CBM"/>
    <s v="Pneumatic devices"/>
    <n v="0"/>
    <n v="9.1930984688834236"/>
    <n v="0"/>
    <n v="0"/>
    <n v="0"/>
    <n v="0"/>
    <n v="9.1930984688834236"/>
    <n v="0"/>
    <n v="0"/>
    <n v="0"/>
    <n v="0"/>
  </r>
  <r>
    <x v="12"/>
    <x v="0"/>
    <s v="35"/>
    <s v="35031"/>
    <s v="2310003200"/>
    <s v="2310003200CONV"/>
    <s v="Pneumatic pumps"/>
    <n v="0"/>
    <n v="0.86870587094711327"/>
    <n v="0"/>
    <n v="0"/>
    <n v="0"/>
    <n v="0"/>
    <n v="0.86870587094711327"/>
    <n v="0"/>
    <n v="0"/>
    <n v="0"/>
    <n v="0"/>
  </r>
  <r>
    <x v="12"/>
    <x v="1"/>
    <s v="35"/>
    <s v="35039"/>
    <s v="2310003200"/>
    <s v="2310003200CONV"/>
    <s v="Pneumatic pumps"/>
    <n v="0"/>
    <n v="63.320917048640069"/>
    <n v="0"/>
    <n v="0"/>
    <n v="0"/>
    <n v="0"/>
    <n v="63.320917048640069"/>
    <n v="0"/>
    <n v="0"/>
    <n v="0"/>
    <n v="0"/>
  </r>
  <r>
    <x v="12"/>
    <x v="2"/>
    <s v="35"/>
    <s v="35045"/>
    <s v="2310003200"/>
    <s v="2310003200CONV"/>
    <s v="Pneumatic pumps"/>
    <n v="0"/>
    <n v="2.5803144681597425"/>
    <n v="0"/>
    <n v="0"/>
    <n v="0"/>
    <n v="0"/>
    <n v="2.5803144681597425"/>
    <n v="0"/>
    <n v="0"/>
    <n v="0"/>
    <n v="0"/>
  </r>
  <r>
    <x v="12"/>
    <x v="3"/>
    <s v="35"/>
    <s v="35043"/>
    <s v="2310003200"/>
    <s v="2310003200CONV"/>
    <s v="Pneumatic pumps"/>
    <n v="0"/>
    <n v="80.230577863313584"/>
    <n v="0"/>
    <n v="0"/>
    <n v="0"/>
    <n v="0"/>
    <n v="80.230577863313584"/>
    <n v="0"/>
    <n v="0"/>
    <n v="0"/>
    <n v="0"/>
  </r>
  <r>
    <x v="12"/>
    <x v="4"/>
    <s v="35"/>
    <s v="3503101"/>
    <s v="2310003200"/>
    <s v="2310003200CONV"/>
    <s v="Pneumatic pumps"/>
    <n v="0"/>
    <n v="0"/>
    <n v="0"/>
    <n v="0"/>
    <n v="0"/>
    <n v="0"/>
    <n v="0"/>
    <n v="0"/>
    <n v="0"/>
    <n v="0"/>
    <n v="0"/>
  </r>
  <r>
    <x v="12"/>
    <x v="5"/>
    <s v="35"/>
    <s v="3503901"/>
    <s v="2310003200"/>
    <s v="2310003200CONV"/>
    <s v="Pneumatic pumps"/>
    <n v="0"/>
    <n v="16.101162281316793"/>
    <n v="0"/>
    <n v="0"/>
    <n v="0"/>
    <n v="0"/>
    <n v="16.101162281316793"/>
    <n v="0"/>
    <n v="0"/>
    <n v="0"/>
    <n v="0"/>
  </r>
  <r>
    <x v="12"/>
    <x v="6"/>
    <s v="35"/>
    <s v="3504501"/>
    <s v="2310003200"/>
    <s v="2310003200CONV"/>
    <s v="Pneumatic pumps"/>
    <n v="0"/>
    <n v="1.3331624752158668"/>
    <n v="0"/>
    <n v="0"/>
    <n v="0"/>
    <n v="0"/>
    <n v="1.3331624752158668"/>
    <n v="0"/>
    <n v="0"/>
    <n v="0"/>
    <n v="0"/>
  </r>
  <r>
    <x v="12"/>
    <x v="7"/>
    <s v="35"/>
    <s v="3504301"/>
    <s v="2310003200"/>
    <s v="2310003200CONV"/>
    <s v="Pneumatic pumps"/>
    <n v="0"/>
    <n v="2.7609364809309245"/>
    <n v="0"/>
    <n v="0"/>
    <n v="0"/>
    <n v="0"/>
    <n v="2.7609364809309245"/>
    <n v="0"/>
    <n v="0"/>
    <n v="0"/>
    <n v="0"/>
  </r>
  <r>
    <x v="12"/>
    <x v="8"/>
    <s v="35"/>
    <s v="3503102"/>
    <s v="2310003200"/>
    <s v="2310003200CONV"/>
    <s v="Pneumatic pumps"/>
    <n v="0"/>
    <n v="0.86870587094711327"/>
    <n v="0"/>
    <n v="0"/>
    <n v="0"/>
    <n v="0"/>
    <n v="0.86870587094711327"/>
    <n v="0"/>
    <n v="0"/>
    <n v="0"/>
    <n v="0"/>
  </r>
  <r>
    <x v="12"/>
    <x v="9"/>
    <s v="35"/>
    <s v="3503902"/>
    <s v="2310003200"/>
    <s v="2310003200CONV"/>
    <s v="Pneumatic pumps"/>
    <n v="0"/>
    <n v="47.21975476732328"/>
    <n v="0"/>
    <n v="0"/>
    <n v="0"/>
    <n v="0"/>
    <n v="47.21975476732328"/>
    <n v="0"/>
    <n v="0"/>
    <n v="0"/>
    <n v="0"/>
  </r>
  <r>
    <x v="12"/>
    <x v="10"/>
    <s v="35"/>
    <s v="3504502"/>
    <s v="2310003200"/>
    <s v="2310003200CONV"/>
    <s v="Pneumatic pumps"/>
    <n v="0"/>
    <n v="1.2471519929438755"/>
    <n v="0"/>
    <n v="0"/>
    <n v="0"/>
    <n v="0"/>
    <n v="1.2471519929438755"/>
    <n v="0"/>
    <n v="0"/>
    <n v="0"/>
    <n v="0"/>
  </r>
  <r>
    <x v="12"/>
    <x v="11"/>
    <s v="35"/>
    <s v="3504302"/>
    <s v="2310003200"/>
    <s v="2310003200CONV"/>
    <s v="Pneumatic pumps"/>
    <n v="0"/>
    <n v="77.469641382382662"/>
    <n v="0"/>
    <n v="0"/>
    <n v="0"/>
    <n v="0"/>
    <n v="77.469641382382662"/>
    <n v="0"/>
    <n v="0"/>
    <n v="0"/>
    <n v="0"/>
  </r>
  <r>
    <x v="13"/>
    <x v="0"/>
    <s v="35"/>
    <s v="35031"/>
    <s v="2310000230"/>
    <s v="2310000230"/>
    <s v="Workover rigs"/>
    <n v="4.5415927088049868"/>
    <n v="0.63373724941710785"/>
    <n v="2.5957620022720551"/>
    <n v="0.47719572578805203"/>
    <n v="0.47379491079955577"/>
    <n v="4.5415927088049868"/>
    <n v="0.63373724941710785"/>
    <n v="2.5957620022720551"/>
    <n v="0.47719572578805203"/>
    <n v="0.47379491079955577"/>
    <n v="0"/>
  </r>
  <r>
    <x v="13"/>
    <x v="1"/>
    <s v="35"/>
    <s v="35039"/>
    <s v="2310000230"/>
    <s v="2310000230"/>
    <s v="Workover rigs"/>
    <n v="358.57360003723858"/>
    <n v="50.035628813791853"/>
    <n v="204.94390088966657"/>
    <n v="37.676163471565083"/>
    <n v="37.407658004062128"/>
    <n v="358.57360003723858"/>
    <n v="50.035628813791853"/>
    <n v="204.94390088966657"/>
    <n v="37.676163471565083"/>
    <n v="37.407658004062128"/>
    <n v="0"/>
  </r>
  <r>
    <x v="13"/>
    <x v="2"/>
    <s v="35"/>
    <s v="35045"/>
    <s v="2310000230"/>
    <s v="2310000230"/>
    <s v="Workover rigs"/>
    <n v="13.370109376388513"/>
    <n v="1.8656750800597099"/>
    <n v="7.6417292590252082"/>
    <n v="1.4048285385349195"/>
    <n v="1.3948167934753277"/>
    <n v="13.370109376388513"/>
    <n v="1.8656750800597099"/>
    <n v="7.6417292590252082"/>
    <n v="1.4048285385349195"/>
    <n v="1.3948167934753277"/>
    <n v="0"/>
  </r>
  <r>
    <x v="13"/>
    <x v="3"/>
    <s v="35"/>
    <s v="35043"/>
    <s v="2310000230"/>
    <s v="2310000230"/>
    <s v="Workover rigs"/>
    <n v="547.79248130688939"/>
    <n v="76.439373280160709"/>
    <n v="313.09256449834714"/>
    <n v="57.557832121687845"/>
    <n v="57.147636624103427"/>
    <n v="547.79248130688939"/>
    <n v="76.439373280160709"/>
    <n v="313.09256449834714"/>
    <n v="57.557832121687845"/>
    <n v="57.147636624103427"/>
    <n v="0"/>
  </r>
  <r>
    <x v="13"/>
    <x v="4"/>
    <s v="35"/>
    <s v="3503101"/>
    <s v="2310000230"/>
    <s v="2310000230"/>
    <s v="Workover rigs"/>
    <n v="0"/>
    <n v="0"/>
    <n v="0"/>
    <n v="0"/>
    <n v="0"/>
    <n v="0"/>
    <n v="0"/>
    <n v="0"/>
    <n v="0"/>
    <n v="0"/>
    <n v="0"/>
  </r>
  <r>
    <x v="13"/>
    <x v="5"/>
    <s v="35"/>
    <s v="3503901"/>
    <s v="2310000230"/>
    <s v="2310000230"/>
    <s v="Workover rigs"/>
    <n v="79.838653133291402"/>
    <n v="11.140745478070842"/>
    <n v="45.632040432464819"/>
    <n v="8.3888332729656625"/>
    <n v="8.3290488524669577"/>
    <n v="79.838653133291402"/>
    <n v="11.140745478070842"/>
    <n v="45.632040432464819"/>
    <n v="8.3888332729656625"/>
    <n v="8.3290488524669577"/>
    <n v="0"/>
  </r>
  <r>
    <x v="13"/>
    <x v="6"/>
    <s v="35"/>
    <s v="3504501"/>
    <s v="2310000230"/>
    <s v="2310000230"/>
    <s v="Workover rigs"/>
    <n v="6.5789427090165695"/>
    <n v="0.91803059495001604"/>
    <n v="3.7602159845997054"/>
    <n v="0.69126483642194458"/>
    <n v="0.68633842218627239"/>
    <n v="6.5789427090165695"/>
    <n v="0.91803059495001604"/>
    <n v="3.7602159845997054"/>
    <n v="0.69126483642194458"/>
    <n v="0.68633842218627239"/>
    <n v="0"/>
  </r>
  <r>
    <x v="13"/>
    <x v="7"/>
    <s v="35"/>
    <s v="3504301"/>
    <s v="2310000230"/>
    <s v="2310000230"/>
    <s v="Workover rigs"/>
    <n v="15.067901043231499"/>
    <n v="2.1025862013371337"/>
    <n v="8.6121075776315834"/>
    <n v="1.5832194640631634"/>
    <n v="1.5719363862975915"/>
    <n v="15.067901043231499"/>
    <n v="2.1025862013371337"/>
    <n v="8.6121075776315834"/>
    <n v="1.5832194640631634"/>
    <n v="1.5719363862975915"/>
    <n v="0"/>
  </r>
  <r>
    <x v="13"/>
    <x v="8"/>
    <s v="35"/>
    <s v="3503102"/>
    <s v="2310000230"/>
    <s v="2310000230"/>
    <s v="Workover rigs"/>
    <n v="4.5415927088049868"/>
    <n v="0.63373724941710785"/>
    <n v="2.5957620022720551"/>
    <n v="0.47719572578805203"/>
    <n v="0.47379491079955577"/>
    <n v="4.5415927088049868"/>
    <n v="0.63373724941710785"/>
    <n v="2.5957620022720551"/>
    <n v="0.47719572578805203"/>
    <n v="0.47379491079955577"/>
    <n v="0"/>
  </r>
  <r>
    <x v="13"/>
    <x v="9"/>
    <s v="35"/>
    <s v="3503902"/>
    <s v="2310000230"/>
    <s v="2310000230"/>
    <s v="Workover rigs"/>
    <n v="278.73494690394716"/>
    <n v="38.894883335721012"/>
    <n v="159.31186045720173"/>
    <n v="29.28733019859942"/>
    <n v="29.078609151595167"/>
    <n v="278.73494690394716"/>
    <n v="38.894883335721012"/>
    <n v="159.31186045720173"/>
    <n v="29.28733019859942"/>
    <n v="29.078609151595167"/>
    <n v="0"/>
  </r>
  <r>
    <x v="13"/>
    <x v="10"/>
    <s v="35"/>
    <s v="3504502"/>
    <s v="2310000230"/>
    <s v="2310000230"/>
    <s v="Workover rigs"/>
    <n v="6.7911666673719431"/>
    <n v="0.94764448510969401"/>
    <n v="3.8815132744255028"/>
    <n v="0.71356370211297504"/>
    <n v="0.70847837128905533"/>
    <n v="6.7911666673719431"/>
    <n v="0.94764448510969401"/>
    <n v="3.8815132744255028"/>
    <n v="0.71356370211297504"/>
    <n v="0.70847837128905533"/>
    <n v="0"/>
  </r>
  <r>
    <x v="13"/>
    <x v="11"/>
    <s v="35"/>
    <s v="3504302"/>
    <s v="2310000230"/>
    <s v="2310000230"/>
    <s v="Workover rigs"/>
    <n v="532.72458026365791"/>
    <n v="74.336787078823576"/>
    <n v="304.48045692071554"/>
    <n v="55.974612657624682"/>
    <n v="55.575700237805833"/>
    <n v="532.72458026365791"/>
    <n v="74.336787078823576"/>
    <n v="304.48045692071554"/>
    <n v="55.974612657624682"/>
    <n v="55.575700237805833"/>
    <n v="0"/>
  </r>
  <r>
    <x v="14"/>
    <x v="0"/>
    <s v="35"/>
    <s v="35031"/>
    <s v="2310000801"/>
    <s v="2310000801"/>
    <s v="Gas Well Truck Loading"/>
    <n v="0"/>
    <n v="0"/>
    <n v="0"/>
    <n v="0"/>
    <n v="0"/>
    <n v="0"/>
    <n v="0"/>
    <n v="0"/>
    <n v="0"/>
    <n v="0"/>
    <n v="0"/>
  </r>
  <r>
    <x v="14"/>
    <x v="1"/>
    <s v="35"/>
    <s v="35039"/>
    <s v="2310000801"/>
    <s v="2310000801"/>
    <s v="Gas Well Truck Loading"/>
    <n v="0"/>
    <n v="58.165525095588087"/>
    <n v="0"/>
    <n v="0"/>
    <n v="0"/>
    <n v="0"/>
    <n v="58.165525095588087"/>
    <n v="0"/>
    <n v="0"/>
    <n v="0"/>
    <n v="0"/>
  </r>
  <r>
    <x v="14"/>
    <x v="2"/>
    <s v="35"/>
    <s v="35045"/>
    <s v="2310000801"/>
    <s v="2310000801"/>
    <s v="Gas Well Truck Loading"/>
    <n v="0"/>
    <n v="0.68012061263964396"/>
    <n v="0"/>
    <n v="0"/>
    <n v="0"/>
    <n v="0"/>
    <n v="0.68012061263964396"/>
    <n v="0"/>
    <n v="0"/>
    <n v="0"/>
    <n v="0"/>
  </r>
  <r>
    <x v="14"/>
    <x v="3"/>
    <s v="35"/>
    <s v="35043"/>
    <s v="2310000801"/>
    <s v="2310000801"/>
    <s v="Gas Well Truck Loading"/>
    <n v="0"/>
    <n v="64.452673069687748"/>
    <n v="0"/>
    <n v="0"/>
    <n v="0"/>
    <n v="0"/>
    <n v="64.452673069687748"/>
    <n v="0"/>
    <n v="0"/>
    <n v="0"/>
    <n v="0"/>
  </r>
  <r>
    <x v="14"/>
    <x v="4"/>
    <s v="35"/>
    <s v="3503101"/>
    <s v="2310000801"/>
    <s v="2310000801"/>
    <s v="Gas Well Truck Loading"/>
    <n v="0"/>
    <n v="0"/>
    <n v="0"/>
    <n v="0"/>
    <n v="0"/>
    <n v="0"/>
    <n v="0"/>
    <n v="0"/>
    <n v="0"/>
    <n v="0"/>
    <n v="0"/>
  </r>
  <r>
    <x v="14"/>
    <x v="5"/>
    <s v="35"/>
    <s v="3503901"/>
    <s v="2310000801"/>
    <s v="2310000801"/>
    <s v="Gas Well Truck Loading"/>
    <n v="0"/>
    <n v="10.168674115922515"/>
    <n v="0"/>
    <n v="0"/>
    <n v="0"/>
    <n v="0"/>
    <n v="10.168674115922515"/>
    <n v="0"/>
    <n v="0"/>
    <n v="0"/>
    <n v="0"/>
  </r>
  <r>
    <x v="14"/>
    <x v="6"/>
    <s v="35"/>
    <s v="3504501"/>
    <s v="2310000801"/>
    <s v="2310000801"/>
    <s v="Gas Well Truck Loading"/>
    <n v="0"/>
    <n v="0.34667957921460735"/>
    <n v="0"/>
    <n v="0"/>
    <n v="0"/>
    <n v="0"/>
    <n v="0.34667957921460735"/>
    <n v="0"/>
    <n v="0"/>
    <n v="0"/>
    <n v="0"/>
  </r>
  <r>
    <x v="14"/>
    <x v="7"/>
    <s v="35"/>
    <s v="3504301"/>
    <s v="2310000801"/>
    <s v="2310000801"/>
    <s v="Gas Well Truck Loading"/>
    <n v="0"/>
    <n v="1.8009841561566347"/>
    <n v="0"/>
    <n v="0"/>
    <n v="0"/>
    <n v="0"/>
    <n v="1.8009841561566347"/>
    <n v="0"/>
    <n v="0"/>
    <n v="0"/>
    <n v="0"/>
  </r>
  <r>
    <x v="14"/>
    <x v="8"/>
    <s v="35"/>
    <s v="3503102"/>
    <s v="2310000801"/>
    <s v="2310000801"/>
    <s v="Gas Well Truck Loading"/>
    <n v="0"/>
    <n v="0"/>
    <n v="0"/>
    <n v="0"/>
    <n v="0"/>
    <n v="0"/>
    <n v="0"/>
    <n v="0"/>
    <n v="0"/>
    <n v="0"/>
    <n v="0"/>
  </r>
  <r>
    <x v="14"/>
    <x v="9"/>
    <s v="35"/>
    <s v="3503902"/>
    <s v="2310000801"/>
    <s v="2310000801"/>
    <s v="Gas Well Truck Loading"/>
    <n v="0"/>
    <n v="47.996850979665574"/>
    <n v="0"/>
    <n v="0"/>
    <n v="0"/>
    <n v="0"/>
    <n v="47.996850979665574"/>
    <n v="0"/>
    <n v="0"/>
    <n v="0"/>
    <n v="0"/>
  </r>
  <r>
    <x v="14"/>
    <x v="10"/>
    <s v="35"/>
    <s v="3504502"/>
    <s v="2310000801"/>
    <s v="2310000801"/>
    <s v="Gas Well Truck Loading"/>
    <n v="0"/>
    <n v="0.33344103342503656"/>
    <n v="0"/>
    <n v="0"/>
    <n v="0"/>
    <n v="0"/>
    <n v="0.33344103342503656"/>
    <n v="0"/>
    <n v="0"/>
    <n v="0"/>
    <n v="0"/>
  </r>
  <r>
    <x v="14"/>
    <x v="11"/>
    <s v="35"/>
    <s v="3504302"/>
    <s v="2310000801"/>
    <s v="2310000801"/>
    <s v="Gas Well Truck Loading"/>
    <n v="0"/>
    <n v="62.65168891353111"/>
    <n v="0"/>
    <n v="0"/>
    <n v="0"/>
    <n v="0"/>
    <n v="62.65168891353111"/>
    <n v="0"/>
    <n v="0"/>
    <n v="0"/>
    <n v="0"/>
  </r>
  <r>
    <x v="15"/>
    <x v="0"/>
    <s v="35"/>
    <s v="35031"/>
    <s v="2310000802"/>
    <s v="2310000802"/>
    <s v="Oil Well Truck Loading"/>
    <n v="0"/>
    <n v="4.3994890851128181"/>
    <n v="0"/>
    <n v="0"/>
    <n v="0"/>
    <n v="0"/>
    <n v="4.3994890851128181"/>
    <n v="0"/>
    <n v="0"/>
    <n v="0"/>
    <n v="0"/>
  </r>
  <r>
    <x v="15"/>
    <x v="1"/>
    <s v="35"/>
    <s v="35039"/>
    <s v="2310000802"/>
    <s v="2310000802"/>
    <s v="Oil Well Truck Loading"/>
    <n v="0"/>
    <n v="75.914667793769866"/>
    <n v="0"/>
    <n v="0"/>
    <n v="0"/>
    <n v="0"/>
    <n v="75.914667793769866"/>
    <n v="0"/>
    <n v="0"/>
    <n v="0"/>
    <n v="0"/>
  </r>
  <r>
    <x v="15"/>
    <x v="2"/>
    <s v="35"/>
    <s v="35045"/>
    <s v="2310000802"/>
    <s v="2310000802"/>
    <s v="Oil Well Truck Loading"/>
    <n v="0"/>
    <n v="15.977567423742874"/>
    <n v="0"/>
    <n v="0"/>
    <n v="0"/>
    <n v="0"/>
    <n v="15.977567423742874"/>
    <n v="0"/>
    <n v="0"/>
    <n v="0"/>
    <n v="0"/>
  </r>
  <r>
    <x v="15"/>
    <x v="3"/>
    <s v="35"/>
    <s v="35043"/>
    <s v="2310000802"/>
    <s v="2310000802"/>
    <s v="Oil Well Truck Loading"/>
    <n v="0"/>
    <n v="52.780940800639904"/>
    <n v="0"/>
    <n v="0"/>
    <n v="0"/>
    <n v="0"/>
    <n v="52.780940800639904"/>
    <n v="0"/>
    <n v="0"/>
    <n v="0"/>
    <n v="0"/>
  </r>
  <r>
    <x v="15"/>
    <x v="4"/>
    <s v="35"/>
    <s v="3503101"/>
    <s v="2310000802"/>
    <s v="2310000802"/>
    <s v="Oil Well Truck Loading"/>
    <n v="0"/>
    <n v="0"/>
    <n v="0"/>
    <n v="0"/>
    <n v="0"/>
    <n v="0"/>
    <n v="0"/>
    <n v="0"/>
    <n v="0"/>
    <n v="0"/>
    <n v="0"/>
  </r>
  <r>
    <x v="15"/>
    <x v="5"/>
    <s v="35"/>
    <s v="3503901"/>
    <s v="2310000802"/>
    <s v="2310000802"/>
    <s v="Oil Well Truck Loading"/>
    <n v="0"/>
    <n v="27.329168257336505"/>
    <n v="0"/>
    <n v="0"/>
    <n v="0"/>
    <n v="0"/>
    <n v="27.329168257336505"/>
    <n v="0"/>
    <n v="0"/>
    <n v="0"/>
    <n v="0"/>
  </r>
  <r>
    <x v="15"/>
    <x v="6"/>
    <s v="35"/>
    <s v="3504501"/>
    <s v="2310000802"/>
    <s v="2310000802"/>
    <s v="Oil Well Truck Loading"/>
    <n v="0"/>
    <n v="10.14600531159776"/>
    <n v="0"/>
    <n v="0"/>
    <n v="0"/>
    <n v="0"/>
    <n v="10.14600531159776"/>
    <n v="0"/>
    <n v="0"/>
    <n v="0"/>
    <n v="0"/>
  </r>
  <r>
    <x v="15"/>
    <x v="7"/>
    <s v="35"/>
    <s v="3504301"/>
    <s v="2310000802"/>
    <s v="2310000802"/>
    <s v="Oil Well Truck Loading"/>
    <n v="0"/>
    <n v="10.50129773868724"/>
    <n v="0"/>
    <n v="0"/>
    <n v="0"/>
    <n v="0"/>
    <n v="10.50129773868724"/>
    <n v="0"/>
    <n v="0"/>
    <n v="0"/>
    <n v="0"/>
  </r>
  <r>
    <x v="15"/>
    <x v="8"/>
    <s v="35"/>
    <s v="3503102"/>
    <s v="2310000802"/>
    <s v="2310000802"/>
    <s v="Oil Well Truck Loading"/>
    <n v="0"/>
    <n v="4.3994890851128181"/>
    <n v="0"/>
    <n v="0"/>
    <n v="0"/>
    <n v="0"/>
    <n v="4.3994890851128181"/>
    <n v="0"/>
    <n v="0"/>
    <n v="0"/>
    <n v="0"/>
  </r>
  <r>
    <x v="15"/>
    <x v="9"/>
    <s v="35"/>
    <s v="3503902"/>
    <s v="2310000802"/>
    <s v="2310000802"/>
    <s v="Oil Well Truck Loading"/>
    <n v="0"/>
    <n v="48.58549953643336"/>
    <n v="0"/>
    <n v="0"/>
    <n v="0"/>
    <n v="0"/>
    <n v="48.58549953643336"/>
    <n v="0"/>
    <n v="0"/>
    <n v="0"/>
    <n v="0"/>
  </r>
  <r>
    <x v="15"/>
    <x v="10"/>
    <s v="35"/>
    <s v="3504502"/>
    <s v="2310000802"/>
    <s v="2310000802"/>
    <s v="Oil Well Truck Loading"/>
    <n v="0"/>
    <n v="5.8315621121451144"/>
    <n v="0"/>
    <n v="0"/>
    <n v="0"/>
    <n v="0"/>
    <n v="5.8315621121451144"/>
    <n v="0"/>
    <n v="0"/>
    <n v="0"/>
    <n v="0"/>
  </r>
  <r>
    <x v="15"/>
    <x v="11"/>
    <s v="35"/>
    <s v="3504302"/>
    <s v="2310000802"/>
    <s v="2310000802"/>
    <s v="Oil Well Truck Loading"/>
    <n v="0"/>
    <n v="42.279643061952662"/>
    <n v="0"/>
    <n v="0"/>
    <n v="0"/>
    <n v="0"/>
    <n v="42.279643061952662"/>
    <n v="0"/>
    <n v="0"/>
    <n v="0"/>
    <n v="0"/>
  </r>
  <r>
    <x v="16"/>
    <x v="0"/>
    <s v="35"/>
    <s v="35031"/>
    <s v="2310000820"/>
    <s v="2310000820"/>
    <s v="Gas Plant Truck Loading"/>
    <n v="0"/>
    <n v="0"/>
    <n v="0"/>
    <n v="0"/>
    <n v="0"/>
    <n v="0"/>
    <n v="0"/>
    <n v="0"/>
    <n v="0"/>
    <n v="0"/>
    <n v="0"/>
  </r>
  <r>
    <x v="16"/>
    <x v="1"/>
    <s v="35"/>
    <s v="35039"/>
    <s v="2310000820"/>
    <s v="2310000820"/>
    <s v="Gas Plant Truck Loading"/>
    <n v="0"/>
    <n v="0"/>
    <n v="0"/>
    <n v="0"/>
    <n v="0"/>
    <n v="0"/>
    <n v="0"/>
    <n v="0"/>
    <n v="0"/>
    <n v="0"/>
    <n v="0"/>
  </r>
  <r>
    <x v="16"/>
    <x v="2"/>
    <s v="35"/>
    <s v="35045"/>
    <s v="2310000820"/>
    <s v="2310000820"/>
    <s v="Gas Plant Truck Loading"/>
    <n v="0"/>
    <n v="0"/>
    <n v="0"/>
    <n v="0"/>
    <n v="0"/>
    <n v="0"/>
    <n v="0"/>
    <n v="0"/>
    <n v="0"/>
    <n v="0"/>
    <n v="0"/>
  </r>
  <r>
    <x v="16"/>
    <x v="3"/>
    <s v="35"/>
    <s v="35043"/>
    <s v="2310000820"/>
    <s v="2310000820"/>
    <s v="Gas Plant Truck Loading"/>
    <n v="0"/>
    <n v="0"/>
    <n v="0"/>
    <n v="0"/>
    <n v="0"/>
    <n v="0"/>
    <n v="0"/>
    <n v="0"/>
    <n v="0"/>
    <n v="0"/>
    <n v="0"/>
  </r>
  <r>
    <x v="16"/>
    <x v="4"/>
    <s v="35"/>
    <s v="3503101"/>
    <s v="2310000820"/>
    <s v="2310000820"/>
    <s v="Gas Plant Truck Loading"/>
    <n v="0"/>
    <n v="0"/>
    <n v="0"/>
    <n v="0"/>
    <n v="0"/>
    <n v="0"/>
    <n v="0"/>
    <n v="0"/>
    <n v="0"/>
    <n v="0"/>
    <n v="0"/>
  </r>
  <r>
    <x v="16"/>
    <x v="5"/>
    <s v="35"/>
    <s v="3503901"/>
    <s v="2310000820"/>
    <s v="2310000820"/>
    <s v="Gas Plant Truck Loading"/>
    <n v="0"/>
    <n v="0"/>
    <n v="0"/>
    <n v="0"/>
    <n v="0"/>
    <n v="0"/>
    <n v="0"/>
    <n v="0"/>
    <n v="0"/>
    <n v="0"/>
    <n v="0"/>
  </r>
  <r>
    <x v="16"/>
    <x v="6"/>
    <s v="35"/>
    <s v="3504501"/>
    <s v="2310000820"/>
    <s v="2310000820"/>
    <s v="Gas Plant Truck Loading"/>
    <n v="0"/>
    <n v="0"/>
    <n v="0"/>
    <n v="0"/>
    <n v="0"/>
    <n v="0"/>
    <n v="0"/>
    <n v="0"/>
    <n v="0"/>
    <n v="0"/>
    <n v="0"/>
  </r>
  <r>
    <x v="16"/>
    <x v="7"/>
    <s v="35"/>
    <s v="3504301"/>
    <s v="2310000820"/>
    <s v="2310000820"/>
    <s v="Gas Plant Truck Loading"/>
    <n v="0"/>
    <n v="0"/>
    <n v="0"/>
    <n v="0"/>
    <n v="0"/>
    <n v="0"/>
    <n v="0"/>
    <n v="0"/>
    <n v="0"/>
    <n v="0"/>
    <n v="0"/>
  </r>
  <r>
    <x v="16"/>
    <x v="8"/>
    <s v="35"/>
    <s v="3503102"/>
    <s v="2310000820"/>
    <s v="2310000820"/>
    <s v="Gas Plant Truck Loading"/>
    <n v="0"/>
    <n v="0"/>
    <n v="0"/>
    <n v="0"/>
    <n v="0"/>
    <n v="0"/>
    <n v="0"/>
    <n v="0"/>
    <n v="0"/>
    <n v="0"/>
    <n v="0"/>
  </r>
  <r>
    <x v="16"/>
    <x v="9"/>
    <s v="35"/>
    <s v="3503902"/>
    <s v="2310000820"/>
    <s v="2310000820"/>
    <s v="Gas Plant Truck Loading"/>
    <n v="0"/>
    <n v="0"/>
    <n v="0"/>
    <n v="0"/>
    <n v="0"/>
    <n v="0"/>
    <n v="0"/>
    <n v="0"/>
    <n v="0"/>
    <n v="0"/>
    <n v="0"/>
  </r>
  <r>
    <x v="16"/>
    <x v="10"/>
    <s v="35"/>
    <s v="3504502"/>
    <s v="2310000820"/>
    <s v="2310000820"/>
    <s v="Gas Plant Truck Loading"/>
    <n v="0"/>
    <n v="0"/>
    <n v="0"/>
    <n v="0"/>
    <n v="0"/>
    <n v="0"/>
    <n v="0"/>
    <n v="0"/>
    <n v="0"/>
    <n v="0"/>
    <n v="0"/>
  </r>
  <r>
    <x v="16"/>
    <x v="11"/>
    <s v="35"/>
    <s v="3504302"/>
    <s v="2310000820"/>
    <s v="2310000820"/>
    <s v="Gas Plant Truck Loading"/>
    <n v="0"/>
    <n v="0"/>
    <n v="0"/>
    <n v="0"/>
    <n v="0"/>
    <n v="0"/>
    <n v="0"/>
    <n v="0"/>
    <n v="0"/>
    <n v="0"/>
    <n v="0"/>
  </r>
  <r>
    <x v="17"/>
    <x v="0"/>
    <s v="35"/>
    <s v="35031"/>
    <s v="2310002230"/>
    <s v="2310002230"/>
    <s v="Condensate tank "/>
    <n v="0"/>
    <n v="0"/>
    <n v="0"/>
    <n v="0"/>
    <n v="0"/>
    <n v="0"/>
    <n v="0"/>
    <n v="0"/>
    <n v="0"/>
    <n v="0"/>
    <n v="0"/>
  </r>
  <r>
    <x v="17"/>
    <x v="1"/>
    <s v="35"/>
    <s v="35039"/>
    <s v="2310002230"/>
    <s v="2310002230"/>
    <s v="Condensate tank "/>
    <n v="0"/>
    <n v="1821.9364500000001"/>
    <n v="0"/>
    <n v="0"/>
    <n v="0"/>
    <n v="0"/>
    <n v="1821.9364500000001"/>
    <n v="0"/>
    <n v="0"/>
    <n v="0"/>
    <n v="0"/>
  </r>
  <r>
    <x v="17"/>
    <x v="2"/>
    <s v="35"/>
    <s v="35045"/>
    <s v="2310002230"/>
    <s v="2310002230"/>
    <s v="Condensate tank "/>
    <n v="0"/>
    <n v="21.303625"/>
    <n v="0"/>
    <n v="0"/>
    <n v="0"/>
    <n v="0"/>
    <n v="21.303625"/>
    <n v="0"/>
    <n v="0"/>
    <n v="0"/>
    <n v="0"/>
  </r>
  <r>
    <x v="17"/>
    <x v="3"/>
    <s v="35"/>
    <s v="35043"/>
    <s v="2310002230"/>
    <s v="2310002230"/>
    <s v="Condensate tank "/>
    <n v="0"/>
    <n v="2018.8706999999997"/>
    <n v="0"/>
    <n v="0"/>
    <n v="0"/>
    <n v="0"/>
    <n v="2018.8706999999997"/>
    <n v="0"/>
    <n v="0"/>
    <n v="0"/>
    <n v="0"/>
  </r>
  <r>
    <x v="17"/>
    <x v="4"/>
    <s v="35"/>
    <s v="3503101"/>
    <s v="2310002230"/>
    <s v="2310002230"/>
    <s v="Condensate tank "/>
    <n v="0"/>
    <n v="0"/>
    <n v="0"/>
    <n v="0"/>
    <n v="0"/>
    <n v="0"/>
    <n v="0"/>
    <n v="0"/>
    <n v="0"/>
    <n v="0"/>
    <n v="0"/>
  </r>
  <r>
    <x v="17"/>
    <x v="5"/>
    <s v="35"/>
    <s v="3503901"/>
    <s v="2310002230"/>
    <s v="2310002230"/>
    <s v="Condensate tank "/>
    <n v="0"/>
    <n v="318.51647500000001"/>
    <n v="0"/>
    <n v="0"/>
    <n v="0"/>
    <n v="0"/>
    <n v="318.51647500000001"/>
    <n v="0"/>
    <n v="0"/>
    <n v="0"/>
    <n v="0"/>
  </r>
  <r>
    <x v="17"/>
    <x v="6"/>
    <s v="35"/>
    <s v="3504501"/>
    <s v="2310002230"/>
    <s v="2310002230"/>
    <s v="Condensate tank "/>
    <n v="0"/>
    <n v="10.859150000000001"/>
    <n v="0"/>
    <n v="0"/>
    <n v="0"/>
    <n v="0"/>
    <n v="10.859150000000001"/>
    <n v="0"/>
    <n v="0"/>
    <n v="0"/>
    <n v="0"/>
  </r>
  <r>
    <x v="17"/>
    <x v="7"/>
    <s v="35"/>
    <s v="3504301"/>
    <s v="2310002230"/>
    <s v="2310002230"/>
    <s v="Condensate tank "/>
    <n v="0"/>
    <n v="56.412774999999989"/>
    <n v="0"/>
    <n v="0"/>
    <n v="0"/>
    <n v="0"/>
    <n v="56.412774999999989"/>
    <n v="0"/>
    <n v="0"/>
    <n v="0"/>
    <n v="0"/>
  </r>
  <r>
    <x v="17"/>
    <x v="8"/>
    <s v="35"/>
    <s v="3503102"/>
    <s v="2310002230"/>
    <s v="2310002230"/>
    <s v="Condensate tank "/>
    <n v="0"/>
    <n v="0"/>
    <n v="0"/>
    <n v="0"/>
    <n v="0"/>
    <n v="0"/>
    <n v="0"/>
    <n v="0"/>
    <n v="0"/>
    <n v="0"/>
    <n v="0"/>
  </r>
  <r>
    <x v="17"/>
    <x v="9"/>
    <s v="35"/>
    <s v="3503902"/>
    <s v="2310002230"/>
    <s v="2310002230"/>
    <s v="Condensate tank "/>
    <n v="0"/>
    <n v="1503.419975"/>
    <n v="0"/>
    <n v="0"/>
    <n v="0"/>
    <n v="0"/>
    <n v="1503.419975"/>
    <n v="0"/>
    <n v="0"/>
    <n v="0"/>
    <n v="0"/>
  </r>
  <r>
    <x v="17"/>
    <x v="10"/>
    <s v="35"/>
    <s v="3504502"/>
    <s v="2310002230"/>
    <s v="2310002230"/>
    <s v="Condensate tank "/>
    <n v="0"/>
    <n v="10.444474999999999"/>
    <n v="0"/>
    <n v="0"/>
    <n v="0"/>
    <n v="0"/>
    <n v="10.444474999999999"/>
    <n v="0"/>
    <n v="0"/>
    <n v="0"/>
    <n v="0"/>
  </r>
  <r>
    <x v="17"/>
    <x v="11"/>
    <s v="35"/>
    <s v="3504302"/>
    <s v="2310002230"/>
    <s v="2310002230"/>
    <s v="Condensate tank "/>
    <n v="0"/>
    <n v="1962.4579249999997"/>
    <n v="0"/>
    <n v="0"/>
    <n v="0"/>
    <n v="0"/>
    <n v="1962.4579249999997"/>
    <n v="0"/>
    <n v="0"/>
    <n v="0"/>
    <n v="0"/>
  </r>
  <r>
    <x v="18"/>
    <x v="0"/>
    <s v="35"/>
    <s v="35031"/>
    <s v="2310002240"/>
    <s v="2310002240"/>
    <s v="Oil Tank"/>
    <n v="0"/>
    <n v="68.494125000000011"/>
    <n v="0"/>
    <n v="0"/>
    <n v="0"/>
    <n v="0"/>
    <n v="68.494125000000011"/>
    <n v="0"/>
    <n v="0"/>
    <n v="0"/>
    <n v="0"/>
  </r>
  <r>
    <x v="18"/>
    <x v="1"/>
    <s v="35"/>
    <s v="35039"/>
    <s v="2310002240"/>
    <s v="2310002240"/>
    <s v="Oil Tank"/>
    <n v="0"/>
    <n v="1181.8892250000001"/>
    <n v="0"/>
    <n v="0"/>
    <n v="0"/>
    <n v="0"/>
    <n v="1181.8892250000001"/>
    <n v="0"/>
    <n v="0"/>
    <n v="0"/>
    <n v="0"/>
  </r>
  <r>
    <x v="18"/>
    <x v="2"/>
    <s v="35"/>
    <s v="35045"/>
    <s v="2310002240"/>
    <s v="2310002240"/>
    <s v="Oil Tank"/>
    <n v="0"/>
    <n v="248.74922499999997"/>
    <n v="0"/>
    <n v="0"/>
    <n v="0"/>
    <n v="0"/>
    <n v="248.74922499999997"/>
    <n v="0"/>
    <n v="0"/>
    <n v="0"/>
    <n v="0"/>
  </r>
  <r>
    <x v="18"/>
    <x v="3"/>
    <s v="35"/>
    <s v="35043"/>
    <s v="2310002240"/>
    <s v="2310002240"/>
    <s v="Oil Tank"/>
    <n v="0"/>
    <n v="821.72822499999995"/>
    <n v="0"/>
    <n v="0"/>
    <n v="0"/>
    <n v="0"/>
    <n v="821.72822499999995"/>
    <n v="0"/>
    <n v="0"/>
    <n v="0"/>
    <n v="0"/>
  </r>
  <r>
    <x v="18"/>
    <x v="4"/>
    <s v="35"/>
    <s v="3503101"/>
    <s v="2310002240"/>
    <s v="2310002240"/>
    <s v="Oil Tank"/>
    <n v="0"/>
    <n v="0"/>
    <n v="0"/>
    <n v="0"/>
    <n v="0"/>
    <n v="0"/>
    <n v="0"/>
    <n v="0"/>
    <n v="0"/>
    <n v="0"/>
    <n v="0"/>
  </r>
  <r>
    <x v="18"/>
    <x v="5"/>
    <s v="35"/>
    <s v="3503901"/>
    <s v="2310002240"/>
    <s v="2310002240"/>
    <s v="Oil Tank"/>
    <n v="0"/>
    <n v="425.47837500000003"/>
    <n v="0"/>
    <n v="0"/>
    <n v="0"/>
    <n v="0"/>
    <n v="425.47837500000003"/>
    <n v="0"/>
    <n v="0"/>
    <n v="0"/>
    <n v="0"/>
  </r>
  <r>
    <x v="18"/>
    <x v="6"/>
    <s v="35"/>
    <s v="3504501"/>
    <s v="2310002240"/>
    <s v="2310002240"/>
    <s v="Oil Tank"/>
    <n v="0"/>
    <n v="157.95964999999998"/>
    <n v="0"/>
    <n v="0"/>
    <n v="0"/>
    <n v="0"/>
    <n v="157.95964999999998"/>
    <n v="0"/>
    <n v="0"/>
    <n v="0"/>
    <n v="0"/>
  </r>
  <r>
    <x v="18"/>
    <x v="7"/>
    <s v="35"/>
    <s v="3504301"/>
    <s v="2310002240"/>
    <s v="2310002240"/>
    <s v="Oil Tank"/>
    <n v="0"/>
    <n v="163.49107500000002"/>
    <n v="0"/>
    <n v="0"/>
    <n v="0"/>
    <n v="0"/>
    <n v="163.49107500000002"/>
    <n v="0"/>
    <n v="0"/>
    <n v="0"/>
    <n v="0"/>
  </r>
  <r>
    <x v="18"/>
    <x v="8"/>
    <s v="35"/>
    <s v="3503102"/>
    <s v="2310002240"/>
    <s v="2310002240"/>
    <s v="Oil Tank"/>
    <n v="0"/>
    <n v="68.494125000000011"/>
    <n v="0"/>
    <n v="0"/>
    <n v="0"/>
    <n v="0"/>
    <n v="68.494125000000011"/>
    <n v="0"/>
    <n v="0"/>
    <n v="0"/>
    <n v="0"/>
  </r>
  <r>
    <x v="18"/>
    <x v="9"/>
    <s v="35"/>
    <s v="3503902"/>
    <s v="2310002240"/>
    <s v="2310002240"/>
    <s v="Oil Tank"/>
    <n v="0"/>
    <n v="756.4108500000001"/>
    <n v="0"/>
    <n v="0"/>
    <n v="0"/>
    <n v="0"/>
    <n v="756.4108500000001"/>
    <n v="0"/>
    <n v="0"/>
    <n v="0"/>
    <n v="0"/>
  </r>
  <r>
    <x v="18"/>
    <x v="10"/>
    <s v="35"/>
    <s v="3504502"/>
    <s v="2310002240"/>
    <s v="2310002240"/>
    <s v="Oil Tank"/>
    <n v="0"/>
    <n v="90.789574999999985"/>
    <n v="0"/>
    <n v="0"/>
    <n v="0"/>
    <n v="0"/>
    <n v="90.789574999999985"/>
    <n v="0"/>
    <n v="0"/>
    <n v="0"/>
    <n v="0"/>
  </r>
  <r>
    <x v="18"/>
    <x v="11"/>
    <s v="35"/>
    <s v="3504302"/>
    <s v="2310002240"/>
    <s v="2310002240"/>
    <s v="Oil Tank"/>
    <n v="0"/>
    <n v="658.23714999999993"/>
    <n v="0"/>
    <n v="0"/>
    <n v="0"/>
    <n v="0"/>
    <n v="658.23714999999993"/>
    <n v="0"/>
    <n v="0"/>
    <n v="0"/>
    <n v="0"/>
  </r>
  <r>
    <x v="19"/>
    <x v="0"/>
    <s v="35"/>
    <s v="35031"/>
    <s v="2310021411"/>
    <s v="2310021411"/>
    <s v="Dehydrator Flaring"/>
    <n v="3.6140638681109402E-6"/>
    <n v="0"/>
    <n v="1.9664759282368353E-5"/>
    <n v="0"/>
    <n v="0"/>
    <n v="3.6140638681109402E-6"/>
    <n v="0"/>
    <n v="1.9664759282368353E-5"/>
    <n v="0"/>
    <n v="0"/>
    <n v="0"/>
  </r>
  <r>
    <x v="19"/>
    <x v="1"/>
    <s v="35"/>
    <s v="35039"/>
    <s v="2310021411"/>
    <s v="2310021411"/>
    <s v="Dehydrator Flaring"/>
    <n v="3.8366522271508045E-2"/>
    <n v="0"/>
    <n v="0.20875901824202908"/>
    <n v="0"/>
    <n v="0"/>
    <n v="3.8366522271508045E-2"/>
    <n v="0"/>
    <n v="0.20875901824202908"/>
    <n v="0"/>
    <n v="0"/>
    <n v="0"/>
  </r>
  <r>
    <x v="19"/>
    <x v="2"/>
    <s v="35"/>
    <s v="35045"/>
    <s v="2310021411"/>
    <s v="2310021411"/>
    <s v="Dehydrator Flaring"/>
    <n v="1.3016266152406141E-4"/>
    <n v="0"/>
    <n v="7.0823801123386359E-4"/>
    <n v="0"/>
    <n v="0"/>
    <n v="1.3016266152406141E-4"/>
    <n v="0"/>
    <n v="7.0823801123386359E-4"/>
    <n v="0"/>
    <n v="0"/>
    <n v="0"/>
  </r>
  <r>
    <x v="19"/>
    <x v="3"/>
    <s v="35"/>
    <s v="35043"/>
    <s v="2310021411"/>
    <s v="2310021411"/>
    <s v="Dehydrator Flaring"/>
    <n v="5.921815434766535E-2"/>
    <n v="0"/>
    <n v="0.32221642806817913"/>
    <n v="0"/>
    <n v="0"/>
    <n v="5.921815434766535E-2"/>
    <n v="0"/>
    <n v="0.32221642806817913"/>
    <n v="0"/>
    <n v="0"/>
    <n v="0"/>
  </r>
  <r>
    <x v="19"/>
    <x v="4"/>
    <s v="35"/>
    <s v="3503101"/>
    <s v="2310021411"/>
    <s v="2310021411"/>
    <s v="Dehydrator Flaring"/>
    <n v="0"/>
    <n v="0"/>
    <n v="0"/>
    <n v="0"/>
    <n v="0"/>
    <n v="0"/>
    <n v="0"/>
    <n v="0"/>
    <n v="0"/>
    <n v="0"/>
    <n v="0"/>
  </r>
  <r>
    <x v="19"/>
    <x v="5"/>
    <s v="35"/>
    <s v="3503901"/>
    <s v="2310021411"/>
    <s v="2310021411"/>
    <s v="Dehydrator Flaring"/>
    <n v="3.7972848843260609E-3"/>
    <n v="0"/>
    <n v="2.0661697164715331E-2"/>
    <n v="0"/>
    <n v="0"/>
    <n v="3.7972848843260609E-3"/>
    <n v="0"/>
    <n v="2.0661697164715331E-2"/>
    <n v="0"/>
    <n v="0"/>
    <n v="0"/>
  </r>
  <r>
    <x v="19"/>
    <x v="6"/>
    <s v="35"/>
    <s v="3504501"/>
    <s v="2310021411"/>
    <s v="2310021411"/>
    <s v="Dehydrator Flaring"/>
    <n v="6.5330649118526088E-5"/>
    <n v="0"/>
    <n v="3.5547559079198023E-4"/>
    <n v="0"/>
    <n v="0"/>
    <n v="6.5330649118526088E-5"/>
    <n v="0"/>
    <n v="3.5547559079198023E-4"/>
    <n v="0"/>
    <n v="0"/>
    <n v="0"/>
  </r>
  <r>
    <x v="19"/>
    <x v="7"/>
    <s v="35"/>
    <s v="3504301"/>
    <s v="2310021411"/>
    <s v="2310021411"/>
    <s v="Dehydrator Flaring"/>
    <n v="8.5971488453084779E-4"/>
    <n v="0"/>
    <n v="4.6778604011237304E-3"/>
    <n v="0"/>
    <n v="0"/>
    <n v="8.5971488453084779E-4"/>
    <n v="0"/>
    <n v="4.6778604011237304E-3"/>
    <n v="0"/>
    <n v="0"/>
    <n v="0"/>
  </r>
  <r>
    <x v="19"/>
    <x v="8"/>
    <s v="35"/>
    <s v="3503102"/>
    <s v="2310021411"/>
    <s v="2310021411"/>
    <s v="Dehydrator Flaring"/>
    <n v="3.6140638681109402E-6"/>
    <n v="0"/>
    <n v="1.9664759282368353E-5"/>
    <n v="0"/>
    <n v="0"/>
    <n v="3.6140638681109402E-6"/>
    <n v="0"/>
    <n v="1.9664759282368353E-5"/>
    <n v="0"/>
    <n v="0"/>
    <n v="0"/>
  </r>
  <r>
    <x v="19"/>
    <x v="9"/>
    <s v="35"/>
    <s v="3503902"/>
    <s v="2310021411"/>
    <s v="2310021411"/>
    <s v="Dehydrator Flaring"/>
    <n v="3.4569237387181984E-2"/>
    <n v="0"/>
    <n v="0.18809732107731375"/>
    <n v="0"/>
    <n v="0"/>
    <n v="3.4569237387181984E-2"/>
    <n v="0"/>
    <n v="0.18809732107731375"/>
    <n v="0"/>
    <n v="0"/>
    <n v="0"/>
  </r>
  <r>
    <x v="19"/>
    <x v="10"/>
    <s v="35"/>
    <s v="3504502"/>
    <s v="2310021411"/>
    <s v="2310021411"/>
    <s v="Dehydrator Flaring"/>
    <n v="6.4832012405535304E-5"/>
    <n v="0"/>
    <n v="3.527624204418833E-4"/>
    <n v="0"/>
    <n v="0"/>
    <n v="6.4832012405535304E-5"/>
    <n v="0"/>
    <n v="3.527624204418833E-4"/>
    <n v="0"/>
    <n v="0"/>
    <n v="0"/>
  </r>
  <r>
    <x v="19"/>
    <x v="11"/>
    <s v="35"/>
    <s v="3504302"/>
    <s v="2310021411"/>
    <s v="2310021411"/>
    <s v="Dehydrator Flaring"/>
    <n v="5.8358439463134501E-2"/>
    <n v="0"/>
    <n v="0.3175385676670554"/>
    <n v="0"/>
    <n v="0"/>
    <n v="5.8358439463134501E-2"/>
    <n v="0"/>
    <n v="0.3175385676670554"/>
    <n v="0"/>
    <n v="0"/>
    <n v="0"/>
  </r>
  <r>
    <x v="20"/>
    <x v="0"/>
    <s v="35"/>
    <s v="35031"/>
    <s v="2310001611"/>
    <s v="2310001611"/>
    <s v="Initial completion Flaring"/>
    <n v="0.61157066813980099"/>
    <n v="0"/>
    <n v="3.3276639295842112"/>
    <n v="0"/>
    <n v="0"/>
    <n v="0.61157066813980099"/>
    <n v="0"/>
    <n v="3.3276639295842112"/>
    <n v="0"/>
    <n v="0"/>
    <n v="0"/>
  </r>
  <r>
    <x v="20"/>
    <x v="1"/>
    <s v="35"/>
    <s v="35039"/>
    <s v="2310001611"/>
    <s v="2310001611"/>
    <s v="Initial completion Flaring"/>
    <n v="55.196239540488129"/>
    <n v="0"/>
    <n v="300.33247985265598"/>
    <n v="0"/>
    <n v="0"/>
    <n v="55.196239540488129"/>
    <n v="0"/>
    <n v="300.33247985265598"/>
    <n v="0"/>
    <n v="0"/>
    <n v="0"/>
  </r>
  <r>
    <x v="20"/>
    <x v="2"/>
    <s v="35"/>
    <s v="35045"/>
    <s v="2310001611"/>
    <s v="2310001611"/>
    <s v="Initial completion Flaring"/>
    <n v="1.2633080538904788"/>
    <n v="0"/>
    <n v="6.8738820579334874"/>
    <n v="0"/>
    <n v="0"/>
    <n v="1.2633080538904788"/>
    <n v="0"/>
    <n v="6.8738820579334874"/>
    <n v="0"/>
    <n v="0"/>
    <n v="0"/>
  </r>
  <r>
    <x v="20"/>
    <x v="3"/>
    <s v="35"/>
    <s v="35043"/>
    <s v="2310001611"/>
    <s v="2310001611"/>
    <s v="Initial completion Flaring"/>
    <n v="78.504823807508899"/>
    <n v="0"/>
    <n v="427.15860012909252"/>
    <n v="0"/>
    <n v="0"/>
    <n v="78.504823807508899"/>
    <n v="0"/>
    <n v="427.15860012909252"/>
    <n v="0"/>
    <n v="0"/>
    <n v="0"/>
  </r>
  <r>
    <x v="20"/>
    <x v="4"/>
    <s v="35"/>
    <s v="3503101"/>
    <s v="2310001611"/>
    <s v="2310001611"/>
    <s v="Initial completion Flaring"/>
    <n v="0"/>
    <n v="0"/>
    <n v="0"/>
    <n v="0"/>
    <n v="0"/>
    <n v="0"/>
    <n v="0"/>
    <n v="0"/>
    <n v="0"/>
    <n v="0"/>
    <n v="0"/>
  </r>
  <r>
    <x v="20"/>
    <x v="5"/>
    <s v="35"/>
    <s v="3503901"/>
    <s v="2310001611"/>
    <s v="2310001611"/>
    <s v="Initial completion Flaring"/>
    <n v="9.0789738806262417"/>
    <n v="0"/>
    <n v="49.400299056348658"/>
    <n v="0"/>
    <n v="0"/>
    <n v="9.0789738806262417"/>
    <n v="0"/>
    <n v="49.400299056348658"/>
    <n v="0"/>
    <n v="0"/>
    <n v="0"/>
  </r>
  <r>
    <x v="20"/>
    <x v="6"/>
    <s v="35"/>
    <s v="3504501"/>
    <s v="2310001611"/>
    <s v="2310001611"/>
    <s v="Initial completion Flaring"/>
    <n v="0"/>
    <n v="0"/>
    <n v="0"/>
    <n v="0"/>
    <n v="0"/>
    <n v="0"/>
    <n v="0"/>
    <n v="0"/>
    <n v="0"/>
    <n v="0"/>
    <n v="0"/>
  </r>
  <r>
    <x v="20"/>
    <x v="7"/>
    <s v="35"/>
    <s v="3504301"/>
    <s v="2310001611"/>
    <s v="2310001611"/>
    <s v="Initial completion Flaring"/>
    <n v="5.8047385450557396"/>
    <n v="0"/>
    <n v="31.584606789273877"/>
    <n v="0"/>
    <n v="0"/>
    <n v="5.8047385450557396"/>
    <n v="0"/>
    <n v="31.584606789273877"/>
    <n v="0"/>
    <n v="0"/>
    <n v="0"/>
  </r>
  <r>
    <x v="20"/>
    <x v="8"/>
    <s v="35"/>
    <s v="3503102"/>
    <s v="2310001611"/>
    <s v="2310001611"/>
    <s v="Initial completion Flaring"/>
    <n v="0.61157066813980099"/>
    <n v="0"/>
    <n v="3.3276639295842112"/>
    <n v="0"/>
    <n v="0"/>
    <n v="0.61157066813980099"/>
    <n v="0"/>
    <n v="3.3276639295842112"/>
    <n v="0"/>
    <n v="0"/>
    <n v="0"/>
  </r>
  <r>
    <x v="20"/>
    <x v="9"/>
    <s v="35"/>
    <s v="3503902"/>
    <s v="2310001611"/>
    <s v="2310001611"/>
    <s v="Initial completion Flaring"/>
    <n v="46.117265659861886"/>
    <n v="0"/>
    <n v="250.93218079630731"/>
    <n v="0"/>
    <n v="0"/>
    <n v="46.117265659861886"/>
    <n v="0"/>
    <n v="250.93218079630731"/>
    <n v="0"/>
    <n v="0"/>
    <n v="0"/>
  </r>
  <r>
    <x v="20"/>
    <x v="10"/>
    <s v="35"/>
    <s v="3504502"/>
    <s v="2310001611"/>
    <s v="2310001611"/>
    <s v="Initial completion Flaring"/>
    <n v="1.2633080538904788"/>
    <n v="0"/>
    <n v="6.8738820579334874"/>
    <n v="0"/>
    <n v="0"/>
    <n v="1.2633080538904788"/>
    <n v="0"/>
    <n v="6.8738820579334874"/>
    <n v="0"/>
    <n v="0"/>
    <n v="0"/>
  </r>
  <r>
    <x v="20"/>
    <x v="11"/>
    <s v="35"/>
    <s v="3504302"/>
    <s v="2310001611"/>
    <s v="2310001611"/>
    <s v="Initial completion Flaring"/>
    <n v="72.700085262453157"/>
    <n v="0"/>
    <n v="395.57399333981863"/>
    <n v="0"/>
    <n v="0"/>
    <n v="72.700085262453157"/>
    <n v="0"/>
    <n v="395.57399333981863"/>
    <n v="0"/>
    <n v="0"/>
    <n v="0"/>
  </r>
  <r>
    <x v="21"/>
    <x v="0"/>
    <s v="35"/>
    <s v="35031"/>
    <s v="2310003100"/>
    <s v="2310003100"/>
    <s v="Miscellaneous engines"/>
    <n v="1.4715444071964181"/>
    <n v="9.0272018772140378E-3"/>
    <n v="0.26281930474688203"/>
    <n v="1.742904580204567E-2"/>
    <n v="2.6805363421555314E-2"/>
    <n v="1.4715444071964181"/>
    <n v="9.0272018772140378E-3"/>
    <n v="0.26281930474688203"/>
    <n v="1.742904580204567E-2"/>
    <n v="2.6805363421555314E-2"/>
    <n v="0"/>
  </r>
  <r>
    <x v="21"/>
    <x v="1"/>
    <s v="35"/>
    <s v="35039"/>
    <s v="2310003100"/>
    <s v="2310003100"/>
    <s v="Miscellaneous engines"/>
    <n v="116.1832444111714"/>
    <n v="0.7127271164364879"/>
    <n v="20.75044379908093"/>
    <n v="1.3760801769689892"/>
    <n v="2.1163711232270961"/>
    <n v="116.1832444111714"/>
    <n v="0.7127271164364879"/>
    <n v="20.75044379908093"/>
    <n v="1.3760801769689892"/>
    <n v="2.1163711232270961"/>
    <n v="0"/>
  </r>
  <r>
    <x v="21"/>
    <x v="2"/>
    <s v="35"/>
    <s v="35045"/>
    <s v="2310003100"/>
    <s v="2310003100"/>
    <s v="Miscellaneous engines"/>
    <n v="4.3321167127745017"/>
    <n v="2.6575407395536651E-2"/>
    <n v="0.77372038313334435"/>
    <n v="5.1309807734994259E-2"/>
    <n v="7.8912985773737593E-2"/>
    <n v="4.3321167127745017"/>
    <n v="2.6575407395536651E-2"/>
    <n v="0.77372038313334435"/>
    <n v="5.1309807734994259E-2"/>
    <n v="7.8912985773737593E-2"/>
    <n v="0"/>
  </r>
  <r>
    <x v="21"/>
    <x v="3"/>
    <s v="35"/>
    <s v="35043"/>
    <s v="2310003100"/>
    <s v="2310003100"/>
    <s v="Miscellaneous engines"/>
    <n v="177.49301046053247"/>
    <n v="1.0888324058628447"/>
    <n v="31.700429411806169"/>
    <n v="2.1022361226280508"/>
    <n v="3.2331777599868499"/>
    <n v="177.49301046053247"/>
    <n v="1.0888324058628447"/>
    <n v="31.700429411806169"/>
    <n v="2.1022361226280508"/>
    <n v="3.2331777599868499"/>
    <n v="0"/>
  </r>
  <r>
    <x v="21"/>
    <x v="4"/>
    <s v="35"/>
    <s v="3503101"/>
    <s v="2310003100"/>
    <s v="2310003100"/>
    <s v="Miscellaneous engines"/>
    <n v="0"/>
    <n v="0"/>
    <n v="0"/>
    <n v="0"/>
    <n v="0"/>
    <n v="0"/>
    <n v="0"/>
    <n v="0"/>
    <n v="0"/>
    <n v="0"/>
    <n v="0"/>
  </r>
  <r>
    <x v="21"/>
    <x v="5"/>
    <s v="35"/>
    <s v="3503901"/>
    <s v="2310003100"/>
    <s v="2310003100"/>
    <s v="Miscellaneous engines"/>
    <n v="25.868925513424887"/>
    <n v="0.15869314701906173"/>
    <n v="4.6202160021391139"/>
    <n v="0.3063928519032515"/>
    <n v="0.47122325790603314"/>
    <n v="25.868925513424887"/>
    <n v="0.15869314701906173"/>
    <n v="4.6202160021391139"/>
    <n v="0.3063928519032515"/>
    <n v="0.47122325790603314"/>
    <n v="0"/>
  </r>
  <r>
    <x v="21"/>
    <x v="6"/>
    <s v="35"/>
    <s v="3504501"/>
    <s v="2310003100"/>
    <s v="2310003100"/>
    <s v="Miscellaneous engines"/>
    <n v="2.1316764777144375"/>
    <n v="1.3076787766057717E-2"/>
    <n v="0.38071955360529641"/>
    <n v="2.5247683171187654E-2"/>
    <n v="3.8830199348981992E-2"/>
    <n v="2.1316764777144375"/>
    <n v="1.3076787766057717E-2"/>
    <n v="0.38071955360529641"/>
    <n v="2.5247683171187654E-2"/>
    <n v="3.8830199348981992E-2"/>
    <n v="0"/>
  </r>
  <r>
    <x v="21"/>
    <x v="7"/>
    <s v="35"/>
    <s v="3504301"/>
    <s v="2310003100"/>
    <s v="2310003100"/>
    <s v="Miscellaneous engines"/>
    <n v="4.8822267715395187"/>
    <n v="2.995006230290639E-2"/>
    <n v="0.8719705905153563"/>
    <n v="5.7825338875945924E-2"/>
    <n v="8.8933682379926507E-2"/>
    <n v="4.8822267715395187"/>
    <n v="2.995006230290639E-2"/>
    <n v="0.8719705905153563"/>
    <n v="5.7825338875945924E-2"/>
    <n v="8.8933682379926507E-2"/>
    <n v="0"/>
  </r>
  <r>
    <x v="21"/>
    <x v="8"/>
    <s v="35"/>
    <s v="3503102"/>
    <s v="2310003100"/>
    <s v="2310003100"/>
    <s v="Miscellaneous engines"/>
    <n v="1.4715444071964181"/>
    <n v="9.0272018772140378E-3"/>
    <n v="0.26281930474688203"/>
    <n v="1.742904580204567E-2"/>
    <n v="2.6805363421555314E-2"/>
    <n v="1.4715444071964181"/>
    <n v="9.0272018772140378E-3"/>
    <n v="0.26281930474688203"/>
    <n v="1.742904580204567E-2"/>
    <n v="2.6805363421555314E-2"/>
    <n v="0"/>
  </r>
  <r>
    <x v="21"/>
    <x v="9"/>
    <s v="35"/>
    <s v="3503902"/>
    <s v="2310003100"/>
    <s v="2310003100"/>
    <s v="Miscellaneous engines"/>
    <n v="90.314318897746517"/>
    <n v="0.55403396941742611"/>
    <n v="16.130227796941817"/>
    <n v="1.0696873250657377"/>
    <n v="1.6451478653210632"/>
    <n v="90.314318897746517"/>
    <n v="0.55403396941742611"/>
    <n v="16.130227796941817"/>
    <n v="1.0696873250657377"/>
    <n v="1.6451478653210632"/>
    <n v="0"/>
  </r>
  <r>
    <x v="21"/>
    <x v="10"/>
    <s v="35"/>
    <s v="3504502"/>
    <s v="2310003100"/>
    <s v="2310003100"/>
    <s v="Miscellaneous engines"/>
    <n v="2.2004402350600647"/>
    <n v="1.3498619629478934E-2"/>
    <n v="0.39300082952804793"/>
    <n v="2.6062124563806608E-2"/>
    <n v="4.0082786424755608E-2"/>
    <n v="2.2004402350600647"/>
    <n v="1.3498619629478934E-2"/>
    <n v="0.39300082952804793"/>
    <n v="2.6062124563806608E-2"/>
    <n v="4.0082786424755608E-2"/>
    <n v="0"/>
  </r>
  <r>
    <x v="21"/>
    <x v="11"/>
    <s v="35"/>
    <s v="3504302"/>
    <s v="2310003100"/>
    <s v="2310003100"/>
    <s v="Miscellaneous engines"/>
    <n v="172.61078368899297"/>
    <n v="1.0588823435599384"/>
    <n v="30.828458821290813"/>
    <n v="2.0444107837521051"/>
    <n v="3.1442440776069231"/>
    <n v="172.61078368899297"/>
    <n v="1.0588823435599384"/>
    <n v="30.828458821290813"/>
    <n v="2.0444107837521051"/>
    <n v="3.1442440776069231"/>
    <n v="0"/>
  </r>
  <r>
    <x v="22"/>
    <x v="0"/>
    <s v="35"/>
    <s v="35031"/>
    <s v="2310000330"/>
    <s v="2310000330"/>
    <s v="Artificial Lift"/>
    <n v="42.235324982108857"/>
    <n v="0.71421658437273261"/>
    <n v="41.757230217393911"/>
    <n v="0"/>
    <n v="0.22091973937062015"/>
    <n v="42.235324982108857"/>
    <n v="0.71421658437273261"/>
    <n v="41.757230217393911"/>
    <n v="0"/>
    <n v="0.22091973937062015"/>
    <n v="0"/>
  </r>
  <r>
    <x v="22"/>
    <x v="1"/>
    <s v="35"/>
    <s v="35039"/>
    <s v="2310000330"/>
    <s v="2310000330"/>
    <s v="Artificial Lift"/>
    <n v="728.78477549319416"/>
    <n v="12.324048017058924"/>
    <n v="720.53508910117876"/>
    <n v="0"/>
    <n v="3.8120446031239057"/>
    <n v="728.78477549319416"/>
    <n v="12.324048017058924"/>
    <n v="720.53508910117876"/>
    <n v="0"/>
    <n v="3.8120446031239057"/>
    <n v="0"/>
  </r>
  <r>
    <x v="22"/>
    <x v="2"/>
    <s v="35"/>
    <s v="35045"/>
    <s v="2310000330"/>
    <s v="2310000330"/>
    <s v="Artificial Lift"/>
    <n v="153.3854817025944"/>
    <n v="2.5938111019720931"/>
    <n v="151.64919114921634"/>
    <n v="0"/>
    <n v="0.80231135087343253"/>
    <n v="153.3854817025944"/>
    <n v="2.5938111019720931"/>
    <n v="151.64919114921634"/>
    <n v="0"/>
    <n v="0.80231135087343253"/>
    <n v="0"/>
  </r>
  <r>
    <x v="22"/>
    <x v="3"/>
    <s v="35"/>
    <s v="35043"/>
    <s v="2310000330"/>
    <s v="2310000330"/>
    <s v="Artificial Lift"/>
    <n v="506.69978819127135"/>
    <n v="8.5685002347598171"/>
    <n v="500.96405593115418"/>
    <n v="0"/>
    <n v="2.6503876836222422"/>
    <n v="506.69978819127135"/>
    <n v="8.5685002347598171"/>
    <n v="500.96405593115418"/>
    <n v="0"/>
    <n v="2.6503876836222422"/>
    <n v="0"/>
  </r>
  <r>
    <x v="22"/>
    <x v="4"/>
    <s v="35"/>
    <s v="3503101"/>
    <s v="2310000330"/>
    <s v="2310000330"/>
    <s v="Artificial Lift"/>
    <n v="0"/>
    <n v="0"/>
    <n v="0"/>
    <n v="0"/>
    <n v="0"/>
    <n v="0"/>
    <n v="0"/>
    <n v="0"/>
    <n v="0"/>
    <n v="0"/>
    <n v="0"/>
  </r>
  <r>
    <x v="22"/>
    <x v="5"/>
    <s v="35"/>
    <s v="3503901"/>
    <s v="2310000330"/>
    <s v="2310000330"/>
    <s v="Artificial Lift"/>
    <n v="262.36144254685468"/>
    <n v="4.4366390798767146"/>
    <n v="259.39156763295625"/>
    <n v="0"/>
    <n v="1.3723304256070865"/>
    <n v="262.36144254685468"/>
    <n v="4.4366390798767146"/>
    <n v="259.39156763295625"/>
    <n v="0"/>
    <n v="1.3723304256070865"/>
    <n v="0"/>
  </r>
  <r>
    <x v="22"/>
    <x v="6"/>
    <s v="35"/>
    <s v="3504501"/>
    <s v="2310000330"/>
    <s v="2310000330"/>
    <s v="Artificial Lift"/>
    <n v="97.402180870405601"/>
    <n v="1.6471106345502229"/>
    <n v="96.299609201650014"/>
    <n v="0"/>
    <n v="0.50948026139576763"/>
    <n v="97.402180870405601"/>
    <n v="1.6471106345502229"/>
    <n v="96.299609201650014"/>
    <n v="0"/>
    <n v="0.50948026139576763"/>
    <n v="0"/>
  </r>
  <r>
    <x v="22"/>
    <x v="7"/>
    <s v="35"/>
    <s v="3504301"/>
    <s v="2310000330"/>
    <s v="2310000330"/>
    <s v="Artificial Lift"/>
    <n v="100.81300672574959"/>
    <n v="1.7047890919392905"/>
    <n v="99.671825244343438"/>
    <n v="0"/>
    <n v="0.52732122176058915"/>
    <n v="100.81300672574959"/>
    <n v="1.7047890919392905"/>
    <n v="99.671825244343438"/>
    <n v="0"/>
    <n v="0.52732122176058915"/>
    <n v="0"/>
  </r>
  <r>
    <x v="22"/>
    <x v="8"/>
    <s v="35"/>
    <s v="3503102"/>
    <s v="2310000330"/>
    <s v="2310000330"/>
    <s v="Artificial Lift"/>
    <n v="42.235324982108857"/>
    <n v="0.71421658437273261"/>
    <n v="41.757230217393911"/>
    <n v="0"/>
    <n v="0.22091973937062015"/>
    <n v="42.235324982108857"/>
    <n v="0.71421658437273261"/>
    <n v="41.757230217393911"/>
    <n v="0"/>
    <n v="0.22091973937062015"/>
    <n v="0"/>
  </r>
  <r>
    <x v="22"/>
    <x v="9"/>
    <s v="35"/>
    <s v="3503902"/>
    <s v="2310000330"/>
    <s v="2310000330"/>
    <s v="Artificial Lift"/>
    <n v="466.42333294633949"/>
    <n v="7.8874089371822089"/>
    <n v="461.1435214682225"/>
    <n v="0"/>
    <n v="2.4397141775168194"/>
    <n v="466.42333294633949"/>
    <n v="7.8874089371822089"/>
    <n v="461.1435214682225"/>
    <n v="0"/>
    <n v="2.4397141775168194"/>
    <n v="0"/>
  </r>
  <r>
    <x v="22"/>
    <x v="10"/>
    <s v="35"/>
    <s v="3504502"/>
    <s v="2310000330"/>
    <s v="2310000330"/>
    <s v="Artificial Lift"/>
    <n v="55.983300832188817"/>
    <n v="0.94670046742187031"/>
    <n v="55.349581947566314"/>
    <n v="0"/>
    <n v="0.29283108947766495"/>
    <n v="55.983300832188817"/>
    <n v="0.94670046742187031"/>
    <n v="55.349581947566314"/>
    <n v="0"/>
    <n v="0.29283108947766495"/>
    <n v="0"/>
  </r>
  <r>
    <x v="22"/>
    <x v="11"/>
    <s v="35"/>
    <s v="3504302"/>
    <s v="2310000330"/>
    <s v="2310000330"/>
    <s v="Artificial Lift"/>
    <n v="405.88678146552178"/>
    <n v="6.8637111428205273"/>
    <n v="401.29223068681074"/>
    <n v="0"/>
    <n v="2.123066461861653"/>
    <n v="405.88678146552178"/>
    <n v="6.8637111428205273"/>
    <n v="401.29223068681074"/>
    <n v="0"/>
    <n v="2.123066461861653"/>
    <n v="0"/>
  </r>
  <r>
    <x v="23"/>
    <x v="0"/>
    <s v="35"/>
    <s v="35031"/>
    <s v="2310001640"/>
    <s v="2310001640CONV"/>
    <s v="Venting - Compressor Startup "/>
    <n v="0"/>
    <n v="1.1131494166247524E-5"/>
    <n v="0"/>
    <n v="0"/>
    <n v="0"/>
    <n v="0"/>
    <n v="1.1131494166247524E-5"/>
    <n v="0"/>
    <n v="0"/>
    <n v="0"/>
    <n v="0"/>
  </r>
  <r>
    <x v="23"/>
    <x v="1"/>
    <s v="35"/>
    <s v="35039"/>
    <s v="2310001640"/>
    <s v="2310001640CONV"/>
    <s v="Venting - Compressor Startup "/>
    <n v="0"/>
    <n v="0.31955666011828587"/>
    <n v="0"/>
    <n v="0"/>
    <n v="0"/>
    <n v="0"/>
    <n v="0.31955666011828587"/>
    <n v="0"/>
    <n v="0"/>
    <n v="0"/>
    <n v="0"/>
  </r>
  <r>
    <x v="23"/>
    <x v="2"/>
    <s v="35"/>
    <s v="35045"/>
    <s v="2310001640"/>
    <s v="2310001640CONV"/>
    <s v="Venting - Compressor Startup "/>
    <n v="0"/>
    <n v="1.5798559778071272E-3"/>
    <n v="0"/>
    <n v="0"/>
    <n v="0"/>
    <n v="0"/>
    <n v="1.5798559778071272E-3"/>
    <n v="0"/>
    <n v="0"/>
    <n v="0"/>
    <n v="0"/>
  </r>
  <r>
    <x v="23"/>
    <x v="3"/>
    <s v="35"/>
    <s v="35043"/>
    <s v="2310001640"/>
    <s v="2310001640CONV"/>
    <s v="Venting - Compressor Startup "/>
    <n v="0"/>
    <n v="0.34554674734485052"/>
    <n v="0"/>
    <n v="0"/>
    <n v="0"/>
    <n v="0"/>
    <n v="0.34554674734485052"/>
    <n v="0"/>
    <n v="0"/>
    <n v="0"/>
    <n v="0"/>
  </r>
  <r>
    <x v="23"/>
    <x v="4"/>
    <s v="35"/>
    <s v="3503101"/>
    <s v="2310001640"/>
    <s v="2310001640CONV"/>
    <s v="Venting - Compressor Startup "/>
    <n v="0"/>
    <n v="0"/>
    <n v="0"/>
    <n v="0"/>
    <n v="0"/>
    <n v="0"/>
    <n v="0"/>
    <n v="0"/>
    <n v="0"/>
    <n v="0"/>
    <n v="0"/>
  </r>
  <r>
    <x v="23"/>
    <x v="5"/>
    <s v="35"/>
    <s v="3503901"/>
    <s v="2310001640"/>
    <s v="2310001640CONV"/>
    <s v="Venting - Compressor Startup "/>
    <n v="0"/>
    <n v="4.901057554044707E-2"/>
    <n v="0"/>
    <n v="0"/>
    <n v="0"/>
    <n v="0"/>
    <n v="4.901057554044707E-2"/>
    <n v="0"/>
    <n v="0"/>
    <n v="0"/>
    <n v="0"/>
  </r>
  <r>
    <x v="23"/>
    <x v="6"/>
    <s v="35"/>
    <s v="3504501"/>
    <s v="2310001640"/>
    <s v="2310001640CONV"/>
    <s v="Venting - Compressor Startup "/>
    <n v="0"/>
    <n v="8.5006651063851868E-4"/>
    <n v="0"/>
    <n v="0"/>
    <n v="0"/>
    <n v="0"/>
    <n v="8.5006651063851868E-4"/>
    <n v="0"/>
    <n v="0"/>
    <n v="0"/>
    <n v="0"/>
  </r>
  <r>
    <x v="23"/>
    <x v="7"/>
    <s v="35"/>
    <s v="3504301"/>
    <s v="2310001640"/>
    <s v="2310001640CONV"/>
    <s v="Venting - Compressor Startup "/>
    <n v="0"/>
    <n v="9.8402208054718127E-3"/>
    <n v="0"/>
    <n v="0"/>
    <n v="0"/>
    <n v="0"/>
    <n v="9.8402208054718127E-3"/>
    <n v="0"/>
    <n v="0"/>
    <n v="0"/>
    <n v="0"/>
  </r>
  <r>
    <x v="23"/>
    <x v="8"/>
    <s v="35"/>
    <s v="3503102"/>
    <s v="2310001640"/>
    <s v="2310001640CONV"/>
    <s v="Venting - Compressor Startup "/>
    <n v="0"/>
    <n v="1.1131494166247524E-5"/>
    <n v="0"/>
    <n v="0"/>
    <n v="0"/>
    <n v="0"/>
    <n v="1.1131494166247524E-5"/>
    <n v="0"/>
    <n v="0"/>
    <n v="0"/>
    <n v="0"/>
  </r>
  <r>
    <x v="23"/>
    <x v="9"/>
    <s v="35"/>
    <s v="3503902"/>
    <s v="2310001640"/>
    <s v="2310001640CONV"/>
    <s v="Venting - Compressor Startup "/>
    <n v="0"/>
    <n v="0.2705460845778388"/>
    <n v="0"/>
    <n v="0"/>
    <n v="0"/>
    <n v="0"/>
    <n v="0.2705460845778388"/>
    <n v="0"/>
    <n v="0"/>
    <n v="0"/>
    <n v="0"/>
  </r>
  <r>
    <x v="23"/>
    <x v="10"/>
    <s v="35"/>
    <s v="3504502"/>
    <s v="2310001640"/>
    <s v="2310001640CONV"/>
    <s v="Venting - Compressor Startup "/>
    <n v="0"/>
    <n v="7.297894671686086E-4"/>
    <n v="0"/>
    <n v="0"/>
    <n v="0"/>
    <n v="0"/>
    <n v="7.297894671686086E-4"/>
    <n v="0"/>
    <n v="0"/>
    <n v="0"/>
    <n v="0"/>
  </r>
  <r>
    <x v="23"/>
    <x v="11"/>
    <s v="35"/>
    <s v="3504302"/>
    <s v="2310001640"/>
    <s v="2310001640CONV"/>
    <s v="Venting - Compressor Startup "/>
    <n v="0"/>
    <n v="0.33570652653937871"/>
    <n v="0"/>
    <n v="0"/>
    <n v="0"/>
    <n v="0"/>
    <n v="0.33570652653937871"/>
    <n v="0"/>
    <n v="0"/>
    <n v="0"/>
    <n v="0"/>
  </r>
  <r>
    <x v="24"/>
    <x v="0"/>
    <s v="35"/>
    <s v="35031"/>
    <s v="2310001640"/>
    <s v="2310001640CBM"/>
    <s v="Venting - Compressor Startup "/>
    <n v="0"/>
    <n v="4.1133333854033963E-7"/>
    <n v="0"/>
    <n v="0"/>
    <n v="0"/>
    <n v="0"/>
    <n v="4.1133333854033963E-7"/>
    <n v="0"/>
    <n v="0"/>
    <n v="0"/>
    <n v="0"/>
  </r>
  <r>
    <x v="24"/>
    <x v="1"/>
    <s v="35"/>
    <s v="35039"/>
    <s v="2310001640"/>
    <s v="2310001640CBM"/>
    <s v="Venting - Compressor Startup "/>
    <n v="0"/>
    <n v="2.058844784628539E-3"/>
    <n v="0"/>
    <n v="0"/>
    <n v="0"/>
    <n v="0"/>
    <n v="2.058844784628539E-3"/>
    <n v="0"/>
    <n v="0"/>
    <n v="0"/>
    <n v="0"/>
  </r>
  <r>
    <x v="24"/>
    <x v="2"/>
    <s v="35"/>
    <s v="35045"/>
    <s v="2310001640"/>
    <s v="2310001640CBM"/>
    <s v="Venting - Compressor Startup "/>
    <n v="0"/>
    <n v="1.3039894470987427E-6"/>
    <n v="0"/>
    <n v="0"/>
    <n v="0"/>
    <n v="0"/>
    <n v="1.3039894470987427E-6"/>
    <n v="0"/>
    <n v="0"/>
    <n v="0"/>
    <n v="0"/>
  </r>
  <r>
    <x v="24"/>
    <x v="3"/>
    <s v="35"/>
    <s v="35043"/>
    <s v="2310001640"/>
    <s v="2310001640CBM"/>
    <s v="Venting - Compressor Startup "/>
    <n v="0"/>
    <n v="4.8702162273627789E-3"/>
    <n v="0"/>
    <n v="0"/>
    <n v="0"/>
    <n v="0"/>
    <n v="4.8702162273627789E-3"/>
    <n v="0"/>
    <n v="0"/>
    <n v="0"/>
    <n v="0"/>
  </r>
  <r>
    <x v="24"/>
    <x v="4"/>
    <s v="35"/>
    <s v="3503101"/>
    <s v="2310001640"/>
    <s v="2310001640CBM"/>
    <s v="Venting - Compressor Startup "/>
    <n v="0"/>
    <n v="0"/>
    <n v="0"/>
    <n v="0"/>
    <n v="0"/>
    <n v="0"/>
    <n v="0"/>
    <n v="0"/>
    <n v="0"/>
    <n v="0"/>
    <n v="0"/>
  </r>
  <r>
    <x v="24"/>
    <x v="5"/>
    <s v="35"/>
    <s v="3503901"/>
    <s v="2310001640"/>
    <s v="2310001640CBM"/>
    <s v="Venting - Compressor Startup "/>
    <n v="0"/>
    <n v="4.5698108257433447E-6"/>
    <n v="0"/>
    <n v="0"/>
    <n v="0"/>
    <n v="0"/>
    <n v="4.5698108257433447E-6"/>
    <n v="0"/>
    <n v="0"/>
    <n v="0"/>
    <n v="0"/>
  </r>
  <r>
    <x v="24"/>
    <x v="6"/>
    <s v="35"/>
    <s v="3504501"/>
    <s v="2310001640"/>
    <s v="2310001640CBM"/>
    <s v="Venting - Compressor Startup "/>
    <n v="0"/>
    <n v="0"/>
    <n v="0"/>
    <n v="0"/>
    <n v="0"/>
    <n v="0"/>
    <n v="0"/>
    <n v="0"/>
    <n v="0"/>
    <n v="0"/>
    <n v="0"/>
  </r>
  <r>
    <x v="24"/>
    <x v="7"/>
    <s v="35"/>
    <s v="3504301"/>
    <s v="2310001640"/>
    <s v="2310001640CBM"/>
    <s v="Venting - Compressor Startup "/>
    <n v="0"/>
    <n v="1.5426852496489512E-5"/>
    <n v="0"/>
    <n v="0"/>
    <n v="0"/>
    <n v="0"/>
    <n v="1.5426852496489512E-5"/>
    <n v="0"/>
    <n v="0"/>
    <n v="0"/>
    <n v="0"/>
  </r>
  <r>
    <x v="24"/>
    <x v="8"/>
    <s v="35"/>
    <s v="3503102"/>
    <s v="2310001640"/>
    <s v="2310001640CBM"/>
    <s v="Venting - Compressor Startup "/>
    <n v="0"/>
    <n v="4.1133333854033963E-7"/>
    <n v="0"/>
    <n v="0"/>
    <n v="0"/>
    <n v="0"/>
    <n v="4.1133333854033963E-7"/>
    <n v="0"/>
    <n v="0"/>
    <n v="0"/>
    <n v="0"/>
  </r>
  <r>
    <x v="24"/>
    <x v="9"/>
    <s v="35"/>
    <s v="3503902"/>
    <s v="2310001640"/>
    <s v="2310001640CBM"/>
    <s v="Venting - Compressor Startup "/>
    <n v="0"/>
    <n v="2.0542749738027958E-3"/>
    <n v="0"/>
    <n v="0"/>
    <n v="0"/>
    <n v="0"/>
    <n v="2.0542749738027958E-3"/>
    <n v="0"/>
    <n v="0"/>
    <n v="0"/>
    <n v="0"/>
  </r>
  <r>
    <x v="24"/>
    <x v="10"/>
    <s v="35"/>
    <s v="3504502"/>
    <s v="2310001640"/>
    <s v="2310001640CBM"/>
    <s v="Venting - Compressor Startup "/>
    <n v="0"/>
    <n v="1.3039894470987427E-6"/>
    <n v="0"/>
    <n v="0"/>
    <n v="0"/>
    <n v="0"/>
    <n v="1.3039894470987427E-6"/>
    <n v="0"/>
    <n v="0"/>
    <n v="0"/>
    <n v="0"/>
  </r>
  <r>
    <x v="24"/>
    <x v="11"/>
    <s v="35"/>
    <s v="3504302"/>
    <s v="2310001640"/>
    <s v="2310001640CBM"/>
    <s v="Venting - Compressor Startup "/>
    <n v="0"/>
    <n v="4.854789374866289E-3"/>
    <n v="0"/>
    <n v="0"/>
    <n v="0"/>
    <n v="0"/>
    <n v="4.854789374866289E-3"/>
    <n v="0"/>
    <n v="0"/>
    <n v="0"/>
    <n v="0"/>
  </r>
  <r>
    <x v="25"/>
    <x v="0"/>
    <s v="35"/>
    <s v="35031"/>
    <s v="2310001650"/>
    <s v="2310001650CONV"/>
    <s v="Venting - Compressor Shutdown"/>
    <n v="0"/>
    <n v="3.7434480936420151E-3"/>
    <n v="0"/>
    <n v="0"/>
    <n v="0"/>
    <n v="0"/>
    <n v="3.7434480936420151E-3"/>
    <n v="0"/>
    <n v="0"/>
    <n v="0"/>
    <n v="0"/>
  </r>
  <r>
    <x v="25"/>
    <x v="1"/>
    <s v="35"/>
    <s v="35039"/>
    <s v="2310001650"/>
    <s v="2310001650CONV"/>
    <s v="Venting - Compressor Shutdown"/>
    <n v="0"/>
    <n v="107.46479783078979"/>
    <n v="0"/>
    <n v="0"/>
    <n v="0"/>
    <n v="0"/>
    <n v="107.46479783078979"/>
    <n v="0"/>
    <n v="0"/>
    <n v="0"/>
    <n v="0"/>
  </r>
  <r>
    <x v="25"/>
    <x v="2"/>
    <s v="35"/>
    <s v="35045"/>
    <s v="2310001650"/>
    <s v="2310001650CONV"/>
    <s v="Venting - Compressor Shutdown"/>
    <n v="0"/>
    <n v="0.53129514870371664"/>
    <n v="0"/>
    <n v="0"/>
    <n v="0"/>
    <n v="0"/>
    <n v="0.53129514870371664"/>
    <n v="0"/>
    <n v="0"/>
    <n v="0"/>
    <n v="0"/>
  </r>
  <r>
    <x v="25"/>
    <x v="3"/>
    <s v="35"/>
    <s v="35043"/>
    <s v="2310001650"/>
    <s v="2310001650CONV"/>
    <s v="Venting - Compressor Shutdown"/>
    <n v="0"/>
    <n v="116.20509280187105"/>
    <n v="0"/>
    <n v="0"/>
    <n v="0"/>
    <n v="0"/>
    <n v="116.20509280187105"/>
    <n v="0"/>
    <n v="0"/>
    <n v="0"/>
    <n v="0"/>
  </r>
  <r>
    <x v="25"/>
    <x v="4"/>
    <s v="35"/>
    <s v="3503101"/>
    <s v="2310001650"/>
    <s v="2310001650CONV"/>
    <s v="Venting - Compressor Shutdown"/>
    <n v="0"/>
    <n v="0"/>
    <n v="0"/>
    <n v="0"/>
    <n v="0"/>
    <n v="0"/>
    <n v="0"/>
    <n v="0"/>
    <n v="0"/>
    <n v="0"/>
    <n v="0"/>
  </r>
  <r>
    <x v="25"/>
    <x v="5"/>
    <s v="35"/>
    <s v="3503901"/>
    <s v="2310001650"/>
    <s v="2310001650CONV"/>
    <s v="Venting - Compressor Shutdown"/>
    <n v="0"/>
    <n v="16.481933407600444"/>
    <n v="0"/>
    <n v="0"/>
    <n v="0"/>
    <n v="0"/>
    <n v="16.481933407600444"/>
    <n v="0"/>
    <n v="0"/>
    <n v="0"/>
    <n v="0"/>
  </r>
  <r>
    <x v="25"/>
    <x v="6"/>
    <s v="35"/>
    <s v="3504501"/>
    <s v="2310001650"/>
    <s v="2310001650CONV"/>
    <s v="Venting - Compressor Shutdown"/>
    <n v="0"/>
    <n v="0.28587176269359799"/>
    <n v="0"/>
    <n v="0"/>
    <n v="0"/>
    <n v="0"/>
    <n v="0.28587176269359799"/>
    <n v="0"/>
    <n v="0"/>
    <n v="0"/>
    <n v="0"/>
  </r>
  <r>
    <x v="25"/>
    <x v="7"/>
    <s v="35"/>
    <s v="3504301"/>
    <s v="2310001650"/>
    <s v="2310001650CONV"/>
    <s v="Venting - Compressor Shutdown"/>
    <n v="0"/>
    <n v="3.309201376303434"/>
    <n v="0"/>
    <n v="0"/>
    <n v="0"/>
    <n v="0"/>
    <n v="3.309201376303434"/>
    <n v="0"/>
    <n v="0"/>
    <n v="0"/>
    <n v="0"/>
  </r>
  <r>
    <x v="25"/>
    <x v="8"/>
    <s v="35"/>
    <s v="3503102"/>
    <s v="2310001650"/>
    <s v="2310001650CONV"/>
    <s v="Venting - Compressor Shutdown"/>
    <n v="0"/>
    <n v="3.7434480936420151E-3"/>
    <n v="0"/>
    <n v="0"/>
    <n v="0"/>
    <n v="0"/>
    <n v="3.7434480936420151E-3"/>
    <n v="0"/>
    <n v="0"/>
    <n v="0"/>
    <n v="0"/>
  </r>
  <r>
    <x v="25"/>
    <x v="9"/>
    <s v="35"/>
    <s v="3503902"/>
    <s v="2310001650"/>
    <s v="2310001650CONV"/>
    <s v="Venting - Compressor Shutdown"/>
    <n v="0"/>
    <n v="90.982864423189355"/>
    <n v="0"/>
    <n v="0"/>
    <n v="0"/>
    <n v="0"/>
    <n v="90.982864423189355"/>
    <n v="0"/>
    <n v="0"/>
    <n v="0"/>
    <n v="0"/>
  </r>
  <r>
    <x v="25"/>
    <x v="10"/>
    <s v="35"/>
    <s v="3504502"/>
    <s v="2310001650"/>
    <s v="2310001650CONV"/>
    <s v="Venting - Compressor Shutdown"/>
    <n v="0"/>
    <n v="0.24542338601011862"/>
    <n v="0"/>
    <n v="0"/>
    <n v="0"/>
    <n v="0"/>
    <n v="0.24542338601011862"/>
    <n v="0"/>
    <n v="0"/>
    <n v="0"/>
    <n v="0"/>
  </r>
  <r>
    <x v="25"/>
    <x v="11"/>
    <s v="35"/>
    <s v="3504302"/>
    <s v="2310001650"/>
    <s v="2310001650CONV"/>
    <s v="Venting - Compressor Shutdown"/>
    <n v="0"/>
    <n v="112.89589142556761"/>
    <n v="0"/>
    <n v="0"/>
    <n v="0"/>
    <n v="0"/>
    <n v="112.89589142556761"/>
    <n v="0"/>
    <n v="0"/>
    <n v="0"/>
    <n v="0"/>
  </r>
  <r>
    <x v="26"/>
    <x v="0"/>
    <s v="35"/>
    <s v="35031"/>
    <s v="2310001650"/>
    <s v="2310001650CBM"/>
    <s v="Venting - Compressor Shutdown"/>
    <n v="0"/>
    <n v="0"/>
    <n v="0"/>
    <n v="0"/>
    <n v="0"/>
    <n v="0"/>
    <n v="0"/>
    <n v="0"/>
    <n v="0"/>
    <n v="0"/>
    <n v="0"/>
  </r>
  <r>
    <x v="26"/>
    <x v="1"/>
    <s v="35"/>
    <s v="35039"/>
    <s v="2310001650"/>
    <s v="2310001650CBM"/>
    <s v="Venting - Compressor Shutdown"/>
    <n v="0"/>
    <n v="0"/>
    <n v="0"/>
    <n v="0"/>
    <n v="0"/>
    <n v="0"/>
    <n v="0"/>
    <n v="0"/>
    <n v="0"/>
    <n v="0"/>
    <n v="0"/>
  </r>
  <r>
    <x v="26"/>
    <x v="2"/>
    <s v="35"/>
    <s v="35045"/>
    <s v="2310001650"/>
    <s v="2310001650CBM"/>
    <s v="Venting - Compressor Shutdown"/>
    <n v="0"/>
    <n v="0"/>
    <n v="0"/>
    <n v="0"/>
    <n v="0"/>
    <n v="0"/>
    <n v="0"/>
    <n v="0"/>
    <n v="0"/>
    <n v="0"/>
    <n v="0"/>
  </r>
  <r>
    <x v="26"/>
    <x v="3"/>
    <s v="35"/>
    <s v="35043"/>
    <s v="2310001650"/>
    <s v="2310001650CBM"/>
    <s v="Venting - Compressor Shutdown"/>
    <n v="0"/>
    <n v="0"/>
    <n v="0"/>
    <n v="0"/>
    <n v="0"/>
    <n v="0"/>
    <n v="0"/>
    <n v="0"/>
    <n v="0"/>
    <n v="0"/>
    <n v="0"/>
  </r>
  <r>
    <x v="26"/>
    <x v="4"/>
    <s v="35"/>
    <s v="3503101"/>
    <s v="2310001650"/>
    <s v="2310001650CBM"/>
    <s v="Venting - Compressor Shutdown"/>
    <n v="0"/>
    <n v="0"/>
    <n v="0"/>
    <n v="0"/>
    <n v="0"/>
    <n v="0"/>
    <n v="0"/>
    <n v="0"/>
    <n v="0"/>
    <n v="0"/>
    <n v="0"/>
  </r>
  <r>
    <x v="26"/>
    <x v="5"/>
    <s v="35"/>
    <s v="3503901"/>
    <s v="2310001650"/>
    <s v="2310001650CBM"/>
    <s v="Venting - Compressor Shutdown"/>
    <n v="0"/>
    <n v="0"/>
    <n v="0"/>
    <n v="0"/>
    <n v="0"/>
    <n v="0"/>
    <n v="0"/>
    <n v="0"/>
    <n v="0"/>
    <n v="0"/>
    <n v="0"/>
  </r>
  <r>
    <x v="26"/>
    <x v="6"/>
    <s v="35"/>
    <s v="3504501"/>
    <s v="2310001650"/>
    <s v="2310001650CBM"/>
    <s v="Venting - Compressor Shutdown"/>
    <n v="0"/>
    <n v="0"/>
    <n v="0"/>
    <n v="0"/>
    <n v="0"/>
    <n v="0"/>
    <n v="0"/>
    <n v="0"/>
    <n v="0"/>
    <n v="0"/>
    <n v="0"/>
  </r>
  <r>
    <x v="26"/>
    <x v="7"/>
    <s v="35"/>
    <s v="3504301"/>
    <s v="2310001650"/>
    <s v="2310001650CBM"/>
    <s v="Venting - Compressor Shutdown"/>
    <n v="0"/>
    <n v="0"/>
    <n v="0"/>
    <n v="0"/>
    <n v="0"/>
    <n v="0"/>
    <n v="0"/>
    <n v="0"/>
    <n v="0"/>
    <n v="0"/>
    <n v="0"/>
  </r>
  <r>
    <x v="26"/>
    <x v="8"/>
    <s v="35"/>
    <s v="3503102"/>
    <s v="2310001650"/>
    <s v="2310001650CBM"/>
    <s v="Venting - Compressor Shutdown"/>
    <n v="0"/>
    <n v="0"/>
    <n v="0"/>
    <n v="0"/>
    <n v="0"/>
    <n v="0"/>
    <n v="0"/>
    <n v="0"/>
    <n v="0"/>
    <n v="0"/>
    <n v="0"/>
  </r>
  <r>
    <x v="26"/>
    <x v="9"/>
    <s v="35"/>
    <s v="3503902"/>
    <s v="2310001650"/>
    <s v="2310001650CBM"/>
    <s v="Venting - Compressor Shutdown"/>
    <n v="0"/>
    <n v="0"/>
    <n v="0"/>
    <n v="0"/>
    <n v="0"/>
    <n v="0"/>
    <n v="0"/>
    <n v="0"/>
    <n v="0"/>
    <n v="0"/>
    <n v="0"/>
  </r>
  <r>
    <x v="26"/>
    <x v="10"/>
    <s v="35"/>
    <s v="3504502"/>
    <s v="2310001650"/>
    <s v="2310001650CBM"/>
    <s v="Venting - Compressor Shutdown"/>
    <n v="0"/>
    <n v="0"/>
    <n v="0"/>
    <n v="0"/>
    <n v="0"/>
    <n v="0"/>
    <n v="0"/>
    <n v="0"/>
    <n v="0"/>
    <n v="0"/>
    <n v="0"/>
  </r>
  <r>
    <x v="26"/>
    <x v="11"/>
    <s v="35"/>
    <s v="3504302"/>
    <s v="2310001650"/>
    <s v="2310001650CBM"/>
    <s v="Venting - Compressor Shutdown"/>
    <n v="0"/>
    <n v="0"/>
    <n v="0"/>
    <n v="0"/>
    <n v="0"/>
    <n v="0"/>
    <n v="0"/>
    <n v="0"/>
    <n v="0"/>
    <n v="0"/>
    <n v="0"/>
  </r>
  <r>
    <x v="27"/>
    <x v="0"/>
    <s v="35"/>
    <s v="35031"/>
    <s v="2310021410"/>
    <s v="2310021410CONV"/>
    <s v="Dehydrator"/>
    <n v="1.2561135739570453E-4"/>
    <n v="0.17809112333460755"/>
    <n v="1.0551354021239182E-4"/>
    <n v="0"/>
    <n v="9.5464631620735436E-6"/>
    <n v="1.2561135739570453E-4"/>
    <n v="0.17809112333460755"/>
    <n v="1.0551354021239182E-4"/>
    <n v="0"/>
    <n v="9.5464631620735436E-6"/>
    <n v="0"/>
  </r>
  <r>
    <x v="27"/>
    <x v="1"/>
    <s v="35"/>
    <s v="35039"/>
    <s v="2310021410"/>
    <s v="2310021410CONV"/>
    <s v="Dehydrator"/>
    <n v="3.6059800456983071"/>
    <n v="5112.5395853938262"/>
    <n v="3.0290232383865781"/>
    <n v="0"/>
    <n v="0.27405448347307138"/>
    <n v="3.6059800456983071"/>
    <n v="5112.5395853938262"/>
    <n v="3.0290232383865781"/>
    <n v="0"/>
    <n v="0.27405448347307138"/>
    <n v="0"/>
  </r>
  <r>
    <x v="27"/>
    <x v="2"/>
    <s v="35"/>
    <s v="35045"/>
    <s v="2310021410"/>
    <s v="2310021410CONV"/>
    <s v="Dehydrator"/>
    <n v="1.7827602557058064E-2"/>
    <n v="25.275881350024839"/>
    <n v="1.4975186147928777E-2"/>
    <n v="0"/>
    <n v="1.3548977943364129E-3"/>
    <n v="1.7827602557058064E-2"/>
    <n v="25.275881350024839"/>
    <n v="1.4975186147928777E-2"/>
    <n v="0"/>
    <n v="1.3548977943364129E-3"/>
    <n v="0"/>
  </r>
  <r>
    <x v="27"/>
    <x v="3"/>
    <s v="35"/>
    <s v="35043"/>
    <s v="2310021410"/>
    <s v="2310021410CONV"/>
    <s v="Dehydrator"/>
    <n v="3.8992605421531761"/>
    <n v="5528.3511341954236"/>
    <n v="3.2753788554086678"/>
    <n v="0"/>
    <n v="0.29634380120364134"/>
    <n v="3.8992605421531761"/>
    <n v="5528.3511341954236"/>
    <n v="3.2753788554086678"/>
    <n v="0"/>
    <n v="0.29634380120364134"/>
    <n v="0"/>
  </r>
  <r>
    <x v="27"/>
    <x v="4"/>
    <s v="35"/>
    <s v="3503101"/>
    <s v="2310021410"/>
    <s v="2310021410CONV"/>
    <s v="Dehydrator"/>
    <n v="0"/>
    <n v="0"/>
    <n v="0"/>
    <n v="0"/>
    <n v="0"/>
    <n v="0"/>
    <n v="0"/>
    <n v="0"/>
    <n v="0"/>
    <n v="0"/>
    <n v="0"/>
  </r>
  <r>
    <x v="27"/>
    <x v="5"/>
    <s v="35"/>
    <s v="3503901"/>
    <s v="2310021410"/>
    <s v="2310021410CONV"/>
    <s v="Dehydrator"/>
    <n v="0.55305108446690965"/>
    <n v="784.11292526564955"/>
    <n v="0.46456291095220409"/>
    <n v="0"/>
    <n v="4.2031882419485134E-2"/>
    <n v="0.55305108446690965"/>
    <n v="784.11292526564955"/>
    <n v="0.46456291095220409"/>
    <n v="0"/>
    <n v="4.2031882419485134E-2"/>
    <n v="0"/>
  </r>
  <r>
    <x v="27"/>
    <x v="6"/>
    <s v="35"/>
    <s v="3504501"/>
    <s v="2310021410"/>
    <s v="2310021410CONV"/>
    <s v="Dehydrator"/>
    <n v="9.59242368393836E-3"/>
    <n v="13.600087960139307"/>
    <n v="8.0576358945082232E-3"/>
    <n v="0"/>
    <n v="7.2902419997931522E-4"/>
    <n v="9.59242368393836E-3"/>
    <n v="13.600087960139307"/>
    <n v="8.0576358945082232E-3"/>
    <n v="0"/>
    <n v="7.2902419997931522E-4"/>
    <n v="0"/>
  </r>
  <r>
    <x v="27"/>
    <x v="7"/>
    <s v="35"/>
    <s v="3504301"/>
    <s v="2310021410"/>
    <s v="2310021410CONV"/>
    <s v="Dehydrator"/>
    <n v="0.11104021382831512"/>
    <n v="157.43223245094802"/>
    <n v="9.3273779615784716E-2"/>
    <n v="0"/>
    <n v="8.4390562509519488E-3"/>
    <n v="0.11104021382831512"/>
    <n v="157.43223245094802"/>
    <n v="9.3273779615784716E-2"/>
    <n v="0"/>
    <n v="8.4390562509519488E-3"/>
    <n v="0"/>
  </r>
  <r>
    <x v="27"/>
    <x v="8"/>
    <s v="35"/>
    <s v="3503102"/>
    <s v="2310021410"/>
    <s v="2310021410CONV"/>
    <s v="Dehydrator"/>
    <n v="1.2561135739570453E-4"/>
    <n v="0.17809112333460755"/>
    <n v="1.0551354021239182E-4"/>
    <n v="0"/>
    <n v="9.5464631620735436E-6"/>
    <n v="1.2561135739570453E-4"/>
    <n v="0.17809112333460755"/>
    <n v="1.0551354021239182E-4"/>
    <n v="0"/>
    <n v="9.5464631620735436E-6"/>
    <n v="0"/>
  </r>
  <r>
    <x v="27"/>
    <x v="9"/>
    <s v="35"/>
    <s v="3503902"/>
    <s v="2310021410"/>
    <s v="2310021410CONV"/>
    <s v="Dehydrator"/>
    <n v="3.0529289612313972"/>
    <n v="4328.426660128177"/>
    <n v="2.5644603274343738"/>
    <n v="0"/>
    <n v="0.23202260105358621"/>
    <n v="3.0529289612313972"/>
    <n v="4328.426660128177"/>
    <n v="2.5644603274343738"/>
    <n v="0"/>
    <n v="0.23202260105358621"/>
    <n v="0"/>
  </r>
  <r>
    <x v="27"/>
    <x v="10"/>
    <s v="35"/>
    <s v="3504502"/>
    <s v="2310021410"/>
    <s v="2310021410CONV"/>
    <s v="Dehydrator"/>
    <n v="8.235178873119706E-3"/>
    <n v="11.675793389885531"/>
    <n v="6.9175502534205534E-3"/>
    <n v="0"/>
    <n v="6.2587359435709771E-4"/>
    <n v="8.235178873119706E-3"/>
    <n v="11.675793389885531"/>
    <n v="6.9175502534205534E-3"/>
    <n v="0"/>
    <n v="6.2587359435709771E-4"/>
    <n v="0"/>
  </r>
  <r>
    <x v="27"/>
    <x v="11"/>
    <s v="35"/>
    <s v="3504302"/>
    <s v="2310021410"/>
    <s v="2310021410CONV"/>
    <s v="Dehydrator"/>
    <n v="3.788220328324861"/>
    <n v="5370.918901744476"/>
    <n v="3.182105075792883"/>
    <n v="0"/>
    <n v="0.28790474495268942"/>
    <n v="3.788220328324861"/>
    <n v="5370.918901744476"/>
    <n v="3.182105075792883"/>
    <n v="0"/>
    <n v="0.28790474495268942"/>
    <n v="0"/>
  </r>
  <r>
    <x v="28"/>
    <x v="0"/>
    <s v="35"/>
    <s v="35031"/>
    <s v="2310021410"/>
    <s v="2310021410CBM"/>
    <s v="Dehydrator"/>
    <n v="8.2387929225599508E-6"/>
    <n v="5.0642823399499795E-5"/>
    <n v="6.920586054950359E-6"/>
    <n v="0"/>
    <n v="6.2614826211455631E-7"/>
    <n v="8.2387929225599508E-6"/>
    <n v="5.0642823399499795E-5"/>
    <n v="6.920586054950359E-6"/>
    <n v="0"/>
    <n v="6.2614826211455631E-7"/>
    <n v="0"/>
  </r>
  <r>
    <x v="28"/>
    <x v="1"/>
    <s v="35"/>
    <s v="35039"/>
    <s v="2310021410"/>
    <s v="2310021410CBM"/>
    <s v="Dehydrator"/>
    <n v="4.1237590661724499E-2"/>
    <n v="0.25348228083073043"/>
    <n v="3.4639576155848575E-2"/>
    <n v="0"/>
    <n v="3.1340568902910619E-3"/>
    <n v="4.1237590661724499E-2"/>
    <n v="0.25348228083073043"/>
    <n v="3.4639576155848575E-2"/>
    <n v="0"/>
    <n v="3.1340568902910619E-3"/>
    <n v="0"/>
  </r>
  <r>
    <x v="28"/>
    <x v="2"/>
    <s v="35"/>
    <s v="35045"/>
    <s v="2310021410"/>
    <s v="2310021410CBM"/>
    <s v="Dehydrator"/>
    <n v="2.611823069331976E-5"/>
    <n v="1.6054547758899117E-4"/>
    <n v="2.1939313782388596E-5"/>
    <n v="0"/>
    <n v="1.9849855326923017E-6"/>
    <n v="2.611823069331976E-5"/>
    <n v="1.6054547758899117E-4"/>
    <n v="2.1939313782388596E-5"/>
    <n v="0"/>
    <n v="1.9849855326923017E-6"/>
    <n v="0"/>
  </r>
  <r>
    <x v="28"/>
    <x v="3"/>
    <s v="35"/>
    <s v="35043"/>
    <s v="2310021410"/>
    <s v="2310021410CBM"/>
    <s v="Dehydrator"/>
    <n v="9.7547899053648066E-2"/>
    <n v="0.59961466093398885"/>
    <n v="8.1940235205064355E-2"/>
    <n v="0"/>
    <n v="7.413640328077252E-3"/>
    <n v="9.7547899053648066E-2"/>
    <n v="0.59961466093398885"/>
    <n v="8.1940235205064355E-2"/>
    <n v="0"/>
    <n v="7.413640328077252E-3"/>
    <n v="0"/>
  </r>
  <r>
    <x v="28"/>
    <x v="4"/>
    <s v="35"/>
    <s v="3503101"/>
    <s v="2310021410"/>
    <s v="2310021410CBM"/>
    <s v="Dehydrator"/>
    <n v="0"/>
    <n v="0"/>
    <n v="0"/>
    <n v="0"/>
    <n v="0"/>
    <n v="0"/>
    <n v="0"/>
    <n v="0"/>
    <n v="0"/>
    <n v="0"/>
    <n v="0"/>
  </r>
  <r>
    <x v="28"/>
    <x v="5"/>
    <s v="35"/>
    <s v="3503901"/>
    <s v="2310021410"/>
    <s v="2310021410CBM"/>
    <s v="Dehydrator"/>
    <n v="9.1530935037204103E-5"/>
    <n v="5.6262914024545157E-4"/>
    <n v="7.6885985431251444E-5"/>
    <n v="0"/>
    <n v="6.956351062827512E-6"/>
    <n v="9.1530935037204103E-5"/>
    <n v="5.6262914024545157E-4"/>
    <n v="7.6885985431251444E-5"/>
    <n v="0"/>
    <n v="6.956351062827512E-6"/>
    <n v="0"/>
  </r>
  <r>
    <x v="28"/>
    <x v="6"/>
    <s v="35"/>
    <s v="3504501"/>
    <s v="2310021410"/>
    <s v="2310021410CBM"/>
    <s v="Dehydrator"/>
    <n v="0"/>
    <n v="0"/>
    <n v="0"/>
    <n v="0"/>
    <n v="0"/>
    <n v="0"/>
    <n v="0"/>
    <n v="0"/>
    <n v="0"/>
    <n v="0"/>
    <n v="0"/>
  </r>
  <r>
    <x v="28"/>
    <x v="7"/>
    <s v="35"/>
    <s v="3504301"/>
    <s v="2310021410"/>
    <s v="2310021410CBM"/>
    <s v="Dehydrator"/>
    <n v="3.0899183522657616E-4"/>
    <n v="1.8993339303889965E-3"/>
    <n v="2.5955314159032398E-4"/>
    <n v="0"/>
    <n v="2.3483379477219791E-5"/>
    <n v="3.0899183522657616E-4"/>
    <n v="1.8993339303889965E-3"/>
    <n v="2.5955314159032398E-4"/>
    <n v="0"/>
    <n v="2.3483379477219791E-5"/>
    <n v="0"/>
  </r>
  <r>
    <x v="28"/>
    <x v="8"/>
    <s v="35"/>
    <s v="3503102"/>
    <s v="2310021410"/>
    <s v="2310021410CBM"/>
    <s v="Dehydrator"/>
    <n v="8.2387929225599508E-6"/>
    <n v="5.0642823399499795E-5"/>
    <n v="6.920586054950359E-6"/>
    <n v="0"/>
    <n v="6.2614826211455631E-7"/>
    <n v="8.2387929225599508E-6"/>
    <n v="5.0642823399499795E-5"/>
    <n v="6.920586054950359E-6"/>
    <n v="0"/>
    <n v="6.2614826211455631E-7"/>
    <n v="0"/>
  </r>
  <r>
    <x v="28"/>
    <x v="9"/>
    <s v="35"/>
    <s v="3503902"/>
    <s v="2310021410"/>
    <s v="2310021410CBM"/>
    <s v="Dehydrator"/>
    <n v="4.1146059726687292E-2"/>
    <n v="0.25291965169048497"/>
    <n v="3.4562690170417326E-2"/>
    <n v="0"/>
    <n v="3.1271005392282344E-3"/>
    <n v="4.1146059726687292E-2"/>
    <n v="0.25291965169048497"/>
    <n v="3.4562690170417326E-2"/>
    <n v="0"/>
    <n v="3.1271005392282344E-3"/>
    <n v="0"/>
  </r>
  <r>
    <x v="28"/>
    <x v="10"/>
    <s v="35"/>
    <s v="3504502"/>
    <s v="2310021410"/>
    <s v="2310021410CBM"/>
    <s v="Dehydrator"/>
    <n v="2.611823069331976E-5"/>
    <n v="1.6054547758899117E-4"/>
    <n v="2.1939313782388596E-5"/>
    <n v="0"/>
    <n v="1.9849855326923017E-6"/>
    <n v="2.611823069331976E-5"/>
    <n v="1.6054547758899117E-4"/>
    <n v="2.1939313782388596E-5"/>
    <n v="0"/>
    <n v="1.9849855326923017E-6"/>
    <n v="0"/>
  </r>
  <r>
    <x v="28"/>
    <x v="11"/>
    <s v="35"/>
    <s v="3504302"/>
    <s v="2310021410"/>
    <s v="2310021410CBM"/>
    <s v="Dehydrator"/>
    <n v="9.7238907218421489E-2"/>
    <n v="0.59771532700359986"/>
    <n v="8.1680682063474036E-2"/>
    <n v="0"/>
    <n v="7.390156948600032E-3"/>
    <n v="9.7238907218421489E-2"/>
    <n v="0.59771532700359986"/>
    <n v="8.1680682063474036E-2"/>
    <n v="0"/>
    <n v="7.390156948600032E-3"/>
    <n v="0"/>
  </r>
  <r>
    <x v="29"/>
    <x v="0"/>
    <s v="35"/>
    <s v="35031"/>
    <s v="2310020600"/>
    <s v="2310020600"/>
    <s v="Compressor engines"/>
    <n v="0.67590578555514969"/>
    <n v="4.5112738413654159E-2"/>
    <n v="0.24768018245972995"/>
    <n v="0"/>
    <n v="4.330752240973461E-3"/>
    <n v="0.6323049113099678"/>
    <n v="4.5151978356848081E-2"/>
    <n v="0.24704842228098309"/>
    <n v="0"/>
    <n v="4.330752240973461E-3"/>
    <s v="NSPS, Farmington RMP"/>
  </r>
  <r>
    <x v="29"/>
    <x v="1"/>
    <s v="35"/>
    <s v="35039"/>
    <s v="2310020600"/>
    <s v="2310020600"/>
    <s v="Compressor engines"/>
    <n v="10006.560558036093"/>
    <n v="667.87910167731241"/>
    <n v="3666.8227995312714"/>
    <n v="0"/>
    <n v="64.115347859550923"/>
    <n v="9404.0931768397095"/>
    <n v="668.46150993703225"/>
    <n v="3752.8195219959835"/>
    <n v="0"/>
    <n v="64.115347859550923"/>
    <s v="NSPS, Farmington RMP"/>
  </r>
  <r>
    <x v="29"/>
    <x v="2"/>
    <s v="35"/>
    <s v="35045"/>
    <s v="2310020600"/>
    <s v="2310020600"/>
    <s v="Compressor engines"/>
    <n v="32.185074995024728"/>
    <n v="2.1481645816684929"/>
    <n v="11.793959184267678"/>
    <n v="0"/>
    <n v="0.20622043580544147"/>
    <n v="30.871995656327087"/>
    <n v="2.1500592366853342"/>
    <n v="13.454844004416071"/>
    <n v="0"/>
    <n v="0.20622043580544147"/>
    <s v="NSPS, Farmington RMP"/>
  </r>
  <r>
    <x v="29"/>
    <x v="3"/>
    <s v="35"/>
    <s v="35043"/>
    <s v="2310020600"/>
    <s v="2310020600"/>
    <s v="Compressor engines"/>
    <n v="16262.804126644714"/>
    <n v="1085.4465875524845"/>
    <n v="5959.3724147306557"/>
    <n v="0"/>
    <n v="104.2011725911353"/>
    <n v="15236.250736377915"/>
    <n v="1086.3915015428902"/>
    <n v="5994.0671626954827"/>
    <n v="0"/>
    <n v="104.2011725911353"/>
    <s v="NSPS, Farmington RMP"/>
  </r>
  <r>
    <x v="29"/>
    <x v="4"/>
    <s v="35"/>
    <s v="3503101"/>
    <s v="2310020600"/>
    <s v="2310020600"/>
    <s v="Compressor engines"/>
    <n v="0"/>
    <n v="0"/>
    <n v="0"/>
    <n v="0"/>
    <n v="0"/>
    <n v="0"/>
    <n v="0"/>
    <n v="0"/>
    <n v="0"/>
    <n v="0"/>
    <s v="NSPS, Farmington RMP"/>
  </r>
  <r>
    <x v="29"/>
    <x v="5"/>
    <s v="35"/>
    <s v="3503901"/>
    <s v="2310020600"/>
    <s v="2310020600"/>
    <s v="Compressor engines"/>
    <n v="1011.9132960582074"/>
    <n v="67.539264788032696"/>
    <n v="370.80740416398419"/>
    <n v="0"/>
    <n v="6.4836636528795495"/>
    <n v="950.9887905862056"/>
    <n v="67.598160815126775"/>
    <n v="379.50382151685619"/>
    <n v="0"/>
    <n v="6.4836636528795495"/>
    <s v="NSPS, Farmington RMP"/>
  </r>
  <r>
    <x v="29"/>
    <x v="6"/>
    <s v="35"/>
    <s v="3504501"/>
    <s v="2310020600"/>
    <s v="2310020600"/>
    <s v="Compressor engines"/>
    <n v="18.55507330789839"/>
    <n v="1.2384420821281712"/>
    <n v="6.7993558283855764"/>
    <n v="0"/>
    <n v="0.11888850047881581"/>
    <n v="17.798067664991304"/>
    <n v="1.2395343729721757"/>
    <n v="7.7568754115648284"/>
    <n v="0"/>
    <n v="0.11888850047881581"/>
    <s v="NSPS, Farmington RMP"/>
  </r>
  <r>
    <x v="29"/>
    <x v="7"/>
    <s v="35"/>
    <s v="3504301"/>
    <s v="2310020600"/>
    <s v="2310020600"/>
    <s v="Compressor engines"/>
    <n v="182.5864896187941"/>
    <n v="12.186574993250973"/>
    <n v="66.907335356392807"/>
    <n v="0"/>
    <n v="1.1698921151246027"/>
    <n v="171.06112299226032"/>
    <n v="12.19718377431704"/>
    <n v="67.29686179905147"/>
    <n v="0"/>
    <n v="1.1698921151246027"/>
    <s v="NSPS, Farmington RMP"/>
  </r>
  <r>
    <x v="29"/>
    <x v="8"/>
    <s v="35"/>
    <s v="3503102"/>
    <s v="2310020600"/>
    <s v="2310020600"/>
    <s v="Compressor engines"/>
    <n v="0.67590578555514969"/>
    <n v="4.5112738413654159E-2"/>
    <n v="0.24768018245972995"/>
    <n v="0"/>
    <n v="4.330752240973461E-3"/>
    <n v="0.6323049113099678"/>
    <n v="4.5151978356848081E-2"/>
    <n v="0.24704842228098309"/>
    <n v="0"/>
    <n v="4.330752240973461E-3"/>
    <s v="NSPS, Farmington RMP"/>
  </r>
  <r>
    <x v="29"/>
    <x v="9"/>
    <s v="35"/>
    <s v="3503902"/>
    <s v="2310020600"/>
    <s v="2310020600"/>
    <s v="Compressor engines"/>
    <n v="8994.6472619778851"/>
    <n v="600.3398368892797"/>
    <n v="3296.0153953672871"/>
    <n v="0"/>
    <n v="57.63168420667138"/>
    <n v="8453.1043862535043"/>
    <n v="600.86334912190546"/>
    <n v="3373.3157004791274"/>
    <n v="0"/>
    <n v="57.63168420667138"/>
    <s v="NSPS, Farmington RMP"/>
  </r>
  <r>
    <x v="29"/>
    <x v="10"/>
    <s v="35"/>
    <s v="3504502"/>
    <s v="2310020600"/>
    <s v="2310020600"/>
    <s v="Compressor engines"/>
    <n v="13.63000168712634"/>
    <n v="0.90972249954032181"/>
    <n v="4.9946033558821021"/>
    <n v="0"/>
    <n v="8.7331935326625657E-2"/>
    <n v="13.073927991335784"/>
    <n v="0.91052486371315833"/>
    <n v="5.6979685928512422"/>
    <n v="0"/>
    <n v="8.7331935326625657E-2"/>
    <s v="NSPS, Farmington RMP"/>
  </r>
  <r>
    <x v="29"/>
    <x v="11"/>
    <s v="35"/>
    <s v="3504302"/>
    <s v="2310020600"/>
    <s v="2310020600"/>
    <s v="Compressor engines"/>
    <n v="16080.21763702592"/>
    <n v="1073.2600125592335"/>
    <n v="5892.465079374263"/>
    <n v="0"/>
    <n v="103.03128047601071"/>
    <n v="15065.189613385655"/>
    <n v="1074.1943177685732"/>
    <n v="5926.7703008964309"/>
    <n v="0"/>
    <n v="103.03128047601071"/>
    <s v="NSPS, Farmington RMP"/>
  </r>
  <r>
    <x v="30"/>
    <x v="0"/>
    <s v="35"/>
    <s v="35031"/>
    <s v="2310023000"/>
    <s v="2310023000"/>
    <s v="CBM pump engines"/>
    <n v="2.3239047301688283"/>
    <n v="3.1064506410640229"/>
    <n v="2.1058043710195804"/>
    <n v="0"/>
    <n v="8.7016055440023703E-3"/>
    <n v="2.3239047301688283"/>
    <n v="3.1064506410640229"/>
    <n v="2.1058043710195804"/>
    <n v="0"/>
    <n v="8.7016055440023703E-3"/>
    <n v="0"/>
  </r>
  <r>
    <x v="30"/>
    <x v="1"/>
    <s v="35"/>
    <s v="35039"/>
    <s v="2310023000"/>
    <s v="2310023000"/>
    <s v="CBM pump engines"/>
    <n v="279.03642821591751"/>
    <n v="372.99846248369204"/>
    <n v="252.84863126384806"/>
    <n v="0"/>
    <n v="1.0448212008096613"/>
    <n v="279.03642821591751"/>
    <n v="372.99846248369204"/>
    <n v="252.84863126384806"/>
    <n v="0"/>
    <n v="1.0448212008096613"/>
    <n v="0"/>
  </r>
  <r>
    <x v="30"/>
    <x v="2"/>
    <s v="35"/>
    <s v="35045"/>
    <s v="2310023000"/>
    <s v="2310023000"/>
    <s v="CBM pump engines"/>
    <n v="55.233794191047565"/>
    <n v="73.83308495641856"/>
    <n v="50.050057442352212"/>
    <n v="0"/>
    <n v="0.20681686452533232"/>
    <n v="55.233794191047565"/>
    <n v="73.83308495641856"/>
    <n v="50.050057442352212"/>
    <n v="0"/>
    <n v="0.20681686452533232"/>
    <n v="0"/>
  </r>
  <r>
    <x v="30"/>
    <x v="3"/>
    <s v="35"/>
    <s v="35043"/>
    <s v="2310023000"/>
    <s v="2310023000"/>
    <s v="CBM pump engines"/>
    <n v="1261.5169892711615"/>
    <n v="1686.3170891475652"/>
    <n v="1143.1225883040747"/>
    <n v="0"/>
    <n v="4.7236115513640868"/>
    <n v="1261.5169892711615"/>
    <n v="1686.3170891475652"/>
    <n v="1143.1225883040747"/>
    <n v="0"/>
    <n v="4.7236115513640868"/>
    <n v="0"/>
  </r>
  <r>
    <x v="30"/>
    <x v="4"/>
    <s v="35"/>
    <s v="3503101"/>
    <s v="2310023000"/>
    <s v="2310023000"/>
    <s v="CBM pump engines"/>
    <n v="0"/>
    <n v="0"/>
    <n v="0"/>
    <n v="0"/>
    <n v="0"/>
    <n v="0"/>
    <n v="0"/>
    <n v="0"/>
    <n v="0"/>
    <n v="0"/>
    <n v="0"/>
  </r>
  <r>
    <x v="30"/>
    <x v="5"/>
    <s v="35"/>
    <s v="3503901"/>
    <s v="2310023000"/>
    <s v="2310023000"/>
    <s v="CBM pump engines"/>
    <n v="0.16239362225701567"/>
    <n v="0.21707764755415182"/>
    <n v="0.14715284802130535"/>
    <n v="0"/>
    <n v="6.0806504905199616E-4"/>
    <n v="0.16239362225701567"/>
    <n v="0.21707764755415182"/>
    <n v="0.14715284802130535"/>
    <n v="0"/>
    <n v="6.0806504905199616E-4"/>
    <n v="0"/>
  </r>
  <r>
    <x v="30"/>
    <x v="6"/>
    <s v="35"/>
    <s v="3504501"/>
    <s v="2310023000"/>
    <s v="2310023000"/>
    <s v="CBM pump engines"/>
    <n v="0"/>
    <n v="0"/>
    <n v="0"/>
    <n v="0"/>
    <n v="0"/>
    <n v="0"/>
    <n v="0"/>
    <n v="0"/>
    <n v="0"/>
    <n v="0"/>
    <n v="0"/>
  </r>
  <r>
    <x v="30"/>
    <x v="7"/>
    <s v="35"/>
    <s v="3504301"/>
    <s v="2310023000"/>
    <s v="2310023000"/>
    <s v="CBM pump engines"/>
    <n v="75.934188967477979"/>
    <n v="101.50407929139244"/>
    <n v="68.807703242604646"/>
    <n v="0"/>
    <n v="0.28432721493308705"/>
    <n v="75.934188967477979"/>
    <n v="101.50407929139244"/>
    <n v="68.807703242604646"/>
    <n v="0"/>
    <n v="0.28432721493308705"/>
    <n v="0"/>
  </r>
  <r>
    <x v="30"/>
    <x v="8"/>
    <s v="35"/>
    <s v="3503102"/>
    <s v="2310023000"/>
    <s v="2310023000"/>
    <s v="CBM pump engines"/>
    <n v="2.3239047301688283"/>
    <n v="3.1064506410640229"/>
    <n v="2.1058043710195804"/>
    <n v="0"/>
    <n v="8.7016055440023703E-3"/>
    <n v="2.3239047301688283"/>
    <n v="3.1064506410640229"/>
    <n v="2.1058043710195804"/>
    <n v="0"/>
    <n v="8.7016055440023703E-3"/>
    <n v="0"/>
  </r>
  <r>
    <x v="30"/>
    <x v="9"/>
    <s v="35"/>
    <s v="3503902"/>
    <s v="2310023000"/>
    <s v="2310023000"/>
    <s v="CBM pump engines"/>
    <n v="278.8740345936605"/>
    <n v="372.78138483613787"/>
    <n v="252.70147841582676"/>
    <n v="0"/>
    <n v="1.0442131357606093"/>
    <n v="278.8740345936605"/>
    <n v="372.78138483613787"/>
    <n v="252.70147841582676"/>
    <n v="0"/>
    <n v="1.0442131357606093"/>
    <n v="0"/>
  </r>
  <r>
    <x v="30"/>
    <x v="10"/>
    <s v="35"/>
    <s v="3504502"/>
    <s v="2310023000"/>
    <s v="2310023000"/>
    <s v="CBM pump engines"/>
    <n v="55.233794191047565"/>
    <n v="73.83308495641856"/>
    <n v="50.050057442352212"/>
    <n v="0"/>
    <n v="0.20681686452533232"/>
    <n v="55.233794191047565"/>
    <n v="73.83308495641856"/>
    <n v="50.050057442352212"/>
    <n v="0"/>
    <n v="0.20681686452533232"/>
    <n v="0"/>
  </r>
  <r>
    <x v="30"/>
    <x v="11"/>
    <s v="35"/>
    <s v="3504302"/>
    <s v="2310023000"/>
    <s v="2310023000"/>
    <s v="CBM pump engines"/>
    <n v="1185.5828003036836"/>
    <n v="1584.8130098561728"/>
    <n v="1074.31488506147"/>
    <n v="0"/>
    <n v="4.4392843364310002"/>
    <n v="1185.5828003036836"/>
    <n v="1584.8130098561728"/>
    <n v="1074.31488506147"/>
    <n v="0"/>
    <n v="4.4392843364310002"/>
    <n v="0"/>
  </r>
  <r>
    <x v="31"/>
    <x v="0"/>
    <s v="35"/>
    <s v="35031"/>
    <s v="2310000440"/>
    <s v="2310000440"/>
    <s v="Saltwater Disposal Engines"/>
    <n v="0.30456109140173709"/>
    <n v="1.7882237133817766E-3"/>
    <n v="0.11519590390344026"/>
    <n v="0"/>
    <n v="3.4890312033272761E-3"/>
    <n v="0.30456109140173709"/>
    <n v="1.7882237133817766E-3"/>
    <n v="0.11519590390344026"/>
    <n v="0"/>
    <n v="3.4890312033272761E-3"/>
    <n v="0"/>
  </r>
  <r>
    <x v="31"/>
    <x v="1"/>
    <s v="35"/>
    <s v="35039"/>
    <s v="2310000440"/>
    <s v="2310000440"/>
    <s v="Saltwater Disposal Engines"/>
    <n v="36.569330065483527"/>
    <n v="0.21471601281899597"/>
    <n v="13.831829314270053"/>
    <n v="0"/>
    <n v="0.41893576456535692"/>
    <n v="36.569330065483527"/>
    <n v="0.21471601281899597"/>
    <n v="13.831829314270053"/>
    <n v="0"/>
    <n v="0.41893576456535692"/>
    <n v="0"/>
  </r>
  <r>
    <x v="31"/>
    <x v="2"/>
    <s v="35"/>
    <s v="35045"/>
    <s v="2310000440"/>
    <s v="2310000440"/>
    <s v="Saltwater Disposal Engines"/>
    <n v="7.2387066572484997"/>
    <n v="4.2501906067941242E-2"/>
    <n v="2.7379379047918504"/>
    <n v="0"/>
    <n v="8.2926132430877028E-2"/>
    <n v="7.2387066572484997"/>
    <n v="4.2501906067941242E-2"/>
    <n v="2.7379379047918504"/>
    <n v="0"/>
    <n v="8.2926132430877028E-2"/>
    <n v="0"/>
  </r>
  <r>
    <x v="31"/>
    <x v="3"/>
    <s v="35"/>
    <s v="35043"/>
    <s v="2310000440"/>
    <s v="2310000440"/>
    <s v="Saltwater Disposal Engines"/>
    <n v="165.32906279955216"/>
    <n v="0.97072593629291759"/>
    <n v="62.533368077477341"/>
    <n v="0"/>
    <n v="1.8939985284055958"/>
    <n v="165.32906279955216"/>
    <n v="0.97072593629291759"/>
    <n v="62.533368077477341"/>
    <n v="0"/>
    <n v="1.8939985284055958"/>
    <n v="0"/>
  </r>
  <r>
    <x v="31"/>
    <x v="4"/>
    <s v="35"/>
    <s v="3503101"/>
    <s v="2310000440"/>
    <s v="2310000440"/>
    <s v="Saltwater Disposal Engines"/>
    <n v="0"/>
    <n v="0"/>
    <n v="0"/>
    <n v="0"/>
    <n v="0"/>
    <n v="0"/>
    <n v="0"/>
    <n v="0"/>
    <n v="0"/>
    <n v="0"/>
    <n v="0"/>
  </r>
  <r>
    <x v="31"/>
    <x v="5"/>
    <s v="35"/>
    <s v="3503901"/>
    <s v="2310000440"/>
    <s v="2310000440"/>
    <s v="Saltwater Disposal Engines"/>
    <n v="2.1282618942681446E-2"/>
    <n v="1.2496042649771672E-4"/>
    <n v="8.0498481117561617E-3"/>
    <n v="0"/>
    <n v="2.4381223891002966E-4"/>
    <n v="2.1282618942681446E-2"/>
    <n v="1.2496042649771672E-4"/>
    <n v="8.0498481117561617E-3"/>
    <n v="0"/>
    <n v="2.4381223891002966E-4"/>
    <n v="0"/>
  </r>
  <r>
    <x v="31"/>
    <x v="6"/>
    <s v="35"/>
    <s v="3504501"/>
    <s v="2310000440"/>
    <s v="2310000440"/>
    <s v="Saltwater Disposal Engines"/>
    <n v="0"/>
    <n v="0"/>
    <n v="0"/>
    <n v="0"/>
    <n v="0"/>
    <n v="0"/>
    <n v="0"/>
    <n v="0"/>
    <n v="0"/>
    <n v="0"/>
    <n v="0"/>
  </r>
  <r>
    <x v="31"/>
    <x v="7"/>
    <s v="35"/>
    <s v="3504301"/>
    <s v="2310000440"/>
    <s v="2310000440"/>
    <s v="Saltwater Disposal Engines"/>
    <n v="9.9516125452185502"/>
    <n v="5.8430672998454759E-2"/>
    <n v="3.7640559966706508"/>
    <n v="0"/>
    <n v="0.11400499825465446"/>
    <n v="9.9516125452185502"/>
    <n v="5.8430672998454759E-2"/>
    <n v="3.7640559966706508"/>
    <n v="0"/>
    <n v="0.11400499825465446"/>
    <n v="0"/>
  </r>
  <r>
    <x v="31"/>
    <x v="8"/>
    <s v="35"/>
    <s v="3503102"/>
    <s v="2310000440"/>
    <s v="2310000440"/>
    <s v="Saltwater Disposal Engines"/>
    <n v="0.30456109140173709"/>
    <n v="1.7882237133817766E-3"/>
    <n v="0.11519590390344026"/>
    <n v="0"/>
    <n v="3.4890312033272761E-3"/>
    <n v="0.30456109140173709"/>
    <n v="1.7882237133817766E-3"/>
    <n v="0.11519590390344026"/>
    <n v="0"/>
    <n v="3.4890312033272761E-3"/>
    <n v="0"/>
  </r>
  <r>
    <x v="31"/>
    <x v="9"/>
    <s v="35"/>
    <s v="3503902"/>
    <s v="2310000440"/>
    <s v="2310000440"/>
    <s v="Saltwater Disposal Engines"/>
    <n v="36.548047446540842"/>
    <n v="0.21459105239249826"/>
    <n v="13.823779466158296"/>
    <n v="0"/>
    <n v="0.4186919523264469"/>
    <n v="36.548047446540842"/>
    <n v="0.21459105239249826"/>
    <n v="13.823779466158296"/>
    <n v="0"/>
    <n v="0.4186919523264469"/>
    <n v="0"/>
  </r>
  <r>
    <x v="31"/>
    <x v="10"/>
    <s v="35"/>
    <s v="3504502"/>
    <s v="2310000440"/>
    <s v="2310000440"/>
    <s v="Saltwater Disposal Engines"/>
    <n v="7.2387066572484997"/>
    <n v="4.2501906067941242E-2"/>
    <n v="2.7379379047918504"/>
    <n v="0"/>
    <n v="8.2926132430877028E-2"/>
    <n v="7.2387066572484997"/>
    <n v="4.2501906067941242E-2"/>
    <n v="2.7379379047918504"/>
    <n v="0"/>
    <n v="8.2926132430877028E-2"/>
    <n v="0"/>
  </r>
  <r>
    <x v="31"/>
    <x v="11"/>
    <s v="35"/>
    <s v="3504302"/>
    <s v="2310000440"/>
    <s v="2310000440"/>
    <s v="Saltwater Disposal Engines"/>
    <n v="155.37745025433361"/>
    <n v="0.91229526329446287"/>
    <n v="58.769312080806692"/>
    <n v="0"/>
    <n v="1.7799935301509413"/>
    <n v="155.37745025433361"/>
    <n v="0.91229526329446287"/>
    <n v="58.769312080806692"/>
    <n v="0"/>
    <n v="1.7799935301509413"/>
    <n v="0"/>
  </r>
</pivotCacheRecords>
</file>

<file path=xl/pivotCache/pivotCacheRecords2.xml><?xml version="1.0" encoding="utf-8"?>
<pivotCacheRecords xmlns="http://schemas.openxmlformats.org/spreadsheetml/2006/main" xmlns:r="http://schemas.openxmlformats.org/officeDocument/2006/relationships" count="33">
  <r>
    <s v="survey-based"/>
    <s v="2310021100"/>
    <x v="0"/>
    <s v="total well count"/>
    <n v="7.2736652050554565E-3"/>
    <n v="0.35161207118906374"/>
    <n v="9.0791849368068098E-3"/>
    <n v="0.64823316997678615"/>
    <n v="0"/>
    <n v="0.77373483897950646"/>
    <n v="6.2317022166457549E-2"/>
    <n v="0.14972814721873692"/>
  </r>
  <r>
    <s v="survey-based"/>
    <s v="2310000220"/>
    <x v="1"/>
    <s v="Spuds"/>
    <n v="0"/>
    <n v="0.17304189435336978"/>
    <n v="1.4571948998178508E-2"/>
    <n v="0.14389799635701275"/>
    <n v="0"/>
    <n v="0.44444444444444442"/>
    <n v="0.1111111111111111"/>
    <n v="0.1111111111111111"/>
  </r>
  <r>
    <s v="survey-based"/>
    <s v="2310000230"/>
    <x v="2"/>
    <s v="total well count"/>
    <n v="7.2736652050554565E-3"/>
    <n v="0.35161207118906374"/>
    <n v="9.0791849368068098E-3"/>
    <n v="0.64823316997678615"/>
    <n v="0"/>
    <n v="0.77373483897950646"/>
    <n v="6.2317022166457549E-2"/>
    <n v="0.14972814721873692"/>
  </r>
  <r>
    <s v="survey-based"/>
    <s v="2310021300CONV"/>
    <x v="3"/>
    <s v="Conv. Well Count"/>
    <n v="9.0212304144339679E-3"/>
    <n v="0.38743810621990099"/>
    <n v="9.9030048158448084E-3"/>
    <n v="0.59445160415112253"/>
    <n v="0"/>
    <n v="0.78321976149914818"/>
    <n v="6.3458262350936975E-2"/>
    <n v="0.1345826235093697"/>
  </r>
  <r>
    <s v="survey-based"/>
    <s v="2310021300CBM"/>
    <x v="4"/>
    <s v="CBM Well Count"/>
    <n v="1.7233950883239985E-3"/>
    <n v="0.23782852218871178"/>
    <n v="6.4627315812149939E-3"/>
    <n v="0.81904351572598022"/>
    <n v="0"/>
    <n v="0.2558139534883721"/>
    <n v="0"/>
    <n v="0.9767441860465117"/>
  </r>
  <r>
    <s v="survey-based"/>
    <s v="2310021509CONV"/>
    <x v="5"/>
    <s v="Conv. Well Count"/>
    <n v="9.0212304144339679E-3"/>
    <n v="0.38743810621990099"/>
    <n v="9.9030048158448084E-3"/>
    <n v="0.59445160415112253"/>
    <n v="0"/>
    <n v="0.78321976149914818"/>
    <n v="6.3458262350936975E-2"/>
    <n v="0.1345826235093697"/>
  </r>
  <r>
    <s v="survey-based"/>
    <s v="2310021509CBM"/>
    <x v="6"/>
    <s v="CBM Well Count"/>
    <n v="1.7233950883239985E-3"/>
    <n v="0.23782852218871178"/>
    <n v="6.4627315812149939E-3"/>
    <n v="0.81904351572598022"/>
    <n v="0"/>
    <n v="0.2558139534883721"/>
    <n v="0"/>
    <n v="0.9767441860465117"/>
  </r>
  <r>
    <s v="survey-based"/>
    <s v="2310020800"/>
    <x v="7"/>
    <s v="Gas Well Condensate Production "/>
    <n v="2.0927288137366717E-5"/>
    <n v="0.40161558664420466"/>
    <n v="5.6203720174254545E-3"/>
    <n v="0.49332733417740054"/>
    <n v="0"/>
    <n v="0.81297772302122084"/>
    <n v="3.096399477019008E-2"/>
    <n v="0.23214195916725333"/>
  </r>
  <r>
    <s v="survey-based"/>
    <s v="2310010800"/>
    <x v="8"/>
    <s v="Oil Well Oil Production "/>
    <n v="4.7799532851393746E-2"/>
    <n v="0.46954751912042947"/>
    <n v="5.287160808820357E-2"/>
    <n v="0.42728073905621194"/>
    <n v="0"/>
    <n v="0.53237211537212836"/>
    <n v="7.3032868849265603E-2"/>
    <n v="0.2347863070269989"/>
  </r>
  <r>
    <s v="survey-based"/>
    <s v="2310030401"/>
    <x v="9"/>
    <s v="Gas Well Condensate Production "/>
    <n v="2.0927288137366717E-5"/>
    <n v="0.40161558664420466"/>
    <n v="5.6203720174254545E-3"/>
    <n v="0.49332733417740054"/>
    <n v="0"/>
    <n v="0.81297772302122084"/>
    <n v="3.096399477019008E-2"/>
    <n v="0.23214195916725333"/>
  </r>
  <r>
    <s v="survey-based"/>
    <s v="2310021601CONV"/>
    <x v="10"/>
    <s v="Spuds"/>
    <n v="0"/>
    <n v="0.17304189435336978"/>
    <n v="1.4571948998178508E-2"/>
    <n v="0.14389799635701275"/>
    <n v="0"/>
    <n v="0.44444444444444442"/>
    <n v="0.1111111111111111"/>
    <n v="0.1111111111111111"/>
  </r>
  <r>
    <s v="survey-based"/>
    <s v="2310021601CBM"/>
    <x v="11"/>
    <s v="Spuds"/>
    <n v="0"/>
    <n v="0.17304189435336978"/>
    <n v="1.4571948998178508E-2"/>
    <n v="0.14389799635701275"/>
    <n v="0"/>
    <n v="0.44444444444444442"/>
    <n v="0.1111111111111111"/>
    <n v="0.1111111111111111"/>
  </r>
  <r>
    <s v="survey-based"/>
    <s v="2310121701"/>
    <x v="12"/>
    <s v="Spuds"/>
    <n v="0"/>
    <n v="0.17304189435336978"/>
    <n v="1.4571948998178508E-2"/>
    <n v="0.14389799635701275"/>
    <n v="0"/>
    <n v="0.44444444444444442"/>
    <n v="0.1111111111111111"/>
    <n v="0.1111111111111111"/>
  </r>
  <r>
    <s v="survey-based"/>
    <s v="2310021602CONV"/>
    <x v="13"/>
    <s v="Conv. Well Count"/>
    <n v="9.0212304144339679E-3"/>
    <n v="0.38743810621990099"/>
    <n v="9.9030048158448084E-3"/>
    <n v="0.59445160415112253"/>
    <n v="0"/>
    <n v="0.78321976149914818"/>
    <n v="6.3458262350936975E-2"/>
    <n v="0.1345826235093697"/>
  </r>
  <r>
    <s v="survey-based"/>
    <s v="2310021602CBM"/>
    <x v="14"/>
    <s v="CBM Well Count"/>
    <n v="1.7233950883239985E-3"/>
    <n v="0.23782852218871178"/>
    <n v="6.4627315812149939E-3"/>
    <n v="0.81904351572598022"/>
    <n v="0"/>
    <n v="0.2558139534883721"/>
    <n v="0"/>
    <n v="0.9767441860465117"/>
  </r>
  <r>
    <s v="survey-based"/>
    <s v="2310021603CONV"/>
    <x v="15"/>
    <s v="Conv. Gas Prod"/>
    <n v="2.4120070450148254E-5"/>
    <n v="0.44281725935232957"/>
    <n v="8.4975492357870384E-4"/>
    <n v="0.50739538965892383"/>
    <n v="0"/>
    <n v="0.740181939131211"/>
    <n v="1.2741243541610587E-2"/>
    <n v="0.15334903193802363"/>
  </r>
  <r>
    <s v="survey-based"/>
    <s v="2310021603CBM"/>
    <x v="16"/>
    <s v="CBM Gas Production"/>
    <n v="4.7908164684345458E-4"/>
    <n v="0.23895249599905455"/>
    <n v="2.3306998599213883E-3"/>
    <n v="0.53602564532072106"/>
    <n v="0"/>
    <n v="0.40560912219189826"/>
    <n v="0"/>
    <n v="0.73273723172556871"/>
  </r>
  <r>
    <s v="survey-based"/>
    <s v="2310021604CONV"/>
    <x v="17"/>
    <s v="Conv. Gas Prod"/>
    <n v="2.4120070450148254E-5"/>
    <n v="0.44281725935232957"/>
    <n v="8.4975492357870384E-4"/>
    <n v="0.50739538965892383"/>
    <n v="0"/>
    <n v="0.740181939131211"/>
    <n v="1.2741243541610587E-2"/>
    <n v="0.15334903193802363"/>
  </r>
  <r>
    <s v="survey-based"/>
    <s v="2310021604CBM"/>
    <x v="18"/>
    <s v="CBM Gas Production"/>
    <n v="4.7908164684345458E-4"/>
    <n v="0.23895249599905455"/>
    <n v="2.3306998599213883E-3"/>
    <n v="0.53602564532072106"/>
    <n v="0"/>
    <n v="0.40560912219189826"/>
    <n v="0"/>
    <n v="0.73273723172556871"/>
  </r>
  <r>
    <s v="survey-based"/>
    <s v="2310021605CONV"/>
    <x v="19"/>
    <s v="Conv. Gas Prod"/>
    <n v="2.4120070450148254E-5"/>
    <n v="0.44281725935232957"/>
    <n v="8.4975492357870384E-4"/>
    <n v="0.50739538965892383"/>
    <n v="0"/>
    <n v="0.740181939131211"/>
    <n v="1.2741243541610587E-2"/>
    <n v="0.15334903193802363"/>
  </r>
  <r>
    <s v="survey-based"/>
    <s v="2310021605CBM"/>
    <x v="20"/>
    <s v="CBM Gas Production"/>
    <n v="4.7908164684345458E-4"/>
    <n v="0.23895249599905455"/>
    <n v="2.3306998599213883E-3"/>
    <n v="0.53602564532072106"/>
    <n v="0"/>
    <n v="0.40560912219189826"/>
    <n v="0"/>
    <n v="0.73273723172556871"/>
  </r>
  <r>
    <s v="survey-based"/>
    <s v="2310021010"/>
    <x v="21"/>
    <s v="Gas Well Condensate Production "/>
    <n v="2.0927288137366717E-5"/>
    <n v="0.40161558664420466"/>
    <n v="5.6203720174254545E-3"/>
    <n v="0.49332733417740054"/>
    <n v="0"/>
    <n v="0.81297772302122084"/>
    <n v="3.096399477019008E-2"/>
    <n v="0.23214195916725333"/>
  </r>
  <r>
    <s v="survey-based"/>
    <s v="2310010200"/>
    <x v="22"/>
    <s v="Oil Well Oil Production "/>
    <n v="4.7799532851393746E-2"/>
    <n v="0.46954751912042947"/>
    <n v="5.287160808820357E-2"/>
    <n v="0.42728073905621194"/>
    <n v="0"/>
    <n v="0.53237211537212836"/>
    <n v="7.3032868849265603E-2"/>
    <n v="0.2347863070269989"/>
  </r>
  <r>
    <s v="survey-based"/>
    <s v="2310021011"/>
    <x v="23"/>
    <s v="Gas Well Condensate Production "/>
    <n v="2.0927288137366717E-5"/>
    <n v="0.40161558664420466"/>
    <n v="5.6203720174254545E-3"/>
    <n v="0.49332733417740054"/>
    <n v="0"/>
    <n v="0.81297772302122084"/>
    <n v="3.096399477019008E-2"/>
    <n v="0.23214195916725333"/>
  </r>
  <r>
    <s v="survey-based"/>
    <s v="2310021700"/>
    <x v="24"/>
    <s v="total well count"/>
    <n v="7.2736652050554565E-3"/>
    <n v="0.35161207118906374"/>
    <n v="9.0791849368068098E-3"/>
    <n v="0.64823316997678615"/>
    <n v="0"/>
    <n v="0.77373483897950646"/>
    <n v="6.2317022166457549E-2"/>
    <n v="0.14972814721873692"/>
  </r>
  <r>
    <s v="survey-based"/>
    <s v="2310021310CONV"/>
    <x v="25"/>
    <s v="Conv. Well Count"/>
    <n v="9.0212304144339679E-3"/>
    <n v="0.38743810621990099"/>
    <n v="9.9030048158448084E-3"/>
    <n v="0.59445160415112253"/>
    <n v="0"/>
    <n v="0.78321976149914818"/>
    <n v="6.3458262350936975E-2"/>
    <n v="0.1345826235093697"/>
  </r>
  <r>
    <s v="survey-based"/>
    <s v="2310020600"/>
    <x v="26"/>
    <s v="Based on Producer Provided Horsepower Growth Estimates"/>
    <n v="1.0903051133834039"/>
    <n v="1.0903051133834039"/>
    <n v="1.0903051133834036"/>
    <n v="1.0903051133834039"/>
    <n v="1.0903051133834039"/>
    <n v="1.0903051133834039"/>
    <n v="1.0903051133834036"/>
    <n v="1.0903051133834039"/>
  </r>
  <r>
    <s v="survey-based"/>
    <s v="2310021400CONV"/>
    <x v="27"/>
    <s v="Conv. Gas Prod"/>
    <n v="2.4120070450148254E-5"/>
    <n v="0.44281725935232957"/>
    <n v="8.4975492357870384E-4"/>
    <n v="0.50739538965892383"/>
    <n v="0"/>
    <n v="0.740181939131211"/>
    <n v="1.2741243541610587E-2"/>
    <n v="0.15334903193802363"/>
  </r>
  <r>
    <s v="survey-based"/>
    <s v="2310021400CBM"/>
    <x v="28"/>
    <s v="CBM Gas Production"/>
    <n v="4.7908164684345458E-4"/>
    <n v="0.23895249599905455"/>
    <n v="2.3306998599213883E-3"/>
    <n v="0.53602564532072106"/>
    <n v="0"/>
    <n v="0.40560912219189826"/>
    <n v="0"/>
    <n v="0.73273723172556871"/>
  </r>
  <r>
    <s v="survey-based"/>
    <s v="2310021411"/>
    <x v="29"/>
    <s v="total gas production"/>
    <n v="2.508593841264291E-4"/>
    <n v="0.3412171266731272"/>
    <n v="1.58781381883895E-3"/>
    <n v="0.52166385727457254"/>
    <n v="0"/>
    <n v="0.73068066781403207"/>
    <n v="1.2379414948019089E-2"/>
    <n v="0.16980262351941006"/>
  </r>
  <r>
    <s v="survey-based"/>
    <s v="2310011600"/>
    <x v="30"/>
    <s v="Oil Well Oil Production "/>
    <n v="4.7799532851393746E-2"/>
    <n v="0.46954751912042947"/>
    <n v="5.287160808820357E-2"/>
    <n v="0.42728073905621194"/>
    <n v="0"/>
    <n v="0.53237211537212836"/>
    <n v="7.3032868849265603E-2"/>
    <n v="0.2347863070269989"/>
  </r>
  <r>
    <s v="survey-based"/>
    <s v="2310021700"/>
    <x v="31"/>
    <s v="CBM Well Count"/>
    <n v="1.7233950883239985E-3"/>
    <n v="0.23782852218871178"/>
    <n v="6.4627315812149939E-3"/>
    <n v="0.81904351572598022"/>
    <n v="0"/>
    <n v="0.2558139534883721"/>
    <n v="0"/>
    <n v="0.9767441860465117"/>
  </r>
  <r>
    <s v="survey-based"/>
    <s v="2310021700"/>
    <x v="32"/>
    <s v="CBM Well Count"/>
    <n v="1.7233950883239985E-3"/>
    <n v="0.23782852218871178"/>
    <n v="6.4627315812149939E-3"/>
    <n v="0.81904351572598022"/>
    <n v="0"/>
    <n v="0.2558139534883721"/>
    <n v="0"/>
    <n v="0.9767441860465117"/>
  </r>
</pivotCacheRecords>
</file>

<file path=xl/pivotCache/pivotCacheRecords3.xml><?xml version="1.0" encoding="utf-8"?>
<pivotCacheRecords xmlns="http://schemas.openxmlformats.org/spreadsheetml/2006/main" xmlns:r="http://schemas.openxmlformats.org/officeDocument/2006/relationships" count="1714">
  <r>
    <x v="0"/>
    <s v="35"/>
    <x v="0"/>
    <s v="2310021603CONV"/>
    <x v="0"/>
    <n v="0"/>
    <n v="0.27702099848120731"/>
    <n v="0"/>
    <n v="0"/>
    <n v="0"/>
  </r>
  <r>
    <x v="0"/>
    <s v="35"/>
    <x v="1"/>
    <s v="2310021603CONV"/>
    <x v="0"/>
    <n v="0"/>
    <n v="5921.9137759395071"/>
    <n v="0"/>
    <n v="0"/>
    <n v="0"/>
  </r>
  <r>
    <x v="0"/>
    <s v="35"/>
    <x v="2"/>
    <s v="2310021603CONV"/>
    <x v="0"/>
    <n v="0"/>
    <n v="6000.7033502788854"/>
    <n v="0"/>
    <n v="0"/>
    <n v="0"/>
  </r>
  <r>
    <x v="0"/>
    <s v="35"/>
    <x v="3"/>
    <s v="2310021603CONV"/>
    <x v="0"/>
    <n v="0"/>
    <n v="24.152212241032217"/>
    <n v="0"/>
    <n v="0"/>
    <n v="0"/>
  </r>
  <r>
    <x v="0"/>
    <s v="35"/>
    <x v="4"/>
    <s v="2310021603CONV"/>
    <x v="0"/>
    <n v="0"/>
    <n v="0"/>
    <n v="0"/>
    <n v="0"/>
    <n v="0"/>
  </r>
  <r>
    <x v="0"/>
    <s v="35"/>
    <x v="5"/>
    <s v="2310021603CONV"/>
    <x v="0"/>
    <n v="0"/>
    <n v="836.12102985156582"/>
    <n v="0"/>
    <n v="0"/>
    <n v="0"/>
  </r>
  <r>
    <x v="0"/>
    <s v="35"/>
    <x v="6"/>
    <s v="2310021603CONV"/>
    <x v="0"/>
    <n v="0"/>
    <n v="173.22545138193638"/>
    <n v="0"/>
    <n v="0"/>
    <n v="0"/>
  </r>
  <r>
    <x v="0"/>
    <s v="35"/>
    <x v="7"/>
    <s v="2310021603CONV"/>
    <x v="0"/>
    <n v="0"/>
    <n v="14.392706858134478"/>
    <n v="0"/>
    <n v="0"/>
    <n v="0"/>
  </r>
  <r>
    <x v="0"/>
    <s v="35"/>
    <x v="8"/>
    <s v="2310021603CONV"/>
    <x v="0"/>
    <n v="0"/>
    <n v="0.27702099848120731"/>
    <n v="0"/>
    <n v="0"/>
    <n v="0"/>
  </r>
  <r>
    <x v="0"/>
    <s v="35"/>
    <x v="9"/>
    <s v="2310021603CONV"/>
    <x v="0"/>
    <n v="0"/>
    <n v="5085.7927460879409"/>
    <n v="0"/>
    <n v="0"/>
    <n v="0"/>
  </r>
  <r>
    <x v="0"/>
    <s v="35"/>
    <x v="10"/>
    <s v="2310021603CONV"/>
    <x v="0"/>
    <n v="0"/>
    <n v="5827.4778988969492"/>
    <n v="0"/>
    <n v="0"/>
    <n v="0"/>
  </r>
  <r>
    <x v="0"/>
    <s v="35"/>
    <x v="11"/>
    <s v="2310021603CONV"/>
    <x v="0"/>
    <n v="0"/>
    <n v="9.7595053828977392"/>
    <n v="0"/>
    <n v="0"/>
    <n v="0"/>
  </r>
  <r>
    <x v="0"/>
    <s v="35"/>
    <x v="0"/>
    <s v="2310023603CBM"/>
    <x v="0"/>
    <n v="0"/>
    <n v="1.6388891831890573E-4"/>
    <n v="0"/>
    <n v="0"/>
    <n v="0"/>
  </r>
  <r>
    <x v="0"/>
    <s v="35"/>
    <x v="1"/>
    <s v="2310023603CBM"/>
    <x v="0"/>
    <n v="0"/>
    <n v="8.2144691639091244E-2"/>
    <n v="0"/>
    <n v="0"/>
    <n v="0"/>
  </r>
  <r>
    <x v="0"/>
    <s v="35"/>
    <x v="2"/>
    <s v="2310023603CBM"/>
    <x v="0"/>
    <n v="0"/>
    <n v="0.18409417810535028"/>
    <n v="0"/>
    <n v="0"/>
    <n v="0"/>
  </r>
  <r>
    <x v="0"/>
    <s v="35"/>
    <x v="3"/>
    <s v="2310023603CBM"/>
    <x v="0"/>
    <n v="0"/>
    <n v="7.9730852034362403E-4"/>
    <n v="0"/>
    <n v="0"/>
    <n v="0"/>
  </r>
  <r>
    <x v="0"/>
    <s v="35"/>
    <x v="4"/>
    <s v="2310023603CBM"/>
    <x v="0"/>
    <n v="0"/>
    <n v="0"/>
    <n v="0"/>
    <n v="0"/>
    <n v="0"/>
  </r>
  <r>
    <x v="0"/>
    <s v="35"/>
    <x v="5"/>
    <s v="2310023603CBM"/>
    <x v="0"/>
    <n v="0"/>
    <n v="4.0149325753390685E-4"/>
    <n v="0"/>
    <n v="0"/>
    <n v="0"/>
  </r>
  <r>
    <x v="0"/>
    <s v="35"/>
    <x v="6"/>
    <s v="2310023603CBM"/>
    <x v="0"/>
    <n v="0"/>
    <n v="7.25301878054635E-4"/>
    <n v="0"/>
    <n v="0"/>
    <n v="0"/>
  </r>
  <r>
    <x v="0"/>
    <s v="35"/>
    <x v="7"/>
    <s v="2310023603CBM"/>
    <x v="0"/>
    <n v="0"/>
    <n v="0"/>
    <n v="0"/>
    <n v="0"/>
    <n v="0"/>
  </r>
  <r>
    <x v="0"/>
    <s v="35"/>
    <x v="8"/>
    <s v="2310023603CBM"/>
    <x v="0"/>
    <n v="0"/>
    <n v="1.6388891831890573E-4"/>
    <n v="0"/>
    <n v="0"/>
    <n v="0"/>
  </r>
  <r>
    <x v="0"/>
    <s v="35"/>
    <x v="9"/>
    <s v="2310023603CBM"/>
    <x v="0"/>
    <n v="0"/>
    <n v="8.174319838155733E-2"/>
    <n v="0"/>
    <n v="0"/>
    <n v="0"/>
  </r>
  <r>
    <x v="0"/>
    <s v="35"/>
    <x v="10"/>
    <s v="2310023603CBM"/>
    <x v="0"/>
    <n v="0"/>
    <n v="0.18336887622729564"/>
    <n v="0"/>
    <n v="0"/>
    <n v="0"/>
  </r>
  <r>
    <x v="0"/>
    <s v="35"/>
    <x v="11"/>
    <s v="2310023603CBM"/>
    <x v="0"/>
    <n v="0"/>
    <n v="7.9730852034362403E-4"/>
    <n v="0"/>
    <n v="0"/>
    <n v="0"/>
  </r>
  <r>
    <x v="0"/>
    <s v="35"/>
    <x v="0"/>
    <s v="2310021601CONV"/>
    <x v="1"/>
    <n v="0"/>
    <n v="0"/>
    <n v="0"/>
    <n v="0"/>
    <n v="0"/>
  </r>
  <r>
    <x v="0"/>
    <s v="35"/>
    <x v="1"/>
    <s v="2310021601CONV"/>
    <x v="1"/>
    <n v="246.61919741189172"/>
    <n v="1933.1155347527781"/>
    <n v="55.763303832980327"/>
    <n v="0.43038322679228974"/>
    <n v="9.5867848135126117"/>
  </r>
  <r>
    <x v="0"/>
    <s v="35"/>
    <x v="2"/>
    <s v="2310021601CONV"/>
    <x v="1"/>
    <n v="151.37389385081929"/>
    <n v="1291.0995884772415"/>
    <n v="34.227296673448372"/>
    <n v="0.26416753266300164"/>
    <n v="5.8843308305297795"/>
  </r>
  <r>
    <x v="0"/>
    <s v="35"/>
    <x v="3"/>
    <s v="2310021601CONV"/>
    <x v="1"/>
    <n v="27.462301040025512"/>
    <n v="252.45124969039364"/>
    <n v="6.2095272911380928"/>
    <n v="4.7925359666982359E-2"/>
    <n v="1.0675372125022307"/>
  </r>
  <r>
    <x v="0"/>
    <s v="35"/>
    <x v="4"/>
    <s v="2310021601CONV"/>
    <x v="1"/>
    <n v="0"/>
    <n v="0"/>
    <n v="0"/>
    <n v="0"/>
    <n v="0"/>
  </r>
  <r>
    <x v="0"/>
    <s v="35"/>
    <x v="5"/>
    <s v="2310021601CONV"/>
    <x v="1"/>
    <n v="41.065179966822903"/>
    <n v="540.86520057503799"/>
    <n v="9.2852873234415298"/>
    <n v="7.166418854818285E-2"/>
    <n v="1.5963195396041669"/>
  </r>
  <r>
    <x v="0"/>
    <s v="35"/>
    <x v="6"/>
    <s v="2310021601CONV"/>
    <x v="1"/>
    <n v="9.1160729995825509"/>
    <n v="135.14369382175312"/>
    <n v="2.0612440303677606"/>
    <n v="1.5908757121943437E-2"/>
    <n v="0.35436750710573967"/>
  </r>
  <r>
    <x v="0"/>
    <s v="35"/>
    <x v="7"/>
    <s v="2310021601CONV"/>
    <x v="1"/>
    <n v="10.32770295522327"/>
    <n v="135.2201764445114"/>
    <n v="2.3352068445305645"/>
    <n v="1.8023212182454906E-2"/>
    <n v="0.40146698589827473"/>
  </r>
  <r>
    <x v="0"/>
    <s v="35"/>
    <x v="8"/>
    <s v="2310021601CONV"/>
    <x v="1"/>
    <n v="0"/>
    <n v="0"/>
    <n v="0"/>
    <n v="0"/>
    <n v="0"/>
  </r>
  <r>
    <x v="0"/>
    <s v="35"/>
    <x v="9"/>
    <s v="2310021601CONV"/>
    <x v="1"/>
    <n v="205.55401744506881"/>
    <n v="1392.2503341777401"/>
    <n v="46.478016509538797"/>
    <n v="0.35871903824410689"/>
    <n v="7.9904652739084456"/>
  </r>
  <r>
    <x v="0"/>
    <s v="35"/>
    <x v="10"/>
    <s v="2310021601CONV"/>
    <x v="1"/>
    <n v="142.25782085123674"/>
    <n v="1155.9558946554882"/>
    <n v="32.166052643080612"/>
    <n v="0.24825877554105821"/>
    <n v="5.52996332342404"/>
  </r>
  <r>
    <x v="0"/>
    <s v="35"/>
    <x v="11"/>
    <s v="2310021601CONV"/>
    <x v="1"/>
    <n v="17.134598084802242"/>
    <n v="117.23107324588224"/>
    <n v="3.8743204466075278"/>
    <n v="2.9902147484527457E-2"/>
    <n v="0.66607022660395587"/>
  </r>
  <r>
    <x v="0"/>
    <s v="35"/>
    <x v="0"/>
    <s v="2310023601CBM"/>
    <x v="1"/>
    <n v="0"/>
    <n v="0"/>
    <n v="0"/>
    <n v="0"/>
    <n v="0"/>
  </r>
  <r>
    <x v="0"/>
    <s v="35"/>
    <x v="1"/>
    <s v="2310023601CBM"/>
    <x v="1"/>
    <n v="39.974559595554062"/>
    <n v="3.765294574106377"/>
    <n v="9.0386861027428473"/>
    <n v="6.9760911270833892E-2"/>
    <n v="1.553924045164514"/>
  </r>
  <r>
    <x v="0"/>
    <s v="35"/>
    <x v="2"/>
    <s v="2310023601CBM"/>
    <x v="1"/>
    <n v="62.925942470063589"/>
    <n v="4.9659085023118603"/>
    <n v="14.228245350560849"/>
    <n v="0.10981412012293769"/>
    <n v="2.4461091268594224"/>
  </r>
  <r>
    <x v="0"/>
    <s v="35"/>
    <x v="3"/>
    <s v="2310023601CBM"/>
    <x v="1"/>
    <n v="3.5208078256442961"/>
    <n v="0.33794747022601057"/>
    <n v="0.79609324245360147"/>
    <n v="6.1442768803823536E-3"/>
    <n v="0.13686374519259364"/>
  </r>
  <r>
    <x v="0"/>
    <s v="35"/>
    <x v="4"/>
    <s v="2310023601CBM"/>
    <x v="1"/>
    <n v="0"/>
    <n v="0"/>
    <n v="0"/>
    <n v="0"/>
    <n v="0"/>
  </r>
  <r>
    <x v="0"/>
    <s v="35"/>
    <x v="5"/>
    <s v="2310023601CBM"/>
    <x v="1"/>
    <n v="0.24563185407017507"/>
    <n v="8.2551529329550413E-2"/>
    <n v="5.5540054680726939E-2"/>
    <n v="4.2866018163676534E-4"/>
    <n v="9.5484039889319403E-3"/>
  </r>
  <r>
    <x v="0"/>
    <s v="35"/>
    <x v="6"/>
    <s v="2310023601CBM"/>
    <x v="1"/>
    <n v="1.2116299556407188"/>
    <n v="9.324420433875806E-2"/>
    <n v="0.27396281416280366"/>
    <n v="2.1144550605114694E-3"/>
    <n v="4.7099478792535024E-2"/>
  </r>
  <r>
    <x v="0"/>
    <s v="35"/>
    <x v="7"/>
    <s v="2310023601CBM"/>
    <x v="1"/>
    <n v="0"/>
    <n v="1.6761581580495209E-2"/>
    <n v="0"/>
    <n v="0"/>
    <n v="0"/>
  </r>
  <r>
    <x v="0"/>
    <s v="35"/>
    <x v="8"/>
    <s v="2310023601CBM"/>
    <x v="1"/>
    <n v="0"/>
    <n v="0"/>
    <n v="0"/>
    <n v="0"/>
    <n v="0"/>
  </r>
  <r>
    <x v="0"/>
    <s v="35"/>
    <x v="9"/>
    <s v="2310023601CBM"/>
    <x v="1"/>
    <n v="39.728927741483886"/>
    <n v="3.6827430447768266"/>
    <n v="8.983146048062121"/>
    <n v="6.9332251089197133E-2"/>
    <n v="1.544375641175582"/>
  </r>
  <r>
    <x v="0"/>
    <s v="35"/>
    <x v="10"/>
    <s v="2310023601CBM"/>
    <x v="1"/>
    <n v="61.714312514422872"/>
    <n v="4.8726642979731025"/>
    <n v="13.954282536398045"/>
    <n v="0.10769966506242622"/>
    <n v="2.3990096480668872"/>
  </r>
  <r>
    <x v="0"/>
    <s v="35"/>
    <x v="11"/>
    <s v="2310023601CBM"/>
    <x v="1"/>
    <n v="3.5208078256442961"/>
    <n v="0.32118588864551534"/>
    <n v="0.79609324245360147"/>
    <n v="6.1442768803823536E-3"/>
    <n v="0.13686374519259364"/>
  </r>
  <r>
    <x v="0"/>
    <s v="35"/>
    <x v="0"/>
    <s v="2310021602CONV"/>
    <x v="2"/>
    <n v="0"/>
    <n v="0.28254121072534588"/>
    <n v="0"/>
    <n v="0"/>
    <n v="0"/>
  </r>
  <r>
    <x v="0"/>
    <s v="35"/>
    <x v="1"/>
    <s v="2310021602CONV"/>
    <x v="2"/>
    <n v="0"/>
    <n v="15.861622823251045"/>
    <n v="0"/>
    <n v="0"/>
    <n v="0"/>
  </r>
  <r>
    <x v="0"/>
    <s v="35"/>
    <x v="2"/>
    <s v="2310021602CONV"/>
    <x v="2"/>
    <n v="0"/>
    <n v="19.25843655665096"/>
    <n v="0"/>
    <n v="0"/>
    <n v="0"/>
  </r>
  <r>
    <x v="0"/>
    <s v="35"/>
    <x v="3"/>
    <s v="2310021602CONV"/>
    <x v="2"/>
    <n v="0"/>
    <n v="0.61214604769281999"/>
    <n v="0"/>
    <n v="0"/>
    <n v="0"/>
  </r>
  <r>
    <x v="0"/>
    <s v="35"/>
    <x v="4"/>
    <s v="2310021602CONV"/>
    <x v="2"/>
    <n v="0"/>
    <n v="0"/>
    <n v="0"/>
    <n v="0"/>
    <n v="0"/>
  </r>
  <r>
    <x v="0"/>
    <s v="35"/>
    <x v="5"/>
    <s v="2310021602CONV"/>
    <x v="2"/>
    <n v="0"/>
    <n v="3.7272213520993458"/>
    <n v="0"/>
    <n v="0"/>
    <n v="0"/>
  </r>
  <r>
    <x v="0"/>
    <s v="35"/>
    <x v="6"/>
    <s v="2310021602CONV"/>
    <x v="2"/>
    <n v="0"/>
    <n v="0.64045782885448255"/>
    <n v="0"/>
    <n v="0"/>
    <n v="0"/>
  </r>
  <r>
    <x v="0"/>
    <s v="35"/>
    <x v="7"/>
    <s v="2310021602CONV"/>
    <x v="2"/>
    <n v="0"/>
    <n v="0.30198802689657567"/>
    <n v="0"/>
    <n v="0"/>
    <n v="0"/>
  </r>
  <r>
    <x v="0"/>
    <s v="35"/>
    <x v="8"/>
    <s v="2310021602CONV"/>
    <x v="2"/>
    <n v="0"/>
    <n v="0.28254121072534588"/>
    <n v="0"/>
    <n v="0"/>
    <n v="0"/>
  </r>
  <r>
    <x v="0"/>
    <s v="35"/>
    <x v="9"/>
    <s v="2310021602CONV"/>
    <x v="2"/>
    <n v="0"/>
    <n v="12.134401471151699"/>
    <n v="0"/>
    <n v="0"/>
    <n v="0"/>
  </r>
  <r>
    <x v="0"/>
    <s v="35"/>
    <x v="10"/>
    <s v="2310021602CONV"/>
    <x v="2"/>
    <n v="0"/>
    <n v="18.617978727796476"/>
    <n v="0"/>
    <n v="0"/>
    <n v="0"/>
  </r>
  <r>
    <x v="0"/>
    <s v="35"/>
    <x v="11"/>
    <s v="2310021602CONV"/>
    <x v="2"/>
    <n v="0"/>
    <n v="0.31015802079624438"/>
    <n v="0"/>
    <n v="0"/>
    <n v="0"/>
  </r>
  <r>
    <x v="0"/>
    <s v="35"/>
    <x v="0"/>
    <s v="2310023602CBM"/>
    <x v="2"/>
    <n v="0"/>
    <n v="6.0519020850876052E-4"/>
    <n v="0"/>
    <n v="0"/>
    <n v="0"/>
  </r>
  <r>
    <x v="0"/>
    <s v="35"/>
    <x v="1"/>
    <s v="2310023602CBM"/>
    <x v="2"/>
    <n v="0"/>
    <n v="8.5512143165593454E-2"/>
    <n v="0"/>
    <n v="0"/>
    <n v="0"/>
  </r>
  <r>
    <x v="0"/>
    <s v="35"/>
    <x v="2"/>
    <s v="2310023602CBM"/>
    <x v="2"/>
    <n v="0"/>
    <n v="0.29523733426998378"/>
    <n v="0"/>
    <n v="0"/>
    <n v="0"/>
  </r>
  <r>
    <x v="0"/>
    <s v="35"/>
    <x v="3"/>
    <s v="2310023602CBM"/>
    <x v="2"/>
    <n v="0"/>
    <n v="2.2694632819078519E-3"/>
    <n v="0"/>
    <n v="0"/>
    <n v="0"/>
  </r>
  <r>
    <x v="0"/>
    <s v="35"/>
    <x v="4"/>
    <s v="2310023602CBM"/>
    <x v="2"/>
    <n v="0"/>
    <n v="0"/>
    <n v="0"/>
    <n v="0"/>
    <n v="0"/>
  </r>
  <r>
    <x v="0"/>
    <s v="35"/>
    <x v="5"/>
    <s v="2310023602CBM"/>
    <x v="2"/>
    <n v="0"/>
    <n v="1.9958943913844936E-3"/>
    <n v="0"/>
    <n v="0"/>
    <n v="0"/>
  </r>
  <r>
    <x v="0"/>
    <s v="35"/>
    <x v="6"/>
    <s v="2310023602CBM"/>
    <x v="2"/>
    <n v="0"/>
    <n v="7.6206876761953394E-3"/>
    <n v="0"/>
    <n v="0"/>
    <n v="0"/>
  </r>
  <r>
    <x v="0"/>
    <s v="35"/>
    <x v="7"/>
    <s v="2310023602CBM"/>
    <x v="2"/>
    <n v="0"/>
    <n v="0"/>
    <n v="0"/>
    <n v="0"/>
    <n v="0"/>
  </r>
  <r>
    <x v="0"/>
    <s v="35"/>
    <x v="8"/>
    <s v="2310023602CBM"/>
    <x v="2"/>
    <n v="0"/>
    <n v="6.0519020850876052E-4"/>
    <n v="0"/>
    <n v="0"/>
    <n v="0"/>
  </r>
  <r>
    <x v="0"/>
    <s v="35"/>
    <x v="9"/>
    <s v="2310023602CBM"/>
    <x v="2"/>
    <n v="0"/>
    <n v="8.3516248774208962E-2"/>
    <n v="0"/>
    <n v="0"/>
    <n v="0"/>
  </r>
  <r>
    <x v="0"/>
    <s v="35"/>
    <x v="10"/>
    <s v="2310023602CBM"/>
    <x v="2"/>
    <n v="0"/>
    <n v="0.28761664659378844"/>
    <n v="0"/>
    <n v="0"/>
    <n v="0"/>
  </r>
  <r>
    <x v="0"/>
    <s v="35"/>
    <x v="11"/>
    <s v="2310023602CBM"/>
    <x v="2"/>
    <n v="0"/>
    <n v="2.2694632819078519E-3"/>
    <n v="0"/>
    <n v="0"/>
    <n v="0"/>
  </r>
  <r>
    <x v="0"/>
    <s v="35"/>
    <x v="0"/>
    <s v="2310000220"/>
    <x v="3"/>
    <n v="0"/>
    <n v="0"/>
    <n v="0"/>
    <n v="0"/>
    <n v="0"/>
  </r>
  <r>
    <x v="0"/>
    <s v="35"/>
    <x v="1"/>
    <s v="2310000220"/>
    <x v="3"/>
    <n v="85.439689794678713"/>
    <n v="10.429556063670061"/>
    <n v="40.549748864477515"/>
    <n v="0.8685672386050306"/>
    <n v="8.2428393181271122"/>
  </r>
  <r>
    <x v="0"/>
    <s v="35"/>
    <x v="2"/>
    <s v="2310000220"/>
    <x v="3"/>
    <n v="63.887335612237237"/>
    <n v="7.7986770566181534"/>
    <n v="30.320983385149852"/>
    <n v="0.64946919643439227"/>
    <n v="6.1635645351761283"/>
  </r>
  <r>
    <x v="0"/>
    <s v="35"/>
    <x v="3"/>
    <s v="2310000220"/>
    <x v="3"/>
    <n v="9.236723221046347"/>
    <n v="1.1275195744508173"/>
    <n v="4.3837566339975691"/>
    <n v="9.3899160930273576E-2"/>
    <n v="0.89111776412184984"/>
  </r>
  <r>
    <x v="0"/>
    <s v="35"/>
    <x v="4"/>
    <s v="2310000220"/>
    <x v="3"/>
    <n v="0"/>
    <n v="0"/>
    <n v="0"/>
    <n v="0"/>
    <n v="0"/>
  </r>
  <r>
    <x v="0"/>
    <s v="35"/>
    <x v="5"/>
    <s v="2310000220"/>
    <x v="3"/>
    <n v="12.315630961395129"/>
    <n v="1.5033594326010893"/>
    <n v="5.8450088453300904"/>
    <n v="0.12519888124036474"/>
    <n v="1.188157018829133"/>
  </r>
  <r>
    <x v="0"/>
    <s v="35"/>
    <x v="6"/>
    <s v="2310000220"/>
    <x v="3"/>
    <n v="3.0789077403487823"/>
    <n v="0.37583985815027232"/>
    <n v="1.4612522113325226"/>
    <n v="3.1299720310091185E-2"/>
    <n v="0.29703925470728326"/>
  </r>
  <r>
    <x v="0"/>
    <s v="35"/>
    <x v="7"/>
    <s v="2310000220"/>
    <x v="3"/>
    <n v="3.0789077403487823"/>
    <n v="0.37583985815027232"/>
    <n v="1.4612522113325226"/>
    <n v="3.1299720310091185E-2"/>
    <n v="0.29703925470728326"/>
  </r>
  <r>
    <x v="0"/>
    <s v="35"/>
    <x v="8"/>
    <s v="2310000220"/>
    <x v="3"/>
    <n v="0"/>
    <n v="0"/>
    <n v="0"/>
    <n v="0"/>
    <n v="0"/>
  </r>
  <r>
    <x v="0"/>
    <s v="35"/>
    <x v="9"/>
    <s v="2310000220"/>
    <x v="3"/>
    <n v="73.124058833283584"/>
    <n v="8.9261966310689722"/>
    <n v="34.704740019147422"/>
    <n v="0.74336835736466589"/>
    <n v="7.0546822992979781"/>
  </r>
  <r>
    <x v="0"/>
    <s v="35"/>
    <x v="10"/>
    <s v="2310000220"/>
    <x v="3"/>
    <n v="60.808427871888448"/>
    <n v="7.4228371984678798"/>
    <n v="28.859731173817327"/>
    <n v="0.61816947612430106"/>
    <n v="5.8665252804688448"/>
  </r>
  <r>
    <x v="0"/>
    <s v="35"/>
    <x v="11"/>
    <s v="2310000220"/>
    <x v="3"/>
    <n v="6.1578154806975647"/>
    <n v="0.75167971630054498"/>
    <n v="2.9225044226650461"/>
    <n v="6.2599440620182384E-2"/>
    <n v="0.59407850941456664"/>
  </r>
  <r>
    <x v="0"/>
    <s v="35"/>
    <x v="0"/>
    <s v="2310021509CONV"/>
    <x v="4"/>
    <n v="0"/>
    <n v="33.340149849881598"/>
    <n v="0"/>
    <n v="0"/>
    <n v="0"/>
  </r>
  <r>
    <x v="0"/>
    <s v="35"/>
    <x v="1"/>
    <s v="2310021509CONV"/>
    <x v="4"/>
    <n v="0"/>
    <n v="1892.8682068906464"/>
    <n v="0"/>
    <n v="0"/>
    <n v="0"/>
  </r>
  <r>
    <x v="0"/>
    <s v="35"/>
    <x v="2"/>
    <s v="2310021509CONV"/>
    <x v="4"/>
    <n v="0"/>
    <n v="2276.1545912550741"/>
    <n v="0"/>
    <n v="0"/>
    <n v="0"/>
  </r>
  <r>
    <x v="0"/>
    <s v="35"/>
    <x v="3"/>
    <s v="2310021509CONV"/>
    <x v="4"/>
    <n v="0"/>
    <n v="73.949956433947932"/>
    <n v="0"/>
    <n v="0"/>
    <n v="0"/>
  </r>
  <r>
    <x v="0"/>
    <s v="35"/>
    <x v="4"/>
    <s v="2310021509CONV"/>
    <x v="4"/>
    <n v="0"/>
    <n v="0"/>
    <n v="0"/>
    <n v="0"/>
    <n v="0"/>
  </r>
  <r>
    <x v="0"/>
    <s v="35"/>
    <x v="5"/>
    <s v="2310021509CONV"/>
    <x v="4"/>
    <n v="0"/>
    <n v="460.99650807467867"/>
    <n v="0"/>
    <n v="0"/>
    <n v="0"/>
  </r>
  <r>
    <x v="0"/>
    <s v="35"/>
    <x v="6"/>
    <s v="2310021509CONV"/>
    <x v="4"/>
    <n v="0"/>
    <n v="79.214190620771348"/>
    <n v="0"/>
    <n v="0"/>
    <n v="0"/>
  </r>
  <r>
    <x v="0"/>
    <s v="35"/>
    <x v="7"/>
    <s v="2310021509CONV"/>
    <x v="4"/>
    <n v="0"/>
    <n v="37.35099494460421"/>
    <n v="0"/>
    <n v="0"/>
    <n v="0"/>
  </r>
  <r>
    <x v="0"/>
    <s v="35"/>
    <x v="8"/>
    <s v="2310021509CONV"/>
    <x v="4"/>
    <n v="0"/>
    <n v="33.340149849881598"/>
    <n v="0"/>
    <n v="0"/>
    <n v="0"/>
  </r>
  <r>
    <x v="0"/>
    <s v="35"/>
    <x v="9"/>
    <s v="2310021509CONV"/>
    <x v="4"/>
    <n v="0"/>
    <n v="1431.8716988159676"/>
    <n v="0"/>
    <n v="0"/>
    <n v="0"/>
  </r>
  <r>
    <x v="0"/>
    <s v="35"/>
    <x v="10"/>
    <s v="2310021509CONV"/>
    <x v="4"/>
    <n v="0"/>
    <n v="2196.9404006343029"/>
    <n v="0"/>
    <n v="0"/>
    <n v="0"/>
  </r>
  <r>
    <x v="0"/>
    <s v="35"/>
    <x v="11"/>
    <s v="2310021509CONV"/>
    <x v="4"/>
    <n v="0"/>
    <n v="36.598961489343715"/>
    <n v="0"/>
    <n v="0"/>
    <n v="0"/>
  </r>
  <r>
    <x v="0"/>
    <s v="35"/>
    <x v="0"/>
    <s v="2310023509CBM"/>
    <x v="4"/>
    <n v="0"/>
    <n v="7.6590152144895432E-3"/>
    <n v="0"/>
    <n v="0"/>
    <n v="0"/>
  </r>
  <r>
    <x v="0"/>
    <s v="35"/>
    <x v="1"/>
    <s v="2310023509CBM"/>
    <x v="4"/>
    <n v="0"/>
    <n v="1.06747524551948"/>
    <n v="0"/>
    <n v="0"/>
    <n v="0"/>
  </r>
  <r>
    <x v="0"/>
    <s v="35"/>
    <x v="2"/>
    <s v="2310023509CBM"/>
    <x v="4"/>
    <n v="0"/>
    <n v="3.6801568105622251"/>
    <n v="0"/>
    <n v="0"/>
    <n v="0"/>
  </r>
  <r>
    <x v="0"/>
    <s v="35"/>
    <x v="3"/>
    <s v="2310023509CBM"/>
    <x v="4"/>
    <n v="0"/>
    <n v="2.8721307054335784E-2"/>
    <n v="0"/>
    <n v="0"/>
    <n v="0"/>
  </r>
  <r>
    <x v="0"/>
    <s v="35"/>
    <x v="4"/>
    <s v="2310023509CBM"/>
    <x v="4"/>
    <n v="0"/>
    <n v="0"/>
    <n v="0"/>
    <n v="0"/>
    <n v="0"/>
  </r>
  <r>
    <x v="0"/>
    <s v="35"/>
    <x v="5"/>
    <s v="2310023509CBM"/>
    <x v="4"/>
    <n v="0"/>
    <n v="1.0531145919923119E-2"/>
    <n v="0"/>
    <n v="0"/>
    <n v="0"/>
  </r>
  <r>
    <x v="0"/>
    <s v="35"/>
    <x v="6"/>
    <s v="2310023509CBM"/>
    <x v="4"/>
    <n v="0"/>
    <n v="4.0209829876070094E-2"/>
    <n v="0"/>
    <n v="0"/>
    <n v="0"/>
  </r>
  <r>
    <x v="0"/>
    <s v="35"/>
    <x v="7"/>
    <s v="2310023509CBM"/>
    <x v="4"/>
    <n v="0"/>
    <n v="0"/>
    <n v="0"/>
    <n v="0"/>
    <n v="0"/>
  </r>
  <r>
    <x v="0"/>
    <s v="35"/>
    <x v="8"/>
    <s v="2310023509CBM"/>
    <x v="4"/>
    <n v="0"/>
    <n v="7.6590152144895432E-3"/>
    <n v="0"/>
    <n v="0"/>
    <n v="0"/>
  </r>
  <r>
    <x v="0"/>
    <s v="35"/>
    <x v="9"/>
    <s v="2310023509CBM"/>
    <x v="4"/>
    <n v="0"/>
    <n v="1.0569440995995569"/>
    <n v="0"/>
    <n v="0"/>
    <n v="0"/>
  </r>
  <r>
    <x v="0"/>
    <s v="35"/>
    <x v="10"/>
    <s v="2310023509CBM"/>
    <x v="4"/>
    <n v="0"/>
    <n v="3.6399469806861551"/>
    <n v="0"/>
    <n v="0"/>
    <n v="0"/>
  </r>
  <r>
    <x v="0"/>
    <s v="35"/>
    <x v="11"/>
    <s v="2310023509CBM"/>
    <x v="4"/>
    <n v="0"/>
    <n v="2.8721307054335784E-2"/>
    <n v="0"/>
    <n v="0"/>
    <n v="0"/>
  </r>
  <r>
    <x v="0"/>
    <s v="35"/>
    <x v="0"/>
    <s v="2310021100"/>
    <x v="5"/>
    <n v="5.496696095295265"/>
    <n v="0.3023182852412396"/>
    <n v="4.6172247200480223"/>
    <n v="3.2980176571771581E-2"/>
    <n v="0.41774890324244013"/>
  </r>
  <r>
    <x v="0"/>
    <s v="35"/>
    <x v="1"/>
    <s v="2310021100"/>
    <x v="5"/>
    <n v="337.83239972928197"/>
    <n v="18.580781985110509"/>
    <n v="283.77921577259684"/>
    <n v="2.0269943983756917"/>
    <n v="25.67526237942543"/>
  </r>
  <r>
    <x v="0"/>
    <s v="35"/>
    <x v="2"/>
    <s v="2310021100"/>
    <x v="5"/>
    <n v="503.82482507514885"/>
    <n v="27.71036537913319"/>
    <n v="423.21285306312501"/>
    <n v="3.0229489504508926"/>
    <n v="38.290686705711309"/>
  </r>
  <r>
    <x v="0"/>
    <s v="35"/>
    <x v="3"/>
    <s v="2310021100"/>
    <x v="5"/>
    <n v="12.66968958135433"/>
    <n v="0.69683292697448818"/>
    <n v="10.642539248337638"/>
    <n v="7.6018137488125997E-2"/>
    <n v="0.96289640818292921"/>
  </r>
  <r>
    <x v="0"/>
    <s v="35"/>
    <x v="4"/>
    <s v="2310021100"/>
    <x v="5"/>
    <n v="0"/>
    <n v="0"/>
    <n v="0"/>
    <n v="0"/>
    <n v="0"/>
  </r>
  <r>
    <x v="0"/>
    <s v="35"/>
    <x v="5"/>
    <s v="2310021100"/>
    <x v="5"/>
    <n v="72.119771463093869"/>
    <n v="3.9665874304701632"/>
    <n v="60.58060802899886"/>
    <n v="0.43271862877856337"/>
    <n v="5.4811026311951352"/>
  </r>
  <r>
    <x v="0"/>
    <s v="35"/>
    <x v="6"/>
    <s v="2310021100"/>
    <x v="5"/>
    <n v="13.956150369614923"/>
    <n v="0.76758827032882071"/>
    <n v="11.723166310476536"/>
    <n v="8.3736902217689563E-2"/>
    <n v="1.0606674280907344"/>
  </r>
  <r>
    <x v="0"/>
    <s v="35"/>
    <x v="7"/>
    <s v="2310021100"/>
    <x v="5"/>
    <n v="5.808565377297831"/>
    <n v="0.31947109575138072"/>
    <n v="4.8791949169301789"/>
    <n v="3.4851392263787001E-2"/>
    <n v="0.44145096867463524"/>
  </r>
  <r>
    <x v="0"/>
    <s v="35"/>
    <x v="8"/>
    <s v="2310021100"/>
    <x v="5"/>
    <n v="5.496696095295265"/>
    <n v="0.3023182852412396"/>
    <n v="4.6172247200480223"/>
    <n v="3.2980176571771581E-2"/>
    <n v="0.41774890324244013"/>
  </r>
  <r>
    <x v="0"/>
    <s v="35"/>
    <x v="9"/>
    <s v="2310021100"/>
    <x v="5"/>
    <n v="265.71262826618812"/>
    <n v="14.614194554640346"/>
    <n v="223.19860774359799"/>
    <n v="1.5942757695971284"/>
    <n v="20.194159748230295"/>
  </r>
  <r>
    <x v="0"/>
    <s v="35"/>
    <x v="10"/>
    <s v="2310021100"/>
    <x v="5"/>
    <n v="489.86867470553392"/>
    <n v="26.942777108804368"/>
    <n v="411.48968675264848"/>
    <n v="2.9392120482332031"/>
    <n v="37.230019277620578"/>
  </r>
  <r>
    <x v="0"/>
    <s v="35"/>
    <x v="11"/>
    <s v="2310021100"/>
    <x v="5"/>
    <n v="6.8611242040564999"/>
    <n v="0.37736183122310751"/>
    <n v="5.7633443314074597"/>
    <n v="4.1166745224338996E-2"/>
    <n v="0.52144543950829403"/>
  </r>
  <r>
    <x v="0"/>
    <s v="35"/>
    <x v="0"/>
    <s v="2310021300CONV"/>
    <x v="6"/>
    <n v="0"/>
    <n v="12.693738624921396"/>
    <n v="0"/>
    <n v="0"/>
    <n v="0"/>
  </r>
  <r>
    <x v="0"/>
    <s v="35"/>
    <x v="1"/>
    <s v="2310021300CONV"/>
    <x v="6"/>
    <n v="0"/>
    <n v="720.67985230662771"/>
    <n v="0"/>
    <n v="0"/>
    <n v="0"/>
  </r>
  <r>
    <x v="0"/>
    <s v="35"/>
    <x v="2"/>
    <s v="2310021300CONV"/>
    <x v="6"/>
    <n v="0"/>
    <n v="866.61012567132548"/>
    <n v="0"/>
    <n v="0"/>
    <n v="0"/>
  </r>
  <r>
    <x v="0"/>
    <s v="35"/>
    <x v="3"/>
    <s v="2310021300CONV"/>
    <x v="6"/>
    <n v="0"/>
    <n v="28.155284919938445"/>
    <n v="0"/>
    <n v="0"/>
    <n v="0"/>
  </r>
  <r>
    <x v="0"/>
    <s v="35"/>
    <x v="4"/>
    <s v="2310021300CONV"/>
    <x v="6"/>
    <n v="0"/>
    <n v="0"/>
    <n v="0"/>
    <n v="0"/>
    <n v="0"/>
  </r>
  <r>
    <x v="0"/>
    <s v="35"/>
    <x v="5"/>
    <s v="2310021300CONV"/>
    <x v="6"/>
    <n v="0"/>
    <n v="175.51718294158238"/>
    <n v="0"/>
    <n v="0"/>
    <n v="0"/>
  </r>
  <r>
    <x v="0"/>
    <s v="35"/>
    <x v="6"/>
    <s v="2310021300CONV"/>
    <x v="6"/>
    <n v="0"/>
    <n v="30.159559439662882"/>
    <n v="0"/>
    <n v="0"/>
    <n v="0"/>
  </r>
  <r>
    <x v="0"/>
    <s v="35"/>
    <x v="7"/>
    <s v="2310021300CONV"/>
    <x v="6"/>
    <n v="0"/>
    <n v="14.220804925663828"/>
    <n v="0"/>
    <n v="0"/>
    <n v="0"/>
  </r>
  <r>
    <x v="0"/>
    <s v="35"/>
    <x v="8"/>
    <s v="2310021300CONV"/>
    <x v="6"/>
    <n v="0"/>
    <n v="12.693738624921396"/>
    <n v="0"/>
    <n v="0"/>
    <n v="0"/>
  </r>
  <r>
    <x v="0"/>
    <s v="35"/>
    <x v="9"/>
    <s v="2310021300CONV"/>
    <x v="6"/>
    <n v="0"/>
    <n v="545.1626693650453"/>
    <n v="0"/>
    <n v="0"/>
    <n v="0"/>
  </r>
  <r>
    <x v="0"/>
    <s v="35"/>
    <x v="10"/>
    <s v="2310021300CONV"/>
    <x v="6"/>
    <n v="0"/>
    <n v="836.45056623166261"/>
    <n v="0"/>
    <n v="0"/>
    <n v="0"/>
  </r>
  <r>
    <x v="0"/>
    <s v="35"/>
    <x v="11"/>
    <s v="2310021300CONV"/>
    <x v="6"/>
    <n v="0"/>
    <n v="13.934479994274618"/>
    <n v="0"/>
    <n v="0"/>
    <n v="0"/>
  </r>
  <r>
    <x v="0"/>
    <s v="35"/>
    <x v="0"/>
    <s v="2310023300CBM"/>
    <x v="6"/>
    <n v="0"/>
    <n v="2.0751915279646555E-2"/>
    <n v="0"/>
    <n v="0"/>
    <n v="0"/>
  </r>
  <r>
    <x v="0"/>
    <s v="35"/>
    <x v="1"/>
    <s v="2310023300CBM"/>
    <x v="6"/>
    <n v="0"/>
    <n v="2.8922981921007382"/>
    <n v="0"/>
    <n v="0"/>
    <n v="0"/>
  </r>
  <r>
    <x v="0"/>
    <s v="35"/>
    <x v="2"/>
    <s v="2310023300CBM"/>
    <x v="6"/>
    <n v="0"/>
    <n v="9.9712952918701685"/>
    <n v="0"/>
    <n v="0"/>
    <n v="0"/>
  </r>
  <r>
    <x v="0"/>
    <s v="35"/>
    <x v="3"/>
    <s v="2310023300CBM"/>
    <x v="6"/>
    <n v="0"/>
    <n v="7.7819682298674572E-2"/>
    <n v="0"/>
    <n v="0"/>
    <n v="0"/>
  </r>
  <r>
    <x v="0"/>
    <s v="35"/>
    <x v="4"/>
    <s v="2310023300CBM"/>
    <x v="6"/>
    <n v="0"/>
    <n v="0"/>
    <n v="0"/>
    <n v="0"/>
    <n v="0"/>
  </r>
  <r>
    <x v="0"/>
    <s v="35"/>
    <x v="5"/>
    <s v="2310023300CBM"/>
    <x v="6"/>
    <n v="0"/>
    <n v="2.8533883509514017E-2"/>
    <n v="0"/>
    <n v="0"/>
    <n v="0"/>
  </r>
  <r>
    <x v="0"/>
    <s v="35"/>
    <x v="6"/>
    <s v="2310023300CBM"/>
    <x v="6"/>
    <n v="0"/>
    <n v="0.10894755521814443"/>
    <n v="0"/>
    <n v="0"/>
    <n v="0"/>
  </r>
  <r>
    <x v="0"/>
    <s v="35"/>
    <x v="7"/>
    <s v="2310023300CBM"/>
    <x v="6"/>
    <n v="0"/>
    <n v="0"/>
    <n v="0"/>
    <n v="0"/>
    <n v="0"/>
  </r>
  <r>
    <x v="0"/>
    <s v="35"/>
    <x v="8"/>
    <s v="2310023300CBM"/>
    <x v="6"/>
    <n v="0"/>
    <n v="2.0751915279646555E-2"/>
    <n v="0"/>
    <n v="0"/>
    <n v="0"/>
  </r>
  <r>
    <x v="0"/>
    <s v="35"/>
    <x v="9"/>
    <s v="2310023300CBM"/>
    <x v="6"/>
    <n v="0"/>
    <n v="2.8637643085912243"/>
    <n v="0"/>
    <n v="0"/>
    <n v="0"/>
  </r>
  <r>
    <x v="0"/>
    <s v="35"/>
    <x v="10"/>
    <s v="2310023300CBM"/>
    <x v="6"/>
    <n v="0"/>
    <n v="9.8623477366520245"/>
    <n v="0"/>
    <n v="0"/>
    <n v="0"/>
  </r>
  <r>
    <x v="0"/>
    <s v="35"/>
    <x v="11"/>
    <s v="2310023300CBM"/>
    <x v="6"/>
    <n v="0"/>
    <n v="7.7819682298674572E-2"/>
    <n v="0"/>
    <n v="0"/>
    <n v="0"/>
  </r>
  <r>
    <x v="0"/>
    <s v="35"/>
    <x v="0"/>
    <s v="2310021310CONV"/>
    <x v="7"/>
    <n v="0"/>
    <n v="1.1439394142174855"/>
    <n v="0"/>
    <n v="0"/>
    <n v="0"/>
  </r>
  <r>
    <x v="0"/>
    <s v="35"/>
    <x v="1"/>
    <s v="2310021310CONV"/>
    <x v="7"/>
    <n v="0"/>
    <n v="64.946515163580713"/>
    <n v="0"/>
    <n v="0"/>
    <n v="0"/>
  </r>
  <r>
    <x v="0"/>
    <s v="35"/>
    <x v="2"/>
    <s v="2310021310CONV"/>
    <x v="7"/>
    <n v="0"/>
    <n v="78.097517902968193"/>
    <n v="0"/>
    <n v="0"/>
    <n v="0"/>
  </r>
  <r>
    <x v="0"/>
    <s v="35"/>
    <x v="3"/>
    <s v="2310021310CONV"/>
    <x v="7"/>
    <n v="0"/>
    <n v="2.5373092270237469"/>
    <n v="0"/>
    <n v="0"/>
    <n v="0"/>
  </r>
  <r>
    <x v="0"/>
    <s v="35"/>
    <x v="4"/>
    <s v="2310021310CONV"/>
    <x v="7"/>
    <n v="0"/>
    <n v="0"/>
    <n v="0"/>
    <n v="0"/>
    <n v="0"/>
  </r>
  <r>
    <x v="0"/>
    <s v="35"/>
    <x v="5"/>
    <s v="2310021310CONV"/>
    <x v="7"/>
    <n v="0"/>
    <n v="15.817327689819223"/>
    <n v="0"/>
    <n v="0"/>
    <n v="0"/>
  </r>
  <r>
    <x v="0"/>
    <s v="35"/>
    <x v="6"/>
    <s v="2310021310CONV"/>
    <x v="7"/>
    <n v="0"/>
    <n v="2.7179312397949293"/>
    <n v="0"/>
    <n v="0"/>
    <n v="0"/>
  </r>
  <r>
    <x v="0"/>
    <s v="35"/>
    <x v="7"/>
    <s v="2310021310CONV"/>
    <x v="7"/>
    <n v="0"/>
    <n v="1.2815561858526725"/>
    <n v="0"/>
    <n v="0"/>
    <n v="0"/>
  </r>
  <r>
    <x v="0"/>
    <s v="35"/>
    <x v="8"/>
    <s v="2310021310CONV"/>
    <x v="7"/>
    <n v="0"/>
    <n v="1.1439394142174855"/>
    <n v="0"/>
    <n v="0"/>
    <n v="0"/>
  </r>
  <r>
    <x v="0"/>
    <s v="35"/>
    <x v="9"/>
    <s v="2310021310CONV"/>
    <x v="7"/>
    <n v="0"/>
    <n v="49.12918747376149"/>
    <n v="0"/>
    <n v="0"/>
    <n v="0"/>
  </r>
  <r>
    <x v="0"/>
    <s v="35"/>
    <x v="10"/>
    <s v="2310021310CONV"/>
    <x v="7"/>
    <n v="0"/>
    <n v="75.379586663173257"/>
    <n v="0"/>
    <n v="0"/>
    <n v="0"/>
  </r>
  <r>
    <x v="0"/>
    <s v="35"/>
    <x v="11"/>
    <s v="2310021310CONV"/>
    <x v="7"/>
    <n v="0"/>
    <n v="1.2557530411710744"/>
    <n v="0"/>
    <n v="0"/>
    <n v="0"/>
  </r>
  <r>
    <x v="0"/>
    <s v="35"/>
    <x v="0"/>
    <s v="2310000230"/>
    <x v="8"/>
    <n v="4.9937651984056322"/>
    <n v="0.65473492181684245"/>
    <n v="2.6790637164841691"/>
    <n v="5.6159402771794764E-2"/>
    <n v="0.46736784510494261"/>
  </r>
  <r>
    <x v="0"/>
    <s v="35"/>
    <x v="1"/>
    <s v="2310000230"/>
    <x v="8"/>
    <n v="306.92176744243409"/>
    <n v="40.240658386274866"/>
    <n v="164.65791607838165"/>
    <n v="3.4516126554636406"/>
    <n v="28.724891813329307"/>
  </r>
  <r>
    <x v="0"/>
    <s v="35"/>
    <x v="2"/>
    <s v="2310000230"/>
    <x v="8"/>
    <n v="457.72639307939278"/>
    <n v="60.012724323126733"/>
    <n v="245.56184022582548"/>
    <n v="5.1475469604445054"/>
    <n v="42.838737802384941"/>
  </r>
  <r>
    <x v="0"/>
    <s v="35"/>
    <x v="3"/>
    <s v="2310000230"/>
    <x v="8"/>
    <n v="11.510451698452698"/>
    <n v="1.5091407772374026"/>
    <n v="6.1751468642365595"/>
    <n v="0.12944543192080352"/>
    <n v="1.077266309639052"/>
  </r>
  <r>
    <x v="0"/>
    <s v="35"/>
    <x v="4"/>
    <s v="2310000230"/>
    <x v="8"/>
    <n v="0"/>
    <n v="0"/>
    <n v="0"/>
    <n v="0"/>
    <n v="0"/>
  </r>
  <r>
    <x v="0"/>
    <s v="35"/>
    <x v="5"/>
    <s v="2310000230"/>
    <x v="8"/>
    <n v="65.521032745038426"/>
    <n v="8.5904936550436766"/>
    <n v="35.150835996423488"/>
    <n v="0.73684322785688139"/>
    <n v="6.1321313010222953"/>
  </r>
  <r>
    <x v="0"/>
    <s v="35"/>
    <x v="6"/>
    <s v="2310000230"/>
    <x v="8"/>
    <n v="12.679205255526355"/>
    <n v="1.6623766100030464"/>
    <n v="6.8021617766051934"/>
    <n v="0.14258912193122353"/>
    <n v="1.1866502733870172"/>
  </r>
  <r>
    <x v="0"/>
    <s v="35"/>
    <x v="7"/>
    <s v="2310000230"/>
    <x v="8"/>
    <n v="5.2770993940598521"/>
    <n v="0.6918830024873015"/>
    <n v="2.8310673316038382"/>
    <n v="5.9345751865229911E-2"/>
    <n v="0.49388516964990381"/>
  </r>
  <r>
    <x v="0"/>
    <s v="35"/>
    <x v="8"/>
    <s v="2310000230"/>
    <x v="8"/>
    <n v="4.9937651984056322"/>
    <n v="0.65473492181684245"/>
    <n v="2.6790637164841691"/>
    <n v="5.6159402771794764E-2"/>
    <n v="0.46736784510494261"/>
  </r>
  <r>
    <x v="0"/>
    <s v="35"/>
    <x v="9"/>
    <s v="2310000230"/>
    <x v="8"/>
    <n v="241.40073469739568"/>
    <n v="31.650164731231186"/>
    <n v="129.50708008195812"/>
    <n v="2.7147694276067593"/>
    <n v="22.592760512307013"/>
  </r>
  <r>
    <x v="0"/>
    <s v="35"/>
    <x v="10"/>
    <s v="2310000230"/>
    <x v="8"/>
    <n v="445.04718782386647"/>
    <n v="58.350347713123689"/>
    <n v="238.7596784492203"/>
    <n v="5.004957838513282"/>
    <n v="41.652087528997924"/>
  </r>
  <r>
    <x v="0"/>
    <s v="35"/>
    <x v="11"/>
    <s v="2310000230"/>
    <x v="8"/>
    <n v="6.233352304392846"/>
    <n v="0.81725777475010108"/>
    <n v="3.3440795326327213"/>
    <n v="7.0099680055573599E-2"/>
    <n v="0.58338113998914809"/>
  </r>
  <r>
    <x v="0"/>
    <s v="35"/>
    <x v="0"/>
    <s v="2310020800"/>
    <x v="9"/>
    <n v="0"/>
    <n v="2.3225518929071501E-3"/>
    <n v="0"/>
    <n v="0"/>
    <n v="0"/>
  </r>
  <r>
    <x v="0"/>
    <s v="35"/>
    <x v="1"/>
    <s v="2310020800"/>
    <x v="9"/>
    <n v="0"/>
    <n v="54.585001679085984"/>
    <n v="0"/>
    <n v="0"/>
    <n v="0"/>
  </r>
  <r>
    <x v="0"/>
    <s v="35"/>
    <x v="2"/>
    <s v="2310020800"/>
    <x v="9"/>
    <n v="0"/>
    <n v="57.609583590822538"/>
    <n v="0"/>
    <n v="0"/>
    <n v="0"/>
  </r>
  <r>
    <x v="0"/>
    <s v="35"/>
    <x v="3"/>
    <s v="2310020800"/>
    <x v="9"/>
    <n v="0"/>
    <n v="1.0051230408537841"/>
    <n v="0"/>
    <n v="0"/>
    <n v="0"/>
  </r>
  <r>
    <x v="0"/>
    <s v="35"/>
    <x v="4"/>
    <s v="2310020800"/>
    <x v="9"/>
    <n v="0"/>
    <n v="0"/>
    <n v="0"/>
    <n v="0"/>
    <n v="0"/>
  </r>
  <r>
    <x v="0"/>
    <s v="35"/>
    <x v="5"/>
    <s v="2310020800"/>
    <x v="9"/>
    <n v="0"/>
    <n v="10.012908302304874"/>
    <n v="0"/>
    <n v="0"/>
    <n v="0"/>
  </r>
  <r>
    <x v="0"/>
    <s v="35"/>
    <x v="6"/>
    <s v="2310020800"/>
    <x v="9"/>
    <n v="0"/>
    <n v="2.859138798565132"/>
    <n v="0"/>
    <n v="0"/>
    <n v="0"/>
  </r>
  <r>
    <x v="0"/>
    <s v="35"/>
    <x v="7"/>
    <s v="2310020800"/>
    <x v="9"/>
    <n v="0"/>
    <n v="0.381363020815354"/>
    <n v="0"/>
    <n v="0"/>
    <n v="0"/>
  </r>
  <r>
    <x v="0"/>
    <s v="35"/>
    <x v="8"/>
    <s v="2310020800"/>
    <x v="9"/>
    <n v="0"/>
    <n v="2.3225518929071501E-3"/>
    <n v="0"/>
    <n v="0"/>
    <n v="0"/>
  </r>
  <r>
    <x v="0"/>
    <s v="35"/>
    <x v="9"/>
    <s v="2310020800"/>
    <x v="9"/>
    <n v="0"/>
    <n v="44.572093376781112"/>
    <n v="0"/>
    <n v="0"/>
    <n v="0"/>
  </r>
  <r>
    <x v="0"/>
    <s v="35"/>
    <x v="10"/>
    <s v="2310020800"/>
    <x v="9"/>
    <n v="0"/>
    <n v="54.750444792257404"/>
    <n v="0"/>
    <n v="0"/>
    <n v="0"/>
  </r>
  <r>
    <x v="0"/>
    <s v="35"/>
    <x v="11"/>
    <s v="2310020800"/>
    <x v="9"/>
    <n v="0"/>
    <n v="0.62376002003843023"/>
    <n v="0"/>
    <n v="0"/>
    <n v="0"/>
  </r>
  <r>
    <x v="0"/>
    <s v="35"/>
    <x v="0"/>
    <s v="2310010800"/>
    <x v="10"/>
    <n v="0"/>
    <n v="4.8323508364857517"/>
    <n v="0"/>
    <n v="0"/>
    <n v="0"/>
  </r>
  <r>
    <x v="0"/>
    <s v="35"/>
    <x v="1"/>
    <s v="2310010800"/>
    <x v="10"/>
    <n v="0"/>
    <n v="73.010802507391446"/>
    <n v="0"/>
    <n v="0"/>
    <n v="0"/>
  </r>
  <r>
    <x v="0"/>
    <s v="35"/>
    <x v="2"/>
    <s v="2310010800"/>
    <x v="10"/>
    <n v="0"/>
    <n v="54.460674923276002"/>
    <n v="0"/>
    <n v="0"/>
    <n v="0"/>
  </r>
  <r>
    <x v="0"/>
    <s v="35"/>
    <x v="3"/>
    <s v="2310010800"/>
    <x v="10"/>
    <n v="0"/>
    <n v="8.8489776744324402"/>
    <n v="0"/>
    <n v="0"/>
    <n v="0"/>
  </r>
  <r>
    <x v="0"/>
    <s v="35"/>
    <x v="4"/>
    <s v="2310010800"/>
    <x v="10"/>
    <n v="0"/>
    <n v="0"/>
    <n v="0"/>
    <n v="0"/>
    <n v="0"/>
  </r>
  <r>
    <x v="0"/>
    <s v="35"/>
    <x v="5"/>
    <s v="2310010800"/>
    <x v="10"/>
    <n v="0"/>
    <n v="25.541335518128683"/>
    <n v="0"/>
    <n v="0"/>
    <n v="0"/>
  </r>
  <r>
    <x v="0"/>
    <s v="35"/>
    <x v="6"/>
    <s v="2310010800"/>
    <x v="10"/>
    <n v="0"/>
    <n v="11.264218522503228"/>
    <n v="0"/>
    <n v="0"/>
    <n v="0"/>
  </r>
  <r>
    <x v="0"/>
    <s v="35"/>
    <x v="7"/>
    <s v="2310010800"/>
    <x v="10"/>
    <n v="0"/>
    <n v="3.5038593368600757"/>
    <n v="0"/>
    <n v="0"/>
    <n v="0"/>
  </r>
  <r>
    <x v="0"/>
    <s v="35"/>
    <x v="8"/>
    <s v="2310010800"/>
    <x v="10"/>
    <n v="0"/>
    <n v="4.8323508364857517"/>
    <n v="0"/>
    <n v="0"/>
    <n v="0"/>
  </r>
  <r>
    <x v="0"/>
    <s v="35"/>
    <x v="9"/>
    <s v="2310010800"/>
    <x v="10"/>
    <n v="0"/>
    <n v="47.46946698926277"/>
    <n v="0"/>
    <n v="0"/>
    <n v="0"/>
  </r>
  <r>
    <x v="0"/>
    <s v="35"/>
    <x v="10"/>
    <s v="2310010800"/>
    <x v="10"/>
    <n v="0"/>
    <n v="43.196456400772774"/>
    <n v="0"/>
    <n v="0"/>
    <n v="0"/>
  </r>
  <r>
    <x v="0"/>
    <s v="35"/>
    <x v="11"/>
    <s v="2310010800"/>
    <x v="10"/>
    <n v="0"/>
    <n v="5.3451183375723641"/>
    <n v="0"/>
    <n v="0"/>
    <n v="0"/>
  </r>
  <r>
    <x v="0"/>
    <s v="35"/>
    <x v="0"/>
    <s v="2310030401"/>
    <x v="11"/>
    <n v="0"/>
    <n v="0"/>
    <n v="0"/>
    <n v="0"/>
    <n v="0"/>
  </r>
  <r>
    <x v="0"/>
    <s v="35"/>
    <x v="1"/>
    <s v="2310030401"/>
    <x v="11"/>
    <n v="0"/>
    <n v="0"/>
    <n v="0"/>
    <n v="0"/>
    <n v="0"/>
  </r>
  <r>
    <x v="0"/>
    <s v="35"/>
    <x v="2"/>
    <s v="2310030401"/>
    <x v="11"/>
    <n v="0"/>
    <n v="0"/>
    <n v="0"/>
    <n v="0"/>
    <n v="0"/>
  </r>
  <r>
    <x v="0"/>
    <s v="35"/>
    <x v="3"/>
    <s v="2310030401"/>
    <x v="11"/>
    <n v="0"/>
    <n v="0"/>
    <n v="0"/>
    <n v="0"/>
    <n v="0"/>
  </r>
  <r>
    <x v="0"/>
    <s v="35"/>
    <x v="4"/>
    <s v="2310030401"/>
    <x v="11"/>
    <n v="0"/>
    <n v="0"/>
    <n v="0"/>
    <n v="0"/>
    <n v="0"/>
  </r>
  <r>
    <x v="0"/>
    <s v="35"/>
    <x v="5"/>
    <s v="2310030401"/>
    <x v="11"/>
    <n v="0"/>
    <n v="0"/>
    <n v="0"/>
    <n v="0"/>
    <n v="0"/>
  </r>
  <r>
    <x v="0"/>
    <s v="35"/>
    <x v="6"/>
    <s v="2310030401"/>
    <x v="11"/>
    <n v="0"/>
    <n v="0"/>
    <n v="0"/>
    <n v="0"/>
    <n v="0"/>
  </r>
  <r>
    <x v="0"/>
    <s v="35"/>
    <x v="7"/>
    <s v="2310030401"/>
    <x v="11"/>
    <n v="0"/>
    <n v="0"/>
    <n v="0"/>
    <n v="0"/>
    <n v="0"/>
  </r>
  <r>
    <x v="0"/>
    <s v="35"/>
    <x v="8"/>
    <s v="2310030401"/>
    <x v="11"/>
    <n v="0"/>
    <n v="0"/>
    <n v="0"/>
    <n v="0"/>
    <n v="0"/>
  </r>
  <r>
    <x v="0"/>
    <s v="35"/>
    <x v="9"/>
    <s v="2310030401"/>
    <x v="11"/>
    <n v="0"/>
    <n v="0"/>
    <n v="0"/>
    <n v="0"/>
    <n v="0"/>
  </r>
  <r>
    <x v="0"/>
    <s v="35"/>
    <x v="10"/>
    <s v="2310030401"/>
    <x v="11"/>
    <n v="0"/>
    <n v="0"/>
    <n v="0"/>
    <n v="0"/>
    <n v="0"/>
  </r>
  <r>
    <x v="0"/>
    <s v="35"/>
    <x v="11"/>
    <s v="2310030401"/>
    <x v="11"/>
    <n v="0"/>
    <n v="0"/>
    <n v="0"/>
    <n v="0"/>
    <n v="0"/>
  </r>
  <r>
    <x v="0"/>
    <s v="35"/>
    <x v="0"/>
    <s v="2310021010"/>
    <x v="12"/>
    <n v="0"/>
    <n v="7.2749999999999981E-2"/>
    <n v="0"/>
    <n v="0"/>
    <n v="0"/>
  </r>
  <r>
    <x v="0"/>
    <s v="35"/>
    <x v="1"/>
    <s v="2310021010"/>
    <x v="12"/>
    <n v="0"/>
    <n v="1709.7826249999996"/>
    <n v="0"/>
    <n v="0"/>
    <n v="0"/>
  </r>
  <r>
    <x v="0"/>
    <s v="35"/>
    <x v="2"/>
    <s v="2310021010"/>
    <x v="12"/>
    <n v="0"/>
    <n v="1804.5225249999994"/>
    <n v="0"/>
    <n v="0"/>
    <n v="0"/>
  </r>
  <r>
    <x v="0"/>
    <s v="35"/>
    <x v="3"/>
    <s v="2310021010"/>
    <x v="12"/>
    <n v="0"/>
    <n v="31.483774999999994"/>
    <n v="0"/>
    <n v="0"/>
    <n v="0"/>
  </r>
  <r>
    <x v="0"/>
    <s v="35"/>
    <x v="4"/>
    <s v="2310021010"/>
    <x v="12"/>
    <n v="0"/>
    <n v="0"/>
    <n v="0"/>
    <n v="0"/>
    <n v="0"/>
  </r>
  <r>
    <x v="0"/>
    <s v="35"/>
    <x v="5"/>
    <s v="2310021010"/>
    <x v="12"/>
    <n v="0"/>
    <n v="313.63737499999996"/>
    <n v="0"/>
    <n v="0"/>
    <n v="0"/>
  </r>
  <r>
    <x v="0"/>
    <s v="35"/>
    <x v="6"/>
    <s v="2310021010"/>
    <x v="12"/>
    <n v="0"/>
    <n v="89.557675000000003"/>
    <n v="0"/>
    <n v="0"/>
    <n v="0"/>
  </r>
  <r>
    <x v="0"/>
    <s v="35"/>
    <x v="7"/>
    <s v="2310021010"/>
    <x v="12"/>
    <n v="0"/>
    <n v="11.945549999999999"/>
    <n v="0"/>
    <n v="0"/>
    <n v="0"/>
  </r>
  <r>
    <x v="0"/>
    <s v="35"/>
    <x v="8"/>
    <s v="2310021010"/>
    <x v="12"/>
    <n v="0"/>
    <n v="7.2749999999999981E-2"/>
    <n v="0"/>
    <n v="0"/>
    <n v="0"/>
  </r>
  <r>
    <x v="0"/>
    <s v="35"/>
    <x v="9"/>
    <s v="2310021010"/>
    <x v="12"/>
    <n v="0"/>
    <n v="1396.1452499999996"/>
    <n v="0"/>
    <n v="0"/>
    <n v="0"/>
  </r>
  <r>
    <x v="0"/>
    <s v="35"/>
    <x v="10"/>
    <s v="2310021010"/>
    <x v="12"/>
    <n v="0"/>
    <n v="1714.9648499999994"/>
    <n v="0"/>
    <n v="0"/>
    <n v="0"/>
  </r>
  <r>
    <x v="0"/>
    <s v="35"/>
    <x v="11"/>
    <s v="2310021010"/>
    <x v="12"/>
    <n v="0"/>
    <n v="19.538224999999994"/>
    <n v="0"/>
    <n v="0"/>
    <n v="0"/>
  </r>
  <r>
    <x v="0"/>
    <s v="35"/>
    <x v="0"/>
    <s v="2310010200"/>
    <x v="13"/>
    <n v="0"/>
    <n v="75.233200000000011"/>
    <n v="0"/>
    <n v="0"/>
    <n v="0"/>
  </r>
  <r>
    <x v="0"/>
    <s v="35"/>
    <x v="1"/>
    <s v="2310010200"/>
    <x v="13"/>
    <n v="0"/>
    <n v="1136.6799500000002"/>
    <n v="0"/>
    <n v="0"/>
    <n v="0"/>
  </r>
  <r>
    <x v="0"/>
    <s v="35"/>
    <x v="2"/>
    <s v="2310010200"/>
    <x v="13"/>
    <n v="0"/>
    <n v="847.87942500000008"/>
    <n v="0"/>
    <n v="0"/>
    <n v="0"/>
  </r>
  <r>
    <x v="0"/>
    <s v="35"/>
    <x v="3"/>
    <s v="2310010200"/>
    <x v="13"/>
    <n v="0"/>
    <n v="137.76667499999999"/>
    <n v="0"/>
    <n v="0"/>
    <n v="0"/>
  </r>
  <r>
    <x v="0"/>
    <s v="35"/>
    <x v="4"/>
    <s v="2310010200"/>
    <x v="13"/>
    <n v="0"/>
    <n v="0"/>
    <n v="0"/>
    <n v="0"/>
    <n v="0"/>
  </r>
  <r>
    <x v="0"/>
    <s v="35"/>
    <x v="5"/>
    <s v="2310010200"/>
    <x v="13"/>
    <n v="0"/>
    <n v="397.64422500000006"/>
    <n v="0"/>
    <n v="0"/>
    <n v="0"/>
  </r>
  <r>
    <x v="0"/>
    <s v="35"/>
    <x v="6"/>
    <s v="2310010200"/>
    <x v="13"/>
    <n v="0"/>
    <n v="175.36872499999998"/>
    <n v="0"/>
    <n v="0"/>
    <n v="0"/>
  </r>
  <r>
    <x v="0"/>
    <s v="35"/>
    <x v="7"/>
    <s v="2310010200"/>
    <x v="13"/>
    <n v="0"/>
    <n v="54.550374999999995"/>
    <n v="0"/>
    <n v="0"/>
    <n v="0"/>
  </r>
  <r>
    <x v="0"/>
    <s v="35"/>
    <x v="8"/>
    <s v="2310010200"/>
    <x v="13"/>
    <n v="0"/>
    <n v="75.233200000000011"/>
    <n v="0"/>
    <n v="0"/>
    <n v="0"/>
  </r>
  <r>
    <x v="0"/>
    <s v="35"/>
    <x v="9"/>
    <s v="2310010200"/>
    <x v="13"/>
    <n v="0"/>
    <n v="739.03572500000007"/>
    <n v="0"/>
    <n v="0"/>
    <n v="0"/>
  </r>
  <r>
    <x v="0"/>
    <s v="35"/>
    <x v="10"/>
    <s v="2310010200"/>
    <x v="13"/>
    <n v="0"/>
    <n v="672.51070000000016"/>
    <n v="0"/>
    <n v="0"/>
    <n v="0"/>
  </r>
  <r>
    <x v="0"/>
    <s v="35"/>
    <x v="11"/>
    <s v="2310010200"/>
    <x v="13"/>
    <n v="0"/>
    <n v="83.216300000000004"/>
    <n v="0"/>
    <n v="0"/>
    <n v="0"/>
  </r>
  <r>
    <x v="0"/>
    <s v="35"/>
    <x v="0"/>
    <s v="2310021411"/>
    <x v="14"/>
    <n v="2.3328950123510092E-5"/>
    <n v="0"/>
    <n v="1.2693693449556965E-4"/>
    <n v="0"/>
    <n v="0"/>
  </r>
  <r>
    <x v="0"/>
    <s v="35"/>
    <x v="1"/>
    <s v="2310021411"/>
    <x v="14"/>
    <n v="3.5182385400196824E-2"/>
    <n v="0"/>
    <n v="0.19143356761871802"/>
    <n v="0"/>
    <n v="0"/>
  </r>
  <r>
    <x v="0"/>
    <s v="35"/>
    <x v="2"/>
    <s v="2310021411"/>
    <x v="14"/>
    <n v="4.9314580291563055E-2"/>
    <n v="0"/>
    <n v="0.26832933393938729"/>
    <n v="0"/>
    <n v="0"/>
  </r>
  <r>
    <x v="0"/>
    <s v="35"/>
    <x v="3"/>
    <s v="2310021411"/>
    <x v="14"/>
    <n v="2.0612021684705581E-4"/>
    <n v="0"/>
    <n v="1.1215364740207452E-3"/>
    <n v="0"/>
    <n v="0"/>
  </r>
  <r>
    <x v="0"/>
    <s v="35"/>
    <x v="4"/>
    <s v="2310021411"/>
    <x v="14"/>
    <n v="0"/>
    <n v="0"/>
    <n v="0"/>
    <n v="0"/>
    <n v="0"/>
  </r>
  <r>
    <x v="0"/>
    <s v="35"/>
    <x v="5"/>
    <s v="2310021411"/>
    <x v="14"/>
    <n v="3.4505155434448082E-3"/>
    <n v="0"/>
    <n v="1.8774863986390864E-2"/>
    <n v="0"/>
    <n v="0"/>
  </r>
  <r>
    <x v="0"/>
    <s v="35"/>
    <x v="6"/>
    <s v="2310021411"/>
    <x v="14"/>
    <n v="8.0186409409774111E-4"/>
    <n v="0"/>
    <n v="4.3630840414141791E-3"/>
    <n v="0"/>
    <n v="0"/>
  </r>
  <r>
    <x v="0"/>
    <s v="35"/>
    <x v="7"/>
    <s v="2310021411"/>
    <x v="14"/>
    <n v="5.8459687765770331E-5"/>
    <n v="0"/>
    <n v="3.1808947754904439E-4"/>
    <n v="0"/>
    <n v="0"/>
  </r>
  <r>
    <x v="0"/>
    <s v="35"/>
    <x v="8"/>
    <s v="2310021411"/>
    <x v="14"/>
    <n v="2.3328950123510092E-5"/>
    <n v="0"/>
    <n v="1.2693693449556965E-4"/>
    <n v="0"/>
    <n v="0"/>
  </r>
  <r>
    <x v="0"/>
    <s v="35"/>
    <x v="9"/>
    <s v="2310021411"/>
    <x v="14"/>
    <n v="3.1731869856752012E-2"/>
    <n v="0"/>
    <n v="0.17265870363232716"/>
    <n v="0"/>
    <n v="0"/>
  </r>
  <r>
    <x v="0"/>
    <s v="35"/>
    <x v="10"/>
    <s v="2310021411"/>
    <x v="14"/>
    <n v="4.8512716197465312E-2"/>
    <n v="0"/>
    <n v="0.26396624989797313"/>
    <n v="0"/>
    <n v="0"/>
  </r>
  <r>
    <x v="0"/>
    <s v="35"/>
    <x v="11"/>
    <s v="2310021411"/>
    <x v="14"/>
    <n v="1.4766052908128549E-4"/>
    <n v="0"/>
    <n v="8.034469964717007E-4"/>
    <n v="0"/>
    <n v="0"/>
  </r>
  <r>
    <x v="0"/>
    <s v="35"/>
    <x v="0"/>
    <s v="2310121701"/>
    <x v="15"/>
    <n v="0"/>
    <n v="0"/>
    <n v="0"/>
    <n v="0"/>
    <n v="0"/>
  </r>
  <r>
    <x v="0"/>
    <s v="35"/>
    <x v="1"/>
    <s v="2310121701"/>
    <x v="15"/>
    <n v="27.499795351692551"/>
    <n v="0"/>
    <n v="149.63123941362122"/>
    <n v="0"/>
    <n v="0"/>
  </r>
  <r>
    <x v="0"/>
    <s v="35"/>
    <x v="2"/>
    <s v="2310121701"/>
    <x v="15"/>
    <n v="19.021115846757525"/>
    <n v="0"/>
    <n v="103.49724798971006"/>
    <n v="0"/>
    <n v="0"/>
  </r>
  <r>
    <x v="0"/>
    <s v="35"/>
    <x v="3"/>
    <s v="2310121701"/>
    <x v="15"/>
    <n v="3.4124668399296239"/>
    <n v="0"/>
    <n v="18.567834276087659"/>
    <n v="0"/>
    <n v="0"/>
  </r>
  <r>
    <x v="0"/>
    <s v="35"/>
    <x v="4"/>
    <s v="2310121701"/>
    <x v="15"/>
    <n v="0"/>
    <n v="0"/>
    <n v="0"/>
    <n v="0"/>
    <n v="0"/>
  </r>
  <r>
    <x v="0"/>
    <s v="35"/>
    <x v="5"/>
    <s v="2310121701"/>
    <x v="15"/>
    <n v="6.614983300303102"/>
    <n v="0"/>
    <n v="35.993291486943349"/>
    <n v="0"/>
    <n v="0"/>
  </r>
  <r>
    <x v="0"/>
    <s v="35"/>
    <x v="6"/>
    <s v="2310121701"/>
    <x v="15"/>
    <n v="1.6537458250757755"/>
    <n v="0"/>
    <n v="8.9983228717358372"/>
    <n v="0"/>
    <n v="0"/>
  </r>
  <r>
    <x v="0"/>
    <s v="35"/>
    <x v="7"/>
    <s v="2310121701"/>
    <x v="15"/>
    <n v="1.6537458250757755"/>
    <n v="0"/>
    <n v="8.9983228717358372"/>
    <n v="0"/>
    <n v="0"/>
  </r>
  <r>
    <x v="0"/>
    <s v="35"/>
    <x v="8"/>
    <s v="2310121701"/>
    <x v="15"/>
    <n v="0"/>
    <n v="0"/>
    <n v="0"/>
    <n v="0"/>
    <n v="0"/>
  </r>
  <r>
    <x v="0"/>
    <s v="35"/>
    <x v="9"/>
    <s v="2310121701"/>
    <x v="15"/>
    <n v="20.884812051389449"/>
    <n v="0"/>
    <n v="113.63794792667787"/>
    <n v="0"/>
    <n v="0"/>
  </r>
  <r>
    <x v="0"/>
    <s v="35"/>
    <x v="10"/>
    <s v="2310121701"/>
    <x v="15"/>
    <n v="17.367370021681751"/>
    <n v="0"/>
    <n v="94.498925117974224"/>
    <n v="0"/>
    <n v="0"/>
  </r>
  <r>
    <x v="0"/>
    <s v="35"/>
    <x v="11"/>
    <s v="2310121701"/>
    <x v="15"/>
    <n v="1.7587210148538484"/>
    <n v="0"/>
    <n v="9.5695114043518217"/>
    <n v="0"/>
    <n v="0"/>
  </r>
  <r>
    <x v="0"/>
    <s v="35"/>
    <x v="0"/>
    <s v="2310021700"/>
    <x v="16"/>
    <n v="1.9391379571466825"/>
    <n v="1.1895658548478315E-2"/>
    <n v="0.34633198102159229"/>
    <n v="2.2967247271854584E-2"/>
    <n v="3.5322955536815893E-2"/>
  </r>
  <r>
    <x v="0"/>
    <s v="35"/>
    <x v="1"/>
    <s v="2310021700"/>
    <x v="16"/>
    <n v="119.18134423144076"/>
    <n v="0.7311189856816529"/>
    <n v="21.2859074293129"/>
    <n v="1.4115898216871758"/>
    <n v="2.1709839197308263"/>
  </r>
  <r>
    <x v="0"/>
    <s v="35"/>
    <x v="2"/>
    <s v="2310021700"/>
    <x v="16"/>
    <n v="177.74055998697671"/>
    <n v="1.090351000571161"/>
    <n v="31.744642005128071"/>
    <n v="2.1051681116414791"/>
    <n v="3.2376870734596346"/>
  </r>
  <r>
    <x v="0"/>
    <s v="35"/>
    <x v="3"/>
    <s v="2310021700"/>
    <x v="16"/>
    <n v="4.4696442274657571"/>
    <n v="2.7419071122379089E-2"/>
    <n v="0.79828293497884739"/>
    <n v="5.2938690520232187E-2"/>
    <n v="8.1418159925284839E-2"/>
  </r>
  <r>
    <x v="0"/>
    <s v="35"/>
    <x v="4"/>
    <s v="2310021700"/>
    <x v="16"/>
    <n v="0"/>
    <n v="0"/>
    <n v="0"/>
    <n v="0"/>
    <n v="0"/>
  </r>
  <r>
    <x v="0"/>
    <s v="35"/>
    <x v="5"/>
    <s v="2310021700"/>
    <x v="16"/>
    <n v="25.442590217881996"/>
    <n v="0.15607778946585019"/>
    <n v="4.5440720914180543"/>
    <n v="0.30134331526901392"/>
    <n v="0.46345721803623674"/>
  </r>
  <r>
    <x v="0"/>
    <s v="35"/>
    <x v="6"/>
    <s v="2310021700"/>
    <x v="16"/>
    <n v="4.9234850259468947"/>
    <n v="3.0203161420959117E-2"/>
    <n v="0.87933935606900726"/>
    <n v="5.8314003711517293E-2"/>
    <n v="8.9685234625390672E-2"/>
  </r>
  <r>
    <x v="0"/>
    <s v="35"/>
    <x v="7"/>
    <s v="2310021700"/>
    <x v="16"/>
    <n v="2.0491599688996853"/>
    <n v="1.2570589529952259E-2"/>
    <n v="0.36598202249799466"/>
    <n v="2.4270353500044906E-2"/>
    <n v="3.7327094858053661E-2"/>
  </r>
  <r>
    <x v="0"/>
    <s v="35"/>
    <x v="8"/>
    <s v="2310021700"/>
    <x v="16"/>
    <n v="1.9391379571466825"/>
    <n v="1.1895658548478315E-2"/>
    <n v="0.34633198102159229"/>
    <n v="2.2967247271854584E-2"/>
    <n v="3.5322955536815893E-2"/>
  </r>
  <r>
    <x v="0"/>
    <s v="35"/>
    <x v="9"/>
    <s v="2310021700"/>
    <x v="16"/>
    <n v="93.738754013558761"/>
    <n v="0.57504119621580274"/>
    <n v="16.741835337894845"/>
    <n v="1.1102465064181619"/>
    <n v="1.7075267016945894"/>
  </r>
  <r>
    <x v="0"/>
    <s v="35"/>
    <x v="10"/>
    <s v="2310021700"/>
    <x v="16"/>
    <n v="172.81707496102982"/>
    <n v="1.0601478391502019"/>
    <n v="30.865302649059064"/>
    <n v="2.046854107929962"/>
    <n v="3.1480018388342441"/>
  </r>
  <r>
    <x v="0"/>
    <s v="35"/>
    <x v="11"/>
    <s v="2310021700"/>
    <x v="16"/>
    <n v="2.4204842585660713"/>
    <n v="1.484848159242683E-2"/>
    <n v="0.43230091248085278"/>
    <n v="2.8668337020187278E-2"/>
    <n v="4.4091065067231178E-2"/>
  </r>
  <r>
    <x v="0"/>
    <s v="35"/>
    <x v="0"/>
    <s v="2310011600"/>
    <x v="17"/>
    <n v="46.390820401662069"/>
    <n v="0.78448770803964096"/>
    <n v="45.865686325524123"/>
    <n v="0"/>
    <n v="0.24265583268663901"/>
  </r>
  <r>
    <x v="0"/>
    <s v="35"/>
    <x v="1"/>
    <s v="2310011600"/>
    <x v="17"/>
    <n v="700.90751708846915"/>
    <n v="11.852632198950911"/>
    <n v="692.97339524588142"/>
    <n v="0"/>
    <n v="3.666227407121553"/>
  </r>
  <r>
    <x v="0"/>
    <s v="35"/>
    <x v="2"/>
    <s v="2310011600"/>
    <x v="17"/>
    <n v="522.82532349334474"/>
    <n v="8.841189618575557"/>
    <n v="516.90705365338385"/>
    <n v="0"/>
    <n v="2.7347353015855189"/>
  </r>
  <r>
    <x v="0"/>
    <s v="35"/>
    <x v="3"/>
    <s v="2310011600"/>
    <x v="17"/>
    <n v="84.950647815846551"/>
    <n v="1.4365501283341939"/>
    <n v="83.989024814316366"/>
    <n v="0"/>
    <n v="0.44435019696881928"/>
  </r>
  <r>
    <x v="0"/>
    <s v="35"/>
    <x v="4"/>
    <s v="2310011600"/>
    <x v="17"/>
    <n v="0"/>
    <n v="0"/>
    <n v="0"/>
    <n v="0"/>
    <n v="0"/>
  </r>
  <r>
    <x v="0"/>
    <s v="35"/>
    <x v="5"/>
    <s v="2310011600"/>
    <x v="17"/>
    <n v="245.19815488020055"/>
    <n v="4.1464008800031005"/>
    <n v="242.42256467897334"/>
    <n v="0"/>
    <n v="1.2825546504788878"/>
  </r>
  <r>
    <x v="0"/>
    <s v="35"/>
    <x v="6"/>
    <s v="2310011600"/>
    <x v="17"/>
    <n v="108.13708609421724"/>
    <n v="1.8286422634831967"/>
    <n v="106.91299761484423"/>
    <n v="0"/>
    <n v="0.56563118399947376"/>
  </r>
  <r>
    <x v="0"/>
    <s v="35"/>
    <x v="7"/>
    <s v="2310011600"/>
    <x v="17"/>
    <n v="33.637232624271149"/>
    <n v="0.56881933317276034"/>
    <n v="33.256466409639792"/>
    <n v="0"/>
    <n v="0.17594581473330148"/>
  </r>
  <r>
    <x v="0"/>
    <s v="35"/>
    <x v="8"/>
    <s v="2310011600"/>
    <x v="17"/>
    <n v="46.390820401662069"/>
    <n v="0.78448770803964096"/>
    <n v="45.865686325524123"/>
    <n v="0"/>
    <n v="0.24265583268663901"/>
  </r>
  <r>
    <x v="0"/>
    <s v="35"/>
    <x v="9"/>
    <s v="2310011600"/>
    <x v="17"/>
    <n v="455.70936220826866"/>
    <n v="7.7062313189478102"/>
    <n v="450.55083056690808"/>
    <n v="0"/>
    <n v="2.3836727566426652"/>
  </r>
  <r>
    <x v="0"/>
    <s v="35"/>
    <x v="10"/>
    <s v="2310011600"/>
    <x v="17"/>
    <n v="414.6882373991275"/>
    <n v="7.0125473550923605"/>
    <n v="409.99405603853961"/>
    <n v="0"/>
    <n v="2.1691041175860453"/>
  </r>
  <r>
    <x v="0"/>
    <s v="35"/>
    <x v="11"/>
    <s v="2310011600"/>
    <x v="17"/>
    <n v="51.313415191575402"/>
    <n v="0.86773079516143359"/>
    <n v="50.732558404676567"/>
    <n v="0"/>
    <n v="0.26840438223551777"/>
  </r>
  <r>
    <x v="0"/>
    <s v="35"/>
    <x v="0"/>
    <s v="2310021604CONV"/>
    <x v="18"/>
    <n v="0"/>
    <n v="1.4640726756519006E-5"/>
    <n v="0"/>
    <n v="0"/>
    <n v="0"/>
  </r>
  <r>
    <x v="0"/>
    <s v="35"/>
    <x v="1"/>
    <s v="2310021604CONV"/>
    <x v="18"/>
    <n v="0"/>
    <n v="0.312976712756588"/>
    <n v="0"/>
    <n v="0"/>
    <n v="0"/>
  </r>
  <r>
    <x v="0"/>
    <s v="35"/>
    <x v="2"/>
    <s v="2310021604CONV"/>
    <x v="18"/>
    <n v="0"/>
    <n v="0.31714078925436134"/>
    <n v="0"/>
    <n v="0"/>
    <n v="0"/>
  </r>
  <r>
    <x v="0"/>
    <s v="35"/>
    <x v="3"/>
    <s v="2310021604CONV"/>
    <x v="18"/>
    <n v="0"/>
    <n v="1.2764589757638693E-3"/>
    <n v="0"/>
    <n v="0"/>
    <n v="0"/>
  </r>
  <r>
    <x v="0"/>
    <s v="35"/>
    <x v="4"/>
    <s v="2310021604CONV"/>
    <x v="18"/>
    <n v="0"/>
    <n v="0"/>
    <n v="0"/>
    <n v="0"/>
    <n v="0"/>
  </r>
  <r>
    <x v="0"/>
    <s v="35"/>
    <x v="5"/>
    <s v="2310021604CONV"/>
    <x v="18"/>
    <n v="0"/>
    <n v="4.4189500436973145E-2"/>
    <n v="0"/>
    <n v="0"/>
    <n v="0"/>
  </r>
  <r>
    <x v="0"/>
    <s v="35"/>
    <x v="6"/>
    <s v="2310021604CONV"/>
    <x v="18"/>
    <n v="0"/>
    <n v="9.1550695249177898E-3"/>
    <n v="0"/>
    <n v="0"/>
    <n v="0"/>
  </r>
  <r>
    <x v="0"/>
    <s v="35"/>
    <x v="7"/>
    <s v="2310021604CONV"/>
    <x v="18"/>
    <n v="0"/>
    <n v="7.6066323329969138E-4"/>
    <n v="0"/>
    <n v="0"/>
    <n v="0"/>
  </r>
  <r>
    <x v="0"/>
    <s v="35"/>
    <x v="8"/>
    <s v="2310021604CONV"/>
    <x v="18"/>
    <n v="0"/>
    <n v="1.4640726756519006E-5"/>
    <n v="0"/>
    <n v="0"/>
    <n v="0"/>
  </r>
  <r>
    <x v="0"/>
    <s v="35"/>
    <x v="9"/>
    <s v="2310021604CONV"/>
    <x v="18"/>
    <n v="0"/>
    <n v="0.26878721231961489"/>
    <n v="0"/>
    <n v="0"/>
    <n v="0"/>
  </r>
  <r>
    <x v="0"/>
    <s v="35"/>
    <x v="10"/>
    <s v="2310021604CONV"/>
    <x v="18"/>
    <n v="0"/>
    <n v="0.30798571972944355"/>
    <n v="0"/>
    <n v="0"/>
    <n v="0"/>
  </r>
  <r>
    <x v="0"/>
    <s v="35"/>
    <x v="11"/>
    <s v="2310021604CONV"/>
    <x v="18"/>
    <n v="0"/>
    <n v="5.157957424641778E-4"/>
    <n v="0"/>
    <n v="0"/>
    <n v="0"/>
  </r>
  <r>
    <x v="0"/>
    <s v="35"/>
    <x v="0"/>
    <s v="2310021604CBM"/>
    <x v="18"/>
    <n v="0"/>
    <n v="3.3108277059727976E-6"/>
    <n v="0"/>
    <n v="0"/>
    <n v="0"/>
  </r>
  <r>
    <x v="0"/>
    <s v="35"/>
    <x v="1"/>
    <s v="2310021604CBM"/>
    <x v="18"/>
    <n v="0"/>
    <n v="1.6594588808505305E-3"/>
    <n v="0"/>
    <n v="0"/>
    <n v="0"/>
  </r>
  <r>
    <x v="0"/>
    <s v="35"/>
    <x v="2"/>
    <s v="2310021604CBM"/>
    <x v="18"/>
    <n v="0"/>
    <n v="3.7190074327873206E-3"/>
    <n v="0"/>
    <n v="0"/>
    <n v="0"/>
  </r>
  <r>
    <x v="0"/>
    <s v="35"/>
    <x v="3"/>
    <s v="2310021604CBM"/>
    <x v="18"/>
    <n v="0"/>
    <n v="1.6106953212207105E-5"/>
    <n v="0"/>
    <n v="0"/>
    <n v="0"/>
  </r>
  <r>
    <x v="0"/>
    <s v="35"/>
    <x v="4"/>
    <s v="2310021604CBM"/>
    <x v="18"/>
    <n v="0"/>
    <n v="0"/>
    <n v="0"/>
    <n v="0"/>
    <n v="0"/>
  </r>
  <r>
    <x v="0"/>
    <s v="35"/>
    <x v="5"/>
    <s v="2310021604CBM"/>
    <x v="18"/>
    <n v="0"/>
    <n v="8.110829056897798E-6"/>
    <n v="0"/>
    <n v="0"/>
    <n v="0"/>
  </r>
  <r>
    <x v="0"/>
    <s v="35"/>
    <x v="6"/>
    <s v="2310021604CBM"/>
    <x v="18"/>
    <n v="0"/>
    <n v="1.4652299726481118E-5"/>
    <n v="0"/>
    <n v="0"/>
    <n v="0"/>
  </r>
  <r>
    <x v="0"/>
    <s v="35"/>
    <x v="7"/>
    <s v="2310021604CBM"/>
    <x v="18"/>
    <n v="0"/>
    <n v="0"/>
    <n v="0"/>
    <n v="0"/>
    <n v="0"/>
  </r>
  <r>
    <x v="0"/>
    <s v="35"/>
    <x v="8"/>
    <s v="2310021604CBM"/>
    <x v="18"/>
    <n v="0"/>
    <n v="3.3108277059727976E-6"/>
    <n v="0"/>
    <n v="0"/>
    <n v="0"/>
  </r>
  <r>
    <x v="0"/>
    <s v="35"/>
    <x v="9"/>
    <s v="2310021604CBM"/>
    <x v="18"/>
    <n v="0"/>
    <n v="1.6513480517936327E-3"/>
    <n v="0"/>
    <n v="0"/>
    <n v="0"/>
  </r>
  <r>
    <x v="0"/>
    <s v="35"/>
    <x v="10"/>
    <s v="2310021604CBM"/>
    <x v="18"/>
    <n v="0"/>
    <n v="3.7043551330608396E-3"/>
    <n v="0"/>
    <n v="0"/>
    <n v="0"/>
  </r>
  <r>
    <x v="0"/>
    <s v="35"/>
    <x v="11"/>
    <s v="2310021604CBM"/>
    <x v="18"/>
    <n v="0"/>
    <n v="1.6106953212207105E-5"/>
    <n v="0"/>
    <n v="0"/>
    <n v="0"/>
  </r>
  <r>
    <x v="0"/>
    <s v="35"/>
    <x v="0"/>
    <s v="2310021605CONV"/>
    <x v="19"/>
    <n v="0"/>
    <n v="4.9235798759530167E-3"/>
    <n v="0"/>
    <n v="0"/>
    <n v="0"/>
  </r>
  <r>
    <x v="0"/>
    <s v="35"/>
    <x v="1"/>
    <s v="2310021605CONV"/>
    <x v="19"/>
    <n v="0"/>
    <n v="105.25200491731916"/>
    <n v="0"/>
    <n v="0"/>
    <n v="0"/>
  </r>
  <r>
    <x v="0"/>
    <s v="35"/>
    <x v="2"/>
    <s v="2310021605CONV"/>
    <x v="19"/>
    <n v="0"/>
    <n v="106.65235638807087"/>
    <n v="0"/>
    <n v="0"/>
    <n v="0"/>
  </r>
  <r>
    <x v="0"/>
    <s v="35"/>
    <x v="3"/>
    <s v="2310021605CONV"/>
    <x v="19"/>
    <n v="0"/>
    <n v="0.4292647373363625"/>
    <n v="0"/>
    <n v="0"/>
    <n v="0"/>
  </r>
  <r>
    <x v="0"/>
    <s v="35"/>
    <x v="4"/>
    <s v="2310021605CONV"/>
    <x v="19"/>
    <n v="0"/>
    <n v="0"/>
    <n v="0"/>
    <n v="0"/>
    <n v="0"/>
  </r>
  <r>
    <x v="0"/>
    <s v="35"/>
    <x v="5"/>
    <s v="2310021605CONV"/>
    <x v="19"/>
    <n v="0"/>
    <n v="14.860637637610539"/>
    <n v="0"/>
    <n v="0"/>
    <n v="0"/>
  </r>
  <r>
    <x v="0"/>
    <s v="35"/>
    <x v="6"/>
    <s v="2310021605CONV"/>
    <x v="19"/>
    <n v="0"/>
    <n v="3.0787895181340859"/>
    <n v="0"/>
    <n v="0"/>
    <n v="0"/>
  </r>
  <r>
    <x v="0"/>
    <s v="35"/>
    <x v="7"/>
    <s v="2310021605CONV"/>
    <x v="19"/>
    <n v="0"/>
    <n v="0.25580602999670859"/>
    <n v="0"/>
    <n v="0"/>
    <n v="0"/>
  </r>
  <r>
    <x v="0"/>
    <s v="35"/>
    <x v="8"/>
    <s v="2310021605CONV"/>
    <x v="19"/>
    <n v="0"/>
    <n v="4.9235798759530167E-3"/>
    <n v="0"/>
    <n v="0"/>
    <n v="0"/>
  </r>
  <r>
    <x v="0"/>
    <s v="35"/>
    <x v="9"/>
    <s v="2310021605CONV"/>
    <x v="19"/>
    <n v="0"/>
    <n v="90.391367279708618"/>
    <n v="0"/>
    <n v="0"/>
    <n v="0"/>
  </r>
  <r>
    <x v="0"/>
    <s v="35"/>
    <x v="10"/>
    <s v="2310021605CONV"/>
    <x v="19"/>
    <n v="0"/>
    <n v="103.57356686993678"/>
    <n v="0"/>
    <n v="0"/>
    <n v="0"/>
  </r>
  <r>
    <x v="0"/>
    <s v="35"/>
    <x v="11"/>
    <s v="2310021605CONV"/>
    <x v="19"/>
    <n v="0"/>
    <n v="0.17345870733965388"/>
    <n v="0"/>
    <n v="0"/>
    <n v="0"/>
  </r>
  <r>
    <x v="0"/>
    <s v="35"/>
    <x v="0"/>
    <s v="2310021605CBM"/>
    <x v="19"/>
    <n v="0"/>
    <n v="0"/>
    <n v="0"/>
    <n v="0"/>
    <n v="0"/>
  </r>
  <r>
    <x v="0"/>
    <s v="35"/>
    <x v="1"/>
    <s v="2310021605CBM"/>
    <x v="19"/>
    <n v="0"/>
    <n v="0"/>
    <n v="0"/>
    <n v="0"/>
    <n v="0"/>
  </r>
  <r>
    <x v="0"/>
    <s v="35"/>
    <x v="2"/>
    <s v="2310021605CBM"/>
    <x v="19"/>
    <n v="0"/>
    <n v="0"/>
    <n v="0"/>
    <n v="0"/>
    <n v="0"/>
  </r>
  <r>
    <x v="0"/>
    <s v="35"/>
    <x v="3"/>
    <s v="2310021605CBM"/>
    <x v="19"/>
    <n v="0"/>
    <n v="0"/>
    <n v="0"/>
    <n v="0"/>
    <n v="0"/>
  </r>
  <r>
    <x v="0"/>
    <s v="35"/>
    <x v="4"/>
    <s v="2310021605CBM"/>
    <x v="19"/>
    <n v="0"/>
    <n v="0"/>
    <n v="0"/>
    <n v="0"/>
    <n v="0"/>
  </r>
  <r>
    <x v="0"/>
    <s v="35"/>
    <x v="5"/>
    <s v="2310021605CBM"/>
    <x v="19"/>
    <n v="0"/>
    <n v="0"/>
    <n v="0"/>
    <n v="0"/>
    <n v="0"/>
  </r>
  <r>
    <x v="0"/>
    <s v="35"/>
    <x v="6"/>
    <s v="2310021605CBM"/>
    <x v="19"/>
    <n v="0"/>
    <n v="0"/>
    <n v="0"/>
    <n v="0"/>
    <n v="0"/>
  </r>
  <r>
    <x v="0"/>
    <s v="35"/>
    <x v="7"/>
    <s v="2310021605CBM"/>
    <x v="19"/>
    <n v="0"/>
    <n v="0"/>
    <n v="0"/>
    <n v="0"/>
    <n v="0"/>
  </r>
  <r>
    <x v="0"/>
    <s v="35"/>
    <x v="8"/>
    <s v="2310021605CBM"/>
    <x v="19"/>
    <n v="0"/>
    <n v="0"/>
    <n v="0"/>
    <n v="0"/>
    <n v="0"/>
  </r>
  <r>
    <x v="0"/>
    <s v="35"/>
    <x v="9"/>
    <s v="2310021605CBM"/>
    <x v="19"/>
    <n v="0"/>
    <n v="0"/>
    <n v="0"/>
    <n v="0"/>
    <n v="0"/>
  </r>
  <r>
    <x v="0"/>
    <s v="35"/>
    <x v="10"/>
    <s v="2310021605CBM"/>
    <x v="19"/>
    <n v="0"/>
    <n v="0"/>
    <n v="0"/>
    <n v="0"/>
    <n v="0"/>
  </r>
  <r>
    <x v="0"/>
    <s v="35"/>
    <x v="11"/>
    <s v="2310021605CBM"/>
    <x v="19"/>
    <n v="0"/>
    <n v="0"/>
    <n v="0"/>
    <n v="0"/>
    <n v="0"/>
  </r>
  <r>
    <x v="0"/>
    <s v="35"/>
    <x v="0"/>
    <s v="2310021400CONV"/>
    <x v="20"/>
    <n v="1.6521066567345757E-4"/>
    <n v="0.23423481480226799"/>
    <n v="1.3877695916570434E-4"/>
    <n v="0"/>
    <n v="1.2556010591182773E-5"/>
  </r>
  <r>
    <x v="0"/>
    <s v="35"/>
    <x v="1"/>
    <s v="2310021400CONV"/>
    <x v="20"/>
    <n v="3.5317298051330037"/>
    <n v="5007.2679839694174"/>
    <n v="2.9666530363117234"/>
    <n v="0"/>
    <n v="0.26841146519010822"/>
  </r>
  <r>
    <x v="0"/>
    <s v="35"/>
    <x v="2"/>
    <s v="2310021400CONV"/>
    <x v="20"/>
    <n v="3.5787185825040457"/>
    <n v="5073.8884259392198"/>
    <n v="3.0061236093033981"/>
    <n v="0"/>
    <n v="0.27198261227030746"/>
  </r>
  <r>
    <x v="0"/>
    <s v="35"/>
    <x v="3"/>
    <s v="2310021400CONV"/>
    <x v="20"/>
    <n v="1.4403973286155964E-2"/>
    <n v="20.42187773619996"/>
    <n v="1.2099337560371012E-2"/>
    <n v="0"/>
    <n v="1.0947019697478532E-3"/>
  </r>
  <r>
    <x v="0"/>
    <s v="35"/>
    <x v="4"/>
    <s v="2310021400CONV"/>
    <x v="20"/>
    <n v="0"/>
    <n v="0"/>
    <n v="0"/>
    <n v="0"/>
    <n v="0"/>
  </r>
  <r>
    <x v="0"/>
    <s v="35"/>
    <x v="5"/>
    <s v="2310021400CONV"/>
    <x v="20"/>
    <n v="0.49864852369566853"/>
    <n v="706.98126009696398"/>
    <n v="0.41886475990436162"/>
    <n v="0"/>
    <n v="3.7897287800870809E-2"/>
  </r>
  <r>
    <x v="0"/>
    <s v="35"/>
    <x v="6"/>
    <s v="2310021400CONV"/>
    <x v="20"/>
    <n v="0.1033087465979093"/>
    <n v="146.47059878473334"/>
    <n v="8.6779347142243835E-2"/>
    <n v="0"/>
    <n v="7.8514647414411071E-3"/>
  </r>
  <r>
    <x v="0"/>
    <s v="35"/>
    <x v="7"/>
    <s v="2310021400CONV"/>
    <x v="20"/>
    <n v="8.5835683717551941E-3"/>
    <n v="12.169738192778782"/>
    <n v="7.2101974322743637E-3"/>
    <n v="0"/>
    <n v="6.5235119625339474E-4"/>
  </r>
  <r>
    <x v="0"/>
    <s v="35"/>
    <x v="8"/>
    <s v="2310021400CONV"/>
    <x v="20"/>
    <n v="1.6521066567345757E-4"/>
    <n v="0.23423481480226799"/>
    <n v="1.3877695916570434E-4"/>
    <n v="0"/>
    <n v="1.2556010591182773E-5"/>
  </r>
  <r>
    <x v="0"/>
    <s v="35"/>
    <x v="9"/>
    <s v="2310021400CONV"/>
    <x v="20"/>
    <n v="3.0330812814373354"/>
    <n v="4300.286723872453"/>
    <n v="2.5477882764073616"/>
    <n v="0"/>
    <n v="0.23051417738923743"/>
  </r>
  <r>
    <x v="0"/>
    <s v="35"/>
    <x v="10"/>
    <s v="2310021400CONV"/>
    <x v="20"/>
    <n v="3.4754098359061363"/>
    <n v="4927.4178271544861"/>
    <n v="2.9193442621611543"/>
    <n v="0"/>
    <n v="0.26413114752886635"/>
  </r>
  <r>
    <x v="0"/>
    <s v="35"/>
    <x v="11"/>
    <s v="2310021400CONV"/>
    <x v="20"/>
    <n v="5.8204049144007708E-3"/>
    <n v="8.2521395434211797"/>
    <n v="4.8891401280966472E-3"/>
    <n v="0"/>
    <n v="4.4235077349445852E-4"/>
  </r>
  <r>
    <x v="0"/>
    <s v="35"/>
    <x v="0"/>
    <s v="2310023400CBM"/>
    <x v="20"/>
    <n v="6.6314157681894277E-5"/>
    <n v="4.0762478289444067E-4"/>
    <n v="5.5703892452791184E-5"/>
    <n v="0"/>
    <n v="5.0398759838239636E-6"/>
  </r>
  <r>
    <x v="0"/>
    <s v="35"/>
    <x v="1"/>
    <s v="2310023400CBM"/>
    <x v="20"/>
    <n v="3.3238098646093076E-2"/>
    <n v="0.20431040999465008"/>
    <n v="2.7920002862718177E-2"/>
    <n v="0"/>
    <n v="2.526095497103073E-3"/>
  </r>
  <r>
    <x v="0"/>
    <s v="35"/>
    <x v="2"/>
    <s v="2310023400CBM"/>
    <x v="20"/>
    <n v="7.4489785401119737E-2"/>
    <n v="0.45787933773718342"/>
    <n v="6.2571419736940567E-2"/>
    <n v="0"/>
    <n v="5.6612236904850987E-3"/>
  </r>
  <r>
    <x v="0"/>
    <s v="35"/>
    <x v="3"/>
    <s v="2310023400CBM"/>
    <x v="20"/>
    <n v="3.2261389898431984E-4"/>
    <n v="1.9830670422300673E-3"/>
    <n v="2.7099567514682864E-4"/>
    <n v="0"/>
    <n v="2.4518656322808304E-5"/>
  </r>
  <r>
    <x v="0"/>
    <s v="35"/>
    <x v="4"/>
    <s v="2310023400CBM"/>
    <x v="20"/>
    <n v="0"/>
    <n v="0"/>
    <n v="0"/>
    <n v="0"/>
    <n v="0"/>
  </r>
  <r>
    <x v="0"/>
    <s v="35"/>
    <x v="5"/>
    <s v="2310023400CBM"/>
    <x v="20"/>
    <n v="1.6245568926455926E-4"/>
    <n v="9.9859467994890903E-4"/>
    <n v="1.3646277898222978E-4"/>
    <n v="0"/>
    <n v="1.2346632384106504E-5"/>
  </r>
  <r>
    <x v="0"/>
    <s v="35"/>
    <x v="6"/>
    <s v="2310023400CBM"/>
    <x v="20"/>
    <n v="2.934779459261383E-4"/>
    <n v="1.8039720049872663E-3"/>
    <n v="2.4652147457795618E-4"/>
    <n v="0"/>
    <n v="2.2304323890386511E-5"/>
  </r>
  <r>
    <x v="0"/>
    <s v="35"/>
    <x v="7"/>
    <s v="2310023400CBM"/>
    <x v="20"/>
    <n v="0"/>
    <n v="0"/>
    <n v="0"/>
    <n v="0"/>
    <n v="0"/>
  </r>
  <r>
    <x v="0"/>
    <s v="35"/>
    <x v="8"/>
    <s v="2310023400CBM"/>
    <x v="20"/>
    <n v="6.6314157681894277E-5"/>
    <n v="4.0762478289444067E-4"/>
    <n v="5.5703892452791184E-5"/>
    <n v="0"/>
    <n v="5.0398759838239636E-6"/>
  </r>
  <r>
    <x v="0"/>
    <s v="35"/>
    <x v="9"/>
    <s v="2310023400CBM"/>
    <x v="20"/>
    <n v="3.3075642956828515E-2"/>
    <n v="0.20331181531470116"/>
    <n v="2.7783540083735948E-2"/>
    <n v="0"/>
    <n v="2.5137488647189667E-3"/>
  </r>
  <r>
    <x v="0"/>
    <s v="35"/>
    <x v="10"/>
    <s v="2310023400CBM"/>
    <x v="20"/>
    <n v="7.4196307455193594E-2"/>
    <n v="0.45607536573219615"/>
    <n v="6.2324898262362607E-2"/>
    <n v="0"/>
    <n v="5.6389193665947121E-3"/>
  </r>
  <r>
    <x v="0"/>
    <s v="35"/>
    <x v="11"/>
    <s v="2310023400CBM"/>
    <x v="20"/>
    <n v="3.2261389898431984E-4"/>
    <n v="1.9830670422300673E-3"/>
    <n v="2.7099567514682864E-4"/>
    <n v="0"/>
    <n v="2.4518656322808304E-5"/>
  </r>
  <r>
    <x v="0"/>
    <s v="35"/>
    <x v="0"/>
    <s v="2310020600"/>
    <x v="21"/>
    <n v="0.65791062761546204"/>
    <n v="4.8149277335598956E-2"/>
    <n v="0.2653644439360745"/>
    <n v="0"/>
    <n v="3.7549623275888668E-3"/>
  </r>
  <r>
    <x v="0"/>
    <s v="35"/>
    <x v="1"/>
    <s v="2310020600"/>
    <x v="21"/>
    <n v="9786.4522384561515"/>
    <n v="712.83758940758514"/>
    <n v="4134.7798046980952"/>
    <n v="0"/>
    <n v="55.590969521441295"/>
  </r>
  <r>
    <x v="0"/>
    <s v="35"/>
    <x v="2"/>
    <s v="2310020600"/>
    <x v="21"/>
    <n v="15854.223155299498"/>
    <n v="1158.5100773534039"/>
    <n v="6503.0376975124855"/>
    <n v="0"/>
    <n v="90.347232027835688"/>
  </r>
  <r>
    <x v="0"/>
    <s v="35"/>
    <x v="3"/>
    <s v="2310020600"/>
    <x v="21"/>
    <n v="32.136429245779944"/>
    <n v="2.2928033472522102"/>
    <n v="15.505526008366109"/>
    <n v="0"/>
    <n v="0.17880264779458582"/>
  </r>
  <r>
    <x v="0"/>
    <s v="35"/>
    <x v="4"/>
    <s v="2310020600"/>
    <x v="21"/>
    <n v="0"/>
    <n v="0"/>
    <n v="0"/>
    <n v="0"/>
    <n v="0"/>
  </r>
  <r>
    <x v="0"/>
    <s v="35"/>
    <x v="5"/>
    <s v="2310020600"/>
    <x v="21"/>
    <n v="989.65484532839116"/>
    <n v="72.085691229073646"/>
    <n v="418.12954974692406"/>
    <n v="0"/>
    <n v="5.6216360130191809"/>
  </r>
  <r>
    <x v="0"/>
    <s v="35"/>
    <x v="6"/>
    <s v="2310020600"/>
    <x v="21"/>
    <n v="177.9992508682065"/>
    <n v="13.006876708635451"/>
    <n v="73.01119879456256"/>
    <n v="0"/>
    <n v="1.0143505273921443"/>
  </r>
  <r>
    <x v="0"/>
    <s v="35"/>
    <x v="7"/>
    <s v="2310020600"/>
    <x v="21"/>
    <n v="18.527028462780141"/>
    <n v="1.3218280272901657"/>
    <n v="8.9391176440394453"/>
    <n v="0"/>
    <n v="0.10308182404383821"/>
  </r>
  <r>
    <x v="0"/>
    <s v="35"/>
    <x v="8"/>
    <s v="2310020600"/>
    <x v="21"/>
    <n v="0.65791062761546204"/>
    <n v="4.8149277335598956E-2"/>
    <n v="0.2653644439360745"/>
    <n v="0"/>
    <n v="3.7549623275888668E-3"/>
  </r>
  <r>
    <x v="0"/>
    <s v="35"/>
    <x v="9"/>
    <s v="2310020600"/>
    <x v="21"/>
    <n v="8796.7973931277611"/>
    <n v="640.75189817851151"/>
    <n v="3716.6502549511711"/>
    <n v="0"/>
    <n v="49.96933350842211"/>
  </r>
  <r>
    <x v="0"/>
    <s v="35"/>
    <x v="10"/>
    <s v="2310020600"/>
    <x v="21"/>
    <n v="15676.223904431292"/>
    <n v="1145.5032006447684"/>
    <n v="6430.0264987179225"/>
    <n v="0"/>
    <n v="89.332881500443548"/>
  </r>
  <r>
    <x v="0"/>
    <s v="35"/>
    <x v="11"/>
    <s v="2310020600"/>
    <x v="21"/>
    <n v="13.609400782999799"/>
    <n v="0.97097531996204467"/>
    <n v="6.5664083643266649"/>
    <n v="0"/>
    <n v="7.572082375074761E-2"/>
  </r>
  <r>
    <x v="0"/>
    <s v="35"/>
    <x v="0"/>
    <s v="2310021700"/>
    <x v="22"/>
    <n v="2.6230323719406474"/>
    <n v="3.50630578248995"/>
    <n v="2.3768586390188173"/>
    <n v="0"/>
    <n v="9.8216560831726751E-3"/>
  </r>
  <r>
    <x v="0"/>
    <s v="35"/>
    <x v="1"/>
    <s v="2310021700"/>
    <x v="22"/>
    <n v="381.44503496704385"/>
    <n v="509.89188929357618"/>
    <n v="345.64610653336155"/>
    <n v="0"/>
    <n v="1.4282789599383763"/>
  </r>
  <r>
    <x v="0"/>
    <s v="35"/>
    <x v="2"/>
    <s v="2310021700"/>
    <x v="22"/>
    <n v="1320.9230293873245"/>
    <n v="1765.7273717663893"/>
    <n v="1196.9533229798858"/>
    <n v="0"/>
    <n v="4.9460509316499035"/>
  </r>
  <r>
    <x v="0"/>
    <s v="35"/>
    <x v="3"/>
    <s v="2310021700"/>
    <x v="22"/>
    <n v="9.8363713947774265"/>
    <n v="13.148646684337312"/>
    <n v="8.9132198963205642"/>
    <n v="0"/>
    <n v="3.6831210311897532E-2"/>
  </r>
  <r>
    <x v="0"/>
    <s v="35"/>
    <x v="4"/>
    <s v="2310021700"/>
    <x v="22"/>
    <n v="0"/>
    <n v="0"/>
    <n v="0"/>
    <n v="0"/>
    <n v="0"/>
  </r>
  <r>
    <x v="0"/>
    <s v="35"/>
    <x v="5"/>
    <s v="2310021700"/>
    <x v="22"/>
    <n v="19.466567639234533"/>
    <n v="26.021691309963082"/>
    <n v="17.639614348764781"/>
    <n v="0"/>
    <n v="7.2890420460547195E-2"/>
  </r>
  <r>
    <x v="0"/>
    <s v="35"/>
    <x v="6"/>
    <s v="2310021700"/>
    <x v="22"/>
    <n v="74.326894622531853"/>
    <n v="99.355548638040858"/>
    <n v="67.351254786192797"/>
    <n v="0"/>
    <n v="0.27830887812208932"/>
  </r>
  <r>
    <x v="0"/>
    <s v="35"/>
    <x v="7"/>
    <s v="2310021700"/>
    <x v="22"/>
    <n v="0"/>
    <n v="0"/>
    <n v="0"/>
    <n v="0"/>
    <n v="0"/>
  </r>
  <r>
    <x v="0"/>
    <s v="35"/>
    <x v="8"/>
    <s v="2310021700"/>
    <x v="22"/>
    <n v="2.6230323719406474"/>
    <n v="3.50630578248995"/>
    <n v="2.3768586390188173"/>
    <n v="0"/>
    <n v="9.8216560831726751E-3"/>
  </r>
  <r>
    <x v="0"/>
    <s v="35"/>
    <x v="9"/>
    <s v="2310021700"/>
    <x v="22"/>
    <n v="361.97846732780931"/>
    <n v="483.87019798361308"/>
    <n v="328.00649218459677"/>
    <n v="0"/>
    <n v="1.3553885394778291"/>
  </r>
  <r>
    <x v="0"/>
    <s v="35"/>
    <x v="10"/>
    <s v="2310021700"/>
    <x v="22"/>
    <n v="1246.5961347647926"/>
    <n v="1666.3718231283485"/>
    <n v="1129.602068193693"/>
    <n v="0"/>
    <n v="4.6677420535278138"/>
  </r>
  <r>
    <x v="0"/>
    <s v="35"/>
    <x v="11"/>
    <s v="2310021700"/>
    <x v="22"/>
    <n v="9.8363713947774265"/>
    <n v="13.148646684337312"/>
    <n v="8.9132198963205642"/>
    <n v="0"/>
    <n v="3.6831210311897532E-2"/>
  </r>
  <r>
    <x v="0"/>
    <s v="35"/>
    <x v="0"/>
    <s v="2310021700"/>
    <x v="23"/>
    <n v="0.34376349064976258"/>
    <n v="2.0183997336807999E-3"/>
    <n v="0.13002365421053044"/>
    <n v="0"/>
    <n v="3.9381312298347139E-3"/>
  </r>
  <r>
    <x v="0"/>
    <s v="35"/>
    <x v="1"/>
    <s v="2310021700"/>
    <x v="23"/>
    <n v="49.990567449336382"/>
    <n v="0.29351851133340334"/>
    <n v="18.908221590183583"/>
    <n v="0"/>
    <n v="0.57268854961089311"/>
  </r>
  <r>
    <x v="0"/>
    <s v="35"/>
    <x v="2"/>
    <s v="2310021700"/>
    <x v="23"/>
    <n v="173.11456630094551"/>
    <n v="1.0164383479398933"/>
    <n v="65.478124116597868"/>
    <n v="0"/>
    <n v="1.9831887283912666"/>
  </r>
  <r>
    <x v="0"/>
    <s v="35"/>
    <x v="3"/>
    <s v="2310021700"/>
    <x v="23"/>
    <n v="1.2891130899366097"/>
    <n v="7.5689990013029992E-3"/>
    <n v="0.48758870328948911"/>
    <n v="0"/>
    <n v="1.4767992111880178E-2"/>
  </r>
  <r>
    <x v="0"/>
    <s v="35"/>
    <x v="4"/>
    <s v="2310021700"/>
    <x v="23"/>
    <n v="0"/>
    <n v="0"/>
    <n v="0"/>
    <n v="0"/>
    <n v="0"/>
  </r>
  <r>
    <x v="0"/>
    <s v="35"/>
    <x v="5"/>
    <s v="2310021700"/>
    <x v="23"/>
    <n v="2.5512057396691525"/>
    <n v="1.4979348085452961E-2"/>
    <n v="0.96495730913038325"/>
    <n v="0"/>
    <n v="2.9226439893702546E-2"/>
  </r>
  <r>
    <x v="0"/>
    <s v="35"/>
    <x v="6"/>
    <s v="2310021700"/>
    <x v="23"/>
    <n v="9.7409673696458547"/>
    <n v="5.7193874508093122E-2"/>
    <n v="3.6843824530432814"/>
    <n v="0"/>
    <n v="0.1115918614123188"/>
  </r>
  <r>
    <x v="0"/>
    <s v="35"/>
    <x v="7"/>
    <s v="2310021700"/>
    <x v="23"/>
    <n v="0"/>
    <n v="0"/>
    <n v="0"/>
    <n v="0"/>
    <n v="0"/>
  </r>
  <r>
    <x v="0"/>
    <s v="35"/>
    <x v="8"/>
    <s v="2310021700"/>
    <x v="23"/>
    <n v="0.34376349064976258"/>
    <n v="2.0183997336807999E-3"/>
    <n v="0.13002365421053044"/>
    <n v="0"/>
    <n v="3.9381312298347139E-3"/>
  </r>
  <r>
    <x v="0"/>
    <s v="35"/>
    <x v="9"/>
    <s v="2310021700"/>
    <x v="23"/>
    <n v="47.439361709667232"/>
    <n v="0.27853916324795036"/>
    <n v="17.943264281053199"/>
    <n v="0"/>
    <n v="0.54346210971719056"/>
  </r>
  <r>
    <x v="0"/>
    <s v="35"/>
    <x v="10"/>
    <s v="2310021700"/>
    <x v="23"/>
    <n v="163.37359893129965"/>
    <n v="0.95924447343180008"/>
    <n v="61.793741663554584"/>
    <n v="0"/>
    <n v="1.8715968669789478"/>
  </r>
  <r>
    <x v="0"/>
    <s v="35"/>
    <x v="11"/>
    <s v="2310021700"/>
    <x v="23"/>
    <n v="1.2891130899366097"/>
    <n v="7.5689990013029992E-3"/>
    <n v="0.48758870328948911"/>
    <n v="0"/>
    <n v="1.4767992111880178E-2"/>
  </r>
  <r>
    <x v="1"/>
    <s v="35"/>
    <x v="0"/>
    <s v="20200201"/>
    <x v="24"/>
    <n v="18.11"/>
    <n v="0.2"/>
    <n v="3.88"/>
    <n v="0.27"/>
    <n v="0.2"/>
  </r>
  <r>
    <x v="1"/>
    <s v="35"/>
    <x v="0"/>
    <s v="20200201"/>
    <x v="24"/>
    <n v="22.51"/>
    <n v="0.25"/>
    <n v="4.82"/>
    <n v="0.33"/>
    <n v="0.24"/>
  </r>
  <r>
    <x v="1"/>
    <s v="35"/>
    <x v="0"/>
    <s v="20200201"/>
    <x v="24"/>
    <n v="24.04"/>
    <n v="0.27"/>
    <n v="5.15"/>
    <n v="0.35"/>
    <n v="0.26"/>
  </r>
  <r>
    <x v="1"/>
    <s v="35"/>
    <x v="0"/>
    <s v="31088811"/>
    <x v="25"/>
    <n v="0"/>
    <n v="0.56000000000000005"/>
    <n v="0"/>
    <n v="0"/>
    <n v="0"/>
  </r>
  <r>
    <x v="1"/>
    <s v="35"/>
    <x v="0"/>
    <s v="31000207"/>
    <x v="25"/>
    <n v="0"/>
    <n v="7.7"/>
    <n v="0"/>
    <n v="0"/>
    <n v="0"/>
  </r>
  <r>
    <x v="1"/>
    <s v="35"/>
    <x v="0"/>
    <s v="31000207"/>
    <x v="25"/>
    <n v="0"/>
    <n v="23.57"/>
    <n v="0"/>
    <n v="0"/>
    <n v="0"/>
  </r>
  <r>
    <x v="1"/>
    <s v="35"/>
    <x v="0"/>
    <s v="31000207"/>
    <x v="25"/>
    <n v="0"/>
    <n v="19.34"/>
    <n v="0"/>
    <n v="0"/>
    <n v="0"/>
  </r>
  <r>
    <x v="1"/>
    <s v="35"/>
    <x v="0"/>
    <s v="31000207"/>
    <x v="25"/>
    <n v="0"/>
    <n v="12.85"/>
    <n v="0"/>
    <n v="0"/>
    <n v="0"/>
  </r>
  <r>
    <x v="1"/>
    <s v="35"/>
    <x v="0"/>
    <s v="31000207"/>
    <x v="25"/>
    <n v="0"/>
    <n v="16.29"/>
    <n v="0"/>
    <n v="0"/>
    <n v="0"/>
  </r>
  <r>
    <x v="1"/>
    <s v="35"/>
    <x v="0"/>
    <s v="31000207"/>
    <x v="25"/>
    <n v="0"/>
    <n v="5.82"/>
    <n v="0"/>
    <n v="0"/>
    <n v="0"/>
  </r>
  <r>
    <x v="1"/>
    <s v="35"/>
    <x v="0"/>
    <s v="31000207"/>
    <x v="25"/>
    <n v="0"/>
    <n v="20.36"/>
    <n v="0"/>
    <n v="0"/>
    <n v="0"/>
  </r>
  <r>
    <x v="1"/>
    <s v="35"/>
    <x v="0"/>
    <s v="31000207"/>
    <x v="25"/>
    <n v="0"/>
    <n v="1.139"/>
    <n v="0"/>
    <n v="0"/>
    <n v="0"/>
  </r>
  <r>
    <x v="1"/>
    <s v="35"/>
    <x v="0"/>
    <s v="31000207"/>
    <x v="25"/>
    <n v="0"/>
    <n v="11.57"/>
    <n v="0"/>
    <n v="0"/>
    <n v="0"/>
  </r>
  <r>
    <x v="1"/>
    <s v="35"/>
    <x v="0"/>
    <s v="31000306"/>
    <x v="26"/>
    <n v="0"/>
    <n v="23.6"/>
    <n v="0"/>
    <n v="0"/>
    <n v="0"/>
  </r>
  <r>
    <x v="1"/>
    <s v="35"/>
    <x v="0"/>
    <s v="20200254"/>
    <x v="24"/>
    <n v="0.99399999999999999"/>
    <n v="3.9E-2"/>
    <n v="7.8E-2"/>
    <n v="0"/>
    <n v="3.0000000000000001E-3"/>
  </r>
  <r>
    <x v="1"/>
    <s v="35"/>
    <x v="0"/>
    <s v="20200254"/>
    <x v="24"/>
    <n v="1.7999999999999999E-2"/>
    <n v="1E-3"/>
    <n v="2E-3"/>
    <n v="0"/>
    <n v="0"/>
  </r>
  <r>
    <x v="1"/>
    <s v="35"/>
    <x v="0"/>
    <s v="20200201"/>
    <x v="24"/>
    <n v="17.18"/>
    <n v="0.61"/>
    <n v="18.04"/>
    <n v="0.61"/>
    <n v="0.23"/>
  </r>
  <r>
    <x v="1"/>
    <s v="35"/>
    <x v="0"/>
    <s v="20200201"/>
    <x v="24"/>
    <n v="7.34"/>
    <n v="0.44"/>
    <n v="10.9"/>
    <n v="0.44"/>
    <n v="0.16"/>
  </r>
  <r>
    <x v="1"/>
    <s v="35"/>
    <x v="0"/>
    <s v="20200254"/>
    <x v="24"/>
    <n v="11.35"/>
    <n v="3.49"/>
    <n v="7.77"/>
    <n v="0"/>
    <n v="0.31"/>
  </r>
  <r>
    <x v="1"/>
    <s v="35"/>
    <x v="0"/>
    <s v="20200201"/>
    <x v="24"/>
    <n v="10.91"/>
    <n v="0.66"/>
    <n v="16.21"/>
    <n v="0.66"/>
    <n v="0.2"/>
  </r>
  <r>
    <x v="1"/>
    <s v="35"/>
    <x v="0"/>
    <s v="20200201"/>
    <x v="24"/>
    <n v="8.3699999999999992"/>
    <n v="0.51"/>
    <n v="12.42"/>
    <n v="0.51"/>
    <n v="0.15"/>
  </r>
  <r>
    <x v="1"/>
    <s v="35"/>
    <x v="0"/>
    <s v="31088811"/>
    <x v="25"/>
    <n v="0"/>
    <n v="0.55600000000000005"/>
    <n v="0"/>
    <n v="0"/>
    <n v="0"/>
  </r>
  <r>
    <x v="1"/>
    <s v="35"/>
    <x v="1"/>
    <s v="20200201"/>
    <x v="24"/>
    <n v="4"/>
    <n v="0.3"/>
    <n v="6.2"/>
    <n v="0"/>
    <n v="0.1"/>
  </r>
  <r>
    <x v="1"/>
    <s v="35"/>
    <x v="1"/>
    <s v="20200201"/>
    <x v="24"/>
    <n v="15.8"/>
    <n v="1.1000000000000001"/>
    <n v="24.5"/>
    <n v="0.2"/>
    <n v="0.4"/>
  </r>
  <r>
    <x v="1"/>
    <s v="35"/>
    <x v="1"/>
    <s v="20200201"/>
    <x v="24"/>
    <n v="17.600000000000001"/>
    <n v="1.3"/>
    <n v="27.2"/>
    <n v="0.2"/>
    <n v="0.4"/>
  </r>
  <r>
    <x v="1"/>
    <s v="35"/>
    <x v="1"/>
    <s v="20200201"/>
    <x v="24"/>
    <n v="10"/>
    <n v="0.7"/>
    <n v="15.4"/>
    <n v="0.1"/>
    <n v="0.2"/>
  </r>
  <r>
    <x v="1"/>
    <s v="35"/>
    <x v="1"/>
    <s v="20200201"/>
    <x v="24"/>
    <n v="17.3"/>
    <n v="1.2"/>
    <n v="26.7"/>
    <n v="0.2"/>
    <n v="0.4"/>
  </r>
  <r>
    <x v="1"/>
    <s v="35"/>
    <x v="1"/>
    <s v="20200201"/>
    <x v="24"/>
    <n v="8.1999999999999993"/>
    <n v="0.6"/>
    <n v="12.7"/>
    <n v="0.1"/>
    <n v="0.2"/>
  </r>
  <r>
    <x v="1"/>
    <s v="35"/>
    <x v="1"/>
    <s v="20200201"/>
    <x v="24"/>
    <n v="16.399999999999999"/>
    <n v="1.2"/>
    <n v="25.3"/>
    <n v="0.2"/>
    <n v="0.4"/>
  </r>
  <r>
    <x v="1"/>
    <s v="35"/>
    <x v="1"/>
    <s v="20200202"/>
    <x v="24"/>
    <n v="140.1"/>
    <n v="77.099999999999994"/>
    <n v="62.6"/>
    <n v="0"/>
    <n v="2.1"/>
  </r>
  <r>
    <x v="1"/>
    <s v="35"/>
    <x v="1"/>
    <s v="20200201"/>
    <x v="24"/>
    <n v="28.9"/>
    <n v="0.4"/>
    <n v="6.9"/>
    <n v="0.2"/>
    <n v="0.4"/>
  </r>
  <r>
    <x v="1"/>
    <s v="35"/>
    <x v="1"/>
    <s v="31000404"/>
    <x v="27"/>
    <n v="15.3"/>
    <n v="0.3"/>
    <n v="3.8"/>
    <n v="0.1"/>
    <n v="0.7"/>
  </r>
  <r>
    <x v="1"/>
    <s v="35"/>
    <x v="1"/>
    <s v="31000305"/>
    <x v="28"/>
    <n v="0"/>
    <n v="8.9"/>
    <n v="0"/>
    <n v="0"/>
    <n v="0"/>
  </r>
  <r>
    <x v="1"/>
    <s v="35"/>
    <x v="1"/>
    <s v="31000205"/>
    <x v="29"/>
    <n v="0.6"/>
    <n v="1.8"/>
    <n v="4"/>
    <n v="0"/>
    <n v="0"/>
  </r>
  <r>
    <x v="1"/>
    <s v="35"/>
    <x v="1"/>
    <s v="40400314"/>
    <x v="30"/>
    <n v="0"/>
    <n v="1.1000000000000001"/>
    <n v="0"/>
    <n v="0"/>
    <n v="0"/>
  </r>
  <r>
    <x v="1"/>
    <s v="35"/>
    <x v="1"/>
    <s v="20200254"/>
    <x v="24"/>
    <n v="6.0629999999999997"/>
    <n v="3.8330000000000002"/>
    <n v="9.83"/>
    <n v="1.7999999999999999E-2"/>
    <n v="0.311"/>
  </r>
  <r>
    <x v="1"/>
    <s v="35"/>
    <x v="1"/>
    <s v="20200254"/>
    <x v="24"/>
    <n v="0.76400000000000001"/>
    <n v="0.48299999999999998"/>
    <n v="1.2390000000000001"/>
    <n v="2E-3"/>
    <n v="3.9E-2"/>
  </r>
  <r>
    <x v="1"/>
    <s v="35"/>
    <x v="1"/>
    <s v="20200254"/>
    <x v="24"/>
    <n v="13.972"/>
    <n v="8.8320000000000007"/>
    <n v="22.652000000000001"/>
    <n v="4.2000000000000003E-2"/>
    <n v="0.71599999999999997"/>
  </r>
  <r>
    <x v="1"/>
    <s v="35"/>
    <x v="1"/>
    <s v="20200254"/>
    <x v="24"/>
    <n v="0.78800000000000003"/>
    <n v="0.498"/>
    <n v="1.278"/>
    <n v="2E-3"/>
    <n v="0.04"/>
  </r>
  <r>
    <x v="1"/>
    <s v="35"/>
    <x v="1"/>
    <s v="20200254"/>
    <x v="24"/>
    <n v="12.483000000000001"/>
    <n v="7.8920000000000003"/>
    <n v="20.239000000000001"/>
    <n v="3.7999999999999999E-2"/>
    <n v="0.63900000000000001"/>
  </r>
  <r>
    <x v="1"/>
    <s v="35"/>
    <x v="1"/>
    <s v="40400311"/>
    <x v="30"/>
    <n v="0"/>
    <n v="0.81"/>
    <n v="0"/>
    <n v="0"/>
    <n v="0"/>
  </r>
  <r>
    <x v="1"/>
    <s v="35"/>
    <x v="1"/>
    <s v="31000299"/>
    <x v="31"/>
    <n v="0"/>
    <n v="0.7"/>
    <n v="0"/>
    <n v="0"/>
    <n v="0"/>
  </r>
  <r>
    <x v="1"/>
    <s v="35"/>
    <x v="1"/>
    <s v="31088811"/>
    <x v="25"/>
    <n v="0"/>
    <n v="4.4999999999999998E-2"/>
    <n v="0"/>
    <n v="0"/>
    <n v="0"/>
  </r>
  <r>
    <x v="1"/>
    <s v="35"/>
    <x v="1"/>
    <s v="31000299"/>
    <x v="31"/>
    <n v="0"/>
    <n v="5.05"/>
    <n v="0"/>
    <n v="0"/>
    <n v="0"/>
  </r>
  <r>
    <x v="1"/>
    <s v="35"/>
    <x v="1"/>
    <s v="20200201"/>
    <x v="24"/>
    <n v="72.7"/>
    <n v="2"/>
    <n v="59.4"/>
    <n v="0.5"/>
    <n v="1"/>
  </r>
  <r>
    <x v="1"/>
    <s v="35"/>
    <x v="1"/>
    <s v="20200201"/>
    <x v="24"/>
    <n v="74.8"/>
    <n v="2.1"/>
    <n v="61.1"/>
    <n v="0.5"/>
    <n v="1"/>
  </r>
  <r>
    <x v="1"/>
    <s v="35"/>
    <x v="1"/>
    <s v="20200201"/>
    <x v="24"/>
    <n v="48.2"/>
    <n v="2.1"/>
    <n v="60.5"/>
    <n v="0.4"/>
    <n v="0.8"/>
  </r>
  <r>
    <x v="1"/>
    <s v="35"/>
    <x v="1"/>
    <s v="40400311"/>
    <x v="30"/>
    <n v="0"/>
    <n v="7.5"/>
    <n v="0"/>
    <n v="0"/>
    <n v="0"/>
  </r>
  <r>
    <x v="1"/>
    <s v="35"/>
    <x v="1"/>
    <s v="31000228"/>
    <x v="32"/>
    <n v="0.7"/>
    <n v="0.1"/>
    <n v="0.7"/>
    <n v="0"/>
    <n v="0"/>
  </r>
  <r>
    <x v="1"/>
    <s v="35"/>
    <x v="1"/>
    <s v="31000227"/>
    <x v="32"/>
    <n v="0"/>
    <n v="3.7"/>
    <n v="0"/>
    <n v="0"/>
    <n v="0"/>
  </r>
  <r>
    <x v="1"/>
    <s v="35"/>
    <x v="1"/>
    <s v="40400311"/>
    <x v="30"/>
    <n v="0"/>
    <n v="7.5"/>
    <n v="0"/>
    <n v="0"/>
    <n v="0"/>
  </r>
  <r>
    <x v="1"/>
    <s v="35"/>
    <x v="1"/>
    <s v="31000205"/>
    <x v="29"/>
    <n v="0.3"/>
    <n v="0"/>
    <n v="2.6"/>
    <n v="0"/>
    <n v="0"/>
  </r>
  <r>
    <x v="1"/>
    <s v="35"/>
    <x v="1"/>
    <s v="31088811"/>
    <x v="25"/>
    <n v="0"/>
    <n v="6.1"/>
    <n v="0"/>
    <n v="0"/>
    <n v="0"/>
  </r>
  <r>
    <x v="1"/>
    <s v="35"/>
    <x v="1"/>
    <s v="31088811"/>
    <x v="25"/>
    <n v="0"/>
    <n v="3.3"/>
    <n v="0"/>
    <n v="0"/>
    <n v="0"/>
  </r>
  <r>
    <x v="1"/>
    <s v="35"/>
    <x v="1"/>
    <s v="31088811"/>
    <x v="25"/>
    <n v="0"/>
    <n v="4.5"/>
    <n v="0"/>
    <n v="0"/>
    <n v="0"/>
  </r>
  <r>
    <x v="1"/>
    <s v="35"/>
    <x v="1"/>
    <s v="20200254"/>
    <x v="24"/>
    <n v="11.3"/>
    <n v="12.5"/>
    <n v="34.700000000000003"/>
    <n v="0"/>
    <n v="0.5"/>
  </r>
  <r>
    <x v="1"/>
    <s v="35"/>
    <x v="1"/>
    <s v="20200254"/>
    <x v="24"/>
    <n v="10.5"/>
    <n v="11.7"/>
    <n v="32.299999999999997"/>
    <n v="0"/>
    <n v="0.5"/>
  </r>
  <r>
    <x v="1"/>
    <s v="35"/>
    <x v="1"/>
    <s v="20200254"/>
    <x v="24"/>
    <n v="11.3"/>
    <n v="12.6"/>
    <n v="34.9"/>
    <n v="0"/>
    <n v="0.5"/>
  </r>
  <r>
    <x v="1"/>
    <s v="35"/>
    <x v="1"/>
    <s v="20200254"/>
    <x v="24"/>
    <n v="11.3"/>
    <n v="12.6"/>
    <n v="34.700000000000003"/>
    <n v="0"/>
    <n v="0.5"/>
  </r>
  <r>
    <x v="1"/>
    <s v="35"/>
    <x v="1"/>
    <s v="20200254"/>
    <x v="24"/>
    <n v="11.6"/>
    <n v="12.9"/>
    <n v="35.799999999999997"/>
    <n v="0"/>
    <n v="0.5"/>
  </r>
  <r>
    <x v="1"/>
    <s v="35"/>
    <x v="1"/>
    <s v="20200254"/>
    <x v="24"/>
    <n v="8.5"/>
    <n v="9.5"/>
    <n v="26.2"/>
    <n v="0"/>
    <n v="0.4"/>
  </r>
  <r>
    <x v="1"/>
    <s v="35"/>
    <x v="1"/>
    <s v="20200254"/>
    <x v="24"/>
    <n v="11.4"/>
    <n v="12.7"/>
    <n v="35"/>
    <n v="0"/>
    <n v="0.5"/>
  </r>
  <r>
    <x v="1"/>
    <s v="35"/>
    <x v="1"/>
    <s v="31088811"/>
    <x v="25"/>
    <n v="0"/>
    <n v="0.1"/>
    <n v="0"/>
    <n v="0"/>
    <n v="0"/>
  </r>
  <r>
    <x v="1"/>
    <s v="35"/>
    <x v="1"/>
    <s v="31088811"/>
    <x v="25"/>
    <n v="0"/>
    <n v="0.3"/>
    <n v="0"/>
    <n v="0"/>
    <n v="0"/>
  </r>
  <r>
    <x v="1"/>
    <s v="35"/>
    <x v="1"/>
    <s v="20200201"/>
    <x v="24"/>
    <n v="58.2"/>
    <n v="13.4"/>
    <n v="46.5"/>
    <n v="1.4"/>
    <n v="2.8"/>
  </r>
  <r>
    <x v="1"/>
    <s v="35"/>
    <x v="1"/>
    <s v="20200201"/>
    <x v="24"/>
    <n v="56.9"/>
    <n v="13.1"/>
    <n v="45.5"/>
    <n v="1.4"/>
    <n v="2.7"/>
  </r>
  <r>
    <x v="1"/>
    <s v="35"/>
    <x v="1"/>
    <s v="20200253"/>
    <x v="24"/>
    <n v="10.9"/>
    <n v="7.2"/>
    <n v="19.2"/>
    <n v="0"/>
    <n v="0.3"/>
  </r>
  <r>
    <x v="1"/>
    <s v="35"/>
    <x v="1"/>
    <s v="20200253"/>
    <x v="24"/>
    <n v="9.1"/>
    <n v="6"/>
    <n v="16"/>
    <n v="0"/>
    <n v="0.3"/>
  </r>
  <r>
    <x v="1"/>
    <s v="35"/>
    <x v="1"/>
    <s v="20200253"/>
    <x v="24"/>
    <n v="8.6999999999999993"/>
    <n v="5.7"/>
    <n v="15.3"/>
    <n v="0"/>
    <n v="0.3"/>
  </r>
  <r>
    <x v="1"/>
    <s v="35"/>
    <x v="1"/>
    <s v="20200253"/>
    <x v="24"/>
    <n v="16.399999999999999"/>
    <n v="10.8"/>
    <n v="29"/>
    <n v="0"/>
    <n v="0.5"/>
  </r>
  <r>
    <x v="1"/>
    <s v="35"/>
    <x v="1"/>
    <s v="20200254"/>
    <x v="24"/>
    <n v="15.3"/>
    <n v="10.1"/>
    <n v="27"/>
    <n v="0"/>
    <n v="0.5"/>
  </r>
  <r>
    <x v="1"/>
    <s v="35"/>
    <x v="1"/>
    <s v="20200254"/>
    <x v="24"/>
    <n v="19.100000000000001"/>
    <n v="1.7"/>
    <n v="36.5"/>
    <n v="0"/>
    <n v="1.1000000000000001"/>
  </r>
  <r>
    <x v="1"/>
    <s v="35"/>
    <x v="1"/>
    <s v="31000228"/>
    <x v="32"/>
    <n v="0.7"/>
    <n v="0.1"/>
    <n v="0.7"/>
    <n v="0"/>
    <n v="0.2"/>
  </r>
  <r>
    <x v="1"/>
    <s v="35"/>
    <x v="1"/>
    <s v="31000404"/>
    <x v="27"/>
    <n v="0.2"/>
    <n v="0"/>
    <n v="0.2"/>
    <n v="0"/>
    <n v="0"/>
  </r>
  <r>
    <x v="1"/>
    <s v="35"/>
    <x v="1"/>
    <s v="20200253"/>
    <x v="24"/>
    <n v="11.4"/>
    <n v="7.5"/>
    <n v="20.2"/>
    <n v="0"/>
    <n v="0.4"/>
  </r>
  <r>
    <x v="1"/>
    <s v="35"/>
    <x v="1"/>
    <s v="40400311"/>
    <x v="30"/>
    <n v="0"/>
    <n v="4.3"/>
    <n v="0"/>
    <n v="0"/>
    <n v="0"/>
  </r>
  <r>
    <x v="1"/>
    <s v="35"/>
    <x v="1"/>
    <s v="40400311"/>
    <x v="30"/>
    <n v="0"/>
    <n v="3.2"/>
    <n v="0"/>
    <n v="0"/>
    <n v="0"/>
  </r>
  <r>
    <x v="1"/>
    <s v="35"/>
    <x v="1"/>
    <s v="40400311"/>
    <x v="30"/>
    <n v="0"/>
    <n v="3.2"/>
    <n v="0"/>
    <n v="0"/>
    <n v="0"/>
  </r>
  <r>
    <x v="1"/>
    <s v="35"/>
    <x v="1"/>
    <s v="20200254"/>
    <x v="24"/>
    <n v="10.1"/>
    <n v="0.9"/>
    <n v="19.399999999999999"/>
    <n v="0"/>
    <n v="0.6"/>
  </r>
  <r>
    <x v="1"/>
    <s v="35"/>
    <x v="1"/>
    <s v="20200253"/>
    <x v="24"/>
    <n v="16.100000000000001"/>
    <n v="10.6"/>
    <n v="28.4"/>
    <n v="0"/>
    <n v="0.5"/>
  </r>
  <r>
    <x v="1"/>
    <s v="35"/>
    <x v="1"/>
    <s v="31000404"/>
    <x v="27"/>
    <n v="0.3"/>
    <n v="0"/>
    <n v="0.3"/>
    <n v="0"/>
    <n v="0"/>
  </r>
  <r>
    <x v="1"/>
    <s v="35"/>
    <x v="1"/>
    <s v="40400314"/>
    <x v="30"/>
    <n v="0"/>
    <n v="1.5"/>
    <n v="0"/>
    <n v="0"/>
    <n v="0"/>
  </r>
  <r>
    <x v="1"/>
    <s v="35"/>
    <x v="1"/>
    <s v="31000227"/>
    <x v="32"/>
    <n v="0"/>
    <n v="3.3"/>
    <n v="0"/>
    <n v="0"/>
    <n v="0"/>
  </r>
  <r>
    <x v="1"/>
    <s v="35"/>
    <x v="1"/>
    <s v="20200253"/>
    <x v="24"/>
    <n v="16.5"/>
    <n v="10.8"/>
    <n v="29"/>
    <n v="0"/>
    <n v="0.5"/>
  </r>
  <r>
    <x v="1"/>
    <s v="35"/>
    <x v="1"/>
    <s v="20200253"/>
    <x v="24"/>
    <n v="1.6"/>
    <n v="1"/>
    <n v="2.8"/>
    <n v="0"/>
    <n v="0"/>
  </r>
  <r>
    <x v="1"/>
    <s v="35"/>
    <x v="1"/>
    <s v="31000404"/>
    <x v="27"/>
    <n v="0.2"/>
    <n v="0"/>
    <n v="0.1"/>
    <n v="0"/>
    <n v="0"/>
  </r>
  <r>
    <x v="1"/>
    <s v="35"/>
    <x v="1"/>
    <s v="40400311"/>
    <x v="30"/>
    <n v="0"/>
    <n v="4"/>
    <n v="0"/>
    <n v="0"/>
    <n v="0"/>
  </r>
  <r>
    <x v="1"/>
    <s v="35"/>
    <x v="1"/>
    <s v="31088811"/>
    <x v="25"/>
    <n v="0"/>
    <n v="0.3"/>
    <n v="0"/>
    <n v="0"/>
    <n v="0"/>
  </r>
  <r>
    <x v="1"/>
    <s v="35"/>
    <x v="1"/>
    <s v="31088811"/>
    <x v="25"/>
    <n v="0"/>
    <n v="5.3"/>
    <n v="0"/>
    <n v="0"/>
    <n v="0"/>
  </r>
  <r>
    <x v="1"/>
    <s v="35"/>
    <x v="1"/>
    <s v="20200254"/>
    <x v="24"/>
    <n v="11.2"/>
    <n v="2.5"/>
    <n v="2.5"/>
    <n v="0"/>
    <n v="0.5"/>
  </r>
  <r>
    <x v="1"/>
    <s v="35"/>
    <x v="1"/>
    <s v="20200254"/>
    <x v="24"/>
    <n v="11.6"/>
    <n v="12.8"/>
    <n v="34.299999999999997"/>
    <n v="0"/>
    <n v="0.5"/>
  </r>
  <r>
    <x v="1"/>
    <s v="35"/>
    <x v="1"/>
    <s v="20200254"/>
    <x v="24"/>
    <n v="0.1"/>
    <n v="0.1"/>
    <n v="0.2"/>
    <n v="0"/>
    <n v="0"/>
  </r>
  <r>
    <x v="1"/>
    <s v="35"/>
    <x v="1"/>
    <s v="20200254"/>
    <x v="24"/>
    <n v="10.4"/>
    <n v="2.2999999999999998"/>
    <n v="2.2999999999999998"/>
    <n v="0"/>
    <n v="0.5"/>
  </r>
  <r>
    <x v="1"/>
    <s v="35"/>
    <x v="1"/>
    <s v="20200254"/>
    <x v="24"/>
    <n v="9.1"/>
    <n v="2"/>
    <n v="2"/>
    <n v="0"/>
    <n v="0.4"/>
  </r>
  <r>
    <x v="1"/>
    <s v="35"/>
    <x v="1"/>
    <s v="20200254"/>
    <x v="24"/>
    <n v="11.2"/>
    <n v="2.5"/>
    <n v="2.5"/>
    <n v="0"/>
    <n v="0.5"/>
  </r>
  <r>
    <x v="1"/>
    <s v="35"/>
    <x v="1"/>
    <s v="20200254"/>
    <x v="24"/>
    <n v="11.5"/>
    <n v="12.8"/>
    <n v="34"/>
    <n v="0"/>
    <n v="0.5"/>
  </r>
  <r>
    <x v="1"/>
    <s v="35"/>
    <x v="1"/>
    <s v="20200254"/>
    <x v="24"/>
    <n v="11.3"/>
    <n v="2.5"/>
    <n v="2.2999999999999998"/>
    <n v="0"/>
    <n v="0.5"/>
  </r>
  <r>
    <x v="1"/>
    <s v="35"/>
    <x v="1"/>
    <s v="20200254"/>
    <x v="24"/>
    <n v="11.6"/>
    <n v="2.6"/>
    <n v="2.4"/>
    <n v="0"/>
    <n v="0.5"/>
  </r>
  <r>
    <x v="1"/>
    <s v="35"/>
    <x v="1"/>
    <s v="20200254"/>
    <x v="24"/>
    <n v="11.6"/>
    <n v="12.9"/>
    <n v="34.299999999999997"/>
    <n v="0"/>
    <n v="0.5"/>
  </r>
  <r>
    <x v="1"/>
    <s v="35"/>
    <x v="1"/>
    <s v="20200254"/>
    <x v="24"/>
    <n v="11.3"/>
    <n v="12.6"/>
    <n v="33.6"/>
    <n v="0"/>
    <n v="0.5"/>
  </r>
  <r>
    <x v="1"/>
    <s v="35"/>
    <x v="1"/>
    <s v="20200254"/>
    <x v="24"/>
    <n v="11.3"/>
    <n v="2.5"/>
    <n v="2.2999999999999998"/>
    <n v="0"/>
    <n v="0.5"/>
  </r>
  <r>
    <x v="1"/>
    <s v="35"/>
    <x v="1"/>
    <s v="31000227"/>
    <x v="32"/>
    <n v="0"/>
    <n v="5.4"/>
    <n v="0"/>
    <n v="0"/>
    <n v="0"/>
  </r>
  <r>
    <x v="1"/>
    <s v="35"/>
    <x v="1"/>
    <s v="20200254"/>
    <x v="24"/>
    <n v="11.4"/>
    <n v="12.7"/>
    <n v="33.9"/>
    <n v="0"/>
    <n v="0.5"/>
  </r>
  <r>
    <x v="1"/>
    <s v="35"/>
    <x v="1"/>
    <s v="31000228"/>
    <x v="32"/>
    <n v="0.2"/>
    <n v="0"/>
    <n v="0.1"/>
    <n v="0"/>
    <n v="0"/>
  </r>
  <r>
    <x v="1"/>
    <s v="35"/>
    <x v="1"/>
    <s v="31000227"/>
    <x v="32"/>
    <n v="0"/>
    <n v="4.5999999999999996"/>
    <n v="0"/>
    <n v="0"/>
    <n v="0"/>
  </r>
  <r>
    <x v="1"/>
    <s v="35"/>
    <x v="1"/>
    <s v="31000228"/>
    <x v="32"/>
    <n v="0.2"/>
    <n v="0"/>
    <n v="0.1"/>
    <n v="0"/>
    <n v="0"/>
  </r>
  <r>
    <x v="1"/>
    <s v="35"/>
    <x v="1"/>
    <s v="31000227"/>
    <x v="32"/>
    <n v="0"/>
    <n v="5.5"/>
    <n v="0"/>
    <n v="0"/>
    <n v="0"/>
  </r>
  <r>
    <x v="1"/>
    <s v="35"/>
    <x v="1"/>
    <s v="31000228"/>
    <x v="32"/>
    <n v="0.2"/>
    <n v="0"/>
    <n v="0.1"/>
    <n v="0"/>
    <n v="0"/>
  </r>
  <r>
    <x v="1"/>
    <s v="35"/>
    <x v="1"/>
    <s v="31000227"/>
    <x v="32"/>
    <n v="0"/>
    <n v="5.5"/>
    <n v="0"/>
    <n v="0"/>
    <n v="0"/>
  </r>
  <r>
    <x v="1"/>
    <s v="35"/>
    <x v="1"/>
    <s v="31000228"/>
    <x v="32"/>
    <n v="0.2"/>
    <n v="0"/>
    <n v="0.1"/>
    <n v="0"/>
    <n v="0"/>
  </r>
  <r>
    <x v="1"/>
    <s v="35"/>
    <x v="1"/>
    <s v="31000227"/>
    <x v="32"/>
    <n v="0"/>
    <n v="5.5"/>
    <n v="0"/>
    <n v="0"/>
    <n v="0"/>
  </r>
  <r>
    <x v="1"/>
    <s v="35"/>
    <x v="1"/>
    <s v="31000228"/>
    <x v="32"/>
    <n v="0.2"/>
    <n v="0"/>
    <n v="0.1"/>
    <n v="0"/>
    <n v="0"/>
  </r>
  <r>
    <x v="1"/>
    <s v="35"/>
    <x v="1"/>
    <s v="31000227"/>
    <x v="32"/>
    <n v="0"/>
    <n v="5.5"/>
    <n v="0"/>
    <n v="0"/>
    <n v="0"/>
  </r>
  <r>
    <x v="1"/>
    <s v="35"/>
    <x v="1"/>
    <s v="31000227"/>
    <x v="32"/>
    <n v="0"/>
    <n v="5.9"/>
    <n v="0"/>
    <n v="0"/>
    <n v="0"/>
  </r>
  <r>
    <x v="1"/>
    <s v="35"/>
    <x v="1"/>
    <s v="31000228"/>
    <x v="32"/>
    <n v="0.2"/>
    <n v="0"/>
    <n v="0.1"/>
    <n v="0"/>
    <n v="0"/>
  </r>
  <r>
    <x v="1"/>
    <s v="35"/>
    <x v="1"/>
    <s v="31000228"/>
    <x v="32"/>
    <n v="0.4"/>
    <n v="0"/>
    <n v="0.3"/>
    <n v="0"/>
    <n v="0.1"/>
  </r>
  <r>
    <x v="1"/>
    <s v="35"/>
    <x v="1"/>
    <s v="31088811"/>
    <x v="25"/>
    <n v="0"/>
    <n v="0.7"/>
    <n v="0"/>
    <n v="0"/>
    <n v="0"/>
  </r>
  <r>
    <x v="1"/>
    <s v="35"/>
    <x v="1"/>
    <s v="20200254"/>
    <x v="24"/>
    <n v="18"/>
    <n v="12"/>
    <n v="31.7"/>
    <n v="0"/>
    <n v="0.5"/>
  </r>
  <r>
    <x v="1"/>
    <s v="35"/>
    <x v="1"/>
    <s v="20200254"/>
    <x v="24"/>
    <n v="6.3"/>
    <n v="1.5"/>
    <n v="0.8"/>
    <n v="0"/>
    <n v="0.2"/>
  </r>
  <r>
    <x v="1"/>
    <s v="35"/>
    <x v="1"/>
    <s v="20200254"/>
    <x v="24"/>
    <n v="10"/>
    <n v="2.4"/>
    <n v="1.2"/>
    <n v="0"/>
    <n v="0.3"/>
  </r>
  <r>
    <x v="1"/>
    <s v="35"/>
    <x v="1"/>
    <s v="20200254"/>
    <x v="24"/>
    <n v="11.3"/>
    <n v="7.5"/>
    <n v="20"/>
    <n v="0"/>
    <n v="0.3"/>
  </r>
  <r>
    <x v="1"/>
    <s v="35"/>
    <x v="1"/>
    <s v="20200254"/>
    <x v="24"/>
    <n v="7.6"/>
    <n v="1.9"/>
    <n v="0.9"/>
    <n v="0"/>
    <n v="0.2"/>
  </r>
  <r>
    <x v="1"/>
    <s v="35"/>
    <x v="1"/>
    <s v="20200254"/>
    <x v="24"/>
    <n v="12.5"/>
    <n v="8.3000000000000007"/>
    <n v="22"/>
    <n v="0"/>
    <n v="0.3"/>
  </r>
  <r>
    <x v="1"/>
    <s v="35"/>
    <x v="1"/>
    <s v="31000301"/>
    <x v="32"/>
    <n v="0"/>
    <n v="0.7"/>
    <n v="0"/>
    <n v="0"/>
    <n v="0"/>
  </r>
  <r>
    <x v="1"/>
    <s v="35"/>
    <x v="1"/>
    <s v="31000301"/>
    <x v="32"/>
    <n v="0"/>
    <n v="0.4"/>
    <n v="0"/>
    <n v="0"/>
    <n v="0"/>
  </r>
  <r>
    <x v="1"/>
    <s v="35"/>
    <x v="1"/>
    <s v="31000302"/>
    <x v="32"/>
    <n v="0.1"/>
    <n v="0"/>
    <n v="0.1"/>
    <n v="0"/>
    <n v="0"/>
  </r>
  <r>
    <x v="1"/>
    <s v="35"/>
    <x v="1"/>
    <s v="31000302"/>
    <x v="32"/>
    <n v="0.1"/>
    <n v="0"/>
    <n v="0.1"/>
    <n v="0"/>
    <n v="0"/>
  </r>
  <r>
    <x v="1"/>
    <s v="35"/>
    <x v="1"/>
    <s v="31000302"/>
    <x v="32"/>
    <n v="0.1"/>
    <n v="0"/>
    <n v="0.1"/>
    <n v="0"/>
    <n v="0"/>
  </r>
  <r>
    <x v="1"/>
    <s v="35"/>
    <x v="1"/>
    <s v="31000302"/>
    <x v="32"/>
    <n v="0.1"/>
    <n v="0"/>
    <n v="0.1"/>
    <n v="0"/>
    <n v="0"/>
  </r>
  <r>
    <x v="1"/>
    <s v="35"/>
    <x v="1"/>
    <s v="31000301"/>
    <x v="32"/>
    <n v="0"/>
    <n v="0.4"/>
    <n v="0"/>
    <n v="0"/>
    <n v="0"/>
  </r>
  <r>
    <x v="1"/>
    <s v="35"/>
    <x v="1"/>
    <s v="31000301"/>
    <x v="32"/>
    <n v="0"/>
    <n v="0.6"/>
    <n v="0"/>
    <n v="0"/>
    <n v="0"/>
  </r>
  <r>
    <x v="1"/>
    <s v="35"/>
    <x v="1"/>
    <s v="40400315"/>
    <x v="30"/>
    <n v="0"/>
    <n v="1.4"/>
    <n v="0"/>
    <n v="0"/>
    <n v="0"/>
  </r>
  <r>
    <x v="1"/>
    <s v="35"/>
    <x v="1"/>
    <s v="40400315"/>
    <x v="30"/>
    <n v="0"/>
    <n v="1.4"/>
    <n v="0"/>
    <n v="0"/>
    <n v="0"/>
  </r>
  <r>
    <x v="1"/>
    <s v="35"/>
    <x v="1"/>
    <s v="31000306"/>
    <x v="26"/>
    <n v="0"/>
    <n v="0.2"/>
    <n v="0"/>
    <n v="0"/>
    <n v="0"/>
  </r>
  <r>
    <x v="1"/>
    <s v="35"/>
    <x v="1"/>
    <s v="31000299"/>
    <x v="31"/>
    <n v="0"/>
    <n v="0.3"/>
    <n v="0"/>
    <n v="0"/>
    <n v="0"/>
  </r>
  <r>
    <x v="1"/>
    <s v="35"/>
    <x v="1"/>
    <s v="20200254"/>
    <x v="24"/>
    <n v="19.100000000000001"/>
    <n v="4.5"/>
    <n v="2.5"/>
    <n v="0"/>
    <n v="0.5"/>
  </r>
  <r>
    <x v="1"/>
    <s v="35"/>
    <x v="1"/>
    <s v="20200254"/>
    <x v="24"/>
    <n v="18.8"/>
    <n v="4.5999999999999996"/>
    <n v="2.5"/>
    <n v="0"/>
    <n v="0.5"/>
  </r>
  <r>
    <x v="1"/>
    <s v="35"/>
    <x v="1"/>
    <s v="20200254"/>
    <x v="24"/>
    <n v="19.100000000000001"/>
    <n v="4.5"/>
    <n v="2.6"/>
    <n v="0"/>
    <n v="0.5"/>
  </r>
  <r>
    <x v="1"/>
    <s v="35"/>
    <x v="1"/>
    <s v="31000228"/>
    <x v="32"/>
    <n v="0.2"/>
    <n v="0"/>
    <n v="0.1"/>
    <n v="0"/>
    <n v="0"/>
  </r>
  <r>
    <x v="1"/>
    <s v="35"/>
    <x v="1"/>
    <s v="31000227"/>
    <x v="32"/>
    <n v="0"/>
    <n v="0.1"/>
    <n v="0"/>
    <n v="0"/>
    <n v="0"/>
  </r>
  <r>
    <x v="1"/>
    <s v="35"/>
    <x v="1"/>
    <s v="31000227"/>
    <x v="32"/>
    <n v="0"/>
    <n v="0.1"/>
    <n v="0"/>
    <n v="0"/>
    <n v="0"/>
  </r>
  <r>
    <x v="1"/>
    <s v="35"/>
    <x v="1"/>
    <s v="31000228"/>
    <x v="32"/>
    <n v="0.2"/>
    <n v="0"/>
    <n v="0.2"/>
    <n v="0"/>
    <n v="0.1"/>
  </r>
  <r>
    <x v="1"/>
    <s v="35"/>
    <x v="1"/>
    <s v="31000228"/>
    <x v="32"/>
    <n v="0.2"/>
    <n v="0"/>
    <n v="0.2"/>
    <n v="0"/>
    <n v="0.1"/>
  </r>
  <r>
    <x v="1"/>
    <s v="35"/>
    <x v="1"/>
    <s v="31000227"/>
    <x v="32"/>
    <n v="0"/>
    <n v="0.1"/>
    <n v="0"/>
    <n v="0"/>
    <n v="0"/>
  </r>
  <r>
    <x v="1"/>
    <s v="35"/>
    <x v="1"/>
    <s v="31000216"/>
    <x v="29"/>
    <n v="0.2"/>
    <n v="0"/>
    <n v="2.1"/>
    <n v="0"/>
    <n v="0"/>
  </r>
  <r>
    <x v="1"/>
    <s v="35"/>
    <x v="1"/>
    <s v="31000216"/>
    <x v="29"/>
    <n v="0.4"/>
    <n v="0"/>
    <n v="3.4"/>
    <n v="0"/>
    <n v="0"/>
  </r>
  <r>
    <x v="1"/>
    <s v="35"/>
    <x v="1"/>
    <s v="20200201"/>
    <x v="24"/>
    <n v="0.1"/>
    <n v="0"/>
    <n v="0.4"/>
    <n v="0"/>
    <n v="0"/>
  </r>
  <r>
    <x v="1"/>
    <s v="35"/>
    <x v="1"/>
    <s v="20200254"/>
    <x v="24"/>
    <n v="19.2"/>
    <n v="4.5"/>
    <n v="2.6"/>
    <n v="0"/>
    <n v="0.5"/>
  </r>
  <r>
    <x v="1"/>
    <s v="35"/>
    <x v="1"/>
    <s v="20200254"/>
    <x v="24"/>
    <n v="14.4"/>
    <n v="3.5"/>
    <n v="1.9"/>
    <n v="0"/>
    <n v="0.4"/>
  </r>
  <r>
    <x v="1"/>
    <s v="35"/>
    <x v="1"/>
    <s v="20200254"/>
    <x v="24"/>
    <n v="0.4"/>
    <n v="0.1"/>
    <n v="0"/>
    <n v="0"/>
    <n v="0"/>
  </r>
  <r>
    <x v="1"/>
    <s v="35"/>
    <x v="1"/>
    <s v="31000207"/>
    <x v="25"/>
    <n v="0"/>
    <n v="0.2"/>
    <n v="0"/>
    <n v="0"/>
    <n v="0"/>
  </r>
  <r>
    <x v="1"/>
    <s v="35"/>
    <x v="1"/>
    <s v="31088811"/>
    <x v="25"/>
    <n v="0"/>
    <n v="0.5"/>
    <n v="0"/>
    <n v="0"/>
    <n v="0"/>
  </r>
  <r>
    <x v="1"/>
    <s v="35"/>
    <x v="1"/>
    <s v="20200201"/>
    <x v="24"/>
    <n v="5.0999999999999996"/>
    <n v="0.5"/>
    <n v="0.9"/>
    <n v="0"/>
    <n v="0.1"/>
  </r>
  <r>
    <x v="1"/>
    <s v="35"/>
    <x v="1"/>
    <s v="20200202"/>
    <x v="24"/>
    <n v="0.3"/>
    <n v="0"/>
    <n v="0"/>
    <n v="0"/>
    <n v="0"/>
  </r>
  <r>
    <x v="1"/>
    <s v="35"/>
    <x v="1"/>
    <s v="20200201"/>
    <x v="24"/>
    <n v="14.5"/>
    <n v="5.2"/>
    <n v="17.7"/>
    <n v="0.6"/>
    <n v="1.1000000000000001"/>
  </r>
  <r>
    <x v="1"/>
    <s v="35"/>
    <x v="1"/>
    <s v="20200201"/>
    <x v="24"/>
    <n v="14.1"/>
    <n v="5.0999999999999996"/>
    <n v="17.3"/>
    <n v="0.5"/>
    <n v="1"/>
  </r>
  <r>
    <x v="1"/>
    <s v="35"/>
    <x v="1"/>
    <s v="40400311"/>
    <x v="30"/>
    <n v="0"/>
    <n v="3.3"/>
    <n v="0"/>
    <n v="0"/>
    <n v="0"/>
  </r>
  <r>
    <x v="1"/>
    <s v="35"/>
    <x v="1"/>
    <s v="20200201"/>
    <x v="24"/>
    <n v="36.1"/>
    <n v="14.3"/>
    <n v="46.8"/>
    <n v="0.4"/>
    <n v="0.8"/>
  </r>
  <r>
    <x v="1"/>
    <s v="35"/>
    <x v="1"/>
    <s v="20200201"/>
    <x v="24"/>
    <n v="39.799999999999997"/>
    <n v="17"/>
    <n v="51.8"/>
    <n v="0.5"/>
    <n v="0.9"/>
  </r>
  <r>
    <x v="1"/>
    <s v="35"/>
    <x v="1"/>
    <s v="31088811"/>
    <x v="25"/>
    <n v="0"/>
    <n v="0.2"/>
    <n v="0"/>
    <n v="0"/>
    <n v="0"/>
  </r>
  <r>
    <x v="1"/>
    <s v="35"/>
    <x v="1"/>
    <s v="31088811"/>
    <x v="25"/>
    <n v="0"/>
    <n v="1"/>
    <n v="0"/>
    <n v="0"/>
    <n v="0"/>
  </r>
  <r>
    <x v="1"/>
    <s v="35"/>
    <x v="1"/>
    <s v="20200254"/>
    <x v="24"/>
    <n v="11.4"/>
    <n v="12.7"/>
    <n v="35.1"/>
    <n v="0"/>
    <n v="0.5"/>
  </r>
  <r>
    <x v="1"/>
    <s v="35"/>
    <x v="1"/>
    <s v="20200254"/>
    <x v="24"/>
    <n v="11.7"/>
    <n v="13"/>
    <n v="36"/>
    <n v="0"/>
    <n v="0.5"/>
  </r>
  <r>
    <x v="1"/>
    <s v="35"/>
    <x v="1"/>
    <s v="31000301"/>
    <x v="32"/>
    <n v="0"/>
    <n v="1.4"/>
    <n v="0"/>
    <n v="0"/>
    <n v="0"/>
  </r>
  <r>
    <x v="1"/>
    <s v="35"/>
    <x v="1"/>
    <s v="20200254"/>
    <x v="24"/>
    <n v="7.6"/>
    <n v="3.1"/>
    <n v="1.7"/>
    <n v="0"/>
    <n v="0.3"/>
  </r>
  <r>
    <x v="1"/>
    <s v="35"/>
    <x v="1"/>
    <s v="20200254"/>
    <x v="24"/>
    <n v="11.5"/>
    <n v="4.7"/>
    <n v="2.6"/>
    <n v="0"/>
    <n v="0.5"/>
  </r>
  <r>
    <x v="1"/>
    <s v="35"/>
    <x v="1"/>
    <s v="20200254"/>
    <x v="24"/>
    <n v="11.6"/>
    <n v="4.7"/>
    <n v="2.6"/>
    <n v="0"/>
    <n v="0.5"/>
  </r>
  <r>
    <x v="1"/>
    <s v="35"/>
    <x v="1"/>
    <s v="20200254"/>
    <x v="24"/>
    <n v="11.6"/>
    <n v="4.7"/>
    <n v="2.6"/>
    <n v="0"/>
    <n v="0.5"/>
  </r>
  <r>
    <x v="1"/>
    <s v="35"/>
    <x v="1"/>
    <s v="20200254"/>
    <x v="24"/>
    <n v="11.6"/>
    <n v="4.7"/>
    <n v="2.6"/>
    <n v="0"/>
    <n v="0.5"/>
  </r>
  <r>
    <x v="1"/>
    <s v="35"/>
    <x v="1"/>
    <s v="20200254"/>
    <x v="24"/>
    <n v="10"/>
    <n v="0.4"/>
    <n v="0.9"/>
    <n v="0"/>
    <n v="0.3"/>
  </r>
  <r>
    <x v="1"/>
    <s v="35"/>
    <x v="1"/>
    <s v="31000301"/>
    <x v="32"/>
    <n v="0"/>
    <n v="0.8"/>
    <n v="0"/>
    <n v="0"/>
    <n v="0"/>
  </r>
  <r>
    <x v="1"/>
    <s v="35"/>
    <x v="1"/>
    <s v="31000302"/>
    <x v="32"/>
    <n v="0.2"/>
    <n v="0"/>
    <n v="0.2"/>
    <n v="0"/>
    <n v="0.1"/>
  </r>
  <r>
    <x v="1"/>
    <s v="35"/>
    <x v="1"/>
    <s v="31000302"/>
    <x v="32"/>
    <n v="0.2"/>
    <n v="0"/>
    <n v="0.2"/>
    <n v="0"/>
    <n v="0"/>
  </r>
  <r>
    <x v="1"/>
    <s v="35"/>
    <x v="1"/>
    <s v="31000299"/>
    <x v="31"/>
    <n v="0"/>
    <n v="0.1"/>
    <n v="0"/>
    <n v="0"/>
    <n v="0"/>
  </r>
  <r>
    <x v="1"/>
    <s v="35"/>
    <x v="1"/>
    <s v="31088811"/>
    <x v="25"/>
    <n v="0"/>
    <n v="0.5"/>
    <n v="0"/>
    <n v="0"/>
    <n v="0"/>
  </r>
  <r>
    <x v="1"/>
    <s v="35"/>
    <x v="1"/>
    <s v="20200254"/>
    <x v="24"/>
    <n v="0.9"/>
    <n v="0.6"/>
    <n v="1.5"/>
    <n v="0"/>
    <n v="0"/>
  </r>
  <r>
    <x v="1"/>
    <s v="35"/>
    <x v="1"/>
    <s v="20200254"/>
    <x v="24"/>
    <n v="16.399999999999999"/>
    <n v="10.8"/>
    <n v="28.8"/>
    <n v="0"/>
    <n v="0.5"/>
  </r>
  <r>
    <x v="1"/>
    <s v="35"/>
    <x v="1"/>
    <s v="20200254"/>
    <x v="24"/>
    <n v="16.399999999999999"/>
    <n v="10.8"/>
    <n v="28.8"/>
    <n v="0"/>
    <n v="0.5"/>
  </r>
  <r>
    <x v="1"/>
    <s v="35"/>
    <x v="1"/>
    <s v="20200254"/>
    <x v="24"/>
    <n v="16.3"/>
    <n v="10.7"/>
    <n v="28.8"/>
    <n v="0"/>
    <n v="0.5"/>
  </r>
  <r>
    <x v="1"/>
    <s v="35"/>
    <x v="1"/>
    <s v="31000228"/>
    <x v="32"/>
    <n v="0.1"/>
    <n v="0"/>
    <n v="0"/>
    <n v="0"/>
    <n v="0"/>
  </r>
  <r>
    <x v="1"/>
    <s v="35"/>
    <x v="1"/>
    <s v="31000228"/>
    <x v="32"/>
    <n v="0.2"/>
    <n v="0"/>
    <n v="0.1"/>
    <n v="0"/>
    <n v="0"/>
  </r>
  <r>
    <x v="1"/>
    <s v="35"/>
    <x v="1"/>
    <s v="20200254"/>
    <x v="24"/>
    <n v="1.8"/>
    <n v="1.2"/>
    <n v="3.1"/>
    <n v="0"/>
    <n v="0.1"/>
  </r>
  <r>
    <x v="1"/>
    <s v="35"/>
    <x v="1"/>
    <s v="20200254"/>
    <x v="24"/>
    <n v="1.8"/>
    <n v="1.2"/>
    <n v="3.1"/>
    <n v="0"/>
    <n v="0.1"/>
  </r>
  <r>
    <x v="1"/>
    <s v="35"/>
    <x v="1"/>
    <s v="31000301"/>
    <x v="32"/>
    <n v="0"/>
    <n v="0.1"/>
    <n v="0"/>
    <n v="0"/>
    <n v="0"/>
  </r>
  <r>
    <x v="1"/>
    <s v="35"/>
    <x v="1"/>
    <s v="31088811"/>
    <x v="25"/>
    <n v="0"/>
    <n v="0.3"/>
    <n v="0"/>
    <n v="0"/>
    <n v="0"/>
  </r>
  <r>
    <x v="1"/>
    <s v="35"/>
    <x v="1"/>
    <s v="31088811"/>
    <x v="25"/>
    <n v="0"/>
    <n v="0.7"/>
    <n v="0"/>
    <n v="0"/>
    <n v="0"/>
  </r>
  <r>
    <x v="1"/>
    <s v="35"/>
    <x v="1"/>
    <s v="20200254"/>
    <x v="24"/>
    <n v="19.600000000000001"/>
    <n v="12.8"/>
    <n v="34.1"/>
    <n v="0"/>
    <n v="0.5"/>
  </r>
  <r>
    <x v="1"/>
    <s v="35"/>
    <x v="1"/>
    <s v="31000302"/>
    <x v="32"/>
    <n v="0"/>
    <n v="2.8"/>
    <n v="0"/>
    <n v="0"/>
    <n v="0"/>
  </r>
  <r>
    <x v="1"/>
    <s v="35"/>
    <x v="1"/>
    <s v="31000302"/>
    <x v="32"/>
    <n v="0"/>
    <n v="2.8"/>
    <n v="0"/>
    <n v="0"/>
    <n v="0"/>
  </r>
  <r>
    <x v="1"/>
    <s v="35"/>
    <x v="1"/>
    <s v="20200254"/>
    <x v="24"/>
    <n v="19.7"/>
    <n v="12.9"/>
    <n v="34.299999999999997"/>
    <n v="0"/>
    <n v="0.5"/>
  </r>
  <r>
    <x v="1"/>
    <s v="35"/>
    <x v="1"/>
    <s v="40400311"/>
    <x v="30"/>
    <n v="0"/>
    <n v="2.2999999999999998"/>
    <n v="0"/>
    <n v="0"/>
    <n v="0"/>
  </r>
  <r>
    <x v="1"/>
    <s v="35"/>
    <x v="1"/>
    <s v="31088811"/>
    <x v="25"/>
    <n v="0"/>
    <n v="0.5"/>
    <n v="0"/>
    <n v="0"/>
    <n v="0"/>
  </r>
  <r>
    <x v="1"/>
    <s v="35"/>
    <x v="1"/>
    <s v="20200254"/>
    <x v="24"/>
    <n v="4.3"/>
    <n v="2.9"/>
    <n v="7.6"/>
    <n v="0"/>
    <n v="0.1"/>
  </r>
  <r>
    <x v="1"/>
    <s v="35"/>
    <x v="1"/>
    <s v="20200254"/>
    <x v="24"/>
    <n v="15.8"/>
    <n v="10.6"/>
    <n v="28.1"/>
    <n v="0"/>
    <n v="0.5"/>
  </r>
  <r>
    <x v="1"/>
    <s v="35"/>
    <x v="1"/>
    <s v="20200254"/>
    <x v="24"/>
    <n v="15.9"/>
    <n v="10.8"/>
    <n v="28.4"/>
    <n v="0"/>
    <n v="0.5"/>
  </r>
  <r>
    <x v="1"/>
    <s v="35"/>
    <x v="1"/>
    <s v="20200254"/>
    <x v="24"/>
    <n v="14.8"/>
    <n v="10"/>
    <n v="26.4"/>
    <n v="0"/>
    <n v="0.5"/>
  </r>
  <r>
    <x v="1"/>
    <s v="35"/>
    <x v="1"/>
    <s v="31000228"/>
    <x v="32"/>
    <n v="0.1"/>
    <n v="0"/>
    <n v="0.1"/>
    <n v="0"/>
    <n v="0"/>
  </r>
  <r>
    <x v="1"/>
    <s v="35"/>
    <x v="1"/>
    <s v="31000228"/>
    <x v="32"/>
    <n v="0.1"/>
    <n v="0"/>
    <n v="0.1"/>
    <n v="0"/>
    <n v="0"/>
  </r>
  <r>
    <x v="1"/>
    <s v="35"/>
    <x v="1"/>
    <s v="31000228"/>
    <x v="32"/>
    <n v="0.1"/>
    <n v="0"/>
    <n v="0.1"/>
    <n v="0"/>
    <n v="0"/>
  </r>
  <r>
    <x v="1"/>
    <s v="35"/>
    <x v="1"/>
    <s v="31000228"/>
    <x v="32"/>
    <n v="0.1"/>
    <n v="0"/>
    <n v="0.1"/>
    <n v="0"/>
    <n v="0"/>
  </r>
  <r>
    <x v="1"/>
    <s v="35"/>
    <x v="1"/>
    <s v="31000228"/>
    <x v="32"/>
    <n v="0.1"/>
    <n v="0"/>
    <n v="0.1"/>
    <n v="0"/>
    <n v="0"/>
  </r>
  <r>
    <x v="1"/>
    <s v="35"/>
    <x v="1"/>
    <s v="31000228"/>
    <x v="32"/>
    <n v="0.1"/>
    <n v="0"/>
    <n v="0.1"/>
    <n v="0"/>
    <n v="0"/>
  </r>
  <r>
    <x v="1"/>
    <s v="35"/>
    <x v="1"/>
    <s v="20200254"/>
    <x v="24"/>
    <n v="9.6"/>
    <n v="6.5"/>
    <n v="17.2"/>
    <n v="0"/>
    <n v="0.3"/>
  </r>
  <r>
    <x v="1"/>
    <s v="35"/>
    <x v="1"/>
    <s v="20200254"/>
    <x v="24"/>
    <n v="8.9"/>
    <n v="6"/>
    <n v="15.9"/>
    <n v="0"/>
    <n v="0.3"/>
  </r>
  <r>
    <x v="1"/>
    <s v="35"/>
    <x v="1"/>
    <s v="20200254"/>
    <x v="24"/>
    <n v="15.9"/>
    <n v="10.7"/>
    <n v="28.4"/>
    <n v="0"/>
    <n v="0.5"/>
  </r>
  <r>
    <x v="1"/>
    <s v="35"/>
    <x v="1"/>
    <s v="20200254"/>
    <x v="24"/>
    <n v="11.9"/>
    <n v="8"/>
    <n v="21.2"/>
    <n v="0"/>
    <n v="0.4"/>
  </r>
  <r>
    <x v="1"/>
    <s v="35"/>
    <x v="1"/>
    <s v="20200254"/>
    <x v="24"/>
    <n v="14.8"/>
    <n v="10"/>
    <n v="26.4"/>
    <n v="0"/>
    <n v="0.5"/>
  </r>
  <r>
    <x v="1"/>
    <s v="35"/>
    <x v="1"/>
    <s v="20200254"/>
    <x v="24"/>
    <n v="14.9"/>
    <n v="10.1"/>
    <n v="26.5"/>
    <n v="0"/>
    <n v="0.5"/>
  </r>
  <r>
    <x v="1"/>
    <s v="35"/>
    <x v="1"/>
    <s v="20200254"/>
    <x v="24"/>
    <n v="11.6"/>
    <n v="7.9"/>
    <n v="20.7"/>
    <n v="0"/>
    <n v="0.4"/>
  </r>
  <r>
    <x v="1"/>
    <s v="35"/>
    <x v="1"/>
    <s v="20200254"/>
    <x v="24"/>
    <n v="15.7"/>
    <n v="10.6"/>
    <n v="28"/>
    <n v="0"/>
    <n v="0.5"/>
  </r>
  <r>
    <x v="1"/>
    <s v="35"/>
    <x v="1"/>
    <s v="31000215"/>
    <x v="29"/>
    <n v="0.4"/>
    <n v="0"/>
    <n v="2.2000000000000002"/>
    <n v="0"/>
    <n v="0"/>
  </r>
  <r>
    <x v="1"/>
    <s v="35"/>
    <x v="1"/>
    <s v="31000215"/>
    <x v="29"/>
    <n v="0.4"/>
    <n v="0"/>
    <n v="2.2000000000000002"/>
    <n v="0"/>
    <n v="0"/>
  </r>
  <r>
    <x v="1"/>
    <s v="35"/>
    <x v="1"/>
    <s v="31000215"/>
    <x v="29"/>
    <n v="0.4"/>
    <n v="0"/>
    <n v="2.2000000000000002"/>
    <n v="0"/>
    <n v="0"/>
  </r>
  <r>
    <x v="1"/>
    <s v="35"/>
    <x v="1"/>
    <s v="40400311"/>
    <x v="30"/>
    <n v="0"/>
    <n v="10"/>
    <n v="0"/>
    <n v="0"/>
    <n v="0"/>
  </r>
  <r>
    <x v="1"/>
    <s v="35"/>
    <x v="1"/>
    <s v="31000227"/>
    <x v="32"/>
    <n v="0"/>
    <n v="1.1000000000000001"/>
    <n v="0"/>
    <n v="0"/>
    <n v="0"/>
  </r>
  <r>
    <x v="1"/>
    <s v="35"/>
    <x v="1"/>
    <s v="31000227"/>
    <x v="32"/>
    <n v="0"/>
    <n v="1.1000000000000001"/>
    <n v="0"/>
    <n v="0"/>
    <n v="0"/>
  </r>
  <r>
    <x v="1"/>
    <s v="35"/>
    <x v="1"/>
    <s v="31000227"/>
    <x v="32"/>
    <n v="0"/>
    <n v="1.1000000000000001"/>
    <n v="0"/>
    <n v="0"/>
    <n v="0"/>
  </r>
  <r>
    <x v="1"/>
    <s v="35"/>
    <x v="1"/>
    <s v="31000227"/>
    <x v="32"/>
    <n v="0"/>
    <n v="1.1000000000000001"/>
    <n v="0"/>
    <n v="0"/>
    <n v="0"/>
  </r>
  <r>
    <x v="1"/>
    <s v="35"/>
    <x v="1"/>
    <s v="31000227"/>
    <x v="32"/>
    <n v="0"/>
    <n v="1.1000000000000001"/>
    <n v="0"/>
    <n v="0"/>
    <n v="0"/>
  </r>
  <r>
    <x v="1"/>
    <s v="35"/>
    <x v="1"/>
    <s v="31000227"/>
    <x v="32"/>
    <n v="0"/>
    <n v="1.1000000000000001"/>
    <n v="0"/>
    <n v="0"/>
    <n v="0"/>
  </r>
  <r>
    <x v="1"/>
    <s v="35"/>
    <x v="1"/>
    <s v="31000299"/>
    <x v="31"/>
    <n v="0"/>
    <n v="0.3"/>
    <n v="0"/>
    <n v="0"/>
    <n v="0"/>
  </r>
  <r>
    <x v="1"/>
    <s v="35"/>
    <x v="1"/>
    <s v="31088811"/>
    <x v="25"/>
    <n v="0"/>
    <n v="4.5"/>
    <n v="0"/>
    <n v="0"/>
    <n v="0"/>
  </r>
  <r>
    <x v="1"/>
    <s v="35"/>
    <x v="1"/>
    <s v="31000302"/>
    <x v="32"/>
    <n v="1.2829999999999999"/>
    <n v="7.0000000000000007E-2"/>
    <n v="1.0780000000000001"/>
    <n v="0"/>
    <n v="9.7000000000000003E-2"/>
  </r>
  <r>
    <x v="1"/>
    <s v="35"/>
    <x v="1"/>
    <s v="31000302"/>
    <x v="32"/>
    <n v="1.2829999999999999"/>
    <n v="7.0000000000000007E-2"/>
    <n v="1.0780000000000001"/>
    <n v="0"/>
    <n v="9.7000000000000003E-2"/>
  </r>
  <r>
    <x v="1"/>
    <s v="35"/>
    <x v="1"/>
    <s v="20200254"/>
    <x v="24"/>
    <n v="32.375999999999998"/>
    <n v="12.951000000000001"/>
    <n v="52.234000000000002"/>
    <n v="0"/>
    <n v="0.68899999999999995"/>
  </r>
  <r>
    <x v="1"/>
    <s v="35"/>
    <x v="1"/>
    <s v="20200254"/>
    <x v="24"/>
    <n v="18.14"/>
    <n v="7.2560000000000002"/>
    <n v="29.265999999999998"/>
    <n v="0"/>
    <n v="0.38600000000000001"/>
  </r>
  <r>
    <x v="1"/>
    <s v="35"/>
    <x v="1"/>
    <s v="20200254"/>
    <x v="24"/>
    <n v="23.213999999999999"/>
    <n v="9.2859999999999996"/>
    <n v="37.451999999999998"/>
    <n v="0"/>
    <n v="0.49399999999999999"/>
  </r>
  <r>
    <x v="1"/>
    <s v="35"/>
    <x v="1"/>
    <s v="31000301"/>
    <x v="32"/>
    <n v="0"/>
    <n v="1.897"/>
    <n v="0"/>
    <n v="0"/>
    <n v="0"/>
  </r>
  <r>
    <x v="1"/>
    <s v="35"/>
    <x v="1"/>
    <s v="20200254"/>
    <x v="24"/>
    <n v="19.3"/>
    <n v="13.3"/>
    <n v="34.799999999999997"/>
    <n v="0"/>
    <n v="0.5"/>
  </r>
  <r>
    <x v="1"/>
    <s v="35"/>
    <x v="1"/>
    <s v="31000228"/>
    <x v="32"/>
    <n v="0.2"/>
    <n v="0"/>
    <n v="0.1"/>
    <n v="0"/>
    <n v="0"/>
  </r>
  <r>
    <x v="1"/>
    <s v="35"/>
    <x v="1"/>
    <s v="31000228"/>
    <x v="32"/>
    <n v="0.1"/>
    <n v="0"/>
    <n v="0.1"/>
    <n v="0"/>
    <n v="0"/>
  </r>
  <r>
    <x v="1"/>
    <s v="35"/>
    <x v="1"/>
    <s v="31000227"/>
    <x v="32"/>
    <n v="0"/>
    <n v="5.5"/>
    <n v="0"/>
    <n v="0"/>
    <n v="0"/>
  </r>
  <r>
    <x v="1"/>
    <s v="35"/>
    <x v="1"/>
    <s v="31000227"/>
    <x v="32"/>
    <n v="0"/>
    <n v="3.9"/>
    <n v="0"/>
    <n v="0"/>
    <n v="0"/>
  </r>
  <r>
    <x v="1"/>
    <s v="35"/>
    <x v="1"/>
    <s v="31000207"/>
    <x v="25"/>
    <n v="0"/>
    <n v="0.3"/>
    <n v="0"/>
    <n v="0"/>
    <n v="0"/>
  </r>
  <r>
    <x v="1"/>
    <s v="35"/>
    <x v="1"/>
    <s v="31000299"/>
    <x v="31"/>
    <n v="0"/>
    <n v="0.3"/>
    <n v="0"/>
    <n v="0"/>
    <n v="0"/>
  </r>
  <r>
    <x v="1"/>
    <s v="35"/>
    <x v="3"/>
    <s v="20200253"/>
    <x v="24"/>
    <n v="1.29"/>
    <n v="0.65"/>
    <n v="1.92"/>
    <n v="0.02"/>
    <n v="0.02"/>
  </r>
  <r>
    <x v="1"/>
    <s v="35"/>
    <x v="3"/>
    <s v="20200253"/>
    <x v="24"/>
    <n v="6.05"/>
    <n v="1.55"/>
    <n v="9.16"/>
    <n v="0.17"/>
    <n v="0.21"/>
  </r>
  <r>
    <x v="1"/>
    <s v="35"/>
    <x v="3"/>
    <s v="20200253"/>
    <x v="24"/>
    <n v="12.23"/>
    <n v="3.14"/>
    <n v="18.52"/>
    <n v="0.35"/>
    <n v="0.42"/>
  </r>
  <r>
    <x v="1"/>
    <s v="35"/>
    <x v="3"/>
    <s v="20200254"/>
    <x v="24"/>
    <n v="7.26"/>
    <n v="3.63"/>
    <n v="13.36"/>
    <n v="0.23"/>
    <n v="0.12"/>
  </r>
  <r>
    <x v="1"/>
    <s v="35"/>
    <x v="3"/>
    <s v="31088811"/>
    <x v="25"/>
    <n v="0"/>
    <n v="1.7"/>
    <n v="0"/>
    <n v="0"/>
    <n v="0"/>
  </r>
  <r>
    <x v="1"/>
    <s v="35"/>
    <x v="2"/>
    <s v="20200252"/>
    <x v="24"/>
    <n v="22.39"/>
    <n v="0.91"/>
    <n v="2.89"/>
    <n v="5.0000000000000001E-3"/>
    <n v="0.39"/>
  </r>
  <r>
    <x v="1"/>
    <s v="35"/>
    <x v="2"/>
    <s v="20200252"/>
    <x v="24"/>
    <n v="1.1499999999999999"/>
    <n v="0.05"/>
    <n v="0.15"/>
    <n v="0"/>
    <n v="0.02"/>
  </r>
  <r>
    <x v="1"/>
    <s v="35"/>
    <x v="2"/>
    <s v="20200252"/>
    <x v="24"/>
    <n v="65.69"/>
    <n v="2.67"/>
    <n v="8.48"/>
    <n v="0.01"/>
    <n v="1.17"/>
  </r>
  <r>
    <x v="1"/>
    <s v="35"/>
    <x v="2"/>
    <s v="20200252"/>
    <x v="24"/>
    <n v="4.0999999999999996"/>
    <n v="0.17"/>
    <n v="0.53"/>
    <n v="1E-3"/>
    <n v="0.05"/>
  </r>
  <r>
    <x v="1"/>
    <s v="35"/>
    <x v="2"/>
    <s v="20200252"/>
    <x v="24"/>
    <n v="0.02"/>
    <n v="1E-3"/>
    <n v="2E-3"/>
    <n v="0"/>
    <n v="0"/>
  </r>
  <r>
    <x v="1"/>
    <s v="35"/>
    <x v="2"/>
    <s v="20200252"/>
    <x v="24"/>
    <n v="1.84"/>
    <n v="7.0000000000000007E-2"/>
    <n v="0.24"/>
    <n v="0"/>
    <n v="0.03"/>
  </r>
  <r>
    <x v="1"/>
    <s v="35"/>
    <x v="2"/>
    <s v="20200252"/>
    <x v="24"/>
    <n v="61.97"/>
    <n v="2.52"/>
    <n v="8"/>
    <n v="0.01"/>
    <n v="1.06"/>
  </r>
  <r>
    <x v="1"/>
    <s v="35"/>
    <x v="2"/>
    <s v="20200252"/>
    <x v="24"/>
    <n v="37.950000000000003"/>
    <n v="1.54"/>
    <n v="4.9000000000000004"/>
    <n v="0.01"/>
    <n v="0.71"/>
  </r>
  <r>
    <x v="1"/>
    <s v="35"/>
    <x v="2"/>
    <s v="20200252"/>
    <x v="24"/>
    <n v="61.58"/>
    <n v="2.5"/>
    <n v="7.95"/>
    <n v="0.01"/>
    <n v="1.1100000000000001"/>
  </r>
  <r>
    <x v="1"/>
    <s v="35"/>
    <x v="2"/>
    <s v="20200252"/>
    <x v="24"/>
    <n v="32.729999999999997"/>
    <n v="1.33"/>
    <n v="4.2300000000000004"/>
    <n v="0.01"/>
    <n v="0.6"/>
  </r>
  <r>
    <x v="1"/>
    <s v="35"/>
    <x v="2"/>
    <s v="20200252"/>
    <x v="24"/>
    <n v="40.31"/>
    <n v="1.64"/>
    <n v="5.21"/>
    <n v="0.01"/>
    <n v="0.73"/>
  </r>
  <r>
    <x v="1"/>
    <s v="35"/>
    <x v="2"/>
    <s v="20200252"/>
    <x v="24"/>
    <n v="38.909999999999997"/>
    <n v="1.58"/>
    <n v="5.03"/>
    <n v="0.01"/>
    <n v="0.7"/>
  </r>
  <r>
    <x v="1"/>
    <s v="35"/>
    <x v="2"/>
    <s v="20200252"/>
    <x v="24"/>
    <n v="33.71"/>
    <n v="1.37"/>
    <n v="4.3499999999999996"/>
    <n v="0.01"/>
    <n v="0.6"/>
  </r>
  <r>
    <x v="1"/>
    <s v="35"/>
    <x v="2"/>
    <s v="20200252"/>
    <x v="24"/>
    <n v="84.2"/>
    <n v="3.42"/>
    <n v="10.88"/>
    <n v="0.02"/>
    <n v="1.56"/>
  </r>
  <r>
    <x v="1"/>
    <s v="35"/>
    <x v="2"/>
    <s v="31000205"/>
    <x v="29"/>
    <n v="0"/>
    <n v="4.0000000000000001E-3"/>
    <n v="0"/>
    <n v="0"/>
    <n v="0"/>
  </r>
  <r>
    <x v="1"/>
    <s v="35"/>
    <x v="2"/>
    <s v="31088811"/>
    <x v="25"/>
    <n v="0"/>
    <n v="1.06"/>
    <n v="0"/>
    <n v="0"/>
    <n v="0"/>
  </r>
  <r>
    <x v="1"/>
    <s v="35"/>
    <x v="2"/>
    <s v="31000205"/>
    <x v="29"/>
    <n v="2.3490000000000002"/>
    <n v="3.726"/>
    <n v="20.143000000000001"/>
    <n v="0.02"/>
    <n v="0"/>
  </r>
  <r>
    <x v="1"/>
    <s v="35"/>
    <x v="2"/>
    <s v="31000205"/>
    <x v="29"/>
    <n v="13.901"/>
    <n v="21.858000000000001"/>
    <n v="27.751999999999999"/>
    <n v="0"/>
    <n v="0"/>
  </r>
  <r>
    <x v="1"/>
    <s v="35"/>
    <x v="2"/>
    <s v="20200201"/>
    <x v="24"/>
    <n v="336.53"/>
    <n v="3.0139999999999998"/>
    <n v="135.04"/>
    <n v="2.9430000000000001"/>
    <n v="5.7119999999999997"/>
  </r>
  <r>
    <x v="1"/>
    <s v="35"/>
    <x v="2"/>
    <s v="20200252"/>
    <x v="24"/>
    <n v="139.65700000000001"/>
    <n v="6.9690000000000003"/>
    <n v="48.332000000000001"/>
    <n v="4.9000000000000002E-2"/>
    <n v="4.0590000000000002"/>
  </r>
  <r>
    <x v="1"/>
    <s v="35"/>
    <x v="2"/>
    <s v="20200201"/>
    <x v="24"/>
    <n v="320.19200000000001"/>
    <n v="0.96699999999999997"/>
    <n v="9.9589999999999996"/>
    <n v="0.28699999999999998"/>
    <n v="3.2170000000000001"/>
  </r>
  <r>
    <x v="1"/>
    <s v="35"/>
    <x v="2"/>
    <s v="20200201"/>
    <x v="24"/>
    <n v="320.68799999999999"/>
    <n v="0.96799999999999997"/>
    <n v="9.9740000000000002"/>
    <n v="0.28699999999999998"/>
    <n v="3.222"/>
  </r>
  <r>
    <x v="1"/>
    <s v="35"/>
    <x v="2"/>
    <s v="20200253"/>
    <x v="24"/>
    <n v="18.872"/>
    <n v="3.3969999999999998"/>
    <n v="3.5859999999999999"/>
    <n v="3.5000000000000003E-2"/>
    <n v="0.59299999999999997"/>
  </r>
  <r>
    <x v="1"/>
    <s v="35"/>
    <x v="2"/>
    <s v="20200253"/>
    <x v="24"/>
    <n v="18.634"/>
    <n v="3.3540000000000001"/>
    <n v="3.54"/>
    <n v="3.4000000000000002E-2"/>
    <n v="0.58499999999999996"/>
  </r>
  <r>
    <x v="1"/>
    <s v="35"/>
    <x v="2"/>
    <s v="20200201"/>
    <x v="24"/>
    <n v="316.72500000000002"/>
    <n v="0.95599999999999996"/>
    <n v="9.8510000000000009"/>
    <n v="0.28399999999999997"/>
    <n v="3.1819999999999999"/>
  </r>
  <r>
    <x v="1"/>
    <s v="35"/>
    <x v="2"/>
    <s v="20200253"/>
    <x v="24"/>
    <n v="11.954000000000001"/>
    <n v="2.1520000000000001"/>
    <n v="2.2709999999999999"/>
    <n v="2.1999999999999999E-2"/>
    <n v="0.375"/>
  </r>
  <r>
    <x v="1"/>
    <s v="35"/>
    <x v="2"/>
    <s v="20200253"/>
    <x v="24"/>
    <n v="26.257999999999999"/>
    <n v="6.5640000000000001"/>
    <n v="7.1269999999999998"/>
    <n v="6.6000000000000003E-2"/>
    <n v="1.1200000000000001"/>
  </r>
  <r>
    <x v="1"/>
    <s v="35"/>
    <x v="2"/>
    <s v="20200253"/>
    <x v="24"/>
    <n v="22.861999999999998"/>
    <n v="5.7160000000000002"/>
    <n v="6.2060000000000004"/>
    <n v="5.8000000000000003E-2"/>
    <n v="0.97499999999999998"/>
  </r>
  <r>
    <x v="1"/>
    <s v="35"/>
    <x v="2"/>
    <s v="20200201"/>
    <x v="24"/>
    <n v="330.32799999999997"/>
    <n v="2.9580000000000002"/>
    <n v="132.55199999999999"/>
    <n v="2.9220000000000002"/>
    <n v="5.6710000000000003"/>
  </r>
  <r>
    <x v="1"/>
    <s v="35"/>
    <x v="2"/>
    <s v="31000404"/>
    <x v="27"/>
    <n v="0.75600000000000001"/>
    <n v="4.2000000000000003E-2"/>
    <n v="0.63500000000000001"/>
    <n v="5.0000000000000001E-3"/>
    <n v="5.8000000000000003E-2"/>
  </r>
  <r>
    <x v="1"/>
    <s v="35"/>
    <x v="2"/>
    <s v="40400311"/>
    <x v="30"/>
    <n v="0"/>
    <n v="2.492"/>
    <n v="0"/>
    <n v="0"/>
    <n v="0"/>
  </r>
  <r>
    <x v="1"/>
    <s v="35"/>
    <x v="2"/>
    <s v="40400311"/>
    <x v="30"/>
    <n v="0"/>
    <n v="2.1800000000000002"/>
    <n v="0"/>
    <n v="0"/>
    <n v="0"/>
  </r>
  <r>
    <x v="1"/>
    <s v="35"/>
    <x v="2"/>
    <s v="20200201"/>
    <x v="24"/>
    <n v="33.386000000000003"/>
    <n v="0.71199999999999997"/>
    <n v="24.212"/>
    <n v="0.11600000000000001"/>
    <n v="1.306"/>
  </r>
  <r>
    <x v="1"/>
    <s v="35"/>
    <x v="2"/>
    <s v="20200254"/>
    <x v="24"/>
    <n v="21.567"/>
    <n v="5.5460000000000003"/>
    <n v="7.7030000000000003"/>
    <n v="5.6000000000000001E-2"/>
    <n v="0.94399999999999995"/>
  </r>
  <r>
    <x v="1"/>
    <s v="35"/>
    <x v="2"/>
    <s v="31000228"/>
    <x v="32"/>
    <n v="2.0579999999999998"/>
    <n v="0.113"/>
    <n v="1.7290000000000001"/>
    <n v="1.2E-2"/>
    <n v="0.156"/>
  </r>
  <r>
    <x v="1"/>
    <s v="35"/>
    <x v="2"/>
    <s v="31000209"/>
    <x v="33"/>
    <n v="18.416"/>
    <n v="0.40899999999999997"/>
    <n v="5.32"/>
    <n v="26.192"/>
    <n v="0"/>
  </r>
  <r>
    <x v="1"/>
    <s v="35"/>
    <x v="2"/>
    <s v="40400314"/>
    <x v="30"/>
    <n v="0"/>
    <n v="0.61"/>
    <n v="0"/>
    <n v="0"/>
    <n v="0"/>
  </r>
  <r>
    <x v="1"/>
    <s v="35"/>
    <x v="2"/>
    <s v="40400314"/>
    <x v="30"/>
    <n v="0"/>
    <n v="0.42"/>
    <n v="0"/>
    <n v="0"/>
    <n v="0"/>
  </r>
  <r>
    <x v="1"/>
    <s v="35"/>
    <x v="2"/>
    <s v="40400314"/>
    <x v="30"/>
    <n v="0"/>
    <n v="0.81"/>
    <n v="0"/>
    <n v="0"/>
    <n v="0"/>
  </r>
  <r>
    <x v="1"/>
    <s v="35"/>
    <x v="2"/>
    <s v="20200252"/>
    <x v="24"/>
    <n v="178.125"/>
    <n v="8.8879999999999999"/>
    <n v="6.1639999999999997"/>
    <n v="6.3E-2"/>
    <n v="5.1769999999999996"/>
  </r>
  <r>
    <x v="1"/>
    <s v="35"/>
    <x v="2"/>
    <s v="20200252"/>
    <x v="24"/>
    <n v="134.53800000000001"/>
    <n v="6.7130000000000001"/>
    <n v="46.56"/>
    <n v="4.8000000000000001E-2"/>
    <n v="3.91"/>
  </r>
  <r>
    <x v="1"/>
    <s v="35"/>
    <x v="2"/>
    <s v="31088811"/>
    <x v="25"/>
    <n v="0"/>
    <n v="15.750999999999999"/>
    <n v="0"/>
    <n v="0"/>
    <n v="0"/>
  </r>
  <r>
    <x v="1"/>
    <s v="35"/>
    <x v="2"/>
    <s v="31088811"/>
    <x v="25"/>
    <n v="0"/>
    <n v="1.748"/>
    <n v="0"/>
    <n v="0"/>
    <n v="0"/>
  </r>
  <r>
    <x v="1"/>
    <s v="35"/>
    <x v="2"/>
    <s v="31088811"/>
    <x v="25"/>
    <n v="0"/>
    <n v="1E-3"/>
    <n v="0"/>
    <n v="0"/>
    <n v="0"/>
  </r>
  <r>
    <x v="1"/>
    <s v="35"/>
    <x v="2"/>
    <s v="31088811"/>
    <x v="25"/>
    <n v="0"/>
    <n v="1.43"/>
    <n v="0"/>
    <n v="0"/>
    <n v="0"/>
  </r>
  <r>
    <x v="1"/>
    <s v="35"/>
    <x v="2"/>
    <s v="31088811"/>
    <x v="25"/>
    <n v="0"/>
    <n v="37.363"/>
    <n v="0"/>
    <n v="0"/>
    <n v="0"/>
  </r>
  <r>
    <x v="1"/>
    <s v="35"/>
    <x v="2"/>
    <s v="31088811"/>
    <x v="25"/>
    <n v="0"/>
    <n v="17.696000000000002"/>
    <n v="0"/>
    <n v="0"/>
    <n v="0"/>
  </r>
  <r>
    <x v="1"/>
    <s v="35"/>
    <x v="2"/>
    <s v="31088811"/>
    <x v="25"/>
    <n v="0"/>
    <n v="5.0999999999999997E-2"/>
    <n v="0"/>
    <n v="0"/>
    <n v="0"/>
  </r>
  <r>
    <x v="1"/>
    <s v="35"/>
    <x v="2"/>
    <s v="40400314"/>
    <x v="30"/>
    <n v="0"/>
    <n v="13.92"/>
    <n v="0"/>
    <n v="0"/>
    <n v="0"/>
  </r>
  <r>
    <x v="1"/>
    <s v="35"/>
    <x v="2"/>
    <s v="31000299"/>
    <x v="31"/>
    <n v="0.28999999999999998"/>
    <n v="0.37"/>
    <n v="0.57999999999999996"/>
    <n v="0"/>
    <n v="0"/>
  </r>
  <r>
    <x v="1"/>
    <s v="35"/>
    <x v="2"/>
    <s v="20200201"/>
    <x v="24"/>
    <n v="55.4"/>
    <n v="16.100000000000001"/>
    <n v="52.6"/>
    <n v="0.5"/>
    <n v="0.9"/>
  </r>
  <r>
    <x v="1"/>
    <s v="35"/>
    <x v="2"/>
    <s v="20200201"/>
    <x v="24"/>
    <n v="44.1"/>
    <n v="12.8"/>
    <n v="41.9"/>
    <n v="0.4"/>
    <n v="0.8"/>
  </r>
  <r>
    <x v="1"/>
    <s v="35"/>
    <x v="2"/>
    <s v="20200201"/>
    <x v="24"/>
    <n v="36.1"/>
    <n v="10.5"/>
    <n v="34.200000000000003"/>
    <n v="0.2"/>
    <n v="0.5"/>
  </r>
  <r>
    <x v="1"/>
    <s v="35"/>
    <x v="2"/>
    <s v="20200201"/>
    <x v="24"/>
    <n v="66.400000000000006"/>
    <n v="19.3"/>
    <n v="63"/>
    <n v="0.6"/>
    <n v="1.1000000000000001"/>
  </r>
  <r>
    <x v="1"/>
    <s v="35"/>
    <x v="2"/>
    <s v="20200201"/>
    <x v="24"/>
    <n v="18.2"/>
    <n v="1.3"/>
    <n v="27.5"/>
    <n v="0.2"/>
    <n v="0.4"/>
  </r>
  <r>
    <x v="1"/>
    <s v="35"/>
    <x v="2"/>
    <s v="20200201"/>
    <x v="24"/>
    <n v="18.3"/>
    <n v="1.3"/>
    <n v="27.7"/>
    <n v="0.2"/>
    <n v="0.4"/>
  </r>
  <r>
    <x v="1"/>
    <s v="35"/>
    <x v="2"/>
    <s v="20200201"/>
    <x v="24"/>
    <n v="45.1"/>
    <n v="13.1"/>
    <n v="42.8"/>
    <n v="0.4"/>
    <n v="0.8"/>
  </r>
  <r>
    <x v="1"/>
    <s v="35"/>
    <x v="2"/>
    <s v="20200201"/>
    <x v="24"/>
    <n v="52.9"/>
    <n v="15.4"/>
    <n v="50.2"/>
    <n v="0.5"/>
    <n v="0.9"/>
  </r>
  <r>
    <x v="1"/>
    <s v="35"/>
    <x v="2"/>
    <s v="20200201"/>
    <x v="24"/>
    <n v="45.6"/>
    <n v="13.2"/>
    <n v="43.3"/>
    <n v="0.4"/>
    <n v="0.8"/>
  </r>
  <r>
    <x v="1"/>
    <s v="35"/>
    <x v="2"/>
    <s v="20200201"/>
    <x v="24"/>
    <n v="30.7"/>
    <n v="8.9"/>
    <n v="29.1"/>
    <n v="0.2"/>
    <n v="0.4"/>
  </r>
  <r>
    <x v="1"/>
    <s v="35"/>
    <x v="2"/>
    <s v="20200252"/>
    <x v="24"/>
    <n v="128.69999999999999"/>
    <n v="60"/>
    <n v="56.9"/>
    <n v="0"/>
    <n v="1.9"/>
  </r>
  <r>
    <x v="1"/>
    <s v="35"/>
    <x v="2"/>
    <s v="20200252"/>
    <x v="24"/>
    <n v="77.8"/>
    <n v="36.299999999999997"/>
    <n v="34.4"/>
    <n v="0"/>
    <n v="1.1000000000000001"/>
  </r>
  <r>
    <x v="1"/>
    <s v="35"/>
    <x v="2"/>
    <s v="20200252"/>
    <x v="24"/>
    <n v="121.5"/>
    <n v="56.7"/>
    <n v="53.7"/>
    <n v="0"/>
    <n v="1.8"/>
  </r>
  <r>
    <x v="1"/>
    <s v="35"/>
    <x v="2"/>
    <s v="31000404"/>
    <x v="27"/>
    <n v="18"/>
    <n v="0.4"/>
    <n v="4.5"/>
    <n v="0.1"/>
    <n v="0.8"/>
  </r>
  <r>
    <x v="1"/>
    <s v="35"/>
    <x v="2"/>
    <s v="31000404"/>
    <x v="27"/>
    <n v="0.3"/>
    <n v="0"/>
    <n v="0.1"/>
    <n v="0"/>
    <n v="0"/>
  </r>
  <r>
    <x v="1"/>
    <s v="35"/>
    <x v="2"/>
    <s v="31000404"/>
    <x v="27"/>
    <n v="1.5"/>
    <n v="0.1"/>
    <n v="0.3"/>
    <n v="0"/>
    <n v="0.1"/>
  </r>
  <r>
    <x v="1"/>
    <s v="35"/>
    <x v="2"/>
    <s v="31000404"/>
    <x v="27"/>
    <n v="1.8"/>
    <n v="0.1"/>
    <n v="0.4"/>
    <n v="0"/>
    <n v="0.1"/>
  </r>
  <r>
    <x v="1"/>
    <s v="35"/>
    <x v="2"/>
    <s v="20200201"/>
    <x v="24"/>
    <n v="15.7"/>
    <n v="1.1000000000000001"/>
    <n v="23.7"/>
    <n v="0.2"/>
    <n v="0.4"/>
  </r>
  <r>
    <x v="1"/>
    <s v="35"/>
    <x v="2"/>
    <s v="31000404"/>
    <x v="27"/>
    <n v="0.1"/>
    <n v="0"/>
    <n v="0"/>
    <n v="0"/>
    <n v="0"/>
  </r>
  <r>
    <x v="1"/>
    <s v="35"/>
    <x v="2"/>
    <s v="31000301"/>
    <x v="32"/>
    <n v="0"/>
    <n v="0.6"/>
    <n v="0"/>
    <n v="0"/>
    <n v="0"/>
  </r>
  <r>
    <x v="1"/>
    <s v="35"/>
    <x v="2"/>
    <s v="31000302"/>
    <x v="32"/>
    <n v="0.2"/>
    <n v="0"/>
    <n v="0.2"/>
    <n v="0"/>
    <n v="0.1"/>
  </r>
  <r>
    <x v="1"/>
    <s v="35"/>
    <x v="2"/>
    <s v="20200254"/>
    <x v="24"/>
    <n v="19.600000000000001"/>
    <n v="6.3"/>
    <n v="19.600000000000001"/>
    <n v="0"/>
    <n v="0.4"/>
  </r>
  <r>
    <x v="1"/>
    <s v="35"/>
    <x v="2"/>
    <s v="31000205"/>
    <x v="29"/>
    <n v="1.6"/>
    <n v="3.1"/>
    <n v="11.6"/>
    <n v="0"/>
    <n v="0"/>
  </r>
  <r>
    <x v="1"/>
    <s v="35"/>
    <x v="2"/>
    <s v="31000205"/>
    <x v="29"/>
    <n v="0.1"/>
    <n v="0"/>
    <n v="0.3"/>
    <n v="0"/>
    <n v="0"/>
  </r>
  <r>
    <x v="1"/>
    <s v="35"/>
    <x v="2"/>
    <s v="31000304"/>
    <x v="32"/>
    <n v="0"/>
    <n v="0.2"/>
    <n v="0"/>
    <n v="0"/>
    <n v="0"/>
  </r>
  <r>
    <x v="1"/>
    <s v="35"/>
    <x v="2"/>
    <s v="31088811"/>
    <x v="25"/>
    <n v="0"/>
    <n v="3"/>
    <n v="0"/>
    <n v="0"/>
    <n v="0"/>
  </r>
  <r>
    <x v="1"/>
    <s v="35"/>
    <x v="2"/>
    <s v="31000305"/>
    <x v="28"/>
    <n v="0"/>
    <n v="8.5"/>
    <n v="0"/>
    <n v="0"/>
    <n v="0"/>
  </r>
  <r>
    <x v="1"/>
    <s v="35"/>
    <x v="2"/>
    <s v="40400314"/>
    <x v="30"/>
    <n v="0"/>
    <n v="6"/>
    <n v="0"/>
    <n v="0"/>
    <n v="0"/>
  </r>
  <r>
    <x v="1"/>
    <s v="35"/>
    <x v="2"/>
    <s v="40400314"/>
    <x v="30"/>
    <n v="0"/>
    <n v="4"/>
    <n v="0"/>
    <n v="0"/>
    <n v="0"/>
  </r>
  <r>
    <x v="1"/>
    <s v="35"/>
    <x v="2"/>
    <s v="40400301"/>
    <x v="30"/>
    <n v="0"/>
    <n v="0.6"/>
    <n v="0"/>
    <n v="0"/>
    <n v="0"/>
  </r>
  <r>
    <x v="1"/>
    <s v="35"/>
    <x v="2"/>
    <s v="40400311"/>
    <x v="30"/>
    <n v="0"/>
    <n v="7.6"/>
    <n v="0"/>
    <n v="0"/>
    <n v="0"/>
  </r>
  <r>
    <x v="1"/>
    <s v="35"/>
    <x v="2"/>
    <s v="40400311"/>
    <x v="30"/>
    <n v="0"/>
    <n v="5.4"/>
    <n v="0"/>
    <n v="0"/>
    <n v="0"/>
  </r>
  <r>
    <x v="1"/>
    <s v="35"/>
    <x v="2"/>
    <s v="40400311"/>
    <x v="30"/>
    <n v="0"/>
    <n v="5.4"/>
    <n v="0"/>
    <n v="0"/>
    <n v="0"/>
  </r>
  <r>
    <x v="1"/>
    <s v="35"/>
    <x v="2"/>
    <s v="31000302"/>
    <x v="32"/>
    <n v="0.2"/>
    <n v="0"/>
    <n v="0.2"/>
    <n v="0"/>
    <n v="0.1"/>
  </r>
  <r>
    <x v="1"/>
    <s v="35"/>
    <x v="2"/>
    <s v="31088811"/>
    <x v="25"/>
    <n v="0"/>
    <n v="32"/>
    <n v="0"/>
    <n v="0"/>
    <n v="0"/>
  </r>
  <r>
    <x v="1"/>
    <s v="35"/>
    <x v="2"/>
    <s v="31088811"/>
    <x v="25"/>
    <n v="0"/>
    <n v="7.7"/>
    <n v="0"/>
    <n v="0"/>
    <n v="0"/>
  </r>
  <r>
    <x v="1"/>
    <s v="35"/>
    <x v="2"/>
    <s v="20200254"/>
    <x v="24"/>
    <n v="18.7"/>
    <n v="12.5"/>
    <n v="33.299999999999997"/>
    <n v="0"/>
    <n v="0.5"/>
  </r>
  <r>
    <x v="1"/>
    <s v="35"/>
    <x v="2"/>
    <s v="31000302"/>
    <x v="32"/>
    <n v="0.2"/>
    <n v="0"/>
    <n v="0.1"/>
    <n v="0"/>
    <n v="0"/>
  </r>
  <r>
    <x v="1"/>
    <s v="35"/>
    <x v="2"/>
    <s v="31000302"/>
    <x v="32"/>
    <n v="0.2"/>
    <n v="0"/>
    <n v="0.1"/>
    <n v="0"/>
    <n v="0"/>
  </r>
  <r>
    <x v="1"/>
    <s v="35"/>
    <x v="2"/>
    <s v="20200254"/>
    <x v="24"/>
    <n v="16.399999999999999"/>
    <n v="11"/>
    <n v="29.2"/>
    <n v="0"/>
    <n v="0.4"/>
  </r>
  <r>
    <x v="1"/>
    <s v="35"/>
    <x v="2"/>
    <s v="20200254"/>
    <x v="24"/>
    <n v="4"/>
    <n v="2.7"/>
    <n v="7.2"/>
    <n v="0"/>
    <n v="0.1"/>
  </r>
  <r>
    <x v="1"/>
    <s v="35"/>
    <x v="2"/>
    <s v="20200254"/>
    <x v="24"/>
    <n v="3.1"/>
    <n v="2"/>
    <n v="5.4"/>
    <n v="0"/>
    <n v="0.1"/>
  </r>
  <r>
    <x v="1"/>
    <s v="35"/>
    <x v="2"/>
    <s v="20200254"/>
    <x v="24"/>
    <n v="17.7"/>
    <n v="11.8"/>
    <n v="31.5"/>
    <n v="0"/>
    <n v="0.5"/>
  </r>
  <r>
    <x v="1"/>
    <s v="35"/>
    <x v="2"/>
    <s v="31000301"/>
    <x v="32"/>
    <n v="0"/>
    <n v="0.2"/>
    <n v="0"/>
    <n v="0"/>
    <n v="0"/>
  </r>
  <r>
    <x v="1"/>
    <s v="35"/>
    <x v="2"/>
    <s v="31000301"/>
    <x v="32"/>
    <n v="0"/>
    <n v="2"/>
    <n v="0"/>
    <n v="0"/>
    <n v="0"/>
  </r>
  <r>
    <x v="1"/>
    <s v="35"/>
    <x v="2"/>
    <s v="31000301"/>
    <x v="32"/>
    <n v="0"/>
    <n v="1.7"/>
    <n v="0"/>
    <n v="0"/>
    <n v="0"/>
  </r>
  <r>
    <x v="1"/>
    <s v="35"/>
    <x v="2"/>
    <s v="31088811"/>
    <x v="25"/>
    <n v="0"/>
    <n v="0.2"/>
    <n v="0"/>
    <n v="0"/>
    <n v="0"/>
  </r>
  <r>
    <x v="1"/>
    <s v="35"/>
    <x v="2"/>
    <s v="31000299"/>
    <x v="31"/>
    <n v="0"/>
    <n v="0.1"/>
    <n v="0"/>
    <n v="0"/>
    <n v="0"/>
  </r>
  <r>
    <x v="1"/>
    <s v="35"/>
    <x v="2"/>
    <s v="20200201"/>
    <x v="24"/>
    <n v="98.3"/>
    <n v="1.3"/>
    <n v="4.7"/>
    <n v="0.3"/>
    <n v="3.5"/>
  </r>
  <r>
    <x v="1"/>
    <s v="35"/>
    <x v="2"/>
    <s v="20200201"/>
    <x v="24"/>
    <n v="82.9"/>
    <n v="1.3"/>
    <n v="9.6"/>
    <n v="0.3"/>
    <n v="3.5"/>
  </r>
  <r>
    <x v="1"/>
    <s v="35"/>
    <x v="2"/>
    <s v="20200201"/>
    <x v="24"/>
    <n v="79.3"/>
    <n v="1.3"/>
    <n v="27"/>
    <n v="0.3"/>
    <n v="3.5"/>
  </r>
  <r>
    <x v="1"/>
    <s v="35"/>
    <x v="2"/>
    <s v="20200201"/>
    <x v="24"/>
    <n v="63.7"/>
    <n v="0.2"/>
    <n v="6.6"/>
    <n v="0.04"/>
    <n v="0.9"/>
  </r>
  <r>
    <x v="1"/>
    <s v="35"/>
    <x v="2"/>
    <s v="20200201"/>
    <x v="24"/>
    <n v="52.8"/>
    <n v="0.2"/>
    <n v="5.0999999999999996"/>
    <n v="0.04"/>
    <n v="0.8"/>
  </r>
  <r>
    <x v="1"/>
    <s v="35"/>
    <x v="2"/>
    <s v="20200201"/>
    <x v="24"/>
    <n v="52.4"/>
    <n v="0.2"/>
    <n v="4.9000000000000004"/>
    <n v="0.04"/>
    <n v="0.9"/>
  </r>
  <r>
    <x v="1"/>
    <s v="35"/>
    <x v="1"/>
    <s v="20200201"/>
    <x v="24"/>
    <n v="61.9"/>
    <n v="0.2"/>
    <n v="4.0999999999999996"/>
    <n v="0.04"/>
    <n v="0.9"/>
  </r>
  <r>
    <x v="1"/>
    <s v="35"/>
    <x v="2"/>
    <s v="31000404"/>
    <x v="27"/>
    <n v="0.7"/>
    <n v="0.04"/>
    <n v="0.2"/>
    <n v="0"/>
    <n v="0"/>
  </r>
  <r>
    <x v="1"/>
    <s v="35"/>
    <x v="2"/>
    <s v="31000404"/>
    <x v="27"/>
    <n v="3.7"/>
    <n v="0.1"/>
    <n v="1.1000000000000001"/>
    <n v="0.03"/>
    <n v="0"/>
  </r>
  <r>
    <x v="1"/>
    <s v="35"/>
    <x v="2"/>
    <s v="31088811"/>
    <x v="25"/>
    <n v="0"/>
    <n v="37.9"/>
    <n v="0"/>
    <n v="0"/>
    <n v="0"/>
  </r>
  <r>
    <x v="1"/>
    <s v="35"/>
    <x v="2"/>
    <s v="31088811"/>
    <x v="25"/>
    <n v="10"/>
    <n v="10"/>
    <n v="10"/>
    <n v="0"/>
    <n v="0"/>
  </r>
  <r>
    <x v="1"/>
    <s v="35"/>
    <x v="2"/>
    <s v="20200256"/>
    <x v="24"/>
    <n v="14.667999999999999"/>
    <n v="4.8890000000000002"/>
    <n v="40.744"/>
    <n v="0"/>
    <n v="0.312"/>
  </r>
  <r>
    <x v="1"/>
    <s v="35"/>
    <x v="2"/>
    <s v="20200256"/>
    <x v="24"/>
    <n v="28.204999999999998"/>
    <n v="7.3719999999999999"/>
    <n v="47.115000000000002"/>
    <n v="0"/>
    <n v="0.59799999999999998"/>
  </r>
  <r>
    <x v="1"/>
    <s v="35"/>
    <x v="2"/>
    <s v="20200256"/>
    <x v="24"/>
    <n v="8.06"/>
    <n v="2.6869999999999998"/>
    <n v="22.39"/>
    <n v="0"/>
    <n v="0.17199999999999999"/>
  </r>
  <r>
    <x v="1"/>
    <s v="35"/>
    <x v="2"/>
    <s v="31088811"/>
    <x v="25"/>
    <n v="0"/>
    <n v="5.8220000000000001"/>
    <n v="0"/>
    <n v="0"/>
    <n v="0"/>
  </r>
  <r>
    <x v="1"/>
    <s v="35"/>
    <x v="2"/>
    <s v="31000299"/>
    <x v="31"/>
    <n v="0"/>
    <n v="0.26"/>
    <n v="0"/>
    <n v="0"/>
    <n v="0"/>
  </r>
  <r>
    <x v="1"/>
    <s v="35"/>
    <x v="2"/>
    <s v="31000299"/>
    <x v="31"/>
    <n v="0"/>
    <n v="0.42"/>
    <n v="0"/>
    <n v="0"/>
    <n v="0"/>
  </r>
  <r>
    <x v="1"/>
    <s v="35"/>
    <x v="2"/>
    <s v="31000228"/>
    <x v="32"/>
    <n v="2.74"/>
    <n v="0"/>
    <n v="0.39100000000000001"/>
    <n v="0.21"/>
    <n v="0.112"/>
  </r>
  <r>
    <x v="1"/>
    <s v="35"/>
    <x v="2"/>
    <s v="31000305"/>
    <x v="28"/>
    <n v="0"/>
    <n v="3.9420000000000002"/>
    <n v="0"/>
    <n v="0"/>
    <n v="0"/>
  </r>
  <r>
    <x v="1"/>
    <s v="35"/>
    <x v="2"/>
    <s v="31000305"/>
    <x v="28"/>
    <n v="13.701000000000001"/>
    <n v="0.54200000000000004"/>
    <n v="13.701000000000001"/>
    <n v="2.766"/>
    <n v="1.4710000000000001"/>
  </r>
  <r>
    <x v="1"/>
    <s v="35"/>
    <x v="2"/>
    <s v="31000305"/>
    <x v="28"/>
    <n v="13.452"/>
    <n v="0.52"/>
    <n v="13.159000000000001"/>
    <n v="2.6560000000000001"/>
    <n v="1.413"/>
  </r>
  <r>
    <x v="1"/>
    <s v="35"/>
    <x v="2"/>
    <s v="31000228"/>
    <x v="32"/>
    <n v="2.3639999999999999"/>
    <n v="0"/>
    <n v="0.33800000000000002"/>
    <n v="0.182"/>
    <n v="9.6000000000000002E-2"/>
  </r>
  <r>
    <x v="1"/>
    <s v="35"/>
    <x v="2"/>
    <s v="31000227"/>
    <x v="32"/>
    <n v="0"/>
    <n v="11.598000000000001"/>
    <n v="0"/>
    <n v="0"/>
    <n v="0"/>
  </r>
  <r>
    <x v="1"/>
    <s v="35"/>
    <x v="2"/>
    <s v="31000305"/>
    <x v="28"/>
    <n v="9.2170000000000005"/>
    <n v="0"/>
    <n v="9.016"/>
    <n v="1.82"/>
    <n v="0.96799999999999997"/>
  </r>
  <r>
    <x v="1"/>
    <s v="35"/>
    <x v="2"/>
    <s v="31000305"/>
    <x v="28"/>
    <n v="15.426"/>
    <n v="0"/>
    <n v="15.09"/>
    <n v="3.0459999999999998"/>
    <n v="1.62"/>
  </r>
  <r>
    <x v="1"/>
    <s v="35"/>
    <x v="2"/>
    <s v="31000228"/>
    <x v="32"/>
    <n v="2.7109999999999999"/>
    <n v="0"/>
    <n v="0.38700000000000001"/>
    <n v="0.20799999999999999"/>
    <n v="0.111"/>
  </r>
  <r>
    <x v="1"/>
    <s v="35"/>
    <x v="2"/>
    <s v="31000227"/>
    <x v="32"/>
    <n v="0"/>
    <n v="5.3220000000000001"/>
    <n v="0"/>
    <n v="0"/>
    <n v="0"/>
  </r>
  <r>
    <x v="1"/>
    <s v="35"/>
    <x v="2"/>
    <s v="31000305"/>
    <x v="28"/>
    <n v="16.170000000000002"/>
    <n v="0.626"/>
    <n v="15.818"/>
    <n v="3.1930000000000001"/>
    <n v="1.698"/>
  </r>
  <r>
    <x v="1"/>
    <s v="35"/>
    <x v="2"/>
    <s v="31000305"/>
    <x v="28"/>
    <n v="8.5670000000000002"/>
    <n v="0"/>
    <n v="8.3800000000000008"/>
    <n v="1.6919999999999999"/>
    <n v="0.9"/>
  </r>
  <r>
    <x v="1"/>
    <s v="35"/>
    <x v="2"/>
    <s v="31000228"/>
    <x v="32"/>
    <n v="3.044"/>
    <n v="0"/>
    <n v="0.435"/>
    <n v="0.23400000000000001"/>
    <n v="0.124"/>
  </r>
  <r>
    <x v="1"/>
    <s v="35"/>
    <x v="2"/>
    <s v="31000227"/>
    <x v="32"/>
    <n v="0"/>
    <n v="4.7"/>
    <n v="0"/>
    <n v="0"/>
    <n v="0"/>
  </r>
  <r>
    <x v="1"/>
    <s v="35"/>
    <x v="2"/>
    <s v="31000305"/>
    <x v="28"/>
    <n v="0"/>
    <n v="3.9420000000000002"/>
    <n v="0"/>
    <n v="0"/>
    <n v="0"/>
  </r>
  <r>
    <x v="1"/>
    <s v="35"/>
    <x v="2"/>
    <s v="31000404"/>
    <x v="27"/>
    <n v="17.808"/>
    <n v="0.72699999999999998"/>
    <n v="11.266"/>
    <n v="3.1779999999999999"/>
    <n v="1.69"/>
  </r>
  <r>
    <x v="1"/>
    <s v="35"/>
    <x v="2"/>
    <s v="31000404"/>
    <x v="27"/>
    <n v="18.661000000000001"/>
    <n v="0.76200000000000001"/>
    <n v="11.805999999999999"/>
    <n v="3.33"/>
    <n v="1.7709999999999999"/>
  </r>
  <r>
    <x v="1"/>
    <s v="35"/>
    <x v="2"/>
    <s v="31000228"/>
    <x v="32"/>
    <n v="2.8860000000000001"/>
    <n v="0"/>
    <n v="0.41199999999999998"/>
    <n v="0.222"/>
    <n v="0.11799999999999999"/>
  </r>
  <r>
    <x v="1"/>
    <s v="35"/>
    <x v="2"/>
    <s v="31000227"/>
    <x v="32"/>
    <n v="0"/>
    <n v="11.598000000000001"/>
    <n v="0"/>
    <n v="0"/>
    <n v="0"/>
  </r>
  <r>
    <x v="1"/>
    <s v="35"/>
    <x v="2"/>
    <s v="31000404"/>
    <x v="27"/>
    <n v="19.094000000000001"/>
    <n v="0.77900000000000003"/>
    <n v="12.08"/>
    <n v="3.407"/>
    <n v="1.8120000000000001"/>
  </r>
  <r>
    <x v="1"/>
    <s v="35"/>
    <x v="2"/>
    <s v="31000404"/>
    <x v="27"/>
    <n v="20.655999999999999"/>
    <n v="0.84299999999999997"/>
    <n v="13.068"/>
    <n v="3.6859999999999999"/>
    <n v="1.96"/>
  </r>
  <r>
    <x v="1"/>
    <s v="35"/>
    <x v="2"/>
    <s v="31000227"/>
    <x v="32"/>
    <n v="0"/>
    <n v="11.598000000000001"/>
    <n v="0"/>
    <n v="0"/>
    <n v="0"/>
  </r>
  <r>
    <x v="1"/>
    <s v="35"/>
    <x v="2"/>
    <s v="31000299"/>
    <x v="31"/>
    <n v="0"/>
    <n v="6.55"/>
    <n v="0"/>
    <n v="0"/>
    <n v="0"/>
  </r>
  <r>
    <x v="1"/>
    <s v="35"/>
    <x v="2"/>
    <s v="20200256"/>
    <x v="24"/>
    <n v="22.526"/>
    <n v="6.0069999999999997"/>
    <n v="37.844000000000001"/>
    <n v="0"/>
    <n v="0.48299999999999998"/>
  </r>
  <r>
    <x v="1"/>
    <s v="35"/>
    <x v="2"/>
    <s v="20200256"/>
    <x v="24"/>
    <n v="33.427999999999997"/>
    <n v="8.9139999999999997"/>
    <n v="56.158999999999999"/>
    <n v="0"/>
    <n v="0.71699999999999997"/>
  </r>
  <r>
    <x v="1"/>
    <s v="35"/>
    <x v="2"/>
    <s v="20200256"/>
    <x v="24"/>
    <n v="34.470999999999997"/>
    <n v="9.1920000000000002"/>
    <n v="57.911000000000001"/>
    <n v="0"/>
    <n v="0.73899999999999999"/>
  </r>
  <r>
    <x v="1"/>
    <s v="35"/>
    <x v="2"/>
    <s v="20200256"/>
    <x v="24"/>
    <n v="24.59"/>
    <n v="6.5570000000000004"/>
    <n v="41.311"/>
    <n v="0"/>
    <n v="0.52700000000000002"/>
  </r>
  <r>
    <x v="1"/>
    <s v="35"/>
    <x v="2"/>
    <s v="31000299"/>
    <x v="31"/>
    <n v="0"/>
    <n v="0.56999999999999995"/>
    <n v="0"/>
    <n v="0"/>
    <n v="0"/>
  </r>
  <r>
    <x v="1"/>
    <s v="35"/>
    <x v="2"/>
    <s v="31088811"/>
    <x v="25"/>
    <n v="0"/>
    <n v="3.1"/>
    <n v="0"/>
    <n v="0"/>
    <n v="0"/>
  </r>
  <r>
    <x v="1"/>
    <s v="35"/>
    <x v="2"/>
    <s v="20200201"/>
    <x v="24"/>
    <n v="4.3"/>
    <n v="0.1"/>
    <n v="4.5"/>
    <n v="0.1"/>
    <n v="0.1"/>
  </r>
  <r>
    <x v="1"/>
    <s v="35"/>
    <x v="2"/>
    <s v="20200201"/>
    <x v="24"/>
    <n v="7.2"/>
    <n v="0.2"/>
    <n v="7.7"/>
    <n v="0.1"/>
    <n v="0.2"/>
  </r>
  <r>
    <x v="1"/>
    <s v="35"/>
    <x v="2"/>
    <s v="20200201"/>
    <x v="24"/>
    <n v="12.3"/>
    <n v="0.4"/>
    <n v="13"/>
    <n v="0.2"/>
    <n v="0.4"/>
  </r>
  <r>
    <x v="1"/>
    <s v="35"/>
    <x v="2"/>
    <s v="20200201"/>
    <x v="24"/>
    <n v="72.099999999999994"/>
    <n v="2.2000000000000002"/>
    <n v="18.100000000000001"/>
    <n v="0.6"/>
    <n v="1.1000000000000001"/>
  </r>
  <r>
    <x v="1"/>
    <s v="35"/>
    <x v="2"/>
    <s v="40400311"/>
    <x v="30"/>
    <n v="0"/>
    <n v="8.3000000000000007"/>
    <n v="0"/>
    <n v="0"/>
    <n v="0"/>
  </r>
  <r>
    <x v="1"/>
    <s v="35"/>
    <x v="2"/>
    <s v="40400311"/>
    <x v="30"/>
    <n v="0"/>
    <n v="8.3000000000000007"/>
    <n v="0"/>
    <n v="0"/>
    <n v="0"/>
  </r>
  <r>
    <x v="1"/>
    <s v="35"/>
    <x v="2"/>
    <s v="20200201"/>
    <x v="24"/>
    <n v="0"/>
    <n v="0"/>
    <n v="0.1"/>
    <n v="0"/>
    <n v="0"/>
  </r>
  <r>
    <x v="1"/>
    <s v="35"/>
    <x v="2"/>
    <s v="40400311"/>
    <x v="30"/>
    <n v="0"/>
    <n v="4.5999999999999996"/>
    <n v="0"/>
    <n v="0"/>
    <n v="0"/>
  </r>
  <r>
    <x v="1"/>
    <s v="35"/>
    <x v="2"/>
    <s v="20200254"/>
    <x v="24"/>
    <n v="0"/>
    <n v="0"/>
    <n v="0.1"/>
    <n v="0"/>
    <n v="0"/>
  </r>
  <r>
    <x v="1"/>
    <s v="35"/>
    <x v="2"/>
    <s v="40400311"/>
    <x v="30"/>
    <n v="0"/>
    <n v="4.5999999999999996"/>
    <n v="0"/>
    <n v="0"/>
    <n v="0"/>
  </r>
  <r>
    <x v="1"/>
    <s v="35"/>
    <x v="2"/>
    <s v="20200201"/>
    <x v="24"/>
    <n v="29"/>
    <n v="1.3"/>
    <n v="46.9"/>
    <n v="0.2"/>
    <n v="0.4"/>
  </r>
  <r>
    <x v="1"/>
    <s v="35"/>
    <x v="2"/>
    <s v="20200201"/>
    <x v="24"/>
    <n v="24.1"/>
    <n v="1.1000000000000001"/>
    <n v="19.399999999999999"/>
    <n v="0.6"/>
    <n v="1.1000000000000001"/>
  </r>
  <r>
    <x v="1"/>
    <s v="35"/>
    <x v="2"/>
    <s v="31088811"/>
    <x v="25"/>
    <n v="0"/>
    <n v="2.9"/>
    <n v="0"/>
    <n v="0"/>
    <n v="0"/>
  </r>
  <r>
    <x v="1"/>
    <s v="35"/>
    <x v="2"/>
    <s v="31088811"/>
    <x v="25"/>
    <n v="0"/>
    <n v="0.8"/>
    <n v="0"/>
    <n v="0"/>
    <n v="0"/>
  </r>
  <r>
    <x v="1"/>
    <s v="35"/>
    <x v="2"/>
    <s v="31000299"/>
    <x v="31"/>
    <n v="0"/>
    <n v="1.7"/>
    <n v="0"/>
    <n v="0"/>
    <n v="0"/>
  </r>
  <r>
    <x v="1"/>
    <s v="35"/>
    <x v="2"/>
    <s v="20200201"/>
    <x v="24"/>
    <n v="11.409918000000001"/>
    <n v="0.1"/>
    <n v="0.31"/>
    <n v="0.16"/>
    <n v="0.31"/>
  </r>
  <r>
    <x v="1"/>
    <s v="35"/>
    <x v="2"/>
    <s v="20200201"/>
    <x v="24"/>
    <n v="9.9888159999999999"/>
    <n v="0.08"/>
    <n v="0.33"/>
    <n v="0.14000000000000001"/>
    <n v="0.27"/>
  </r>
  <r>
    <x v="1"/>
    <s v="35"/>
    <x v="2"/>
    <s v="20200254"/>
    <x v="24"/>
    <n v="4.33"/>
    <n v="5.8000000000000003E-2"/>
    <n v="7.29"/>
    <n v="1E-3"/>
    <n v="0.04"/>
  </r>
  <r>
    <x v="1"/>
    <s v="35"/>
    <x v="2"/>
    <s v="40400311"/>
    <x v="30"/>
    <n v="0"/>
    <n v="0.87"/>
    <n v="0"/>
    <n v="0"/>
    <n v="0"/>
  </r>
  <r>
    <x v="1"/>
    <s v="35"/>
    <x v="2"/>
    <s v="20200201"/>
    <x v="24"/>
    <n v="57.190691999999999"/>
    <n v="0.47"/>
    <n v="1.68"/>
    <n v="0.77"/>
    <n v="1.49"/>
  </r>
  <r>
    <x v="1"/>
    <s v="35"/>
    <x v="2"/>
    <s v="20200254"/>
    <x v="24"/>
    <n v="27.119"/>
    <n v="7.2320000000000002"/>
    <n v="45.558999999999997"/>
    <n v="3.4000000000000002E-2"/>
    <n v="0.58199999999999996"/>
  </r>
  <r>
    <x v="1"/>
    <s v="35"/>
    <x v="2"/>
    <s v="31000302"/>
    <x v="32"/>
    <n v="0.26300000000000001"/>
    <n v="1.4E-2"/>
    <n v="0.22"/>
    <n v="2E-3"/>
    <n v="0.02"/>
  </r>
  <r>
    <x v="1"/>
    <s v="35"/>
    <x v="2"/>
    <s v="31000301"/>
    <x v="32"/>
    <n v="0"/>
    <n v="9.2370000000000001"/>
    <n v="0"/>
    <n v="0"/>
    <n v="0"/>
  </r>
  <r>
    <x v="1"/>
    <s v="35"/>
    <x v="2"/>
    <s v="31000302"/>
    <x v="32"/>
    <n v="0.26300000000000001"/>
    <n v="0"/>
    <n v="0.22"/>
    <n v="2E-3"/>
    <n v="0.02"/>
  </r>
  <r>
    <x v="1"/>
    <s v="35"/>
    <x v="2"/>
    <s v="31000301"/>
    <x v="32"/>
    <n v="0"/>
    <n v="9.3249999999999993"/>
    <n v="0"/>
    <n v="0"/>
    <n v="0"/>
  </r>
  <r>
    <x v="1"/>
    <s v="35"/>
    <x v="2"/>
    <s v="31000302"/>
    <x v="32"/>
    <n v="0.26300000000000001"/>
    <n v="0"/>
    <n v="0.22"/>
    <n v="2E-3"/>
    <n v="0.02"/>
  </r>
  <r>
    <x v="1"/>
    <s v="35"/>
    <x v="2"/>
    <s v="31000301"/>
    <x v="32"/>
    <n v="0"/>
    <n v="9.43"/>
    <n v="0"/>
    <n v="0"/>
    <n v="0"/>
  </r>
  <r>
    <x v="1"/>
    <s v="35"/>
    <x v="2"/>
    <s v="20200256"/>
    <x v="24"/>
    <n v="31.22"/>
    <n v="8.3260000000000005"/>
    <n v="52.45"/>
    <n v="0.04"/>
    <n v="0.67"/>
  </r>
  <r>
    <x v="1"/>
    <s v="35"/>
    <x v="2"/>
    <s v="20200254"/>
    <x v="24"/>
    <n v="11.4"/>
    <n v="12.7"/>
    <n v="34.700000000000003"/>
    <n v="0"/>
    <n v="0.5"/>
  </r>
  <r>
    <x v="1"/>
    <s v="35"/>
    <x v="2"/>
    <s v="20200254"/>
    <x v="24"/>
    <n v="0.2"/>
    <n v="0.3"/>
    <n v="0.8"/>
    <n v="0"/>
    <n v="0"/>
  </r>
  <r>
    <x v="1"/>
    <s v="35"/>
    <x v="2"/>
    <s v="20200254"/>
    <x v="24"/>
    <n v="10.3"/>
    <n v="11.5"/>
    <n v="31.4"/>
    <n v="0"/>
    <n v="0.4"/>
  </r>
  <r>
    <x v="1"/>
    <s v="35"/>
    <x v="2"/>
    <s v="20200254"/>
    <x v="24"/>
    <n v="9.4"/>
    <n v="10.4"/>
    <n v="28.5"/>
    <n v="0"/>
    <n v="0.4"/>
  </r>
  <r>
    <x v="1"/>
    <s v="35"/>
    <x v="2"/>
    <s v="20200254"/>
    <x v="24"/>
    <n v="11.7"/>
    <n v="13"/>
    <n v="35.700000000000003"/>
    <n v="0"/>
    <n v="0.5"/>
  </r>
  <r>
    <x v="1"/>
    <s v="35"/>
    <x v="2"/>
    <s v="20200254"/>
    <x v="24"/>
    <n v="8.6999999999999993"/>
    <n v="1.9"/>
    <n v="1.9"/>
    <n v="0"/>
    <n v="0.4"/>
  </r>
  <r>
    <x v="1"/>
    <s v="35"/>
    <x v="2"/>
    <s v="20200254"/>
    <x v="24"/>
    <n v="11.6"/>
    <n v="2.6"/>
    <n v="2.6"/>
    <n v="0"/>
    <n v="0.5"/>
  </r>
  <r>
    <x v="1"/>
    <s v="35"/>
    <x v="2"/>
    <s v="20200254"/>
    <x v="24"/>
    <n v="2.4"/>
    <n v="0.5"/>
    <n v="0.5"/>
    <n v="0"/>
    <n v="0.1"/>
  </r>
  <r>
    <x v="1"/>
    <s v="35"/>
    <x v="2"/>
    <s v="20200254"/>
    <x v="24"/>
    <n v="11.1"/>
    <n v="2.5"/>
    <n v="2.5"/>
    <n v="0"/>
    <n v="0.5"/>
  </r>
  <r>
    <x v="1"/>
    <s v="35"/>
    <x v="2"/>
    <s v="20200254"/>
    <x v="24"/>
    <n v="11.4"/>
    <n v="2.5"/>
    <n v="2.5"/>
    <n v="0"/>
    <n v="0.5"/>
  </r>
  <r>
    <x v="1"/>
    <s v="35"/>
    <x v="2"/>
    <s v="31000228"/>
    <x v="32"/>
    <n v="0.2"/>
    <n v="0"/>
    <n v="0.1"/>
    <n v="0"/>
    <n v="0"/>
  </r>
  <r>
    <x v="1"/>
    <s v="35"/>
    <x v="2"/>
    <s v="20200254"/>
    <x v="24"/>
    <n v="11.6"/>
    <n v="2.6"/>
    <n v="2.5"/>
    <n v="0"/>
    <n v="0.5"/>
  </r>
  <r>
    <x v="1"/>
    <s v="35"/>
    <x v="2"/>
    <s v="20200254"/>
    <x v="24"/>
    <n v="7.9"/>
    <n v="1.8"/>
    <n v="1.8"/>
    <n v="0"/>
    <n v="0.3"/>
  </r>
  <r>
    <x v="1"/>
    <s v="35"/>
    <x v="2"/>
    <s v="31000227"/>
    <x v="32"/>
    <n v="0"/>
    <n v="2.8"/>
    <n v="0"/>
    <n v="0"/>
    <n v="0"/>
  </r>
  <r>
    <x v="1"/>
    <s v="35"/>
    <x v="2"/>
    <s v="31000227"/>
    <x v="32"/>
    <n v="0"/>
    <n v="2.2999999999999998"/>
    <n v="0"/>
    <n v="0"/>
    <n v="0"/>
  </r>
  <r>
    <x v="1"/>
    <s v="35"/>
    <x v="2"/>
    <s v="31000227"/>
    <x v="32"/>
    <n v="0.2"/>
    <n v="0"/>
    <n v="0.2"/>
    <n v="0"/>
    <n v="0.1"/>
  </r>
  <r>
    <x v="1"/>
    <s v="35"/>
    <x v="2"/>
    <s v="31000227"/>
    <x v="32"/>
    <n v="0"/>
    <n v="2.2999999999999998"/>
    <n v="0"/>
    <n v="0"/>
    <n v="0"/>
  </r>
  <r>
    <x v="1"/>
    <s v="35"/>
    <x v="2"/>
    <s v="31000228"/>
    <x v="32"/>
    <n v="0.2"/>
    <n v="0"/>
    <n v="0.2"/>
    <n v="0"/>
    <n v="0.1"/>
  </r>
  <r>
    <x v="1"/>
    <s v="35"/>
    <x v="2"/>
    <s v="31000227"/>
    <x v="32"/>
    <n v="0"/>
    <n v="0.1"/>
    <n v="0"/>
    <n v="0"/>
    <n v="0"/>
  </r>
  <r>
    <x v="1"/>
    <s v="35"/>
    <x v="2"/>
    <s v="31088811"/>
    <x v="25"/>
    <n v="0"/>
    <n v="0.4"/>
    <n v="0"/>
    <n v="0"/>
    <n v="0"/>
  </r>
  <r>
    <x v="1"/>
    <s v="35"/>
    <x v="2"/>
    <s v="31088811"/>
    <x v="25"/>
    <n v="0"/>
    <n v="0.8"/>
    <n v="0"/>
    <n v="0"/>
    <n v="0"/>
  </r>
  <r>
    <x v="1"/>
    <s v="35"/>
    <x v="2"/>
    <s v="31088811"/>
    <x v="25"/>
    <n v="0"/>
    <n v="0.2"/>
    <n v="0"/>
    <n v="0"/>
    <n v="0"/>
  </r>
  <r>
    <x v="1"/>
    <s v="35"/>
    <x v="2"/>
    <s v="20200254"/>
    <x v="24"/>
    <n v="11"/>
    <n v="7.2"/>
    <n v="19.399999999999999"/>
    <n v="0"/>
    <n v="0.3"/>
  </r>
  <r>
    <x v="1"/>
    <s v="35"/>
    <x v="2"/>
    <s v="31000302"/>
    <x v="32"/>
    <n v="0.1"/>
    <n v="0"/>
    <n v="0"/>
    <n v="0"/>
    <n v="0"/>
  </r>
  <r>
    <x v="1"/>
    <s v="35"/>
    <x v="2"/>
    <s v="20200254"/>
    <x v="24"/>
    <n v="6.8"/>
    <n v="4.4000000000000004"/>
    <n v="12"/>
    <n v="0"/>
    <n v="0.2"/>
  </r>
  <r>
    <x v="1"/>
    <s v="35"/>
    <x v="2"/>
    <s v="31000228"/>
    <x v="32"/>
    <n v="0.1"/>
    <n v="0"/>
    <n v="0"/>
    <n v="0"/>
    <n v="0"/>
  </r>
  <r>
    <x v="1"/>
    <s v="35"/>
    <x v="2"/>
    <s v="31000228"/>
    <x v="32"/>
    <n v="0.1"/>
    <n v="0"/>
    <n v="0.1"/>
    <n v="0"/>
    <n v="0"/>
  </r>
  <r>
    <x v="1"/>
    <s v="35"/>
    <x v="2"/>
    <s v="20200254"/>
    <x v="24"/>
    <n v="15.6"/>
    <n v="10.1"/>
    <n v="27.4"/>
    <n v="0"/>
    <n v="0.4"/>
  </r>
  <r>
    <x v="1"/>
    <s v="35"/>
    <x v="2"/>
    <s v="31000301"/>
    <x v="32"/>
    <n v="0.2"/>
    <n v="0"/>
    <n v="0.1"/>
    <n v="0"/>
    <n v="0"/>
  </r>
  <r>
    <x v="1"/>
    <s v="35"/>
    <x v="2"/>
    <s v="20200254"/>
    <x v="24"/>
    <n v="19.399999999999999"/>
    <n v="12.7"/>
    <n v="34.200000000000003"/>
    <n v="0"/>
    <n v="0.5"/>
  </r>
  <r>
    <x v="1"/>
    <s v="35"/>
    <x v="2"/>
    <s v="20200254"/>
    <x v="24"/>
    <n v="11.5"/>
    <n v="7.5"/>
    <n v="20.2"/>
    <n v="0"/>
    <n v="0.3"/>
  </r>
  <r>
    <x v="1"/>
    <s v="35"/>
    <x v="2"/>
    <s v="31000227"/>
    <x v="32"/>
    <n v="0"/>
    <n v="0.3"/>
    <n v="0"/>
    <n v="0"/>
    <n v="0"/>
  </r>
  <r>
    <x v="1"/>
    <s v="35"/>
    <x v="2"/>
    <s v="31000227"/>
    <x v="32"/>
    <n v="0"/>
    <n v="0.5"/>
    <n v="0"/>
    <n v="0"/>
    <n v="0"/>
  </r>
  <r>
    <x v="1"/>
    <s v="35"/>
    <x v="2"/>
    <s v="31000301"/>
    <x v="32"/>
    <n v="0"/>
    <n v="0.6"/>
    <n v="0"/>
    <n v="0"/>
    <n v="0"/>
  </r>
  <r>
    <x v="1"/>
    <s v="35"/>
    <x v="2"/>
    <s v="31000301"/>
    <x v="32"/>
    <n v="0"/>
    <n v="0.3"/>
    <n v="0"/>
    <n v="0"/>
    <n v="0"/>
  </r>
  <r>
    <x v="1"/>
    <s v="35"/>
    <x v="2"/>
    <s v="31088811"/>
    <x v="25"/>
    <n v="0"/>
    <n v="0.1"/>
    <n v="0"/>
    <n v="0"/>
    <n v="0"/>
  </r>
  <r>
    <x v="1"/>
    <s v="35"/>
    <x v="2"/>
    <s v="31000299"/>
    <x v="31"/>
    <n v="0"/>
    <n v="0.1"/>
    <n v="0"/>
    <n v="0"/>
    <n v="0"/>
  </r>
  <r>
    <x v="1"/>
    <s v="35"/>
    <x v="2"/>
    <s v="31000299"/>
    <x v="31"/>
    <n v="0"/>
    <n v="0.1"/>
    <n v="0"/>
    <n v="0"/>
    <n v="0"/>
  </r>
  <r>
    <x v="1"/>
    <s v="35"/>
    <x v="2"/>
    <s v="20200253"/>
    <x v="24"/>
    <n v="14.2"/>
    <n v="9.5"/>
    <n v="24.9"/>
    <n v="0"/>
    <n v="0.4"/>
  </r>
  <r>
    <x v="1"/>
    <s v="35"/>
    <x v="2"/>
    <s v="20200253"/>
    <x v="24"/>
    <n v="17.7"/>
    <n v="11.9"/>
    <n v="31.2"/>
    <n v="0"/>
    <n v="0.5"/>
  </r>
  <r>
    <x v="1"/>
    <s v="35"/>
    <x v="2"/>
    <s v="31000228"/>
    <x v="32"/>
    <n v="0.2"/>
    <n v="0"/>
    <n v="0.1"/>
    <n v="0"/>
    <n v="0"/>
  </r>
  <r>
    <x v="1"/>
    <s v="35"/>
    <x v="2"/>
    <s v="31000228"/>
    <x v="32"/>
    <n v="0.1"/>
    <n v="0"/>
    <n v="0"/>
    <n v="0"/>
    <n v="0"/>
  </r>
  <r>
    <x v="1"/>
    <s v="35"/>
    <x v="2"/>
    <s v="31000227"/>
    <x v="32"/>
    <n v="0"/>
    <n v="2.2999999999999998"/>
    <n v="0"/>
    <n v="0"/>
    <n v="0"/>
  </r>
  <r>
    <x v="1"/>
    <s v="35"/>
    <x v="2"/>
    <s v="31000227"/>
    <x v="32"/>
    <n v="0"/>
    <n v="0.9"/>
    <n v="0"/>
    <n v="0"/>
    <n v="0"/>
  </r>
  <r>
    <x v="1"/>
    <s v="35"/>
    <x v="2"/>
    <s v="31088811"/>
    <x v="25"/>
    <n v="0"/>
    <n v="0.9"/>
    <n v="0"/>
    <n v="0"/>
    <n v="0"/>
  </r>
  <r>
    <x v="1"/>
    <s v="35"/>
    <x v="2"/>
    <s v="20200254"/>
    <x v="24"/>
    <n v="11.4"/>
    <n v="12.6"/>
    <n v="34.5"/>
    <n v="0"/>
    <n v="0.5"/>
  </r>
  <r>
    <x v="1"/>
    <s v="35"/>
    <x v="2"/>
    <s v="20200254"/>
    <x v="24"/>
    <n v="10.199999999999999"/>
    <n v="11.3"/>
    <n v="31"/>
    <n v="0"/>
    <n v="0.4"/>
  </r>
  <r>
    <x v="1"/>
    <s v="35"/>
    <x v="2"/>
    <s v="20200254"/>
    <x v="24"/>
    <n v="10.9"/>
    <n v="12.1"/>
    <n v="33"/>
    <n v="0"/>
    <n v="0.5"/>
  </r>
  <r>
    <x v="1"/>
    <s v="35"/>
    <x v="2"/>
    <s v="20200254"/>
    <x v="24"/>
    <n v="11.7"/>
    <n v="13"/>
    <n v="35.4"/>
    <n v="0"/>
    <n v="0.5"/>
  </r>
  <r>
    <x v="1"/>
    <s v="35"/>
    <x v="2"/>
    <s v="20200254"/>
    <x v="24"/>
    <n v="0.2"/>
    <n v="0"/>
    <n v="0"/>
    <n v="0"/>
    <n v="0"/>
  </r>
  <r>
    <x v="1"/>
    <s v="35"/>
    <x v="2"/>
    <s v="20200254"/>
    <x v="24"/>
    <n v="11.5"/>
    <n v="2.6"/>
    <n v="2.5"/>
    <n v="0"/>
    <n v="0.5"/>
  </r>
  <r>
    <x v="1"/>
    <s v="35"/>
    <x v="2"/>
    <s v="20200254"/>
    <x v="24"/>
    <n v="11.3"/>
    <n v="12.5"/>
    <n v="34.200000000000003"/>
    <n v="0"/>
    <n v="0.5"/>
  </r>
  <r>
    <x v="1"/>
    <s v="35"/>
    <x v="2"/>
    <s v="20200254"/>
    <x v="24"/>
    <n v="10.9"/>
    <n v="12.1"/>
    <n v="33.1"/>
    <n v="0"/>
    <n v="0.5"/>
  </r>
  <r>
    <x v="1"/>
    <s v="35"/>
    <x v="2"/>
    <s v="20200254"/>
    <x v="24"/>
    <n v="8.6"/>
    <n v="1.9"/>
    <n v="1.9"/>
    <n v="0"/>
    <n v="0.4"/>
  </r>
  <r>
    <x v="1"/>
    <s v="35"/>
    <x v="2"/>
    <s v="20200254"/>
    <x v="24"/>
    <n v="5.7"/>
    <n v="1.3"/>
    <n v="1.3"/>
    <n v="0"/>
    <n v="0.2"/>
  </r>
  <r>
    <x v="1"/>
    <s v="35"/>
    <x v="2"/>
    <s v="20200254"/>
    <x v="24"/>
    <n v="9.1"/>
    <n v="2"/>
    <n v="2"/>
    <n v="0"/>
    <n v="0.4"/>
  </r>
  <r>
    <x v="1"/>
    <s v="35"/>
    <x v="2"/>
    <s v="31000301"/>
    <x v="32"/>
    <n v="0"/>
    <n v="1.1000000000000001"/>
    <n v="0"/>
    <n v="0"/>
    <n v="0"/>
  </r>
  <r>
    <x v="1"/>
    <s v="35"/>
    <x v="2"/>
    <s v="31000301"/>
    <x v="32"/>
    <n v="0"/>
    <n v="0.9"/>
    <n v="0"/>
    <n v="0"/>
    <n v="0"/>
  </r>
  <r>
    <x v="1"/>
    <s v="35"/>
    <x v="2"/>
    <s v="31000301"/>
    <x v="32"/>
    <n v="0"/>
    <n v="1.6"/>
    <n v="0"/>
    <n v="0"/>
    <n v="0"/>
  </r>
  <r>
    <x v="1"/>
    <s v="35"/>
    <x v="2"/>
    <s v="31000301"/>
    <x v="32"/>
    <n v="0"/>
    <n v="1.1000000000000001"/>
    <n v="0"/>
    <n v="0"/>
    <n v="0"/>
  </r>
  <r>
    <x v="1"/>
    <s v="35"/>
    <x v="2"/>
    <s v="31088811"/>
    <x v="25"/>
    <n v="0"/>
    <n v="0.3"/>
    <n v="0"/>
    <n v="0"/>
    <n v="0"/>
  </r>
  <r>
    <x v="1"/>
    <s v="35"/>
    <x v="2"/>
    <s v="20200252"/>
    <x v="24"/>
    <n v="104.9"/>
    <n v="0.1"/>
    <n v="17.5"/>
    <n v="0"/>
    <n v="0"/>
  </r>
  <r>
    <x v="1"/>
    <s v="35"/>
    <x v="2"/>
    <s v="20200252"/>
    <x v="24"/>
    <n v="102.2"/>
    <n v="0.1"/>
    <n v="17.100000000000001"/>
    <n v="0"/>
    <n v="0"/>
  </r>
  <r>
    <x v="1"/>
    <s v="35"/>
    <x v="2"/>
    <s v="20200252"/>
    <x v="24"/>
    <n v="102.3"/>
    <n v="0.1"/>
    <n v="17.100000000000001"/>
    <n v="0"/>
    <n v="0"/>
  </r>
  <r>
    <x v="1"/>
    <s v="35"/>
    <x v="2"/>
    <s v="31000208"/>
    <x v="34"/>
    <n v="9.6999999999999993"/>
    <n v="0"/>
    <n v="8.1"/>
    <n v="615"/>
    <n v="0.7"/>
  </r>
  <r>
    <x v="1"/>
    <s v="35"/>
    <x v="2"/>
    <s v="31000301"/>
    <x v="32"/>
    <n v="0"/>
    <n v="5.18"/>
    <n v="0"/>
    <n v="0"/>
    <n v="0"/>
  </r>
  <r>
    <x v="1"/>
    <s v="35"/>
    <x v="2"/>
    <s v="31000205"/>
    <x v="29"/>
    <n v="2.1"/>
    <n v="1.65"/>
    <n v="8.35"/>
    <n v="0.33"/>
    <n v="0.11"/>
  </r>
  <r>
    <x v="1"/>
    <s v="35"/>
    <x v="2"/>
    <s v="20200253"/>
    <x v="24"/>
    <n v="22.2"/>
    <n v="0.9"/>
    <n v="22.2"/>
    <n v="0"/>
    <n v="0"/>
  </r>
  <r>
    <x v="1"/>
    <s v="35"/>
    <x v="2"/>
    <s v="20200254"/>
    <x v="24"/>
    <n v="26.2"/>
    <n v="3.8"/>
    <n v="12.4"/>
    <n v="0"/>
    <n v="0"/>
  </r>
  <r>
    <x v="1"/>
    <s v="35"/>
    <x v="2"/>
    <s v="40400311"/>
    <x v="30"/>
    <n v="0"/>
    <n v="4.4000000000000004"/>
    <n v="0"/>
    <n v="0"/>
    <n v="0"/>
  </r>
  <r>
    <x v="1"/>
    <s v="35"/>
    <x v="2"/>
    <s v="20200254"/>
    <x v="24"/>
    <n v="1.1000000000000001"/>
    <n v="0.4"/>
    <n v="0.2"/>
    <n v="0"/>
    <n v="0"/>
  </r>
  <r>
    <x v="1"/>
    <s v="35"/>
    <x v="2"/>
    <s v="20200254"/>
    <x v="24"/>
    <n v="0.4"/>
    <n v="0.2"/>
    <n v="0.1"/>
    <n v="0"/>
    <n v="0"/>
  </r>
  <r>
    <x v="1"/>
    <s v="35"/>
    <x v="2"/>
    <s v="20200254"/>
    <x v="24"/>
    <n v="0.3"/>
    <n v="0.1"/>
    <n v="0.05"/>
    <n v="0"/>
    <n v="0"/>
  </r>
  <r>
    <x v="1"/>
    <s v="35"/>
    <x v="2"/>
    <s v="31088811"/>
    <x v="25"/>
    <n v="0"/>
    <n v="3.1"/>
    <n v="0"/>
    <n v="0"/>
    <n v="0"/>
  </r>
  <r>
    <x v="1"/>
    <s v="35"/>
    <x v="2"/>
    <s v="31088811"/>
    <x v="25"/>
    <n v="0"/>
    <n v="26.2"/>
    <n v="0"/>
    <n v="0"/>
    <n v="0"/>
  </r>
  <r>
    <x v="1"/>
    <s v="35"/>
    <x v="2"/>
    <s v="20200254"/>
    <x v="24"/>
    <n v="11.9"/>
    <n v="8"/>
    <n v="20.9"/>
    <n v="0"/>
    <n v="0.3"/>
  </r>
  <r>
    <x v="1"/>
    <s v="35"/>
    <x v="2"/>
    <s v="20200254"/>
    <x v="24"/>
    <n v="19.399999999999999"/>
    <n v="13"/>
    <n v="34.1"/>
    <n v="0"/>
    <n v="0.5"/>
  </r>
  <r>
    <x v="1"/>
    <s v="35"/>
    <x v="2"/>
    <s v="20200254"/>
    <x v="24"/>
    <n v="19.100000000000001"/>
    <n v="12.8"/>
    <n v="33.6"/>
    <n v="0"/>
    <n v="0.5"/>
  </r>
  <r>
    <x v="1"/>
    <s v="35"/>
    <x v="2"/>
    <s v="20200254"/>
    <x v="24"/>
    <n v="19.600000000000001"/>
    <n v="13"/>
    <n v="34.299999999999997"/>
    <n v="0"/>
    <n v="0.5"/>
  </r>
  <r>
    <x v="1"/>
    <s v="35"/>
    <x v="2"/>
    <s v="20200254"/>
    <x v="24"/>
    <n v="1.2"/>
    <n v="0.8"/>
    <n v="2"/>
    <n v="0"/>
    <n v="0"/>
  </r>
  <r>
    <x v="1"/>
    <s v="35"/>
    <x v="2"/>
    <s v="20200254"/>
    <x v="24"/>
    <n v="19.2"/>
    <n v="12.8"/>
    <n v="33.700000000000003"/>
    <n v="0"/>
    <n v="0.5"/>
  </r>
  <r>
    <x v="1"/>
    <s v="35"/>
    <x v="2"/>
    <s v="31000228"/>
    <x v="32"/>
    <n v="0.2"/>
    <n v="0"/>
    <n v="0.1"/>
    <n v="0"/>
    <n v="0"/>
  </r>
  <r>
    <x v="1"/>
    <s v="35"/>
    <x v="2"/>
    <s v="20200254"/>
    <x v="24"/>
    <n v="19.3"/>
    <n v="4.5"/>
    <n v="2.4"/>
    <n v="0"/>
    <n v="0.5"/>
  </r>
  <r>
    <x v="1"/>
    <s v="35"/>
    <x v="2"/>
    <s v="20200254"/>
    <x v="24"/>
    <n v="0.4"/>
    <n v="0.3"/>
    <n v="0.8"/>
    <n v="0"/>
    <n v="0"/>
  </r>
  <r>
    <x v="1"/>
    <s v="35"/>
    <x v="2"/>
    <s v="20200254"/>
    <x v="24"/>
    <n v="10"/>
    <n v="6.7"/>
    <n v="17.5"/>
    <n v="0"/>
    <n v="0.3"/>
  </r>
  <r>
    <x v="1"/>
    <s v="35"/>
    <x v="2"/>
    <s v="20200254"/>
    <x v="24"/>
    <n v="19.600000000000001"/>
    <n v="13.1"/>
    <n v="34.4"/>
    <n v="0"/>
    <n v="0.5"/>
  </r>
  <r>
    <x v="1"/>
    <s v="35"/>
    <x v="2"/>
    <s v="20200254"/>
    <x v="24"/>
    <n v="3.3"/>
    <n v="2.2000000000000002"/>
    <n v="5.8"/>
    <n v="0"/>
    <n v="0.1"/>
  </r>
  <r>
    <x v="1"/>
    <s v="35"/>
    <x v="2"/>
    <s v="20200254"/>
    <x v="24"/>
    <n v="7"/>
    <n v="4.5999999999999996"/>
    <n v="12.2"/>
    <n v="0"/>
    <n v="0.2"/>
  </r>
  <r>
    <x v="1"/>
    <s v="35"/>
    <x v="2"/>
    <s v="31000227"/>
    <x v="32"/>
    <n v="0.2"/>
    <n v="0"/>
    <n v="0.1"/>
    <n v="0"/>
    <n v="0"/>
  </r>
  <r>
    <x v="1"/>
    <s v="35"/>
    <x v="2"/>
    <s v="31000227"/>
    <x v="32"/>
    <n v="0"/>
    <n v="4.7"/>
    <n v="0"/>
    <n v="0"/>
    <n v="0"/>
  </r>
  <r>
    <x v="1"/>
    <s v="35"/>
    <x v="2"/>
    <s v="31000228"/>
    <x v="32"/>
    <n v="0"/>
    <n v="4.7"/>
    <n v="0"/>
    <n v="0"/>
    <n v="0"/>
  </r>
  <r>
    <x v="1"/>
    <s v="35"/>
    <x v="2"/>
    <s v="31000299"/>
    <x v="31"/>
    <n v="0"/>
    <n v="2.2999999999999998"/>
    <n v="0"/>
    <n v="0"/>
    <n v="0"/>
  </r>
  <r>
    <x v="1"/>
    <s v="35"/>
    <x v="2"/>
    <s v="31000299"/>
    <x v="31"/>
    <n v="0"/>
    <n v="4.5999999999999996"/>
    <n v="0"/>
    <n v="0"/>
    <n v="0"/>
  </r>
  <r>
    <x v="1"/>
    <s v="35"/>
    <x v="2"/>
    <s v="31000228"/>
    <x v="32"/>
    <n v="0.2"/>
    <n v="0"/>
    <n v="0.1"/>
    <n v="0"/>
    <n v="0"/>
  </r>
  <r>
    <x v="1"/>
    <s v="35"/>
    <x v="2"/>
    <s v="31000228"/>
    <x v="32"/>
    <n v="0.2"/>
    <n v="0"/>
    <n v="0.2"/>
    <n v="0"/>
    <n v="0.1"/>
  </r>
  <r>
    <x v="1"/>
    <s v="35"/>
    <x v="2"/>
    <s v="20200254"/>
    <x v="24"/>
    <n v="19.399999999999999"/>
    <n v="12.9"/>
    <n v="34.4"/>
    <n v="0"/>
    <n v="0.5"/>
  </r>
  <r>
    <x v="1"/>
    <s v="35"/>
    <x v="2"/>
    <s v="20200254"/>
    <x v="24"/>
    <n v="14.5"/>
    <n v="9.6999999999999993"/>
    <n v="25.8"/>
    <n v="0"/>
    <n v="0.4"/>
  </r>
  <r>
    <x v="1"/>
    <s v="35"/>
    <x v="2"/>
    <s v="20200254"/>
    <x v="24"/>
    <n v="6.3"/>
    <n v="4.2"/>
    <n v="11.1"/>
    <n v="0"/>
    <n v="0.2"/>
  </r>
  <r>
    <x v="1"/>
    <s v="35"/>
    <x v="2"/>
    <s v="20200254"/>
    <x v="24"/>
    <n v="5.3"/>
    <n v="3.6"/>
    <n v="9.5"/>
    <n v="0"/>
    <n v="0.1"/>
  </r>
  <r>
    <x v="1"/>
    <s v="35"/>
    <x v="2"/>
    <s v="20200254"/>
    <x v="24"/>
    <n v="19.2"/>
    <n v="12.8"/>
    <n v="34.200000000000003"/>
    <n v="0"/>
    <n v="0.5"/>
  </r>
  <r>
    <x v="1"/>
    <s v="35"/>
    <x v="2"/>
    <s v="20200254"/>
    <x v="24"/>
    <n v="18.7"/>
    <n v="12.5"/>
    <n v="33.200000000000003"/>
    <n v="0"/>
    <n v="0.5"/>
  </r>
  <r>
    <x v="1"/>
    <s v="35"/>
    <x v="2"/>
    <s v="31000227"/>
    <x v="32"/>
    <n v="0"/>
    <n v="3.5"/>
    <n v="0"/>
    <n v="0"/>
    <n v="0"/>
  </r>
  <r>
    <x v="1"/>
    <s v="35"/>
    <x v="2"/>
    <s v="31000227"/>
    <x v="32"/>
    <n v="0"/>
    <n v="3.9"/>
    <n v="0"/>
    <n v="0"/>
    <n v="0"/>
  </r>
  <r>
    <x v="1"/>
    <s v="35"/>
    <x v="2"/>
    <s v="31088811"/>
    <x v="25"/>
    <n v="0"/>
    <n v="0.3"/>
    <n v="0"/>
    <n v="0"/>
    <n v="0"/>
  </r>
  <r>
    <x v="1"/>
    <s v="35"/>
    <x v="2"/>
    <s v="31000299"/>
    <x v="31"/>
    <n v="0"/>
    <n v="0.4"/>
    <n v="0"/>
    <n v="0"/>
    <n v="0"/>
  </r>
  <r>
    <x v="1"/>
    <s v="35"/>
    <x v="2"/>
    <s v="20200254"/>
    <x v="24"/>
    <n v="19.8"/>
    <n v="13.3"/>
    <n v="34.799999999999997"/>
    <n v="0"/>
    <n v="0.5"/>
  </r>
  <r>
    <x v="1"/>
    <s v="35"/>
    <x v="2"/>
    <s v="20200254"/>
    <x v="24"/>
    <n v="19.7"/>
    <n v="13.3"/>
    <n v="34.700000000000003"/>
    <n v="0"/>
    <n v="0.5"/>
  </r>
  <r>
    <x v="1"/>
    <s v="35"/>
    <x v="2"/>
    <s v="20200254"/>
    <x v="24"/>
    <n v="19.600000000000001"/>
    <n v="13.2"/>
    <n v="34.5"/>
    <n v="0"/>
    <n v="0.5"/>
  </r>
  <r>
    <x v="1"/>
    <s v="35"/>
    <x v="2"/>
    <s v="31000228"/>
    <x v="32"/>
    <n v="0.2"/>
    <n v="0"/>
    <n v="0.1"/>
    <n v="0"/>
    <n v="0"/>
  </r>
  <r>
    <x v="1"/>
    <s v="35"/>
    <x v="2"/>
    <s v="31000404"/>
    <x v="27"/>
    <n v="1.2"/>
    <n v="0.1"/>
    <n v="1"/>
    <n v="0"/>
    <n v="0.1"/>
  </r>
  <r>
    <x v="1"/>
    <s v="35"/>
    <x v="2"/>
    <s v="31000228"/>
    <x v="32"/>
    <n v="0.2"/>
    <n v="0"/>
    <n v="0.1"/>
    <n v="0"/>
    <n v="0"/>
  </r>
  <r>
    <x v="1"/>
    <s v="35"/>
    <x v="2"/>
    <s v="31000227"/>
    <x v="32"/>
    <n v="0"/>
    <n v="1.6"/>
    <n v="0"/>
    <n v="0"/>
    <n v="0"/>
  </r>
  <r>
    <x v="1"/>
    <s v="35"/>
    <x v="2"/>
    <s v="31000227"/>
    <x v="32"/>
    <n v="0"/>
    <n v="1.9"/>
    <n v="0"/>
    <n v="0"/>
    <n v="0"/>
  </r>
  <r>
    <x v="1"/>
    <s v="35"/>
    <x v="2"/>
    <s v="31088811"/>
    <x v="25"/>
    <n v="0"/>
    <n v="1"/>
    <n v="0"/>
    <n v="0"/>
    <n v="0"/>
  </r>
  <r>
    <x v="1"/>
    <s v="35"/>
    <x v="2"/>
    <s v="31000299"/>
    <x v="31"/>
    <n v="0"/>
    <n v="1"/>
    <n v="0"/>
    <n v="0"/>
    <n v="0"/>
  </r>
  <r>
    <x v="1"/>
    <s v="35"/>
    <x v="2"/>
    <s v="31000301"/>
    <x v="32"/>
    <n v="0"/>
    <n v="4"/>
    <n v="0"/>
    <n v="0"/>
    <n v="0"/>
  </r>
  <r>
    <x v="1"/>
    <s v="35"/>
    <x v="2"/>
    <s v="20200254"/>
    <x v="24"/>
    <n v="19.7"/>
    <n v="12.8"/>
    <n v="34.6"/>
    <n v="0"/>
    <n v="0.5"/>
  </r>
  <r>
    <x v="1"/>
    <s v="35"/>
    <x v="2"/>
    <s v="31000299"/>
    <x v="31"/>
    <n v="0"/>
    <n v="0.4"/>
    <n v="0"/>
    <n v="0"/>
    <n v="0"/>
  </r>
  <r>
    <x v="1"/>
    <s v="35"/>
    <x v="2"/>
    <s v="20200254"/>
    <x v="24"/>
    <n v="0.3"/>
    <n v="0.2"/>
    <n v="0.5"/>
    <n v="0"/>
    <n v="0"/>
  </r>
  <r>
    <x v="1"/>
    <s v="35"/>
    <x v="2"/>
    <s v="20200254"/>
    <x v="24"/>
    <n v="18.7"/>
    <n v="12.2"/>
    <n v="32.9"/>
    <n v="0"/>
    <n v="0.5"/>
  </r>
  <r>
    <x v="1"/>
    <s v="35"/>
    <x v="2"/>
    <s v="20200254"/>
    <x v="24"/>
    <n v="6.9"/>
    <n v="4.5"/>
    <n v="12.1"/>
    <n v="0"/>
    <n v="0.2"/>
  </r>
  <r>
    <x v="1"/>
    <s v="35"/>
    <x v="2"/>
    <s v="20200254"/>
    <x v="24"/>
    <n v="12.8"/>
    <n v="8.6"/>
    <n v="23"/>
    <n v="0"/>
    <n v="0.3"/>
  </r>
  <r>
    <x v="1"/>
    <s v="35"/>
    <x v="2"/>
    <s v="31000227"/>
    <x v="32"/>
    <n v="0"/>
    <n v="1.2"/>
    <n v="0"/>
    <n v="0"/>
    <n v="0"/>
  </r>
  <r>
    <x v="1"/>
    <s v="35"/>
    <x v="2"/>
    <s v="31000228"/>
    <x v="32"/>
    <n v="0.1"/>
    <n v="0"/>
    <n v="0.1"/>
    <n v="0"/>
    <n v="0"/>
  </r>
  <r>
    <x v="1"/>
    <s v="35"/>
    <x v="2"/>
    <s v="31000227"/>
    <x v="32"/>
    <n v="0"/>
    <n v="2.4"/>
    <n v="0"/>
    <n v="0"/>
    <n v="0"/>
  </r>
  <r>
    <x v="1"/>
    <s v="35"/>
    <x v="2"/>
    <s v="31000228"/>
    <x v="32"/>
    <n v="0.1"/>
    <n v="0"/>
    <n v="0"/>
    <n v="0"/>
    <n v="0"/>
  </r>
  <r>
    <x v="1"/>
    <s v="35"/>
    <x v="2"/>
    <s v="31088811"/>
    <x v="25"/>
    <n v="0"/>
    <n v="0.2"/>
    <n v="0"/>
    <n v="0"/>
    <n v="0"/>
  </r>
  <r>
    <x v="1"/>
    <s v="35"/>
    <x v="2"/>
    <s v="31088811"/>
    <x v="25"/>
    <n v="0"/>
    <n v="0.4"/>
    <n v="0"/>
    <n v="0"/>
    <n v="0"/>
  </r>
  <r>
    <x v="1"/>
    <s v="35"/>
    <x v="2"/>
    <s v="31088811"/>
    <x v="25"/>
    <n v="0"/>
    <n v="0.2"/>
    <n v="0"/>
    <n v="0"/>
    <n v="0"/>
  </r>
  <r>
    <x v="1"/>
    <s v="35"/>
    <x v="2"/>
    <s v="20200254"/>
    <x v="24"/>
    <n v="10.8"/>
    <n v="12"/>
    <n v="33.299999999999997"/>
    <n v="0"/>
    <n v="0.5"/>
  </r>
  <r>
    <x v="1"/>
    <s v="35"/>
    <x v="2"/>
    <s v="20200254"/>
    <x v="24"/>
    <n v="11.4"/>
    <n v="12.7"/>
    <n v="35.1"/>
    <n v="0"/>
    <n v="0.5"/>
  </r>
  <r>
    <x v="1"/>
    <s v="35"/>
    <x v="2"/>
    <s v="20200254"/>
    <x v="24"/>
    <n v="11.4"/>
    <n v="12.7"/>
    <n v="35.1"/>
    <n v="0"/>
    <n v="0.5"/>
  </r>
  <r>
    <x v="1"/>
    <s v="35"/>
    <x v="2"/>
    <s v="20200254"/>
    <x v="24"/>
    <n v="11.1"/>
    <n v="12.3"/>
    <n v="34.1"/>
    <n v="0"/>
    <n v="0.5"/>
  </r>
  <r>
    <x v="1"/>
    <s v="35"/>
    <x v="2"/>
    <s v="31088811"/>
    <x v="25"/>
    <n v="0"/>
    <n v="0.6"/>
    <n v="0"/>
    <n v="0"/>
    <n v="0"/>
  </r>
  <r>
    <x v="1"/>
    <s v="35"/>
    <x v="2"/>
    <s v="31000301"/>
    <x v="32"/>
    <n v="0.74299999999999999"/>
    <n v="4.1000000000000002E-2"/>
    <n v="0.624"/>
    <n v="0"/>
    <n v="5.7000000000000002E-2"/>
  </r>
  <r>
    <x v="1"/>
    <s v="35"/>
    <x v="2"/>
    <s v="31000301"/>
    <x v="32"/>
    <n v="0"/>
    <n v="1.68"/>
    <n v="0"/>
    <n v="0"/>
    <n v="0"/>
  </r>
  <r>
    <x v="1"/>
    <s v="35"/>
    <x v="2"/>
    <s v="31000301"/>
    <x v="32"/>
    <n v="0.74299999999999999"/>
    <n v="4.1000000000000002E-2"/>
    <n v="0.624"/>
    <n v="4.0000000000000001E-3"/>
    <n v="5.7000000000000002E-2"/>
  </r>
  <r>
    <x v="1"/>
    <s v="35"/>
    <x v="2"/>
    <s v="20200254"/>
    <x v="24"/>
    <n v="26.41"/>
    <n v="10.564"/>
    <n v="42.609000000000002"/>
    <n v="0"/>
    <n v="0.56599999999999995"/>
  </r>
  <r>
    <x v="1"/>
    <s v="35"/>
    <x v="2"/>
    <s v="20200254"/>
    <x v="24"/>
    <n v="32.572000000000003"/>
    <n v="13.029"/>
    <n v="52.548999999999999"/>
    <n v="0"/>
    <n v="0.69899999999999995"/>
  </r>
  <r>
    <x v="1"/>
    <s v="35"/>
    <x v="2"/>
    <s v="20200254"/>
    <x v="24"/>
    <n v="19.035"/>
    <n v="7.6139999999999999"/>
    <n v="30.71"/>
    <n v="0"/>
    <n v="0.40799999999999997"/>
  </r>
  <r>
    <x v="1"/>
    <s v="35"/>
    <x v="2"/>
    <s v="20200254"/>
    <x v="24"/>
    <n v="4.8"/>
    <n v="3.2"/>
    <n v="8.5"/>
    <n v="0"/>
    <n v="0.1"/>
  </r>
  <r>
    <x v="1"/>
    <s v="35"/>
    <x v="2"/>
    <s v="20200254"/>
    <x v="24"/>
    <n v="2.6"/>
    <n v="1.7"/>
    <n v="4.5"/>
    <n v="0"/>
    <n v="0.1"/>
  </r>
  <r>
    <x v="1"/>
    <s v="35"/>
    <x v="2"/>
    <s v="20200254"/>
    <x v="24"/>
    <n v="2.5"/>
    <n v="1.7"/>
    <n v="4.5"/>
    <n v="0"/>
    <n v="0.1"/>
  </r>
  <r>
    <x v="1"/>
    <s v="35"/>
    <x v="2"/>
    <s v="20200254"/>
    <x v="24"/>
    <n v="2.8"/>
    <n v="1.8"/>
    <n v="4.9000000000000004"/>
    <n v="0"/>
    <n v="0.1"/>
  </r>
  <r>
    <x v="1"/>
    <s v="35"/>
    <x v="2"/>
    <s v="20200254"/>
    <x v="24"/>
    <n v="2.2000000000000002"/>
    <n v="1.5"/>
    <n v="3.9"/>
    <n v="0"/>
    <n v="0.1"/>
  </r>
  <r>
    <x v="1"/>
    <s v="35"/>
    <x v="2"/>
    <s v="31088811"/>
    <x v="25"/>
    <n v="0"/>
    <n v="0.2"/>
    <n v="0"/>
    <n v="0"/>
    <n v="0"/>
  </r>
  <r>
    <x v="1"/>
    <s v="35"/>
    <x v="2"/>
    <s v="31088811"/>
    <x v="25"/>
    <n v="0"/>
    <n v="0.2"/>
    <n v="0"/>
    <n v="0"/>
    <n v="0"/>
  </r>
  <r>
    <x v="1"/>
    <s v="35"/>
    <x v="2"/>
    <s v="20200254"/>
    <x v="24"/>
    <n v="19.2"/>
    <n v="12.8"/>
    <n v="33.6"/>
    <n v="0"/>
    <n v="0.5"/>
  </r>
  <r>
    <x v="1"/>
    <s v="35"/>
    <x v="2"/>
    <s v="20200254"/>
    <x v="24"/>
    <n v="19.3"/>
    <n v="12.9"/>
    <n v="34"/>
    <n v="0"/>
    <n v="0.5"/>
  </r>
  <r>
    <x v="1"/>
    <s v="35"/>
    <x v="2"/>
    <s v="31000227"/>
    <x v="32"/>
    <n v="0"/>
    <n v="2.2000000000000002"/>
    <n v="0"/>
    <n v="0"/>
    <n v="0"/>
  </r>
  <r>
    <x v="1"/>
    <s v="35"/>
    <x v="2"/>
    <s v="31000228"/>
    <x v="32"/>
    <n v="0.2"/>
    <n v="0"/>
    <n v="0.2"/>
    <n v="0"/>
    <n v="0.1"/>
  </r>
  <r>
    <x v="1"/>
    <s v="35"/>
    <x v="2"/>
    <s v="31088811"/>
    <x v="25"/>
    <n v="0"/>
    <n v="0.1"/>
    <n v="0"/>
    <n v="0"/>
    <n v="0"/>
  </r>
  <r>
    <x v="1"/>
    <s v="35"/>
    <x v="2"/>
    <s v="20200254"/>
    <x v="24"/>
    <n v="0.6"/>
    <n v="0.4"/>
    <n v="1"/>
    <n v="0"/>
    <n v="0"/>
  </r>
  <r>
    <x v="1"/>
    <s v="35"/>
    <x v="2"/>
    <s v="20200254"/>
    <x v="24"/>
    <n v="0.6"/>
    <n v="0.4"/>
    <n v="1.1000000000000001"/>
    <n v="0"/>
    <n v="0"/>
  </r>
  <r>
    <x v="1"/>
    <s v="35"/>
    <x v="2"/>
    <s v="20200254"/>
    <x v="24"/>
    <n v="0.6"/>
    <n v="0.4"/>
    <n v="1"/>
    <n v="0"/>
    <n v="0"/>
  </r>
  <r>
    <x v="1"/>
    <s v="35"/>
    <x v="2"/>
    <s v="20200254"/>
    <x v="24"/>
    <n v="1.6"/>
    <n v="1.1000000000000001"/>
    <n v="2.9"/>
    <n v="0"/>
    <n v="0"/>
  </r>
  <r>
    <x v="1"/>
    <s v="35"/>
    <x v="2"/>
    <s v="20200254"/>
    <x v="24"/>
    <n v="0.6"/>
    <n v="0.4"/>
    <n v="1"/>
    <n v="0"/>
    <n v="0"/>
  </r>
  <r>
    <x v="1"/>
    <s v="35"/>
    <x v="2"/>
    <s v="31000299"/>
    <x v="31"/>
    <n v="0"/>
    <n v="0.1"/>
    <n v="0"/>
    <n v="0"/>
    <n v="0"/>
  </r>
  <r>
    <x v="1"/>
    <s v="35"/>
    <x v="2"/>
    <s v="20200254"/>
    <x v="24"/>
    <n v="19.8"/>
    <n v="12.9"/>
    <n v="34.4"/>
    <n v="0"/>
    <n v="0.5"/>
  </r>
  <r>
    <x v="1"/>
    <s v="35"/>
    <x v="2"/>
    <s v="20200254"/>
    <x v="24"/>
    <n v="19.7"/>
    <n v="13"/>
    <n v="34.700000000000003"/>
    <n v="0"/>
    <n v="0.5"/>
  </r>
  <r>
    <x v="1"/>
    <s v="35"/>
    <x v="2"/>
    <s v="20200254"/>
    <x v="24"/>
    <n v="13"/>
    <n v="8.5"/>
    <n v="22.6"/>
    <n v="0"/>
    <n v="0.3"/>
  </r>
  <r>
    <x v="1"/>
    <s v="35"/>
    <x v="2"/>
    <s v="20200253"/>
    <x v="24"/>
    <n v="19.7"/>
    <n v="13"/>
    <n v="34.700000000000003"/>
    <n v="0"/>
    <n v="0.5"/>
  </r>
  <r>
    <x v="1"/>
    <s v="35"/>
    <x v="2"/>
    <s v="31000301"/>
    <x v="32"/>
    <n v="0"/>
    <n v="1.2"/>
    <n v="0"/>
    <n v="0"/>
    <n v="0"/>
  </r>
  <r>
    <x v="1"/>
    <s v="35"/>
    <x v="2"/>
    <s v="31000301"/>
    <x v="32"/>
    <n v="0"/>
    <n v="1"/>
    <n v="0"/>
    <n v="0"/>
    <n v="0"/>
  </r>
  <r>
    <x v="1"/>
    <s v="35"/>
    <x v="2"/>
    <s v="31000299"/>
    <x v="31"/>
    <n v="0"/>
    <n v="0.4"/>
    <n v="0"/>
    <n v="0"/>
    <n v="0"/>
  </r>
  <r>
    <x v="1"/>
    <s v="35"/>
    <x v="2"/>
    <s v="31000299"/>
    <x v="31"/>
    <n v="0"/>
    <n v="0.2"/>
    <n v="0"/>
    <n v="0"/>
    <n v="0"/>
  </r>
  <r>
    <x v="1"/>
    <s v="35"/>
    <x v="2"/>
    <s v="20200202"/>
    <x v="24"/>
    <n v="4.8"/>
    <n v="3"/>
    <n v="4.8"/>
    <n v="0"/>
    <n v="0.1"/>
  </r>
  <r>
    <x v="1"/>
    <s v="35"/>
    <x v="2"/>
    <s v="40400311"/>
    <x v="30"/>
    <n v="0"/>
    <n v="2.5"/>
    <n v="0"/>
    <n v="0"/>
    <n v="0"/>
  </r>
  <r>
    <x v="1"/>
    <s v="35"/>
    <x v="2"/>
    <s v="20200254"/>
    <x v="24"/>
    <n v="5.4"/>
    <n v="2.6"/>
    <n v="10.8"/>
    <n v="0"/>
    <n v="0.1"/>
  </r>
  <r>
    <x v="1"/>
    <s v="35"/>
    <x v="2"/>
    <s v="20200254"/>
    <x v="24"/>
    <n v="15.1"/>
    <n v="3.6"/>
    <n v="2.1"/>
    <n v="0"/>
    <n v="0.4"/>
  </r>
  <r>
    <x v="1"/>
    <s v="35"/>
    <x v="2"/>
    <s v="20200254"/>
    <x v="24"/>
    <n v="18.899999999999999"/>
    <n v="4.5"/>
    <n v="2.6"/>
    <n v="0"/>
    <n v="0.5"/>
  </r>
  <r>
    <x v="1"/>
    <s v="35"/>
    <x v="2"/>
    <s v="31088811"/>
    <x v="25"/>
    <n v="0"/>
    <n v="3.6"/>
    <n v="0"/>
    <n v="0"/>
    <n v="0"/>
  </r>
  <r>
    <x v="1"/>
    <s v="35"/>
    <x v="2"/>
    <s v="31000299"/>
    <x v="31"/>
    <n v="0"/>
    <n v="0.8"/>
    <n v="0"/>
    <n v="0"/>
    <n v="0"/>
  </r>
  <r>
    <x v="1"/>
    <s v="35"/>
    <x v="2"/>
    <s v="31000299"/>
    <x v="31"/>
    <n v="0"/>
    <n v="9.6999999999999993"/>
    <n v="0"/>
    <n v="0"/>
    <n v="0"/>
  </r>
  <r>
    <x v="1"/>
    <s v="35"/>
    <x v="2"/>
    <s v="20200254"/>
    <x v="24"/>
    <n v="15.581"/>
    <n v="3.1779999999999999"/>
    <n v="14.802"/>
    <n v="1.6E-2"/>
    <n v="0.26700000000000002"/>
  </r>
  <r>
    <x v="1"/>
    <s v="35"/>
    <x v="2"/>
    <s v="20200254"/>
    <x v="24"/>
    <n v="17.385000000000002"/>
    <n v="3.5470000000000002"/>
    <n v="16.515999999999998"/>
    <n v="1.7000000000000001E-2"/>
    <n v="0.29799999999999999"/>
  </r>
  <r>
    <x v="1"/>
    <s v="35"/>
    <x v="2"/>
    <s v="31000404"/>
    <x v="27"/>
    <n v="2.1880000000000002"/>
    <n v="0"/>
    <n v="1.8380000000000001"/>
    <n v="1.2999999999999999E-2"/>
    <n v="0.16600000000000001"/>
  </r>
  <r>
    <x v="1"/>
    <s v="35"/>
    <x v="2"/>
    <s v="31000404"/>
    <x v="27"/>
    <n v="2.1880000000000002"/>
    <n v="0"/>
    <n v="1.8380000000000001"/>
    <n v="1.2999999999999999E-2"/>
    <n v="0.16600000000000001"/>
  </r>
  <r>
    <x v="1"/>
    <s v="35"/>
    <x v="2"/>
    <s v="31000227"/>
    <x v="32"/>
    <n v="0"/>
    <n v="4.4459999999999997"/>
    <n v="0"/>
    <n v="0"/>
    <n v="0"/>
  </r>
  <r>
    <x v="1"/>
    <s v="35"/>
    <x v="2"/>
    <s v="31000404"/>
    <x v="27"/>
    <n v="12.087"/>
    <n v="0.66500000000000004"/>
    <n v="10.153"/>
    <n v="7.1999999999999995E-2"/>
    <n v="0.91900000000000004"/>
  </r>
  <r>
    <x v="1"/>
    <s v="35"/>
    <x v="2"/>
    <s v="31000227"/>
    <x v="32"/>
    <n v="0"/>
    <n v="1.006"/>
    <n v="0"/>
    <n v="0"/>
    <n v="0"/>
  </r>
  <r>
    <x v="1"/>
    <s v="35"/>
    <x v="2"/>
    <s v="20200254"/>
    <x v="24"/>
    <n v="19.452000000000002"/>
    <n v="4.28"/>
    <n v="18.48"/>
    <n v="0.02"/>
    <n v="0.33300000000000002"/>
  </r>
  <r>
    <x v="1"/>
    <s v="35"/>
    <x v="2"/>
    <s v="20200254"/>
    <x v="24"/>
    <n v="14.568"/>
    <n v="3.2050000000000001"/>
    <n v="13.84"/>
    <n v="1.4999999999999999E-2"/>
    <n v="0.249"/>
  </r>
  <r>
    <x v="1"/>
    <s v="35"/>
    <x v="2"/>
    <s v="31000205"/>
    <x v="29"/>
    <n v="0.36399999999999999"/>
    <n v="0.28599999999999998"/>
    <n v="0.72699999999999998"/>
    <n v="0"/>
    <n v="0"/>
  </r>
  <r>
    <x v="1"/>
    <s v="35"/>
    <x v="2"/>
    <s v="40400311"/>
    <x v="30"/>
    <n v="0"/>
    <n v="18"/>
    <n v="0"/>
    <n v="0"/>
    <n v="0"/>
  </r>
  <r>
    <x v="1"/>
    <s v="35"/>
    <x v="2"/>
    <s v="40400311"/>
    <x v="30"/>
    <n v="0"/>
    <n v="1.827"/>
    <n v="0"/>
    <n v="0"/>
    <n v="0"/>
  </r>
  <r>
    <x v="1"/>
    <s v="35"/>
    <x v="2"/>
    <s v="40400311"/>
    <x v="30"/>
    <n v="0"/>
    <n v="1.827"/>
    <n v="0"/>
    <n v="0"/>
    <n v="0"/>
  </r>
  <r>
    <x v="1"/>
    <s v="35"/>
    <x v="2"/>
    <s v="40400311"/>
    <x v="30"/>
    <n v="0"/>
    <n v="1.827"/>
    <n v="0"/>
    <n v="0"/>
    <n v="0"/>
  </r>
  <r>
    <x v="1"/>
    <s v="35"/>
    <x v="2"/>
    <s v="40400311"/>
    <x v="30"/>
    <n v="0"/>
    <n v="2.5329999999999999"/>
    <n v="0"/>
    <n v="0"/>
    <n v="0"/>
  </r>
  <r>
    <x v="1"/>
    <s v="35"/>
    <x v="2"/>
    <s v="20200201"/>
    <x v="24"/>
    <n v="252.26499999999999"/>
    <n v="1.37"/>
    <n v="19.600000000000001"/>
    <n v="1.37"/>
    <n v="5.1689999999999996"/>
  </r>
  <r>
    <x v="1"/>
    <s v="35"/>
    <x v="2"/>
    <s v="20200201"/>
    <x v="24"/>
    <n v="286.47000000000003"/>
    <n v="1.3919999999999999"/>
    <n v="15.048"/>
    <n v="1.3919999999999999"/>
    <n v="5.2530000000000001"/>
  </r>
  <r>
    <x v="1"/>
    <s v="35"/>
    <x v="2"/>
    <s v="20200201"/>
    <x v="24"/>
    <n v="564.85"/>
    <n v="2"/>
    <n v="23.832999999999998"/>
    <n v="2"/>
    <n v="6.58"/>
  </r>
  <r>
    <x v="1"/>
    <s v="35"/>
    <x v="2"/>
    <s v="31000404"/>
    <x v="27"/>
    <n v="1.75"/>
    <n v="0"/>
    <n v="1.47"/>
    <n v="0"/>
    <n v="0"/>
  </r>
  <r>
    <x v="1"/>
    <s v="35"/>
    <x v="2"/>
    <s v="40400311"/>
    <x v="30"/>
    <n v="0"/>
    <n v="0.52"/>
    <n v="0"/>
    <n v="0"/>
    <n v="0"/>
  </r>
  <r>
    <x v="1"/>
    <s v="35"/>
    <x v="2"/>
    <s v="40400311"/>
    <x v="30"/>
    <n v="0"/>
    <n v="1.137"/>
    <n v="0"/>
    <n v="0"/>
    <n v="0"/>
  </r>
  <r>
    <x v="1"/>
    <s v="35"/>
    <x v="2"/>
    <s v="31088811"/>
    <x v="25"/>
    <n v="0"/>
    <n v="16.91"/>
    <n v="0"/>
    <n v="0"/>
    <n v="0"/>
  </r>
  <r>
    <x v="1"/>
    <s v="35"/>
    <x v="2"/>
    <s v="31088811"/>
    <x v="25"/>
    <n v="0"/>
    <n v="9.6300000000000008"/>
    <n v="0"/>
    <n v="0"/>
    <n v="0"/>
  </r>
  <r>
    <x v="1"/>
    <s v="35"/>
    <x v="2"/>
    <s v="31000223"/>
    <x v="35"/>
    <n v="0"/>
    <n v="3.41"/>
    <n v="0"/>
    <n v="0"/>
    <n v="0"/>
  </r>
  <r>
    <x v="1"/>
    <s v="35"/>
    <x v="2"/>
    <s v="31000223"/>
    <x v="35"/>
    <n v="0"/>
    <n v="2.39"/>
    <n v="0"/>
    <n v="0"/>
    <n v="0"/>
  </r>
  <r>
    <x v="1"/>
    <s v="35"/>
    <x v="2"/>
    <s v="31088811"/>
    <x v="25"/>
    <n v="0"/>
    <n v="0"/>
    <n v="0"/>
    <n v="0"/>
    <n v="2.6"/>
  </r>
  <r>
    <x v="1"/>
    <s v="35"/>
    <x v="1"/>
    <s v="31000305"/>
    <x v="28"/>
    <n v="0"/>
    <n v="0"/>
    <n v="0.01"/>
    <n v="0.01"/>
    <n v="1E-3"/>
  </r>
  <r>
    <x v="1"/>
    <s v="35"/>
    <x v="1"/>
    <s v="31000301"/>
    <x v="32"/>
    <n v="0"/>
    <n v="0.02"/>
    <n v="0"/>
    <n v="0"/>
    <n v="0"/>
  </r>
  <r>
    <x v="1"/>
    <s v="35"/>
    <x v="1"/>
    <s v="31000302"/>
    <x v="32"/>
    <n v="0.32"/>
    <n v="0.02"/>
    <n v="0.27"/>
    <n v="0.01"/>
    <n v="0.02"/>
  </r>
  <r>
    <x v="1"/>
    <s v="35"/>
    <x v="1"/>
    <s v="20200254"/>
    <x v="24"/>
    <n v="29.5"/>
    <n v="4.3"/>
    <n v="17"/>
    <n v="0"/>
    <n v="3.0000000000000001E-3"/>
  </r>
  <r>
    <x v="1"/>
    <s v="35"/>
    <x v="1"/>
    <s v="20200254"/>
    <x v="24"/>
    <n v="29.7"/>
    <n v="4.3"/>
    <n v="17.100000000000001"/>
    <n v="0"/>
    <n v="3.0000000000000001E-3"/>
  </r>
  <r>
    <x v="1"/>
    <s v="35"/>
    <x v="1"/>
    <s v="31000305"/>
    <x v="28"/>
    <n v="0.02"/>
    <n v="0.01"/>
    <n v="0.01"/>
    <n v="0.45"/>
    <n v="0"/>
  </r>
  <r>
    <x v="1"/>
    <s v="35"/>
    <x v="1"/>
    <s v="20200254"/>
    <x v="24"/>
    <n v="29.7"/>
    <n v="4.3"/>
    <n v="17.100000000000001"/>
    <n v="0"/>
    <n v="3.0000000000000001E-3"/>
  </r>
  <r>
    <x v="1"/>
    <s v="35"/>
    <x v="1"/>
    <s v="31088811"/>
    <x v="25"/>
    <n v="0"/>
    <n v="4.8"/>
    <n v="0"/>
    <n v="0"/>
    <n v="0"/>
  </r>
  <r>
    <x v="1"/>
    <s v="35"/>
    <x v="2"/>
    <s v="20200202"/>
    <x v="24"/>
    <n v="53.9"/>
    <n v="1.1000000000000001"/>
    <n v="47.1"/>
    <n v="0.4"/>
    <n v="2.1"/>
  </r>
  <r>
    <x v="1"/>
    <s v="35"/>
    <x v="2"/>
    <s v="20200202"/>
    <x v="24"/>
    <n v="2.2000000000000002"/>
    <n v="0"/>
    <n v="2"/>
    <n v="0"/>
    <n v="0.1"/>
  </r>
  <r>
    <x v="1"/>
    <s v="35"/>
    <x v="2"/>
    <s v="20200202"/>
    <x v="24"/>
    <n v="21.1"/>
    <n v="1.5"/>
    <n v="34.700000000000003"/>
    <n v="2.2000000000000002"/>
    <n v="7.5"/>
  </r>
  <r>
    <x v="1"/>
    <s v="35"/>
    <x v="2"/>
    <s v="20200202"/>
    <x v="24"/>
    <n v="43"/>
    <n v="3.1"/>
    <n v="70.599999999999994"/>
    <n v="4.4000000000000004"/>
    <n v="15.4"/>
  </r>
  <r>
    <x v="1"/>
    <s v="35"/>
    <x v="2"/>
    <s v="31000302"/>
    <x v="32"/>
    <n v="0.1"/>
    <n v="0"/>
    <n v="0.1"/>
    <n v="0"/>
    <n v="0"/>
  </r>
  <r>
    <x v="1"/>
    <s v="35"/>
    <x v="2"/>
    <s v="31000302"/>
    <x v="32"/>
    <n v="0.4"/>
    <n v="0.1"/>
    <n v="0.4"/>
    <n v="0"/>
    <n v="0.1"/>
  </r>
  <r>
    <x v="1"/>
    <s v="35"/>
    <x v="2"/>
    <s v="31000301"/>
    <x v="32"/>
    <n v="0"/>
    <n v="0.3"/>
    <n v="0"/>
    <n v="0"/>
    <n v="0"/>
  </r>
  <r>
    <x v="1"/>
    <s v="35"/>
    <x v="2"/>
    <s v="31000302"/>
    <x v="32"/>
    <n v="0.3"/>
    <n v="0.1"/>
    <n v="0.3"/>
    <n v="0"/>
    <n v="0.1"/>
  </r>
  <r>
    <x v="1"/>
    <s v="35"/>
    <x v="2"/>
    <s v="31000301"/>
    <x v="32"/>
    <n v="0"/>
    <n v="0.7"/>
    <n v="0"/>
    <n v="0"/>
    <n v="0"/>
  </r>
  <r>
    <x v="1"/>
    <s v="35"/>
    <x v="2"/>
    <s v="31000301"/>
    <x v="32"/>
    <n v="0"/>
    <n v="0.1"/>
    <n v="0"/>
    <n v="0"/>
    <n v="0"/>
  </r>
  <r>
    <x v="1"/>
    <s v="35"/>
    <x v="2"/>
    <s v="31000308"/>
    <x v="25"/>
    <n v="0"/>
    <n v="0.3"/>
    <n v="0"/>
    <n v="0"/>
    <n v="0"/>
  </r>
  <r>
    <x v="1"/>
    <s v="35"/>
    <x v="2"/>
    <s v="31088811"/>
    <x v="25"/>
    <n v="0"/>
    <n v="0.3"/>
    <n v="0"/>
    <n v="0"/>
    <n v="0"/>
  </r>
  <r>
    <x v="1"/>
    <s v="35"/>
    <x v="2"/>
    <s v="31000305"/>
    <x v="28"/>
    <n v="0"/>
    <n v="2.9"/>
    <n v="0"/>
    <n v="0"/>
    <n v="0"/>
  </r>
  <r>
    <x v="1"/>
    <s v="35"/>
    <x v="2"/>
    <s v="31000305"/>
    <x v="28"/>
    <n v="0"/>
    <n v="1.1000000000000001"/>
    <n v="0"/>
    <n v="0"/>
    <n v="0"/>
  </r>
  <r>
    <x v="1"/>
    <s v="35"/>
    <x v="2"/>
    <s v="31000305"/>
    <x v="28"/>
    <n v="0"/>
    <n v="1.9"/>
    <n v="0"/>
    <n v="0"/>
    <n v="0"/>
  </r>
  <r>
    <x v="1"/>
    <s v="35"/>
    <x v="2"/>
    <s v="31000305"/>
    <x v="28"/>
    <n v="0"/>
    <n v="2.8"/>
    <n v="0"/>
    <n v="0"/>
    <n v="0"/>
  </r>
  <r>
    <x v="1"/>
    <s v="35"/>
    <x v="2"/>
    <s v="31000414"/>
    <x v="31"/>
    <n v="6.8"/>
    <n v="2.4"/>
    <n v="6.8"/>
    <n v="0"/>
    <n v="0.9"/>
  </r>
  <r>
    <x v="1"/>
    <s v="35"/>
    <x v="2"/>
    <s v="31000414"/>
    <x v="31"/>
    <n v="38"/>
    <n v="13.7"/>
    <n v="38"/>
    <n v="0.3"/>
    <n v="4.9000000000000004"/>
  </r>
  <r>
    <x v="1"/>
    <s v="35"/>
    <x v="2"/>
    <s v="40400311"/>
    <x v="30"/>
    <n v="0"/>
    <n v="1"/>
    <n v="0"/>
    <n v="0"/>
    <n v="0"/>
  </r>
  <r>
    <x v="1"/>
    <s v="35"/>
    <x v="2"/>
    <s v="20200202"/>
    <x v="24"/>
    <n v="43.3"/>
    <n v="0.9"/>
    <n v="37.799999999999997"/>
    <n v="0.4"/>
    <n v="1.7"/>
  </r>
  <r>
    <x v="1"/>
    <s v="35"/>
    <x v="8"/>
    <s v="20200201"/>
    <x v="24"/>
    <n v="18.11"/>
    <n v="0.2"/>
    <n v="3.88"/>
    <n v="0.27"/>
    <n v="0.2"/>
  </r>
  <r>
    <x v="1"/>
    <s v="35"/>
    <x v="8"/>
    <s v="20200201"/>
    <x v="24"/>
    <n v="22.51"/>
    <n v="0.25"/>
    <n v="4.82"/>
    <n v="0.33"/>
    <n v="0.24"/>
  </r>
  <r>
    <x v="1"/>
    <s v="35"/>
    <x v="8"/>
    <s v="20200201"/>
    <x v="24"/>
    <n v="24.04"/>
    <n v="0.27"/>
    <n v="5.15"/>
    <n v="0.35"/>
    <n v="0.26"/>
  </r>
  <r>
    <x v="1"/>
    <s v="35"/>
    <x v="8"/>
    <s v="31088811"/>
    <x v="25"/>
    <n v="0"/>
    <n v="0.56000000000000005"/>
    <n v="0"/>
    <n v="0"/>
    <n v="0"/>
  </r>
  <r>
    <x v="1"/>
    <s v="35"/>
    <x v="8"/>
    <s v="31000207"/>
    <x v="25"/>
    <n v="0"/>
    <n v="7.7"/>
    <n v="0"/>
    <n v="0"/>
    <n v="0"/>
  </r>
  <r>
    <x v="1"/>
    <s v="35"/>
    <x v="8"/>
    <s v="31000207"/>
    <x v="25"/>
    <n v="0"/>
    <n v="23.57"/>
    <n v="0"/>
    <n v="0"/>
    <n v="0"/>
  </r>
  <r>
    <x v="1"/>
    <s v="35"/>
    <x v="8"/>
    <s v="31000207"/>
    <x v="25"/>
    <n v="0"/>
    <n v="19.34"/>
    <n v="0"/>
    <n v="0"/>
    <n v="0"/>
  </r>
  <r>
    <x v="1"/>
    <s v="35"/>
    <x v="8"/>
    <s v="31000207"/>
    <x v="25"/>
    <n v="0"/>
    <n v="12.85"/>
    <n v="0"/>
    <n v="0"/>
    <n v="0"/>
  </r>
  <r>
    <x v="1"/>
    <s v="35"/>
    <x v="8"/>
    <s v="31000207"/>
    <x v="25"/>
    <n v="0"/>
    <n v="16.29"/>
    <n v="0"/>
    <n v="0"/>
    <n v="0"/>
  </r>
  <r>
    <x v="1"/>
    <s v="35"/>
    <x v="8"/>
    <s v="31000207"/>
    <x v="25"/>
    <n v="0"/>
    <n v="5.82"/>
    <n v="0"/>
    <n v="0"/>
    <n v="0"/>
  </r>
  <r>
    <x v="1"/>
    <s v="35"/>
    <x v="8"/>
    <s v="31000207"/>
    <x v="25"/>
    <n v="0"/>
    <n v="20.36"/>
    <n v="0"/>
    <n v="0"/>
    <n v="0"/>
  </r>
  <r>
    <x v="1"/>
    <s v="35"/>
    <x v="8"/>
    <s v="31000207"/>
    <x v="25"/>
    <n v="0"/>
    <n v="1.139"/>
    <n v="0"/>
    <n v="0"/>
    <n v="0"/>
  </r>
  <r>
    <x v="1"/>
    <s v="35"/>
    <x v="8"/>
    <s v="31000207"/>
    <x v="25"/>
    <n v="0"/>
    <n v="11.57"/>
    <n v="0"/>
    <n v="0"/>
    <n v="0"/>
  </r>
  <r>
    <x v="1"/>
    <s v="35"/>
    <x v="8"/>
    <s v="31000306"/>
    <x v="26"/>
    <n v="0"/>
    <n v="23.6"/>
    <n v="0"/>
    <n v="0"/>
    <n v="0"/>
  </r>
  <r>
    <x v="1"/>
    <s v="35"/>
    <x v="8"/>
    <s v="20200254"/>
    <x v="24"/>
    <n v="0.99399999999999999"/>
    <n v="3.9E-2"/>
    <n v="7.8E-2"/>
    <n v="0"/>
    <n v="3.0000000000000001E-3"/>
  </r>
  <r>
    <x v="1"/>
    <s v="35"/>
    <x v="8"/>
    <s v="20200254"/>
    <x v="24"/>
    <n v="1.7999999999999999E-2"/>
    <n v="1E-3"/>
    <n v="2E-3"/>
    <n v="0"/>
    <n v="0"/>
  </r>
  <r>
    <x v="1"/>
    <s v="35"/>
    <x v="8"/>
    <s v="20200201"/>
    <x v="24"/>
    <n v="17.18"/>
    <n v="0.61"/>
    <n v="18.04"/>
    <n v="0.61"/>
    <n v="0.23"/>
  </r>
  <r>
    <x v="1"/>
    <s v="35"/>
    <x v="8"/>
    <s v="20200201"/>
    <x v="24"/>
    <n v="7.34"/>
    <n v="0.44"/>
    <n v="10.9"/>
    <n v="0.44"/>
    <n v="0.16"/>
  </r>
  <r>
    <x v="1"/>
    <s v="35"/>
    <x v="8"/>
    <s v="20200254"/>
    <x v="24"/>
    <n v="11.35"/>
    <n v="3.49"/>
    <n v="7.77"/>
    <n v="0"/>
    <n v="0.31"/>
  </r>
  <r>
    <x v="1"/>
    <s v="35"/>
    <x v="8"/>
    <s v="20200201"/>
    <x v="24"/>
    <n v="10.91"/>
    <n v="0.66"/>
    <n v="16.21"/>
    <n v="0.66"/>
    <n v="0.2"/>
  </r>
  <r>
    <x v="1"/>
    <s v="35"/>
    <x v="8"/>
    <s v="20200201"/>
    <x v="24"/>
    <n v="8.3699999999999992"/>
    <n v="0.51"/>
    <n v="12.42"/>
    <n v="0.51"/>
    <n v="0.15"/>
  </r>
  <r>
    <x v="1"/>
    <s v="35"/>
    <x v="8"/>
    <s v="31088811"/>
    <x v="25"/>
    <n v="0"/>
    <n v="0.55600000000000005"/>
    <n v="0"/>
    <n v="0"/>
    <n v="0"/>
  </r>
  <r>
    <x v="1"/>
    <s v="35"/>
    <x v="9"/>
    <s v="20200201"/>
    <x v="24"/>
    <n v="4"/>
    <n v="0.3"/>
    <n v="6.2"/>
    <n v="0"/>
    <n v="0.1"/>
  </r>
  <r>
    <x v="1"/>
    <s v="35"/>
    <x v="9"/>
    <s v="20200201"/>
    <x v="24"/>
    <n v="15.8"/>
    <n v="1.1000000000000001"/>
    <n v="24.5"/>
    <n v="0.2"/>
    <n v="0.4"/>
  </r>
  <r>
    <x v="1"/>
    <s v="35"/>
    <x v="9"/>
    <s v="20200201"/>
    <x v="24"/>
    <n v="17.600000000000001"/>
    <n v="1.3"/>
    <n v="27.2"/>
    <n v="0.2"/>
    <n v="0.4"/>
  </r>
  <r>
    <x v="1"/>
    <s v="35"/>
    <x v="9"/>
    <s v="20200201"/>
    <x v="24"/>
    <n v="10"/>
    <n v="0.7"/>
    <n v="15.4"/>
    <n v="0.1"/>
    <n v="0.2"/>
  </r>
  <r>
    <x v="1"/>
    <s v="35"/>
    <x v="9"/>
    <s v="20200201"/>
    <x v="24"/>
    <n v="17.3"/>
    <n v="1.2"/>
    <n v="26.7"/>
    <n v="0.2"/>
    <n v="0.4"/>
  </r>
  <r>
    <x v="1"/>
    <s v="35"/>
    <x v="9"/>
    <s v="20200201"/>
    <x v="24"/>
    <n v="8.1999999999999993"/>
    <n v="0.6"/>
    <n v="12.7"/>
    <n v="0.1"/>
    <n v="0.2"/>
  </r>
  <r>
    <x v="1"/>
    <s v="35"/>
    <x v="9"/>
    <s v="20200201"/>
    <x v="24"/>
    <n v="16.399999999999999"/>
    <n v="1.2"/>
    <n v="25.3"/>
    <n v="0.2"/>
    <n v="0.4"/>
  </r>
  <r>
    <x v="1"/>
    <s v="35"/>
    <x v="9"/>
    <s v="20200202"/>
    <x v="24"/>
    <n v="140.1"/>
    <n v="77.099999999999994"/>
    <n v="62.6"/>
    <n v="0"/>
    <n v="2.1"/>
  </r>
  <r>
    <x v="1"/>
    <s v="35"/>
    <x v="9"/>
    <s v="20200201"/>
    <x v="24"/>
    <n v="28.9"/>
    <n v="0.4"/>
    <n v="6.9"/>
    <n v="0.2"/>
    <n v="0.4"/>
  </r>
  <r>
    <x v="1"/>
    <s v="35"/>
    <x v="9"/>
    <s v="31000404"/>
    <x v="27"/>
    <n v="15.3"/>
    <n v="0.3"/>
    <n v="3.8"/>
    <n v="0.1"/>
    <n v="0.7"/>
  </r>
  <r>
    <x v="1"/>
    <s v="35"/>
    <x v="9"/>
    <s v="31000305"/>
    <x v="28"/>
    <n v="0"/>
    <n v="8.9"/>
    <n v="0"/>
    <n v="0"/>
    <n v="0"/>
  </r>
  <r>
    <x v="1"/>
    <s v="35"/>
    <x v="9"/>
    <s v="31000205"/>
    <x v="29"/>
    <n v="0.6"/>
    <n v="1.8"/>
    <n v="4"/>
    <n v="0"/>
    <n v="0"/>
  </r>
  <r>
    <x v="1"/>
    <s v="35"/>
    <x v="9"/>
    <s v="40400314"/>
    <x v="30"/>
    <n v="0"/>
    <n v="1.1000000000000001"/>
    <n v="0"/>
    <n v="0"/>
    <n v="0"/>
  </r>
  <r>
    <x v="1"/>
    <s v="35"/>
    <x v="9"/>
    <s v="20200254"/>
    <x v="24"/>
    <n v="6.0629999999999997"/>
    <n v="3.8330000000000002"/>
    <n v="9.83"/>
    <n v="1.7999999999999999E-2"/>
    <n v="0.311"/>
  </r>
  <r>
    <x v="1"/>
    <s v="35"/>
    <x v="9"/>
    <s v="20200254"/>
    <x v="24"/>
    <n v="0.76400000000000001"/>
    <n v="0.48299999999999998"/>
    <n v="1.2390000000000001"/>
    <n v="2E-3"/>
    <n v="3.9E-2"/>
  </r>
  <r>
    <x v="1"/>
    <s v="35"/>
    <x v="9"/>
    <s v="20200254"/>
    <x v="24"/>
    <n v="13.972"/>
    <n v="8.8320000000000007"/>
    <n v="22.652000000000001"/>
    <n v="4.2000000000000003E-2"/>
    <n v="0.71599999999999997"/>
  </r>
  <r>
    <x v="1"/>
    <s v="35"/>
    <x v="9"/>
    <s v="20200254"/>
    <x v="24"/>
    <n v="0.78800000000000003"/>
    <n v="0.498"/>
    <n v="1.278"/>
    <n v="2E-3"/>
    <n v="0.04"/>
  </r>
  <r>
    <x v="1"/>
    <s v="35"/>
    <x v="9"/>
    <s v="20200254"/>
    <x v="24"/>
    <n v="12.483000000000001"/>
    <n v="7.8920000000000003"/>
    <n v="20.239000000000001"/>
    <n v="3.7999999999999999E-2"/>
    <n v="0.63900000000000001"/>
  </r>
  <r>
    <x v="1"/>
    <s v="35"/>
    <x v="9"/>
    <s v="40400311"/>
    <x v="30"/>
    <n v="0"/>
    <n v="0.81"/>
    <n v="0"/>
    <n v="0"/>
    <n v="0"/>
  </r>
  <r>
    <x v="1"/>
    <s v="35"/>
    <x v="9"/>
    <s v="31000299"/>
    <x v="31"/>
    <n v="0"/>
    <n v="0.7"/>
    <n v="0"/>
    <n v="0"/>
    <n v="0"/>
  </r>
  <r>
    <x v="1"/>
    <s v="35"/>
    <x v="9"/>
    <s v="31088811"/>
    <x v="25"/>
    <n v="0"/>
    <n v="4.4999999999999998E-2"/>
    <n v="0"/>
    <n v="0"/>
    <n v="0"/>
  </r>
  <r>
    <x v="1"/>
    <s v="35"/>
    <x v="9"/>
    <s v="31000299"/>
    <x v="31"/>
    <n v="0"/>
    <n v="5.05"/>
    <n v="0"/>
    <n v="0"/>
    <n v="0"/>
  </r>
  <r>
    <x v="1"/>
    <s v="35"/>
    <x v="9"/>
    <s v="20200201"/>
    <x v="24"/>
    <n v="72.7"/>
    <n v="2"/>
    <n v="59.4"/>
    <n v="0.5"/>
    <n v="1"/>
  </r>
  <r>
    <x v="1"/>
    <s v="35"/>
    <x v="9"/>
    <s v="20200201"/>
    <x v="24"/>
    <n v="74.8"/>
    <n v="2.1"/>
    <n v="61.1"/>
    <n v="0.5"/>
    <n v="1"/>
  </r>
  <r>
    <x v="1"/>
    <s v="35"/>
    <x v="9"/>
    <s v="20200201"/>
    <x v="24"/>
    <n v="48.2"/>
    <n v="2.1"/>
    <n v="60.5"/>
    <n v="0.4"/>
    <n v="0.8"/>
  </r>
  <r>
    <x v="1"/>
    <s v="35"/>
    <x v="9"/>
    <s v="40400311"/>
    <x v="30"/>
    <n v="0"/>
    <n v="7.5"/>
    <n v="0"/>
    <n v="0"/>
    <n v="0"/>
  </r>
  <r>
    <x v="1"/>
    <s v="35"/>
    <x v="9"/>
    <s v="31000228"/>
    <x v="32"/>
    <n v="0.7"/>
    <n v="0.1"/>
    <n v="0.7"/>
    <n v="0"/>
    <n v="0"/>
  </r>
  <r>
    <x v="1"/>
    <s v="35"/>
    <x v="9"/>
    <s v="31000227"/>
    <x v="32"/>
    <n v="0"/>
    <n v="3.7"/>
    <n v="0"/>
    <n v="0"/>
    <n v="0"/>
  </r>
  <r>
    <x v="1"/>
    <s v="35"/>
    <x v="9"/>
    <s v="40400311"/>
    <x v="30"/>
    <n v="0"/>
    <n v="7.5"/>
    <n v="0"/>
    <n v="0"/>
    <n v="0"/>
  </r>
  <r>
    <x v="1"/>
    <s v="35"/>
    <x v="9"/>
    <s v="31000205"/>
    <x v="29"/>
    <n v="0.3"/>
    <n v="0"/>
    <n v="2.6"/>
    <n v="0"/>
    <n v="0"/>
  </r>
  <r>
    <x v="1"/>
    <s v="35"/>
    <x v="9"/>
    <s v="31088811"/>
    <x v="25"/>
    <n v="0"/>
    <n v="6.1"/>
    <n v="0"/>
    <n v="0"/>
    <n v="0"/>
  </r>
  <r>
    <x v="1"/>
    <s v="35"/>
    <x v="9"/>
    <s v="31088811"/>
    <x v="25"/>
    <n v="0"/>
    <n v="3.3"/>
    <n v="0"/>
    <n v="0"/>
    <n v="0"/>
  </r>
  <r>
    <x v="1"/>
    <s v="35"/>
    <x v="9"/>
    <s v="31088811"/>
    <x v="25"/>
    <n v="0"/>
    <n v="4.5"/>
    <n v="0"/>
    <n v="0"/>
    <n v="0"/>
  </r>
  <r>
    <x v="1"/>
    <s v="35"/>
    <x v="9"/>
    <s v="20200254"/>
    <x v="24"/>
    <n v="11.3"/>
    <n v="12.5"/>
    <n v="34.700000000000003"/>
    <n v="0"/>
    <n v="0.5"/>
  </r>
  <r>
    <x v="1"/>
    <s v="35"/>
    <x v="9"/>
    <s v="20200254"/>
    <x v="24"/>
    <n v="10.5"/>
    <n v="11.7"/>
    <n v="32.299999999999997"/>
    <n v="0"/>
    <n v="0.5"/>
  </r>
  <r>
    <x v="1"/>
    <s v="35"/>
    <x v="9"/>
    <s v="20200254"/>
    <x v="24"/>
    <n v="11.3"/>
    <n v="12.6"/>
    <n v="34.9"/>
    <n v="0"/>
    <n v="0.5"/>
  </r>
  <r>
    <x v="1"/>
    <s v="35"/>
    <x v="9"/>
    <s v="20200254"/>
    <x v="24"/>
    <n v="11.3"/>
    <n v="12.6"/>
    <n v="34.700000000000003"/>
    <n v="0"/>
    <n v="0.5"/>
  </r>
  <r>
    <x v="1"/>
    <s v="35"/>
    <x v="9"/>
    <s v="20200254"/>
    <x v="24"/>
    <n v="11.6"/>
    <n v="12.9"/>
    <n v="35.799999999999997"/>
    <n v="0"/>
    <n v="0.5"/>
  </r>
  <r>
    <x v="1"/>
    <s v="35"/>
    <x v="9"/>
    <s v="20200254"/>
    <x v="24"/>
    <n v="8.5"/>
    <n v="9.5"/>
    <n v="26.2"/>
    <n v="0"/>
    <n v="0.4"/>
  </r>
  <r>
    <x v="1"/>
    <s v="35"/>
    <x v="9"/>
    <s v="20200254"/>
    <x v="24"/>
    <n v="11.4"/>
    <n v="12.7"/>
    <n v="35"/>
    <n v="0"/>
    <n v="0.5"/>
  </r>
  <r>
    <x v="1"/>
    <s v="35"/>
    <x v="9"/>
    <s v="31088811"/>
    <x v="25"/>
    <n v="0"/>
    <n v="0.1"/>
    <n v="0"/>
    <n v="0"/>
    <n v="0"/>
  </r>
  <r>
    <x v="1"/>
    <s v="35"/>
    <x v="9"/>
    <s v="31088811"/>
    <x v="25"/>
    <n v="0"/>
    <n v="0.3"/>
    <n v="0"/>
    <n v="0"/>
    <n v="0"/>
  </r>
  <r>
    <x v="1"/>
    <s v="35"/>
    <x v="9"/>
    <s v="20200201"/>
    <x v="24"/>
    <n v="58.2"/>
    <n v="13.4"/>
    <n v="46.5"/>
    <n v="1.4"/>
    <n v="2.8"/>
  </r>
  <r>
    <x v="1"/>
    <s v="35"/>
    <x v="9"/>
    <s v="20200201"/>
    <x v="24"/>
    <n v="56.9"/>
    <n v="13.1"/>
    <n v="45.5"/>
    <n v="1.4"/>
    <n v="2.7"/>
  </r>
  <r>
    <x v="1"/>
    <s v="35"/>
    <x v="9"/>
    <s v="20200253"/>
    <x v="24"/>
    <n v="10.9"/>
    <n v="7.2"/>
    <n v="19.2"/>
    <n v="0"/>
    <n v="0.3"/>
  </r>
  <r>
    <x v="1"/>
    <s v="35"/>
    <x v="9"/>
    <s v="20200253"/>
    <x v="24"/>
    <n v="9.1"/>
    <n v="6"/>
    <n v="16"/>
    <n v="0"/>
    <n v="0.3"/>
  </r>
  <r>
    <x v="1"/>
    <s v="35"/>
    <x v="9"/>
    <s v="20200253"/>
    <x v="24"/>
    <n v="8.6999999999999993"/>
    <n v="5.7"/>
    <n v="15.3"/>
    <n v="0"/>
    <n v="0.3"/>
  </r>
  <r>
    <x v="1"/>
    <s v="35"/>
    <x v="9"/>
    <s v="20200253"/>
    <x v="24"/>
    <n v="16.399999999999999"/>
    <n v="10.8"/>
    <n v="29"/>
    <n v="0"/>
    <n v="0.5"/>
  </r>
  <r>
    <x v="1"/>
    <s v="35"/>
    <x v="9"/>
    <s v="20200254"/>
    <x v="24"/>
    <n v="15.3"/>
    <n v="10.1"/>
    <n v="27"/>
    <n v="0"/>
    <n v="0.5"/>
  </r>
  <r>
    <x v="1"/>
    <s v="35"/>
    <x v="9"/>
    <s v="20200254"/>
    <x v="24"/>
    <n v="19.100000000000001"/>
    <n v="1.7"/>
    <n v="36.5"/>
    <n v="0"/>
    <n v="1.1000000000000001"/>
  </r>
  <r>
    <x v="1"/>
    <s v="35"/>
    <x v="9"/>
    <s v="31000228"/>
    <x v="32"/>
    <n v="0.7"/>
    <n v="0.1"/>
    <n v="0.7"/>
    <n v="0"/>
    <n v="0.2"/>
  </r>
  <r>
    <x v="1"/>
    <s v="35"/>
    <x v="9"/>
    <s v="31000404"/>
    <x v="27"/>
    <n v="0.2"/>
    <n v="0"/>
    <n v="0.2"/>
    <n v="0"/>
    <n v="0"/>
  </r>
  <r>
    <x v="1"/>
    <s v="35"/>
    <x v="9"/>
    <s v="20200253"/>
    <x v="24"/>
    <n v="11.4"/>
    <n v="7.5"/>
    <n v="20.2"/>
    <n v="0"/>
    <n v="0.4"/>
  </r>
  <r>
    <x v="1"/>
    <s v="35"/>
    <x v="9"/>
    <s v="40400311"/>
    <x v="30"/>
    <n v="0"/>
    <n v="4.3"/>
    <n v="0"/>
    <n v="0"/>
    <n v="0"/>
  </r>
  <r>
    <x v="1"/>
    <s v="35"/>
    <x v="9"/>
    <s v="40400311"/>
    <x v="30"/>
    <n v="0"/>
    <n v="3.2"/>
    <n v="0"/>
    <n v="0"/>
    <n v="0"/>
  </r>
  <r>
    <x v="1"/>
    <s v="35"/>
    <x v="9"/>
    <s v="40400311"/>
    <x v="30"/>
    <n v="0"/>
    <n v="3.2"/>
    <n v="0"/>
    <n v="0"/>
    <n v="0"/>
  </r>
  <r>
    <x v="1"/>
    <s v="35"/>
    <x v="9"/>
    <s v="20200254"/>
    <x v="24"/>
    <n v="10.1"/>
    <n v="0.9"/>
    <n v="19.399999999999999"/>
    <n v="0"/>
    <n v="0.6"/>
  </r>
  <r>
    <x v="1"/>
    <s v="35"/>
    <x v="9"/>
    <s v="20200253"/>
    <x v="24"/>
    <n v="16.100000000000001"/>
    <n v="10.6"/>
    <n v="28.4"/>
    <n v="0"/>
    <n v="0.5"/>
  </r>
  <r>
    <x v="1"/>
    <s v="35"/>
    <x v="9"/>
    <s v="31000404"/>
    <x v="27"/>
    <n v="0.3"/>
    <n v="0"/>
    <n v="0.3"/>
    <n v="0"/>
    <n v="0"/>
  </r>
  <r>
    <x v="1"/>
    <s v="35"/>
    <x v="9"/>
    <s v="40400314"/>
    <x v="30"/>
    <n v="0"/>
    <n v="1.5"/>
    <n v="0"/>
    <n v="0"/>
    <n v="0"/>
  </r>
  <r>
    <x v="1"/>
    <s v="35"/>
    <x v="9"/>
    <s v="31000227"/>
    <x v="32"/>
    <n v="0"/>
    <n v="3.3"/>
    <n v="0"/>
    <n v="0"/>
    <n v="0"/>
  </r>
  <r>
    <x v="1"/>
    <s v="35"/>
    <x v="9"/>
    <s v="20200253"/>
    <x v="24"/>
    <n v="16.5"/>
    <n v="10.8"/>
    <n v="29"/>
    <n v="0"/>
    <n v="0.5"/>
  </r>
  <r>
    <x v="1"/>
    <s v="35"/>
    <x v="9"/>
    <s v="20200253"/>
    <x v="24"/>
    <n v="1.6"/>
    <n v="1"/>
    <n v="2.8"/>
    <n v="0"/>
    <n v="0"/>
  </r>
  <r>
    <x v="1"/>
    <s v="35"/>
    <x v="9"/>
    <s v="31000404"/>
    <x v="27"/>
    <n v="0.2"/>
    <n v="0"/>
    <n v="0.1"/>
    <n v="0"/>
    <n v="0"/>
  </r>
  <r>
    <x v="1"/>
    <s v="35"/>
    <x v="9"/>
    <s v="40400311"/>
    <x v="30"/>
    <n v="0"/>
    <n v="4"/>
    <n v="0"/>
    <n v="0"/>
    <n v="0"/>
  </r>
  <r>
    <x v="1"/>
    <s v="35"/>
    <x v="9"/>
    <s v="31088811"/>
    <x v="25"/>
    <n v="0"/>
    <n v="0.3"/>
    <n v="0"/>
    <n v="0"/>
    <n v="0"/>
  </r>
  <r>
    <x v="1"/>
    <s v="35"/>
    <x v="9"/>
    <s v="31088811"/>
    <x v="25"/>
    <n v="0"/>
    <n v="5.3"/>
    <n v="0"/>
    <n v="0"/>
    <n v="0"/>
  </r>
  <r>
    <x v="1"/>
    <s v="35"/>
    <x v="9"/>
    <s v="20200254"/>
    <x v="24"/>
    <n v="11.2"/>
    <n v="2.5"/>
    <n v="2.5"/>
    <n v="0"/>
    <n v="0.5"/>
  </r>
  <r>
    <x v="1"/>
    <s v="35"/>
    <x v="9"/>
    <s v="20200254"/>
    <x v="24"/>
    <n v="11.6"/>
    <n v="12.8"/>
    <n v="34.299999999999997"/>
    <n v="0"/>
    <n v="0.5"/>
  </r>
  <r>
    <x v="1"/>
    <s v="35"/>
    <x v="9"/>
    <s v="20200254"/>
    <x v="24"/>
    <n v="0.1"/>
    <n v="0.1"/>
    <n v="0.2"/>
    <n v="0"/>
    <n v="0"/>
  </r>
  <r>
    <x v="1"/>
    <s v="35"/>
    <x v="9"/>
    <s v="20200254"/>
    <x v="24"/>
    <n v="10.4"/>
    <n v="2.2999999999999998"/>
    <n v="2.2999999999999998"/>
    <n v="0"/>
    <n v="0.5"/>
  </r>
  <r>
    <x v="1"/>
    <s v="35"/>
    <x v="9"/>
    <s v="20200254"/>
    <x v="24"/>
    <n v="9.1"/>
    <n v="2"/>
    <n v="2"/>
    <n v="0"/>
    <n v="0.4"/>
  </r>
  <r>
    <x v="1"/>
    <s v="35"/>
    <x v="9"/>
    <s v="20200254"/>
    <x v="24"/>
    <n v="11.2"/>
    <n v="2.5"/>
    <n v="2.5"/>
    <n v="0"/>
    <n v="0.5"/>
  </r>
  <r>
    <x v="1"/>
    <s v="35"/>
    <x v="9"/>
    <s v="20200254"/>
    <x v="24"/>
    <n v="11.5"/>
    <n v="12.8"/>
    <n v="34"/>
    <n v="0"/>
    <n v="0.5"/>
  </r>
  <r>
    <x v="1"/>
    <s v="35"/>
    <x v="9"/>
    <s v="20200254"/>
    <x v="24"/>
    <n v="11.3"/>
    <n v="2.5"/>
    <n v="2.2999999999999998"/>
    <n v="0"/>
    <n v="0.5"/>
  </r>
  <r>
    <x v="1"/>
    <s v="35"/>
    <x v="9"/>
    <s v="20200254"/>
    <x v="24"/>
    <n v="11.6"/>
    <n v="2.6"/>
    <n v="2.4"/>
    <n v="0"/>
    <n v="0.5"/>
  </r>
  <r>
    <x v="1"/>
    <s v="35"/>
    <x v="9"/>
    <s v="20200254"/>
    <x v="24"/>
    <n v="11.6"/>
    <n v="12.9"/>
    <n v="34.299999999999997"/>
    <n v="0"/>
    <n v="0.5"/>
  </r>
  <r>
    <x v="1"/>
    <s v="35"/>
    <x v="9"/>
    <s v="20200254"/>
    <x v="24"/>
    <n v="11.3"/>
    <n v="12.6"/>
    <n v="33.6"/>
    <n v="0"/>
    <n v="0.5"/>
  </r>
  <r>
    <x v="1"/>
    <s v="35"/>
    <x v="9"/>
    <s v="20200254"/>
    <x v="24"/>
    <n v="11.3"/>
    <n v="2.5"/>
    <n v="2.2999999999999998"/>
    <n v="0"/>
    <n v="0.5"/>
  </r>
  <r>
    <x v="1"/>
    <s v="35"/>
    <x v="9"/>
    <s v="31000227"/>
    <x v="32"/>
    <n v="0"/>
    <n v="5.4"/>
    <n v="0"/>
    <n v="0"/>
    <n v="0"/>
  </r>
  <r>
    <x v="1"/>
    <s v="35"/>
    <x v="9"/>
    <s v="20200254"/>
    <x v="24"/>
    <n v="11.4"/>
    <n v="12.7"/>
    <n v="33.9"/>
    <n v="0"/>
    <n v="0.5"/>
  </r>
  <r>
    <x v="1"/>
    <s v="35"/>
    <x v="9"/>
    <s v="31000228"/>
    <x v="32"/>
    <n v="0.2"/>
    <n v="0"/>
    <n v="0.1"/>
    <n v="0"/>
    <n v="0"/>
  </r>
  <r>
    <x v="1"/>
    <s v="35"/>
    <x v="9"/>
    <s v="31000227"/>
    <x v="32"/>
    <n v="0"/>
    <n v="4.5999999999999996"/>
    <n v="0"/>
    <n v="0"/>
    <n v="0"/>
  </r>
  <r>
    <x v="1"/>
    <s v="35"/>
    <x v="9"/>
    <s v="31000228"/>
    <x v="32"/>
    <n v="0.2"/>
    <n v="0"/>
    <n v="0.1"/>
    <n v="0"/>
    <n v="0"/>
  </r>
  <r>
    <x v="1"/>
    <s v="35"/>
    <x v="9"/>
    <s v="31000227"/>
    <x v="32"/>
    <n v="0"/>
    <n v="5.5"/>
    <n v="0"/>
    <n v="0"/>
    <n v="0"/>
  </r>
  <r>
    <x v="1"/>
    <s v="35"/>
    <x v="9"/>
    <s v="31000228"/>
    <x v="32"/>
    <n v="0.2"/>
    <n v="0"/>
    <n v="0.1"/>
    <n v="0"/>
    <n v="0"/>
  </r>
  <r>
    <x v="1"/>
    <s v="35"/>
    <x v="9"/>
    <s v="31000227"/>
    <x v="32"/>
    <n v="0"/>
    <n v="5.5"/>
    <n v="0"/>
    <n v="0"/>
    <n v="0"/>
  </r>
  <r>
    <x v="1"/>
    <s v="35"/>
    <x v="9"/>
    <s v="31000228"/>
    <x v="32"/>
    <n v="0.2"/>
    <n v="0"/>
    <n v="0.1"/>
    <n v="0"/>
    <n v="0"/>
  </r>
  <r>
    <x v="1"/>
    <s v="35"/>
    <x v="9"/>
    <s v="31000227"/>
    <x v="32"/>
    <n v="0"/>
    <n v="5.5"/>
    <n v="0"/>
    <n v="0"/>
    <n v="0"/>
  </r>
  <r>
    <x v="1"/>
    <s v="35"/>
    <x v="9"/>
    <s v="31000228"/>
    <x v="32"/>
    <n v="0.2"/>
    <n v="0"/>
    <n v="0.1"/>
    <n v="0"/>
    <n v="0"/>
  </r>
  <r>
    <x v="1"/>
    <s v="35"/>
    <x v="9"/>
    <s v="31000227"/>
    <x v="32"/>
    <n v="0"/>
    <n v="5.5"/>
    <n v="0"/>
    <n v="0"/>
    <n v="0"/>
  </r>
  <r>
    <x v="1"/>
    <s v="35"/>
    <x v="9"/>
    <s v="31000227"/>
    <x v="32"/>
    <n v="0"/>
    <n v="5.9"/>
    <n v="0"/>
    <n v="0"/>
    <n v="0"/>
  </r>
  <r>
    <x v="1"/>
    <s v="35"/>
    <x v="9"/>
    <s v="31000228"/>
    <x v="32"/>
    <n v="0.2"/>
    <n v="0"/>
    <n v="0.1"/>
    <n v="0"/>
    <n v="0"/>
  </r>
  <r>
    <x v="1"/>
    <s v="35"/>
    <x v="9"/>
    <s v="31000228"/>
    <x v="32"/>
    <n v="0.4"/>
    <n v="0"/>
    <n v="0.3"/>
    <n v="0"/>
    <n v="0.1"/>
  </r>
  <r>
    <x v="1"/>
    <s v="35"/>
    <x v="9"/>
    <s v="31088811"/>
    <x v="25"/>
    <n v="0"/>
    <n v="0.7"/>
    <n v="0"/>
    <n v="0"/>
    <n v="0"/>
  </r>
  <r>
    <x v="1"/>
    <s v="35"/>
    <x v="9"/>
    <s v="20200254"/>
    <x v="24"/>
    <n v="18"/>
    <n v="12"/>
    <n v="31.7"/>
    <n v="0"/>
    <n v="0.5"/>
  </r>
  <r>
    <x v="1"/>
    <s v="35"/>
    <x v="9"/>
    <s v="20200254"/>
    <x v="24"/>
    <n v="6.3"/>
    <n v="1.5"/>
    <n v="0.8"/>
    <n v="0"/>
    <n v="0.2"/>
  </r>
  <r>
    <x v="1"/>
    <s v="35"/>
    <x v="9"/>
    <s v="20200254"/>
    <x v="24"/>
    <n v="10"/>
    <n v="2.4"/>
    <n v="1.2"/>
    <n v="0"/>
    <n v="0.3"/>
  </r>
  <r>
    <x v="1"/>
    <s v="35"/>
    <x v="9"/>
    <s v="20200254"/>
    <x v="24"/>
    <n v="11.3"/>
    <n v="7.5"/>
    <n v="20"/>
    <n v="0"/>
    <n v="0.3"/>
  </r>
  <r>
    <x v="1"/>
    <s v="35"/>
    <x v="9"/>
    <s v="20200254"/>
    <x v="24"/>
    <n v="7.6"/>
    <n v="1.9"/>
    <n v="0.9"/>
    <n v="0"/>
    <n v="0.2"/>
  </r>
  <r>
    <x v="1"/>
    <s v="35"/>
    <x v="9"/>
    <s v="20200254"/>
    <x v="24"/>
    <n v="12.5"/>
    <n v="8.3000000000000007"/>
    <n v="22"/>
    <n v="0"/>
    <n v="0.3"/>
  </r>
  <r>
    <x v="1"/>
    <s v="35"/>
    <x v="9"/>
    <s v="31000301"/>
    <x v="32"/>
    <n v="0"/>
    <n v="0.7"/>
    <n v="0"/>
    <n v="0"/>
    <n v="0"/>
  </r>
  <r>
    <x v="1"/>
    <s v="35"/>
    <x v="9"/>
    <s v="31000301"/>
    <x v="32"/>
    <n v="0"/>
    <n v="0.4"/>
    <n v="0"/>
    <n v="0"/>
    <n v="0"/>
  </r>
  <r>
    <x v="1"/>
    <s v="35"/>
    <x v="9"/>
    <s v="31000302"/>
    <x v="32"/>
    <n v="0.1"/>
    <n v="0"/>
    <n v="0.1"/>
    <n v="0"/>
    <n v="0"/>
  </r>
  <r>
    <x v="1"/>
    <s v="35"/>
    <x v="9"/>
    <s v="31000302"/>
    <x v="32"/>
    <n v="0.1"/>
    <n v="0"/>
    <n v="0.1"/>
    <n v="0"/>
    <n v="0"/>
  </r>
  <r>
    <x v="1"/>
    <s v="35"/>
    <x v="9"/>
    <s v="31000302"/>
    <x v="32"/>
    <n v="0.1"/>
    <n v="0"/>
    <n v="0.1"/>
    <n v="0"/>
    <n v="0"/>
  </r>
  <r>
    <x v="1"/>
    <s v="35"/>
    <x v="9"/>
    <s v="31000302"/>
    <x v="32"/>
    <n v="0.1"/>
    <n v="0"/>
    <n v="0.1"/>
    <n v="0"/>
    <n v="0"/>
  </r>
  <r>
    <x v="1"/>
    <s v="35"/>
    <x v="9"/>
    <s v="31000301"/>
    <x v="32"/>
    <n v="0"/>
    <n v="0.4"/>
    <n v="0"/>
    <n v="0"/>
    <n v="0"/>
  </r>
  <r>
    <x v="1"/>
    <s v="35"/>
    <x v="9"/>
    <s v="31000301"/>
    <x v="32"/>
    <n v="0"/>
    <n v="0.6"/>
    <n v="0"/>
    <n v="0"/>
    <n v="0"/>
  </r>
  <r>
    <x v="1"/>
    <s v="35"/>
    <x v="9"/>
    <s v="40400315"/>
    <x v="30"/>
    <n v="0"/>
    <n v="1.4"/>
    <n v="0"/>
    <n v="0"/>
    <n v="0"/>
  </r>
  <r>
    <x v="1"/>
    <s v="35"/>
    <x v="9"/>
    <s v="40400315"/>
    <x v="30"/>
    <n v="0"/>
    <n v="1.4"/>
    <n v="0"/>
    <n v="0"/>
    <n v="0"/>
  </r>
  <r>
    <x v="1"/>
    <s v="35"/>
    <x v="9"/>
    <s v="31000306"/>
    <x v="26"/>
    <n v="0"/>
    <n v="0.2"/>
    <n v="0"/>
    <n v="0"/>
    <n v="0"/>
  </r>
  <r>
    <x v="1"/>
    <s v="35"/>
    <x v="9"/>
    <s v="31000299"/>
    <x v="31"/>
    <n v="0"/>
    <n v="0.3"/>
    <n v="0"/>
    <n v="0"/>
    <n v="0"/>
  </r>
  <r>
    <x v="1"/>
    <s v="35"/>
    <x v="9"/>
    <s v="20200254"/>
    <x v="24"/>
    <n v="19.100000000000001"/>
    <n v="4.5"/>
    <n v="2.5"/>
    <n v="0"/>
    <n v="0.5"/>
  </r>
  <r>
    <x v="1"/>
    <s v="35"/>
    <x v="9"/>
    <s v="20200254"/>
    <x v="24"/>
    <n v="18.8"/>
    <n v="4.5999999999999996"/>
    <n v="2.5"/>
    <n v="0"/>
    <n v="0.5"/>
  </r>
  <r>
    <x v="1"/>
    <s v="35"/>
    <x v="9"/>
    <s v="20200254"/>
    <x v="24"/>
    <n v="19.100000000000001"/>
    <n v="4.5"/>
    <n v="2.6"/>
    <n v="0"/>
    <n v="0.5"/>
  </r>
  <r>
    <x v="1"/>
    <s v="35"/>
    <x v="9"/>
    <s v="31000228"/>
    <x v="32"/>
    <n v="0.2"/>
    <n v="0"/>
    <n v="0.1"/>
    <n v="0"/>
    <n v="0"/>
  </r>
  <r>
    <x v="1"/>
    <s v="35"/>
    <x v="9"/>
    <s v="31000227"/>
    <x v="32"/>
    <n v="0"/>
    <n v="0.1"/>
    <n v="0"/>
    <n v="0"/>
    <n v="0"/>
  </r>
  <r>
    <x v="1"/>
    <s v="35"/>
    <x v="9"/>
    <s v="31000227"/>
    <x v="32"/>
    <n v="0"/>
    <n v="0.1"/>
    <n v="0"/>
    <n v="0"/>
    <n v="0"/>
  </r>
  <r>
    <x v="1"/>
    <s v="35"/>
    <x v="9"/>
    <s v="31000228"/>
    <x v="32"/>
    <n v="0.2"/>
    <n v="0"/>
    <n v="0.2"/>
    <n v="0"/>
    <n v="0.1"/>
  </r>
  <r>
    <x v="1"/>
    <s v="35"/>
    <x v="9"/>
    <s v="31000228"/>
    <x v="32"/>
    <n v="0.2"/>
    <n v="0"/>
    <n v="0.2"/>
    <n v="0"/>
    <n v="0.1"/>
  </r>
  <r>
    <x v="1"/>
    <s v="35"/>
    <x v="9"/>
    <s v="31000227"/>
    <x v="32"/>
    <n v="0"/>
    <n v="0.1"/>
    <n v="0"/>
    <n v="0"/>
    <n v="0"/>
  </r>
  <r>
    <x v="1"/>
    <s v="35"/>
    <x v="9"/>
    <s v="31000216"/>
    <x v="29"/>
    <n v="0.2"/>
    <n v="0"/>
    <n v="2.1"/>
    <n v="0"/>
    <n v="0"/>
  </r>
  <r>
    <x v="1"/>
    <s v="35"/>
    <x v="9"/>
    <s v="31000216"/>
    <x v="29"/>
    <n v="0.4"/>
    <n v="0"/>
    <n v="3.4"/>
    <n v="0"/>
    <n v="0"/>
  </r>
  <r>
    <x v="1"/>
    <s v="35"/>
    <x v="9"/>
    <s v="20200201"/>
    <x v="24"/>
    <n v="0.1"/>
    <n v="0"/>
    <n v="0.4"/>
    <n v="0"/>
    <n v="0"/>
  </r>
  <r>
    <x v="1"/>
    <s v="35"/>
    <x v="9"/>
    <s v="20200254"/>
    <x v="24"/>
    <n v="19.2"/>
    <n v="4.5"/>
    <n v="2.6"/>
    <n v="0"/>
    <n v="0.5"/>
  </r>
  <r>
    <x v="1"/>
    <s v="35"/>
    <x v="9"/>
    <s v="20200254"/>
    <x v="24"/>
    <n v="14.4"/>
    <n v="3.5"/>
    <n v="1.9"/>
    <n v="0"/>
    <n v="0.4"/>
  </r>
  <r>
    <x v="1"/>
    <s v="35"/>
    <x v="9"/>
    <s v="20200254"/>
    <x v="24"/>
    <n v="0.4"/>
    <n v="0.1"/>
    <n v="0"/>
    <n v="0"/>
    <n v="0"/>
  </r>
  <r>
    <x v="1"/>
    <s v="35"/>
    <x v="9"/>
    <s v="31000207"/>
    <x v="25"/>
    <n v="0"/>
    <n v="0.2"/>
    <n v="0"/>
    <n v="0"/>
    <n v="0"/>
  </r>
  <r>
    <x v="1"/>
    <s v="35"/>
    <x v="9"/>
    <s v="31088811"/>
    <x v="25"/>
    <n v="0"/>
    <n v="0.5"/>
    <n v="0"/>
    <n v="0"/>
    <n v="0"/>
  </r>
  <r>
    <x v="1"/>
    <s v="35"/>
    <x v="9"/>
    <s v="20200201"/>
    <x v="24"/>
    <n v="5.0999999999999996"/>
    <n v="0.5"/>
    <n v="0.9"/>
    <n v="0"/>
    <n v="0.1"/>
  </r>
  <r>
    <x v="1"/>
    <s v="35"/>
    <x v="9"/>
    <s v="20200202"/>
    <x v="24"/>
    <n v="0.3"/>
    <n v="0"/>
    <n v="0"/>
    <n v="0"/>
    <n v="0"/>
  </r>
  <r>
    <x v="1"/>
    <s v="35"/>
    <x v="9"/>
    <s v="20200201"/>
    <x v="24"/>
    <n v="14.5"/>
    <n v="5.2"/>
    <n v="17.7"/>
    <n v="0.6"/>
    <n v="1.1000000000000001"/>
  </r>
  <r>
    <x v="1"/>
    <s v="35"/>
    <x v="9"/>
    <s v="20200201"/>
    <x v="24"/>
    <n v="14.1"/>
    <n v="5.0999999999999996"/>
    <n v="17.3"/>
    <n v="0.5"/>
    <n v="1"/>
  </r>
  <r>
    <x v="1"/>
    <s v="35"/>
    <x v="9"/>
    <s v="40400311"/>
    <x v="30"/>
    <n v="0"/>
    <n v="3.3"/>
    <n v="0"/>
    <n v="0"/>
    <n v="0"/>
  </r>
  <r>
    <x v="1"/>
    <s v="35"/>
    <x v="9"/>
    <s v="20200201"/>
    <x v="24"/>
    <n v="36.1"/>
    <n v="14.3"/>
    <n v="46.8"/>
    <n v="0.4"/>
    <n v="0.8"/>
  </r>
  <r>
    <x v="1"/>
    <s v="35"/>
    <x v="9"/>
    <s v="20200201"/>
    <x v="24"/>
    <n v="39.799999999999997"/>
    <n v="17"/>
    <n v="51.8"/>
    <n v="0.5"/>
    <n v="0.9"/>
  </r>
  <r>
    <x v="1"/>
    <s v="35"/>
    <x v="9"/>
    <s v="31088811"/>
    <x v="25"/>
    <n v="0"/>
    <n v="0.2"/>
    <n v="0"/>
    <n v="0"/>
    <n v="0"/>
  </r>
  <r>
    <x v="1"/>
    <s v="35"/>
    <x v="9"/>
    <s v="31088811"/>
    <x v="25"/>
    <n v="0"/>
    <n v="1"/>
    <n v="0"/>
    <n v="0"/>
    <n v="0"/>
  </r>
  <r>
    <x v="1"/>
    <s v="35"/>
    <x v="9"/>
    <s v="20200254"/>
    <x v="24"/>
    <n v="11.4"/>
    <n v="12.7"/>
    <n v="35.1"/>
    <n v="0"/>
    <n v="0.5"/>
  </r>
  <r>
    <x v="1"/>
    <s v="35"/>
    <x v="9"/>
    <s v="20200254"/>
    <x v="24"/>
    <n v="11.7"/>
    <n v="13"/>
    <n v="36"/>
    <n v="0"/>
    <n v="0.5"/>
  </r>
  <r>
    <x v="1"/>
    <s v="35"/>
    <x v="9"/>
    <s v="31000301"/>
    <x v="32"/>
    <n v="0"/>
    <n v="1.4"/>
    <n v="0"/>
    <n v="0"/>
    <n v="0"/>
  </r>
  <r>
    <x v="1"/>
    <s v="35"/>
    <x v="9"/>
    <s v="20200254"/>
    <x v="24"/>
    <n v="7.6"/>
    <n v="3.1"/>
    <n v="1.7"/>
    <n v="0"/>
    <n v="0.3"/>
  </r>
  <r>
    <x v="1"/>
    <s v="35"/>
    <x v="9"/>
    <s v="20200254"/>
    <x v="24"/>
    <n v="11.5"/>
    <n v="4.7"/>
    <n v="2.6"/>
    <n v="0"/>
    <n v="0.5"/>
  </r>
  <r>
    <x v="1"/>
    <s v="35"/>
    <x v="9"/>
    <s v="20200254"/>
    <x v="24"/>
    <n v="11.6"/>
    <n v="4.7"/>
    <n v="2.6"/>
    <n v="0"/>
    <n v="0.5"/>
  </r>
  <r>
    <x v="1"/>
    <s v="35"/>
    <x v="9"/>
    <s v="20200254"/>
    <x v="24"/>
    <n v="11.6"/>
    <n v="4.7"/>
    <n v="2.6"/>
    <n v="0"/>
    <n v="0.5"/>
  </r>
  <r>
    <x v="1"/>
    <s v="35"/>
    <x v="9"/>
    <s v="20200254"/>
    <x v="24"/>
    <n v="11.6"/>
    <n v="4.7"/>
    <n v="2.6"/>
    <n v="0"/>
    <n v="0.5"/>
  </r>
  <r>
    <x v="1"/>
    <s v="35"/>
    <x v="9"/>
    <s v="20200254"/>
    <x v="24"/>
    <n v="10"/>
    <n v="0.4"/>
    <n v="0.9"/>
    <n v="0"/>
    <n v="0.3"/>
  </r>
  <r>
    <x v="1"/>
    <s v="35"/>
    <x v="9"/>
    <s v="31000301"/>
    <x v="32"/>
    <n v="0"/>
    <n v="0.8"/>
    <n v="0"/>
    <n v="0"/>
    <n v="0"/>
  </r>
  <r>
    <x v="1"/>
    <s v="35"/>
    <x v="9"/>
    <s v="31000302"/>
    <x v="32"/>
    <n v="0.2"/>
    <n v="0"/>
    <n v="0.2"/>
    <n v="0"/>
    <n v="0.1"/>
  </r>
  <r>
    <x v="1"/>
    <s v="35"/>
    <x v="9"/>
    <s v="31000302"/>
    <x v="32"/>
    <n v="0.2"/>
    <n v="0"/>
    <n v="0.2"/>
    <n v="0"/>
    <n v="0"/>
  </r>
  <r>
    <x v="1"/>
    <s v="35"/>
    <x v="9"/>
    <s v="31000299"/>
    <x v="31"/>
    <n v="0"/>
    <n v="0.1"/>
    <n v="0"/>
    <n v="0"/>
    <n v="0"/>
  </r>
  <r>
    <x v="1"/>
    <s v="35"/>
    <x v="9"/>
    <s v="31088811"/>
    <x v="25"/>
    <n v="0"/>
    <n v="0.5"/>
    <n v="0"/>
    <n v="0"/>
    <n v="0"/>
  </r>
  <r>
    <x v="1"/>
    <s v="35"/>
    <x v="9"/>
    <s v="20200254"/>
    <x v="24"/>
    <n v="0.9"/>
    <n v="0.6"/>
    <n v="1.5"/>
    <n v="0"/>
    <n v="0"/>
  </r>
  <r>
    <x v="1"/>
    <s v="35"/>
    <x v="9"/>
    <s v="20200254"/>
    <x v="24"/>
    <n v="16.399999999999999"/>
    <n v="10.8"/>
    <n v="28.8"/>
    <n v="0"/>
    <n v="0.5"/>
  </r>
  <r>
    <x v="1"/>
    <s v="35"/>
    <x v="9"/>
    <s v="20200254"/>
    <x v="24"/>
    <n v="16.399999999999999"/>
    <n v="10.8"/>
    <n v="28.8"/>
    <n v="0"/>
    <n v="0.5"/>
  </r>
  <r>
    <x v="1"/>
    <s v="35"/>
    <x v="9"/>
    <s v="20200254"/>
    <x v="24"/>
    <n v="16.3"/>
    <n v="10.7"/>
    <n v="28.8"/>
    <n v="0"/>
    <n v="0.5"/>
  </r>
  <r>
    <x v="1"/>
    <s v="35"/>
    <x v="9"/>
    <s v="31000228"/>
    <x v="32"/>
    <n v="0.1"/>
    <n v="0"/>
    <n v="0"/>
    <n v="0"/>
    <n v="0"/>
  </r>
  <r>
    <x v="1"/>
    <s v="35"/>
    <x v="9"/>
    <s v="31000228"/>
    <x v="32"/>
    <n v="0.2"/>
    <n v="0"/>
    <n v="0.1"/>
    <n v="0"/>
    <n v="0"/>
  </r>
  <r>
    <x v="1"/>
    <s v="35"/>
    <x v="9"/>
    <s v="20200254"/>
    <x v="24"/>
    <n v="1.8"/>
    <n v="1.2"/>
    <n v="3.1"/>
    <n v="0"/>
    <n v="0.1"/>
  </r>
  <r>
    <x v="1"/>
    <s v="35"/>
    <x v="9"/>
    <s v="20200254"/>
    <x v="24"/>
    <n v="1.8"/>
    <n v="1.2"/>
    <n v="3.1"/>
    <n v="0"/>
    <n v="0.1"/>
  </r>
  <r>
    <x v="1"/>
    <s v="35"/>
    <x v="9"/>
    <s v="31000301"/>
    <x v="32"/>
    <n v="0"/>
    <n v="0.1"/>
    <n v="0"/>
    <n v="0"/>
    <n v="0"/>
  </r>
  <r>
    <x v="1"/>
    <s v="35"/>
    <x v="9"/>
    <s v="31088811"/>
    <x v="25"/>
    <n v="0"/>
    <n v="0.3"/>
    <n v="0"/>
    <n v="0"/>
    <n v="0"/>
  </r>
  <r>
    <x v="1"/>
    <s v="35"/>
    <x v="9"/>
    <s v="31088811"/>
    <x v="25"/>
    <n v="0"/>
    <n v="0.7"/>
    <n v="0"/>
    <n v="0"/>
    <n v="0"/>
  </r>
  <r>
    <x v="1"/>
    <s v="35"/>
    <x v="9"/>
    <s v="20200254"/>
    <x v="24"/>
    <n v="19.600000000000001"/>
    <n v="12.8"/>
    <n v="34.1"/>
    <n v="0"/>
    <n v="0.5"/>
  </r>
  <r>
    <x v="1"/>
    <s v="35"/>
    <x v="9"/>
    <s v="31000302"/>
    <x v="32"/>
    <n v="0"/>
    <n v="2.8"/>
    <n v="0"/>
    <n v="0"/>
    <n v="0"/>
  </r>
  <r>
    <x v="1"/>
    <s v="35"/>
    <x v="9"/>
    <s v="31000302"/>
    <x v="32"/>
    <n v="0"/>
    <n v="2.8"/>
    <n v="0"/>
    <n v="0"/>
    <n v="0"/>
  </r>
  <r>
    <x v="1"/>
    <s v="35"/>
    <x v="9"/>
    <s v="20200254"/>
    <x v="24"/>
    <n v="19.7"/>
    <n v="12.9"/>
    <n v="34.299999999999997"/>
    <n v="0"/>
    <n v="0.5"/>
  </r>
  <r>
    <x v="1"/>
    <s v="35"/>
    <x v="9"/>
    <s v="40400311"/>
    <x v="30"/>
    <n v="0"/>
    <n v="2.2999999999999998"/>
    <n v="0"/>
    <n v="0"/>
    <n v="0"/>
  </r>
  <r>
    <x v="1"/>
    <s v="35"/>
    <x v="9"/>
    <s v="31088811"/>
    <x v="25"/>
    <n v="0"/>
    <n v="0.5"/>
    <n v="0"/>
    <n v="0"/>
    <n v="0"/>
  </r>
  <r>
    <x v="1"/>
    <s v="35"/>
    <x v="9"/>
    <s v="20200254"/>
    <x v="24"/>
    <n v="4.3"/>
    <n v="2.9"/>
    <n v="7.6"/>
    <n v="0"/>
    <n v="0.1"/>
  </r>
  <r>
    <x v="1"/>
    <s v="35"/>
    <x v="9"/>
    <s v="20200254"/>
    <x v="24"/>
    <n v="15.8"/>
    <n v="10.6"/>
    <n v="28.1"/>
    <n v="0"/>
    <n v="0.5"/>
  </r>
  <r>
    <x v="1"/>
    <s v="35"/>
    <x v="9"/>
    <s v="20200254"/>
    <x v="24"/>
    <n v="15.9"/>
    <n v="10.8"/>
    <n v="28.4"/>
    <n v="0"/>
    <n v="0.5"/>
  </r>
  <r>
    <x v="1"/>
    <s v="35"/>
    <x v="9"/>
    <s v="20200254"/>
    <x v="24"/>
    <n v="14.8"/>
    <n v="10"/>
    <n v="26.4"/>
    <n v="0"/>
    <n v="0.5"/>
  </r>
  <r>
    <x v="1"/>
    <s v="35"/>
    <x v="9"/>
    <s v="31000228"/>
    <x v="32"/>
    <n v="0.1"/>
    <n v="0"/>
    <n v="0.1"/>
    <n v="0"/>
    <n v="0"/>
  </r>
  <r>
    <x v="1"/>
    <s v="35"/>
    <x v="9"/>
    <s v="31000228"/>
    <x v="32"/>
    <n v="0.1"/>
    <n v="0"/>
    <n v="0.1"/>
    <n v="0"/>
    <n v="0"/>
  </r>
  <r>
    <x v="1"/>
    <s v="35"/>
    <x v="9"/>
    <s v="31000228"/>
    <x v="32"/>
    <n v="0.1"/>
    <n v="0"/>
    <n v="0.1"/>
    <n v="0"/>
    <n v="0"/>
  </r>
  <r>
    <x v="1"/>
    <s v="35"/>
    <x v="9"/>
    <s v="31000228"/>
    <x v="32"/>
    <n v="0.1"/>
    <n v="0"/>
    <n v="0.1"/>
    <n v="0"/>
    <n v="0"/>
  </r>
  <r>
    <x v="1"/>
    <s v="35"/>
    <x v="9"/>
    <s v="31000228"/>
    <x v="32"/>
    <n v="0.1"/>
    <n v="0"/>
    <n v="0.1"/>
    <n v="0"/>
    <n v="0"/>
  </r>
  <r>
    <x v="1"/>
    <s v="35"/>
    <x v="9"/>
    <s v="31000228"/>
    <x v="32"/>
    <n v="0.1"/>
    <n v="0"/>
    <n v="0.1"/>
    <n v="0"/>
    <n v="0"/>
  </r>
  <r>
    <x v="1"/>
    <s v="35"/>
    <x v="9"/>
    <s v="20200254"/>
    <x v="24"/>
    <n v="9.6"/>
    <n v="6.5"/>
    <n v="17.2"/>
    <n v="0"/>
    <n v="0.3"/>
  </r>
  <r>
    <x v="1"/>
    <s v="35"/>
    <x v="9"/>
    <s v="20200254"/>
    <x v="24"/>
    <n v="8.9"/>
    <n v="6"/>
    <n v="15.9"/>
    <n v="0"/>
    <n v="0.3"/>
  </r>
  <r>
    <x v="1"/>
    <s v="35"/>
    <x v="9"/>
    <s v="20200254"/>
    <x v="24"/>
    <n v="15.9"/>
    <n v="10.7"/>
    <n v="28.4"/>
    <n v="0"/>
    <n v="0.5"/>
  </r>
  <r>
    <x v="1"/>
    <s v="35"/>
    <x v="9"/>
    <s v="20200254"/>
    <x v="24"/>
    <n v="11.9"/>
    <n v="8"/>
    <n v="21.2"/>
    <n v="0"/>
    <n v="0.4"/>
  </r>
  <r>
    <x v="1"/>
    <s v="35"/>
    <x v="9"/>
    <s v="20200254"/>
    <x v="24"/>
    <n v="14.8"/>
    <n v="10"/>
    <n v="26.4"/>
    <n v="0"/>
    <n v="0.5"/>
  </r>
  <r>
    <x v="1"/>
    <s v="35"/>
    <x v="9"/>
    <s v="20200254"/>
    <x v="24"/>
    <n v="14.9"/>
    <n v="10.1"/>
    <n v="26.5"/>
    <n v="0"/>
    <n v="0.5"/>
  </r>
  <r>
    <x v="1"/>
    <s v="35"/>
    <x v="9"/>
    <s v="20200254"/>
    <x v="24"/>
    <n v="11.6"/>
    <n v="7.9"/>
    <n v="20.7"/>
    <n v="0"/>
    <n v="0.4"/>
  </r>
  <r>
    <x v="1"/>
    <s v="35"/>
    <x v="9"/>
    <s v="20200254"/>
    <x v="24"/>
    <n v="15.7"/>
    <n v="10.6"/>
    <n v="28"/>
    <n v="0"/>
    <n v="0.5"/>
  </r>
  <r>
    <x v="1"/>
    <s v="35"/>
    <x v="9"/>
    <s v="31000215"/>
    <x v="29"/>
    <n v="0.4"/>
    <n v="0"/>
    <n v="2.2000000000000002"/>
    <n v="0"/>
    <n v="0"/>
  </r>
  <r>
    <x v="1"/>
    <s v="35"/>
    <x v="9"/>
    <s v="31000215"/>
    <x v="29"/>
    <n v="0.4"/>
    <n v="0"/>
    <n v="2.2000000000000002"/>
    <n v="0"/>
    <n v="0"/>
  </r>
  <r>
    <x v="1"/>
    <s v="35"/>
    <x v="9"/>
    <s v="31000215"/>
    <x v="29"/>
    <n v="0.4"/>
    <n v="0"/>
    <n v="2.2000000000000002"/>
    <n v="0"/>
    <n v="0"/>
  </r>
  <r>
    <x v="1"/>
    <s v="35"/>
    <x v="9"/>
    <s v="40400311"/>
    <x v="30"/>
    <n v="0"/>
    <n v="10"/>
    <n v="0"/>
    <n v="0"/>
    <n v="0"/>
  </r>
  <r>
    <x v="1"/>
    <s v="35"/>
    <x v="9"/>
    <s v="31000227"/>
    <x v="32"/>
    <n v="0"/>
    <n v="1.1000000000000001"/>
    <n v="0"/>
    <n v="0"/>
    <n v="0"/>
  </r>
  <r>
    <x v="1"/>
    <s v="35"/>
    <x v="9"/>
    <s v="31000227"/>
    <x v="32"/>
    <n v="0"/>
    <n v="1.1000000000000001"/>
    <n v="0"/>
    <n v="0"/>
    <n v="0"/>
  </r>
  <r>
    <x v="1"/>
    <s v="35"/>
    <x v="9"/>
    <s v="31000227"/>
    <x v="32"/>
    <n v="0"/>
    <n v="1.1000000000000001"/>
    <n v="0"/>
    <n v="0"/>
    <n v="0"/>
  </r>
  <r>
    <x v="1"/>
    <s v="35"/>
    <x v="9"/>
    <s v="31000227"/>
    <x v="32"/>
    <n v="0"/>
    <n v="1.1000000000000001"/>
    <n v="0"/>
    <n v="0"/>
    <n v="0"/>
  </r>
  <r>
    <x v="1"/>
    <s v="35"/>
    <x v="9"/>
    <s v="31000227"/>
    <x v="32"/>
    <n v="0"/>
    <n v="1.1000000000000001"/>
    <n v="0"/>
    <n v="0"/>
    <n v="0"/>
  </r>
  <r>
    <x v="1"/>
    <s v="35"/>
    <x v="9"/>
    <s v="31000227"/>
    <x v="32"/>
    <n v="0"/>
    <n v="1.1000000000000001"/>
    <n v="0"/>
    <n v="0"/>
    <n v="0"/>
  </r>
  <r>
    <x v="1"/>
    <s v="35"/>
    <x v="9"/>
    <s v="31000299"/>
    <x v="31"/>
    <n v="0"/>
    <n v="0.3"/>
    <n v="0"/>
    <n v="0"/>
    <n v="0"/>
  </r>
  <r>
    <x v="1"/>
    <s v="35"/>
    <x v="9"/>
    <s v="31088811"/>
    <x v="25"/>
    <n v="0"/>
    <n v="4.5"/>
    <n v="0"/>
    <n v="0"/>
    <n v="0"/>
  </r>
  <r>
    <x v="1"/>
    <s v="35"/>
    <x v="9"/>
    <s v="31000302"/>
    <x v="32"/>
    <n v="1.2829999999999999"/>
    <n v="7.0000000000000007E-2"/>
    <n v="1.0780000000000001"/>
    <n v="0"/>
    <n v="9.7000000000000003E-2"/>
  </r>
  <r>
    <x v="1"/>
    <s v="35"/>
    <x v="9"/>
    <s v="31000302"/>
    <x v="32"/>
    <n v="1.2829999999999999"/>
    <n v="7.0000000000000007E-2"/>
    <n v="1.0780000000000001"/>
    <n v="0"/>
    <n v="9.7000000000000003E-2"/>
  </r>
  <r>
    <x v="1"/>
    <s v="35"/>
    <x v="9"/>
    <s v="20200254"/>
    <x v="24"/>
    <n v="32.375999999999998"/>
    <n v="12.951000000000001"/>
    <n v="52.234000000000002"/>
    <n v="0"/>
    <n v="0.68899999999999995"/>
  </r>
  <r>
    <x v="1"/>
    <s v="35"/>
    <x v="9"/>
    <s v="20200254"/>
    <x v="24"/>
    <n v="18.14"/>
    <n v="7.2560000000000002"/>
    <n v="29.265999999999998"/>
    <n v="0"/>
    <n v="0.38600000000000001"/>
  </r>
  <r>
    <x v="1"/>
    <s v="35"/>
    <x v="9"/>
    <s v="20200254"/>
    <x v="24"/>
    <n v="23.213999999999999"/>
    <n v="9.2859999999999996"/>
    <n v="37.451999999999998"/>
    <n v="0"/>
    <n v="0.49399999999999999"/>
  </r>
  <r>
    <x v="1"/>
    <s v="35"/>
    <x v="9"/>
    <s v="31000301"/>
    <x v="32"/>
    <n v="0"/>
    <n v="1.897"/>
    <n v="0"/>
    <n v="0"/>
    <n v="0"/>
  </r>
  <r>
    <x v="1"/>
    <s v="35"/>
    <x v="9"/>
    <s v="20200254"/>
    <x v="24"/>
    <n v="19.3"/>
    <n v="13.3"/>
    <n v="34.799999999999997"/>
    <n v="0"/>
    <n v="0.5"/>
  </r>
  <r>
    <x v="1"/>
    <s v="35"/>
    <x v="9"/>
    <s v="31000228"/>
    <x v="32"/>
    <n v="0.2"/>
    <n v="0"/>
    <n v="0.1"/>
    <n v="0"/>
    <n v="0"/>
  </r>
  <r>
    <x v="1"/>
    <s v="35"/>
    <x v="9"/>
    <s v="31000228"/>
    <x v="32"/>
    <n v="0.1"/>
    <n v="0"/>
    <n v="0.1"/>
    <n v="0"/>
    <n v="0"/>
  </r>
  <r>
    <x v="1"/>
    <s v="35"/>
    <x v="9"/>
    <s v="31000227"/>
    <x v="32"/>
    <n v="0"/>
    <n v="5.5"/>
    <n v="0"/>
    <n v="0"/>
    <n v="0"/>
  </r>
  <r>
    <x v="1"/>
    <s v="35"/>
    <x v="9"/>
    <s v="31000227"/>
    <x v="32"/>
    <n v="0"/>
    <n v="3.9"/>
    <n v="0"/>
    <n v="0"/>
    <n v="0"/>
  </r>
  <r>
    <x v="1"/>
    <s v="35"/>
    <x v="9"/>
    <s v="31000207"/>
    <x v="25"/>
    <n v="0"/>
    <n v="0.3"/>
    <n v="0"/>
    <n v="0"/>
    <n v="0"/>
  </r>
  <r>
    <x v="1"/>
    <s v="35"/>
    <x v="9"/>
    <s v="31000299"/>
    <x v="31"/>
    <n v="0"/>
    <n v="0.3"/>
    <n v="0"/>
    <n v="0"/>
    <n v="0"/>
  </r>
  <r>
    <x v="1"/>
    <s v="35"/>
    <x v="11"/>
    <s v="20200253"/>
    <x v="24"/>
    <n v="1.29"/>
    <n v="0.65"/>
    <n v="1.92"/>
    <n v="0.02"/>
    <n v="0.02"/>
  </r>
  <r>
    <x v="1"/>
    <s v="35"/>
    <x v="11"/>
    <s v="20200253"/>
    <x v="24"/>
    <n v="6.05"/>
    <n v="1.55"/>
    <n v="9.16"/>
    <n v="0.17"/>
    <n v="0.21"/>
  </r>
  <r>
    <x v="1"/>
    <s v="35"/>
    <x v="11"/>
    <s v="20200253"/>
    <x v="24"/>
    <n v="12.23"/>
    <n v="3.14"/>
    <n v="18.52"/>
    <n v="0.35"/>
    <n v="0.42"/>
  </r>
  <r>
    <x v="1"/>
    <s v="35"/>
    <x v="11"/>
    <s v="20200254"/>
    <x v="24"/>
    <n v="7.26"/>
    <n v="3.63"/>
    <n v="13.36"/>
    <n v="0.23"/>
    <n v="0.12"/>
  </r>
  <r>
    <x v="1"/>
    <s v="35"/>
    <x v="11"/>
    <s v="31088811"/>
    <x v="25"/>
    <n v="0"/>
    <n v="1.7"/>
    <n v="0"/>
    <n v="0"/>
    <n v="0"/>
  </r>
  <r>
    <x v="1"/>
    <s v="35"/>
    <x v="10"/>
    <s v="20200252"/>
    <x v="24"/>
    <n v="22.39"/>
    <n v="0.91"/>
    <n v="2.89"/>
    <n v="5.0000000000000001E-3"/>
    <n v="0.39"/>
  </r>
  <r>
    <x v="1"/>
    <s v="35"/>
    <x v="10"/>
    <s v="20200252"/>
    <x v="24"/>
    <n v="1.1499999999999999"/>
    <n v="0.05"/>
    <n v="0.15"/>
    <n v="0"/>
    <n v="0.02"/>
  </r>
  <r>
    <x v="1"/>
    <s v="35"/>
    <x v="10"/>
    <s v="20200252"/>
    <x v="24"/>
    <n v="65.69"/>
    <n v="2.67"/>
    <n v="8.48"/>
    <n v="0.01"/>
    <n v="1.17"/>
  </r>
  <r>
    <x v="1"/>
    <s v="35"/>
    <x v="10"/>
    <s v="20200252"/>
    <x v="24"/>
    <n v="4.0999999999999996"/>
    <n v="0.17"/>
    <n v="0.53"/>
    <n v="1E-3"/>
    <n v="0.05"/>
  </r>
  <r>
    <x v="1"/>
    <s v="35"/>
    <x v="10"/>
    <s v="20200252"/>
    <x v="24"/>
    <n v="0.02"/>
    <n v="1E-3"/>
    <n v="2E-3"/>
    <n v="0"/>
    <n v="0"/>
  </r>
  <r>
    <x v="1"/>
    <s v="35"/>
    <x v="10"/>
    <s v="20200252"/>
    <x v="24"/>
    <n v="1.84"/>
    <n v="7.0000000000000007E-2"/>
    <n v="0.24"/>
    <n v="0"/>
    <n v="0.03"/>
  </r>
  <r>
    <x v="1"/>
    <s v="35"/>
    <x v="10"/>
    <s v="20200252"/>
    <x v="24"/>
    <n v="61.97"/>
    <n v="2.52"/>
    <n v="8"/>
    <n v="0.01"/>
    <n v="1.06"/>
  </r>
  <r>
    <x v="1"/>
    <s v="35"/>
    <x v="10"/>
    <s v="20200252"/>
    <x v="24"/>
    <n v="37.950000000000003"/>
    <n v="1.54"/>
    <n v="4.9000000000000004"/>
    <n v="0.01"/>
    <n v="0.71"/>
  </r>
  <r>
    <x v="1"/>
    <s v="35"/>
    <x v="10"/>
    <s v="20200252"/>
    <x v="24"/>
    <n v="61.58"/>
    <n v="2.5"/>
    <n v="7.95"/>
    <n v="0.01"/>
    <n v="1.1100000000000001"/>
  </r>
  <r>
    <x v="1"/>
    <s v="35"/>
    <x v="10"/>
    <s v="20200252"/>
    <x v="24"/>
    <n v="32.729999999999997"/>
    <n v="1.33"/>
    <n v="4.2300000000000004"/>
    <n v="0.01"/>
    <n v="0.6"/>
  </r>
  <r>
    <x v="1"/>
    <s v="35"/>
    <x v="10"/>
    <s v="20200252"/>
    <x v="24"/>
    <n v="40.31"/>
    <n v="1.64"/>
    <n v="5.21"/>
    <n v="0.01"/>
    <n v="0.73"/>
  </r>
  <r>
    <x v="1"/>
    <s v="35"/>
    <x v="10"/>
    <s v="20200252"/>
    <x v="24"/>
    <n v="38.909999999999997"/>
    <n v="1.58"/>
    <n v="5.03"/>
    <n v="0.01"/>
    <n v="0.7"/>
  </r>
  <r>
    <x v="1"/>
    <s v="35"/>
    <x v="10"/>
    <s v="20200252"/>
    <x v="24"/>
    <n v="33.71"/>
    <n v="1.37"/>
    <n v="4.3499999999999996"/>
    <n v="0.01"/>
    <n v="0.6"/>
  </r>
  <r>
    <x v="1"/>
    <s v="35"/>
    <x v="10"/>
    <s v="20200252"/>
    <x v="24"/>
    <n v="84.2"/>
    <n v="3.42"/>
    <n v="10.88"/>
    <n v="0.02"/>
    <n v="1.56"/>
  </r>
  <r>
    <x v="1"/>
    <s v="35"/>
    <x v="10"/>
    <s v="31000205"/>
    <x v="29"/>
    <n v="0"/>
    <n v="4.0000000000000001E-3"/>
    <n v="0"/>
    <n v="0"/>
    <n v="0"/>
  </r>
  <r>
    <x v="1"/>
    <s v="35"/>
    <x v="10"/>
    <s v="31088811"/>
    <x v="25"/>
    <n v="0"/>
    <n v="1.06"/>
    <n v="0"/>
    <n v="0"/>
    <n v="0"/>
  </r>
  <r>
    <x v="1"/>
    <s v="35"/>
    <x v="10"/>
    <s v="31000205"/>
    <x v="29"/>
    <n v="2.3490000000000002"/>
    <n v="3.726"/>
    <n v="20.143000000000001"/>
    <n v="0.02"/>
    <n v="0"/>
  </r>
  <r>
    <x v="1"/>
    <s v="35"/>
    <x v="10"/>
    <s v="31000205"/>
    <x v="29"/>
    <n v="13.901"/>
    <n v="21.858000000000001"/>
    <n v="27.751999999999999"/>
    <n v="0"/>
    <n v="0"/>
  </r>
  <r>
    <x v="1"/>
    <s v="35"/>
    <x v="10"/>
    <s v="20200201"/>
    <x v="24"/>
    <n v="336.53"/>
    <n v="3.0139999999999998"/>
    <n v="135.04"/>
    <n v="2.9430000000000001"/>
    <n v="5.7119999999999997"/>
  </r>
  <r>
    <x v="1"/>
    <s v="35"/>
    <x v="10"/>
    <s v="20200252"/>
    <x v="24"/>
    <n v="139.65700000000001"/>
    <n v="6.9690000000000003"/>
    <n v="48.332000000000001"/>
    <n v="4.9000000000000002E-2"/>
    <n v="4.0590000000000002"/>
  </r>
  <r>
    <x v="1"/>
    <s v="35"/>
    <x v="10"/>
    <s v="20200201"/>
    <x v="24"/>
    <n v="320.19200000000001"/>
    <n v="0.96699999999999997"/>
    <n v="9.9589999999999996"/>
    <n v="0.28699999999999998"/>
    <n v="3.2170000000000001"/>
  </r>
  <r>
    <x v="1"/>
    <s v="35"/>
    <x v="10"/>
    <s v="20200201"/>
    <x v="24"/>
    <n v="320.68799999999999"/>
    <n v="0.96799999999999997"/>
    <n v="9.9740000000000002"/>
    <n v="0.28699999999999998"/>
    <n v="3.222"/>
  </r>
  <r>
    <x v="1"/>
    <s v="35"/>
    <x v="10"/>
    <s v="20200253"/>
    <x v="24"/>
    <n v="18.872"/>
    <n v="3.3969999999999998"/>
    <n v="3.5859999999999999"/>
    <n v="3.5000000000000003E-2"/>
    <n v="0.59299999999999997"/>
  </r>
  <r>
    <x v="1"/>
    <s v="35"/>
    <x v="10"/>
    <s v="20200253"/>
    <x v="24"/>
    <n v="18.634"/>
    <n v="3.3540000000000001"/>
    <n v="3.54"/>
    <n v="3.4000000000000002E-2"/>
    <n v="0.58499999999999996"/>
  </r>
  <r>
    <x v="1"/>
    <s v="35"/>
    <x v="10"/>
    <s v="20200201"/>
    <x v="24"/>
    <n v="316.72500000000002"/>
    <n v="0.95599999999999996"/>
    <n v="9.8510000000000009"/>
    <n v="0.28399999999999997"/>
    <n v="3.1819999999999999"/>
  </r>
  <r>
    <x v="1"/>
    <s v="35"/>
    <x v="10"/>
    <s v="20200253"/>
    <x v="24"/>
    <n v="11.954000000000001"/>
    <n v="2.1520000000000001"/>
    <n v="2.2709999999999999"/>
    <n v="2.1999999999999999E-2"/>
    <n v="0.375"/>
  </r>
  <r>
    <x v="1"/>
    <s v="35"/>
    <x v="10"/>
    <s v="20200253"/>
    <x v="24"/>
    <n v="26.257999999999999"/>
    <n v="6.5640000000000001"/>
    <n v="7.1269999999999998"/>
    <n v="6.6000000000000003E-2"/>
    <n v="1.1200000000000001"/>
  </r>
  <r>
    <x v="1"/>
    <s v="35"/>
    <x v="10"/>
    <s v="20200253"/>
    <x v="24"/>
    <n v="22.861999999999998"/>
    <n v="5.7160000000000002"/>
    <n v="6.2060000000000004"/>
    <n v="5.8000000000000003E-2"/>
    <n v="0.97499999999999998"/>
  </r>
  <r>
    <x v="1"/>
    <s v="35"/>
    <x v="10"/>
    <s v="20200201"/>
    <x v="24"/>
    <n v="330.32799999999997"/>
    <n v="2.9580000000000002"/>
    <n v="132.55199999999999"/>
    <n v="2.9220000000000002"/>
    <n v="5.6710000000000003"/>
  </r>
  <r>
    <x v="1"/>
    <s v="35"/>
    <x v="10"/>
    <s v="31000404"/>
    <x v="27"/>
    <n v="0.75600000000000001"/>
    <n v="4.2000000000000003E-2"/>
    <n v="0.63500000000000001"/>
    <n v="5.0000000000000001E-3"/>
    <n v="5.8000000000000003E-2"/>
  </r>
  <r>
    <x v="1"/>
    <s v="35"/>
    <x v="10"/>
    <s v="40400311"/>
    <x v="30"/>
    <n v="0"/>
    <n v="2.492"/>
    <n v="0"/>
    <n v="0"/>
    <n v="0"/>
  </r>
  <r>
    <x v="1"/>
    <s v="35"/>
    <x v="10"/>
    <s v="40400311"/>
    <x v="30"/>
    <n v="0"/>
    <n v="2.1800000000000002"/>
    <n v="0"/>
    <n v="0"/>
    <n v="0"/>
  </r>
  <r>
    <x v="1"/>
    <s v="35"/>
    <x v="10"/>
    <s v="20200201"/>
    <x v="24"/>
    <n v="33.386000000000003"/>
    <n v="0.71199999999999997"/>
    <n v="24.212"/>
    <n v="0.11600000000000001"/>
    <n v="1.306"/>
  </r>
  <r>
    <x v="1"/>
    <s v="35"/>
    <x v="10"/>
    <s v="20200254"/>
    <x v="24"/>
    <n v="21.567"/>
    <n v="5.5460000000000003"/>
    <n v="7.7030000000000003"/>
    <n v="5.6000000000000001E-2"/>
    <n v="0.94399999999999995"/>
  </r>
  <r>
    <x v="1"/>
    <s v="35"/>
    <x v="10"/>
    <s v="31000228"/>
    <x v="32"/>
    <n v="2.0579999999999998"/>
    <n v="0.113"/>
    <n v="1.7290000000000001"/>
    <n v="1.2E-2"/>
    <n v="0.156"/>
  </r>
  <r>
    <x v="1"/>
    <s v="35"/>
    <x v="10"/>
    <s v="31000209"/>
    <x v="33"/>
    <n v="18.416"/>
    <n v="0.40899999999999997"/>
    <n v="5.32"/>
    <n v="26.192"/>
    <n v="0"/>
  </r>
  <r>
    <x v="1"/>
    <s v="35"/>
    <x v="10"/>
    <s v="40400314"/>
    <x v="30"/>
    <n v="0"/>
    <n v="0.61"/>
    <n v="0"/>
    <n v="0"/>
    <n v="0"/>
  </r>
  <r>
    <x v="1"/>
    <s v="35"/>
    <x v="10"/>
    <s v="40400314"/>
    <x v="30"/>
    <n v="0"/>
    <n v="0.42"/>
    <n v="0"/>
    <n v="0"/>
    <n v="0"/>
  </r>
  <r>
    <x v="1"/>
    <s v="35"/>
    <x v="10"/>
    <s v="40400314"/>
    <x v="30"/>
    <n v="0"/>
    <n v="0.81"/>
    <n v="0"/>
    <n v="0"/>
    <n v="0"/>
  </r>
  <r>
    <x v="1"/>
    <s v="35"/>
    <x v="10"/>
    <s v="20200252"/>
    <x v="24"/>
    <n v="178.125"/>
    <n v="8.8879999999999999"/>
    <n v="6.1639999999999997"/>
    <n v="6.3E-2"/>
    <n v="5.1769999999999996"/>
  </r>
  <r>
    <x v="1"/>
    <s v="35"/>
    <x v="10"/>
    <s v="20200252"/>
    <x v="24"/>
    <n v="134.53800000000001"/>
    <n v="6.7130000000000001"/>
    <n v="46.56"/>
    <n v="4.8000000000000001E-2"/>
    <n v="3.91"/>
  </r>
  <r>
    <x v="1"/>
    <s v="35"/>
    <x v="10"/>
    <s v="31088811"/>
    <x v="25"/>
    <n v="0"/>
    <n v="15.750999999999999"/>
    <n v="0"/>
    <n v="0"/>
    <n v="0"/>
  </r>
  <r>
    <x v="1"/>
    <s v="35"/>
    <x v="10"/>
    <s v="31088811"/>
    <x v="25"/>
    <n v="0"/>
    <n v="1.748"/>
    <n v="0"/>
    <n v="0"/>
    <n v="0"/>
  </r>
  <r>
    <x v="1"/>
    <s v="35"/>
    <x v="10"/>
    <s v="31088811"/>
    <x v="25"/>
    <n v="0"/>
    <n v="1E-3"/>
    <n v="0"/>
    <n v="0"/>
    <n v="0"/>
  </r>
  <r>
    <x v="1"/>
    <s v="35"/>
    <x v="10"/>
    <s v="31088811"/>
    <x v="25"/>
    <n v="0"/>
    <n v="1.43"/>
    <n v="0"/>
    <n v="0"/>
    <n v="0"/>
  </r>
  <r>
    <x v="1"/>
    <s v="35"/>
    <x v="10"/>
    <s v="31088811"/>
    <x v="25"/>
    <n v="0"/>
    <n v="37.363"/>
    <n v="0"/>
    <n v="0"/>
    <n v="0"/>
  </r>
  <r>
    <x v="1"/>
    <s v="35"/>
    <x v="10"/>
    <s v="31088811"/>
    <x v="25"/>
    <n v="0"/>
    <n v="17.696000000000002"/>
    <n v="0"/>
    <n v="0"/>
    <n v="0"/>
  </r>
  <r>
    <x v="1"/>
    <s v="35"/>
    <x v="10"/>
    <s v="31088811"/>
    <x v="25"/>
    <n v="0"/>
    <n v="5.0999999999999997E-2"/>
    <n v="0"/>
    <n v="0"/>
    <n v="0"/>
  </r>
  <r>
    <x v="1"/>
    <s v="35"/>
    <x v="10"/>
    <s v="40400314"/>
    <x v="30"/>
    <n v="0"/>
    <n v="13.92"/>
    <n v="0"/>
    <n v="0"/>
    <n v="0"/>
  </r>
  <r>
    <x v="1"/>
    <s v="35"/>
    <x v="10"/>
    <s v="31000299"/>
    <x v="31"/>
    <n v="0.28999999999999998"/>
    <n v="0.37"/>
    <n v="0.57999999999999996"/>
    <n v="0"/>
    <n v="0"/>
  </r>
  <r>
    <x v="1"/>
    <s v="35"/>
    <x v="10"/>
    <s v="20200201"/>
    <x v="24"/>
    <n v="55.4"/>
    <n v="16.100000000000001"/>
    <n v="52.6"/>
    <n v="0.5"/>
    <n v="0.9"/>
  </r>
  <r>
    <x v="1"/>
    <s v="35"/>
    <x v="10"/>
    <s v="20200201"/>
    <x v="24"/>
    <n v="44.1"/>
    <n v="12.8"/>
    <n v="41.9"/>
    <n v="0.4"/>
    <n v="0.8"/>
  </r>
  <r>
    <x v="1"/>
    <s v="35"/>
    <x v="10"/>
    <s v="20200201"/>
    <x v="24"/>
    <n v="36.1"/>
    <n v="10.5"/>
    <n v="34.200000000000003"/>
    <n v="0.2"/>
    <n v="0.5"/>
  </r>
  <r>
    <x v="1"/>
    <s v="35"/>
    <x v="10"/>
    <s v="20200201"/>
    <x v="24"/>
    <n v="66.400000000000006"/>
    <n v="19.3"/>
    <n v="63"/>
    <n v="0.6"/>
    <n v="1.1000000000000001"/>
  </r>
  <r>
    <x v="1"/>
    <s v="35"/>
    <x v="10"/>
    <s v="20200201"/>
    <x v="24"/>
    <n v="18.2"/>
    <n v="1.3"/>
    <n v="27.5"/>
    <n v="0.2"/>
    <n v="0.4"/>
  </r>
  <r>
    <x v="1"/>
    <s v="35"/>
    <x v="10"/>
    <s v="20200201"/>
    <x v="24"/>
    <n v="18.3"/>
    <n v="1.3"/>
    <n v="27.7"/>
    <n v="0.2"/>
    <n v="0.4"/>
  </r>
  <r>
    <x v="1"/>
    <s v="35"/>
    <x v="10"/>
    <s v="20200201"/>
    <x v="24"/>
    <n v="45.1"/>
    <n v="13.1"/>
    <n v="42.8"/>
    <n v="0.4"/>
    <n v="0.8"/>
  </r>
  <r>
    <x v="1"/>
    <s v="35"/>
    <x v="10"/>
    <s v="20200201"/>
    <x v="24"/>
    <n v="52.9"/>
    <n v="15.4"/>
    <n v="50.2"/>
    <n v="0.5"/>
    <n v="0.9"/>
  </r>
  <r>
    <x v="1"/>
    <s v="35"/>
    <x v="10"/>
    <s v="20200201"/>
    <x v="24"/>
    <n v="45.6"/>
    <n v="13.2"/>
    <n v="43.3"/>
    <n v="0.4"/>
    <n v="0.8"/>
  </r>
  <r>
    <x v="1"/>
    <s v="35"/>
    <x v="10"/>
    <s v="20200201"/>
    <x v="24"/>
    <n v="30.7"/>
    <n v="8.9"/>
    <n v="29.1"/>
    <n v="0.2"/>
    <n v="0.4"/>
  </r>
  <r>
    <x v="1"/>
    <s v="35"/>
    <x v="10"/>
    <s v="20200252"/>
    <x v="24"/>
    <n v="128.69999999999999"/>
    <n v="60"/>
    <n v="56.9"/>
    <n v="0"/>
    <n v="1.9"/>
  </r>
  <r>
    <x v="1"/>
    <s v="35"/>
    <x v="10"/>
    <s v="20200252"/>
    <x v="24"/>
    <n v="77.8"/>
    <n v="36.299999999999997"/>
    <n v="34.4"/>
    <n v="0"/>
    <n v="1.1000000000000001"/>
  </r>
  <r>
    <x v="1"/>
    <s v="35"/>
    <x v="10"/>
    <s v="20200252"/>
    <x v="24"/>
    <n v="121.5"/>
    <n v="56.7"/>
    <n v="53.7"/>
    <n v="0"/>
    <n v="1.8"/>
  </r>
  <r>
    <x v="1"/>
    <s v="35"/>
    <x v="10"/>
    <s v="31000404"/>
    <x v="27"/>
    <n v="18"/>
    <n v="0.4"/>
    <n v="4.5"/>
    <n v="0.1"/>
    <n v="0.8"/>
  </r>
  <r>
    <x v="1"/>
    <s v="35"/>
    <x v="10"/>
    <s v="31000404"/>
    <x v="27"/>
    <n v="0.3"/>
    <n v="0"/>
    <n v="0.1"/>
    <n v="0"/>
    <n v="0"/>
  </r>
  <r>
    <x v="1"/>
    <s v="35"/>
    <x v="10"/>
    <s v="31000404"/>
    <x v="27"/>
    <n v="1.5"/>
    <n v="0.1"/>
    <n v="0.3"/>
    <n v="0"/>
    <n v="0.1"/>
  </r>
  <r>
    <x v="1"/>
    <s v="35"/>
    <x v="10"/>
    <s v="31000404"/>
    <x v="27"/>
    <n v="1.8"/>
    <n v="0.1"/>
    <n v="0.4"/>
    <n v="0"/>
    <n v="0.1"/>
  </r>
  <r>
    <x v="1"/>
    <s v="35"/>
    <x v="10"/>
    <s v="20200201"/>
    <x v="24"/>
    <n v="15.7"/>
    <n v="1.1000000000000001"/>
    <n v="23.7"/>
    <n v="0.2"/>
    <n v="0.4"/>
  </r>
  <r>
    <x v="1"/>
    <s v="35"/>
    <x v="10"/>
    <s v="31000404"/>
    <x v="27"/>
    <n v="0.1"/>
    <n v="0"/>
    <n v="0"/>
    <n v="0"/>
    <n v="0"/>
  </r>
  <r>
    <x v="1"/>
    <s v="35"/>
    <x v="10"/>
    <s v="31000301"/>
    <x v="32"/>
    <n v="0"/>
    <n v="0.6"/>
    <n v="0"/>
    <n v="0"/>
    <n v="0"/>
  </r>
  <r>
    <x v="1"/>
    <s v="35"/>
    <x v="10"/>
    <s v="31000302"/>
    <x v="32"/>
    <n v="0.2"/>
    <n v="0"/>
    <n v="0.2"/>
    <n v="0"/>
    <n v="0.1"/>
  </r>
  <r>
    <x v="1"/>
    <s v="35"/>
    <x v="10"/>
    <s v="20200254"/>
    <x v="24"/>
    <n v="19.600000000000001"/>
    <n v="6.3"/>
    <n v="19.600000000000001"/>
    <n v="0"/>
    <n v="0.4"/>
  </r>
  <r>
    <x v="1"/>
    <s v="35"/>
    <x v="10"/>
    <s v="31000205"/>
    <x v="29"/>
    <n v="1.6"/>
    <n v="3.1"/>
    <n v="11.6"/>
    <n v="0"/>
    <n v="0"/>
  </r>
  <r>
    <x v="1"/>
    <s v="35"/>
    <x v="10"/>
    <s v="31000205"/>
    <x v="29"/>
    <n v="0.1"/>
    <n v="0"/>
    <n v="0.3"/>
    <n v="0"/>
    <n v="0"/>
  </r>
  <r>
    <x v="1"/>
    <s v="35"/>
    <x v="10"/>
    <s v="31000304"/>
    <x v="32"/>
    <n v="0"/>
    <n v="0.2"/>
    <n v="0"/>
    <n v="0"/>
    <n v="0"/>
  </r>
  <r>
    <x v="1"/>
    <s v="35"/>
    <x v="10"/>
    <s v="31088811"/>
    <x v="25"/>
    <n v="0"/>
    <n v="3"/>
    <n v="0"/>
    <n v="0"/>
    <n v="0"/>
  </r>
  <r>
    <x v="1"/>
    <s v="35"/>
    <x v="10"/>
    <s v="31000305"/>
    <x v="28"/>
    <n v="0"/>
    <n v="8.5"/>
    <n v="0"/>
    <n v="0"/>
    <n v="0"/>
  </r>
  <r>
    <x v="1"/>
    <s v="35"/>
    <x v="10"/>
    <s v="40400314"/>
    <x v="30"/>
    <n v="0"/>
    <n v="6"/>
    <n v="0"/>
    <n v="0"/>
    <n v="0"/>
  </r>
  <r>
    <x v="1"/>
    <s v="35"/>
    <x v="10"/>
    <s v="40400314"/>
    <x v="30"/>
    <n v="0"/>
    <n v="4"/>
    <n v="0"/>
    <n v="0"/>
    <n v="0"/>
  </r>
  <r>
    <x v="1"/>
    <s v="35"/>
    <x v="10"/>
    <s v="40400301"/>
    <x v="30"/>
    <n v="0"/>
    <n v="0.6"/>
    <n v="0"/>
    <n v="0"/>
    <n v="0"/>
  </r>
  <r>
    <x v="1"/>
    <s v="35"/>
    <x v="10"/>
    <s v="40400311"/>
    <x v="30"/>
    <n v="0"/>
    <n v="7.6"/>
    <n v="0"/>
    <n v="0"/>
    <n v="0"/>
  </r>
  <r>
    <x v="1"/>
    <s v="35"/>
    <x v="10"/>
    <s v="40400311"/>
    <x v="30"/>
    <n v="0"/>
    <n v="5.4"/>
    <n v="0"/>
    <n v="0"/>
    <n v="0"/>
  </r>
  <r>
    <x v="1"/>
    <s v="35"/>
    <x v="10"/>
    <s v="40400311"/>
    <x v="30"/>
    <n v="0"/>
    <n v="5.4"/>
    <n v="0"/>
    <n v="0"/>
    <n v="0"/>
  </r>
  <r>
    <x v="1"/>
    <s v="35"/>
    <x v="10"/>
    <s v="31000302"/>
    <x v="32"/>
    <n v="0.2"/>
    <n v="0"/>
    <n v="0.2"/>
    <n v="0"/>
    <n v="0.1"/>
  </r>
  <r>
    <x v="1"/>
    <s v="35"/>
    <x v="10"/>
    <s v="31088811"/>
    <x v="25"/>
    <n v="0"/>
    <n v="32"/>
    <n v="0"/>
    <n v="0"/>
    <n v="0"/>
  </r>
  <r>
    <x v="1"/>
    <s v="35"/>
    <x v="10"/>
    <s v="31088811"/>
    <x v="25"/>
    <n v="0"/>
    <n v="7.7"/>
    <n v="0"/>
    <n v="0"/>
    <n v="0"/>
  </r>
  <r>
    <x v="1"/>
    <s v="35"/>
    <x v="10"/>
    <s v="20200254"/>
    <x v="24"/>
    <n v="18.7"/>
    <n v="12.5"/>
    <n v="33.299999999999997"/>
    <n v="0"/>
    <n v="0.5"/>
  </r>
  <r>
    <x v="1"/>
    <s v="35"/>
    <x v="10"/>
    <s v="31000302"/>
    <x v="32"/>
    <n v="0.2"/>
    <n v="0"/>
    <n v="0.1"/>
    <n v="0"/>
    <n v="0"/>
  </r>
  <r>
    <x v="1"/>
    <s v="35"/>
    <x v="10"/>
    <s v="31000302"/>
    <x v="32"/>
    <n v="0.2"/>
    <n v="0"/>
    <n v="0.1"/>
    <n v="0"/>
    <n v="0"/>
  </r>
  <r>
    <x v="1"/>
    <s v="35"/>
    <x v="10"/>
    <s v="20200254"/>
    <x v="24"/>
    <n v="16.399999999999999"/>
    <n v="11"/>
    <n v="29.2"/>
    <n v="0"/>
    <n v="0.4"/>
  </r>
  <r>
    <x v="1"/>
    <s v="35"/>
    <x v="10"/>
    <s v="20200254"/>
    <x v="24"/>
    <n v="4"/>
    <n v="2.7"/>
    <n v="7.2"/>
    <n v="0"/>
    <n v="0.1"/>
  </r>
  <r>
    <x v="1"/>
    <s v="35"/>
    <x v="10"/>
    <s v="20200254"/>
    <x v="24"/>
    <n v="3.1"/>
    <n v="2"/>
    <n v="5.4"/>
    <n v="0"/>
    <n v="0.1"/>
  </r>
  <r>
    <x v="1"/>
    <s v="35"/>
    <x v="10"/>
    <s v="20200254"/>
    <x v="24"/>
    <n v="17.7"/>
    <n v="11.8"/>
    <n v="31.5"/>
    <n v="0"/>
    <n v="0.5"/>
  </r>
  <r>
    <x v="1"/>
    <s v="35"/>
    <x v="10"/>
    <s v="31000301"/>
    <x v="32"/>
    <n v="0"/>
    <n v="0.2"/>
    <n v="0"/>
    <n v="0"/>
    <n v="0"/>
  </r>
  <r>
    <x v="1"/>
    <s v="35"/>
    <x v="10"/>
    <s v="31000301"/>
    <x v="32"/>
    <n v="0"/>
    <n v="2"/>
    <n v="0"/>
    <n v="0"/>
    <n v="0"/>
  </r>
  <r>
    <x v="1"/>
    <s v="35"/>
    <x v="10"/>
    <s v="31000301"/>
    <x v="32"/>
    <n v="0"/>
    <n v="1.7"/>
    <n v="0"/>
    <n v="0"/>
    <n v="0"/>
  </r>
  <r>
    <x v="1"/>
    <s v="35"/>
    <x v="10"/>
    <s v="31088811"/>
    <x v="25"/>
    <n v="0"/>
    <n v="0.2"/>
    <n v="0"/>
    <n v="0"/>
    <n v="0"/>
  </r>
  <r>
    <x v="1"/>
    <s v="35"/>
    <x v="10"/>
    <s v="31000299"/>
    <x v="31"/>
    <n v="0"/>
    <n v="0.1"/>
    <n v="0"/>
    <n v="0"/>
    <n v="0"/>
  </r>
  <r>
    <x v="1"/>
    <s v="35"/>
    <x v="10"/>
    <s v="20200201"/>
    <x v="24"/>
    <n v="98.3"/>
    <n v="1.3"/>
    <n v="4.7"/>
    <n v="0.3"/>
    <n v="3.5"/>
  </r>
  <r>
    <x v="1"/>
    <s v="35"/>
    <x v="10"/>
    <s v="20200201"/>
    <x v="24"/>
    <n v="82.9"/>
    <n v="1.3"/>
    <n v="9.6"/>
    <n v="0.3"/>
    <n v="3.5"/>
  </r>
  <r>
    <x v="1"/>
    <s v="35"/>
    <x v="10"/>
    <s v="20200201"/>
    <x v="24"/>
    <n v="79.3"/>
    <n v="1.3"/>
    <n v="27"/>
    <n v="0.3"/>
    <n v="3.5"/>
  </r>
  <r>
    <x v="1"/>
    <s v="35"/>
    <x v="10"/>
    <s v="20200201"/>
    <x v="24"/>
    <n v="63.7"/>
    <n v="0.2"/>
    <n v="6.6"/>
    <n v="0.04"/>
    <n v="0.9"/>
  </r>
  <r>
    <x v="1"/>
    <s v="35"/>
    <x v="10"/>
    <s v="20200201"/>
    <x v="24"/>
    <n v="52.8"/>
    <n v="0.2"/>
    <n v="5.0999999999999996"/>
    <n v="0.04"/>
    <n v="0.8"/>
  </r>
  <r>
    <x v="1"/>
    <s v="35"/>
    <x v="10"/>
    <s v="20200201"/>
    <x v="24"/>
    <n v="52.4"/>
    <n v="0.2"/>
    <n v="4.9000000000000004"/>
    <n v="0.04"/>
    <n v="0.9"/>
  </r>
  <r>
    <x v="1"/>
    <s v="35"/>
    <x v="9"/>
    <s v="20200201"/>
    <x v="24"/>
    <n v="61.9"/>
    <n v="0.2"/>
    <n v="4.0999999999999996"/>
    <n v="0.04"/>
    <n v="0.9"/>
  </r>
  <r>
    <x v="1"/>
    <s v="35"/>
    <x v="10"/>
    <s v="31000404"/>
    <x v="27"/>
    <n v="0.7"/>
    <n v="0.04"/>
    <n v="0.2"/>
    <n v="0"/>
    <n v="0"/>
  </r>
  <r>
    <x v="1"/>
    <s v="35"/>
    <x v="10"/>
    <s v="31000404"/>
    <x v="27"/>
    <n v="3.7"/>
    <n v="0.1"/>
    <n v="1.1000000000000001"/>
    <n v="0.03"/>
    <n v="0"/>
  </r>
  <r>
    <x v="1"/>
    <s v="35"/>
    <x v="10"/>
    <s v="31088811"/>
    <x v="25"/>
    <n v="0"/>
    <n v="37.9"/>
    <n v="0"/>
    <n v="0"/>
    <n v="0"/>
  </r>
  <r>
    <x v="1"/>
    <s v="35"/>
    <x v="10"/>
    <s v="31088811"/>
    <x v="25"/>
    <n v="10"/>
    <n v="10"/>
    <n v="10"/>
    <n v="0"/>
    <n v="0"/>
  </r>
  <r>
    <x v="1"/>
    <s v="35"/>
    <x v="10"/>
    <s v="20200256"/>
    <x v="24"/>
    <n v="14.667999999999999"/>
    <n v="4.8890000000000002"/>
    <n v="40.744"/>
    <n v="0"/>
    <n v="0.312"/>
  </r>
  <r>
    <x v="1"/>
    <s v="35"/>
    <x v="10"/>
    <s v="20200256"/>
    <x v="24"/>
    <n v="28.204999999999998"/>
    <n v="7.3719999999999999"/>
    <n v="47.115000000000002"/>
    <n v="0"/>
    <n v="0.59799999999999998"/>
  </r>
  <r>
    <x v="1"/>
    <s v="35"/>
    <x v="10"/>
    <s v="20200256"/>
    <x v="24"/>
    <n v="8.06"/>
    <n v="2.6869999999999998"/>
    <n v="22.39"/>
    <n v="0"/>
    <n v="0.17199999999999999"/>
  </r>
  <r>
    <x v="1"/>
    <s v="35"/>
    <x v="10"/>
    <s v="31088811"/>
    <x v="25"/>
    <n v="0"/>
    <n v="5.8220000000000001"/>
    <n v="0"/>
    <n v="0"/>
    <n v="0"/>
  </r>
  <r>
    <x v="1"/>
    <s v="35"/>
    <x v="10"/>
    <s v="31000299"/>
    <x v="31"/>
    <n v="0"/>
    <n v="0.26"/>
    <n v="0"/>
    <n v="0"/>
    <n v="0"/>
  </r>
  <r>
    <x v="1"/>
    <s v="35"/>
    <x v="10"/>
    <s v="31000299"/>
    <x v="31"/>
    <n v="0"/>
    <n v="0.42"/>
    <n v="0"/>
    <n v="0"/>
    <n v="0"/>
  </r>
  <r>
    <x v="1"/>
    <s v="35"/>
    <x v="10"/>
    <s v="31000228"/>
    <x v="32"/>
    <n v="2.74"/>
    <n v="0"/>
    <n v="0.39100000000000001"/>
    <n v="0.21"/>
    <n v="0.112"/>
  </r>
  <r>
    <x v="1"/>
    <s v="35"/>
    <x v="10"/>
    <s v="31000305"/>
    <x v="28"/>
    <n v="0"/>
    <n v="3.9420000000000002"/>
    <n v="0"/>
    <n v="0"/>
    <n v="0"/>
  </r>
  <r>
    <x v="1"/>
    <s v="35"/>
    <x v="10"/>
    <s v="31000305"/>
    <x v="28"/>
    <n v="13.701000000000001"/>
    <n v="0.54200000000000004"/>
    <n v="13.701000000000001"/>
    <n v="2.766"/>
    <n v="1.4710000000000001"/>
  </r>
  <r>
    <x v="1"/>
    <s v="35"/>
    <x v="10"/>
    <s v="31000305"/>
    <x v="28"/>
    <n v="13.452"/>
    <n v="0.52"/>
    <n v="13.159000000000001"/>
    <n v="2.6560000000000001"/>
    <n v="1.413"/>
  </r>
  <r>
    <x v="1"/>
    <s v="35"/>
    <x v="10"/>
    <s v="31000228"/>
    <x v="32"/>
    <n v="2.3639999999999999"/>
    <n v="0"/>
    <n v="0.33800000000000002"/>
    <n v="0.182"/>
    <n v="9.6000000000000002E-2"/>
  </r>
  <r>
    <x v="1"/>
    <s v="35"/>
    <x v="10"/>
    <s v="31000227"/>
    <x v="32"/>
    <n v="0"/>
    <n v="11.598000000000001"/>
    <n v="0"/>
    <n v="0"/>
    <n v="0"/>
  </r>
  <r>
    <x v="1"/>
    <s v="35"/>
    <x v="10"/>
    <s v="31000305"/>
    <x v="28"/>
    <n v="9.2170000000000005"/>
    <n v="0"/>
    <n v="9.016"/>
    <n v="1.82"/>
    <n v="0.96799999999999997"/>
  </r>
  <r>
    <x v="1"/>
    <s v="35"/>
    <x v="10"/>
    <s v="31000305"/>
    <x v="28"/>
    <n v="15.426"/>
    <n v="0"/>
    <n v="15.09"/>
    <n v="3.0459999999999998"/>
    <n v="1.62"/>
  </r>
  <r>
    <x v="1"/>
    <s v="35"/>
    <x v="10"/>
    <s v="31000228"/>
    <x v="32"/>
    <n v="2.7109999999999999"/>
    <n v="0"/>
    <n v="0.38700000000000001"/>
    <n v="0.20799999999999999"/>
    <n v="0.111"/>
  </r>
  <r>
    <x v="1"/>
    <s v="35"/>
    <x v="10"/>
    <s v="31000227"/>
    <x v="32"/>
    <n v="0"/>
    <n v="5.3220000000000001"/>
    <n v="0"/>
    <n v="0"/>
    <n v="0"/>
  </r>
  <r>
    <x v="1"/>
    <s v="35"/>
    <x v="10"/>
    <s v="31000305"/>
    <x v="28"/>
    <n v="16.170000000000002"/>
    <n v="0.626"/>
    <n v="15.818"/>
    <n v="3.1930000000000001"/>
    <n v="1.698"/>
  </r>
  <r>
    <x v="1"/>
    <s v="35"/>
    <x v="10"/>
    <s v="31000305"/>
    <x v="28"/>
    <n v="8.5670000000000002"/>
    <n v="0"/>
    <n v="8.3800000000000008"/>
    <n v="1.6919999999999999"/>
    <n v="0.9"/>
  </r>
  <r>
    <x v="1"/>
    <s v="35"/>
    <x v="10"/>
    <s v="31000228"/>
    <x v="32"/>
    <n v="3.044"/>
    <n v="0"/>
    <n v="0.435"/>
    <n v="0.23400000000000001"/>
    <n v="0.124"/>
  </r>
  <r>
    <x v="1"/>
    <s v="35"/>
    <x v="10"/>
    <s v="31000227"/>
    <x v="32"/>
    <n v="0"/>
    <n v="4.7"/>
    <n v="0"/>
    <n v="0"/>
    <n v="0"/>
  </r>
  <r>
    <x v="1"/>
    <s v="35"/>
    <x v="10"/>
    <s v="31000305"/>
    <x v="28"/>
    <n v="0"/>
    <n v="3.9420000000000002"/>
    <n v="0"/>
    <n v="0"/>
    <n v="0"/>
  </r>
  <r>
    <x v="1"/>
    <s v="35"/>
    <x v="10"/>
    <s v="31000404"/>
    <x v="27"/>
    <n v="17.808"/>
    <n v="0.72699999999999998"/>
    <n v="11.266"/>
    <n v="3.1779999999999999"/>
    <n v="1.69"/>
  </r>
  <r>
    <x v="1"/>
    <s v="35"/>
    <x v="10"/>
    <s v="31000404"/>
    <x v="27"/>
    <n v="18.661000000000001"/>
    <n v="0.76200000000000001"/>
    <n v="11.805999999999999"/>
    <n v="3.33"/>
    <n v="1.7709999999999999"/>
  </r>
  <r>
    <x v="1"/>
    <s v="35"/>
    <x v="10"/>
    <s v="31000228"/>
    <x v="32"/>
    <n v="2.8860000000000001"/>
    <n v="0"/>
    <n v="0.41199999999999998"/>
    <n v="0.222"/>
    <n v="0.11799999999999999"/>
  </r>
  <r>
    <x v="1"/>
    <s v="35"/>
    <x v="10"/>
    <s v="31000227"/>
    <x v="32"/>
    <n v="0"/>
    <n v="11.598000000000001"/>
    <n v="0"/>
    <n v="0"/>
    <n v="0"/>
  </r>
  <r>
    <x v="1"/>
    <s v="35"/>
    <x v="10"/>
    <s v="31000404"/>
    <x v="27"/>
    <n v="19.094000000000001"/>
    <n v="0.77900000000000003"/>
    <n v="12.08"/>
    <n v="3.407"/>
    <n v="1.8120000000000001"/>
  </r>
  <r>
    <x v="1"/>
    <s v="35"/>
    <x v="10"/>
    <s v="31000404"/>
    <x v="27"/>
    <n v="20.655999999999999"/>
    <n v="0.84299999999999997"/>
    <n v="13.068"/>
    <n v="3.6859999999999999"/>
    <n v="1.96"/>
  </r>
  <r>
    <x v="1"/>
    <s v="35"/>
    <x v="10"/>
    <s v="31000227"/>
    <x v="32"/>
    <n v="0"/>
    <n v="11.598000000000001"/>
    <n v="0"/>
    <n v="0"/>
    <n v="0"/>
  </r>
  <r>
    <x v="1"/>
    <s v="35"/>
    <x v="10"/>
    <s v="31000299"/>
    <x v="31"/>
    <n v="0"/>
    <n v="6.55"/>
    <n v="0"/>
    <n v="0"/>
    <n v="0"/>
  </r>
  <r>
    <x v="1"/>
    <s v="35"/>
    <x v="10"/>
    <s v="20200256"/>
    <x v="24"/>
    <n v="22.526"/>
    <n v="6.0069999999999997"/>
    <n v="37.844000000000001"/>
    <n v="0"/>
    <n v="0.48299999999999998"/>
  </r>
  <r>
    <x v="1"/>
    <s v="35"/>
    <x v="10"/>
    <s v="20200256"/>
    <x v="24"/>
    <n v="33.427999999999997"/>
    <n v="8.9139999999999997"/>
    <n v="56.158999999999999"/>
    <n v="0"/>
    <n v="0.71699999999999997"/>
  </r>
  <r>
    <x v="1"/>
    <s v="35"/>
    <x v="10"/>
    <s v="20200256"/>
    <x v="24"/>
    <n v="34.470999999999997"/>
    <n v="9.1920000000000002"/>
    <n v="57.911000000000001"/>
    <n v="0"/>
    <n v="0.73899999999999999"/>
  </r>
  <r>
    <x v="1"/>
    <s v="35"/>
    <x v="10"/>
    <s v="20200256"/>
    <x v="24"/>
    <n v="24.59"/>
    <n v="6.5570000000000004"/>
    <n v="41.311"/>
    <n v="0"/>
    <n v="0.52700000000000002"/>
  </r>
  <r>
    <x v="1"/>
    <s v="35"/>
    <x v="10"/>
    <s v="31000299"/>
    <x v="31"/>
    <n v="0"/>
    <n v="0.56999999999999995"/>
    <n v="0"/>
    <n v="0"/>
    <n v="0"/>
  </r>
  <r>
    <x v="1"/>
    <s v="35"/>
    <x v="10"/>
    <s v="31088811"/>
    <x v="25"/>
    <n v="0"/>
    <n v="3.1"/>
    <n v="0"/>
    <n v="0"/>
    <n v="0"/>
  </r>
  <r>
    <x v="1"/>
    <s v="35"/>
    <x v="10"/>
    <s v="20200201"/>
    <x v="24"/>
    <n v="4.3"/>
    <n v="0.1"/>
    <n v="4.5"/>
    <n v="0.1"/>
    <n v="0.1"/>
  </r>
  <r>
    <x v="1"/>
    <s v="35"/>
    <x v="10"/>
    <s v="20200201"/>
    <x v="24"/>
    <n v="7.2"/>
    <n v="0.2"/>
    <n v="7.7"/>
    <n v="0.1"/>
    <n v="0.2"/>
  </r>
  <r>
    <x v="1"/>
    <s v="35"/>
    <x v="10"/>
    <s v="20200201"/>
    <x v="24"/>
    <n v="12.3"/>
    <n v="0.4"/>
    <n v="13"/>
    <n v="0.2"/>
    <n v="0.4"/>
  </r>
  <r>
    <x v="1"/>
    <s v="35"/>
    <x v="10"/>
    <s v="20200201"/>
    <x v="24"/>
    <n v="72.099999999999994"/>
    <n v="2.2000000000000002"/>
    <n v="18.100000000000001"/>
    <n v="0.6"/>
    <n v="1.1000000000000001"/>
  </r>
  <r>
    <x v="1"/>
    <s v="35"/>
    <x v="10"/>
    <s v="40400311"/>
    <x v="30"/>
    <n v="0"/>
    <n v="8.3000000000000007"/>
    <n v="0"/>
    <n v="0"/>
    <n v="0"/>
  </r>
  <r>
    <x v="1"/>
    <s v="35"/>
    <x v="10"/>
    <s v="40400311"/>
    <x v="30"/>
    <n v="0"/>
    <n v="8.3000000000000007"/>
    <n v="0"/>
    <n v="0"/>
    <n v="0"/>
  </r>
  <r>
    <x v="1"/>
    <s v="35"/>
    <x v="10"/>
    <s v="20200201"/>
    <x v="24"/>
    <n v="0"/>
    <n v="0"/>
    <n v="0.1"/>
    <n v="0"/>
    <n v="0"/>
  </r>
  <r>
    <x v="1"/>
    <s v="35"/>
    <x v="10"/>
    <s v="40400311"/>
    <x v="30"/>
    <n v="0"/>
    <n v="4.5999999999999996"/>
    <n v="0"/>
    <n v="0"/>
    <n v="0"/>
  </r>
  <r>
    <x v="1"/>
    <s v="35"/>
    <x v="10"/>
    <s v="20200254"/>
    <x v="24"/>
    <n v="0"/>
    <n v="0"/>
    <n v="0.1"/>
    <n v="0"/>
    <n v="0"/>
  </r>
  <r>
    <x v="1"/>
    <s v="35"/>
    <x v="10"/>
    <s v="40400311"/>
    <x v="30"/>
    <n v="0"/>
    <n v="4.5999999999999996"/>
    <n v="0"/>
    <n v="0"/>
    <n v="0"/>
  </r>
  <r>
    <x v="1"/>
    <s v="35"/>
    <x v="10"/>
    <s v="20200201"/>
    <x v="24"/>
    <n v="29"/>
    <n v="1.3"/>
    <n v="46.9"/>
    <n v="0.2"/>
    <n v="0.4"/>
  </r>
  <r>
    <x v="1"/>
    <s v="35"/>
    <x v="10"/>
    <s v="20200201"/>
    <x v="24"/>
    <n v="24.1"/>
    <n v="1.1000000000000001"/>
    <n v="19.399999999999999"/>
    <n v="0.6"/>
    <n v="1.1000000000000001"/>
  </r>
  <r>
    <x v="1"/>
    <s v="35"/>
    <x v="10"/>
    <s v="31088811"/>
    <x v="25"/>
    <n v="0"/>
    <n v="2.9"/>
    <n v="0"/>
    <n v="0"/>
    <n v="0"/>
  </r>
  <r>
    <x v="1"/>
    <s v="35"/>
    <x v="10"/>
    <s v="31088811"/>
    <x v="25"/>
    <n v="0"/>
    <n v="0.8"/>
    <n v="0"/>
    <n v="0"/>
    <n v="0"/>
  </r>
  <r>
    <x v="1"/>
    <s v="35"/>
    <x v="10"/>
    <s v="31000299"/>
    <x v="31"/>
    <n v="0"/>
    <n v="1.7"/>
    <n v="0"/>
    <n v="0"/>
    <n v="0"/>
  </r>
  <r>
    <x v="1"/>
    <s v="35"/>
    <x v="10"/>
    <s v="20200201"/>
    <x v="24"/>
    <n v="11.409918000000001"/>
    <n v="0.1"/>
    <n v="0.31"/>
    <n v="0.16"/>
    <n v="0.31"/>
  </r>
  <r>
    <x v="1"/>
    <s v="35"/>
    <x v="10"/>
    <s v="20200201"/>
    <x v="24"/>
    <n v="9.9888159999999999"/>
    <n v="0.08"/>
    <n v="0.33"/>
    <n v="0.14000000000000001"/>
    <n v="0.27"/>
  </r>
  <r>
    <x v="1"/>
    <s v="35"/>
    <x v="10"/>
    <s v="20200254"/>
    <x v="24"/>
    <n v="4.33"/>
    <n v="5.8000000000000003E-2"/>
    <n v="7.29"/>
    <n v="1E-3"/>
    <n v="0.04"/>
  </r>
  <r>
    <x v="1"/>
    <s v="35"/>
    <x v="10"/>
    <s v="40400311"/>
    <x v="30"/>
    <n v="0"/>
    <n v="0.87"/>
    <n v="0"/>
    <n v="0"/>
    <n v="0"/>
  </r>
  <r>
    <x v="1"/>
    <s v="35"/>
    <x v="10"/>
    <s v="20200201"/>
    <x v="24"/>
    <n v="57.190691999999999"/>
    <n v="0.47"/>
    <n v="1.68"/>
    <n v="0.77"/>
    <n v="1.49"/>
  </r>
  <r>
    <x v="1"/>
    <s v="35"/>
    <x v="10"/>
    <s v="20200254"/>
    <x v="24"/>
    <n v="27.119"/>
    <n v="7.2320000000000002"/>
    <n v="45.558999999999997"/>
    <n v="3.4000000000000002E-2"/>
    <n v="0.58199999999999996"/>
  </r>
  <r>
    <x v="1"/>
    <s v="35"/>
    <x v="10"/>
    <s v="31000302"/>
    <x v="32"/>
    <n v="0.26300000000000001"/>
    <n v="1.4E-2"/>
    <n v="0.22"/>
    <n v="2E-3"/>
    <n v="0.02"/>
  </r>
  <r>
    <x v="1"/>
    <s v="35"/>
    <x v="10"/>
    <s v="31000301"/>
    <x v="32"/>
    <n v="0"/>
    <n v="9.2370000000000001"/>
    <n v="0"/>
    <n v="0"/>
    <n v="0"/>
  </r>
  <r>
    <x v="1"/>
    <s v="35"/>
    <x v="10"/>
    <s v="31000302"/>
    <x v="32"/>
    <n v="0.26300000000000001"/>
    <n v="0"/>
    <n v="0.22"/>
    <n v="2E-3"/>
    <n v="0.02"/>
  </r>
  <r>
    <x v="1"/>
    <s v="35"/>
    <x v="10"/>
    <s v="31000301"/>
    <x v="32"/>
    <n v="0"/>
    <n v="9.3249999999999993"/>
    <n v="0"/>
    <n v="0"/>
    <n v="0"/>
  </r>
  <r>
    <x v="1"/>
    <s v="35"/>
    <x v="10"/>
    <s v="31000302"/>
    <x v="32"/>
    <n v="0.26300000000000001"/>
    <n v="0"/>
    <n v="0.22"/>
    <n v="2E-3"/>
    <n v="0.02"/>
  </r>
  <r>
    <x v="1"/>
    <s v="35"/>
    <x v="10"/>
    <s v="31000301"/>
    <x v="32"/>
    <n v="0"/>
    <n v="9.43"/>
    <n v="0"/>
    <n v="0"/>
    <n v="0"/>
  </r>
  <r>
    <x v="1"/>
    <s v="35"/>
    <x v="10"/>
    <s v="20200256"/>
    <x v="24"/>
    <n v="31.22"/>
    <n v="8.3260000000000005"/>
    <n v="52.45"/>
    <n v="0.04"/>
    <n v="0.67"/>
  </r>
  <r>
    <x v="1"/>
    <s v="35"/>
    <x v="10"/>
    <s v="20200254"/>
    <x v="24"/>
    <n v="11.4"/>
    <n v="12.7"/>
    <n v="34.700000000000003"/>
    <n v="0"/>
    <n v="0.5"/>
  </r>
  <r>
    <x v="1"/>
    <s v="35"/>
    <x v="10"/>
    <s v="20200254"/>
    <x v="24"/>
    <n v="0.2"/>
    <n v="0.3"/>
    <n v="0.8"/>
    <n v="0"/>
    <n v="0"/>
  </r>
  <r>
    <x v="1"/>
    <s v="35"/>
    <x v="10"/>
    <s v="20200254"/>
    <x v="24"/>
    <n v="10.3"/>
    <n v="11.5"/>
    <n v="31.4"/>
    <n v="0"/>
    <n v="0.4"/>
  </r>
  <r>
    <x v="1"/>
    <s v="35"/>
    <x v="10"/>
    <s v="20200254"/>
    <x v="24"/>
    <n v="9.4"/>
    <n v="10.4"/>
    <n v="28.5"/>
    <n v="0"/>
    <n v="0.4"/>
  </r>
  <r>
    <x v="1"/>
    <s v="35"/>
    <x v="10"/>
    <s v="20200254"/>
    <x v="24"/>
    <n v="11.7"/>
    <n v="13"/>
    <n v="35.700000000000003"/>
    <n v="0"/>
    <n v="0.5"/>
  </r>
  <r>
    <x v="1"/>
    <s v="35"/>
    <x v="10"/>
    <s v="20200254"/>
    <x v="24"/>
    <n v="8.6999999999999993"/>
    <n v="1.9"/>
    <n v="1.9"/>
    <n v="0"/>
    <n v="0.4"/>
  </r>
  <r>
    <x v="1"/>
    <s v="35"/>
    <x v="10"/>
    <s v="20200254"/>
    <x v="24"/>
    <n v="11.6"/>
    <n v="2.6"/>
    <n v="2.6"/>
    <n v="0"/>
    <n v="0.5"/>
  </r>
  <r>
    <x v="1"/>
    <s v="35"/>
    <x v="10"/>
    <s v="20200254"/>
    <x v="24"/>
    <n v="2.4"/>
    <n v="0.5"/>
    <n v="0.5"/>
    <n v="0"/>
    <n v="0.1"/>
  </r>
  <r>
    <x v="1"/>
    <s v="35"/>
    <x v="10"/>
    <s v="20200254"/>
    <x v="24"/>
    <n v="11.1"/>
    <n v="2.5"/>
    <n v="2.5"/>
    <n v="0"/>
    <n v="0.5"/>
  </r>
  <r>
    <x v="1"/>
    <s v="35"/>
    <x v="10"/>
    <s v="20200254"/>
    <x v="24"/>
    <n v="11.4"/>
    <n v="2.5"/>
    <n v="2.5"/>
    <n v="0"/>
    <n v="0.5"/>
  </r>
  <r>
    <x v="1"/>
    <s v="35"/>
    <x v="10"/>
    <s v="31000228"/>
    <x v="32"/>
    <n v="0.2"/>
    <n v="0"/>
    <n v="0.1"/>
    <n v="0"/>
    <n v="0"/>
  </r>
  <r>
    <x v="1"/>
    <s v="35"/>
    <x v="10"/>
    <s v="20200254"/>
    <x v="24"/>
    <n v="11.6"/>
    <n v="2.6"/>
    <n v="2.5"/>
    <n v="0"/>
    <n v="0.5"/>
  </r>
  <r>
    <x v="1"/>
    <s v="35"/>
    <x v="10"/>
    <s v="20200254"/>
    <x v="24"/>
    <n v="7.9"/>
    <n v="1.8"/>
    <n v="1.8"/>
    <n v="0"/>
    <n v="0.3"/>
  </r>
  <r>
    <x v="1"/>
    <s v="35"/>
    <x v="10"/>
    <s v="31000227"/>
    <x v="32"/>
    <n v="0"/>
    <n v="2.8"/>
    <n v="0"/>
    <n v="0"/>
    <n v="0"/>
  </r>
  <r>
    <x v="1"/>
    <s v="35"/>
    <x v="10"/>
    <s v="31000227"/>
    <x v="32"/>
    <n v="0"/>
    <n v="2.2999999999999998"/>
    <n v="0"/>
    <n v="0"/>
    <n v="0"/>
  </r>
  <r>
    <x v="1"/>
    <s v="35"/>
    <x v="10"/>
    <s v="31000227"/>
    <x v="32"/>
    <n v="0.2"/>
    <n v="0"/>
    <n v="0.2"/>
    <n v="0"/>
    <n v="0.1"/>
  </r>
  <r>
    <x v="1"/>
    <s v="35"/>
    <x v="10"/>
    <s v="31000227"/>
    <x v="32"/>
    <n v="0"/>
    <n v="2.2999999999999998"/>
    <n v="0"/>
    <n v="0"/>
    <n v="0"/>
  </r>
  <r>
    <x v="1"/>
    <s v="35"/>
    <x v="10"/>
    <s v="31000228"/>
    <x v="32"/>
    <n v="0.2"/>
    <n v="0"/>
    <n v="0.2"/>
    <n v="0"/>
    <n v="0.1"/>
  </r>
  <r>
    <x v="1"/>
    <s v="35"/>
    <x v="10"/>
    <s v="31000227"/>
    <x v="32"/>
    <n v="0"/>
    <n v="0.1"/>
    <n v="0"/>
    <n v="0"/>
    <n v="0"/>
  </r>
  <r>
    <x v="1"/>
    <s v="35"/>
    <x v="10"/>
    <s v="31088811"/>
    <x v="25"/>
    <n v="0"/>
    <n v="0.4"/>
    <n v="0"/>
    <n v="0"/>
    <n v="0"/>
  </r>
  <r>
    <x v="1"/>
    <s v="35"/>
    <x v="10"/>
    <s v="31088811"/>
    <x v="25"/>
    <n v="0"/>
    <n v="0.8"/>
    <n v="0"/>
    <n v="0"/>
    <n v="0"/>
  </r>
  <r>
    <x v="1"/>
    <s v="35"/>
    <x v="10"/>
    <s v="31088811"/>
    <x v="25"/>
    <n v="0"/>
    <n v="0.2"/>
    <n v="0"/>
    <n v="0"/>
    <n v="0"/>
  </r>
  <r>
    <x v="1"/>
    <s v="35"/>
    <x v="10"/>
    <s v="20200254"/>
    <x v="24"/>
    <n v="11"/>
    <n v="7.2"/>
    <n v="19.399999999999999"/>
    <n v="0"/>
    <n v="0.3"/>
  </r>
  <r>
    <x v="1"/>
    <s v="35"/>
    <x v="10"/>
    <s v="31000302"/>
    <x v="32"/>
    <n v="0.1"/>
    <n v="0"/>
    <n v="0"/>
    <n v="0"/>
    <n v="0"/>
  </r>
  <r>
    <x v="1"/>
    <s v="35"/>
    <x v="10"/>
    <s v="20200254"/>
    <x v="24"/>
    <n v="6.8"/>
    <n v="4.4000000000000004"/>
    <n v="12"/>
    <n v="0"/>
    <n v="0.2"/>
  </r>
  <r>
    <x v="1"/>
    <s v="35"/>
    <x v="10"/>
    <s v="31000228"/>
    <x v="32"/>
    <n v="0.1"/>
    <n v="0"/>
    <n v="0"/>
    <n v="0"/>
    <n v="0"/>
  </r>
  <r>
    <x v="1"/>
    <s v="35"/>
    <x v="10"/>
    <s v="31000228"/>
    <x v="32"/>
    <n v="0.1"/>
    <n v="0"/>
    <n v="0.1"/>
    <n v="0"/>
    <n v="0"/>
  </r>
  <r>
    <x v="1"/>
    <s v="35"/>
    <x v="10"/>
    <s v="20200254"/>
    <x v="24"/>
    <n v="15.6"/>
    <n v="10.1"/>
    <n v="27.4"/>
    <n v="0"/>
    <n v="0.4"/>
  </r>
  <r>
    <x v="1"/>
    <s v="35"/>
    <x v="10"/>
    <s v="31000301"/>
    <x v="32"/>
    <n v="0.2"/>
    <n v="0"/>
    <n v="0.1"/>
    <n v="0"/>
    <n v="0"/>
  </r>
  <r>
    <x v="1"/>
    <s v="35"/>
    <x v="10"/>
    <s v="20200254"/>
    <x v="24"/>
    <n v="19.399999999999999"/>
    <n v="12.7"/>
    <n v="34.200000000000003"/>
    <n v="0"/>
    <n v="0.5"/>
  </r>
  <r>
    <x v="1"/>
    <s v="35"/>
    <x v="10"/>
    <s v="20200254"/>
    <x v="24"/>
    <n v="11.5"/>
    <n v="7.5"/>
    <n v="20.2"/>
    <n v="0"/>
    <n v="0.3"/>
  </r>
  <r>
    <x v="1"/>
    <s v="35"/>
    <x v="10"/>
    <s v="31000227"/>
    <x v="32"/>
    <n v="0"/>
    <n v="0.3"/>
    <n v="0"/>
    <n v="0"/>
    <n v="0"/>
  </r>
  <r>
    <x v="1"/>
    <s v="35"/>
    <x v="10"/>
    <s v="31000227"/>
    <x v="32"/>
    <n v="0"/>
    <n v="0.5"/>
    <n v="0"/>
    <n v="0"/>
    <n v="0"/>
  </r>
  <r>
    <x v="1"/>
    <s v="35"/>
    <x v="10"/>
    <s v="31000301"/>
    <x v="32"/>
    <n v="0"/>
    <n v="0.6"/>
    <n v="0"/>
    <n v="0"/>
    <n v="0"/>
  </r>
  <r>
    <x v="1"/>
    <s v="35"/>
    <x v="10"/>
    <s v="31000301"/>
    <x v="32"/>
    <n v="0"/>
    <n v="0.3"/>
    <n v="0"/>
    <n v="0"/>
    <n v="0"/>
  </r>
  <r>
    <x v="1"/>
    <s v="35"/>
    <x v="10"/>
    <s v="31088811"/>
    <x v="25"/>
    <n v="0"/>
    <n v="0.1"/>
    <n v="0"/>
    <n v="0"/>
    <n v="0"/>
  </r>
  <r>
    <x v="1"/>
    <s v="35"/>
    <x v="10"/>
    <s v="31000299"/>
    <x v="31"/>
    <n v="0"/>
    <n v="0.1"/>
    <n v="0"/>
    <n v="0"/>
    <n v="0"/>
  </r>
  <r>
    <x v="1"/>
    <s v="35"/>
    <x v="10"/>
    <s v="31000299"/>
    <x v="31"/>
    <n v="0"/>
    <n v="0.1"/>
    <n v="0"/>
    <n v="0"/>
    <n v="0"/>
  </r>
  <r>
    <x v="1"/>
    <s v="35"/>
    <x v="10"/>
    <s v="20200253"/>
    <x v="24"/>
    <n v="14.2"/>
    <n v="9.5"/>
    <n v="24.9"/>
    <n v="0"/>
    <n v="0.4"/>
  </r>
  <r>
    <x v="1"/>
    <s v="35"/>
    <x v="10"/>
    <s v="20200253"/>
    <x v="24"/>
    <n v="17.7"/>
    <n v="11.9"/>
    <n v="31.2"/>
    <n v="0"/>
    <n v="0.5"/>
  </r>
  <r>
    <x v="1"/>
    <s v="35"/>
    <x v="10"/>
    <s v="31000228"/>
    <x v="32"/>
    <n v="0.2"/>
    <n v="0"/>
    <n v="0.1"/>
    <n v="0"/>
    <n v="0"/>
  </r>
  <r>
    <x v="1"/>
    <s v="35"/>
    <x v="10"/>
    <s v="31000228"/>
    <x v="32"/>
    <n v="0.1"/>
    <n v="0"/>
    <n v="0"/>
    <n v="0"/>
    <n v="0"/>
  </r>
  <r>
    <x v="1"/>
    <s v="35"/>
    <x v="10"/>
    <s v="31000227"/>
    <x v="32"/>
    <n v="0"/>
    <n v="2.2999999999999998"/>
    <n v="0"/>
    <n v="0"/>
    <n v="0"/>
  </r>
  <r>
    <x v="1"/>
    <s v="35"/>
    <x v="10"/>
    <s v="31000227"/>
    <x v="32"/>
    <n v="0"/>
    <n v="0.9"/>
    <n v="0"/>
    <n v="0"/>
    <n v="0"/>
  </r>
  <r>
    <x v="1"/>
    <s v="35"/>
    <x v="10"/>
    <s v="31088811"/>
    <x v="25"/>
    <n v="0"/>
    <n v="0.9"/>
    <n v="0"/>
    <n v="0"/>
    <n v="0"/>
  </r>
  <r>
    <x v="1"/>
    <s v="35"/>
    <x v="10"/>
    <s v="20200254"/>
    <x v="24"/>
    <n v="11.4"/>
    <n v="12.6"/>
    <n v="34.5"/>
    <n v="0"/>
    <n v="0.5"/>
  </r>
  <r>
    <x v="1"/>
    <s v="35"/>
    <x v="10"/>
    <s v="20200254"/>
    <x v="24"/>
    <n v="10.199999999999999"/>
    <n v="11.3"/>
    <n v="31"/>
    <n v="0"/>
    <n v="0.4"/>
  </r>
  <r>
    <x v="1"/>
    <s v="35"/>
    <x v="10"/>
    <s v="20200254"/>
    <x v="24"/>
    <n v="10.9"/>
    <n v="12.1"/>
    <n v="33"/>
    <n v="0"/>
    <n v="0.5"/>
  </r>
  <r>
    <x v="1"/>
    <s v="35"/>
    <x v="10"/>
    <s v="20200254"/>
    <x v="24"/>
    <n v="11.7"/>
    <n v="13"/>
    <n v="35.4"/>
    <n v="0"/>
    <n v="0.5"/>
  </r>
  <r>
    <x v="1"/>
    <s v="35"/>
    <x v="10"/>
    <s v="20200254"/>
    <x v="24"/>
    <n v="0.2"/>
    <n v="0"/>
    <n v="0"/>
    <n v="0"/>
    <n v="0"/>
  </r>
  <r>
    <x v="1"/>
    <s v="35"/>
    <x v="10"/>
    <s v="20200254"/>
    <x v="24"/>
    <n v="11.5"/>
    <n v="2.6"/>
    <n v="2.5"/>
    <n v="0"/>
    <n v="0.5"/>
  </r>
  <r>
    <x v="1"/>
    <s v="35"/>
    <x v="10"/>
    <s v="20200254"/>
    <x v="24"/>
    <n v="11.3"/>
    <n v="12.5"/>
    <n v="34.200000000000003"/>
    <n v="0"/>
    <n v="0.5"/>
  </r>
  <r>
    <x v="1"/>
    <s v="35"/>
    <x v="10"/>
    <s v="20200254"/>
    <x v="24"/>
    <n v="10.9"/>
    <n v="12.1"/>
    <n v="33.1"/>
    <n v="0"/>
    <n v="0.5"/>
  </r>
  <r>
    <x v="1"/>
    <s v="35"/>
    <x v="10"/>
    <s v="20200254"/>
    <x v="24"/>
    <n v="8.6"/>
    <n v="1.9"/>
    <n v="1.9"/>
    <n v="0"/>
    <n v="0.4"/>
  </r>
  <r>
    <x v="1"/>
    <s v="35"/>
    <x v="10"/>
    <s v="20200254"/>
    <x v="24"/>
    <n v="5.7"/>
    <n v="1.3"/>
    <n v="1.3"/>
    <n v="0"/>
    <n v="0.2"/>
  </r>
  <r>
    <x v="1"/>
    <s v="35"/>
    <x v="10"/>
    <s v="20200254"/>
    <x v="24"/>
    <n v="9.1"/>
    <n v="2"/>
    <n v="2"/>
    <n v="0"/>
    <n v="0.4"/>
  </r>
  <r>
    <x v="1"/>
    <s v="35"/>
    <x v="10"/>
    <s v="31000301"/>
    <x v="32"/>
    <n v="0"/>
    <n v="1.1000000000000001"/>
    <n v="0"/>
    <n v="0"/>
    <n v="0"/>
  </r>
  <r>
    <x v="1"/>
    <s v="35"/>
    <x v="10"/>
    <s v="31000301"/>
    <x v="32"/>
    <n v="0"/>
    <n v="0.9"/>
    <n v="0"/>
    <n v="0"/>
    <n v="0"/>
  </r>
  <r>
    <x v="1"/>
    <s v="35"/>
    <x v="10"/>
    <s v="31000301"/>
    <x v="32"/>
    <n v="0"/>
    <n v="1.6"/>
    <n v="0"/>
    <n v="0"/>
    <n v="0"/>
  </r>
  <r>
    <x v="1"/>
    <s v="35"/>
    <x v="10"/>
    <s v="31000301"/>
    <x v="32"/>
    <n v="0"/>
    <n v="1.1000000000000001"/>
    <n v="0"/>
    <n v="0"/>
    <n v="0"/>
  </r>
  <r>
    <x v="1"/>
    <s v="35"/>
    <x v="10"/>
    <s v="31088811"/>
    <x v="25"/>
    <n v="0"/>
    <n v="0.3"/>
    <n v="0"/>
    <n v="0"/>
    <n v="0"/>
  </r>
  <r>
    <x v="1"/>
    <s v="35"/>
    <x v="10"/>
    <s v="20200252"/>
    <x v="24"/>
    <n v="104.9"/>
    <n v="0.1"/>
    <n v="17.5"/>
    <n v="0"/>
    <n v="0"/>
  </r>
  <r>
    <x v="1"/>
    <s v="35"/>
    <x v="10"/>
    <s v="20200252"/>
    <x v="24"/>
    <n v="102.2"/>
    <n v="0.1"/>
    <n v="17.100000000000001"/>
    <n v="0"/>
    <n v="0"/>
  </r>
  <r>
    <x v="1"/>
    <s v="35"/>
    <x v="10"/>
    <s v="20200252"/>
    <x v="24"/>
    <n v="102.3"/>
    <n v="0.1"/>
    <n v="17.100000000000001"/>
    <n v="0"/>
    <n v="0"/>
  </r>
  <r>
    <x v="1"/>
    <s v="35"/>
    <x v="10"/>
    <s v="31000208"/>
    <x v="34"/>
    <n v="9.6999999999999993"/>
    <n v="0"/>
    <n v="8.1"/>
    <n v="615"/>
    <n v="0.7"/>
  </r>
  <r>
    <x v="1"/>
    <s v="35"/>
    <x v="10"/>
    <s v="31000301"/>
    <x v="32"/>
    <n v="0"/>
    <n v="5.18"/>
    <n v="0"/>
    <n v="0"/>
    <n v="0"/>
  </r>
  <r>
    <x v="1"/>
    <s v="35"/>
    <x v="10"/>
    <s v="31000205"/>
    <x v="29"/>
    <n v="2.1"/>
    <n v="1.65"/>
    <n v="8.35"/>
    <n v="0.33"/>
    <n v="0.11"/>
  </r>
  <r>
    <x v="1"/>
    <s v="35"/>
    <x v="10"/>
    <s v="20200253"/>
    <x v="24"/>
    <n v="22.2"/>
    <n v="0.9"/>
    <n v="22.2"/>
    <n v="0"/>
    <n v="0"/>
  </r>
  <r>
    <x v="1"/>
    <s v="35"/>
    <x v="10"/>
    <s v="20200254"/>
    <x v="24"/>
    <n v="26.2"/>
    <n v="3.8"/>
    <n v="12.4"/>
    <n v="0"/>
    <n v="0"/>
  </r>
  <r>
    <x v="1"/>
    <s v="35"/>
    <x v="10"/>
    <s v="40400311"/>
    <x v="30"/>
    <n v="0"/>
    <n v="4.4000000000000004"/>
    <n v="0"/>
    <n v="0"/>
    <n v="0"/>
  </r>
  <r>
    <x v="1"/>
    <s v="35"/>
    <x v="10"/>
    <s v="20200254"/>
    <x v="24"/>
    <n v="1.1000000000000001"/>
    <n v="0.4"/>
    <n v="0.2"/>
    <n v="0"/>
    <n v="0"/>
  </r>
  <r>
    <x v="1"/>
    <s v="35"/>
    <x v="10"/>
    <s v="20200254"/>
    <x v="24"/>
    <n v="0.4"/>
    <n v="0.2"/>
    <n v="0.1"/>
    <n v="0"/>
    <n v="0"/>
  </r>
  <r>
    <x v="1"/>
    <s v="35"/>
    <x v="10"/>
    <s v="20200254"/>
    <x v="24"/>
    <n v="0.3"/>
    <n v="0.1"/>
    <n v="0.05"/>
    <n v="0"/>
    <n v="0"/>
  </r>
  <r>
    <x v="1"/>
    <s v="35"/>
    <x v="10"/>
    <s v="31088811"/>
    <x v="25"/>
    <n v="0"/>
    <n v="3.1"/>
    <n v="0"/>
    <n v="0"/>
    <n v="0"/>
  </r>
  <r>
    <x v="1"/>
    <s v="35"/>
    <x v="10"/>
    <s v="31088811"/>
    <x v="25"/>
    <n v="0"/>
    <n v="26.2"/>
    <n v="0"/>
    <n v="0"/>
    <n v="0"/>
  </r>
  <r>
    <x v="1"/>
    <s v="35"/>
    <x v="10"/>
    <s v="20200254"/>
    <x v="24"/>
    <n v="11.9"/>
    <n v="8"/>
    <n v="20.9"/>
    <n v="0"/>
    <n v="0.3"/>
  </r>
  <r>
    <x v="1"/>
    <s v="35"/>
    <x v="10"/>
    <s v="20200254"/>
    <x v="24"/>
    <n v="19.399999999999999"/>
    <n v="13"/>
    <n v="34.1"/>
    <n v="0"/>
    <n v="0.5"/>
  </r>
  <r>
    <x v="1"/>
    <s v="35"/>
    <x v="10"/>
    <s v="20200254"/>
    <x v="24"/>
    <n v="19.100000000000001"/>
    <n v="12.8"/>
    <n v="33.6"/>
    <n v="0"/>
    <n v="0.5"/>
  </r>
  <r>
    <x v="1"/>
    <s v="35"/>
    <x v="10"/>
    <s v="20200254"/>
    <x v="24"/>
    <n v="19.600000000000001"/>
    <n v="13"/>
    <n v="34.299999999999997"/>
    <n v="0"/>
    <n v="0.5"/>
  </r>
  <r>
    <x v="1"/>
    <s v="35"/>
    <x v="10"/>
    <s v="20200254"/>
    <x v="24"/>
    <n v="1.2"/>
    <n v="0.8"/>
    <n v="2"/>
    <n v="0"/>
    <n v="0"/>
  </r>
  <r>
    <x v="1"/>
    <s v="35"/>
    <x v="10"/>
    <s v="20200254"/>
    <x v="24"/>
    <n v="19.2"/>
    <n v="12.8"/>
    <n v="33.700000000000003"/>
    <n v="0"/>
    <n v="0.5"/>
  </r>
  <r>
    <x v="1"/>
    <s v="35"/>
    <x v="10"/>
    <s v="31000228"/>
    <x v="32"/>
    <n v="0.2"/>
    <n v="0"/>
    <n v="0.1"/>
    <n v="0"/>
    <n v="0"/>
  </r>
  <r>
    <x v="1"/>
    <s v="35"/>
    <x v="10"/>
    <s v="20200254"/>
    <x v="24"/>
    <n v="19.3"/>
    <n v="4.5"/>
    <n v="2.4"/>
    <n v="0"/>
    <n v="0.5"/>
  </r>
  <r>
    <x v="1"/>
    <s v="35"/>
    <x v="10"/>
    <s v="20200254"/>
    <x v="24"/>
    <n v="0.4"/>
    <n v="0.3"/>
    <n v="0.8"/>
    <n v="0"/>
    <n v="0"/>
  </r>
  <r>
    <x v="1"/>
    <s v="35"/>
    <x v="10"/>
    <s v="20200254"/>
    <x v="24"/>
    <n v="10"/>
    <n v="6.7"/>
    <n v="17.5"/>
    <n v="0"/>
    <n v="0.3"/>
  </r>
  <r>
    <x v="1"/>
    <s v="35"/>
    <x v="10"/>
    <s v="20200254"/>
    <x v="24"/>
    <n v="19.600000000000001"/>
    <n v="13.1"/>
    <n v="34.4"/>
    <n v="0"/>
    <n v="0.5"/>
  </r>
  <r>
    <x v="1"/>
    <s v="35"/>
    <x v="10"/>
    <s v="20200254"/>
    <x v="24"/>
    <n v="3.3"/>
    <n v="2.2000000000000002"/>
    <n v="5.8"/>
    <n v="0"/>
    <n v="0.1"/>
  </r>
  <r>
    <x v="1"/>
    <s v="35"/>
    <x v="10"/>
    <s v="20200254"/>
    <x v="24"/>
    <n v="7"/>
    <n v="4.5999999999999996"/>
    <n v="12.2"/>
    <n v="0"/>
    <n v="0.2"/>
  </r>
  <r>
    <x v="1"/>
    <s v="35"/>
    <x v="10"/>
    <s v="31000227"/>
    <x v="32"/>
    <n v="0.2"/>
    <n v="0"/>
    <n v="0.1"/>
    <n v="0"/>
    <n v="0"/>
  </r>
  <r>
    <x v="1"/>
    <s v="35"/>
    <x v="10"/>
    <s v="31000227"/>
    <x v="32"/>
    <n v="0"/>
    <n v="4.7"/>
    <n v="0"/>
    <n v="0"/>
    <n v="0"/>
  </r>
  <r>
    <x v="1"/>
    <s v="35"/>
    <x v="10"/>
    <s v="31000228"/>
    <x v="32"/>
    <n v="0"/>
    <n v="4.7"/>
    <n v="0"/>
    <n v="0"/>
    <n v="0"/>
  </r>
  <r>
    <x v="1"/>
    <s v="35"/>
    <x v="10"/>
    <s v="31000299"/>
    <x v="31"/>
    <n v="0"/>
    <n v="2.2999999999999998"/>
    <n v="0"/>
    <n v="0"/>
    <n v="0"/>
  </r>
  <r>
    <x v="1"/>
    <s v="35"/>
    <x v="10"/>
    <s v="31000299"/>
    <x v="31"/>
    <n v="0"/>
    <n v="4.5999999999999996"/>
    <n v="0"/>
    <n v="0"/>
    <n v="0"/>
  </r>
  <r>
    <x v="1"/>
    <s v="35"/>
    <x v="10"/>
    <s v="31000228"/>
    <x v="32"/>
    <n v="0.2"/>
    <n v="0"/>
    <n v="0.1"/>
    <n v="0"/>
    <n v="0"/>
  </r>
  <r>
    <x v="1"/>
    <s v="35"/>
    <x v="10"/>
    <s v="31000228"/>
    <x v="32"/>
    <n v="0.2"/>
    <n v="0"/>
    <n v="0.2"/>
    <n v="0"/>
    <n v="0.1"/>
  </r>
  <r>
    <x v="1"/>
    <s v="35"/>
    <x v="10"/>
    <s v="20200254"/>
    <x v="24"/>
    <n v="19.399999999999999"/>
    <n v="12.9"/>
    <n v="34.4"/>
    <n v="0"/>
    <n v="0.5"/>
  </r>
  <r>
    <x v="1"/>
    <s v="35"/>
    <x v="10"/>
    <s v="20200254"/>
    <x v="24"/>
    <n v="14.5"/>
    <n v="9.6999999999999993"/>
    <n v="25.8"/>
    <n v="0"/>
    <n v="0.4"/>
  </r>
  <r>
    <x v="1"/>
    <s v="35"/>
    <x v="10"/>
    <s v="20200254"/>
    <x v="24"/>
    <n v="6.3"/>
    <n v="4.2"/>
    <n v="11.1"/>
    <n v="0"/>
    <n v="0.2"/>
  </r>
  <r>
    <x v="1"/>
    <s v="35"/>
    <x v="10"/>
    <s v="20200254"/>
    <x v="24"/>
    <n v="5.3"/>
    <n v="3.6"/>
    <n v="9.5"/>
    <n v="0"/>
    <n v="0.1"/>
  </r>
  <r>
    <x v="1"/>
    <s v="35"/>
    <x v="10"/>
    <s v="20200254"/>
    <x v="24"/>
    <n v="19.2"/>
    <n v="12.8"/>
    <n v="34.200000000000003"/>
    <n v="0"/>
    <n v="0.5"/>
  </r>
  <r>
    <x v="1"/>
    <s v="35"/>
    <x v="10"/>
    <s v="20200254"/>
    <x v="24"/>
    <n v="18.7"/>
    <n v="12.5"/>
    <n v="33.200000000000003"/>
    <n v="0"/>
    <n v="0.5"/>
  </r>
  <r>
    <x v="1"/>
    <s v="35"/>
    <x v="10"/>
    <s v="31000227"/>
    <x v="32"/>
    <n v="0"/>
    <n v="3.5"/>
    <n v="0"/>
    <n v="0"/>
    <n v="0"/>
  </r>
  <r>
    <x v="1"/>
    <s v="35"/>
    <x v="10"/>
    <s v="31000227"/>
    <x v="32"/>
    <n v="0"/>
    <n v="3.9"/>
    <n v="0"/>
    <n v="0"/>
    <n v="0"/>
  </r>
  <r>
    <x v="1"/>
    <s v="35"/>
    <x v="10"/>
    <s v="31088811"/>
    <x v="25"/>
    <n v="0"/>
    <n v="0.3"/>
    <n v="0"/>
    <n v="0"/>
    <n v="0"/>
  </r>
  <r>
    <x v="1"/>
    <s v="35"/>
    <x v="10"/>
    <s v="31000299"/>
    <x v="31"/>
    <n v="0"/>
    <n v="0.4"/>
    <n v="0"/>
    <n v="0"/>
    <n v="0"/>
  </r>
  <r>
    <x v="1"/>
    <s v="35"/>
    <x v="10"/>
    <s v="20200254"/>
    <x v="24"/>
    <n v="19.8"/>
    <n v="13.3"/>
    <n v="34.799999999999997"/>
    <n v="0"/>
    <n v="0.5"/>
  </r>
  <r>
    <x v="1"/>
    <s v="35"/>
    <x v="10"/>
    <s v="20200254"/>
    <x v="24"/>
    <n v="19.7"/>
    <n v="13.3"/>
    <n v="34.700000000000003"/>
    <n v="0"/>
    <n v="0.5"/>
  </r>
  <r>
    <x v="1"/>
    <s v="35"/>
    <x v="10"/>
    <s v="20200254"/>
    <x v="24"/>
    <n v="19.600000000000001"/>
    <n v="13.2"/>
    <n v="34.5"/>
    <n v="0"/>
    <n v="0.5"/>
  </r>
  <r>
    <x v="1"/>
    <s v="35"/>
    <x v="10"/>
    <s v="31000228"/>
    <x v="32"/>
    <n v="0.2"/>
    <n v="0"/>
    <n v="0.1"/>
    <n v="0"/>
    <n v="0"/>
  </r>
  <r>
    <x v="1"/>
    <s v="35"/>
    <x v="10"/>
    <s v="31000404"/>
    <x v="27"/>
    <n v="1.2"/>
    <n v="0.1"/>
    <n v="1"/>
    <n v="0"/>
    <n v="0.1"/>
  </r>
  <r>
    <x v="1"/>
    <s v="35"/>
    <x v="10"/>
    <s v="31000228"/>
    <x v="32"/>
    <n v="0.2"/>
    <n v="0"/>
    <n v="0.1"/>
    <n v="0"/>
    <n v="0"/>
  </r>
  <r>
    <x v="1"/>
    <s v="35"/>
    <x v="10"/>
    <s v="31000227"/>
    <x v="32"/>
    <n v="0"/>
    <n v="1.6"/>
    <n v="0"/>
    <n v="0"/>
    <n v="0"/>
  </r>
  <r>
    <x v="1"/>
    <s v="35"/>
    <x v="10"/>
    <s v="31000227"/>
    <x v="32"/>
    <n v="0"/>
    <n v="1.9"/>
    <n v="0"/>
    <n v="0"/>
    <n v="0"/>
  </r>
  <r>
    <x v="1"/>
    <s v="35"/>
    <x v="10"/>
    <s v="31088811"/>
    <x v="25"/>
    <n v="0"/>
    <n v="1"/>
    <n v="0"/>
    <n v="0"/>
    <n v="0"/>
  </r>
  <r>
    <x v="1"/>
    <s v="35"/>
    <x v="10"/>
    <s v="31000299"/>
    <x v="31"/>
    <n v="0"/>
    <n v="1"/>
    <n v="0"/>
    <n v="0"/>
    <n v="0"/>
  </r>
  <r>
    <x v="1"/>
    <s v="35"/>
    <x v="10"/>
    <s v="31000301"/>
    <x v="32"/>
    <n v="0"/>
    <n v="4"/>
    <n v="0"/>
    <n v="0"/>
    <n v="0"/>
  </r>
  <r>
    <x v="1"/>
    <s v="35"/>
    <x v="10"/>
    <s v="20200254"/>
    <x v="24"/>
    <n v="19.7"/>
    <n v="12.8"/>
    <n v="34.6"/>
    <n v="0"/>
    <n v="0.5"/>
  </r>
  <r>
    <x v="1"/>
    <s v="35"/>
    <x v="10"/>
    <s v="31000299"/>
    <x v="31"/>
    <n v="0"/>
    <n v="0.4"/>
    <n v="0"/>
    <n v="0"/>
    <n v="0"/>
  </r>
  <r>
    <x v="1"/>
    <s v="35"/>
    <x v="10"/>
    <s v="20200254"/>
    <x v="24"/>
    <n v="0.3"/>
    <n v="0.2"/>
    <n v="0.5"/>
    <n v="0"/>
    <n v="0"/>
  </r>
  <r>
    <x v="1"/>
    <s v="35"/>
    <x v="10"/>
    <s v="20200254"/>
    <x v="24"/>
    <n v="18.7"/>
    <n v="12.2"/>
    <n v="32.9"/>
    <n v="0"/>
    <n v="0.5"/>
  </r>
  <r>
    <x v="1"/>
    <s v="35"/>
    <x v="10"/>
    <s v="20200254"/>
    <x v="24"/>
    <n v="6.9"/>
    <n v="4.5"/>
    <n v="12.1"/>
    <n v="0"/>
    <n v="0.2"/>
  </r>
  <r>
    <x v="1"/>
    <s v="35"/>
    <x v="10"/>
    <s v="20200254"/>
    <x v="24"/>
    <n v="12.8"/>
    <n v="8.6"/>
    <n v="23"/>
    <n v="0"/>
    <n v="0.3"/>
  </r>
  <r>
    <x v="1"/>
    <s v="35"/>
    <x v="10"/>
    <s v="31000227"/>
    <x v="32"/>
    <n v="0"/>
    <n v="1.2"/>
    <n v="0"/>
    <n v="0"/>
    <n v="0"/>
  </r>
  <r>
    <x v="1"/>
    <s v="35"/>
    <x v="10"/>
    <s v="31000228"/>
    <x v="32"/>
    <n v="0.1"/>
    <n v="0"/>
    <n v="0.1"/>
    <n v="0"/>
    <n v="0"/>
  </r>
  <r>
    <x v="1"/>
    <s v="35"/>
    <x v="10"/>
    <s v="31000227"/>
    <x v="32"/>
    <n v="0"/>
    <n v="2.4"/>
    <n v="0"/>
    <n v="0"/>
    <n v="0"/>
  </r>
  <r>
    <x v="1"/>
    <s v="35"/>
    <x v="10"/>
    <s v="31000228"/>
    <x v="32"/>
    <n v="0.1"/>
    <n v="0"/>
    <n v="0"/>
    <n v="0"/>
    <n v="0"/>
  </r>
  <r>
    <x v="1"/>
    <s v="35"/>
    <x v="10"/>
    <s v="31088811"/>
    <x v="25"/>
    <n v="0"/>
    <n v="0.2"/>
    <n v="0"/>
    <n v="0"/>
    <n v="0"/>
  </r>
  <r>
    <x v="1"/>
    <s v="35"/>
    <x v="10"/>
    <s v="31088811"/>
    <x v="25"/>
    <n v="0"/>
    <n v="0.4"/>
    <n v="0"/>
    <n v="0"/>
    <n v="0"/>
  </r>
  <r>
    <x v="1"/>
    <s v="35"/>
    <x v="10"/>
    <s v="31088811"/>
    <x v="25"/>
    <n v="0"/>
    <n v="0.2"/>
    <n v="0"/>
    <n v="0"/>
    <n v="0"/>
  </r>
  <r>
    <x v="1"/>
    <s v="35"/>
    <x v="10"/>
    <s v="20200254"/>
    <x v="24"/>
    <n v="10.8"/>
    <n v="12"/>
    <n v="33.299999999999997"/>
    <n v="0"/>
    <n v="0.5"/>
  </r>
  <r>
    <x v="1"/>
    <s v="35"/>
    <x v="10"/>
    <s v="20200254"/>
    <x v="24"/>
    <n v="11.4"/>
    <n v="12.7"/>
    <n v="35.1"/>
    <n v="0"/>
    <n v="0.5"/>
  </r>
  <r>
    <x v="1"/>
    <s v="35"/>
    <x v="10"/>
    <s v="20200254"/>
    <x v="24"/>
    <n v="11.4"/>
    <n v="12.7"/>
    <n v="35.1"/>
    <n v="0"/>
    <n v="0.5"/>
  </r>
  <r>
    <x v="1"/>
    <s v="35"/>
    <x v="10"/>
    <s v="20200254"/>
    <x v="24"/>
    <n v="11.1"/>
    <n v="12.3"/>
    <n v="34.1"/>
    <n v="0"/>
    <n v="0.5"/>
  </r>
  <r>
    <x v="1"/>
    <s v="35"/>
    <x v="10"/>
    <s v="31088811"/>
    <x v="25"/>
    <n v="0"/>
    <n v="0.6"/>
    <n v="0"/>
    <n v="0"/>
    <n v="0"/>
  </r>
  <r>
    <x v="1"/>
    <s v="35"/>
    <x v="10"/>
    <s v="31000301"/>
    <x v="32"/>
    <n v="0.74299999999999999"/>
    <n v="4.1000000000000002E-2"/>
    <n v="0.624"/>
    <n v="0"/>
    <n v="5.7000000000000002E-2"/>
  </r>
  <r>
    <x v="1"/>
    <s v="35"/>
    <x v="10"/>
    <s v="31000301"/>
    <x v="32"/>
    <n v="0"/>
    <n v="1.68"/>
    <n v="0"/>
    <n v="0"/>
    <n v="0"/>
  </r>
  <r>
    <x v="1"/>
    <s v="35"/>
    <x v="10"/>
    <s v="31000301"/>
    <x v="32"/>
    <n v="0.74299999999999999"/>
    <n v="4.1000000000000002E-2"/>
    <n v="0.624"/>
    <n v="4.0000000000000001E-3"/>
    <n v="5.7000000000000002E-2"/>
  </r>
  <r>
    <x v="1"/>
    <s v="35"/>
    <x v="10"/>
    <s v="20200254"/>
    <x v="24"/>
    <n v="26.41"/>
    <n v="10.564"/>
    <n v="42.609000000000002"/>
    <n v="0"/>
    <n v="0.56599999999999995"/>
  </r>
  <r>
    <x v="1"/>
    <s v="35"/>
    <x v="10"/>
    <s v="20200254"/>
    <x v="24"/>
    <n v="32.572000000000003"/>
    <n v="13.029"/>
    <n v="52.548999999999999"/>
    <n v="0"/>
    <n v="0.69899999999999995"/>
  </r>
  <r>
    <x v="1"/>
    <s v="35"/>
    <x v="10"/>
    <s v="20200254"/>
    <x v="24"/>
    <n v="19.035"/>
    <n v="7.6139999999999999"/>
    <n v="30.71"/>
    <n v="0"/>
    <n v="0.40799999999999997"/>
  </r>
  <r>
    <x v="1"/>
    <s v="35"/>
    <x v="10"/>
    <s v="20200254"/>
    <x v="24"/>
    <n v="4.8"/>
    <n v="3.2"/>
    <n v="8.5"/>
    <n v="0"/>
    <n v="0.1"/>
  </r>
  <r>
    <x v="1"/>
    <s v="35"/>
    <x v="10"/>
    <s v="20200254"/>
    <x v="24"/>
    <n v="2.6"/>
    <n v="1.7"/>
    <n v="4.5"/>
    <n v="0"/>
    <n v="0.1"/>
  </r>
  <r>
    <x v="1"/>
    <s v="35"/>
    <x v="10"/>
    <s v="20200254"/>
    <x v="24"/>
    <n v="2.5"/>
    <n v="1.7"/>
    <n v="4.5"/>
    <n v="0"/>
    <n v="0.1"/>
  </r>
  <r>
    <x v="1"/>
    <s v="35"/>
    <x v="10"/>
    <s v="20200254"/>
    <x v="24"/>
    <n v="2.8"/>
    <n v="1.8"/>
    <n v="4.9000000000000004"/>
    <n v="0"/>
    <n v="0.1"/>
  </r>
  <r>
    <x v="1"/>
    <s v="35"/>
    <x v="10"/>
    <s v="20200254"/>
    <x v="24"/>
    <n v="2.2000000000000002"/>
    <n v="1.5"/>
    <n v="3.9"/>
    <n v="0"/>
    <n v="0.1"/>
  </r>
  <r>
    <x v="1"/>
    <s v="35"/>
    <x v="10"/>
    <s v="31088811"/>
    <x v="25"/>
    <n v="0"/>
    <n v="0.2"/>
    <n v="0"/>
    <n v="0"/>
    <n v="0"/>
  </r>
  <r>
    <x v="1"/>
    <s v="35"/>
    <x v="10"/>
    <s v="31088811"/>
    <x v="25"/>
    <n v="0"/>
    <n v="0.2"/>
    <n v="0"/>
    <n v="0"/>
    <n v="0"/>
  </r>
  <r>
    <x v="1"/>
    <s v="35"/>
    <x v="10"/>
    <s v="20200254"/>
    <x v="24"/>
    <n v="19.2"/>
    <n v="12.8"/>
    <n v="33.6"/>
    <n v="0"/>
    <n v="0.5"/>
  </r>
  <r>
    <x v="1"/>
    <s v="35"/>
    <x v="10"/>
    <s v="20200254"/>
    <x v="24"/>
    <n v="19.3"/>
    <n v="12.9"/>
    <n v="34"/>
    <n v="0"/>
    <n v="0.5"/>
  </r>
  <r>
    <x v="1"/>
    <s v="35"/>
    <x v="10"/>
    <s v="31000227"/>
    <x v="32"/>
    <n v="0"/>
    <n v="2.2000000000000002"/>
    <n v="0"/>
    <n v="0"/>
    <n v="0"/>
  </r>
  <r>
    <x v="1"/>
    <s v="35"/>
    <x v="10"/>
    <s v="31000228"/>
    <x v="32"/>
    <n v="0.2"/>
    <n v="0"/>
    <n v="0.2"/>
    <n v="0"/>
    <n v="0.1"/>
  </r>
  <r>
    <x v="1"/>
    <s v="35"/>
    <x v="10"/>
    <s v="31088811"/>
    <x v="25"/>
    <n v="0"/>
    <n v="0.1"/>
    <n v="0"/>
    <n v="0"/>
    <n v="0"/>
  </r>
  <r>
    <x v="1"/>
    <s v="35"/>
    <x v="10"/>
    <s v="20200254"/>
    <x v="24"/>
    <n v="0.6"/>
    <n v="0.4"/>
    <n v="1"/>
    <n v="0"/>
    <n v="0"/>
  </r>
  <r>
    <x v="1"/>
    <s v="35"/>
    <x v="10"/>
    <s v="20200254"/>
    <x v="24"/>
    <n v="0.6"/>
    <n v="0.4"/>
    <n v="1.1000000000000001"/>
    <n v="0"/>
    <n v="0"/>
  </r>
  <r>
    <x v="1"/>
    <s v="35"/>
    <x v="10"/>
    <s v="20200254"/>
    <x v="24"/>
    <n v="0.6"/>
    <n v="0.4"/>
    <n v="1"/>
    <n v="0"/>
    <n v="0"/>
  </r>
  <r>
    <x v="1"/>
    <s v="35"/>
    <x v="10"/>
    <s v="20200254"/>
    <x v="24"/>
    <n v="1.6"/>
    <n v="1.1000000000000001"/>
    <n v="2.9"/>
    <n v="0"/>
    <n v="0"/>
  </r>
  <r>
    <x v="1"/>
    <s v="35"/>
    <x v="10"/>
    <s v="20200254"/>
    <x v="24"/>
    <n v="0.6"/>
    <n v="0.4"/>
    <n v="1"/>
    <n v="0"/>
    <n v="0"/>
  </r>
  <r>
    <x v="1"/>
    <s v="35"/>
    <x v="10"/>
    <s v="31000299"/>
    <x v="31"/>
    <n v="0"/>
    <n v="0.1"/>
    <n v="0"/>
    <n v="0"/>
    <n v="0"/>
  </r>
  <r>
    <x v="1"/>
    <s v="35"/>
    <x v="10"/>
    <s v="20200254"/>
    <x v="24"/>
    <n v="19.8"/>
    <n v="12.9"/>
    <n v="34.4"/>
    <n v="0"/>
    <n v="0.5"/>
  </r>
  <r>
    <x v="1"/>
    <s v="35"/>
    <x v="10"/>
    <s v="20200254"/>
    <x v="24"/>
    <n v="19.7"/>
    <n v="13"/>
    <n v="34.700000000000003"/>
    <n v="0"/>
    <n v="0.5"/>
  </r>
  <r>
    <x v="1"/>
    <s v="35"/>
    <x v="10"/>
    <s v="20200254"/>
    <x v="24"/>
    <n v="13"/>
    <n v="8.5"/>
    <n v="22.6"/>
    <n v="0"/>
    <n v="0.3"/>
  </r>
  <r>
    <x v="1"/>
    <s v="35"/>
    <x v="10"/>
    <s v="20200253"/>
    <x v="24"/>
    <n v="19.7"/>
    <n v="13"/>
    <n v="34.700000000000003"/>
    <n v="0"/>
    <n v="0.5"/>
  </r>
  <r>
    <x v="1"/>
    <s v="35"/>
    <x v="10"/>
    <s v="31000301"/>
    <x v="32"/>
    <n v="0"/>
    <n v="1.2"/>
    <n v="0"/>
    <n v="0"/>
    <n v="0"/>
  </r>
  <r>
    <x v="1"/>
    <s v="35"/>
    <x v="10"/>
    <s v="31000301"/>
    <x v="32"/>
    <n v="0"/>
    <n v="1"/>
    <n v="0"/>
    <n v="0"/>
    <n v="0"/>
  </r>
  <r>
    <x v="1"/>
    <s v="35"/>
    <x v="10"/>
    <s v="31000299"/>
    <x v="31"/>
    <n v="0"/>
    <n v="0.4"/>
    <n v="0"/>
    <n v="0"/>
    <n v="0"/>
  </r>
  <r>
    <x v="1"/>
    <s v="35"/>
    <x v="10"/>
    <s v="31000299"/>
    <x v="31"/>
    <n v="0"/>
    <n v="0.2"/>
    <n v="0"/>
    <n v="0"/>
    <n v="0"/>
  </r>
  <r>
    <x v="1"/>
    <s v="35"/>
    <x v="10"/>
    <s v="20200202"/>
    <x v="24"/>
    <n v="4.8"/>
    <n v="3"/>
    <n v="4.8"/>
    <n v="0"/>
    <n v="0.1"/>
  </r>
  <r>
    <x v="1"/>
    <s v="35"/>
    <x v="10"/>
    <s v="40400311"/>
    <x v="30"/>
    <n v="0"/>
    <n v="2.5"/>
    <n v="0"/>
    <n v="0"/>
    <n v="0"/>
  </r>
  <r>
    <x v="1"/>
    <s v="35"/>
    <x v="10"/>
    <s v="20200254"/>
    <x v="24"/>
    <n v="5.4"/>
    <n v="2.6"/>
    <n v="10.8"/>
    <n v="0"/>
    <n v="0.1"/>
  </r>
  <r>
    <x v="1"/>
    <s v="35"/>
    <x v="10"/>
    <s v="20200254"/>
    <x v="24"/>
    <n v="15.1"/>
    <n v="3.6"/>
    <n v="2.1"/>
    <n v="0"/>
    <n v="0.4"/>
  </r>
  <r>
    <x v="1"/>
    <s v="35"/>
    <x v="10"/>
    <s v="20200254"/>
    <x v="24"/>
    <n v="18.899999999999999"/>
    <n v="4.5"/>
    <n v="2.6"/>
    <n v="0"/>
    <n v="0.5"/>
  </r>
  <r>
    <x v="1"/>
    <s v="35"/>
    <x v="10"/>
    <s v="31088811"/>
    <x v="25"/>
    <n v="0"/>
    <n v="3.6"/>
    <n v="0"/>
    <n v="0"/>
    <n v="0"/>
  </r>
  <r>
    <x v="1"/>
    <s v="35"/>
    <x v="10"/>
    <s v="31000299"/>
    <x v="31"/>
    <n v="0"/>
    <n v="0.8"/>
    <n v="0"/>
    <n v="0"/>
    <n v="0"/>
  </r>
  <r>
    <x v="1"/>
    <s v="35"/>
    <x v="10"/>
    <s v="31000299"/>
    <x v="31"/>
    <n v="0"/>
    <n v="9.6999999999999993"/>
    <n v="0"/>
    <n v="0"/>
    <n v="0"/>
  </r>
  <r>
    <x v="1"/>
    <s v="35"/>
    <x v="10"/>
    <s v="20200254"/>
    <x v="24"/>
    <n v="15.581"/>
    <n v="3.1779999999999999"/>
    <n v="14.802"/>
    <n v="1.6E-2"/>
    <n v="0.26700000000000002"/>
  </r>
  <r>
    <x v="1"/>
    <s v="35"/>
    <x v="10"/>
    <s v="20200254"/>
    <x v="24"/>
    <n v="17.385000000000002"/>
    <n v="3.5470000000000002"/>
    <n v="16.515999999999998"/>
    <n v="1.7000000000000001E-2"/>
    <n v="0.29799999999999999"/>
  </r>
  <r>
    <x v="1"/>
    <s v="35"/>
    <x v="10"/>
    <s v="31000404"/>
    <x v="27"/>
    <n v="2.1880000000000002"/>
    <n v="0"/>
    <n v="1.8380000000000001"/>
    <n v="1.2999999999999999E-2"/>
    <n v="0.16600000000000001"/>
  </r>
  <r>
    <x v="1"/>
    <s v="35"/>
    <x v="10"/>
    <s v="31000404"/>
    <x v="27"/>
    <n v="2.1880000000000002"/>
    <n v="0"/>
    <n v="1.8380000000000001"/>
    <n v="1.2999999999999999E-2"/>
    <n v="0.16600000000000001"/>
  </r>
  <r>
    <x v="1"/>
    <s v="35"/>
    <x v="10"/>
    <s v="31000227"/>
    <x v="32"/>
    <n v="0"/>
    <n v="4.4459999999999997"/>
    <n v="0"/>
    <n v="0"/>
    <n v="0"/>
  </r>
  <r>
    <x v="1"/>
    <s v="35"/>
    <x v="10"/>
    <s v="31000404"/>
    <x v="27"/>
    <n v="12.087"/>
    <n v="0.66500000000000004"/>
    <n v="10.153"/>
    <n v="7.1999999999999995E-2"/>
    <n v="0.91900000000000004"/>
  </r>
  <r>
    <x v="1"/>
    <s v="35"/>
    <x v="10"/>
    <s v="31000227"/>
    <x v="32"/>
    <n v="0"/>
    <n v="1.006"/>
    <n v="0"/>
    <n v="0"/>
    <n v="0"/>
  </r>
  <r>
    <x v="1"/>
    <s v="35"/>
    <x v="10"/>
    <s v="20200254"/>
    <x v="24"/>
    <n v="19.452000000000002"/>
    <n v="4.28"/>
    <n v="18.48"/>
    <n v="0.02"/>
    <n v="0.33300000000000002"/>
  </r>
  <r>
    <x v="1"/>
    <s v="35"/>
    <x v="10"/>
    <s v="20200254"/>
    <x v="24"/>
    <n v="14.568"/>
    <n v="3.2050000000000001"/>
    <n v="13.84"/>
    <n v="1.4999999999999999E-2"/>
    <n v="0.249"/>
  </r>
  <r>
    <x v="1"/>
    <s v="35"/>
    <x v="10"/>
    <s v="31000205"/>
    <x v="29"/>
    <n v="0.36399999999999999"/>
    <n v="0.28599999999999998"/>
    <n v="0.72699999999999998"/>
    <n v="0"/>
    <n v="0"/>
  </r>
  <r>
    <x v="1"/>
    <s v="35"/>
    <x v="10"/>
    <s v="40400311"/>
    <x v="30"/>
    <n v="0"/>
    <n v="18"/>
    <n v="0"/>
    <n v="0"/>
    <n v="0"/>
  </r>
  <r>
    <x v="1"/>
    <s v="35"/>
    <x v="10"/>
    <s v="40400311"/>
    <x v="30"/>
    <n v="0"/>
    <n v="1.827"/>
    <n v="0"/>
    <n v="0"/>
    <n v="0"/>
  </r>
  <r>
    <x v="1"/>
    <s v="35"/>
    <x v="10"/>
    <s v="40400311"/>
    <x v="30"/>
    <n v="0"/>
    <n v="1.827"/>
    <n v="0"/>
    <n v="0"/>
    <n v="0"/>
  </r>
  <r>
    <x v="1"/>
    <s v="35"/>
    <x v="10"/>
    <s v="40400311"/>
    <x v="30"/>
    <n v="0"/>
    <n v="1.827"/>
    <n v="0"/>
    <n v="0"/>
    <n v="0"/>
  </r>
  <r>
    <x v="1"/>
    <s v="35"/>
    <x v="10"/>
    <s v="40400311"/>
    <x v="30"/>
    <n v="0"/>
    <n v="2.5329999999999999"/>
    <n v="0"/>
    <n v="0"/>
    <n v="0"/>
  </r>
  <r>
    <x v="1"/>
    <s v="35"/>
    <x v="10"/>
    <s v="20200201"/>
    <x v="24"/>
    <n v="252.26499999999999"/>
    <n v="1.37"/>
    <n v="19.600000000000001"/>
    <n v="1.37"/>
    <n v="5.1689999999999996"/>
  </r>
  <r>
    <x v="1"/>
    <s v="35"/>
    <x v="10"/>
    <s v="20200201"/>
    <x v="24"/>
    <n v="286.47000000000003"/>
    <n v="1.3919999999999999"/>
    <n v="15.048"/>
    <n v="1.3919999999999999"/>
    <n v="5.2530000000000001"/>
  </r>
  <r>
    <x v="1"/>
    <s v="35"/>
    <x v="10"/>
    <s v="20200201"/>
    <x v="24"/>
    <n v="564.85"/>
    <n v="2"/>
    <n v="23.832999999999998"/>
    <n v="2"/>
    <n v="6.58"/>
  </r>
  <r>
    <x v="1"/>
    <s v="35"/>
    <x v="10"/>
    <s v="31000404"/>
    <x v="27"/>
    <n v="1.75"/>
    <n v="0"/>
    <n v="1.47"/>
    <n v="0"/>
    <n v="0"/>
  </r>
  <r>
    <x v="1"/>
    <s v="35"/>
    <x v="10"/>
    <s v="40400311"/>
    <x v="30"/>
    <n v="0"/>
    <n v="0.52"/>
    <n v="0"/>
    <n v="0"/>
    <n v="0"/>
  </r>
  <r>
    <x v="1"/>
    <s v="35"/>
    <x v="10"/>
    <s v="40400311"/>
    <x v="30"/>
    <n v="0"/>
    <n v="1.137"/>
    <n v="0"/>
    <n v="0"/>
    <n v="0"/>
  </r>
  <r>
    <x v="1"/>
    <s v="35"/>
    <x v="10"/>
    <s v="31088811"/>
    <x v="25"/>
    <n v="0"/>
    <n v="16.91"/>
    <n v="0"/>
    <n v="0"/>
    <n v="0"/>
  </r>
  <r>
    <x v="1"/>
    <s v="35"/>
    <x v="10"/>
    <s v="31088811"/>
    <x v="25"/>
    <n v="0"/>
    <n v="9.6300000000000008"/>
    <n v="0"/>
    <n v="0"/>
    <n v="0"/>
  </r>
  <r>
    <x v="1"/>
    <s v="35"/>
    <x v="10"/>
    <s v="31000223"/>
    <x v="35"/>
    <n v="0"/>
    <n v="3.41"/>
    <n v="0"/>
    <n v="0"/>
    <n v="0"/>
  </r>
  <r>
    <x v="1"/>
    <s v="35"/>
    <x v="10"/>
    <s v="31000223"/>
    <x v="35"/>
    <n v="0"/>
    <n v="2.39"/>
    <n v="0"/>
    <n v="0"/>
    <n v="0"/>
  </r>
  <r>
    <x v="1"/>
    <s v="35"/>
    <x v="10"/>
    <s v="31088811"/>
    <x v="25"/>
    <n v="0"/>
    <n v="0"/>
    <n v="0"/>
    <n v="0"/>
    <n v="2.6"/>
  </r>
  <r>
    <x v="1"/>
    <s v="35"/>
    <x v="9"/>
    <s v="31000305"/>
    <x v="28"/>
    <n v="0"/>
    <n v="0"/>
    <n v="0.01"/>
    <n v="0.01"/>
    <n v="1E-3"/>
  </r>
  <r>
    <x v="1"/>
    <s v="35"/>
    <x v="9"/>
    <s v="31000301"/>
    <x v="32"/>
    <n v="0"/>
    <n v="0.02"/>
    <n v="0"/>
    <n v="0"/>
    <n v="0"/>
  </r>
  <r>
    <x v="1"/>
    <s v="35"/>
    <x v="9"/>
    <s v="31000302"/>
    <x v="32"/>
    <n v="0.32"/>
    <n v="0.02"/>
    <n v="0.27"/>
    <n v="0.01"/>
    <n v="0.02"/>
  </r>
  <r>
    <x v="1"/>
    <s v="35"/>
    <x v="9"/>
    <s v="20200254"/>
    <x v="24"/>
    <n v="29.5"/>
    <n v="4.3"/>
    <n v="17"/>
    <n v="0"/>
    <n v="3.0000000000000001E-3"/>
  </r>
  <r>
    <x v="1"/>
    <s v="35"/>
    <x v="9"/>
    <s v="20200254"/>
    <x v="24"/>
    <n v="29.7"/>
    <n v="4.3"/>
    <n v="17.100000000000001"/>
    <n v="0"/>
    <n v="3.0000000000000001E-3"/>
  </r>
  <r>
    <x v="1"/>
    <s v="35"/>
    <x v="9"/>
    <s v="31000305"/>
    <x v="28"/>
    <n v="0.02"/>
    <n v="0.01"/>
    <n v="0.01"/>
    <n v="0.45"/>
    <n v="0"/>
  </r>
  <r>
    <x v="1"/>
    <s v="35"/>
    <x v="9"/>
    <s v="20200254"/>
    <x v="24"/>
    <n v="29.7"/>
    <n v="4.3"/>
    <n v="17.100000000000001"/>
    <n v="0"/>
    <n v="3.0000000000000001E-3"/>
  </r>
  <r>
    <x v="1"/>
    <s v="35"/>
    <x v="9"/>
    <s v="31088811"/>
    <x v="25"/>
    <n v="0"/>
    <n v="4.8"/>
    <n v="0"/>
    <n v="0"/>
    <n v="0"/>
  </r>
  <r>
    <x v="1"/>
    <s v="35"/>
    <x v="10"/>
    <s v="20200202"/>
    <x v="24"/>
    <n v="53.9"/>
    <n v="1.1000000000000001"/>
    <n v="47.1"/>
    <n v="0.4"/>
    <n v="2.1"/>
  </r>
  <r>
    <x v="1"/>
    <s v="35"/>
    <x v="10"/>
    <s v="20200202"/>
    <x v="24"/>
    <n v="2.2000000000000002"/>
    <n v="0"/>
    <n v="2"/>
    <n v="0"/>
    <n v="0.1"/>
  </r>
  <r>
    <x v="1"/>
    <s v="35"/>
    <x v="10"/>
    <s v="20200202"/>
    <x v="24"/>
    <n v="21.1"/>
    <n v="1.5"/>
    <n v="34.700000000000003"/>
    <n v="2.2000000000000002"/>
    <n v="7.5"/>
  </r>
  <r>
    <x v="1"/>
    <s v="35"/>
    <x v="10"/>
    <s v="20200202"/>
    <x v="24"/>
    <n v="43"/>
    <n v="3.1"/>
    <n v="70.599999999999994"/>
    <n v="4.4000000000000004"/>
    <n v="15.4"/>
  </r>
  <r>
    <x v="1"/>
    <s v="35"/>
    <x v="10"/>
    <s v="31000302"/>
    <x v="32"/>
    <n v="0.1"/>
    <n v="0"/>
    <n v="0.1"/>
    <n v="0"/>
    <n v="0"/>
  </r>
  <r>
    <x v="1"/>
    <s v="35"/>
    <x v="10"/>
    <s v="31000302"/>
    <x v="32"/>
    <n v="0.4"/>
    <n v="0.1"/>
    <n v="0.4"/>
    <n v="0"/>
    <n v="0.1"/>
  </r>
  <r>
    <x v="1"/>
    <s v="35"/>
    <x v="10"/>
    <s v="31000301"/>
    <x v="32"/>
    <n v="0"/>
    <n v="0.3"/>
    <n v="0"/>
    <n v="0"/>
    <n v="0"/>
  </r>
  <r>
    <x v="1"/>
    <s v="35"/>
    <x v="10"/>
    <s v="31000302"/>
    <x v="32"/>
    <n v="0.3"/>
    <n v="0.1"/>
    <n v="0.3"/>
    <n v="0"/>
    <n v="0.1"/>
  </r>
  <r>
    <x v="1"/>
    <s v="35"/>
    <x v="10"/>
    <s v="31000301"/>
    <x v="32"/>
    <n v="0"/>
    <n v="0.7"/>
    <n v="0"/>
    <n v="0"/>
    <n v="0"/>
  </r>
  <r>
    <x v="1"/>
    <s v="35"/>
    <x v="10"/>
    <s v="31000301"/>
    <x v="32"/>
    <n v="0"/>
    <n v="0.1"/>
    <n v="0"/>
    <n v="0"/>
    <n v="0"/>
  </r>
  <r>
    <x v="1"/>
    <s v="35"/>
    <x v="10"/>
    <s v="31000308"/>
    <x v="25"/>
    <n v="0"/>
    <n v="0.3"/>
    <n v="0"/>
    <n v="0"/>
    <n v="0"/>
  </r>
  <r>
    <x v="1"/>
    <s v="35"/>
    <x v="10"/>
    <s v="31088811"/>
    <x v="25"/>
    <n v="0"/>
    <n v="0.3"/>
    <n v="0"/>
    <n v="0"/>
    <n v="0"/>
  </r>
  <r>
    <x v="1"/>
    <s v="35"/>
    <x v="10"/>
    <s v="31000305"/>
    <x v="28"/>
    <n v="0"/>
    <n v="2.9"/>
    <n v="0"/>
    <n v="0"/>
    <n v="0"/>
  </r>
  <r>
    <x v="1"/>
    <s v="35"/>
    <x v="10"/>
    <s v="31000305"/>
    <x v="28"/>
    <n v="0"/>
    <n v="1.1000000000000001"/>
    <n v="0"/>
    <n v="0"/>
    <n v="0"/>
  </r>
  <r>
    <x v="1"/>
    <s v="35"/>
    <x v="10"/>
    <s v="31000305"/>
    <x v="28"/>
    <n v="0"/>
    <n v="1.9"/>
    <n v="0"/>
    <n v="0"/>
    <n v="0"/>
  </r>
  <r>
    <x v="1"/>
    <s v="35"/>
    <x v="10"/>
    <s v="31000305"/>
    <x v="28"/>
    <n v="0"/>
    <n v="2.8"/>
    <n v="0"/>
    <n v="0"/>
    <n v="0"/>
  </r>
  <r>
    <x v="1"/>
    <s v="35"/>
    <x v="10"/>
    <s v="31000414"/>
    <x v="31"/>
    <n v="6.8"/>
    <n v="2.4"/>
    <n v="6.8"/>
    <n v="0"/>
    <n v="0.9"/>
  </r>
  <r>
    <x v="1"/>
    <s v="35"/>
    <x v="10"/>
    <s v="31000414"/>
    <x v="31"/>
    <n v="38"/>
    <n v="13.7"/>
    <n v="38"/>
    <n v="0.3"/>
    <n v="4.9000000000000004"/>
  </r>
  <r>
    <x v="1"/>
    <s v="35"/>
    <x v="10"/>
    <s v="40400311"/>
    <x v="30"/>
    <n v="0"/>
    <n v="1"/>
    <n v="0"/>
    <n v="0"/>
    <n v="0"/>
  </r>
  <r>
    <x v="1"/>
    <s v="35"/>
    <x v="10"/>
    <s v="20200202"/>
    <x v="24"/>
    <n v="43.3"/>
    <n v="0.9"/>
    <n v="37.799999999999997"/>
    <n v="0.4"/>
    <n v="1.7"/>
  </r>
  <r>
    <x v="2"/>
    <n v="35"/>
    <x v="0"/>
    <n v="20200201"/>
    <x v="24"/>
    <n v="0"/>
    <n v="0"/>
    <n v="0"/>
    <n v="0"/>
    <n v="0"/>
  </r>
  <r>
    <x v="2"/>
    <n v="35"/>
    <x v="0"/>
    <n v="20200201"/>
    <x v="24"/>
    <n v="0"/>
    <n v="0"/>
    <n v="0"/>
    <n v="0"/>
    <n v="0"/>
  </r>
  <r>
    <x v="2"/>
    <n v="35"/>
    <x v="0"/>
    <n v="20200202"/>
    <x v="24"/>
    <n v="0"/>
    <n v="0"/>
    <n v="0"/>
    <n v="0"/>
    <n v="0"/>
  </r>
  <r>
    <x v="2"/>
    <n v="35"/>
    <x v="3"/>
    <n v="20200201"/>
    <x v="24"/>
    <n v="4.0006849315068491"/>
    <n v="2.2602739726027398E-2"/>
    <n v="0.74589041095890418"/>
    <n v="2.2602739726027398E-2"/>
    <n v="0"/>
  </r>
  <r>
    <x v="2"/>
    <n v="35"/>
    <x v="3"/>
    <n v="20200201"/>
    <x v="24"/>
    <n v="0.92545662100456616"/>
    <n v="1.3812785388127854E-2"/>
    <n v="0.64920091324200913"/>
    <n v="1.3812785388127854E-2"/>
    <n v="0"/>
  </r>
  <r>
    <x v="2"/>
    <n v="35"/>
    <x v="3"/>
    <n v="31000203"/>
    <x v="24"/>
    <n v="0.29383561643835615"/>
    <n v="0.1582191780821918"/>
    <n v="0.38424657534246576"/>
    <n v="2.2602739726027398E-3"/>
    <n v="0"/>
  </r>
  <r>
    <x v="2"/>
    <n v="35"/>
    <x v="3"/>
    <n v="31000203"/>
    <x v="24"/>
    <n v="0.48399999999999999"/>
    <n v="0.24199999999999999"/>
    <n v="0.24199999999999999"/>
    <n v="2.4199999999999999E-2"/>
    <n v="0"/>
  </r>
  <r>
    <x v="2"/>
    <n v="35"/>
    <x v="1"/>
    <n v="20200202"/>
    <x v="24"/>
    <n v="22.54"/>
    <n v="32.200000000000003"/>
    <n v="12.24"/>
    <n v="0.74"/>
    <n v="0"/>
  </r>
  <r>
    <x v="2"/>
    <n v="35"/>
    <x v="1"/>
    <n v="20200202"/>
    <x v="24"/>
    <n v="22.54"/>
    <n v="32.200000000000003"/>
    <n v="12.24"/>
    <n v="0.74"/>
    <n v="0"/>
  </r>
  <r>
    <x v="2"/>
    <n v="35"/>
    <x v="1"/>
    <n v="20200202"/>
    <x v="24"/>
    <n v="22.54"/>
    <n v="45.08"/>
    <n v="70.849999999999994"/>
    <n v="0.74"/>
    <n v="0"/>
  </r>
  <r>
    <x v="2"/>
    <n v="35"/>
    <x v="1"/>
    <n v="31000227"/>
    <x v="32"/>
    <n v="0.86"/>
    <n v="0.05"/>
    <n v="0.17"/>
    <n v="0"/>
    <n v="0"/>
  </r>
  <r>
    <x v="2"/>
    <n v="35"/>
    <x v="1"/>
    <n v="31000301"/>
    <x v="32"/>
    <n v="0"/>
    <n v="40"/>
    <n v="0"/>
    <n v="0"/>
    <n v="0"/>
  </r>
  <r>
    <x v="2"/>
    <n v="35"/>
    <x v="1"/>
    <n v="31000220"/>
    <x v="36"/>
    <n v="0"/>
    <n v="3.77"/>
    <n v="0"/>
    <n v="0"/>
    <n v="0"/>
  </r>
  <r>
    <x v="2"/>
    <n v="35"/>
    <x v="1"/>
    <n v="20200201"/>
    <x v="24"/>
    <n v="19.3"/>
    <n v="0.4"/>
    <n v="11.4"/>
    <n v="0"/>
    <n v="0"/>
  </r>
  <r>
    <x v="2"/>
    <n v="35"/>
    <x v="1"/>
    <n v="20200202"/>
    <x v="24"/>
    <n v="153"/>
    <n v="2.9"/>
    <n v="107"/>
    <n v="0"/>
    <n v="0"/>
  </r>
  <r>
    <x v="2"/>
    <n v="35"/>
    <x v="1"/>
    <n v="40400301"/>
    <x v="30"/>
    <n v="0"/>
    <n v="176.2"/>
    <n v="0"/>
    <n v="0"/>
    <n v="0"/>
  </r>
  <r>
    <x v="2"/>
    <n v="35"/>
    <x v="1"/>
    <n v="31000220"/>
    <x v="36"/>
    <n v="0"/>
    <n v="3.5"/>
    <n v="0"/>
    <n v="0"/>
    <n v="0"/>
  </r>
  <r>
    <x v="2"/>
    <n v="35"/>
    <x v="1"/>
    <n v="20200202"/>
    <x v="24"/>
    <n v="11.69"/>
    <n v="4.3499999999999996"/>
    <n v="23.18"/>
    <n v="0"/>
    <n v="0"/>
  </r>
  <r>
    <x v="2"/>
    <n v="35"/>
    <x v="1"/>
    <n v="20200202"/>
    <x v="24"/>
    <n v="11.69"/>
    <n v="4.3499999999999996"/>
    <n v="23.18"/>
    <n v="0"/>
    <n v="0"/>
  </r>
  <r>
    <x v="2"/>
    <n v="35"/>
    <x v="1"/>
    <n v="20200202"/>
    <x v="24"/>
    <n v="11.69"/>
    <n v="4.3499999999999996"/>
    <n v="23.18"/>
    <n v="0"/>
    <n v="0"/>
  </r>
  <r>
    <x v="2"/>
    <n v="35"/>
    <x v="1"/>
    <n v="31000301"/>
    <x v="32"/>
    <n v="0"/>
    <n v="4.6399999999999997"/>
    <n v="0"/>
    <n v="0"/>
    <n v="0"/>
  </r>
  <r>
    <x v="2"/>
    <n v="35"/>
    <x v="1"/>
    <n v="31000301"/>
    <x v="32"/>
    <n v="0"/>
    <n v="4.6399999999999997"/>
    <n v="0"/>
    <n v="0"/>
    <n v="0"/>
  </r>
  <r>
    <x v="2"/>
    <n v="35"/>
    <x v="1"/>
    <n v="31000301"/>
    <x v="32"/>
    <n v="0"/>
    <n v="4.6399999999999997"/>
    <n v="0"/>
    <n v="0"/>
    <n v="0"/>
  </r>
  <r>
    <x v="2"/>
    <n v="35"/>
    <x v="1"/>
    <n v="31000301"/>
    <x v="32"/>
    <n v="0"/>
    <n v="4.6399999999999997"/>
    <n v="0"/>
    <n v="0"/>
    <n v="0"/>
  </r>
  <r>
    <x v="2"/>
    <n v="35"/>
    <x v="1"/>
    <n v="31000205"/>
    <x v="29"/>
    <n v="1.64"/>
    <n v="0"/>
    <n v="8.94"/>
    <n v="0"/>
    <n v="0"/>
  </r>
  <r>
    <x v="2"/>
    <n v="35"/>
    <x v="4"/>
    <n v="20200201"/>
    <x v="24"/>
    <n v="0"/>
    <n v="0"/>
    <n v="0"/>
    <n v="0"/>
    <n v="0"/>
  </r>
  <r>
    <x v="2"/>
    <n v="35"/>
    <x v="4"/>
    <n v="20200201"/>
    <x v="24"/>
    <n v="0"/>
    <n v="0"/>
    <n v="0"/>
    <n v="0"/>
    <n v="0"/>
  </r>
  <r>
    <x v="2"/>
    <n v="35"/>
    <x v="4"/>
    <n v="20200202"/>
    <x v="24"/>
    <n v="0"/>
    <n v="0"/>
    <n v="0"/>
    <n v="0"/>
    <n v="0"/>
  </r>
  <r>
    <x v="2"/>
    <n v="35"/>
    <x v="7"/>
    <n v="20200201"/>
    <x v="24"/>
    <n v="4.0006849315068491"/>
    <n v="2.2602739726027398E-2"/>
    <n v="0.74589041095890418"/>
    <n v="2.2602739726027398E-2"/>
    <n v="0"/>
  </r>
  <r>
    <x v="2"/>
    <n v="35"/>
    <x v="7"/>
    <n v="20200201"/>
    <x v="24"/>
    <n v="0.92545662100456616"/>
    <n v="1.3812785388127854E-2"/>
    <n v="0.64920091324200913"/>
    <n v="1.3812785388127854E-2"/>
    <n v="0"/>
  </r>
  <r>
    <x v="2"/>
    <n v="35"/>
    <x v="7"/>
    <n v="31000203"/>
    <x v="24"/>
    <n v="0.29383561643835615"/>
    <n v="0.1582191780821918"/>
    <n v="0.38424657534246576"/>
    <n v="2.2602739726027398E-3"/>
    <n v="0"/>
  </r>
  <r>
    <x v="2"/>
    <n v="35"/>
    <x v="7"/>
    <n v="31000203"/>
    <x v="24"/>
    <n v="0.48399999999999999"/>
    <n v="0.24199999999999999"/>
    <n v="0.24199999999999999"/>
    <n v="2.4199999999999999E-2"/>
    <n v="0"/>
  </r>
  <r>
    <x v="2"/>
    <n v="35"/>
    <x v="5"/>
    <n v="20200202"/>
    <x v="24"/>
    <n v="22.54"/>
    <n v="32.200000000000003"/>
    <n v="12.24"/>
    <n v="0.74"/>
    <n v="0"/>
  </r>
  <r>
    <x v="2"/>
    <n v="35"/>
    <x v="5"/>
    <n v="20200202"/>
    <x v="24"/>
    <n v="22.54"/>
    <n v="32.200000000000003"/>
    <n v="12.24"/>
    <n v="0.74"/>
    <n v="0"/>
  </r>
  <r>
    <x v="2"/>
    <n v="35"/>
    <x v="5"/>
    <n v="20200202"/>
    <x v="24"/>
    <n v="22.54"/>
    <n v="45.08"/>
    <n v="70.849999999999994"/>
    <n v="0.74"/>
    <n v="0"/>
  </r>
  <r>
    <x v="2"/>
    <n v="35"/>
    <x v="5"/>
    <n v="31000227"/>
    <x v="32"/>
    <n v="0.86"/>
    <n v="0.05"/>
    <n v="0.17"/>
    <n v="0"/>
    <n v="0"/>
  </r>
  <r>
    <x v="2"/>
    <n v="35"/>
    <x v="5"/>
    <n v="31000301"/>
    <x v="32"/>
    <n v="0"/>
    <n v="40"/>
    <n v="0"/>
    <n v="0"/>
    <n v="0"/>
  </r>
  <r>
    <x v="2"/>
    <n v="35"/>
    <x v="5"/>
    <n v="31000220"/>
    <x v="36"/>
    <n v="0"/>
    <n v="3.77"/>
    <n v="0"/>
    <n v="0"/>
    <n v="0"/>
  </r>
  <r>
    <x v="2"/>
    <n v="35"/>
    <x v="5"/>
    <n v="20200201"/>
    <x v="24"/>
    <n v="19.3"/>
    <n v="0.4"/>
    <n v="11.4"/>
    <n v="0"/>
    <n v="0"/>
  </r>
  <r>
    <x v="2"/>
    <n v="35"/>
    <x v="5"/>
    <n v="20200202"/>
    <x v="24"/>
    <n v="153"/>
    <n v="2.9"/>
    <n v="107"/>
    <n v="0"/>
    <n v="0"/>
  </r>
  <r>
    <x v="2"/>
    <n v="35"/>
    <x v="5"/>
    <n v="40400301"/>
    <x v="30"/>
    <n v="0"/>
    <n v="176.2"/>
    <n v="0"/>
    <n v="0"/>
    <n v="0"/>
  </r>
  <r>
    <x v="2"/>
    <n v="35"/>
    <x v="5"/>
    <n v="31000220"/>
    <x v="36"/>
    <n v="0"/>
    <n v="3.5"/>
    <n v="0"/>
    <n v="0"/>
    <n v="0"/>
  </r>
  <r>
    <x v="2"/>
    <n v="35"/>
    <x v="5"/>
    <n v="20200202"/>
    <x v="24"/>
    <n v="11.69"/>
    <n v="4.3499999999999996"/>
    <n v="23.18"/>
    <n v="0"/>
    <n v="0"/>
  </r>
  <r>
    <x v="2"/>
    <n v="35"/>
    <x v="5"/>
    <n v="20200202"/>
    <x v="24"/>
    <n v="11.69"/>
    <n v="4.3499999999999996"/>
    <n v="23.18"/>
    <n v="0"/>
    <n v="0"/>
  </r>
  <r>
    <x v="2"/>
    <n v="35"/>
    <x v="5"/>
    <n v="20200202"/>
    <x v="24"/>
    <n v="11.69"/>
    <n v="4.3499999999999996"/>
    <n v="23.18"/>
    <n v="0"/>
    <n v="0"/>
  </r>
  <r>
    <x v="2"/>
    <n v="35"/>
    <x v="5"/>
    <n v="31000301"/>
    <x v="32"/>
    <n v="0"/>
    <n v="4.6399999999999997"/>
    <n v="0"/>
    <n v="0"/>
    <n v="0"/>
  </r>
  <r>
    <x v="2"/>
    <n v="35"/>
    <x v="5"/>
    <n v="31000301"/>
    <x v="32"/>
    <n v="0"/>
    <n v="4.6399999999999997"/>
    <n v="0"/>
    <n v="0"/>
    <n v="0"/>
  </r>
  <r>
    <x v="2"/>
    <n v="35"/>
    <x v="5"/>
    <n v="31000301"/>
    <x v="32"/>
    <n v="0"/>
    <n v="4.6399999999999997"/>
    <n v="0"/>
    <n v="0"/>
    <n v="0"/>
  </r>
  <r>
    <x v="2"/>
    <n v="35"/>
    <x v="5"/>
    <n v="31000301"/>
    <x v="32"/>
    <n v="0"/>
    <n v="4.6399999999999997"/>
    <n v="0"/>
    <n v="0"/>
    <n v="0"/>
  </r>
  <r>
    <x v="2"/>
    <n v="35"/>
    <x v="5"/>
    <n v="31000205"/>
    <x v="29"/>
    <n v="1.64"/>
    <n v="0"/>
    <n v="8.94"/>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75"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D40:AJ83" firstHeaderRow="1" firstDataRow="2" firstDataCol="2" rowPageCount="1" colPageCount="1"/>
  <pivotFields count="10">
    <pivotField axis="axisRow" compact="0" outline="0" showAll="0" defaultSubtotal="0">
      <items count="3">
        <item x="2"/>
        <item x="1"/>
        <item x="0"/>
      </items>
    </pivotField>
    <pivotField compact="0" outline="0" showAll="0"/>
    <pivotField axis="axisPage" compact="0" outline="0" multipleItemSelectionAllowed="1" showAll="0">
      <items count="13">
        <item x="0"/>
        <item h="1" x="4"/>
        <item h="1" x="8"/>
        <item x="1"/>
        <item h="1" x="5"/>
        <item h="1" x="9"/>
        <item x="3"/>
        <item h="1" x="7"/>
        <item h="1" x="11"/>
        <item x="2"/>
        <item h="1" x="6"/>
        <item h="1" x="10"/>
        <item t="default"/>
      </items>
    </pivotField>
    <pivotField compact="0" outline="0" showAll="0"/>
    <pivotField axis="axisRow" compact="0" outline="0" showAll="0" defaultSubtotal="0">
      <items count="69">
        <item m="1" x="61"/>
        <item x="17"/>
        <item x="22"/>
        <item m="1" x="46"/>
        <item x="12"/>
        <item m="1" x="50"/>
        <item x="20"/>
        <item x="14"/>
        <item m="1" x="42"/>
        <item x="3"/>
        <item m="1" x="51"/>
        <item m="1" x="48"/>
        <item x="11"/>
        <item x="9"/>
        <item m="1" x="41"/>
        <item x="5"/>
        <item x="15"/>
        <item m="1" x="40"/>
        <item m="1" x="58"/>
        <item x="16"/>
        <item m="1" x="45"/>
        <item m="1" x="53"/>
        <item m="1" x="66"/>
        <item m="1" x="47"/>
        <item m="1" x="37"/>
        <item m="1" x="63"/>
        <item m="1" x="67"/>
        <item m="1" x="49"/>
        <item m="1" x="39"/>
        <item m="1" x="43"/>
        <item m="1" x="52"/>
        <item m="1" x="60"/>
        <item m="1" x="56"/>
        <item x="13"/>
        <item x="10"/>
        <item m="1" x="54"/>
        <item m="1" x="55"/>
        <item x="24"/>
        <item x="32"/>
        <item x="25"/>
        <item x="26"/>
        <item x="35"/>
        <item x="36"/>
        <item x="29"/>
        <item x="28"/>
        <item x="33"/>
        <item x="31"/>
        <item x="27"/>
        <item x="34"/>
        <item x="30"/>
        <item x="6"/>
        <item x="7"/>
        <item m="1" x="68"/>
        <item m="1" x="62"/>
        <item m="1" x="65"/>
        <item m="1" x="44"/>
        <item x="23"/>
        <item x="4"/>
        <item m="1" x="57"/>
        <item x="0"/>
        <item x="19"/>
        <item x="18"/>
        <item m="1" x="59"/>
        <item x="2"/>
        <item m="1" x="64"/>
        <item x="8"/>
        <item m="1" x="38"/>
        <item x="21"/>
        <item x="1"/>
      </items>
    </pivotField>
    <pivotField dataField="1" compact="0" numFmtId="1" outline="0" showAll="0"/>
    <pivotField dataField="1" compact="0" numFmtId="1" outline="0" showAll="0"/>
    <pivotField dataField="1" compact="0" numFmtId="1" outline="0" showAll="0"/>
    <pivotField dataField="1" compact="0" numFmtId="1" outline="0" showAll="0"/>
    <pivotField dataField="1" compact="0" numFmtId="1" outline="0" showAll="0"/>
  </pivotFields>
  <rowFields count="2">
    <field x="4"/>
    <field x="0"/>
  </rowFields>
  <rowItems count="42">
    <i>
      <x v="1"/>
      <x v="2"/>
    </i>
    <i>
      <x v="2"/>
      <x v="2"/>
    </i>
    <i>
      <x v="4"/>
      <x v="2"/>
    </i>
    <i>
      <x v="6"/>
      <x v="2"/>
    </i>
    <i>
      <x v="7"/>
      <x v="2"/>
    </i>
    <i>
      <x v="9"/>
      <x v="2"/>
    </i>
    <i>
      <x v="12"/>
      <x v="2"/>
    </i>
    <i>
      <x v="13"/>
      <x v="2"/>
    </i>
    <i>
      <x v="15"/>
      <x v="2"/>
    </i>
    <i>
      <x v="16"/>
      <x v="2"/>
    </i>
    <i>
      <x v="19"/>
      <x v="2"/>
    </i>
    <i>
      <x v="33"/>
      <x v="2"/>
    </i>
    <i>
      <x v="34"/>
      <x v="2"/>
    </i>
    <i>
      <x v="37"/>
      <x/>
    </i>
    <i r="1">
      <x v="1"/>
    </i>
    <i>
      <x v="38"/>
      <x/>
    </i>
    <i r="1">
      <x v="1"/>
    </i>
    <i>
      <x v="39"/>
      <x v="1"/>
    </i>
    <i>
      <x v="40"/>
      <x v="1"/>
    </i>
    <i>
      <x v="41"/>
      <x v="1"/>
    </i>
    <i>
      <x v="42"/>
      <x/>
    </i>
    <i>
      <x v="43"/>
      <x/>
    </i>
    <i r="1">
      <x v="1"/>
    </i>
    <i>
      <x v="44"/>
      <x v="1"/>
    </i>
    <i>
      <x v="45"/>
      <x v="1"/>
    </i>
    <i>
      <x v="46"/>
      <x v="1"/>
    </i>
    <i>
      <x v="47"/>
      <x v="1"/>
    </i>
    <i>
      <x v="48"/>
      <x v="1"/>
    </i>
    <i>
      <x v="49"/>
      <x/>
    </i>
    <i r="1">
      <x v="1"/>
    </i>
    <i>
      <x v="50"/>
      <x v="2"/>
    </i>
    <i>
      <x v="51"/>
      <x v="2"/>
    </i>
    <i>
      <x v="56"/>
      <x v="2"/>
    </i>
    <i>
      <x v="57"/>
      <x v="2"/>
    </i>
    <i>
      <x v="59"/>
      <x v="2"/>
    </i>
    <i>
      <x v="60"/>
      <x v="2"/>
    </i>
    <i>
      <x v="61"/>
      <x v="2"/>
    </i>
    <i>
      <x v="63"/>
      <x v="2"/>
    </i>
    <i>
      <x v="65"/>
      <x v="2"/>
    </i>
    <i>
      <x v="67"/>
      <x v="2"/>
    </i>
    <i>
      <x v="68"/>
      <x v="2"/>
    </i>
    <i t="grand">
      <x/>
    </i>
  </rowItems>
  <colFields count="1">
    <field x="-2"/>
  </colFields>
  <colItems count="5">
    <i>
      <x/>
    </i>
    <i i="1">
      <x v="1"/>
    </i>
    <i i="2">
      <x v="2"/>
    </i>
    <i i="3">
      <x v="3"/>
    </i>
    <i i="4">
      <x v="4"/>
    </i>
  </colItems>
  <pageFields count="1">
    <pageField fld="2" hier="-1"/>
  </pageField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8" cacheId="73"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D3:J261" firstHeaderRow="1" firstDataRow="2" firstDataCol="2"/>
  <pivotFields count="18">
    <pivotField axis="axisRow" compact="0" outline="0" showAll="0" defaultSubtotal="0">
      <items count="32">
        <item x="22"/>
        <item x="1"/>
        <item x="0"/>
        <item x="30"/>
        <item x="29"/>
        <item x="26"/>
        <item x="25"/>
        <item x="24"/>
        <item x="23"/>
        <item x="17"/>
        <item x="19"/>
        <item x="28"/>
        <item x="27"/>
        <item x="6"/>
        <item x="8"/>
        <item x="7"/>
        <item x="16"/>
        <item x="14"/>
        <item x="9"/>
        <item x="20"/>
        <item x="3"/>
        <item x="2"/>
        <item x="21"/>
        <item x="18"/>
        <item x="15"/>
        <item x="11"/>
        <item x="10"/>
        <item x="12"/>
        <item x="5"/>
        <item x="4"/>
        <item x="31"/>
        <item x="13"/>
      </items>
    </pivotField>
    <pivotField axis="axisRow" compact="0" outline="0" showAll="0">
      <items count="13">
        <item h="1" x="0"/>
        <item x="8"/>
        <item x="4"/>
        <item h="1" x="1"/>
        <item x="9"/>
        <item x="5"/>
        <item h="1" x="3"/>
        <item x="11"/>
        <item x="7"/>
        <item h="1" x="2"/>
        <item x="10"/>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0"/>
    <field x="1"/>
  </rowFields>
  <rowItems count="257">
    <i>
      <x/>
      <x v="1"/>
    </i>
    <i r="1">
      <x v="2"/>
    </i>
    <i r="1">
      <x v="4"/>
    </i>
    <i r="1">
      <x v="5"/>
    </i>
    <i r="1">
      <x v="7"/>
    </i>
    <i r="1">
      <x v="8"/>
    </i>
    <i r="1">
      <x v="10"/>
    </i>
    <i r="1">
      <x v="11"/>
    </i>
    <i>
      <x v="1"/>
      <x v="1"/>
    </i>
    <i r="1">
      <x v="2"/>
    </i>
    <i r="1">
      <x v="4"/>
    </i>
    <i r="1">
      <x v="5"/>
    </i>
    <i r="1">
      <x v="7"/>
    </i>
    <i r="1">
      <x v="8"/>
    </i>
    <i r="1">
      <x v="10"/>
    </i>
    <i r="1">
      <x v="11"/>
    </i>
    <i>
      <x v="2"/>
      <x v="1"/>
    </i>
    <i r="1">
      <x v="2"/>
    </i>
    <i r="1">
      <x v="4"/>
    </i>
    <i r="1">
      <x v="5"/>
    </i>
    <i r="1">
      <x v="7"/>
    </i>
    <i r="1">
      <x v="8"/>
    </i>
    <i r="1">
      <x v="10"/>
    </i>
    <i r="1">
      <x v="11"/>
    </i>
    <i>
      <x v="3"/>
      <x v="1"/>
    </i>
    <i r="1">
      <x v="2"/>
    </i>
    <i r="1">
      <x v="4"/>
    </i>
    <i r="1">
      <x v="5"/>
    </i>
    <i r="1">
      <x v="7"/>
    </i>
    <i r="1">
      <x v="8"/>
    </i>
    <i r="1">
      <x v="10"/>
    </i>
    <i r="1">
      <x v="11"/>
    </i>
    <i>
      <x v="4"/>
      <x v="1"/>
    </i>
    <i r="1">
      <x v="2"/>
    </i>
    <i r="1">
      <x v="4"/>
    </i>
    <i r="1">
      <x v="5"/>
    </i>
    <i r="1">
      <x v="7"/>
    </i>
    <i r="1">
      <x v="8"/>
    </i>
    <i r="1">
      <x v="10"/>
    </i>
    <i r="1">
      <x v="11"/>
    </i>
    <i>
      <x v="5"/>
      <x v="1"/>
    </i>
    <i r="1">
      <x v="2"/>
    </i>
    <i r="1">
      <x v="4"/>
    </i>
    <i r="1">
      <x v="5"/>
    </i>
    <i r="1">
      <x v="7"/>
    </i>
    <i r="1">
      <x v="8"/>
    </i>
    <i r="1">
      <x v="10"/>
    </i>
    <i r="1">
      <x v="11"/>
    </i>
    <i>
      <x v="6"/>
      <x v="1"/>
    </i>
    <i r="1">
      <x v="2"/>
    </i>
    <i r="1">
      <x v="4"/>
    </i>
    <i r="1">
      <x v="5"/>
    </i>
    <i r="1">
      <x v="7"/>
    </i>
    <i r="1">
      <x v="8"/>
    </i>
    <i r="1">
      <x v="10"/>
    </i>
    <i r="1">
      <x v="11"/>
    </i>
    <i>
      <x v="7"/>
      <x v="1"/>
    </i>
    <i r="1">
      <x v="2"/>
    </i>
    <i r="1">
      <x v="4"/>
    </i>
    <i r="1">
      <x v="5"/>
    </i>
    <i r="1">
      <x v="7"/>
    </i>
    <i r="1">
      <x v="8"/>
    </i>
    <i r="1">
      <x v="10"/>
    </i>
    <i r="1">
      <x v="11"/>
    </i>
    <i>
      <x v="8"/>
      <x v="1"/>
    </i>
    <i r="1">
      <x v="2"/>
    </i>
    <i r="1">
      <x v="4"/>
    </i>
    <i r="1">
      <x v="5"/>
    </i>
    <i r="1">
      <x v="7"/>
    </i>
    <i r="1">
      <x v="8"/>
    </i>
    <i r="1">
      <x v="10"/>
    </i>
    <i r="1">
      <x v="11"/>
    </i>
    <i>
      <x v="9"/>
      <x v="1"/>
    </i>
    <i r="1">
      <x v="2"/>
    </i>
    <i r="1">
      <x v="4"/>
    </i>
    <i r="1">
      <x v="5"/>
    </i>
    <i r="1">
      <x v="7"/>
    </i>
    <i r="1">
      <x v="8"/>
    </i>
    <i r="1">
      <x v="10"/>
    </i>
    <i r="1">
      <x v="11"/>
    </i>
    <i>
      <x v="10"/>
      <x v="1"/>
    </i>
    <i r="1">
      <x v="2"/>
    </i>
    <i r="1">
      <x v="4"/>
    </i>
    <i r="1">
      <x v="5"/>
    </i>
    <i r="1">
      <x v="7"/>
    </i>
    <i r="1">
      <x v="8"/>
    </i>
    <i r="1">
      <x v="10"/>
    </i>
    <i r="1">
      <x v="11"/>
    </i>
    <i>
      <x v="11"/>
      <x v="1"/>
    </i>
    <i r="1">
      <x v="2"/>
    </i>
    <i r="1">
      <x v="4"/>
    </i>
    <i r="1">
      <x v="5"/>
    </i>
    <i r="1">
      <x v="7"/>
    </i>
    <i r="1">
      <x v="8"/>
    </i>
    <i r="1">
      <x v="10"/>
    </i>
    <i r="1">
      <x v="11"/>
    </i>
    <i>
      <x v="12"/>
      <x v="1"/>
    </i>
    <i r="1">
      <x v="2"/>
    </i>
    <i r="1">
      <x v="4"/>
    </i>
    <i r="1">
      <x v="5"/>
    </i>
    <i r="1">
      <x v="7"/>
    </i>
    <i r="1">
      <x v="8"/>
    </i>
    <i r="1">
      <x v="10"/>
    </i>
    <i r="1">
      <x v="11"/>
    </i>
    <i>
      <x v="13"/>
      <x v="1"/>
    </i>
    <i r="1">
      <x v="2"/>
    </i>
    <i r="1">
      <x v="4"/>
    </i>
    <i r="1">
      <x v="5"/>
    </i>
    <i r="1">
      <x v="7"/>
    </i>
    <i r="1">
      <x v="8"/>
    </i>
    <i r="1">
      <x v="10"/>
    </i>
    <i r="1">
      <x v="11"/>
    </i>
    <i>
      <x v="14"/>
      <x v="1"/>
    </i>
    <i r="1">
      <x v="2"/>
    </i>
    <i r="1">
      <x v="4"/>
    </i>
    <i r="1">
      <x v="5"/>
    </i>
    <i r="1">
      <x v="7"/>
    </i>
    <i r="1">
      <x v="8"/>
    </i>
    <i r="1">
      <x v="10"/>
    </i>
    <i r="1">
      <x v="11"/>
    </i>
    <i>
      <x v="15"/>
      <x v="1"/>
    </i>
    <i r="1">
      <x v="2"/>
    </i>
    <i r="1">
      <x v="4"/>
    </i>
    <i r="1">
      <x v="5"/>
    </i>
    <i r="1">
      <x v="7"/>
    </i>
    <i r="1">
      <x v="8"/>
    </i>
    <i r="1">
      <x v="10"/>
    </i>
    <i r="1">
      <x v="11"/>
    </i>
    <i>
      <x v="16"/>
      <x v="1"/>
    </i>
    <i r="1">
      <x v="2"/>
    </i>
    <i r="1">
      <x v="4"/>
    </i>
    <i r="1">
      <x v="5"/>
    </i>
    <i r="1">
      <x v="7"/>
    </i>
    <i r="1">
      <x v="8"/>
    </i>
    <i r="1">
      <x v="10"/>
    </i>
    <i r="1">
      <x v="11"/>
    </i>
    <i>
      <x v="17"/>
      <x v="1"/>
    </i>
    <i r="1">
      <x v="2"/>
    </i>
    <i r="1">
      <x v="4"/>
    </i>
    <i r="1">
      <x v="5"/>
    </i>
    <i r="1">
      <x v="7"/>
    </i>
    <i r="1">
      <x v="8"/>
    </i>
    <i r="1">
      <x v="10"/>
    </i>
    <i r="1">
      <x v="11"/>
    </i>
    <i>
      <x v="18"/>
      <x v="1"/>
    </i>
    <i r="1">
      <x v="2"/>
    </i>
    <i r="1">
      <x v="4"/>
    </i>
    <i r="1">
      <x v="5"/>
    </i>
    <i r="1">
      <x v="7"/>
    </i>
    <i r="1">
      <x v="8"/>
    </i>
    <i r="1">
      <x v="10"/>
    </i>
    <i r="1">
      <x v="11"/>
    </i>
    <i>
      <x v="19"/>
      <x v="1"/>
    </i>
    <i r="1">
      <x v="2"/>
    </i>
    <i r="1">
      <x v="4"/>
    </i>
    <i r="1">
      <x v="5"/>
    </i>
    <i r="1">
      <x v="7"/>
    </i>
    <i r="1">
      <x v="8"/>
    </i>
    <i r="1">
      <x v="10"/>
    </i>
    <i r="1">
      <x v="11"/>
    </i>
    <i>
      <x v="20"/>
      <x v="1"/>
    </i>
    <i r="1">
      <x v="2"/>
    </i>
    <i r="1">
      <x v="4"/>
    </i>
    <i r="1">
      <x v="5"/>
    </i>
    <i r="1">
      <x v="7"/>
    </i>
    <i r="1">
      <x v="8"/>
    </i>
    <i r="1">
      <x v="10"/>
    </i>
    <i r="1">
      <x v="11"/>
    </i>
    <i>
      <x v="21"/>
      <x v="1"/>
    </i>
    <i r="1">
      <x v="2"/>
    </i>
    <i r="1">
      <x v="4"/>
    </i>
    <i r="1">
      <x v="5"/>
    </i>
    <i r="1">
      <x v="7"/>
    </i>
    <i r="1">
      <x v="8"/>
    </i>
    <i r="1">
      <x v="10"/>
    </i>
    <i r="1">
      <x v="11"/>
    </i>
    <i>
      <x v="22"/>
      <x v="1"/>
    </i>
    <i r="1">
      <x v="2"/>
    </i>
    <i r="1">
      <x v="4"/>
    </i>
    <i r="1">
      <x v="5"/>
    </i>
    <i r="1">
      <x v="7"/>
    </i>
    <i r="1">
      <x v="8"/>
    </i>
    <i r="1">
      <x v="10"/>
    </i>
    <i r="1">
      <x v="11"/>
    </i>
    <i>
      <x v="23"/>
      <x v="1"/>
    </i>
    <i r="1">
      <x v="2"/>
    </i>
    <i r="1">
      <x v="4"/>
    </i>
    <i r="1">
      <x v="5"/>
    </i>
    <i r="1">
      <x v="7"/>
    </i>
    <i r="1">
      <x v="8"/>
    </i>
    <i r="1">
      <x v="10"/>
    </i>
    <i r="1">
      <x v="11"/>
    </i>
    <i>
      <x v="24"/>
      <x v="1"/>
    </i>
    <i r="1">
      <x v="2"/>
    </i>
    <i r="1">
      <x v="4"/>
    </i>
    <i r="1">
      <x v="5"/>
    </i>
    <i r="1">
      <x v="7"/>
    </i>
    <i r="1">
      <x v="8"/>
    </i>
    <i r="1">
      <x v="10"/>
    </i>
    <i r="1">
      <x v="11"/>
    </i>
    <i>
      <x v="25"/>
      <x v="1"/>
    </i>
    <i r="1">
      <x v="2"/>
    </i>
    <i r="1">
      <x v="4"/>
    </i>
    <i r="1">
      <x v="5"/>
    </i>
    <i r="1">
      <x v="7"/>
    </i>
    <i r="1">
      <x v="8"/>
    </i>
    <i r="1">
      <x v="10"/>
    </i>
    <i r="1">
      <x v="11"/>
    </i>
    <i>
      <x v="26"/>
      <x v="1"/>
    </i>
    <i r="1">
      <x v="2"/>
    </i>
    <i r="1">
      <x v="4"/>
    </i>
    <i r="1">
      <x v="5"/>
    </i>
    <i r="1">
      <x v="7"/>
    </i>
    <i r="1">
      <x v="8"/>
    </i>
    <i r="1">
      <x v="10"/>
    </i>
    <i r="1">
      <x v="11"/>
    </i>
    <i>
      <x v="27"/>
      <x v="1"/>
    </i>
    <i r="1">
      <x v="2"/>
    </i>
    <i r="1">
      <x v="4"/>
    </i>
    <i r="1">
      <x v="5"/>
    </i>
    <i r="1">
      <x v="7"/>
    </i>
    <i r="1">
      <x v="8"/>
    </i>
    <i r="1">
      <x v="10"/>
    </i>
    <i r="1">
      <x v="11"/>
    </i>
    <i>
      <x v="28"/>
      <x v="1"/>
    </i>
    <i r="1">
      <x v="2"/>
    </i>
    <i r="1">
      <x v="4"/>
    </i>
    <i r="1">
      <x v="5"/>
    </i>
    <i r="1">
      <x v="7"/>
    </i>
    <i r="1">
      <x v="8"/>
    </i>
    <i r="1">
      <x v="10"/>
    </i>
    <i r="1">
      <x v="11"/>
    </i>
    <i>
      <x v="29"/>
      <x v="1"/>
    </i>
    <i r="1">
      <x v="2"/>
    </i>
    <i r="1">
      <x v="4"/>
    </i>
    <i r="1">
      <x v="5"/>
    </i>
    <i r="1">
      <x v="7"/>
    </i>
    <i r="1">
      <x v="8"/>
    </i>
    <i r="1">
      <x v="10"/>
    </i>
    <i r="1">
      <x v="11"/>
    </i>
    <i>
      <x v="30"/>
      <x v="1"/>
    </i>
    <i r="1">
      <x v="2"/>
    </i>
    <i r="1">
      <x v="4"/>
    </i>
    <i r="1">
      <x v="5"/>
    </i>
    <i r="1">
      <x v="7"/>
    </i>
    <i r="1">
      <x v="8"/>
    </i>
    <i r="1">
      <x v="10"/>
    </i>
    <i r="1">
      <x v="11"/>
    </i>
    <i>
      <x v="31"/>
      <x v="1"/>
    </i>
    <i r="1">
      <x v="2"/>
    </i>
    <i r="1">
      <x v="4"/>
    </i>
    <i r="1">
      <x v="5"/>
    </i>
    <i r="1">
      <x v="7"/>
    </i>
    <i r="1">
      <x v="8"/>
    </i>
    <i r="1">
      <x v="10"/>
    </i>
    <i r="1">
      <x v="11"/>
    </i>
    <i t="grand">
      <x/>
    </i>
  </rowItems>
  <colFields count="1">
    <field x="-2"/>
  </colFields>
  <colItems count="5">
    <i>
      <x/>
    </i>
    <i i="1">
      <x v="1"/>
    </i>
    <i i="2">
      <x v="2"/>
    </i>
    <i i="3">
      <x v="3"/>
    </i>
    <i i="4">
      <x v="4"/>
    </i>
  </colItems>
  <dataFields count="5">
    <dataField name="Sum of NOx (tons/year)2" fld="12" baseField="0" baseItem="0"/>
    <dataField name="Sum of VOC (tons/year)2" fld="13" baseField="0" baseItem="0"/>
    <dataField name="Sum of CO (tons/year)2" fld="14" baseField="0" baseItem="0"/>
    <dataField name="Sum of SOx (tons/year)2" fld="15" baseField="0" baseItem="0"/>
    <dataField name="Sum of PM (tons/year)2" fld="16"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75"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4" indent="0" compact="0" compactData="0" gridDropZones="1">
  <location ref="B19:G32"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3">
        <item x="0"/>
        <item x="1"/>
        <item x="3"/>
        <item x="2"/>
        <item x="4"/>
        <item x="5"/>
        <item x="7"/>
        <item x="6"/>
        <item x="8"/>
        <item x="9"/>
        <item x="11"/>
        <item x="10"/>
        <item t="default"/>
      </items>
    </pivotField>
    <pivotField compact="0" outline="0" showAll="0"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12">
    <i>
      <x/>
    </i>
    <i>
      <x v="1"/>
    </i>
    <i>
      <x v="2"/>
    </i>
    <i>
      <x v="3"/>
    </i>
    <i>
      <x v="4"/>
    </i>
    <i>
      <x v="5"/>
    </i>
    <i>
      <x v="6"/>
    </i>
    <i>
      <x v="7"/>
    </i>
    <i>
      <x v="8"/>
    </i>
    <i>
      <x v="9"/>
    </i>
    <i>
      <x v="10"/>
    </i>
    <i>
      <x v="11"/>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2">
    <format dxfId="44">
      <pivotArea dataOnly="0" labelOnly="1" outline="0" fieldPosition="0">
        <references count="1">
          <reference field="2" count="0"/>
        </references>
      </pivotArea>
    </format>
    <format dxfId="43">
      <pivotArea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75" dataPosition="0"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4" indent="0" compact="0" compactData="0" gridDropZones="1">
  <location ref="C72:W111" firstHeaderRow="1" firstDataRow="3" firstDataCol="1"/>
  <pivotFields count="10">
    <pivotField compact="0" outline="0" subtotalTop="0" showAll="0" includeNewItemsInFilter="1" defaultSubtotal="0"/>
    <pivotField compact="0" outline="0" subtotalTop="0" showAll="0" includeNewItemsInFilter="1"/>
    <pivotField axis="axisCol" compact="0" outline="0" subtotalTop="0" showAll="0" includeNewItemsInFilter="1">
      <items count="13">
        <item x="0"/>
        <item x="1"/>
        <item x="2"/>
        <item x="3"/>
        <item h="1" x="4"/>
        <item h="1" x="5"/>
        <item h="1" x="6"/>
        <item h="1" x="7"/>
        <item h="1" x="8"/>
        <item h="1" x="9"/>
        <item h="1" x="10"/>
        <item h="1" x="11"/>
        <item t="default"/>
      </items>
    </pivotField>
    <pivotField compact="0" outline="0" showAll="0" defaultSubtotal="0"/>
    <pivotField axis="axisRow" compact="0" outline="0" subtotalTop="0" showAll="0" includeNewItemsInFilter="1">
      <items count="70">
        <item m="1" x="46"/>
        <item x="3"/>
        <item x="5"/>
        <item x="6"/>
        <item x="7"/>
        <item x="0"/>
        <item m="1" x="59"/>
        <item x="2"/>
        <item x="8"/>
        <item m="1" x="63"/>
        <item m="1" x="43"/>
        <item m="1" x="66"/>
        <item m="1" x="53"/>
        <item m="1" x="49"/>
        <item m="1" x="41"/>
        <item m="1" x="62"/>
        <item m="1" x="57"/>
        <item x="25"/>
        <item x="16"/>
        <item x="17"/>
        <item x="11"/>
        <item x="18"/>
        <item x="19"/>
        <item x="20"/>
        <item x="14"/>
        <item x="12"/>
        <item x="13"/>
        <item x="9"/>
        <item x="10"/>
        <item m="1" x="67"/>
        <item m="1" x="37"/>
        <item m="1" x="39"/>
        <item x="15"/>
        <item x="22"/>
        <item x="23"/>
        <item m="1" x="65"/>
        <item m="1" x="44"/>
        <item m="1" x="58"/>
        <item m="1" x="40"/>
        <item x="30"/>
        <item m="1" x="55"/>
        <item m="1" x="48"/>
        <item m="1" x="50"/>
        <item m="1" x="52"/>
        <item m="1" x="51"/>
        <item m="1" x="54"/>
        <item m="1" x="56"/>
        <item m="1" x="61"/>
        <item m="1" x="68"/>
        <item m="1" x="45"/>
        <item m="1" x="60"/>
        <item x="4"/>
        <item m="1" x="38"/>
        <item m="1" x="42"/>
        <item m="1" x="47"/>
        <item x="24"/>
        <item x="26"/>
        <item x="27"/>
        <item x="28"/>
        <item x="29"/>
        <item x="31"/>
        <item x="32"/>
        <item x="35"/>
        <item x="36"/>
        <item x="33"/>
        <item x="34"/>
        <item m="1" x="64"/>
        <item x="21"/>
        <item x="1"/>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4"/>
  </rowFields>
  <rowItems count="37">
    <i>
      <x v="1"/>
    </i>
    <i>
      <x v="2"/>
    </i>
    <i>
      <x v="3"/>
    </i>
    <i>
      <x v="4"/>
    </i>
    <i>
      <x v="5"/>
    </i>
    <i>
      <x v="7"/>
    </i>
    <i>
      <x v="8"/>
    </i>
    <i>
      <x v="17"/>
    </i>
    <i>
      <x v="18"/>
    </i>
    <i>
      <x v="19"/>
    </i>
    <i>
      <x v="20"/>
    </i>
    <i>
      <x v="21"/>
    </i>
    <i>
      <x v="22"/>
    </i>
    <i>
      <x v="23"/>
    </i>
    <i>
      <x v="24"/>
    </i>
    <i>
      <x v="25"/>
    </i>
    <i>
      <x v="26"/>
    </i>
    <i>
      <x v="27"/>
    </i>
    <i>
      <x v="28"/>
    </i>
    <i>
      <x v="32"/>
    </i>
    <i>
      <x v="33"/>
    </i>
    <i>
      <x v="34"/>
    </i>
    <i>
      <x v="39"/>
    </i>
    <i>
      <x v="51"/>
    </i>
    <i>
      <x v="55"/>
    </i>
    <i>
      <x v="56"/>
    </i>
    <i>
      <x v="57"/>
    </i>
    <i>
      <x v="58"/>
    </i>
    <i>
      <x v="59"/>
    </i>
    <i>
      <x v="60"/>
    </i>
    <i>
      <x v="61"/>
    </i>
    <i>
      <x v="62"/>
    </i>
    <i>
      <x v="63"/>
    </i>
    <i>
      <x v="64"/>
    </i>
    <i>
      <x v="65"/>
    </i>
    <i>
      <x v="67"/>
    </i>
    <i>
      <x v="68"/>
    </i>
  </rowItems>
  <colFields count="2">
    <field x="-2"/>
    <field x="2"/>
  </colFields>
  <colItems count="20">
    <i>
      <x/>
      <x/>
    </i>
    <i r="1">
      <x v="1"/>
    </i>
    <i r="1">
      <x v="2"/>
    </i>
    <i r="1">
      <x v="3"/>
    </i>
    <i i="1">
      <x v="1"/>
      <x/>
    </i>
    <i r="1" i="1">
      <x v="1"/>
    </i>
    <i r="1" i="1">
      <x v="2"/>
    </i>
    <i r="1" i="1">
      <x v="3"/>
    </i>
    <i i="2">
      <x v="2"/>
      <x/>
    </i>
    <i r="1" i="2">
      <x v="1"/>
    </i>
    <i r="1" i="2">
      <x v="2"/>
    </i>
    <i r="1" i="2">
      <x v="3"/>
    </i>
    <i i="3">
      <x v="3"/>
      <x/>
    </i>
    <i r="1" i="3">
      <x v="1"/>
    </i>
    <i r="1" i="3">
      <x v="2"/>
    </i>
    <i r="1" i="3">
      <x v="3"/>
    </i>
    <i i="4">
      <x v="4"/>
      <x/>
    </i>
    <i r="1" i="4">
      <x v="1"/>
    </i>
    <i r="1" i="4">
      <x v="2"/>
    </i>
    <i r="1" i="4">
      <x v="3"/>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38">
      <pivotArea type="all" dataOnly="0"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5" cacheId="75" applyNumberFormats="0" applyBorderFormats="0" applyFontFormats="0" applyPatternFormats="0" applyAlignmentFormats="0" applyWidthHeightFormats="1" dataCaption="Data" updatedVersion="4" minRefreshableVersion="3" asteriskTotals="1" showMemberPropertyTips="0" useAutoFormatting="1" rowGrandTotals="0" itemPrintTitles="1" createdVersion="4" indent="0" compact="0" compactData="0" gridDropZones="1">
  <location ref="A23:AM36"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3">
        <item x="0"/>
        <item x="1"/>
        <item x="2"/>
        <item x="3"/>
        <item x="4"/>
        <item x="5"/>
        <item x="6"/>
        <item x="7"/>
        <item x="8"/>
        <item x="9"/>
        <item x="10"/>
        <item x="11"/>
        <item t="default"/>
      </items>
    </pivotField>
    <pivotField compact="0" outline="0" showAll="0" defaultSubtotal="0"/>
    <pivotField axis="axisCol" compact="0" outline="0" subtotalTop="0" showAll="0" includeNewItemsInFilter="1">
      <items count="70">
        <item m="1" x="46"/>
        <item x="3"/>
        <item x="5"/>
        <item x="6"/>
        <item x="7"/>
        <item x="0"/>
        <item m="1" x="59"/>
        <item x="2"/>
        <item x="8"/>
        <item m="1" x="63"/>
        <item m="1" x="43"/>
        <item m="1" x="66"/>
        <item m="1" x="53"/>
        <item m="1" x="49"/>
        <item m="1" x="41"/>
        <item m="1" x="62"/>
        <item m="1" x="57"/>
        <item x="25"/>
        <item x="16"/>
        <item x="17"/>
        <item x="11"/>
        <item x="18"/>
        <item x="19"/>
        <item x="20"/>
        <item x="14"/>
        <item x="12"/>
        <item x="13"/>
        <item x="9"/>
        <item x="10"/>
        <item m="1" x="67"/>
        <item m="1" x="37"/>
        <item m="1" x="39"/>
        <item x="15"/>
        <item x="22"/>
        <item x="23"/>
        <item m="1" x="65"/>
        <item m="1" x="44"/>
        <item m="1" x="58"/>
        <item m="1" x="40"/>
        <item x="30"/>
        <item m="1" x="55"/>
        <item m="1" x="48"/>
        <item m="1" x="50"/>
        <item m="1" x="52"/>
        <item m="1" x="51"/>
        <item m="1" x="54"/>
        <item m="1" x="56"/>
        <item m="1" x="61"/>
        <item m="1" x="68"/>
        <item m="1" x="45"/>
        <item m="1" x="60"/>
        <item x="4"/>
        <item m="1" x="38"/>
        <item m="1" x="42"/>
        <item m="1" x="47"/>
        <item x="24"/>
        <item x="26"/>
        <item x="27"/>
        <item x="28"/>
        <item x="29"/>
        <item x="31"/>
        <item x="32"/>
        <item x="35"/>
        <item x="36"/>
        <item x="33"/>
        <item x="34"/>
        <item m="1" x="64"/>
        <item x="21"/>
        <item x="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2">
    <i>
      <x/>
    </i>
    <i>
      <x v="1"/>
    </i>
    <i>
      <x v="2"/>
    </i>
    <i>
      <x v="3"/>
    </i>
    <i>
      <x v="4"/>
    </i>
    <i>
      <x v="5"/>
    </i>
    <i>
      <x v="6"/>
    </i>
    <i>
      <x v="7"/>
    </i>
    <i>
      <x v="8"/>
    </i>
    <i>
      <x v="9"/>
    </i>
    <i>
      <x v="10"/>
    </i>
    <i>
      <x v="11"/>
    </i>
  </rowItems>
  <colFields count="1">
    <field x="4"/>
  </colFields>
  <colItems count="38">
    <i>
      <x v="1"/>
    </i>
    <i>
      <x v="2"/>
    </i>
    <i>
      <x v="3"/>
    </i>
    <i>
      <x v="4"/>
    </i>
    <i>
      <x v="5"/>
    </i>
    <i>
      <x v="7"/>
    </i>
    <i>
      <x v="8"/>
    </i>
    <i>
      <x v="17"/>
    </i>
    <i>
      <x v="18"/>
    </i>
    <i>
      <x v="19"/>
    </i>
    <i>
      <x v="20"/>
    </i>
    <i>
      <x v="21"/>
    </i>
    <i>
      <x v="22"/>
    </i>
    <i>
      <x v="23"/>
    </i>
    <i>
      <x v="24"/>
    </i>
    <i>
      <x v="25"/>
    </i>
    <i>
      <x v="26"/>
    </i>
    <i>
      <x v="27"/>
    </i>
    <i>
      <x v="28"/>
    </i>
    <i>
      <x v="32"/>
    </i>
    <i>
      <x v="33"/>
    </i>
    <i>
      <x v="34"/>
    </i>
    <i>
      <x v="39"/>
    </i>
    <i>
      <x v="51"/>
    </i>
    <i>
      <x v="55"/>
    </i>
    <i>
      <x v="56"/>
    </i>
    <i>
      <x v="57"/>
    </i>
    <i>
      <x v="58"/>
    </i>
    <i>
      <x v="59"/>
    </i>
    <i>
      <x v="60"/>
    </i>
    <i>
      <x v="61"/>
    </i>
    <i>
      <x v="62"/>
    </i>
    <i>
      <x v="63"/>
    </i>
    <i>
      <x v="64"/>
    </i>
    <i>
      <x v="65"/>
    </i>
    <i>
      <x v="67"/>
    </i>
    <i>
      <x v="68"/>
    </i>
    <i t="grand">
      <x/>
    </i>
  </colItems>
  <dataFields count="1">
    <dataField name="Sum of VOC (tons/year)" fld="6" baseField="0" baseItem="0"/>
  </dataFields>
  <formats count="9">
    <format dxfId="37">
      <pivotArea field="2" type="button" dataOnly="0" labelOnly="1" outline="0" axis="axisRow" fieldPosition="0"/>
    </format>
    <format dxfId="36">
      <pivotArea dataOnly="0" labelOnly="1" outline="0" fieldPosition="0">
        <references count="1">
          <reference field="4" count="0"/>
        </references>
      </pivotArea>
    </format>
    <format dxfId="35">
      <pivotArea dataOnly="0" labelOnly="1" grandCol="1" outline="0" fieldPosition="0"/>
    </format>
    <format dxfId="34">
      <pivotArea dataOnly="0" labelOnly="1" outline="0" fieldPosition="0">
        <references count="1">
          <reference field="2" count="0"/>
        </references>
      </pivotArea>
    </format>
    <format dxfId="33">
      <pivotArea outline="0" fieldPosition="0"/>
    </format>
    <format dxfId="32">
      <pivotArea outline="0" fieldPosition="0">
        <references count="1">
          <reference field="2" count="4" selected="0">
            <x v="8"/>
            <x v="9"/>
            <x v="10"/>
            <x v="11"/>
          </reference>
        </references>
      </pivotArea>
    </format>
    <format dxfId="31">
      <pivotArea dataOnly="0" labelOnly="1" outline="0" fieldPosition="0">
        <references count="1">
          <reference field="2" count="4">
            <x v="8"/>
            <x v="9"/>
            <x v="10"/>
            <x v="11"/>
          </reference>
        </references>
      </pivotArea>
    </format>
    <format dxfId="30">
      <pivotArea outline="0" fieldPosition="0">
        <references count="1">
          <reference field="2" count="4" selected="0">
            <x v="4"/>
            <x v="5"/>
            <x v="6"/>
            <x v="7"/>
          </reference>
        </references>
      </pivotArea>
    </format>
    <format dxfId="29">
      <pivotArea dataOnly="0" labelOnly="1" outline="0" fieldPosition="0">
        <references count="1">
          <reference field="2" count="4">
            <x v="4"/>
            <x v="5"/>
            <x v="6"/>
            <x v="7"/>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2" cacheId="75" applyNumberFormats="0" applyBorderFormats="0" applyFontFormats="0" applyPatternFormats="0" applyAlignmentFormats="0" applyWidthHeightFormats="1" dataCaption="Data" updatedVersion="4" minRefreshableVersion="3" asteriskTotals="1" showMemberPropertyTips="0" useAutoFormatting="1" rowGrandTotals="0" itemPrintTitles="1" createdVersion="4" indent="0" compact="0" compactData="0" gridDropZones="1">
  <location ref="A23:AM36"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3">
        <item x="0"/>
        <item x="1"/>
        <item x="2"/>
        <item x="3"/>
        <item x="4"/>
        <item x="5"/>
        <item x="6"/>
        <item x="7"/>
        <item x="8"/>
        <item x="9"/>
        <item x="10"/>
        <item x="11"/>
        <item t="default"/>
      </items>
    </pivotField>
    <pivotField compact="0" outline="0" showAll="0" defaultSubtotal="0"/>
    <pivotField axis="axisCol" compact="0" outline="0" subtotalTop="0" showAll="0" includeNewItemsInFilter="1">
      <items count="70">
        <item m="1" x="46"/>
        <item x="3"/>
        <item x="5"/>
        <item x="6"/>
        <item x="7"/>
        <item x="0"/>
        <item m="1" x="59"/>
        <item x="2"/>
        <item x="8"/>
        <item m="1" x="63"/>
        <item m="1" x="43"/>
        <item m="1" x="66"/>
        <item m="1" x="53"/>
        <item m="1" x="49"/>
        <item m="1" x="41"/>
        <item m="1" x="62"/>
        <item m="1" x="57"/>
        <item x="25"/>
        <item x="16"/>
        <item x="17"/>
        <item x="11"/>
        <item x="18"/>
        <item x="19"/>
        <item x="20"/>
        <item x="14"/>
        <item x="12"/>
        <item x="13"/>
        <item x="9"/>
        <item x="10"/>
        <item m="1" x="67"/>
        <item m="1" x="37"/>
        <item m="1" x="39"/>
        <item x="15"/>
        <item x="22"/>
        <item x="23"/>
        <item m="1" x="65"/>
        <item m="1" x="44"/>
        <item m="1" x="58"/>
        <item m="1" x="40"/>
        <item x="30"/>
        <item m="1" x="55"/>
        <item m="1" x="48"/>
        <item m="1" x="50"/>
        <item m="1" x="52"/>
        <item m="1" x="51"/>
        <item m="1" x="54"/>
        <item m="1" x="56"/>
        <item m="1" x="61"/>
        <item m="1" x="68"/>
        <item m="1" x="45"/>
        <item m="1" x="60"/>
        <item x="4"/>
        <item m="1" x="38"/>
        <item m="1" x="42"/>
        <item m="1" x="47"/>
        <item x="24"/>
        <item x="26"/>
        <item x="27"/>
        <item x="28"/>
        <item x="29"/>
        <item x="31"/>
        <item x="32"/>
        <item x="35"/>
        <item x="36"/>
        <item x="33"/>
        <item x="34"/>
        <item m="1" x="64"/>
        <item x="21"/>
        <item x="1"/>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2">
    <i>
      <x/>
    </i>
    <i>
      <x v="1"/>
    </i>
    <i>
      <x v="2"/>
    </i>
    <i>
      <x v="3"/>
    </i>
    <i>
      <x v="4"/>
    </i>
    <i>
      <x v="5"/>
    </i>
    <i>
      <x v="6"/>
    </i>
    <i>
      <x v="7"/>
    </i>
    <i>
      <x v="8"/>
    </i>
    <i>
      <x v="9"/>
    </i>
    <i>
      <x v="10"/>
    </i>
    <i>
      <x v="11"/>
    </i>
  </rowItems>
  <colFields count="1">
    <field x="4"/>
  </colFields>
  <colItems count="38">
    <i>
      <x v="1"/>
    </i>
    <i>
      <x v="2"/>
    </i>
    <i>
      <x v="3"/>
    </i>
    <i>
      <x v="4"/>
    </i>
    <i>
      <x v="5"/>
    </i>
    <i>
      <x v="7"/>
    </i>
    <i>
      <x v="8"/>
    </i>
    <i>
      <x v="17"/>
    </i>
    <i>
      <x v="18"/>
    </i>
    <i>
      <x v="19"/>
    </i>
    <i>
      <x v="20"/>
    </i>
    <i>
      <x v="21"/>
    </i>
    <i>
      <x v="22"/>
    </i>
    <i>
      <x v="23"/>
    </i>
    <i>
      <x v="24"/>
    </i>
    <i>
      <x v="25"/>
    </i>
    <i>
      <x v="26"/>
    </i>
    <i>
      <x v="27"/>
    </i>
    <i>
      <x v="28"/>
    </i>
    <i>
      <x v="32"/>
    </i>
    <i>
      <x v="33"/>
    </i>
    <i>
      <x v="34"/>
    </i>
    <i>
      <x v="39"/>
    </i>
    <i>
      <x v="51"/>
    </i>
    <i>
      <x v="55"/>
    </i>
    <i>
      <x v="56"/>
    </i>
    <i>
      <x v="57"/>
    </i>
    <i>
      <x v="58"/>
    </i>
    <i>
      <x v="59"/>
    </i>
    <i>
      <x v="60"/>
    </i>
    <i>
      <x v="61"/>
    </i>
    <i>
      <x v="62"/>
    </i>
    <i>
      <x v="63"/>
    </i>
    <i>
      <x v="64"/>
    </i>
    <i>
      <x v="65"/>
    </i>
    <i>
      <x v="67"/>
    </i>
    <i>
      <x v="68"/>
    </i>
    <i t="grand">
      <x/>
    </i>
  </colItems>
  <dataFields count="1">
    <dataField name="Sum of NOx (tons/year)" fld="5" baseField="0" baseItem="0" numFmtId="2"/>
  </dataFields>
  <formats count="9">
    <format dxfId="28">
      <pivotArea field="2" type="button" dataOnly="0" labelOnly="1" outline="0" axis="axisRow" fieldPosition="0"/>
    </format>
    <format dxfId="27">
      <pivotArea dataOnly="0" labelOnly="1" outline="0" fieldPosition="0">
        <references count="1">
          <reference field="4" count="0"/>
        </references>
      </pivotArea>
    </format>
    <format dxfId="26">
      <pivotArea dataOnly="0" labelOnly="1" grandCol="1" outline="0" fieldPosition="0"/>
    </format>
    <format dxfId="25">
      <pivotArea dataOnly="0" labelOnly="1" outline="0" fieldPosition="0">
        <references count="1">
          <reference field="2" count="0"/>
        </references>
      </pivotArea>
    </format>
    <format dxfId="24">
      <pivotArea outline="0" fieldPosition="0"/>
    </format>
    <format dxfId="23">
      <pivotArea outline="0" fieldPosition="0">
        <references count="1">
          <reference field="2" count="4" selected="0">
            <x v="4"/>
            <x v="5"/>
            <x v="6"/>
            <x v="7"/>
          </reference>
        </references>
      </pivotArea>
    </format>
    <format dxfId="22">
      <pivotArea dataOnly="0" labelOnly="1" outline="0" fieldPosition="0">
        <references count="1">
          <reference field="2" count="4">
            <x v="4"/>
            <x v="5"/>
            <x v="6"/>
            <x v="7"/>
          </reference>
        </references>
      </pivotArea>
    </format>
    <format dxfId="21">
      <pivotArea outline="0" fieldPosition="0">
        <references count="1">
          <reference field="2" count="4" selected="0">
            <x v="8"/>
            <x v="9"/>
            <x v="10"/>
            <x v="11"/>
          </reference>
        </references>
      </pivotArea>
    </format>
    <format dxfId="20">
      <pivotArea dataOnly="0" labelOnly="1" outline="0" fieldPosition="0">
        <references count="1">
          <reference field="2" count="4">
            <x v="8"/>
            <x v="9"/>
            <x v="10"/>
            <x v="11"/>
          </reference>
        </references>
      </pivotArea>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4" cacheId="75"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9:O108"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13">
        <item x="0"/>
        <item x="1"/>
        <item x="2"/>
        <item x="3"/>
        <item x="4"/>
        <item x="5"/>
        <item x="6"/>
        <item x="7"/>
        <item x="8"/>
        <item x="9"/>
        <item x="10"/>
        <item x="11"/>
        <item t="default"/>
      </items>
    </pivotField>
    <pivotField compact="0" outline="0" showAll="0" defaultSubtotal="0"/>
    <pivotField axis="axisRow" compact="0" outline="0" subtotalTop="0" showAll="0" includeNewItemsInFilter="1">
      <items count="70">
        <item m="1" x="46"/>
        <item x="3"/>
        <item x="5"/>
        <item x="6"/>
        <item x="7"/>
        <item x="0"/>
        <item m="1" x="59"/>
        <item x="2"/>
        <item x="8"/>
        <item m="1" x="63"/>
        <item m="1" x="43"/>
        <item m="1" x="66"/>
        <item m="1" x="53"/>
        <item m="1" x="49"/>
        <item m="1" x="41"/>
        <item m="1" x="62"/>
        <item m="1" x="57"/>
        <item x="25"/>
        <item x="16"/>
        <item x="17"/>
        <item x="11"/>
        <item x="18"/>
        <item x="19"/>
        <item x="20"/>
        <item x="14"/>
        <item x="12"/>
        <item x="13"/>
        <item x="9"/>
        <item x="10"/>
        <item m="1" x="67"/>
        <item m="1" x="37"/>
        <item m="1" x="39"/>
        <item x="15"/>
        <item x="22"/>
        <item x="23"/>
        <item m="1" x="65"/>
        <item m="1" x="44"/>
        <item m="1" x="58"/>
        <item m="1" x="40"/>
        <item x="30"/>
        <item m="1" x="55"/>
        <item m="1" x="48"/>
        <item m="1" x="50"/>
        <item m="1" x="52"/>
        <item m="1" x="51"/>
        <item m="1" x="54"/>
        <item m="1" x="56"/>
        <item m="1" x="61"/>
        <item m="1" x="68"/>
        <item m="1" x="45"/>
        <item m="1" x="60"/>
        <item x="4"/>
        <item m="1" x="38"/>
        <item m="1" x="42"/>
        <item m="1" x="47"/>
        <item x="24"/>
        <item x="26"/>
        <item x="27"/>
        <item x="28"/>
        <item x="29"/>
        <item x="31"/>
        <item x="32"/>
        <item x="35"/>
        <item x="36"/>
        <item x="33"/>
        <item x="34"/>
        <item m="1" x="64"/>
        <item x="21"/>
        <item x="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38">
    <i>
      <x v="1"/>
    </i>
    <i>
      <x v="2"/>
    </i>
    <i>
      <x v="3"/>
    </i>
    <i>
      <x v="4"/>
    </i>
    <i>
      <x v="5"/>
    </i>
    <i>
      <x v="7"/>
    </i>
    <i>
      <x v="8"/>
    </i>
    <i>
      <x v="17"/>
    </i>
    <i>
      <x v="18"/>
    </i>
    <i>
      <x v="19"/>
    </i>
    <i>
      <x v="20"/>
    </i>
    <i>
      <x v="21"/>
    </i>
    <i>
      <x v="22"/>
    </i>
    <i>
      <x v="23"/>
    </i>
    <i>
      <x v="24"/>
    </i>
    <i>
      <x v="25"/>
    </i>
    <i>
      <x v="26"/>
    </i>
    <i>
      <x v="27"/>
    </i>
    <i>
      <x v="28"/>
    </i>
    <i>
      <x v="32"/>
    </i>
    <i>
      <x v="33"/>
    </i>
    <i>
      <x v="34"/>
    </i>
    <i>
      <x v="39"/>
    </i>
    <i>
      <x v="51"/>
    </i>
    <i>
      <x v="55"/>
    </i>
    <i>
      <x v="56"/>
    </i>
    <i>
      <x v="57"/>
    </i>
    <i>
      <x v="58"/>
    </i>
    <i>
      <x v="59"/>
    </i>
    <i>
      <x v="60"/>
    </i>
    <i>
      <x v="61"/>
    </i>
    <i>
      <x v="62"/>
    </i>
    <i>
      <x v="63"/>
    </i>
    <i>
      <x v="64"/>
    </i>
    <i>
      <x v="65"/>
    </i>
    <i>
      <x v="67"/>
    </i>
    <i>
      <x v="68"/>
    </i>
    <i t="grand">
      <x/>
    </i>
  </rowItems>
  <colFields count="1">
    <field x="2"/>
  </colFields>
  <colItems count="13">
    <i>
      <x/>
    </i>
    <i>
      <x v="1"/>
    </i>
    <i>
      <x v="2"/>
    </i>
    <i>
      <x v="3"/>
    </i>
    <i>
      <x v="4"/>
    </i>
    <i>
      <x v="5"/>
    </i>
    <i>
      <x v="6"/>
    </i>
    <i>
      <x v="7"/>
    </i>
    <i>
      <x v="8"/>
    </i>
    <i>
      <x v="9"/>
    </i>
    <i>
      <x v="10"/>
    </i>
    <i>
      <x v="11"/>
    </i>
    <i t="grand">
      <x/>
    </i>
  </colItems>
  <dataFields count="1">
    <dataField name="Sum of VOC (tons/year)" fld="6" baseField="0" baseItem="0"/>
  </dataFields>
  <formats count="9">
    <format dxfId="19">
      <pivotArea outline="0" fieldPosition="0">
        <references count="1">
          <reference field="4" count="0" selected="0"/>
        </references>
      </pivotArea>
    </format>
    <format dxfId="18">
      <pivotArea outline="0" fieldPosition="0"/>
    </format>
    <format dxfId="17">
      <pivotArea field="2" type="button" dataOnly="0" labelOnly="1" outline="0" axis="axisCol" fieldPosition="0"/>
    </format>
    <format dxfId="16">
      <pivotArea type="topRight" dataOnly="0" labelOnly="1" outline="0" fieldPosition="0"/>
    </format>
    <format dxfId="15">
      <pivotArea dataOnly="0" labelOnly="1" outline="0" fieldPosition="0">
        <references count="1">
          <reference field="2" count="0"/>
        </references>
      </pivotArea>
    </format>
    <format dxfId="14">
      <pivotArea dataOnly="0" labelOnly="1" grandCol="1" outline="0" fieldPosition="0"/>
    </format>
    <format dxfId="13">
      <pivotArea type="all" dataOnly="0" outline="0" fieldPosition="0"/>
    </format>
    <format dxfId="12">
      <pivotArea outline="0" fieldPosition="0">
        <references count="1">
          <reference field="2" count="4" selected="0">
            <x v="8"/>
            <x v="9"/>
            <x v="10"/>
            <x v="11"/>
          </reference>
        </references>
      </pivotArea>
    </format>
    <format dxfId="11">
      <pivotArea outline="0" fieldPosition="0">
        <references count="1">
          <reference field="2" count="4" selected="0">
            <x v="4"/>
            <x v="5"/>
            <x v="6"/>
            <x v="7"/>
          </reference>
        </references>
      </pivotArea>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75"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9:O108"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13">
        <item x="0"/>
        <item x="1"/>
        <item x="2"/>
        <item x="3"/>
        <item x="4"/>
        <item x="5"/>
        <item x="6"/>
        <item x="7"/>
        <item x="8"/>
        <item x="9"/>
        <item x="10"/>
        <item x="11"/>
        <item t="default"/>
      </items>
    </pivotField>
    <pivotField compact="0" outline="0" showAll="0" defaultSubtotal="0"/>
    <pivotField axis="axisRow" compact="0" outline="0" subtotalTop="0" showAll="0" includeNewItemsInFilter="1">
      <items count="70">
        <item m="1" x="46"/>
        <item x="3"/>
        <item x="5"/>
        <item x="6"/>
        <item x="7"/>
        <item x="0"/>
        <item m="1" x="59"/>
        <item x="2"/>
        <item x="8"/>
        <item m="1" x="63"/>
        <item m="1" x="43"/>
        <item m="1" x="66"/>
        <item m="1" x="53"/>
        <item m="1" x="49"/>
        <item m="1" x="41"/>
        <item m="1" x="62"/>
        <item m="1" x="57"/>
        <item x="25"/>
        <item x="16"/>
        <item x="17"/>
        <item x="11"/>
        <item x="18"/>
        <item x="19"/>
        <item x="20"/>
        <item x="14"/>
        <item x="12"/>
        <item x="13"/>
        <item x="9"/>
        <item x="10"/>
        <item m="1" x="67"/>
        <item m="1" x="37"/>
        <item m="1" x="39"/>
        <item x="15"/>
        <item x="22"/>
        <item x="23"/>
        <item m="1" x="65"/>
        <item m="1" x="44"/>
        <item m="1" x="58"/>
        <item m="1" x="40"/>
        <item x="30"/>
        <item m="1" x="55"/>
        <item m="1" x="48"/>
        <item m="1" x="50"/>
        <item m="1" x="52"/>
        <item m="1" x="51"/>
        <item m="1" x="54"/>
        <item m="1" x="56"/>
        <item m="1" x="61"/>
        <item m="1" x="68"/>
        <item m="1" x="45"/>
        <item m="1" x="60"/>
        <item x="4"/>
        <item m="1" x="38"/>
        <item m="1" x="42"/>
        <item m="1" x="47"/>
        <item x="24"/>
        <item x="26"/>
        <item x="27"/>
        <item x="28"/>
        <item x="29"/>
        <item x="31"/>
        <item x="32"/>
        <item x="35"/>
        <item x="36"/>
        <item x="33"/>
        <item x="34"/>
        <item m="1" x="64"/>
        <item x="21"/>
        <item x="1"/>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38">
    <i>
      <x v="1"/>
    </i>
    <i>
      <x v="2"/>
    </i>
    <i>
      <x v="3"/>
    </i>
    <i>
      <x v="4"/>
    </i>
    <i>
      <x v="5"/>
    </i>
    <i>
      <x v="7"/>
    </i>
    <i>
      <x v="8"/>
    </i>
    <i>
      <x v="17"/>
    </i>
    <i>
      <x v="18"/>
    </i>
    <i>
      <x v="19"/>
    </i>
    <i>
      <x v="20"/>
    </i>
    <i>
      <x v="21"/>
    </i>
    <i>
      <x v="22"/>
    </i>
    <i>
      <x v="23"/>
    </i>
    <i>
      <x v="24"/>
    </i>
    <i>
      <x v="25"/>
    </i>
    <i>
      <x v="26"/>
    </i>
    <i>
      <x v="27"/>
    </i>
    <i>
      <x v="28"/>
    </i>
    <i>
      <x v="32"/>
    </i>
    <i>
      <x v="33"/>
    </i>
    <i>
      <x v="34"/>
    </i>
    <i>
      <x v="39"/>
    </i>
    <i>
      <x v="51"/>
    </i>
    <i>
      <x v="55"/>
    </i>
    <i>
      <x v="56"/>
    </i>
    <i>
      <x v="57"/>
    </i>
    <i>
      <x v="58"/>
    </i>
    <i>
      <x v="59"/>
    </i>
    <i>
      <x v="60"/>
    </i>
    <i>
      <x v="61"/>
    </i>
    <i>
      <x v="62"/>
    </i>
    <i>
      <x v="63"/>
    </i>
    <i>
      <x v="64"/>
    </i>
    <i>
      <x v="65"/>
    </i>
    <i>
      <x v="67"/>
    </i>
    <i>
      <x v="68"/>
    </i>
    <i t="grand">
      <x/>
    </i>
  </rowItems>
  <colFields count="1">
    <field x="2"/>
  </colFields>
  <colItems count="13">
    <i>
      <x/>
    </i>
    <i>
      <x v="1"/>
    </i>
    <i>
      <x v="2"/>
    </i>
    <i>
      <x v="3"/>
    </i>
    <i>
      <x v="4"/>
    </i>
    <i>
      <x v="5"/>
    </i>
    <i>
      <x v="6"/>
    </i>
    <i>
      <x v="7"/>
    </i>
    <i>
      <x v="8"/>
    </i>
    <i>
      <x v="9"/>
    </i>
    <i>
      <x v="10"/>
    </i>
    <i>
      <x v="11"/>
    </i>
    <i t="grand">
      <x/>
    </i>
  </colItems>
  <dataFields count="1">
    <dataField name="Sum of NOx (tons/year)" fld="5" baseField="0" baseItem="0"/>
  </dataFields>
  <formats count="9">
    <format dxfId="10">
      <pivotArea outline="0" fieldPosition="0">
        <references count="1">
          <reference field="4" count="0" selected="0"/>
        </references>
      </pivotArea>
    </format>
    <format dxfId="9">
      <pivotArea outline="0" fieldPosition="0"/>
    </format>
    <format dxfId="8">
      <pivotArea field="2" type="button" dataOnly="0" labelOnly="1" outline="0" axis="axisCol" fieldPosition="0"/>
    </format>
    <format dxfId="7">
      <pivotArea type="topRight" dataOnly="0" labelOnly="1" outline="0" fieldPosition="0"/>
    </format>
    <format dxfId="6">
      <pivotArea dataOnly="0" labelOnly="1" outline="0" fieldPosition="0">
        <references count="1">
          <reference field="2" count="0"/>
        </references>
      </pivotArea>
    </format>
    <format dxfId="5">
      <pivotArea dataOnly="0" labelOnly="1" grandCol="1" outline="0" fieldPosition="0"/>
    </format>
    <format dxfId="4">
      <pivotArea type="all" dataOnly="0" outline="0" fieldPosition="0"/>
    </format>
    <format dxfId="3">
      <pivotArea outline="0" fieldPosition="0">
        <references count="1">
          <reference field="2" count="4" selected="0">
            <x v="8"/>
            <x v="9"/>
            <x v="10"/>
            <x v="11"/>
          </reference>
        </references>
      </pivotArea>
    </format>
    <format dxfId="2">
      <pivotArea outline="0" fieldPosition="0">
        <references count="1">
          <reference field="2" count="4" selected="0">
            <x v="4"/>
            <x v="5"/>
            <x v="6"/>
            <x v="7"/>
          </reference>
        </references>
      </pivotArea>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 cacheId="74" dataOnRows="1" dataPosition="0" applyNumberFormats="0" applyBorderFormats="0" applyFontFormats="0" applyPatternFormats="0" applyAlignmentFormats="0" applyWidthHeightFormats="1" dataCaption="Data" updatedVersion="4" minRefreshableVersion="3" showMemberPropertyTips="0" useAutoFormatting="1" rowGrandTotals="0" itemPrintTitles="1" createdVersion="4" indent="0" compact="0" compactData="0" gridDropZones="1">
  <location ref="R24:T288" firstHeaderRow="1" firstDataRow="1" firstDataCol="2"/>
  <pivotFields count="12">
    <pivotField compact="0" outline="0" subtotalTop="0" showAll="0" includeNewItemsInFilter="1"/>
    <pivotField compact="0" outline="0" subtotalTop="0" showAll="0" includeNewItemsInFilter="1"/>
    <pivotField axis="axisRow" compact="0" outline="0" subtotalTop="0" showAll="0" includeNewItemsInFilter="1">
      <items count="34">
        <item x="30"/>
        <item x="16"/>
        <item x="15"/>
        <item x="31"/>
        <item x="26"/>
        <item x="20"/>
        <item x="19"/>
        <item x="18"/>
        <item x="17"/>
        <item x="23"/>
        <item x="21"/>
        <item x="29"/>
        <item x="28"/>
        <item x="27"/>
        <item x="1"/>
        <item x="6"/>
        <item x="5"/>
        <item x="9"/>
        <item x="7"/>
        <item x="0"/>
        <item x="12"/>
        <item x="11"/>
        <item x="10"/>
        <item x="24"/>
        <item x="22"/>
        <item x="8"/>
        <item x="4"/>
        <item x="3"/>
        <item x="25"/>
        <item x="14"/>
        <item x="13"/>
        <item x="32"/>
        <item x="2"/>
        <item t="default"/>
      </items>
    </pivotField>
    <pivotField compact="0"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s>
  <rowFields count="2">
    <field x="-2"/>
    <field x="2"/>
  </rowFields>
  <rowItems count="264">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i r="1" i="1">
      <x v="18"/>
    </i>
    <i r="1" i="1">
      <x v="19"/>
    </i>
    <i r="1" i="1">
      <x v="20"/>
    </i>
    <i r="1" i="1">
      <x v="21"/>
    </i>
    <i r="1" i="1">
      <x v="22"/>
    </i>
    <i r="1" i="1">
      <x v="23"/>
    </i>
    <i r="1" i="1">
      <x v="24"/>
    </i>
    <i r="1" i="1">
      <x v="25"/>
    </i>
    <i r="1" i="1">
      <x v="26"/>
    </i>
    <i r="1" i="1">
      <x v="27"/>
    </i>
    <i r="1" i="1">
      <x v="28"/>
    </i>
    <i r="1" i="1">
      <x v="29"/>
    </i>
    <i r="1" i="1">
      <x v="30"/>
    </i>
    <i r="1" i="1">
      <x v="31"/>
    </i>
    <i r="1" i="1">
      <x v="32"/>
    </i>
    <i i="2">
      <x v="2"/>
      <x/>
    </i>
    <i r="1" i="2">
      <x v="1"/>
    </i>
    <i r="1" i="2">
      <x v="2"/>
    </i>
    <i r="1" i="2">
      <x v="3"/>
    </i>
    <i r="1" i="2">
      <x v="4"/>
    </i>
    <i r="1" i="2">
      <x v="5"/>
    </i>
    <i r="1" i="2">
      <x v="6"/>
    </i>
    <i r="1" i="2">
      <x v="7"/>
    </i>
    <i r="1" i="2">
      <x v="8"/>
    </i>
    <i r="1" i="2">
      <x v="9"/>
    </i>
    <i r="1" i="2">
      <x v="10"/>
    </i>
    <i r="1" i="2">
      <x v="11"/>
    </i>
    <i r="1" i="2">
      <x v="12"/>
    </i>
    <i r="1" i="2">
      <x v="13"/>
    </i>
    <i r="1" i="2">
      <x v="14"/>
    </i>
    <i r="1" i="2">
      <x v="15"/>
    </i>
    <i r="1" i="2">
      <x v="16"/>
    </i>
    <i r="1" i="2">
      <x v="17"/>
    </i>
    <i r="1" i="2">
      <x v="18"/>
    </i>
    <i r="1" i="2">
      <x v="19"/>
    </i>
    <i r="1" i="2">
      <x v="20"/>
    </i>
    <i r="1" i="2">
      <x v="21"/>
    </i>
    <i r="1" i="2">
      <x v="22"/>
    </i>
    <i r="1" i="2">
      <x v="23"/>
    </i>
    <i r="1" i="2">
      <x v="24"/>
    </i>
    <i r="1" i="2">
      <x v="25"/>
    </i>
    <i r="1" i="2">
      <x v="26"/>
    </i>
    <i r="1" i="2">
      <x v="27"/>
    </i>
    <i r="1" i="2">
      <x v="28"/>
    </i>
    <i r="1" i="2">
      <x v="29"/>
    </i>
    <i r="1" i="2">
      <x v="30"/>
    </i>
    <i r="1" i="2">
      <x v="31"/>
    </i>
    <i r="1" i="2">
      <x v="32"/>
    </i>
    <i i="3">
      <x v="3"/>
      <x/>
    </i>
    <i r="1" i="3">
      <x v="1"/>
    </i>
    <i r="1" i="3">
      <x v="2"/>
    </i>
    <i r="1" i="3">
      <x v="3"/>
    </i>
    <i r="1" i="3">
      <x v="4"/>
    </i>
    <i r="1" i="3">
      <x v="5"/>
    </i>
    <i r="1" i="3">
      <x v="6"/>
    </i>
    <i r="1" i="3">
      <x v="7"/>
    </i>
    <i r="1" i="3">
      <x v="8"/>
    </i>
    <i r="1" i="3">
      <x v="9"/>
    </i>
    <i r="1" i="3">
      <x v="10"/>
    </i>
    <i r="1" i="3">
      <x v="11"/>
    </i>
    <i r="1" i="3">
      <x v="12"/>
    </i>
    <i r="1" i="3">
      <x v="13"/>
    </i>
    <i r="1" i="3">
      <x v="14"/>
    </i>
    <i r="1" i="3">
      <x v="15"/>
    </i>
    <i r="1" i="3">
      <x v="16"/>
    </i>
    <i r="1" i="3">
      <x v="17"/>
    </i>
    <i r="1" i="3">
      <x v="18"/>
    </i>
    <i r="1" i="3">
      <x v="19"/>
    </i>
    <i r="1" i="3">
      <x v="20"/>
    </i>
    <i r="1" i="3">
      <x v="21"/>
    </i>
    <i r="1" i="3">
      <x v="22"/>
    </i>
    <i r="1" i="3">
      <x v="23"/>
    </i>
    <i r="1" i="3">
      <x v="24"/>
    </i>
    <i r="1" i="3">
      <x v="25"/>
    </i>
    <i r="1" i="3">
      <x v="26"/>
    </i>
    <i r="1" i="3">
      <x v="27"/>
    </i>
    <i r="1" i="3">
      <x v="28"/>
    </i>
    <i r="1" i="3">
      <x v="29"/>
    </i>
    <i r="1" i="3">
      <x v="30"/>
    </i>
    <i r="1" i="3">
      <x v="31"/>
    </i>
    <i r="1" i="3">
      <x v="32"/>
    </i>
    <i i="4">
      <x v="4"/>
      <x/>
    </i>
    <i r="1" i="4">
      <x v="1"/>
    </i>
    <i r="1" i="4">
      <x v="2"/>
    </i>
    <i r="1" i="4">
      <x v="3"/>
    </i>
    <i r="1" i="4">
      <x v="4"/>
    </i>
    <i r="1" i="4">
      <x v="5"/>
    </i>
    <i r="1" i="4">
      <x v="6"/>
    </i>
    <i r="1" i="4">
      <x v="7"/>
    </i>
    <i r="1" i="4">
      <x v="8"/>
    </i>
    <i r="1" i="4">
      <x v="9"/>
    </i>
    <i r="1" i="4">
      <x v="10"/>
    </i>
    <i r="1" i="4">
      <x v="11"/>
    </i>
    <i r="1" i="4">
      <x v="12"/>
    </i>
    <i r="1" i="4">
      <x v="13"/>
    </i>
    <i r="1" i="4">
      <x v="14"/>
    </i>
    <i r="1" i="4">
      <x v="15"/>
    </i>
    <i r="1" i="4">
      <x v="16"/>
    </i>
    <i r="1" i="4">
      <x v="17"/>
    </i>
    <i r="1" i="4">
      <x v="18"/>
    </i>
    <i r="1" i="4">
      <x v="19"/>
    </i>
    <i r="1" i="4">
      <x v="20"/>
    </i>
    <i r="1" i="4">
      <x v="21"/>
    </i>
    <i r="1" i="4">
      <x v="22"/>
    </i>
    <i r="1" i="4">
      <x v="23"/>
    </i>
    <i r="1" i="4">
      <x v="24"/>
    </i>
    <i r="1" i="4">
      <x v="25"/>
    </i>
    <i r="1" i="4">
      <x v="26"/>
    </i>
    <i r="1" i="4">
      <x v="27"/>
    </i>
    <i r="1" i="4">
      <x v="28"/>
    </i>
    <i r="1" i="4">
      <x v="29"/>
    </i>
    <i r="1" i="4">
      <x v="30"/>
    </i>
    <i r="1" i="4">
      <x v="31"/>
    </i>
    <i r="1" i="4">
      <x v="32"/>
    </i>
    <i i="5">
      <x v="5"/>
      <x/>
    </i>
    <i r="1" i="5">
      <x v="1"/>
    </i>
    <i r="1" i="5">
      <x v="2"/>
    </i>
    <i r="1" i="5">
      <x v="3"/>
    </i>
    <i r="1" i="5">
      <x v="4"/>
    </i>
    <i r="1" i="5">
      <x v="5"/>
    </i>
    <i r="1" i="5">
      <x v="6"/>
    </i>
    <i r="1" i="5">
      <x v="7"/>
    </i>
    <i r="1" i="5">
      <x v="8"/>
    </i>
    <i r="1" i="5">
      <x v="9"/>
    </i>
    <i r="1" i="5">
      <x v="10"/>
    </i>
    <i r="1" i="5">
      <x v="11"/>
    </i>
    <i r="1" i="5">
      <x v="12"/>
    </i>
    <i r="1" i="5">
      <x v="13"/>
    </i>
    <i r="1" i="5">
      <x v="14"/>
    </i>
    <i r="1" i="5">
      <x v="15"/>
    </i>
    <i r="1" i="5">
      <x v="16"/>
    </i>
    <i r="1" i="5">
      <x v="17"/>
    </i>
    <i r="1" i="5">
      <x v="18"/>
    </i>
    <i r="1" i="5">
      <x v="19"/>
    </i>
    <i r="1" i="5">
      <x v="20"/>
    </i>
    <i r="1" i="5">
      <x v="21"/>
    </i>
    <i r="1" i="5">
      <x v="22"/>
    </i>
    <i r="1" i="5">
      <x v="23"/>
    </i>
    <i r="1" i="5">
      <x v="24"/>
    </i>
    <i r="1" i="5">
      <x v="25"/>
    </i>
    <i r="1" i="5">
      <x v="26"/>
    </i>
    <i r="1" i="5">
      <x v="27"/>
    </i>
    <i r="1" i="5">
      <x v="28"/>
    </i>
    <i r="1" i="5">
      <x v="29"/>
    </i>
    <i r="1" i="5">
      <x v="30"/>
    </i>
    <i r="1" i="5">
      <x v="31"/>
    </i>
    <i r="1" i="5">
      <x v="32"/>
    </i>
    <i i="6">
      <x v="6"/>
      <x/>
    </i>
    <i r="1" i="6">
      <x v="1"/>
    </i>
    <i r="1" i="6">
      <x v="2"/>
    </i>
    <i r="1" i="6">
      <x v="3"/>
    </i>
    <i r="1" i="6">
      <x v="4"/>
    </i>
    <i r="1" i="6">
      <x v="5"/>
    </i>
    <i r="1" i="6">
      <x v="6"/>
    </i>
    <i r="1" i="6">
      <x v="7"/>
    </i>
    <i r="1" i="6">
      <x v="8"/>
    </i>
    <i r="1" i="6">
      <x v="9"/>
    </i>
    <i r="1" i="6">
      <x v="10"/>
    </i>
    <i r="1" i="6">
      <x v="11"/>
    </i>
    <i r="1" i="6">
      <x v="12"/>
    </i>
    <i r="1" i="6">
      <x v="13"/>
    </i>
    <i r="1" i="6">
      <x v="14"/>
    </i>
    <i r="1" i="6">
      <x v="15"/>
    </i>
    <i r="1" i="6">
      <x v="16"/>
    </i>
    <i r="1" i="6">
      <x v="17"/>
    </i>
    <i r="1" i="6">
      <x v="18"/>
    </i>
    <i r="1" i="6">
      <x v="19"/>
    </i>
    <i r="1" i="6">
      <x v="20"/>
    </i>
    <i r="1" i="6">
      <x v="21"/>
    </i>
    <i r="1" i="6">
      <x v="22"/>
    </i>
    <i r="1" i="6">
      <x v="23"/>
    </i>
    <i r="1" i="6">
      <x v="24"/>
    </i>
    <i r="1" i="6">
      <x v="25"/>
    </i>
    <i r="1" i="6">
      <x v="26"/>
    </i>
    <i r="1" i="6">
      <x v="27"/>
    </i>
    <i r="1" i="6">
      <x v="28"/>
    </i>
    <i r="1" i="6">
      <x v="29"/>
    </i>
    <i r="1" i="6">
      <x v="30"/>
    </i>
    <i r="1" i="6">
      <x v="31"/>
    </i>
    <i r="1" i="6">
      <x v="32"/>
    </i>
    <i i="7">
      <x v="7"/>
      <x/>
    </i>
    <i r="1" i="7">
      <x v="1"/>
    </i>
    <i r="1" i="7">
      <x v="2"/>
    </i>
    <i r="1" i="7">
      <x v="3"/>
    </i>
    <i r="1" i="7">
      <x v="4"/>
    </i>
    <i r="1" i="7">
      <x v="5"/>
    </i>
    <i r="1" i="7">
      <x v="6"/>
    </i>
    <i r="1" i="7">
      <x v="7"/>
    </i>
    <i r="1" i="7">
      <x v="8"/>
    </i>
    <i r="1" i="7">
      <x v="9"/>
    </i>
    <i r="1" i="7">
      <x v="10"/>
    </i>
    <i r="1" i="7">
      <x v="11"/>
    </i>
    <i r="1" i="7">
      <x v="12"/>
    </i>
    <i r="1" i="7">
      <x v="13"/>
    </i>
    <i r="1" i="7">
      <x v="14"/>
    </i>
    <i r="1" i="7">
      <x v="15"/>
    </i>
    <i r="1" i="7">
      <x v="16"/>
    </i>
    <i r="1" i="7">
      <x v="17"/>
    </i>
    <i r="1" i="7">
      <x v="18"/>
    </i>
    <i r="1" i="7">
      <x v="19"/>
    </i>
    <i r="1" i="7">
      <x v="20"/>
    </i>
    <i r="1" i="7">
      <x v="21"/>
    </i>
    <i r="1" i="7">
      <x v="22"/>
    </i>
    <i r="1" i="7">
      <x v="23"/>
    </i>
    <i r="1" i="7">
      <x v="24"/>
    </i>
    <i r="1" i="7">
      <x v="25"/>
    </i>
    <i r="1" i="7">
      <x v="26"/>
    </i>
    <i r="1" i="7">
      <x v="27"/>
    </i>
    <i r="1" i="7">
      <x v="28"/>
    </i>
    <i r="1" i="7">
      <x v="29"/>
    </i>
    <i r="1" i="7">
      <x v="30"/>
    </i>
    <i r="1" i="7">
      <x v="31"/>
    </i>
    <i r="1" i="7">
      <x v="32"/>
    </i>
  </rowItems>
  <colItems count="1">
    <i/>
  </colItems>
  <dataFields count="8">
    <dataField name="Sum of Mckinley_Tribal" fld="8" baseField="0" baseItem="0"/>
    <dataField name="Sum of Rio Arriba_Tribal" fld="9" baseField="0" baseItem="0"/>
    <dataField name="Sum of San Juan_Tribal" fld="11" baseField="0" baseItem="0"/>
    <dataField name="Sum of Sandoval_Tribal" fld="10" baseField="0" baseItem="0"/>
    <dataField name="Sum of Mckinley_Nontribal" fld="4" baseField="0" baseItem="0"/>
    <dataField name="Sum of Rio Arriba_Nontribal" fld="5" baseField="0" baseItem="0"/>
    <dataField name="Sum of San Juan_Nontribal" fld="7" baseField="0" baseItem="0"/>
    <dataField name="Sum of Sandoval_Nontribal" fld="6" baseField="0" baseItem="0"/>
  </dataField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1" cacheId="73"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L3:R13" firstHeaderRow="1" firstDataRow="2" firstDataCol="2"/>
  <pivotFields count="18">
    <pivotField axis="axisRow" compact="0" outline="0" showAll="0" defaultSubtotal="0">
      <items count="32">
        <item h="1" x="22"/>
        <item h="1" x="1"/>
        <item h="1" x="0"/>
        <item h="1" x="30"/>
        <item x="29"/>
        <item h="1" x="26"/>
        <item h="1" x="25"/>
        <item h="1" x="24"/>
        <item h="1" x="23"/>
        <item h="1" x="17"/>
        <item h="1" x="19"/>
        <item h="1" x="28"/>
        <item h="1" x="27"/>
        <item h="1" x="6"/>
        <item h="1" x="8"/>
        <item h="1" x="7"/>
        <item h="1" x="16"/>
        <item h="1" x="14"/>
        <item h="1" x="9"/>
        <item h="1" x="20"/>
        <item h="1" x="3"/>
        <item h="1" x="2"/>
        <item h="1" x="21"/>
        <item h="1" x="18"/>
        <item h="1" x="15"/>
        <item h="1" x="11"/>
        <item h="1" x="10"/>
        <item h="1" x="12"/>
        <item h="1" x="5"/>
        <item h="1" x="4"/>
        <item h="1" x="31"/>
        <item h="1" x="13"/>
      </items>
    </pivotField>
    <pivotField axis="axisRow" compact="0" outline="0" showAll="0">
      <items count="13">
        <item h="1" x="0"/>
        <item x="8"/>
        <item x="9"/>
        <item x="10"/>
        <item x="11"/>
        <item x="4"/>
        <item h="1" x="1"/>
        <item x="5"/>
        <item h="1" x="3"/>
        <item x="7"/>
        <item h="1" x="2"/>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0"/>
    <field x="1"/>
  </rowFields>
  <rowItems count="9">
    <i>
      <x v="4"/>
      <x v="1"/>
    </i>
    <i r="1">
      <x v="2"/>
    </i>
    <i r="1">
      <x v="3"/>
    </i>
    <i r="1">
      <x v="4"/>
    </i>
    <i r="1">
      <x v="5"/>
    </i>
    <i r="1">
      <x v="7"/>
    </i>
    <i r="1">
      <x v="9"/>
    </i>
    <i r="1">
      <x v="11"/>
    </i>
    <i t="grand">
      <x/>
    </i>
  </rowItems>
  <colFields count="1">
    <field x="-2"/>
  </colFields>
  <colItems count="5">
    <i>
      <x/>
    </i>
    <i i="1">
      <x v="1"/>
    </i>
    <i i="2">
      <x v="2"/>
    </i>
    <i i="3">
      <x v="3"/>
    </i>
    <i i="4">
      <x v="4"/>
    </i>
  </colItems>
  <dataFields count="5">
    <dataField name="Sum of NOx (tons/year)2" fld="12" baseField="0" baseItem="0"/>
    <dataField name="Sum of VOC (tons/year)2" fld="13" baseField="0" baseItem="0"/>
    <dataField name="Sum of CO (tons/year)2" fld="14" baseField="0" baseItem="0"/>
    <dataField name="Sum of SOx (tons/year)2" fld="15" baseField="0" baseItem="0"/>
    <dataField name="Sum of PM (tons/year)2" fld="16"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5:C36"/>
  <sheetViews>
    <sheetView tabSelected="1" zoomScale="85" workbookViewId="0">
      <selection activeCell="I7" sqref="I7"/>
    </sheetView>
  </sheetViews>
  <sheetFormatPr defaultRowHeight="13.2"/>
  <sheetData>
    <row r="5" spans="2:3">
      <c r="B5" s="52"/>
      <c r="C5" s="52"/>
    </row>
    <row r="6" spans="2:3">
      <c r="B6" s="38"/>
    </row>
    <row r="7" spans="2:3">
      <c r="B7" s="32"/>
    </row>
    <row r="8" spans="2:3">
      <c r="B8" s="32"/>
    </row>
    <row r="36" spans="1:1">
      <c r="A36" s="26" t="s">
        <v>17672</v>
      </c>
    </row>
  </sheetData>
  <phoneticPr fontId="5"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8368"/>
  <sheetViews>
    <sheetView zoomScale="85" zoomScaleNormal="85" workbookViewId="0">
      <pane ySplit="5" topLeftCell="A1644" activePane="bottomLeft" state="frozen"/>
      <selection pane="bottomLeft" activeCell="A6" sqref="A6"/>
    </sheetView>
  </sheetViews>
  <sheetFormatPr defaultRowHeight="13.2"/>
  <cols>
    <col min="1" max="1" width="21.33203125" customWidth="1"/>
    <col min="2" max="2" width="8.6640625" bestFit="1" customWidth="1"/>
    <col min="3" max="3" width="12.6640625" style="29" customWidth="1"/>
    <col min="4" max="4" width="13.5546875" customWidth="1"/>
    <col min="5" max="5" width="16.44140625" bestFit="1" customWidth="1"/>
    <col min="6" max="10" width="16.44140625" style="199" bestFit="1" customWidth="1"/>
    <col min="12" max="12" width="9.109375" style="395"/>
  </cols>
  <sheetData>
    <row r="1" spans="1:12">
      <c r="A1" s="10" t="s">
        <v>273</v>
      </c>
      <c r="E1" s="6"/>
      <c r="F1" s="88"/>
      <c r="G1" s="88"/>
      <c r="H1" s="88"/>
      <c r="I1" s="88"/>
      <c r="J1" s="88"/>
      <c r="K1" s="395"/>
      <c r="L1"/>
    </row>
    <row r="2" spans="1:12">
      <c r="K2" s="395"/>
      <c r="L2"/>
    </row>
    <row r="3" spans="1:12">
      <c r="F3" s="432" t="b">
        <f>SUM(F6:F1719)=SUM('survey-based_src_summary'!M6:M389,Permitted_sources!W5:W1284,,EPA_Tribal_Part71_Src!I5:I54)</f>
        <v>1</v>
      </c>
      <c r="G3" s="432" t="b">
        <f>SUM(G6:G1719)=SUM('survey-based_src_summary'!N6:N389,Permitted_sources!X5:X1284,,EPA_Tribal_Part71_Src!J5:J54)</f>
        <v>1</v>
      </c>
      <c r="H3" s="432" t="b">
        <f>SUM(H6:H1719)=SUM('survey-based_src_summary'!O6:O389,Permitted_sources!Y5:Y1284,,EPA_Tribal_Part71_Src!K5:K54)</f>
        <v>1</v>
      </c>
      <c r="I3" s="432" t="b">
        <f>SUM(I6:I1719)=SUM('survey-based_src_summary'!P6:P389,Permitted_sources!Z5:Z1284,,EPA_Tribal_Part71_Src!L5:L54)</f>
        <v>1</v>
      </c>
      <c r="J3" s="432" t="b">
        <f>SUM(J6:J1719)=SUM('survey-based_src_summary'!Q6:Q389,Permitted_sources!AA5:AA1284,,EPA_Tribal_Part71_Src!M5:M54)</f>
        <v>1</v>
      </c>
      <c r="K3" s="395"/>
      <c r="L3"/>
    </row>
    <row r="4" spans="1:12">
      <c r="F4" s="497" t="s">
        <v>376</v>
      </c>
      <c r="G4" s="497"/>
      <c r="H4" s="497"/>
      <c r="I4" s="497"/>
      <c r="J4" s="497"/>
      <c r="K4" s="395"/>
      <c r="L4"/>
    </row>
    <row r="5" spans="1:12">
      <c r="A5" s="3" t="s">
        <v>139</v>
      </c>
      <c r="B5" s="3" t="s">
        <v>256</v>
      </c>
      <c r="C5" s="30" t="s">
        <v>255</v>
      </c>
      <c r="D5" s="3" t="s">
        <v>324</v>
      </c>
      <c r="E5" s="3" t="s">
        <v>254</v>
      </c>
      <c r="F5" s="396" t="s">
        <v>132</v>
      </c>
      <c r="G5" s="396" t="s">
        <v>133</v>
      </c>
      <c r="H5" s="396" t="s">
        <v>134</v>
      </c>
      <c r="I5" s="396" t="s">
        <v>135</v>
      </c>
      <c r="J5" s="396" t="s">
        <v>136</v>
      </c>
      <c r="K5" s="395"/>
      <c r="L5"/>
    </row>
    <row r="6" spans="1:12">
      <c r="A6" t="s">
        <v>386</v>
      </c>
      <c r="B6" t="str">
        <f>'survey-based_src_summary'!C6</f>
        <v>35</v>
      </c>
      <c r="C6" t="str">
        <f>'survey-based_src_summary'!D6</f>
        <v>35031</v>
      </c>
      <c r="D6" t="str">
        <f>'survey-based_src_summary'!F6</f>
        <v>2310021603CONV</v>
      </c>
      <c r="E6" t="str">
        <f>'survey-based_src_summary'!G6</f>
        <v>Venting - blowdowns</v>
      </c>
      <c r="F6" s="199">
        <f>'survey-based_src_summary'!M6</f>
        <v>0</v>
      </c>
      <c r="G6" s="199">
        <f>'survey-based_src_summary'!N6</f>
        <v>0.27702099848120731</v>
      </c>
      <c r="H6" s="199">
        <f>'survey-based_src_summary'!O6</f>
        <v>0</v>
      </c>
      <c r="I6" s="199">
        <f>'survey-based_src_summary'!P6</f>
        <v>0</v>
      </c>
      <c r="J6" s="199">
        <f>'survey-based_src_summary'!Q6</f>
        <v>0</v>
      </c>
      <c r="K6" s="395" t="str">
        <f>IF(LEN(C6)=5,"Total","Tribal/Non-tribal")</f>
        <v>Total</v>
      </c>
      <c r="L6"/>
    </row>
    <row r="7" spans="1:12">
      <c r="A7" t="s">
        <v>386</v>
      </c>
      <c r="B7" t="str">
        <f>'survey-based_src_summary'!C7</f>
        <v>35</v>
      </c>
      <c r="C7" t="str">
        <f>'survey-based_src_summary'!D7</f>
        <v>35039</v>
      </c>
      <c r="D7" t="str">
        <f>'survey-based_src_summary'!F7</f>
        <v>2310021603CONV</v>
      </c>
      <c r="E7" t="str">
        <f>'survey-based_src_summary'!G7</f>
        <v>Venting - blowdowns</v>
      </c>
      <c r="F7" s="199">
        <f>'survey-based_src_summary'!M7</f>
        <v>0</v>
      </c>
      <c r="G7" s="199">
        <f>'survey-based_src_summary'!N7</f>
        <v>5921.9137759395071</v>
      </c>
      <c r="H7" s="199">
        <f>'survey-based_src_summary'!O7</f>
        <v>0</v>
      </c>
      <c r="I7" s="199">
        <f>'survey-based_src_summary'!P7</f>
        <v>0</v>
      </c>
      <c r="J7" s="199">
        <f>'survey-based_src_summary'!Q7</f>
        <v>0</v>
      </c>
      <c r="K7" s="395" t="str">
        <f t="shared" ref="K7:K70" si="0">IF(LEN(C7)=5,"Total","Tribal/Non-tribal")</f>
        <v>Total</v>
      </c>
      <c r="L7"/>
    </row>
    <row r="8" spans="1:12">
      <c r="A8" t="s">
        <v>386</v>
      </c>
      <c r="B8" t="str">
        <f>'survey-based_src_summary'!C8</f>
        <v>35</v>
      </c>
      <c r="C8" t="str">
        <f>'survey-based_src_summary'!D8</f>
        <v>35045</v>
      </c>
      <c r="D8" t="str">
        <f>'survey-based_src_summary'!F8</f>
        <v>2310021603CONV</v>
      </c>
      <c r="E8" t="str">
        <f>'survey-based_src_summary'!G8</f>
        <v>Venting - blowdowns</v>
      </c>
      <c r="F8" s="199">
        <f>'survey-based_src_summary'!M8</f>
        <v>0</v>
      </c>
      <c r="G8" s="199">
        <f>'survey-based_src_summary'!N8</f>
        <v>6000.7033502788854</v>
      </c>
      <c r="H8" s="199">
        <f>'survey-based_src_summary'!O8</f>
        <v>0</v>
      </c>
      <c r="I8" s="199">
        <f>'survey-based_src_summary'!P8</f>
        <v>0</v>
      </c>
      <c r="J8" s="199">
        <f>'survey-based_src_summary'!Q8</f>
        <v>0</v>
      </c>
      <c r="K8" s="395" t="str">
        <f t="shared" si="0"/>
        <v>Total</v>
      </c>
      <c r="L8"/>
    </row>
    <row r="9" spans="1:12">
      <c r="A9" t="s">
        <v>386</v>
      </c>
      <c r="B9" t="str">
        <f>'survey-based_src_summary'!C9</f>
        <v>35</v>
      </c>
      <c r="C9" t="str">
        <f>'survey-based_src_summary'!D9</f>
        <v>35043</v>
      </c>
      <c r="D9" t="str">
        <f>'survey-based_src_summary'!F9</f>
        <v>2310021603CONV</v>
      </c>
      <c r="E9" t="str">
        <f>'survey-based_src_summary'!G9</f>
        <v>Venting - blowdowns</v>
      </c>
      <c r="F9" s="199">
        <f>'survey-based_src_summary'!M9</f>
        <v>0</v>
      </c>
      <c r="G9" s="199">
        <f>'survey-based_src_summary'!N9</f>
        <v>24.152212241032217</v>
      </c>
      <c r="H9" s="199">
        <f>'survey-based_src_summary'!O9</f>
        <v>0</v>
      </c>
      <c r="I9" s="199">
        <f>'survey-based_src_summary'!P9</f>
        <v>0</v>
      </c>
      <c r="J9" s="199">
        <f>'survey-based_src_summary'!Q9</f>
        <v>0</v>
      </c>
      <c r="K9" s="395" t="str">
        <f t="shared" si="0"/>
        <v>Total</v>
      </c>
      <c r="L9"/>
    </row>
    <row r="10" spans="1:12" s="31" customFormat="1">
      <c r="A10" s="31" t="s">
        <v>386</v>
      </c>
      <c r="B10" s="31" t="str">
        <f>'survey-based_src_summary'!C10</f>
        <v>35</v>
      </c>
      <c r="C10" s="31" t="str">
        <f>'survey-based_src_summary'!D10</f>
        <v>3503101</v>
      </c>
      <c r="D10" s="31" t="str">
        <f>'survey-based_src_summary'!F10</f>
        <v>2310021603CONV</v>
      </c>
      <c r="E10" s="31" t="str">
        <f>'survey-based_src_summary'!G10</f>
        <v>Venting - blowdowns</v>
      </c>
      <c r="F10" s="215">
        <f>'survey-based_src_summary'!M10</f>
        <v>0</v>
      </c>
      <c r="G10" s="215">
        <f>'survey-based_src_summary'!N10</f>
        <v>0</v>
      </c>
      <c r="H10" s="215">
        <f>'survey-based_src_summary'!O10</f>
        <v>0</v>
      </c>
      <c r="I10" s="215">
        <f>'survey-based_src_summary'!P10</f>
        <v>0</v>
      </c>
      <c r="J10" s="215">
        <f>'survey-based_src_summary'!Q10</f>
        <v>0</v>
      </c>
      <c r="K10" s="395" t="str">
        <f t="shared" si="0"/>
        <v>Tribal/Non-tribal</v>
      </c>
    </row>
    <row r="11" spans="1:12" s="31" customFormat="1">
      <c r="A11" s="31" t="s">
        <v>386</v>
      </c>
      <c r="B11" s="31" t="str">
        <f>'survey-based_src_summary'!C11</f>
        <v>35</v>
      </c>
      <c r="C11" s="31" t="str">
        <f>'survey-based_src_summary'!D11</f>
        <v>3503901</v>
      </c>
      <c r="D11" s="31" t="str">
        <f>'survey-based_src_summary'!F11</f>
        <v>2310021603CONV</v>
      </c>
      <c r="E11" s="31" t="str">
        <f>'survey-based_src_summary'!G11</f>
        <v>Venting - blowdowns</v>
      </c>
      <c r="F11" s="215">
        <f>'survey-based_src_summary'!M11</f>
        <v>0</v>
      </c>
      <c r="G11" s="215">
        <f>'survey-based_src_summary'!N11</f>
        <v>836.12102985156582</v>
      </c>
      <c r="H11" s="215">
        <f>'survey-based_src_summary'!O11</f>
        <v>0</v>
      </c>
      <c r="I11" s="215">
        <f>'survey-based_src_summary'!P11</f>
        <v>0</v>
      </c>
      <c r="J11" s="215">
        <f>'survey-based_src_summary'!Q11</f>
        <v>0</v>
      </c>
      <c r="K11" s="395" t="str">
        <f t="shared" si="0"/>
        <v>Tribal/Non-tribal</v>
      </c>
    </row>
    <row r="12" spans="1:12" s="31" customFormat="1">
      <c r="A12" s="31" t="s">
        <v>386</v>
      </c>
      <c r="B12" s="31" t="str">
        <f>'survey-based_src_summary'!C12</f>
        <v>35</v>
      </c>
      <c r="C12" s="31" t="str">
        <f>'survey-based_src_summary'!D12</f>
        <v>3504501</v>
      </c>
      <c r="D12" s="31" t="str">
        <f>'survey-based_src_summary'!F12</f>
        <v>2310021603CONV</v>
      </c>
      <c r="E12" s="31" t="str">
        <f>'survey-based_src_summary'!G12</f>
        <v>Venting - blowdowns</v>
      </c>
      <c r="F12" s="215">
        <f>'survey-based_src_summary'!M12</f>
        <v>0</v>
      </c>
      <c r="G12" s="215">
        <f>'survey-based_src_summary'!N12</f>
        <v>173.22545138193638</v>
      </c>
      <c r="H12" s="215">
        <f>'survey-based_src_summary'!O12</f>
        <v>0</v>
      </c>
      <c r="I12" s="215">
        <f>'survey-based_src_summary'!P12</f>
        <v>0</v>
      </c>
      <c r="J12" s="215">
        <f>'survey-based_src_summary'!Q12</f>
        <v>0</v>
      </c>
      <c r="K12" s="395" t="str">
        <f t="shared" si="0"/>
        <v>Tribal/Non-tribal</v>
      </c>
    </row>
    <row r="13" spans="1:12" s="31" customFormat="1">
      <c r="A13" s="31" t="s">
        <v>386</v>
      </c>
      <c r="B13" s="31" t="str">
        <f>'survey-based_src_summary'!C13</f>
        <v>35</v>
      </c>
      <c r="C13" s="31" t="str">
        <f>'survey-based_src_summary'!D13</f>
        <v>3504301</v>
      </c>
      <c r="D13" s="31" t="str">
        <f>'survey-based_src_summary'!F13</f>
        <v>2310021603CONV</v>
      </c>
      <c r="E13" s="31" t="str">
        <f>'survey-based_src_summary'!G13</f>
        <v>Venting - blowdowns</v>
      </c>
      <c r="F13" s="215">
        <f>'survey-based_src_summary'!M13</f>
        <v>0</v>
      </c>
      <c r="G13" s="215">
        <f>'survey-based_src_summary'!N13</f>
        <v>14.392706858134478</v>
      </c>
      <c r="H13" s="215">
        <f>'survey-based_src_summary'!O13</f>
        <v>0</v>
      </c>
      <c r="I13" s="215">
        <f>'survey-based_src_summary'!P13</f>
        <v>0</v>
      </c>
      <c r="J13" s="215">
        <f>'survey-based_src_summary'!Q13</f>
        <v>0</v>
      </c>
      <c r="K13" s="395" t="str">
        <f t="shared" si="0"/>
        <v>Tribal/Non-tribal</v>
      </c>
    </row>
    <row r="14" spans="1:12" s="33" customFormat="1">
      <c r="A14" s="33" t="s">
        <v>386</v>
      </c>
      <c r="B14" s="33" t="str">
        <f>'survey-based_src_summary'!C14</f>
        <v>35</v>
      </c>
      <c r="C14" s="33" t="str">
        <f>'survey-based_src_summary'!D14</f>
        <v>3503102</v>
      </c>
      <c r="D14" s="33" t="str">
        <f>'survey-based_src_summary'!F14</f>
        <v>2310021603CONV</v>
      </c>
      <c r="E14" s="33" t="str">
        <f>'survey-based_src_summary'!G14</f>
        <v>Venting - blowdowns</v>
      </c>
      <c r="F14" s="214">
        <f>'survey-based_src_summary'!M14</f>
        <v>0</v>
      </c>
      <c r="G14" s="214">
        <f>'survey-based_src_summary'!N14</f>
        <v>0.27702099848120731</v>
      </c>
      <c r="H14" s="214">
        <f>'survey-based_src_summary'!O14</f>
        <v>0</v>
      </c>
      <c r="I14" s="214">
        <f>'survey-based_src_summary'!P14</f>
        <v>0</v>
      </c>
      <c r="J14" s="214">
        <f>'survey-based_src_summary'!Q14</f>
        <v>0</v>
      </c>
      <c r="K14" s="395" t="str">
        <f t="shared" si="0"/>
        <v>Tribal/Non-tribal</v>
      </c>
    </row>
    <row r="15" spans="1:12" s="33" customFormat="1">
      <c r="A15" s="33" t="s">
        <v>386</v>
      </c>
      <c r="B15" s="33" t="str">
        <f>'survey-based_src_summary'!C15</f>
        <v>35</v>
      </c>
      <c r="C15" s="33" t="str">
        <f>'survey-based_src_summary'!D15</f>
        <v>3503902</v>
      </c>
      <c r="D15" s="33" t="str">
        <f>'survey-based_src_summary'!F15</f>
        <v>2310021603CONV</v>
      </c>
      <c r="E15" s="33" t="str">
        <f>'survey-based_src_summary'!G15</f>
        <v>Venting - blowdowns</v>
      </c>
      <c r="F15" s="214">
        <f>'survey-based_src_summary'!M15</f>
        <v>0</v>
      </c>
      <c r="G15" s="214">
        <f>'survey-based_src_summary'!N15</f>
        <v>5085.7927460879409</v>
      </c>
      <c r="H15" s="214">
        <f>'survey-based_src_summary'!O15</f>
        <v>0</v>
      </c>
      <c r="I15" s="214">
        <f>'survey-based_src_summary'!P15</f>
        <v>0</v>
      </c>
      <c r="J15" s="214">
        <f>'survey-based_src_summary'!Q15</f>
        <v>0</v>
      </c>
      <c r="K15" s="395" t="str">
        <f t="shared" si="0"/>
        <v>Tribal/Non-tribal</v>
      </c>
    </row>
    <row r="16" spans="1:12" s="33" customFormat="1">
      <c r="A16" s="33" t="s">
        <v>386</v>
      </c>
      <c r="B16" s="33" t="str">
        <f>'survey-based_src_summary'!C16</f>
        <v>35</v>
      </c>
      <c r="C16" s="33" t="str">
        <f>'survey-based_src_summary'!D16</f>
        <v>3504502</v>
      </c>
      <c r="D16" s="33" t="str">
        <f>'survey-based_src_summary'!F16</f>
        <v>2310021603CONV</v>
      </c>
      <c r="E16" s="33" t="str">
        <f>'survey-based_src_summary'!G16</f>
        <v>Venting - blowdowns</v>
      </c>
      <c r="F16" s="214">
        <f>'survey-based_src_summary'!M16</f>
        <v>0</v>
      </c>
      <c r="G16" s="214">
        <f>'survey-based_src_summary'!N16</f>
        <v>5827.4778988969492</v>
      </c>
      <c r="H16" s="214">
        <f>'survey-based_src_summary'!O16</f>
        <v>0</v>
      </c>
      <c r="I16" s="214">
        <f>'survey-based_src_summary'!P16</f>
        <v>0</v>
      </c>
      <c r="J16" s="214">
        <f>'survey-based_src_summary'!Q16</f>
        <v>0</v>
      </c>
      <c r="K16" s="395" t="str">
        <f t="shared" si="0"/>
        <v>Tribal/Non-tribal</v>
      </c>
    </row>
    <row r="17" spans="1:12" s="33" customFormat="1">
      <c r="A17" s="33" t="s">
        <v>386</v>
      </c>
      <c r="B17" s="33" t="str">
        <f>'survey-based_src_summary'!C17</f>
        <v>35</v>
      </c>
      <c r="C17" s="33" t="str">
        <f>'survey-based_src_summary'!D17</f>
        <v>3504302</v>
      </c>
      <c r="D17" s="33" t="str">
        <f>'survey-based_src_summary'!F17</f>
        <v>2310021603CONV</v>
      </c>
      <c r="E17" s="33" t="str">
        <f>'survey-based_src_summary'!G17</f>
        <v>Venting - blowdowns</v>
      </c>
      <c r="F17" s="214">
        <f>'survey-based_src_summary'!M17</f>
        <v>0</v>
      </c>
      <c r="G17" s="214">
        <f>'survey-based_src_summary'!N17</f>
        <v>9.7595053828977392</v>
      </c>
      <c r="H17" s="214">
        <f>'survey-based_src_summary'!O17</f>
        <v>0</v>
      </c>
      <c r="I17" s="214">
        <f>'survey-based_src_summary'!P17</f>
        <v>0</v>
      </c>
      <c r="J17" s="214">
        <f>'survey-based_src_summary'!Q17</f>
        <v>0</v>
      </c>
      <c r="K17" s="395" t="str">
        <f t="shared" si="0"/>
        <v>Tribal/Non-tribal</v>
      </c>
    </row>
    <row r="18" spans="1:12">
      <c r="A18" t="s">
        <v>386</v>
      </c>
      <c r="B18" t="str">
        <f>'survey-based_src_summary'!C18</f>
        <v>35</v>
      </c>
      <c r="C18" t="str">
        <f>'survey-based_src_summary'!D18</f>
        <v>35031</v>
      </c>
      <c r="D18" t="str">
        <f>'survey-based_src_summary'!F18</f>
        <v>2310023603CBM</v>
      </c>
      <c r="E18" t="str">
        <f>'survey-based_src_summary'!G18</f>
        <v>Venting - blowdowns</v>
      </c>
      <c r="F18" s="199">
        <f>'survey-based_src_summary'!M18</f>
        <v>0</v>
      </c>
      <c r="G18" s="199">
        <f>'survey-based_src_summary'!N18</f>
        <v>1.6388891831890573E-4</v>
      </c>
      <c r="H18" s="199">
        <f>'survey-based_src_summary'!O18</f>
        <v>0</v>
      </c>
      <c r="I18" s="199">
        <f>'survey-based_src_summary'!P18</f>
        <v>0</v>
      </c>
      <c r="J18" s="199">
        <f>'survey-based_src_summary'!Q18</f>
        <v>0</v>
      </c>
      <c r="K18" s="395" t="str">
        <f t="shared" si="0"/>
        <v>Total</v>
      </c>
      <c r="L18"/>
    </row>
    <row r="19" spans="1:12">
      <c r="A19" t="s">
        <v>386</v>
      </c>
      <c r="B19" t="str">
        <f>'survey-based_src_summary'!C19</f>
        <v>35</v>
      </c>
      <c r="C19" t="str">
        <f>'survey-based_src_summary'!D19</f>
        <v>35039</v>
      </c>
      <c r="D19" t="str">
        <f>'survey-based_src_summary'!F19</f>
        <v>2310023603CBM</v>
      </c>
      <c r="E19" t="str">
        <f>'survey-based_src_summary'!G19</f>
        <v>Venting - blowdowns</v>
      </c>
      <c r="F19" s="199">
        <f>'survey-based_src_summary'!M19</f>
        <v>0</v>
      </c>
      <c r="G19" s="199">
        <f>'survey-based_src_summary'!N19</f>
        <v>8.2144691639091244E-2</v>
      </c>
      <c r="H19" s="199">
        <f>'survey-based_src_summary'!O19</f>
        <v>0</v>
      </c>
      <c r="I19" s="199">
        <f>'survey-based_src_summary'!P19</f>
        <v>0</v>
      </c>
      <c r="J19" s="199">
        <f>'survey-based_src_summary'!Q19</f>
        <v>0</v>
      </c>
      <c r="K19" s="395" t="str">
        <f t="shared" si="0"/>
        <v>Total</v>
      </c>
      <c r="L19"/>
    </row>
    <row r="20" spans="1:12">
      <c r="A20" t="s">
        <v>386</v>
      </c>
      <c r="B20" t="str">
        <f>'survey-based_src_summary'!C20</f>
        <v>35</v>
      </c>
      <c r="C20" t="str">
        <f>'survey-based_src_summary'!D20</f>
        <v>35045</v>
      </c>
      <c r="D20" t="str">
        <f>'survey-based_src_summary'!F20</f>
        <v>2310023603CBM</v>
      </c>
      <c r="E20" t="str">
        <f>'survey-based_src_summary'!G20</f>
        <v>Venting - blowdowns</v>
      </c>
      <c r="F20" s="199">
        <f>'survey-based_src_summary'!M20</f>
        <v>0</v>
      </c>
      <c r="G20" s="199">
        <f>'survey-based_src_summary'!N20</f>
        <v>0.18409417810535028</v>
      </c>
      <c r="H20" s="199">
        <f>'survey-based_src_summary'!O20</f>
        <v>0</v>
      </c>
      <c r="I20" s="199">
        <f>'survey-based_src_summary'!P20</f>
        <v>0</v>
      </c>
      <c r="J20" s="199">
        <f>'survey-based_src_summary'!Q20</f>
        <v>0</v>
      </c>
      <c r="K20" s="395" t="str">
        <f t="shared" si="0"/>
        <v>Total</v>
      </c>
      <c r="L20"/>
    </row>
    <row r="21" spans="1:12">
      <c r="A21" t="s">
        <v>386</v>
      </c>
      <c r="B21" t="str">
        <f>'survey-based_src_summary'!C21</f>
        <v>35</v>
      </c>
      <c r="C21" t="str">
        <f>'survey-based_src_summary'!D21</f>
        <v>35043</v>
      </c>
      <c r="D21" t="str">
        <f>'survey-based_src_summary'!F21</f>
        <v>2310023603CBM</v>
      </c>
      <c r="E21" t="str">
        <f>'survey-based_src_summary'!G21</f>
        <v>Venting - blowdowns</v>
      </c>
      <c r="F21" s="199">
        <f>'survey-based_src_summary'!M21</f>
        <v>0</v>
      </c>
      <c r="G21" s="199">
        <f>'survey-based_src_summary'!N21</f>
        <v>7.9730852034362403E-4</v>
      </c>
      <c r="H21" s="199">
        <f>'survey-based_src_summary'!O21</f>
        <v>0</v>
      </c>
      <c r="I21" s="199">
        <f>'survey-based_src_summary'!P21</f>
        <v>0</v>
      </c>
      <c r="J21" s="199">
        <f>'survey-based_src_summary'!Q21</f>
        <v>0</v>
      </c>
      <c r="K21" s="395" t="str">
        <f t="shared" si="0"/>
        <v>Total</v>
      </c>
      <c r="L21"/>
    </row>
    <row r="22" spans="1:12" s="31" customFormat="1">
      <c r="A22" s="31" t="s">
        <v>386</v>
      </c>
      <c r="B22" s="31" t="str">
        <f>'survey-based_src_summary'!C22</f>
        <v>35</v>
      </c>
      <c r="C22" s="31" t="str">
        <f>'survey-based_src_summary'!D22</f>
        <v>3503101</v>
      </c>
      <c r="D22" s="31" t="str">
        <f>'survey-based_src_summary'!F22</f>
        <v>2310023603CBM</v>
      </c>
      <c r="E22" s="31" t="str">
        <f>'survey-based_src_summary'!G22</f>
        <v>Venting - blowdowns</v>
      </c>
      <c r="F22" s="215">
        <f>'survey-based_src_summary'!M22</f>
        <v>0</v>
      </c>
      <c r="G22" s="215">
        <f>'survey-based_src_summary'!N22</f>
        <v>0</v>
      </c>
      <c r="H22" s="215">
        <f>'survey-based_src_summary'!O22</f>
        <v>0</v>
      </c>
      <c r="I22" s="215">
        <f>'survey-based_src_summary'!P22</f>
        <v>0</v>
      </c>
      <c r="J22" s="215">
        <f>'survey-based_src_summary'!Q22</f>
        <v>0</v>
      </c>
      <c r="K22" s="395" t="str">
        <f t="shared" si="0"/>
        <v>Tribal/Non-tribal</v>
      </c>
    </row>
    <row r="23" spans="1:12" s="31" customFormat="1">
      <c r="A23" s="31" t="s">
        <v>386</v>
      </c>
      <c r="B23" s="31" t="str">
        <f>'survey-based_src_summary'!C23</f>
        <v>35</v>
      </c>
      <c r="C23" s="31" t="str">
        <f>'survey-based_src_summary'!D23</f>
        <v>3503901</v>
      </c>
      <c r="D23" s="31" t="str">
        <f>'survey-based_src_summary'!F23</f>
        <v>2310023603CBM</v>
      </c>
      <c r="E23" s="31" t="str">
        <f>'survey-based_src_summary'!G23</f>
        <v>Venting - blowdowns</v>
      </c>
      <c r="F23" s="215">
        <f>'survey-based_src_summary'!M23</f>
        <v>0</v>
      </c>
      <c r="G23" s="215">
        <f>'survey-based_src_summary'!N23</f>
        <v>4.0149325753390685E-4</v>
      </c>
      <c r="H23" s="215">
        <f>'survey-based_src_summary'!O23</f>
        <v>0</v>
      </c>
      <c r="I23" s="215">
        <f>'survey-based_src_summary'!P23</f>
        <v>0</v>
      </c>
      <c r="J23" s="215">
        <f>'survey-based_src_summary'!Q23</f>
        <v>0</v>
      </c>
      <c r="K23" s="395" t="str">
        <f t="shared" si="0"/>
        <v>Tribal/Non-tribal</v>
      </c>
    </row>
    <row r="24" spans="1:12" s="31" customFormat="1">
      <c r="A24" s="31" t="s">
        <v>386</v>
      </c>
      <c r="B24" s="31" t="str">
        <f>'survey-based_src_summary'!C24</f>
        <v>35</v>
      </c>
      <c r="C24" s="31" t="str">
        <f>'survey-based_src_summary'!D24</f>
        <v>3504501</v>
      </c>
      <c r="D24" s="31" t="str">
        <f>'survey-based_src_summary'!F24</f>
        <v>2310023603CBM</v>
      </c>
      <c r="E24" s="31" t="str">
        <f>'survey-based_src_summary'!G24</f>
        <v>Venting - blowdowns</v>
      </c>
      <c r="F24" s="215">
        <f>'survey-based_src_summary'!M24</f>
        <v>0</v>
      </c>
      <c r="G24" s="215">
        <f>'survey-based_src_summary'!N24</f>
        <v>7.25301878054635E-4</v>
      </c>
      <c r="H24" s="215">
        <f>'survey-based_src_summary'!O24</f>
        <v>0</v>
      </c>
      <c r="I24" s="215">
        <f>'survey-based_src_summary'!P24</f>
        <v>0</v>
      </c>
      <c r="J24" s="215">
        <f>'survey-based_src_summary'!Q24</f>
        <v>0</v>
      </c>
      <c r="K24" s="395" t="str">
        <f t="shared" si="0"/>
        <v>Tribal/Non-tribal</v>
      </c>
    </row>
    <row r="25" spans="1:12" s="31" customFormat="1">
      <c r="A25" s="31" t="s">
        <v>386</v>
      </c>
      <c r="B25" s="31" t="str">
        <f>'survey-based_src_summary'!C25</f>
        <v>35</v>
      </c>
      <c r="C25" s="31" t="str">
        <f>'survey-based_src_summary'!D25</f>
        <v>3504301</v>
      </c>
      <c r="D25" s="31" t="str">
        <f>'survey-based_src_summary'!F25</f>
        <v>2310023603CBM</v>
      </c>
      <c r="E25" s="31" t="str">
        <f>'survey-based_src_summary'!G25</f>
        <v>Venting - blowdowns</v>
      </c>
      <c r="F25" s="215">
        <f>'survey-based_src_summary'!M25</f>
        <v>0</v>
      </c>
      <c r="G25" s="215">
        <f>'survey-based_src_summary'!N25</f>
        <v>0</v>
      </c>
      <c r="H25" s="215">
        <f>'survey-based_src_summary'!O25</f>
        <v>0</v>
      </c>
      <c r="I25" s="215">
        <f>'survey-based_src_summary'!P25</f>
        <v>0</v>
      </c>
      <c r="J25" s="215">
        <f>'survey-based_src_summary'!Q25</f>
        <v>0</v>
      </c>
      <c r="K25" s="395" t="str">
        <f t="shared" si="0"/>
        <v>Tribal/Non-tribal</v>
      </c>
    </row>
    <row r="26" spans="1:12" s="33" customFormat="1">
      <c r="A26" s="33" t="s">
        <v>386</v>
      </c>
      <c r="B26" s="33" t="str">
        <f>'survey-based_src_summary'!C26</f>
        <v>35</v>
      </c>
      <c r="C26" s="33" t="str">
        <f>'survey-based_src_summary'!D26</f>
        <v>3503102</v>
      </c>
      <c r="D26" s="33" t="str">
        <f>'survey-based_src_summary'!F26</f>
        <v>2310023603CBM</v>
      </c>
      <c r="E26" s="33" t="str">
        <f>'survey-based_src_summary'!G26</f>
        <v>Venting - blowdowns</v>
      </c>
      <c r="F26" s="214">
        <f>'survey-based_src_summary'!M26</f>
        <v>0</v>
      </c>
      <c r="G26" s="214">
        <f>'survey-based_src_summary'!N26</f>
        <v>1.6388891831890573E-4</v>
      </c>
      <c r="H26" s="214">
        <f>'survey-based_src_summary'!O26</f>
        <v>0</v>
      </c>
      <c r="I26" s="214">
        <f>'survey-based_src_summary'!P26</f>
        <v>0</v>
      </c>
      <c r="J26" s="214">
        <f>'survey-based_src_summary'!Q26</f>
        <v>0</v>
      </c>
      <c r="K26" s="395" t="str">
        <f t="shared" si="0"/>
        <v>Tribal/Non-tribal</v>
      </c>
    </row>
    <row r="27" spans="1:12" s="33" customFormat="1">
      <c r="A27" s="33" t="s">
        <v>386</v>
      </c>
      <c r="B27" s="33" t="str">
        <f>'survey-based_src_summary'!C27</f>
        <v>35</v>
      </c>
      <c r="C27" s="33" t="str">
        <f>'survey-based_src_summary'!D27</f>
        <v>3503902</v>
      </c>
      <c r="D27" s="33" t="str">
        <f>'survey-based_src_summary'!F27</f>
        <v>2310023603CBM</v>
      </c>
      <c r="E27" s="33" t="str">
        <f>'survey-based_src_summary'!G27</f>
        <v>Venting - blowdowns</v>
      </c>
      <c r="F27" s="214">
        <f>'survey-based_src_summary'!M27</f>
        <v>0</v>
      </c>
      <c r="G27" s="214">
        <f>'survey-based_src_summary'!N27</f>
        <v>8.174319838155733E-2</v>
      </c>
      <c r="H27" s="214">
        <f>'survey-based_src_summary'!O27</f>
        <v>0</v>
      </c>
      <c r="I27" s="214">
        <f>'survey-based_src_summary'!P27</f>
        <v>0</v>
      </c>
      <c r="J27" s="214">
        <f>'survey-based_src_summary'!Q27</f>
        <v>0</v>
      </c>
      <c r="K27" s="395" t="str">
        <f t="shared" si="0"/>
        <v>Tribal/Non-tribal</v>
      </c>
    </row>
    <row r="28" spans="1:12" s="33" customFormat="1">
      <c r="A28" s="33" t="s">
        <v>386</v>
      </c>
      <c r="B28" s="33" t="str">
        <f>'survey-based_src_summary'!C28</f>
        <v>35</v>
      </c>
      <c r="C28" s="33" t="str">
        <f>'survey-based_src_summary'!D28</f>
        <v>3504502</v>
      </c>
      <c r="D28" s="33" t="str">
        <f>'survey-based_src_summary'!F28</f>
        <v>2310023603CBM</v>
      </c>
      <c r="E28" s="33" t="str">
        <f>'survey-based_src_summary'!G28</f>
        <v>Venting - blowdowns</v>
      </c>
      <c r="F28" s="214">
        <f>'survey-based_src_summary'!M28</f>
        <v>0</v>
      </c>
      <c r="G28" s="214">
        <f>'survey-based_src_summary'!N28</f>
        <v>0.18336887622729564</v>
      </c>
      <c r="H28" s="214">
        <f>'survey-based_src_summary'!O28</f>
        <v>0</v>
      </c>
      <c r="I28" s="214">
        <f>'survey-based_src_summary'!P28</f>
        <v>0</v>
      </c>
      <c r="J28" s="214">
        <f>'survey-based_src_summary'!Q28</f>
        <v>0</v>
      </c>
      <c r="K28" s="395" t="str">
        <f t="shared" si="0"/>
        <v>Tribal/Non-tribal</v>
      </c>
    </row>
    <row r="29" spans="1:12" s="33" customFormat="1">
      <c r="A29" s="33" t="s">
        <v>386</v>
      </c>
      <c r="B29" s="33" t="str">
        <f>'survey-based_src_summary'!C29</f>
        <v>35</v>
      </c>
      <c r="C29" s="33" t="str">
        <f>'survey-based_src_summary'!D29</f>
        <v>3504302</v>
      </c>
      <c r="D29" s="33" t="str">
        <f>'survey-based_src_summary'!F29</f>
        <v>2310023603CBM</v>
      </c>
      <c r="E29" s="33" t="str">
        <f>'survey-based_src_summary'!G29</f>
        <v>Venting - blowdowns</v>
      </c>
      <c r="F29" s="214">
        <f>'survey-based_src_summary'!M29</f>
        <v>0</v>
      </c>
      <c r="G29" s="214">
        <f>'survey-based_src_summary'!N29</f>
        <v>7.9730852034362403E-4</v>
      </c>
      <c r="H29" s="214">
        <f>'survey-based_src_summary'!O29</f>
        <v>0</v>
      </c>
      <c r="I29" s="214">
        <f>'survey-based_src_summary'!P29</f>
        <v>0</v>
      </c>
      <c r="J29" s="214">
        <f>'survey-based_src_summary'!Q29</f>
        <v>0</v>
      </c>
      <c r="K29" s="395" t="str">
        <f t="shared" si="0"/>
        <v>Tribal/Non-tribal</v>
      </c>
    </row>
    <row r="30" spans="1:12">
      <c r="A30" t="s">
        <v>386</v>
      </c>
      <c r="B30" t="str">
        <f>'survey-based_src_summary'!C30</f>
        <v>35</v>
      </c>
      <c r="C30" t="str">
        <f>'survey-based_src_summary'!D30</f>
        <v>35031</v>
      </c>
      <c r="D30" t="str">
        <f>'survey-based_src_summary'!F30</f>
        <v>2310021601CONV</v>
      </c>
      <c r="E30" t="str">
        <f>'survey-based_src_summary'!G30</f>
        <v>Venting - initial completions and Fracing Engines</v>
      </c>
      <c r="F30" s="199">
        <f>'survey-based_src_summary'!M30</f>
        <v>0</v>
      </c>
      <c r="G30" s="199">
        <f>'survey-based_src_summary'!N30</f>
        <v>0</v>
      </c>
      <c r="H30" s="199">
        <f>'survey-based_src_summary'!O30</f>
        <v>0</v>
      </c>
      <c r="I30" s="199">
        <f>'survey-based_src_summary'!P30</f>
        <v>0</v>
      </c>
      <c r="J30" s="199">
        <f>'survey-based_src_summary'!Q30</f>
        <v>0</v>
      </c>
      <c r="K30" s="395" t="str">
        <f t="shared" si="0"/>
        <v>Total</v>
      </c>
      <c r="L30"/>
    </row>
    <row r="31" spans="1:12">
      <c r="A31" t="s">
        <v>386</v>
      </c>
      <c r="B31" t="str">
        <f>'survey-based_src_summary'!C31</f>
        <v>35</v>
      </c>
      <c r="C31" t="str">
        <f>'survey-based_src_summary'!D31</f>
        <v>35039</v>
      </c>
      <c r="D31" t="str">
        <f>'survey-based_src_summary'!F31</f>
        <v>2310021601CONV</v>
      </c>
      <c r="E31" t="str">
        <f>'survey-based_src_summary'!G31</f>
        <v>Venting - initial completions and Fracing Engines</v>
      </c>
      <c r="F31" s="199">
        <f>'survey-based_src_summary'!M31</f>
        <v>246.61919741189172</v>
      </c>
      <c r="G31" s="199">
        <f>'survey-based_src_summary'!N31</f>
        <v>1933.1155347527781</v>
      </c>
      <c r="H31" s="199">
        <f>'survey-based_src_summary'!O31</f>
        <v>55.763303832980327</v>
      </c>
      <c r="I31" s="199">
        <f>'survey-based_src_summary'!P31</f>
        <v>0.43038322679228974</v>
      </c>
      <c r="J31" s="199">
        <f>'survey-based_src_summary'!Q31</f>
        <v>9.5867848135126117</v>
      </c>
      <c r="K31" s="395" t="str">
        <f t="shared" si="0"/>
        <v>Total</v>
      </c>
      <c r="L31"/>
    </row>
    <row r="32" spans="1:12">
      <c r="A32" t="s">
        <v>386</v>
      </c>
      <c r="B32" t="str">
        <f>'survey-based_src_summary'!C32</f>
        <v>35</v>
      </c>
      <c r="C32" t="str">
        <f>'survey-based_src_summary'!D32</f>
        <v>35045</v>
      </c>
      <c r="D32" t="str">
        <f>'survey-based_src_summary'!F32</f>
        <v>2310021601CONV</v>
      </c>
      <c r="E32" t="str">
        <f>'survey-based_src_summary'!G32</f>
        <v>Venting - initial completions and Fracing Engines</v>
      </c>
      <c r="F32" s="199">
        <f>'survey-based_src_summary'!M32</f>
        <v>151.37389385081929</v>
      </c>
      <c r="G32" s="199">
        <f>'survey-based_src_summary'!N32</f>
        <v>1291.0995884772415</v>
      </c>
      <c r="H32" s="199">
        <f>'survey-based_src_summary'!O32</f>
        <v>34.227296673448372</v>
      </c>
      <c r="I32" s="199">
        <f>'survey-based_src_summary'!P32</f>
        <v>0.26416753266300164</v>
      </c>
      <c r="J32" s="199">
        <f>'survey-based_src_summary'!Q32</f>
        <v>5.8843308305297795</v>
      </c>
      <c r="K32" s="395" t="str">
        <f t="shared" si="0"/>
        <v>Total</v>
      </c>
      <c r="L32"/>
    </row>
    <row r="33" spans="1:12">
      <c r="A33" t="s">
        <v>386</v>
      </c>
      <c r="B33" t="str">
        <f>'survey-based_src_summary'!C33</f>
        <v>35</v>
      </c>
      <c r="C33" t="str">
        <f>'survey-based_src_summary'!D33</f>
        <v>35043</v>
      </c>
      <c r="D33" t="str">
        <f>'survey-based_src_summary'!F33</f>
        <v>2310021601CONV</v>
      </c>
      <c r="E33" t="str">
        <f>'survey-based_src_summary'!G33</f>
        <v>Venting - initial completions and Fracing Engines</v>
      </c>
      <c r="F33" s="199">
        <f>'survey-based_src_summary'!M33</f>
        <v>27.462301040025512</v>
      </c>
      <c r="G33" s="199">
        <f>'survey-based_src_summary'!N33</f>
        <v>252.45124969039364</v>
      </c>
      <c r="H33" s="199">
        <f>'survey-based_src_summary'!O33</f>
        <v>6.2095272911380928</v>
      </c>
      <c r="I33" s="199">
        <f>'survey-based_src_summary'!P33</f>
        <v>4.7925359666982359E-2</v>
      </c>
      <c r="J33" s="199">
        <f>'survey-based_src_summary'!Q33</f>
        <v>1.0675372125022307</v>
      </c>
      <c r="K33" s="395" t="str">
        <f t="shared" si="0"/>
        <v>Total</v>
      </c>
      <c r="L33"/>
    </row>
    <row r="34" spans="1:12" s="31" customFormat="1">
      <c r="A34" s="31" t="s">
        <v>386</v>
      </c>
      <c r="B34" s="31" t="str">
        <f>'survey-based_src_summary'!C34</f>
        <v>35</v>
      </c>
      <c r="C34" s="31" t="str">
        <f>'survey-based_src_summary'!D34</f>
        <v>3503101</v>
      </c>
      <c r="D34" s="31" t="str">
        <f>'survey-based_src_summary'!F34</f>
        <v>2310021601CONV</v>
      </c>
      <c r="E34" s="31" t="str">
        <f>'survey-based_src_summary'!G34</f>
        <v>Venting - initial completions and Fracing Engines</v>
      </c>
      <c r="F34" s="215">
        <f>'survey-based_src_summary'!M34</f>
        <v>0</v>
      </c>
      <c r="G34" s="215">
        <f>'survey-based_src_summary'!N34</f>
        <v>0</v>
      </c>
      <c r="H34" s="215">
        <f>'survey-based_src_summary'!O34</f>
        <v>0</v>
      </c>
      <c r="I34" s="215">
        <f>'survey-based_src_summary'!P34</f>
        <v>0</v>
      </c>
      <c r="J34" s="215">
        <f>'survey-based_src_summary'!Q34</f>
        <v>0</v>
      </c>
      <c r="K34" s="395" t="str">
        <f t="shared" si="0"/>
        <v>Tribal/Non-tribal</v>
      </c>
    </row>
    <row r="35" spans="1:12" s="31" customFormat="1">
      <c r="A35" s="31" t="s">
        <v>386</v>
      </c>
      <c r="B35" s="31" t="str">
        <f>'survey-based_src_summary'!C35</f>
        <v>35</v>
      </c>
      <c r="C35" s="31" t="str">
        <f>'survey-based_src_summary'!D35</f>
        <v>3503901</v>
      </c>
      <c r="D35" s="31" t="str">
        <f>'survey-based_src_summary'!F35</f>
        <v>2310021601CONV</v>
      </c>
      <c r="E35" s="31" t="str">
        <f>'survey-based_src_summary'!G35</f>
        <v>Venting - initial completions and Fracing Engines</v>
      </c>
      <c r="F35" s="215">
        <f>'survey-based_src_summary'!M35</f>
        <v>41.065179966822903</v>
      </c>
      <c r="G35" s="215">
        <f>'survey-based_src_summary'!N35</f>
        <v>540.86520057503799</v>
      </c>
      <c r="H35" s="215">
        <f>'survey-based_src_summary'!O35</f>
        <v>9.2852873234415298</v>
      </c>
      <c r="I35" s="215">
        <f>'survey-based_src_summary'!P35</f>
        <v>7.166418854818285E-2</v>
      </c>
      <c r="J35" s="215">
        <f>'survey-based_src_summary'!Q35</f>
        <v>1.5963195396041669</v>
      </c>
      <c r="K35" s="395" t="str">
        <f t="shared" si="0"/>
        <v>Tribal/Non-tribal</v>
      </c>
    </row>
    <row r="36" spans="1:12" s="31" customFormat="1">
      <c r="A36" s="31" t="s">
        <v>386</v>
      </c>
      <c r="B36" s="31" t="str">
        <f>'survey-based_src_summary'!C36</f>
        <v>35</v>
      </c>
      <c r="C36" s="31" t="str">
        <f>'survey-based_src_summary'!D36</f>
        <v>3504501</v>
      </c>
      <c r="D36" s="31" t="str">
        <f>'survey-based_src_summary'!F36</f>
        <v>2310021601CONV</v>
      </c>
      <c r="E36" s="31" t="str">
        <f>'survey-based_src_summary'!G36</f>
        <v>Venting - initial completions and Fracing Engines</v>
      </c>
      <c r="F36" s="215">
        <f>'survey-based_src_summary'!M36</f>
        <v>9.1160729995825509</v>
      </c>
      <c r="G36" s="215">
        <f>'survey-based_src_summary'!N36</f>
        <v>135.14369382175312</v>
      </c>
      <c r="H36" s="215">
        <f>'survey-based_src_summary'!O36</f>
        <v>2.0612440303677606</v>
      </c>
      <c r="I36" s="215">
        <f>'survey-based_src_summary'!P36</f>
        <v>1.5908757121943437E-2</v>
      </c>
      <c r="J36" s="215">
        <f>'survey-based_src_summary'!Q36</f>
        <v>0.35436750710573967</v>
      </c>
      <c r="K36" s="395" t="str">
        <f t="shared" si="0"/>
        <v>Tribal/Non-tribal</v>
      </c>
    </row>
    <row r="37" spans="1:12" s="31" customFormat="1">
      <c r="A37" s="31" t="s">
        <v>386</v>
      </c>
      <c r="B37" s="31" t="str">
        <f>'survey-based_src_summary'!C37</f>
        <v>35</v>
      </c>
      <c r="C37" s="31" t="str">
        <f>'survey-based_src_summary'!D37</f>
        <v>3504301</v>
      </c>
      <c r="D37" s="31" t="str">
        <f>'survey-based_src_summary'!F37</f>
        <v>2310021601CONV</v>
      </c>
      <c r="E37" s="31" t="str">
        <f>'survey-based_src_summary'!G37</f>
        <v>Venting - initial completions and Fracing Engines</v>
      </c>
      <c r="F37" s="215">
        <f>'survey-based_src_summary'!M37</f>
        <v>10.32770295522327</v>
      </c>
      <c r="G37" s="215">
        <f>'survey-based_src_summary'!N37</f>
        <v>135.2201764445114</v>
      </c>
      <c r="H37" s="215">
        <f>'survey-based_src_summary'!O37</f>
        <v>2.3352068445305645</v>
      </c>
      <c r="I37" s="215">
        <f>'survey-based_src_summary'!P37</f>
        <v>1.8023212182454906E-2</v>
      </c>
      <c r="J37" s="215">
        <f>'survey-based_src_summary'!Q37</f>
        <v>0.40146698589827473</v>
      </c>
      <c r="K37" s="395" t="str">
        <f t="shared" si="0"/>
        <v>Tribal/Non-tribal</v>
      </c>
    </row>
    <row r="38" spans="1:12" s="33" customFormat="1">
      <c r="A38" s="33" t="s">
        <v>386</v>
      </c>
      <c r="B38" s="33" t="str">
        <f>'survey-based_src_summary'!C38</f>
        <v>35</v>
      </c>
      <c r="C38" s="33" t="str">
        <f>'survey-based_src_summary'!D38</f>
        <v>3503102</v>
      </c>
      <c r="D38" s="33" t="str">
        <f>'survey-based_src_summary'!F38</f>
        <v>2310021601CONV</v>
      </c>
      <c r="E38" s="33" t="str">
        <f>'survey-based_src_summary'!G38</f>
        <v>Venting - initial completions and Fracing Engines</v>
      </c>
      <c r="F38" s="214">
        <f>'survey-based_src_summary'!M38</f>
        <v>0</v>
      </c>
      <c r="G38" s="214">
        <f>'survey-based_src_summary'!N38</f>
        <v>0</v>
      </c>
      <c r="H38" s="214">
        <f>'survey-based_src_summary'!O38</f>
        <v>0</v>
      </c>
      <c r="I38" s="214">
        <f>'survey-based_src_summary'!P38</f>
        <v>0</v>
      </c>
      <c r="J38" s="214">
        <f>'survey-based_src_summary'!Q38</f>
        <v>0</v>
      </c>
      <c r="K38" s="395" t="str">
        <f t="shared" si="0"/>
        <v>Tribal/Non-tribal</v>
      </c>
    </row>
    <row r="39" spans="1:12" s="33" customFormat="1">
      <c r="A39" s="33" t="s">
        <v>386</v>
      </c>
      <c r="B39" s="33" t="str">
        <f>'survey-based_src_summary'!C39</f>
        <v>35</v>
      </c>
      <c r="C39" s="33" t="str">
        <f>'survey-based_src_summary'!D39</f>
        <v>3503902</v>
      </c>
      <c r="D39" s="33" t="str">
        <f>'survey-based_src_summary'!F39</f>
        <v>2310021601CONV</v>
      </c>
      <c r="E39" s="33" t="str">
        <f>'survey-based_src_summary'!G39</f>
        <v>Venting - initial completions and Fracing Engines</v>
      </c>
      <c r="F39" s="214">
        <f>'survey-based_src_summary'!M39</f>
        <v>205.55401744506881</v>
      </c>
      <c r="G39" s="214">
        <f>'survey-based_src_summary'!N39</f>
        <v>1392.2503341777401</v>
      </c>
      <c r="H39" s="214">
        <f>'survey-based_src_summary'!O39</f>
        <v>46.478016509538797</v>
      </c>
      <c r="I39" s="214">
        <f>'survey-based_src_summary'!P39</f>
        <v>0.35871903824410689</v>
      </c>
      <c r="J39" s="214">
        <f>'survey-based_src_summary'!Q39</f>
        <v>7.9904652739084456</v>
      </c>
      <c r="K39" s="395" t="str">
        <f t="shared" si="0"/>
        <v>Tribal/Non-tribal</v>
      </c>
    </row>
    <row r="40" spans="1:12" s="33" customFormat="1">
      <c r="A40" s="33" t="s">
        <v>386</v>
      </c>
      <c r="B40" s="33" t="str">
        <f>'survey-based_src_summary'!C40</f>
        <v>35</v>
      </c>
      <c r="C40" s="33" t="str">
        <f>'survey-based_src_summary'!D40</f>
        <v>3504502</v>
      </c>
      <c r="D40" s="33" t="str">
        <f>'survey-based_src_summary'!F40</f>
        <v>2310021601CONV</v>
      </c>
      <c r="E40" s="33" t="str">
        <f>'survey-based_src_summary'!G40</f>
        <v>Venting - initial completions and Fracing Engines</v>
      </c>
      <c r="F40" s="214">
        <f>'survey-based_src_summary'!M40</f>
        <v>142.25782085123674</v>
      </c>
      <c r="G40" s="214">
        <f>'survey-based_src_summary'!N40</f>
        <v>1155.9558946554882</v>
      </c>
      <c r="H40" s="214">
        <f>'survey-based_src_summary'!O40</f>
        <v>32.166052643080612</v>
      </c>
      <c r="I40" s="214">
        <f>'survey-based_src_summary'!P40</f>
        <v>0.24825877554105821</v>
      </c>
      <c r="J40" s="214">
        <f>'survey-based_src_summary'!Q40</f>
        <v>5.52996332342404</v>
      </c>
      <c r="K40" s="395" t="str">
        <f t="shared" si="0"/>
        <v>Tribal/Non-tribal</v>
      </c>
    </row>
    <row r="41" spans="1:12" s="33" customFormat="1">
      <c r="A41" s="33" t="s">
        <v>386</v>
      </c>
      <c r="B41" s="33" t="str">
        <f>'survey-based_src_summary'!C41</f>
        <v>35</v>
      </c>
      <c r="C41" s="33" t="str">
        <f>'survey-based_src_summary'!D41</f>
        <v>3504302</v>
      </c>
      <c r="D41" s="33" t="str">
        <f>'survey-based_src_summary'!F41</f>
        <v>2310021601CONV</v>
      </c>
      <c r="E41" s="33" t="str">
        <f>'survey-based_src_summary'!G41</f>
        <v>Venting - initial completions and Fracing Engines</v>
      </c>
      <c r="F41" s="214">
        <f>'survey-based_src_summary'!M41</f>
        <v>17.134598084802242</v>
      </c>
      <c r="G41" s="214">
        <f>'survey-based_src_summary'!N41</f>
        <v>117.23107324588224</v>
      </c>
      <c r="H41" s="214">
        <f>'survey-based_src_summary'!O41</f>
        <v>3.8743204466075278</v>
      </c>
      <c r="I41" s="214">
        <f>'survey-based_src_summary'!P41</f>
        <v>2.9902147484527457E-2</v>
      </c>
      <c r="J41" s="214">
        <f>'survey-based_src_summary'!Q41</f>
        <v>0.66607022660395587</v>
      </c>
      <c r="K41" s="395" t="str">
        <f t="shared" si="0"/>
        <v>Tribal/Non-tribal</v>
      </c>
    </row>
    <row r="42" spans="1:12">
      <c r="A42" t="s">
        <v>386</v>
      </c>
      <c r="B42" t="str">
        <f>'survey-based_src_summary'!C42</f>
        <v>35</v>
      </c>
      <c r="C42" t="str">
        <f>'survey-based_src_summary'!D42</f>
        <v>35031</v>
      </c>
      <c r="D42" t="str">
        <f>'survey-based_src_summary'!F42</f>
        <v>2310023601CBM</v>
      </c>
      <c r="E42" t="str">
        <f>'survey-based_src_summary'!G42</f>
        <v>Venting - initial completions and Fracing Engines</v>
      </c>
      <c r="F42" s="199">
        <f>'survey-based_src_summary'!M42</f>
        <v>0</v>
      </c>
      <c r="G42" s="199">
        <f>'survey-based_src_summary'!N42</f>
        <v>0</v>
      </c>
      <c r="H42" s="199">
        <f>'survey-based_src_summary'!O42</f>
        <v>0</v>
      </c>
      <c r="I42" s="199">
        <f>'survey-based_src_summary'!P42</f>
        <v>0</v>
      </c>
      <c r="J42" s="199">
        <f>'survey-based_src_summary'!Q42</f>
        <v>0</v>
      </c>
      <c r="K42" s="395" t="str">
        <f t="shared" si="0"/>
        <v>Total</v>
      </c>
      <c r="L42"/>
    </row>
    <row r="43" spans="1:12">
      <c r="A43" t="s">
        <v>386</v>
      </c>
      <c r="B43" t="str">
        <f>'survey-based_src_summary'!C43</f>
        <v>35</v>
      </c>
      <c r="C43" t="str">
        <f>'survey-based_src_summary'!D43</f>
        <v>35039</v>
      </c>
      <c r="D43" t="str">
        <f>'survey-based_src_summary'!F43</f>
        <v>2310023601CBM</v>
      </c>
      <c r="E43" t="str">
        <f>'survey-based_src_summary'!G43</f>
        <v>Venting - initial completions and Fracing Engines</v>
      </c>
      <c r="F43" s="199">
        <f>'survey-based_src_summary'!M43</f>
        <v>39.974559595554062</v>
      </c>
      <c r="G43" s="199">
        <f>'survey-based_src_summary'!N43</f>
        <v>3.765294574106377</v>
      </c>
      <c r="H43" s="199">
        <f>'survey-based_src_summary'!O43</f>
        <v>9.0386861027428473</v>
      </c>
      <c r="I43" s="199">
        <f>'survey-based_src_summary'!P43</f>
        <v>6.9760911270833892E-2</v>
      </c>
      <c r="J43" s="199">
        <f>'survey-based_src_summary'!Q43</f>
        <v>1.553924045164514</v>
      </c>
      <c r="K43" s="395" t="str">
        <f t="shared" si="0"/>
        <v>Total</v>
      </c>
      <c r="L43"/>
    </row>
    <row r="44" spans="1:12">
      <c r="A44" t="s">
        <v>386</v>
      </c>
      <c r="B44" t="str">
        <f>'survey-based_src_summary'!C44</f>
        <v>35</v>
      </c>
      <c r="C44" t="str">
        <f>'survey-based_src_summary'!D44</f>
        <v>35045</v>
      </c>
      <c r="D44" t="str">
        <f>'survey-based_src_summary'!F44</f>
        <v>2310023601CBM</v>
      </c>
      <c r="E44" t="str">
        <f>'survey-based_src_summary'!G44</f>
        <v>Venting - initial completions and Fracing Engines</v>
      </c>
      <c r="F44" s="199">
        <f>'survey-based_src_summary'!M44</f>
        <v>62.925942470063589</v>
      </c>
      <c r="G44" s="199">
        <f>'survey-based_src_summary'!N44</f>
        <v>4.9659085023118603</v>
      </c>
      <c r="H44" s="199">
        <f>'survey-based_src_summary'!O44</f>
        <v>14.228245350560849</v>
      </c>
      <c r="I44" s="199">
        <f>'survey-based_src_summary'!P44</f>
        <v>0.10981412012293769</v>
      </c>
      <c r="J44" s="199">
        <f>'survey-based_src_summary'!Q44</f>
        <v>2.4461091268594224</v>
      </c>
      <c r="K44" s="395" t="str">
        <f t="shared" si="0"/>
        <v>Total</v>
      </c>
      <c r="L44"/>
    </row>
    <row r="45" spans="1:12">
      <c r="A45" t="s">
        <v>386</v>
      </c>
      <c r="B45" t="str">
        <f>'survey-based_src_summary'!C45</f>
        <v>35</v>
      </c>
      <c r="C45" t="str">
        <f>'survey-based_src_summary'!D45</f>
        <v>35043</v>
      </c>
      <c r="D45" t="str">
        <f>'survey-based_src_summary'!F45</f>
        <v>2310023601CBM</v>
      </c>
      <c r="E45" t="str">
        <f>'survey-based_src_summary'!G45</f>
        <v>Venting - initial completions and Fracing Engines</v>
      </c>
      <c r="F45" s="199">
        <f>'survey-based_src_summary'!M45</f>
        <v>3.5208078256442961</v>
      </c>
      <c r="G45" s="199">
        <f>'survey-based_src_summary'!N45</f>
        <v>0.33794747022601057</v>
      </c>
      <c r="H45" s="199">
        <f>'survey-based_src_summary'!O45</f>
        <v>0.79609324245360147</v>
      </c>
      <c r="I45" s="199">
        <f>'survey-based_src_summary'!P45</f>
        <v>6.1442768803823536E-3</v>
      </c>
      <c r="J45" s="199">
        <f>'survey-based_src_summary'!Q45</f>
        <v>0.13686374519259364</v>
      </c>
      <c r="K45" s="395" t="str">
        <f t="shared" si="0"/>
        <v>Total</v>
      </c>
      <c r="L45"/>
    </row>
    <row r="46" spans="1:12" s="31" customFormat="1">
      <c r="A46" s="31" t="s">
        <v>386</v>
      </c>
      <c r="B46" s="31" t="str">
        <f>'survey-based_src_summary'!C46</f>
        <v>35</v>
      </c>
      <c r="C46" s="31" t="str">
        <f>'survey-based_src_summary'!D46</f>
        <v>3503101</v>
      </c>
      <c r="D46" s="31" t="str">
        <f>'survey-based_src_summary'!F46</f>
        <v>2310023601CBM</v>
      </c>
      <c r="E46" s="31" t="str">
        <f>'survey-based_src_summary'!G46</f>
        <v>Venting - initial completions and Fracing Engines</v>
      </c>
      <c r="F46" s="215">
        <f>'survey-based_src_summary'!M46</f>
        <v>0</v>
      </c>
      <c r="G46" s="215">
        <f>'survey-based_src_summary'!N46</f>
        <v>0</v>
      </c>
      <c r="H46" s="215">
        <f>'survey-based_src_summary'!O46</f>
        <v>0</v>
      </c>
      <c r="I46" s="215">
        <f>'survey-based_src_summary'!P46</f>
        <v>0</v>
      </c>
      <c r="J46" s="215">
        <f>'survey-based_src_summary'!Q46</f>
        <v>0</v>
      </c>
      <c r="K46" s="395" t="str">
        <f t="shared" si="0"/>
        <v>Tribal/Non-tribal</v>
      </c>
    </row>
    <row r="47" spans="1:12" s="31" customFormat="1">
      <c r="A47" s="31" t="s">
        <v>386</v>
      </c>
      <c r="B47" s="31" t="str">
        <f>'survey-based_src_summary'!C47</f>
        <v>35</v>
      </c>
      <c r="C47" s="31" t="str">
        <f>'survey-based_src_summary'!D47</f>
        <v>3503901</v>
      </c>
      <c r="D47" s="31" t="str">
        <f>'survey-based_src_summary'!F47</f>
        <v>2310023601CBM</v>
      </c>
      <c r="E47" s="31" t="str">
        <f>'survey-based_src_summary'!G47</f>
        <v>Venting - initial completions and Fracing Engines</v>
      </c>
      <c r="F47" s="215">
        <f>'survey-based_src_summary'!M47</f>
        <v>0.24563185407017507</v>
      </c>
      <c r="G47" s="215">
        <f>'survey-based_src_summary'!N47</f>
        <v>8.2551529329550413E-2</v>
      </c>
      <c r="H47" s="215">
        <f>'survey-based_src_summary'!O47</f>
        <v>5.5540054680726939E-2</v>
      </c>
      <c r="I47" s="215">
        <f>'survey-based_src_summary'!P47</f>
        <v>4.2866018163676534E-4</v>
      </c>
      <c r="J47" s="215">
        <f>'survey-based_src_summary'!Q47</f>
        <v>9.5484039889319403E-3</v>
      </c>
      <c r="K47" s="395" t="str">
        <f t="shared" si="0"/>
        <v>Tribal/Non-tribal</v>
      </c>
    </row>
    <row r="48" spans="1:12" s="31" customFormat="1">
      <c r="A48" s="31" t="s">
        <v>386</v>
      </c>
      <c r="B48" s="31" t="str">
        <f>'survey-based_src_summary'!C48</f>
        <v>35</v>
      </c>
      <c r="C48" s="31" t="str">
        <f>'survey-based_src_summary'!D48</f>
        <v>3504501</v>
      </c>
      <c r="D48" s="31" t="str">
        <f>'survey-based_src_summary'!F48</f>
        <v>2310023601CBM</v>
      </c>
      <c r="E48" s="31" t="str">
        <f>'survey-based_src_summary'!G48</f>
        <v>Venting - initial completions and Fracing Engines</v>
      </c>
      <c r="F48" s="215">
        <f>'survey-based_src_summary'!M48</f>
        <v>1.2116299556407188</v>
      </c>
      <c r="G48" s="215">
        <f>'survey-based_src_summary'!N48</f>
        <v>9.324420433875806E-2</v>
      </c>
      <c r="H48" s="215">
        <f>'survey-based_src_summary'!O48</f>
        <v>0.27396281416280366</v>
      </c>
      <c r="I48" s="215">
        <f>'survey-based_src_summary'!P48</f>
        <v>2.1144550605114694E-3</v>
      </c>
      <c r="J48" s="215">
        <f>'survey-based_src_summary'!Q48</f>
        <v>4.7099478792535024E-2</v>
      </c>
      <c r="K48" s="395" t="str">
        <f t="shared" si="0"/>
        <v>Tribal/Non-tribal</v>
      </c>
    </row>
    <row r="49" spans="1:12" s="31" customFormat="1">
      <c r="A49" s="31" t="s">
        <v>386</v>
      </c>
      <c r="B49" s="31" t="str">
        <f>'survey-based_src_summary'!C49</f>
        <v>35</v>
      </c>
      <c r="C49" s="31" t="str">
        <f>'survey-based_src_summary'!D49</f>
        <v>3504301</v>
      </c>
      <c r="D49" s="31" t="str">
        <f>'survey-based_src_summary'!F49</f>
        <v>2310023601CBM</v>
      </c>
      <c r="E49" s="31" t="str">
        <f>'survey-based_src_summary'!G49</f>
        <v>Venting - initial completions and Fracing Engines</v>
      </c>
      <c r="F49" s="215">
        <f>'survey-based_src_summary'!M49</f>
        <v>0</v>
      </c>
      <c r="G49" s="215">
        <f>'survey-based_src_summary'!N49</f>
        <v>1.6761581580495209E-2</v>
      </c>
      <c r="H49" s="215">
        <f>'survey-based_src_summary'!O49</f>
        <v>0</v>
      </c>
      <c r="I49" s="215">
        <f>'survey-based_src_summary'!P49</f>
        <v>0</v>
      </c>
      <c r="J49" s="215">
        <f>'survey-based_src_summary'!Q49</f>
        <v>0</v>
      </c>
      <c r="K49" s="395" t="str">
        <f t="shared" si="0"/>
        <v>Tribal/Non-tribal</v>
      </c>
    </row>
    <row r="50" spans="1:12" s="33" customFormat="1">
      <c r="A50" s="33" t="s">
        <v>386</v>
      </c>
      <c r="B50" s="33" t="str">
        <f>'survey-based_src_summary'!C50</f>
        <v>35</v>
      </c>
      <c r="C50" s="33" t="str">
        <f>'survey-based_src_summary'!D50</f>
        <v>3503102</v>
      </c>
      <c r="D50" s="33" t="str">
        <f>'survey-based_src_summary'!F50</f>
        <v>2310023601CBM</v>
      </c>
      <c r="E50" s="33" t="str">
        <f>'survey-based_src_summary'!G50</f>
        <v>Venting - initial completions and Fracing Engines</v>
      </c>
      <c r="F50" s="214">
        <f>'survey-based_src_summary'!M50</f>
        <v>0</v>
      </c>
      <c r="G50" s="214">
        <f>'survey-based_src_summary'!N50</f>
        <v>0</v>
      </c>
      <c r="H50" s="214">
        <f>'survey-based_src_summary'!O50</f>
        <v>0</v>
      </c>
      <c r="I50" s="214">
        <f>'survey-based_src_summary'!P50</f>
        <v>0</v>
      </c>
      <c r="J50" s="214">
        <f>'survey-based_src_summary'!Q50</f>
        <v>0</v>
      </c>
      <c r="K50" s="395" t="str">
        <f t="shared" si="0"/>
        <v>Tribal/Non-tribal</v>
      </c>
    </row>
    <row r="51" spans="1:12" s="33" customFormat="1">
      <c r="A51" s="33" t="s">
        <v>386</v>
      </c>
      <c r="B51" s="33" t="str">
        <f>'survey-based_src_summary'!C51</f>
        <v>35</v>
      </c>
      <c r="C51" s="33" t="str">
        <f>'survey-based_src_summary'!D51</f>
        <v>3503902</v>
      </c>
      <c r="D51" s="33" t="str">
        <f>'survey-based_src_summary'!F51</f>
        <v>2310023601CBM</v>
      </c>
      <c r="E51" s="33" t="str">
        <f>'survey-based_src_summary'!G51</f>
        <v>Venting - initial completions and Fracing Engines</v>
      </c>
      <c r="F51" s="214">
        <f>'survey-based_src_summary'!M51</f>
        <v>39.728927741483886</v>
      </c>
      <c r="G51" s="214">
        <f>'survey-based_src_summary'!N51</f>
        <v>3.6827430447768266</v>
      </c>
      <c r="H51" s="214">
        <f>'survey-based_src_summary'!O51</f>
        <v>8.983146048062121</v>
      </c>
      <c r="I51" s="214">
        <f>'survey-based_src_summary'!P51</f>
        <v>6.9332251089197133E-2</v>
      </c>
      <c r="J51" s="214">
        <f>'survey-based_src_summary'!Q51</f>
        <v>1.544375641175582</v>
      </c>
      <c r="K51" s="395" t="str">
        <f t="shared" si="0"/>
        <v>Tribal/Non-tribal</v>
      </c>
    </row>
    <row r="52" spans="1:12" s="33" customFormat="1">
      <c r="A52" s="33" t="s">
        <v>386</v>
      </c>
      <c r="B52" s="33" t="str">
        <f>'survey-based_src_summary'!C52</f>
        <v>35</v>
      </c>
      <c r="C52" s="33" t="str">
        <f>'survey-based_src_summary'!D52</f>
        <v>3504502</v>
      </c>
      <c r="D52" s="33" t="str">
        <f>'survey-based_src_summary'!F52</f>
        <v>2310023601CBM</v>
      </c>
      <c r="E52" s="33" t="str">
        <f>'survey-based_src_summary'!G52</f>
        <v>Venting - initial completions and Fracing Engines</v>
      </c>
      <c r="F52" s="214">
        <f>'survey-based_src_summary'!M52</f>
        <v>61.714312514422872</v>
      </c>
      <c r="G52" s="214">
        <f>'survey-based_src_summary'!N52</f>
        <v>4.8726642979731025</v>
      </c>
      <c r="H52" s="214">
        <f>'survey-based_src_summary'!O52</f>
        <v>13.954282536398045</v>
      </c>
      <c r="I52" s="214">
        <f>'survey-based_src_summary'!P52</f>
        <v>0.10769966506242622</v>
      </c>
      <c r="J52" s="214">
        <f>'survey-based_src_summary'!Q52</f>
        <v>2.3990096480668872</v>
      </c>
      <c r="K52" s="395" t="str">
        <f t="shared" si="0"/>
        <v>Tribal/Non-tribal</v>
      </c>
    </row>
    <row r="53" spans="1:12" s="33" customFormat="1">
      <c r="A53" s="33" t="s">
        <v>386</v>
      </c>
      <c r="B53" s="33" t="str">
        <f>'survey-based_src_summary'!C53</f>
        <v>35</v>
      </c>
      <c r="C53" s="33" t="str">
        <f>'survey-based_src_summary'!D53</f>
        <v>3504302</v>
      </c>
      <c r="D53" s="33" t="str">
        <f>'survey-based_src_summary'!F53</f>
        <v>2310023601CBM</v>
      </c>
      <c r="E53" s="33" t="str">
        <f>'survey-based_src_summary'!G53</f>
        <v>Venting - initial completions and Fracing Engines</v>
      </c>
      <c r="F53" s="214">
        <f>'survey-based_src_summary'!M53</f>
        <v>3.5208078256442961</v>
      </c>
      <c r="G53" s="214">
        <f>'survey-based_src_summary'!N53</f>
        <v>0.32118588864551534</v>
      </c>
      <c r="H53" s="214">
        <f>'survey-based_src_summary'!O53</f>
        <v>0.79609324245360147</v>
      </c>
      <c r="I53" s="214">
        <f>'survey-based_src_summary'!P53</f>
        <v>6.1442768803823536E-3</v>
      </c>
      <c r="J53" s="214">
        <f>'survey-based_src_summary'!Q53</f>
        <v>0.13686374519259364</v>
      </c>
      <c r="K53" s="395" t="str">
        <f t="shared" si="0"/>
        <v>Tribal/Non-tribal</v>
      </c>
    </row>
    <row r="54" spans="1:12">
      <c r="A54" t="s">
        <v>386</v>
      </c>
      <c r="B54" t="str">
        <f>'survey-based_src_summary'!C54</f>
        <v>35</v>
      </c>
      <c r="C54" t="str">
        <f>'survey-based_src_summary'!D54</f>
        <v>35031</v>
      </c>
      <c r="D54" t="str">
        <f>'survey-based_src_summary'!F54</f>
        <v>2310021602CONV</v>
      </c>
      <c r="E54" t="str">
        <f>'survey-based_src_summary'!G54</f>
        <v>Venting - recompletions</v>
      </c>
      <c r="F54" s="199">
        <f>'survey-based_src_summary'!M54</f>
        <v>0</v>
      </c>
      <c r="G54" s="199">
        <f>'survey-based_src_summary'!N54</f>
        <v>0.28254121072534588</v>
      </c>
      <c r="H54" s="199">
        <f>'survey-based_src_summary'!O54</f>
        <v>0</v>
      </c>
      <c r="I54" s="199">
        <f>'survey-based_src_summary'!P54</f>
        <v>0</v>
      </c>
      <c r="J54" s="199">
        <f>'survey-based_src_summary'!Q54</f>
        <v>0</v>
      </c>
      <c r="K54" s="395" t="str">
        <f t="shared" si="0"/>
        <v>Total</v>
      </c>
      <c r="L54"/>
    </row>
    <row r="55" spans="1:12">
      <c r="A55" t="s">
        <v>386</v>
      </c>
      <c r="B55" t="str">
        <f>'survey-based_src_summary'!C55</f>
        <v>35</v>
      </c>
      <c r="C55" t="str">
        <f>'survey-based_src_summary'!D55</f>
        <v>35039</v>
      </c>
      <c r="D55" t="str">
        <f>'survey-based_src_summary'!F55</f>
        <v>2310021602CONV</v>
      </c>
      <c r="E55" t="str">
        <f>'survey-based_src_summary'!G55</f>
        <v>Venting - recompletions</v>
      </c>
      <c r="F55" s="199">
        <f>'survey-based_src_summary'!M55</f>
        <v>0</v>
      </c>
      <c r="G55" s="199">
        <f>'survey-based_src_summary'!N55</f>
        <v>15.861622823251045</v>
      </c>
      <c r="H55" s="199">
        <f>'survey-based_src_summary'!O55</f>
        <v>0</v>
      </c>
      <c r="I55" s="199">
        <f>'survey-based_src_summary'!P55</f>
        <v>0</v>
      </c>
      <c r="J55" s="199">
        <f>'survey-based_src_summary'!Q55</f>
        <v>0</v>
      </c>
      <c r="K55" s="395" t="str">
        <f t="shared" si="0"/>
        <v>Total</v>
      </c>
      <c r="L55"/>
    </row>
    <row r="56" spans="1:12">
      <c r="A56" t="s">
        <v>386</v>
      </c>
      <c r="B56" t="str">
        <f>'survey-based_src_summary'!C56</f>
        <v>35</v>
      </c>
      <c r="C56" t="str">
        <f>'survey-based_src_summary'!D56</f>
        <v>35045</v>
      </c>
      <c r="D56" t="str">
        <f>'survey-based_src_summary'!F56</f>
        <v>2310021602CONV</v>
      </c>
      <c r="E56" t="str">
        <f>'survey-based_src_summary'!G56</f>
        <v>Venting - recompletions</v>
      </c>
      <c r="F56" s="199">
        <f>'survey-based_src_summary'!M56</f>
        <v>0</v>
      </c>
      <c r="G56" s="199">
        <f>'survey-based_src_summary'!N56</f>
        <v>19.25843655665096</v>
      </c>
      <c r="H56" s="199">
        <f>'survey-based_src_summary'!O56</f>
        <v>0</v>
      </c>
      <c r="I56" s="199">
        <f>'survey-based_src_summary'!P56</f>
        <v>0</v>
      </c>
      <c r="J56" s="199">
        <f>'survey-based_src_summary'!Q56</f>
        <v>0</v>
      </c>
      <c r="K56" s="395" t="str">
        <f t="shared" si="0"/>
        <v>Total</v>
      </c>
      <c r="L56"/>
    </row>
    <row r="57" spans="1:12">
      <c r="A57" t="s">
        <v>386</v>
      </c>
      <c r="B57" t="str">
        <f>'survey-based_src_summary'!C57</f>
        <v>35</v>
      </c>
      <c r="C57" t="str">
        <f>'survey-based_src_summary'!D57</f>
        <v>35043</v>
      </c>
      <c r="D57" t="str">
        <f>'survey-based_src_summary'!F57</f>
        <v>2310021602CONV</v>
      </c>
      <c r="E57" t="str">
        <f>'survey-based_src_summary'!G57</f>
        <v>Venting - recompletions</v>
      </c>
      <c r="F57" s="199">
        <f>'survey-based_src_summary'!M57</f>
        <v>0</v>
      </c>
      <c r="G57" s="199">
        <f>'survey-based_src_summary'!N57</f>
        <v>0.61214604769281999</v>
      </c>
      <c r="H57" s="199">
        <f>'survey-based_src_summary'!O57</f>
        <v>0</v>
      </c>
      <c r="I57" s="199">
        <f>'survey-based_src_summary'!P57</f>
        <v>0</v>
      </c>
      <c r="J57" s="199">
        <f>'survey-based_src_summary'!Q57</f>
        <v>0</v>
      </c>
      <c r="K57" s="395" t="str">
        <f t="shared" si="0"/>
        <v>Total</v>
      </c>
      <c r="L57"/>
    </row>
    <row r="58" spans="1:12" s="31" customFormat="1">
      <c r="A58" s="31" t="s">
        <v>386</v>
      </c>
      <c r="B58" s="31" t="str">
        <f>'survey-based_src_summary'!C58</f>
        <v>35</v>
      </c>
      <c r="C58" s="31" t="str">
        <f>'survey-based_src_summary'!D58</f>
        <v>3503101</v>
      </c>
      <c r="D58" s="31" t="str">
        <f>'survey-based_src_summary'!F58</f>
        <v>2310021602CONV</v>
      </c>
      <c r="E58" s="31" t="str">
        <f>'survey-based_src_summary'!G58</f>
        <v>Venting - recompletions</v>
      </c>
      <c r="F58" s="215">
        <f>'survey-based_src_summary'!M58</f>
        <v>0</v>
      </c>
      <c r="G58" s="215">
        <f>'survey-based_src_summary'!N58</f>
        <v>0</v>
      </c>
      <c r="H58" s="215">
        <f>'survey-based_src_summary'!O58</f>
        <v>0</v>
      </c>
      <c r="I58" s="215">
        <f>'survey-based_src_summary'!P58</f>
        <v>0</v>
      </c>
      <c r="J58" s="215">
        <f>'survey-based_src_summary'!Q58</f>
        <v>0</v>
      </c>
      <c r="K58" s="395" t="str">
        <f t="shared" si="0"/>
        <v>Tribal/Non-tribal</v>
      </c>
    </row>
    <row r="59" spans="1:12" s="31" customFormat="1">
      <c r="A59" s="31" t="s">
        <v>386</v>
      </c>
      <c r="B59" s="31" t="str">
        <f>'survey-based_src_summary'!C59</f>
        <v>35</v>
      </c>
      <c r="C59" s="31" t="str">
        <f>'survey-based_src_summary'!D59</f>
        <v>3503901</v>
      </c>
      <c r="D59" s="31" t="str">
        <f>'survey-based_src_summary'!F59</f>
        <v>2310021602CONV</v>
      </c>
      <c r="E59" s="31" t="str">
        <f>'survey-based_src_summary'!G59</f>
        <v>Venting - recompletions</v>
      </c>
      <c r="F59" s="215">
        <f>'survey-based_src_summary'!M59</f>
        <v>0</v>
      </c>
      <c r="G59" s="215">
        <f>'survey-based_src_summary'!N59</f>
        <v>3.7272213520993458</v>
      </c>
      <c r="H59" s="215">
        <f>'survey-based_src_summary'!O59</f>
        <v>0</v>
      </c>
      <c r="I59" s="215">
        <f>'survey-based_src_summary'!P59</f>
        <v>0</v>
      </c>
      <c r="J59" s="215">
        <f>'survey-based_src_summary'!Q59</f>
        <v>0</v>
      </c>
      <c r="K59" s="395" t="str">
        <f t="shared" si="0"/>
        <v>Tribal/Non-tribal</v>
      </c>
    </row>
    <row r="60" spans="1:12" s="31" customFormat="1">
      <c r="A60" s="31" t="s">
        <v>386</v>
      </c>
      <c r="B60" s="31" t="str">
        <f>'survey-based_src_summary'!C60</f>
        <v>35</v>
      </c>
      <c r="C60" s="31" t="str">
        <f>'survey-based_src_summary'!D60</f>
        <v>3504501</v>
      </c>
      <c r="D60" s="31" t="str">
        <f>'survey-based_src_summary'!F60</f>
        <v>2310021602CONV</v>
      </c>
      <c r="E60" s="31" t="str">
        <f>'survey-based_src_summary'!G60</f>
        <v>Venting - recompletions</v>
      </c>
      <c r="F60" s="215">
        <f>'survey-based_src_summary'!M60</f>
        <v>0</v>
      </c>
      <c r="G60" s="215">
        <f>'survey-based_src_summary'!N60</f>
        <v>0.64045782885448255</v>
      </c>
      <c r="H60" s="215">
        <f>'survey-based_src_summary'!O60</f>
        <v>0</v>
      </c>
      <c r="I60" s="215">
        <f>'survey-based_src_summary'!P60</f>
        <v>0</v>
      </c>
      <c r="J60" s="215">
        <f>'survey-based_src_summary'!Q60</f>
        <v>0</v>
      </c>
      <c r="K60" s="395" t="str">
        <f t="shared" si="0"/>
        <v>Tribal/Non-tribal</v>
      </c>
    </row>
    <row r="61" spans="1:12" s="31" customFormat="1">
      <c r="A61" s="31" t="s">
        <v>386</v>
      </c>
      <c r="B61" s="31" t="str">
        <f>'survey-based_src_summary'!C61</f>
        <v>35</v>
      </c>
      <c r="C61" s="31" t="str">
        <f>'survey-based_src_summary'!D61</f>
        <v>3504301</v>
      </c>
      <c r="D61" s="31" t="str">
        <f>'survey-based_src_summary'!F61</f>
        <v>2310021602CONV</v>
      </c>
      <c r="E61" s="31" t="str">
        <f>'survey-based_src_summary'!G61</f>
        <v>Venting - recompletions</v>
      </c>
      <c r="F61" s="215">
        <f>'survey-based_src_summary'!M61</f>
        <v>0</v>
      </c>
      <c r="G61" s="215">
        <f>'survey-based_src_summary'!N61</f>
        <v>0.30198802689657567</v>
      </c>
      <c r="H61" s="215">
        <f>'survey-based_src_summary'!O61</f>
        <v>0</v>
      </c>
      <c r="I61" s="215">
        <f>'survey-based_src_summary'!P61</f>
        <v>0</v>
      </c>
      <c r="J61" s="215">
        <f>'survey-based_src_summary'!Q61</f>
        <v>0</v>
      </c>
      <c r="K61" s="395" t="str">
        <f t="shared" si="0"/>
        <v>Tribal/Non-tribal</v>
      </c>
    </row>
    <row r="62" spans="1:12" s="33" customFormat="1">
      <c r="A62" s="33" t="s">
        <v>386</v>
      </c>
      <c r="B62" s="33" t="str">
        <f>'survey-based_src_summary'!C62</f>
        <v>35</v>
      </c>
      <c r="C62" s="33" t="str">
        <f>'survey-based_src_summary'!D62</f>
        <v>3503102</v>
      </c>
      <c r="D62" s="33" t="str">
        <f>'survey-based_src_summary'!F62</f>
        <v>2310021602CONV</v>
      </c>
      <c r="E62" s="33" t="str">
        <f>'survey-based_src_summary'!G62</f>
        <v>Venting - recompletions</v>
      </c>
      <c r="F62" s="214">
        <f>'survey-based_src_summary'!M62</f>
        <v>0</v>
      </c>
      <c r="G62" s="214">
        <f>'survey-based_src_summary'!N62</f>
        <v>0.28254121072534588</v>
      </c>
      <c r="H62" s="214">
        <f>'survey-based_src_summary'!O62</f>
        <v>0</v>
      </c>
      <c r="I62" s="214">
        <f>'survey-based_src_summary'!P62</f>
        <v>0</v>
      </c>
      <c r="J62" s="214">
        <f>'survey-based_src_summary'!Q62</f>
        <v>0</v>
      </c>
      <c r="K62" s="395" t="str">
        <f t="shared" si="0"/>
        <v>Tribal/Non-tribal</v>
      </c>
    </row>
    <row r="63" spans="1:12" s="33" customFormat="1">
      <c r="A63" s="33" t="s">
        <v>386</v>
      </c>
      <c r="B63" s="33" t="str">
        <f>'survey-based_src_summary'!C63</f>
        <v>35</v>
      </c>
      <c r="C63" s="33" t="str">
        <f>'survey-based_src_summary'!D63</f>
        <v>3503902</v>
      </c>
      <c r="D63" s="33" t="str">
        <f>'survey-based_src_summary'!F63</f>
        <v>2310021602CONV</v>
      </c>
      <c r="E63" s="33" t="str">
        <f>'survey-based_src_summary'!G63</f>
        <v>Venting - recompletions</v>
      </c>
      <c r="F63" s="214">
        <f>'survey-based_src_summary'!M63</f>
        <v>0</v>
      </c>
      <c r="G63" s="214">
        <f>'survey-based_src_summary'!N63</f>
        <v>12.134401471151699</v>
      </c>
      <c r="H63" s="214">
        <f>'survey-based_src_summary'!O63</f>
        <v>0</v>
      </c>
      <c r="I63" s="214">
        <f>'survey-based_src_summary'!P63</f>
        <v>0</v>
      </c>
      <c r="J63" s="214">
        <f>'survey-based_src_summary'!Q63</f>
        <v>0</v>
      </c>
      <c r="K63" s="395" t="str">
        <f t="shared" si="0"/>
        <v>Tribal/Non-tribal</v>
      </c>
    </row>
    <row r="64" spans="1:12" s="33" customFormat="1">
      <c r="A64" s="33" t="s">
        <v>386</v>
      </c>
      <c r="B64" s="33" t="str">
        <f>'survey-based_src_summary'!C64</f>
        <v>35</v>
      </c>
      <c r="C64" s="33" t="str">
        <f>'survey-based_src_summary'!D64</f>
        <v>3504502</v>
      </c>
      <c r="D64" s="33" t="str">
        <f>'survey-based_src_summary'!F64</f>
        <v>2310021602CONV</v>
      </c>
      <c r="E64" s="33" t="str">
        <f>'survey-based_src_summary'!G64</f>
        <v>Venting - recompletions</v>
      </c>
      <c r="F64" s="214">
        <f>'survey-based_src_summary'!M64</f>
        <v>0</v>
      </c>
      <c r="G64" s="214">
        <f>'survey-based_src_summary'!N64</f>
        <v>18.617978727796476</v>
      </c>
      <c r="H64" s="214">
        <f>'survey-based_src_summary'!O64</f>
        <v>0</v>
      </c>
      <c r="I64" s="214">
        <f>'survey-based_src_summary'!P64</f>
        <v>0</v>
      </c>
      <c r="J64" s="214">
        <f>'survey-based_src_summary'!Q64</f>
        <v>0</v>
      </c>
      <c r="K64" s="395" t="str">
        <f t="shared" si="0"/>
        <v>Tribal/Non-tribal</v>
      </c>
    </row>
    <row r="65" spans="1:12" s="33" customFormat="1">
      <c r="A65" s="33" t="s">
        <v>386</v>
      </c>
      <c r="B65" s="33" t="str">
        <f>'survey-based_src_summary'!C65</f>
        <v>35</v>
      </c>
      <c r="C65" s="33" t="str">
        <f>'survey-based_src_summary'!D65</f>
        <v>3504302</v>
      </c>
      <c r="D65" s="33" t="str">
        <f>'survey-based_src_summary'!F65</f>
        <v>2310021602CONV</v>
      </c>
      <c r="E65" s="33" t="str">
        <f>'survey-based_src_summary'!G65</f>
        <v>Venting - recompletions</v>
      </c>
      <c r="F65" s="214">
        <f>'survey-based_src_summary'!M65</f>
        <v>0</v>
      </c>
      <c r="G65" s="214">
        <f>'survey-based_src_summary'!N65</f>
        <v>0.31015802079624438</v>
      </c>
      <c r="H65" s="214">
        <f>'survey-based_src_summary'!O65</f>
        <v>0</v>
      </c>
      <c r="I65" s="214">
        <f>'survey-based_src_summary'!P65</f>
        <v>0</v>
      </c>
      <c r="J65" s="214">
        <f>'survey-based_src_summary'!Q65</f>
        <v>0</v>
      </c>
      <c r="K65" s="395" t="str">
        <f t="shared" si="0"/>
        <v>Tribal/Non-tribal</v>
      </c>
    </row>
    <row r="66" spans="1:12">
      <c r="A66" t="s">
        <v>386</v>
      </c>
      <c r="B66" t="str">
        <f>'survey-based_src_summary'!C66</f>
        <v>35</v>
      </c>
      <c r="C66" t="str">
        <f>'survey-based_src_summary'!D66</f>
        <v>35031</v>
      </c>
      <c r="D66" t="str">
        <f>'survey-based_src_summary'!F66</f>
        <v>2310023602CBM</v>
      </c>
      <c r="E66" t="str">
        <f>'survey-based_src_summary'!G66</f>
        <v>Venting - recompletions</v>
      </c>
      <c r="F66" s="199">
        <f>'survey-based_src_summary'!M66</f>
        <v>0</v>
      </c>
      <c r="G66" s="199">
        <f>'survey-based_src_summary'!N66</f>
        <v>6.0519020850876052E-4</v>
      </c>
      <c r="H66" s="199">
        <f>'survey-based_src_summary'!O66</f>
        <v>0</v>
      </c>
      <c r="I66" s="199">
        <f>'survey-based_src_summary'!P66</f>
        <v>0</v>
      </c>
      <c r="J66" s="199">
        <f>'survey-based_src_summary'!Q66</f>
        <v>0</v>
      </c>
      <c r="K66" s="395" t="str">
        <f t="shared" si="0"/>
        <v>Total</v>
      </c>
      <c r="L66"/>
    </row>
    <row r="67" spans="1:12">
      <c r="A67" t="s">
        <v>386</v>
      </c>
      <c r="B67" t="str">
        <f>'survey-based_src_summary'!C67</f>
        <v>35</v>
      </c>
      <c r="C67" t="str">
        <f>'survey-based_src_summary'!D67</f>
        <v>35039</v>
      </c>
      <c r="D67" t="str">
        <f>'survey-based_src_summary'!F67</f>
        <v>2310023602CBM</v>
      </c>
      <c r="E67" t="str">
        <f>'survey-based_src_summary'!G67</f>
        <v>Venting - recompletions</v>
      </c>
      <c r="F67" s="199">
        <f>'survey-based_src_summary'!M67</f>
        <v>0</v>
      </c>
      <c r="G67" s="199">
        <f>'survey-based_src_summary'!N67</f>
        <v>8.5512143165593454E-2</v>
      </c>
      <c r="H67" s="199">
        <f>'survey-based_src_summary'!O67</f>
        <v>0</v>
      </c>
      <c r="I67" s="199">
        <f>'survey-based_src_summary'!P67</f>
        <v>0</v>
      </c>
      <c r="J67" s="199">
        <f>'survey-based_src_summary'!Q67</f>
        <v>0</v>
      </c>
      <c r="K67" s="395" t="str">
        <f t="shared" si="0"/>
        <v>Total</v>
      </c>
      <c r="L67"/>
    </row>
    <row r="68" spans="1:12">
      <c r="A68" t="s">
        <v>386</v>
      </c>
      <c r="B68" t="str">
        <f>'survey-based_src_summary'!C68</f>
        <v>35</v>
      </c>
      <c r="C68" t="str">
        <f>'survey-based_src_summary'!D68</f>
        <v>35045</v>
      </c>
      <c r="D68" t="str">
        <f>'survey-based_src_summary'!F68</f>
        <v>2310023602CBM</v>
      </c>
      <c r="E68" t="str">
        <f>'survey-based_src_summary'!G68</f>
        <v>Venting - recompletions</v>
      </c>
      <c r="F68" s="199">
        <f>'survey-based_src_summary'!M68</f>
        <v>0</v>
      </c>
      <c r="G68" s="199">
        <f>'survey-based_src_summary'!N68</f>
        <v>0.29523733426998378</v>
      </c>
      <c r="H68" s="199">
        <f>'survey-based_src_summary'!O68</f>
        <v>0</v>
      </c>
      <c r="I68" s="199">
        <f>'survey-based_src_summary'!P68</f>
        <v>0</v>
      </c>
      <c r="J68" s="199">
        <f>'survey-based_src_summary'!Q68</f>
        <v>0</v>
      </c>
      <c r="K68" s="395" t="str">
        <f t="shared" si="0"/>
        <v>Total</v>
      </c>
      <c r="L68"/>
    </row>
    <row r="69" spans="1:12">
      <c r="A69" t="s">
        <v>386</v>
      </c>
      <c r="B69" t="str">
        <f>'survey-based_src_summary'!C69</f>
        <v>35</v>
      </c>
      <c r="C69" t="str">
        <f>'survey-based_src_summary'!D69</f>
        <v>35043</v>
      </c>
      <c r="D69" t="str">
        <f>'survey-based_src_summary'!F69</f>
        <v>2310023602CBM</v>
      </c>
      <c r="E69" t="str">
        <f>'survey-based_src_summary'!G69</f>
        <v>Venting - recompletions</v>
      </c>
      <c r="F69" s="199">
        <f>'survey-based_src_summary'!M69</f>
        <v>0</v>
      </c>
      <c r="G69" s="199">
        <f>'survey-based_src_summary'!N69</f>
        <v>2.2694632819078519E-3</v>
      </c>
      <c r="H69" s="199">
        <f>'survey-based_src_summary'!O69</f>
        <v>0</v>
      </c>
      <c r="I69" s="199">
        <f>'survey-based_src_summary'!P69</f>
        <v>0</v>
      </c>
      <c r="J69" s="199">
        <f>'survey-based_src_summary'!Q69</f>
        <v>0</v>
      </c>
      <c r="K69" s="395" t="str">
        <f t="shared" si="0"/>
        <v>Total</v>
      </c>
      <c r="L69"/>
    </row>
    <row r="70" spans="1:12" s="31" customFormat="1">
      <c r="A70" s="31" t="s">
        <v>386</v>
      </c>
      <c r="B70" s="31" t="str">
        <f>'survey-based_src_summary'!C70</f>
        <v>35</v>
      </c>
      <c r="C70" s="31" t="str">
        <f>'survey-based_src_summary'!D70</f>
        <v>3503101</v>
      </c>
      <c r="D70" s="31" t="str">
        <f>'survey-based_src_summary'!F70</f>
        <v>2310023602CBM</v>
      </c>
      <c r="E70" s="31" t="str">
        <f>'survey-based_src_summary'!G70</f>
        <v>Venting - recompletions</v>
      </c>
      <c r="F70" s="215">
        <f>'survey-based_src_summary'!M70</f>
        <v>0</v>
      </c>
      <c r="G70" s="215">
        <f>'survey-based_src_summary'!N70</f>
        <v>0</v>
      </c>
      <c r="H70" s="215">
        <f>'survey-based_src_summary'!O70</f>
        <v>0</v>
      </c>
      <c r="I70" s="215">
        <f>'survey-based_src_summary'!P70</f>
        <v>0</v>
      </c>
      <c r="J70" s="215">
        <f>'survey-based_src_summary'!Q70</f>
        <v>0</v>
      </c>
      <c r="K70" s="395" t="str">
        <f t="shared" si="0"/>
        <v>Tribal/Non-tribal</v>
      </c>
    </row>
    <row r="71" spans="1:12" s="31" customFormat="1">
      <c r="A71" s="31" t="s">
        <v>386</v>
      </c>
      <c r="B71" s="31" t="str">
        <f>'survey-based_src_summary'!C71</f>
        <v>35</v>
      </c>
      <c r="C71" s="31" t="str">
        <f>'survey-based_src_summary'!D71</f>
        <v>3503901</v>
      </c>
      <c r="D71" s="31" t="str">
        <f>'survey-based_src_summary'!F71</f>
        <v>2310023602CBM</v>
      </c>
      <c r="E71" s="31" t="str">
        <f>'survey-based_src_summary'!G71</f>
        <v>Venting - recompletions</v>
      </c>
      <c r="F71" s="215">
        <f>'survey-based_src_summary'!M71</f>
        <v>0</v>
      </c>
      <c r="G71" s="215">
        <f>'survey-based_src_summary'!N71</f>
        <v>1.9958943913844936E-3</v>
      </c>
      <c r="H71" s="215">
        <f>'survey-based_src_summary'!O71</f>
        <v>0</v>
      </c>
      <c r="I71" s="215">
        <f>'survey-based_src_summary'!P71</f>
        <v>0</v>
      </c>
      <c r="J71" s="215">
        <f>'survey-based_src_summary'!Q71</f>
        <v>0</v>
      </c>
      <c r="K71" s="395" t="str">
        <f t="shared" ref="K71:K134" si="1">IF(LEN(C71)=5,"Total","Tribal/Non-tribal")</f>
        <v>Tribal/Non-tribal</v>
      </c>
    </row>
    <row r="72" spans="1:12" s="31" customFormat="1">
      <c r="A72" s="31" t="s">
        <v>386</v>
      </c>
      <c r="B72" s="31" t="str">
        <f>'survey-based_src_summary'!C72</f>
        <v>35</v>
      </c>
      <c r="C72" s="31" t="str">
        <f>'survey-based_src_summary'!D72</f>
        <v>3504501</v>
      </c>
      <c r="D72" s="31" t="str">
        <f>'survey-based_src_summary'!F72</f>
        <v>2310023602CBM</v>
      </c>
      <c r="E72" s="31" t="str">
        <f>'survey-based_src_summary'!G72</f>
        <v>Venting - recompletions</v>
      </c>
      <c r="F72" s="215">
        <f>'survey-based_src_summary'!M72</f>
        <v>0</v>
      </c>
      <c r="G72" s="215">
        <f>'survey-based_src_summary'!N72</f>
        <v>7.6206876761953394E-3</v>
      </c>
      <c r="H72" s="215">
        <f>'survey-based_src_summary'!O72</f>
        <v>0</v>
      </c>
      <c r="I72" s="215">
        <f>'survey-based_src_summary'!P72</f>
        <v>0</v>
      </c>
      <c r="J72" s="215">
        <f>'survey-based_src_summary'!Q72</f>
        <v>0</v>
      </c>
      <c r="K72" s="395" t="str">
        <f t="shared" si="1"/>
        <v>Tribal/Non-tribal</v>
      </c>
    </row>
    <row r="73" spans="1:12" s="31" customFormat="1">
      <c r="A73" s="31" t="s">
        <v>386</v>
      </c>
      <c r="B73" s="31" t="str">
        <f>'survey-based_src_summary'!C73</f>
        <v>35</v>
      </c>
      <c r="C73" s="31" t="str">
        <f>'survey-based_src_summary'!D73</f>
        <v>3504301</v>
      </c>
      <c r="D73" s="31" t="str">
        <f>'survey-based_src_summary'!F73</f>
        <v>2310023602CBM</v>
      </c>
      <c r="E73" s="31" t="str">
        <f>'survey-based_src_summary'!G73</f>
        <v>Venting - recompletions</v>
      </c>
      <c r="F73" s="215">
        <f>'survey-based_src_summary'!M73</f>
        <v>0</v>
      </c>
      <c r="G73" s="215">
        <f>'survey-based_src_summary'!N73</f>
        <v>0</v>
      </c>
      <c r="H73" s="215">
        <f>'survey-based_src_summary'!O73</f>
        <v>0</v>
      </c>
      <c r="I73" s="215">
        <f>'survey-based_src_summary'!P73</f>
        <v>0</v>
      </c>
      <c r="J73" s="215">
        <f>'survey-based_src_summary'!Q73</f>
        <v>0</v>
      </c>
      <c r="K73" s="395" t="str">
        <f t="shared" si="1"/>
        <v>Tribal/Non-tribal</v>
      </c>
    </row>
    <row r="74" spans="1:12" s="33" customFormat="1">
      <c r="A74" s="33" t="s">
        <v>386</v>
      </c>
      <c r="B74" s="33" t="str">
        <f>'survey-based_src_summary'!C74</f>
        <v>35</v>
      </c>
      <c r="C74" s="33" t="str">
        <f>'survey-based_src_summary'!D74</f>
        <v>3503102</v>
      </c>
      <c r="D74" s="33" t="str">
        <f>'survey-based_src_summary'!F74</f>
        <v>2310023602CBM</v>
      </c>
      <c r="E74" s="33" t="str">
        <f>'survey-based_src_summary'!G74</f>
        <v>Venting - recompletions</v>
      </c>
      <c r="F74" s="214">
        <f>'survey-based_src_summary'!M74</f>
        <v>0</v>
      </c>
      <c r="G74" s="214">
        <f>'survey-based_src_summary'!N74</f>
        <v>6.0519020850876052E-4</v>
      </c>
      <c r="H74" s="214">
        <f>'survey-based_src_summary'!O74</f>
        <v>0</v>
      </c>
      <c r="I74" s="214">
        <f>'survey-based_src_summary'!P74</f>
        <v>0</v>
      </c>
      <c r="J74" s="214">
        <f>'survey-based_src_summary'!Q74</f>
        <v>0</v>
      </c>
      <c r="K74" s="395" t="str">
        <f t="shared" si="1"/>
        <v>Tribal/Non-tribal</v>
      </c>
    </row>
    <row r="75" spans="1:12" s="33" customFormat="1">
      <c r="A75" s="33" t="s">
        <v>386</v>
      </c>
      <c r="B75" s="33" t="str">
        <f>'survey-based_src_summary'!C75</f>
        <v>35</v>
      </c>
      <c r="C75" s="33" t="str">
        <f>'survey-based_src_summary'!D75</f>
        <v>3503902</v>
      </c>
      <c r="D75" s="33" t="str">
        <f>'survey-based_src_summary'!F75</f>
        <v>2310023602CBM</v>
      </c>
      <c r="E75" s="33" t="str">
        <f>'survey-based_src_summary'!G75</f>
        <v>Venting - recompletions</v>
      </c>
      <c r="F75" s="214">
        <f>'survey-based_src_summary'!M75</f>
        <v>0</v>
      </c>
      <c r="G75" s="214">
        <f>'survey-based_src_summary'!N75</f>
        <v>8.3516248774208962E-2</v>
      </c>
      <c r="H75" s="214">
        <f>'survey-based_src_summary'!O75</f>
        <v>0</v>
      </c>
      <c r="I75" s="214">
        <f>'survey-based_src_summary'!P75</f>
        <v>0</v>
      </c>
      <c r="J75" s="214">
        <f>'survey-based_src_summary'!Q75</f>
        <v>0</v>
      </c>
      <c r="K75" s="395" t="str">
        <f t="shared" si="1"/>
        <v>Tribal/Non-tribal</v>
      </c>
    </row>
    <row r="76" spans="1:12" s="33" customFormat="1">
      <c r="A76" s="33" t="s">
        <v>386</v>
      </c>
      <c r="B76" s="33" t="str">
        <f>'survey-based_src_summary'!C76</f>
        <v>35</v>
      </c>
      <c r="C76" s="33" t="str">
        <f>'survey-based_src_summary'!D76</f>
        <v>3504502</v>
      </c>
      <c r="D76" s="33" t="str">
        <f>'survey-based_src_summary'!F76</f>
        <v>2310023602CBM</v>
      </c>
      <c r="E76" s="33" t="str">
        <f>'survey-based_src_summary'!G76</f>
        <v>Venting - recompletions</v>
      </c>
      <c r="F76" s="214">
        <f>'survey-based_src_summary'!M76</f>
        <v>0</v>
      </c>
      <c r="G76" s="214">
        <f>'survey-based_src_summary'!N76</f>
        <v>0.28761664659378844</v>
      </c>
      <c r="H76" s="214">
        <f>'survey-based_src_summary'!O76</f>
        <v>0</v>
      </c>
      <c r="I76" s="214">
        <f>'survey-based_src_summary'!P76</f>
        <v>0</v>
      </c>
      <c r="J76" s="214">
        <f>'survey-based_src_summary'!Q76</f>
        <v>0</v>
      </c>
      <c r="K76" s="395" t="str">
        <f t="shared" si="1"/>
        <v>Tribal/Non-tribal</v>
      </c>
    </row>
    <row r="77" spans="1:12" s="33" customFormat="1">
      <c r="A77" s="33" t="s">
        <v>386</v>
      </c>
      <c r="B77" s="33" t="str">
        <f>'survey-based_src_summary'!C77</f>
        <v>35</v>
      </c>
      <c r="C77" s="33" t="str">
        <f>'survey-based_src_summary'!D77</f>
        <v>3504302</v>
      </c>
      <c r="D77" s="33" t="str">
        <f>'survey-based_src_summary'!F77</f>
        <v>2310023602CBM</v>
      </c>
      <c r="E77" s="33" t="str">
        <f>'survey-based_src_summary'!G77</f>
        <v>Venting - recompletions</v>
      </c>
      <c r="F77" s="214">
        <f>'survey-based_src_summary'!M77</f>
        <v>0</v>
      </c>
      <c r="G77" s="214">
        <f>'survey-based_src_summary'!N77</f>
        <v>2.2694632819078519E-3</v>
      </c>
      <c r="H77" s="214">
        <f>'survey-based_src_summary'!O77</f>
        <v>0</v>
      </c>
      <c r="I77" s="214">
        <f>'survey-based_src_summary'!P77</f>
        <v>0</v>
      </c>
      <c r="J77" s="214">
        <f>'survey-based_src_summary'!Q77</f>
        <v>0</v>
      </c>
      <c r="K77" s="395" t="str">
        <f t="shared" si="1"/>
        <v>Tribal/Non-tribal</v>
      </c>
    </row>
    <row r="78" spans="1:12">
      <c r="A78" t="s">
        <v>386</v>
      </c>
      <c r="B78" t="str">
        <f>'survey-based_src_summary'!C78</f>
        <v>35</v>
      </c>
      <c r="C78" t="str">
        <f>'survey-based_src_summary'!D78</f>
        <v>35031</v>
      </c>
      <c r="D78" t="str">
        <f>'survey-based_src_summary'!F78</f>
        <v>2310000220</v>
      </c>
      <c r="E78" t="str">
        <f>'survey-based_src_summary'!G78</f>
        <v>Drill rigs</v>
      </c>
      <c r="F78" s="199">
        <f>'survey-based_src_summary'!M78</f>
        <v>0</v>
      </c>
      <c r="G78" s="199">
        <f>'survey-based_src_summary'!N78</f>
        <v>0</v>
      </c>
      <c r="H78" s="199">
        <f>'survey-based_src_summary'!O78</f>
        <v>0</v>
      </c>
      <c r="I78" s="199">
        <f>'survey-based_src_summary'!P78</f>
        <v>0</v>
      </c>
      <c r="J78" s="199">
        <f>'survey-based_src_summary'!Q78</f>
        <v>0</v>
      </c>
      <c r="K78" s="395" t="str">
        <f t="shared" si="1"/>
        <v>Total</v>
      </c>
      <c r="L78"/>
    </row>
    <row r="79" spans="1:12">
      <c r="A79" t="s">
        <v>386</v>
      </c>
      <c r="B79" t="str">
        <f>'survey-based_src_summary'!C79</f>
        <v>35</v>
      </c>
      <c r="C79" t="str">
        <f>'survey-based_src_summary'!D79</f>
        <v>35039</v>
      </c>
      <c r="D79" t="str">
        <f>'survey-based_src_summary'!F79</f>
        <v>2310000220</v>
      </c>
      <c r="E79" t="str">
        <f>'survey-based_src_summary'!G79</f>
        <v>Drill rigs</v>
      </c>
      <c r="F79" s="199">
        <f>'survey-based_src_summary'!M79</f>
        <v>85.439689794678713</v>
      </c>
      <c r="G79" s="199">
        <f>'survey-based_src_summary'!N79</f>
        <v>10.429556063670061</v>
      </c>
      <c r="H79" s="199">
        <f>'survey-based_src_summary'!O79</f>
        <v>40.549748864477515</v>
      </c>
      <c r="I79" s="199">
        <f>'survey-based_src_summary'!P79</f>
        <v>0.8685672386050306</v>
      </c>
      <c r="J79" s="199">
        <f>'survey-based_src_summary'!Q79</f>
        <v>8.2428393181271122</v>
      </c>
      <c r="K79" s="395" t="str">
        <f t="shared" si="1"/>
        <v>Total</v>
      </c>
      <c r="L79"/>
    </row>
    <row r="80" spans="1:12">
      <c r="A80" t="s">
        <v>386</v>
      </c>
      <c r="B80" t="str">
        <f>'survey-based_src_summary'!C80</f>
        <v>35</v>
      </c>
      <c r="C80" t="str">
        <f>'survey-based_src_summary'!D80</f>
        <v>35045</v>
      </c>
      <c r="D80" t="str">
        <f>'survey-based_src_summary'!F80</f>
        <v>2310000220</v>
      </c>
      <c r="E80" t="str">
        <f>'survey-based_src_summary'!G80</f>
        <v>Drill rigs</v>
      </c>
      <c r="F80" s="199">
        <f>'survey-based_src_summary'!M80</f>
        <v>63.887335612237237</v>
      </c>
      <c r="G80" s="199">
        <f>'survey-based_src_summary'!N80</f>
        <v>7.7986770566181534</v>
      </c>
      <c r="H80" s="199">
        <f>'survey-based_src_summary'!O80</f>
        <v>30.320983385149852</v>
      </c>
      <c r="I80" s="199">
        <f>'survey-based_src_summary'!P80</f>
        <v>0.64946919643439227</v>
      </c>
      <c r="J80" s="199">
        <f>'survey-based_src_summary'!Q80</f>
        <v>6.1635645351761283</v>
      </c>
      <c r="K80" s="395" t="str">
        <f t="shared" si="1"/>
        <v>Total</v>
      </c>
      <c r="L80"/>
    </row>
    <row r="81" spans="1:12">
      <c r="A81" t="s">
        <v>386</v>
      </c>
      <c r="B81" t="str">
        <f>'survey-based_src_summary'!C81</f>
        <v>35</v>
      </c>
      <c r="C81" t="str">
        <f>'survey-based_src_summary'!D81</f>
        <v>35043</v>
      </c>
      <c r="D81" t="str">
        <f>'survey-based_src_summary'!F81</f>
        <v>2310000220</v>
      </c>
      <c r="E81" t="str">
        <f>'survey-based_src_summary'!G81</f>
        <v>Drill rigs</v>
      </c>
      <c r="F81" s="199">
        <f>'survey-based_src_summary'!M81</f>
        <v>9.236723221046347</v>
      </c>
      <c r="G81" s="199">
        <f>'survey-based_src_summary'!N81</f>
        <v>1.1275195744508173</v>
      </c>
      <c r="H81" s="199">
        <f>'survey-based_src_summary'!O81</f>
        <v>4.3837566339975691</v>
      </c>
      <c r="I81" s="199">
        <f>'survey-based_src_summary'!P81</f>
        <v>9.3899160930273576E-2</v>
      </c>
      <c r="J81" s="199">
        <f>'survey-based_src_summary'!Q81</f>
        <v>0.89111776412184984</v>
      </c>
      <c r="K81" s="395" t="str">
        <f t="shared" si="1"/>
        <v>Total</v>
      </c>
      <c r="L81"/>
    </row>
    <row r="82" spans="1:12" s="31" customFormat="1">
      <c r="A82" s="31" t="s">
        <v>386</v>
      </c>
      <c r="B82" s="31" t="str">
        <f>'survey-based_src_summary'!C82</f>
        <v>35</v>
      </c>
      <c r="C82" s="31" t="str">
        <f>'survey-based_src_summary'!D82</f>
        <v>3503101</v>
      </c>
      <c r="D82" s="31" t="str">
        <f>'survey-based_src_summary'!F82</f>
        <v>2310000220</v>
      </c>
      <c r="E82" s="31" t="str">
        <f>'survey-based_src_summary'!G82</f>
        <v>Drill rigs</v>
      </c>
      <c r="F82" s="215">
        <f>'survey-based_src_summary'!M82</f>
        <v>0</v>
      </c>
      <c r="G82" s="215">
        <f>'survey-based_src_summary'!N82</f>
        <v>0</v>
      </c>
      <c r="H82" s="215">
        <f>'survey-based_src_summary'!O82</f>
        <v>0</v>
      </c>
      <c r="I82" s="215">
        <f>'survey-based_src_summary'!P82</f>
        <v>0</v>
      </c>
      <c r="J82" s="215">
        <f>'survey-based_src_summary'!Q82</f>
        <v>0</v>
      </c>
      <c r="K82" s="395" t="str">
        <f t="shared" si="1"/>
        <v>Tribal/Non-tribal</v>
      </c>
    </row>
    <row r="83" spans="1:12" s="31" customFormat="1">
      <c r="A83" s="31" t="s">
        <v>386</v>
      </c>
      <c r="B83" s="31" t="str">
        <f>'survey-based_src_summary'!C83</f>
        <v>35</v>
      </c>
      <c r="C83" s="31" t="str">
        <f>'survey-based_src_summary'!D83</f>
        <v>3503901</v>
      </c>
      <c r="D83" s="31" t="str">
        <f>'survey-based_src_summary'!F83</f>
        <v>2310000220</v>
      </c>
      <c r="E83" s="31" t="str">
        <f>'survey-based_src_summary'!G83</f>
        <v>Drill rigs</v>
      </c>
      <c r="F83" s="215">
        <f>'survey-based_src_summary'!M83</f>
        <v>12.315630961395129</v>
      </c>
      <c r="G83" s="215">
        <f>'survey-based_src_summary'!N83</f>
        <v>1.5033594326010893</v>
      </c>
      <c r="H83" s="215">
        <f>'survey-based_src_summary'!O83</f>
        <v>5.8450088453300904</v>
      </c>
      <c r="I83" s="215">
        <f>'survey-based_src_summary'!P83</f>
        <v>0.12519888124036474</v>
      </c>
      <c r="J83" s="215">
        <f>'survey-based_src_summary'!Q83</f>
        <v>1.188157018829133</v>
      </c>
      <c r="K83" s="395" t="str">
        <f t="shared" si="1"/>
        <v>Tribal/Non-tribal</v>
      </c>
    </row>
    <row r="84" spans="1:12" s="31" customFormat="1">
      <c r="A84" s="31" t="s">
        <v>386</v>
      </c>
      <c r="B84" s="31" t="str">
        <f>'survey-based_src_summary'!C84</f>
        <v>35</v>
      </c>
      <c r="C84" s="31" t="str">
        <f>'survey-based_src_summary'!D84</f>
        <v>3504501</v>
      </c>
      <c r="D84" s="31" t="str">
        <f>'survey-based_src_summary'!F84</f>
        <v>2310000220</v>
      </c>
      <c r="E84" s="31" t="str">
        <f>'survey-based_src_summary'!G84</f>
        <v>Drill rigs</v>
      </c>
      <c r="F84" s="215">
        <f>'survey-based_src_summary'!M84</f>
        <v>3.0789077403487823</v>
      </c>
      <c r="G84" s="215">
        <f>'survey-based_src_summary'!N84</f>
        <v>0.37583985815027232</v>
      </c>
      <c r="H84" s="215">
        <f>'survey-based_src_summary'!O84</f>
        <v>1.4612522113325226</v>
      </c>
      <c r="I84" s="215">
        <f>'survey-based_src_summary'!P84</f>
        <v>3.1299720310091185E-2</v>
      </c>
      <c r="J84" s="215">
        <f>'survey-based_src_summary'!Q84</f>
        <v>0.29703925470728326</v>
      </c>
      <c r="K84" s="395" t="str">
        <f t="shared" si="1"/>
        <v>Tribal/Non-tribal</v>
      </c>
    </row>
    <row r="85" spans="1:12" s="31" customFormat="1">
      <c r="A85" s="31" t="s">
        <v>386</v>
      </c>
      <c r="B85" s="31" t="str">
        <f>'survey-based_src_summary'!C85</f>
        <v>35</v>
      </c>
      <c r="C85" s="31" t="str">
        <f>'survey-based_src_summary'!D85</f>
        <v>3504301</v>
      </c>
      <c r="D85" s="31" t="str">
        <f>'survey-based_src_summary'!F85</f>
        <v>2310000220</v>
      </c>
      <c r="E85" s="31" t="str">
        <f>'survey-based_src_summary'!G85</f>
        <v>Drill rigs</v>
      </c>
      <c r="F85" s="215">
        <f>'survey-based_src_summary'!M85</f>
        <v>3.0789077403487823</v>
      </c>
      <c r="G85" s="215">
        <f>'survey-based_src_summary'!N85</f>
        <v>0.37583985815027232</v>
      </c>
      <c r="H85" s="215">
        <f>'survey-based_src_summary'!O85</f>
        <v>1.4612522113325226</v>
      </c>
      <c r="I85" s="215">
        <f>'survey-based_src_summary'!P85</f>
        <v>3.1299720310091185E-2</v>
      </c>
      <c r="J85" s="215">
        <f>'survey-based_src_summary'!Q85</f>
        <v>0.29703925470728326</v>
      </c>
      <c r="K85" s="395" t="str">
        <f t="shared" si="1"/>
        <v>Tribal/Non-tribal</v>
      </c>
    </row>
    <row r="86" spans="1:12" s="33" customFormat="1">
      <c r="A86" s="33" t="s">
        <v>386</v>
      </c>
      <c r="B86" s="33" t="str">
        <f>'survey-based_src_summary'!C86</f>
        <v>35</v>
      </c>
      <c r="C86" s="33" t="str">
        <f>'survey-based_src_summary'!D86</f>
        <v>3503102</v>
      </c>
      <c r="D86" s="33" t="str">
        <f>'survey-based_src_summary'!F86</f>
        <v>2310000220</v>
      </c>
      <c r="E86" s="33" t="str">
        <f>'survey-based_src_summary'!G86</f>
        <v>Drill rigs</v>
      </c>
      <c r="F86" s="214">
        <f>'survey-based_src_summary'!M86</f>
        <v>0</v>
      </c>
      <c r="G86" s="214">
        <f>'survey-based_src_summary'!N86</f>
        <v>0</v>
      </c>
      <c r="H86" s="214">
        <f>'survey-based_src_summary'!O86</f>
        <v>0</v>
      </c>
      <c r="I86" s="214">
        <f>'survey-based_src_summary'!P86</f>
        <v>0</v>
      </c>
      <c r="J86" s="214">
        <f>'survey-based_src_summary'!Q86</f>
        <v>0</v>
      </c>
      <c r="K86" s="395" t="str">
        <f t="shared" si="1"/>
        <v>Tribal/Non-tribal</v>
      </c>
    </row>
    <row r="87" spans="1:12" s="33" customFormat="1">
      <c r="A87" s="33" t="s">
        <v>386</v>
      </c>
      <c r="B87" s="33" t="str">
        <f>'survey-based_src_summary'!C87</f>
        <v>35</v>
      </c>
      <c r="C87" s="33" t="str">
        <f>'survey-based_src_summary'!D87</f>
        <v>3503902</v>
      </c>
      <c r="D87" s="33" t="str">
        <f>'survey-based_src_summary'!F87</f>
        <v>2310000220</v>
      </c>
      <c r="E87" s="33" t="str">
        <f>'survey-based_src_summary'!G87</f>
        <v>Drill rigs</v>
      </c>
      <c r="F87" s="214">
        <f>'survey-based_src_summary'!M87</f>
        <v>73.124058833283584</v>
      </c>
      <c r="G87" s="214">
        <f>'survey-based_src_summary'!N87</f>
        <v>8.9261966310689722</v>
      </c>
      <c r="H87" s="214">
        <f>'survey-based_src_summary'!O87</f>
        <v>34.704740019147422</v>
      </c>
      <c r="I87" s="214">
        <f>'survey-based_src_summary'!P87</f>
        <v>0.74336835736466589</v>
      </c>
      <c r="J87" s="214">
        <f>'survey-based_src_summary'!Q87</f>
        <v>7.0546822992979781</v>
      </c>
      <c r="K87" s="395" t="str">
        <f t="shared" si="1"/>
        <v>Tribal/Non-tribal</v>
      </c>
    </row>
    <row r="88" spans="1:12" s="33" customFormat="1">
      <c r="A88" s="33" t="s">
        <v>386</v>
      </c>
      <c r="B88" s="33" t="str">
        <f>'survey-based_src_summary'!C88</f>
        <v>35</v>
      </c>
      <c r="C88" s="33" t="str">
        <f>'survey-based_src_summary'!D88</f>
        <v>3504502</v>
      </c>
      <c r="D88" s="33" t="str">
        <f>'survey-based_src_summary'!F88</f>
        <v>2310000220</v>
      </c>
      <c r="E88" s="33" t="str">
        <f>'survey-based_src_summary'!G88</f>
        <v>Drill rigs</v>
      </c>
      <c r="F88" s="214">
        <f>'survey-based_src_summary'!M88</f>
        <v>60.808427871888448</v>
      </c>
      <c r="G88" s="214">
        <f>'survey-based_src_summary'!N88</f>
        <v>7.4228371984678798</v>
      </c>
      <c r="H88" s="214">
        <f>'survey-based_src_summary'!O88</f>
        <v>28.859731173817327</v>
      </c>
      <c r="I88" s="214">
        <f>'survey-based_src_summary'!P88</f>
        <v>0.61816947612430106</v>
      </c>
      <c r="J88" s="214">
        <f>'survey-based_src_summary'!Q88</f>
        <v>5.8665252804688448</v>
      </c>
      <c r="K88" s="395" t="str">
        <f t="shared" si="1"/>
        <v>Tribal/Non-tribal</v>
      </c>
    </row>
    <row r="89" spans="1:12" s="33" customFormat="1">
      <c r="A89" s="33" t="s">
        <v>386</v>
      </c>
      <c r="B89" s="33" t="str">
        <f>'survey-based_src_summary'!C89</f>
        <v>35</v>
      </c>
      <c r="C89" s="33" t="str">
        <f>'survey-based_src_summary'!D89</f>
        <v>3504302</v>
      </c>
      <c r="D89" s="33" t="str">
        <f>'survey-based_src_summary'!F89</f>
        <v>2310000220</v>
      </c>
      <c r="E89" s="33" t="str">
        <f>'survey-based_src_summary'!G89</f>
        <v>Drill rigs</v>
      </c>
      <c r="F89" s="214">
        <f>'survey-based_src_summary'!M89</f>
        <v>6.1578154806975647</v>
      </c>
      <c r="G89" s="214">
        <f>'survey-based_src_summary'!N89</f>
        <v>0.75167971630054498</v>
      </c>
      <c r="H89" s="214">
        <f>'survey-based_src_summary'!O89</f>
        <v>2.9225044226650461</v>
      </c>
      <c r="I89" s="214">
        <f>'survey-based_src_summary'!P89</f>
        <v>6.2599440620182384E-2</v>
      </c>
      <c r="J89" s="214">
        <f>'survey-based_src_summary'!Q89</f>
        <v>0.59407850941456664</v>
      </c>
      <c r="K89" s="395" t="str">
        <f t="shared" si="1"/>
        <v>Tribal/Non-tribal</v>
      </c>
    </row>
    <row r="90" spans="1:12">
      <c r="A90" t="s">
        <v>386</v>
      </c>
      <c r="B90" t="str">
        <f>'survey-based_src_summary'!C90</f>
        <v>35</v>
      </c>
      <c r="C90" t="str">
        <f>'survey-based_src_summary'!D90</f>
        <v>35031</v>
      </c>
      <c r="D90" t="str">
        <f>'survey-based_src_summary'!F90</f>
        <v>2310021509CONV</v>
      </c>
      <c r="E90" t="str">
        <f>'survey-based_src_summary'!G90</f>
        <v>Survey-based Fugitives</v>
      </c>
      <c r="F90" s="199">
        <f>'survey-based_src_summary'!M90</f>
        <v>0</v>
      </c>
      <c r="G90" s="199">
        <f>'survey-based_src_summary'!N90</f>
        <v>33.340149849881598</v>
      </c>
      <c r="H90" s="199">
        <f>'survey-based_src_summary'!O90</f>
        <v>0</v>
      </c>
      <c r="I90" s="199">
        <f>'survey-based_src_summary'!P90</f>
        <v>0</v>
      </c>
      <c r="J90" s="199">
        <f>'survey-based_src_summary'!Q90</f>
        <v>0</v>
      </c>
      <c r="K90" s="395" t="str">
        <f t="shared" si="1"/>
        <v>Total</v>
      </c>
      <c r="L90"/>
    </row>
    <row r="91" spans="1:12">
      <c r="A91" t="s">
        <v>386</v>
      </c>
      <c r="B91" t="str">
        <f>'survey-based_src_summary'!C91</f>
        <v>35</v>
      </c>
      <c r="C91" t="str">
        <f>'survey-based_src_summary'!D91</f>
        <v>35039</v>
      </c>
      <c r="D91" t="str">
        <f>'survey-based_src_summary'!F91</f>
        <v>2310021509CONV</v>
      </c>
      <c r="E91" t="str">
        <f>'survey-based_src_summary'!G91</f>
        <v>Survey-based Fugitives</v>
      </c>
      <c r="F91" s="199">
        <f>'survey-based_src_summary'!M91</f>
        <v>0</v>
      </c>
      <c r="G91" s="199">
        <f>'survey-based_src_summary'!N91</f>
        <v>1892.8682068906464</v>
      </c>
      <c r="H91" s="199">
        <f>'survey-based_src_summary'!O91</f>
        <v>0</v>
      </c>
      <c r="I91" s="199">
        <f>'survey-based_src_summary'!P91</f>
        <v>0</v>
      </c>
      <c r="J91" s="199">
        <f>'survey-based_src_summary'!Q91</f>
        <v>0</v>
      </c>
      <c r="K91" s="395" t="str">
        <f t="shared" si="1"/>
        <v>Total</v>
      </c>
      <c r="L91"/>
    </row>
    <row r="92" spans="1:12">
      <c r="A92" t="s">
        <v>386</v>
      </c>
      <c r="B92" t="str">
        <f>'survey-based_src_summary'!C92</f>
        <v>35</v>
      </c>
      <c r="C92" t="str">
        <f>'survey-based_src_summary'!D92</f>
        <v>35045</v>
      </c>
      <c r="D92" t="str">
        <f>'survey-based_src_summary'!F92</f>
        <v>2310021509CONV</v>
      </c>
      <c r="E92" t="str">
        <f>'survey-based_src_summary'!G92</f>
        <v>Survey-based Fugitives</v>
      </c>
      <c r="F92" s="199">
        <f>'survey-based_src_summary'!M92</f>
        <v>0</v>
      </c>
      <c r="G92" s="199">
        <f>'survey-based_src_summary'!N92</f>
        <v>2276.1545912550741</v>
      </c>
      <c r="H92" s="199">
        <f>'survey-based_src_summary'!O92</f>
        <v>0</v>
      </c>
      <c r="I92" s="199">
        <f>'survey-based_src_summary'!P92</f>
        <v>0</v>
      </c>
      <c r="J92" s="199">
        <f>'survey-based_src_summary'!Q92</f>
        <v>0</v>
      </c>
      <c r="K92" s="395" t="str">
        <f t="shared" si="1"/>
        <v>Total</v>
      </c>
      <c r="L92"/>
    </row>
    <row r="93" spans="1:12">
      <c r="A93" t="s">
        <v>386</v>
      </c>
      <c r="B93" t="str">
        <f>'survey-based_src_summary'!C93</f>
        <v>35</v>
      </c>
      <c r="C93" t="str">
        <f>'survey-based_src_summary'!D93</f>
        <v>35043</v>
      </c>
      <c r="D93" t="str">
        <f>'survey-based_src_summary'!F93</f>
        <v>2310021509CONV</v>
      </c>
      <c r="E93" t="str">
        <f>'survey-based_src_summary'!G93</f>
        <v>Survey-based Fugitives</v>
      </c>
      <c r="F93" s="199">
        <f>'survey-based_src_summary'!M93</f>
        <v>0</v>
      </c>
      <c r="G93" s="199">
        <f>'survey-based_src_summary'!N93</f>
        <v>73.949956433947932</v>
      </c>
      <c r="H93" s="199">
        <f>'survey-based_src_summary'!O93</f>
        <v>0</v>
      </c>
      <c r="I93" s="199">
        <f>'survey-based_src_summary'!P93</f>
        <v>0</v>
      </c>
      <c r="J93" s="199">
        <f>'survey-based_src_summary'!Q93</f>
        <v>0</v>
      </c>
      <c r="K93" s="395" t="str">
        <f t="shared" si="1"/>
        <v>Total</v>
      </c>
      <c r="L93"/>
    </row>
    <row r="94" spans="1:12" s="31" customFormat="1">
      <c r="A94" s="31" t="s">
        <v>386</v>
      </c>
      <c r="B94" s="31" t="str">
        <f>'survey-based_src_summary'!C94</f>
        <v>35</v>
      </c>
      <c r="C94" s="31" t="str">
        <f>'survey-based_src_summary'!D94</f>
        <v>3503101</v>
      </c>
      <c r="D94" s="31" t="str">
        <f>'survey-based_src_summary'!F94</f>
        <v>2310021509CONV</v>
      </c>
      <c r="E94" s="31" t="str">
        <f>'survey-based_src_summary'!G94</f>
        <v>Survey-based Fugitives</v>
      </c>
      <c r="F94" s="215">
        <f>'survey-based_src_summary'!M94</f>
        <v>0</v>
      </c>
      <c r="G94" s="215">
        <f>'survey-based_src_summary'!N94</f>
        <v>0</v>
      </c>
      <c r="H94" s="215">
        <f>'survey-based_src_summary'!O94</f>
        <v>0</v>
      </c>
      <c r="I94" s="215">
        <f>'survey-based_src_summary'!P94</f>
        <v>0</v>
      </c>
      <c r="J94" s="215">
        <f>'survey-based_src_summary'!Q94</f>
        <v>0</v>
      </c>
      <c r="K94" s="395" t="str">
        <f t="shared" si="1"/>
        <v>Tribal/Non-tribal</v>
      </c>
    </row>
    <row r="95" spans="1:12" s="31" customFormat="1">
      <c r="A95" s="31" t="s">
        <v>386</v>
      </c>
      <c r="B95" s="31" t="str">
        <f>'survey-based_src_summary'!C95</f>
        <v>35</v>
      </c>
      <c r="C95" s="31" t="str">
        <f>'survey-based_src_summary'!D95</f>
        <v>3503901</v>
      </c>
      <c r="D95" s="31" t="str">
        <f>'survey-based_src_summary'!F95</f>
        <v>2310021509CONV</v>
      </c>
      <c r="E95" s="31" t="str">
        <f>'survey-based_src_summary'!G95</f>
        <v>Survey-based Fugitives</v>
      </c>
      <c r="F95" s="215">
        <f>'survey-based_src_summary'!M95</f>
        <v>0</v>
      </c>
      <c r="G95" s="215">
        <f>'survey-based_src_summary'!N95</f>
        <v>460.99650807467867</v>
      </c>
      <c r="H95" s="215">
        <f>'survey-based_src_summary'!O95</f>
        <v>0</v>
      </c>
      <c r="I95" s="215">
        <f>'survey-based_src_summary'!P95</f>
        <v>0</v>
      </c>
      <c r="J95" s="215">
        <f>'survey-based_src_summary'!Q95</f>
        <v>0</v>
      </c>
      <c r="K95" s="395" t="str">
        <f t="shared" si="1"/>
        <v>Tribal/Non-tribal</v>
      </c>
    </row>
    <row r="96" spans="1:12" s="31" customFormat="1">
      <c r="A96" s="31" t="s">
        <v>386</v>
      </c>
      <c r="B96" s="31" t="str">
        <f>'survey-based_src_summary'!C96</f>
        <v>35</v>
      </c>
      <c r="C96" s="31" t="str">
        <f>'survey-based_src_summary'!D96</f>
        <v>3504501</v>
      </c>
      <c r="D96" s="31" t="str">
        <f>'survey-based_src_summary'!F96</f>
        <v>2310021509CONV</v>
      </c>
      <c r="E96" s="31" t="str">
        <f>'survey-based_src_summary'!G96</f>
        <v>Survey-based Fugitives</v>
      </c>
      <c r="F96" s="215">
        <f>'survey-based_src_summary'!M96</f>
        <v>0</v>
      </c>
      <c r="G96" s="215">
        <f>'survey-based_src_summary'!N96</f>
        <v>79.214190620771348</v>
      </c>
      <c r="H96" s="215">
        <f>'survey-based_src_summary'!O96</f>
        <v>0</v>
      </c>
      <c r="I96" s="215">
        <f>'survey-based_src_summary'!P96</f>
        <v>0</v>
      </c>
      <c r="J96" s="215">
        <f>'survey-based_src_summary'!Q96</f>
        <v>0</v>
      </c>
      <c r="K96" s="395" t="str">
        <f t="shared" si="1"/>
        <v>Tribal/Non-tribal</v>
      </c>
    </row>
    <row r="97" spans="1:12" s="31" customFormat="1">
      <c r="A97" s="31" t="s">
        <v>386</v>
      </c>
      <c r="B97" s="31" t="str">
        <f>'survey-based_src_summary'!C97</f>
        <v>35</v>
      </c>
      <c r="C97" s="31" t="str">
        <f>'survey-based_src_summary'!D97</f>
        <v>3504301</v>
      </c>
      <c r="D97" s="31" t="str">
        <f>'survey-based_src_summary'!F97</f>
        <v>2310021509CONV</v>
      </c>
      <c r="E97" s="31" t="str">
        <f>'survey-based_src_summary'!G97</f>
        <v>Survey-based Fugitives</v>
      </c>
      <c r="F97" s="215">
        <f>'survey-based_src_summary'!M97</f>
        <v>0</v>
      </c>
      <c r="G97" s="215">
        <f>'survey-based_src_summary'!N97</f>
        <v>37.35099494460421</v>
      </c>
      <c r="H97" s="215">
        <f>'survey-based_src_summary'!O97</f>
        <v>0</v>
      </c>
      <c r="I97" s="215">
        <f>'survey-based_src_summary'!P97</f>
        <v>0</v>
      </c>
      <c r="J97" s="215">
        <f>'survey-based_src_summary'!Q97</f>
        <v>0</v>
      </c>
      <c r="K97" s="395" t="str">
        <f t="shared" si="1"/>
        <v>Tribal/Non-tribal</v>
      </c>
    </row>
    <row r="98" spans="1:12" s="33" customFormat="1">
      <c r="A98" s="33" t="s">
        <v>386</v>
      </c>
      <c r="B98" s="33" t="str">
        <f>'survey-based_src_summary'!C98</f>
        <v>35</v>
      </c>
      <c r="C98" s="33" t="str">
        <f>'survey-based_src_summary'!D98</f>
        <v>3503102</v>
      </c>
      <c r="D98" s="33" t="str">
        <f>'survey-based_src_summary'!F98</f>
        <v>2310021509CONV</v>
      </c>
      <c r="E98" s="33" t="str">
        <f>'survey-based_src_summary'!G98</f>
        <v>Survey-based Fugitives</v>
      </c>
      <c r="F98" s="214">
        <f>'survey-based_src_summary'!M98</f>
        <v>0</v>
      </c>
      <c r="G98" s="214">
        <f>'survey-based_src_summary'!N98</f>
        <v>33.340149849881598</v>
      </c>
      <c r="H98" s="214">
        <f>'survey-based_src_summary'!O98</f>
        <v>0</v>
      </c>
      <c r="I98" s="214">
        <f>'survey-based_src_summary'!P98</f>
        <v>0</v>
      </c>
      <c r="J98" s="214">
        <f>'survey-based_src_summary'!Q98</f>
        <v>0</v>
      </c>
      <c r="K98" s="395" t="str">
        <f t="shared" si="1"/>
        <v>Tribal/Non-tribal</v>
      </c>
    </row>
    <row r="99" spans="1:12" s="33" customFormat="1">
      <c r="A99" s="33" t="s">
        <v>386</v>
      </c>
      <c r="B99" s="33" t="str">
        <f>'survey-based_src_summary'!C99</f>
        <v>35</v>
      </c>
      <c r="C99" s="33" t="str">
        <f>'survey-based_src_summary'!D99</f>
        <v>3503902</v>
      </c>
      <c r="D99" s="33" t="str">
        <f>'survey-based_src_summary'!F99</f>
        <v>2310021509CONV</v>
      </c>
      <c r="E99" s="33" t="str">
        <f>'survey-based_src_summary'!G99</f>
        <v>Survey-based Fugitives</v>
      </c>
      <c r="F99" s="214">
        <f>'survey-based_src_summary'!M99</f>
        <v>0</v>
      </c>
      <c r="G99" s="214">
        <f>'survey-based_src_summary'!N99</f>
        <v>1431.8716988159676</v>
      </c>
      <c r="H99" s="214">
        <f>'survey-based_src_summary'!O99</f>
        <v>0</v>
      </c>
      <c r="I99" s="214">
        <f>'survey-based_src_summary'!P99</f>
        <v>0</v>
      </c>
      <c r="J99" s="214">
        <f>'survey-based_src_summary'!Q99</f>
        <v>0</v>
      </c>
      <c r="K99" s="395" t="str">
        <f t="shared" si="1"/>
        <v>Tribal/Non-tribal</v>
      </c>
    </row>
    <row r="100" spans="1:12" s="33" customFormat="1">
      <c r="A100" s="33" t="s">
        <v>386</v>
      </c>
      <c r="B100" s="33" t="str">
        <f>'survey-based_src_summary'!C100</f>
        <v>35</v>
      </c>
      <c r="C100" s="33" t="str">
        <f>'survey-based_src_summary'!D100</f>
        <v>3504502</v>
      </c>
      <c r="D100" s="33" t="str">
        <f>'survey-based_src_summary'!F100</f>
        <v>2310021509CONV</v>
      </c>
      <c r="E100" s="33" t="str">
        <f>'survey-based_src_summary'!G100</f>
        <v>Survey-based Fugitives</v>
      </c>
      <c r="F100" s="214">
        <f>'survey-based_src_summary'!M100</f>
        <v>0</v>
      </c>
      <c r="G100" s="214">
        <f>'survey-based_src_summary'!N100</f>
        <v>2196.9404006343029</v>
      </c>
      <c r="H100" s="214">
        <f>'survey-based_src_summary'!O100</f>
        <v>0</v>
      </c>
      <c r="I100" s="214">
        <f>'survey-based_src_summary'!P100</f>
        <v>0</v>
      </c>
      <c r="J100" s="214">
        <f>'survey-based_src_summary'!Q100</f>
        <v>0</v>
      </c>
      <c r="K100" s="395" t="str">
        <f t="shared" si="1"/>
        <v>Tribal/Non-tribal</v>
      </c>
    </row>
    <row r="101" spans="1:12" s="33" customFormat="1">
      <c r="A101" s="33" t="s">
        <v>386</v>
      </c>
      <c r="B101" s="33" t="str">
        <f>'survey-based_src_summary'!C101</f>
        <v>35</v>
      </c>
      <c r="C101" s="33" t="str">
        <f>'survey-based_src_summary'!D101</f>
        <v>3504302</v>
      </c>
      <c r="D101" s="33" t="str">
        <f>'survey-based_src_summary'!F101</f>
        <v>2310021509CONV</v>
      </c>
      <c r="E101" s="33" t="str">
        <f>'survey-based_src_summary'!G101</f>
        <v>Survey-based Fugitives</v>
      </c>
      <c r="F101" s="214">
        <f>'survey-based_src_summary'!M101</f>
        <v>0</v>
      </c>
      <c r="G101" s="214">
        <f>'survey-based_src_summary'!N101</f>
        <v>36.598961489343715</v>
      </c>
      <c r="H101" s="214">
        <f>'survey-based_src_summary'!O101</f>
        <v>0</v>
      </c>
      <c r="I101" s="214">
        <f>'survey-based_src_summary'!P101</f>
        <v>0</v>
      </c>
      <c r="J101" s="214">
        <f>'survey-based_src_summary'!Q101</f>
        <v>0</v>
      </c>
      <c r="K101" s="395" t="str">
        <f t="shared" si="1"/>
        <v>Tribal/Non-tribal</v>
      </c>
    </row>
    <row r="102" spans="1:12">
      <c r="A102" t="s">
        <v>386</v>
      </c>
      <c r="B102" t="str">
        <f>'survey-based_src_summary'!C102</f>
        <v>35</v>
      </c>
      <c r="C102" t="str">
        <f>'survey-based_src_summary'!D102</f>
        <v>35031</v>
      </c>
      <c r="D102" t="str">
        <f>'survey-based_src_summary'!F102</f>
        <v>2310023509CBM</v>
      </c>
      <c r="E102" t="str">
        <f>'survey-based_src_summary'!G102</f>
        <v>Survey-based Fugitives</v>
      </c>
      <c r="F102" s="199">
        <f>'survey-based_src_summary'!M102</f>
        <v>0</v>
      </c>
      <c r="G102" s="199">
        <f>'survey-based_src_summary'!N102</f>
        <v>7.6590152144895432E-3</v>
      </c>
      <c r="H102" s="199">
        <f>'survey-based_src_summary'!O102</f>
        <v>0</v>
      </c>
      <c r="I102" s="199">
        <f>'survey-based_src_summary'!P102</f>
        <v>0</v>
      </c>
      <c r="J102" s="199">
        <f>'survey-based_src_summary'!Q102</f>
        <v>0</v>
      </c>
      <c r="K102" s="395" t="str">
        <f t="shared" si="1"/>
        <v>Total</v>
      </c>
      <c r="L102"/>
    </row>
    <row r="103" spans="1:12">
      <c r="A103" t="s">
        <v>386</v>
      </c>
      <c r="B103" t="str">
        <f>'survey-based_src_summary'!C103</f>
        <v>35</v>
      </c>
      <c r="C103" t="str">
        <f>'survey-based_src_summary'!D103</f>
        <v>35039</v>
      </c>
      <c r="D103" t="str">
        <f>'survey-based_src_summary'!F103</f>
        <v>2310023509CBM</v>
      </c>
      <c r="E103" t="str">
        <f>'survey-based_src_summary'!G103</f>
        <v>Survey-based Fugitives</v>
      </c>
      <c r="F103" s="199">
        <f>'survey-based_src_summary'!M103</f>
        <v>0</v>
      </c>
      <c r="G103" s="199">
        <f>'survey-based_src_summary'!N103</f>
        <v>1.06747524551948</v>
      </c>
      <c r="H103" s="199">
        <f>'survey-based_src_summary'!O103</f>
        <v>0</v>
      </c>
      <c r="I103" s="199">
        <f>'survey-based_src_summary'!P103</f>
        <v>0</v>
      </c>
      <c r="J103" s="199">
        <f>'survey-based_src_summary'!Q103</f>
        <v>0</v>
      </c>
      <c r="K103" s="395" t="str">
        <f t="shared" si="1"/>
        <v>Total</v>
      </c>
      <c r="L103"/>
    </row>
    <row r="104" spans="1:12">
      <c r="A104" t="s">
        <v>386</v>
      </c>
      <c r="B104" t="str">
        <f>'survey-based_src_summary'!C104</f>
        <v>35</v>
      </c>
      <c r="C104" t="str">
        <f>'survey-based_src_summary'!D104</f>
        <v>35045</v>
      </c>
      <c r="D104" t="str">
        <f>'survey-based_src_summary'!F104</f>
        <v>2310023509CBM</v>
      </c>
      <c r="E104" t="str">
        <f>'survey-based_src_summary'!G104</f>
        <v>Survey-based Fugitives</v>
      </c>
      <c r="F104" s="199">
        <f>'survey-based_src_summary'!M104</f>
        <v>0</v>
      </c>
      <c r="G104" s="199">
        <f>'survey-based_src_summary'!N104</f>
        <v>3.6801568105622251</v>
      </c>
      <c r="H104" s="199">
        <f>'survey-based_src_summary'!O104</f>
        <v>0</v>
      </c>
      <c r="I104" s="199">
        <f>'survey-based_src_summary'!P104</f>
        <v>0</v>
      </c>
      <c r="J104" s="199">
        <f>'survey-based_src_summary'!Q104</f>
        <v>0</v>
      </c>
      <c r="K104" s="395" t="str">
        <f t="shared" si="1"/>
        <v>Total</v>
      </c>
      <c r="L104"/>
    </row>
    <row r="105" spans="1:12">
      <c r="A105" t="s">
        <v>386</v>
      </c>
      <c r="B105" t="str">
        <f>'survey-based_src_summary'!C105</f>
        <v>35</v>
      </c>
      <c r="C105" t="str">
        <f>'survey-based_src_summary'!D105</f>
        <v>35043</v>
      </c>
      <c r="D105" t="str">
        <f>'survey-based_src_summary'!F105</f>
        <v>2310023509CBM</v>
      </c>
      <c r="E105" t="str">
        <f>'survey-based_src_summary'!G105</f>
        <v>Survey-based Fugitives</v>
      </c>
      <c r="F105" s="199">
        <f>'survey-based_src_summary'!M105</f>
        <v>0</v>
      </c>
      <c r="G105" s="199">
        <f>'survey-based_src_summary'!N105</f>
        <v>2.8721307054335784E-2</v>
      </c>
      <c r="H105" s="199">
        <f>'survey-based_src_summary'!O105</f>
        <v>0</v>
      </c>
      <c r="I105" s="199">
        <f>'survey-based_src_summary'!P105</f>
        <v>0</v>
      </c>
      <c r="J105" s="199">
        <f>'survey-based_src_summary'!Q105</f>
        <v>0</v>
      </c>
      <c r="K105" s="395" t="str">
        <f t="shared" si="1"/>
        <v>Total</v>
      </c>
      <c r="L105"/>
    </row>
    <row r="106" spans="1:12" s="31" customFormat="1">
      <c r="A106" s="31" t="s">
        <v>386</v>
      </c>
      <c r="B106" s="31" t="str">
        <f>'survey-based_src_summary'!C106</f>
        <v>35</v>
      </c>
      <c r="C106" s="31" t="str">
        <f>'survey-based_src_summary'!D106</f>
        <v>3503101</v>
      </c>
      <c r="D106" s="31" t="str">
        <f>'survey-based_src_summary'!F106</f>
        <v>2310023509CBM</v>
      </c>
      <c r="E106" s="31" t="str">
        <f>'survey-based_src_summary'!G106</f>
        <v>Survey-based Fugitives</v>
      </c>
      <c r="F106" s="215">
        <f>'survey-based_src_summary'!M106</f>
        <v>0</v>
      </c>
      <c r="G106" s="215">
        <f>'survey-based_src_summary'!N106</f>
        <v>0</v>
      </c>
      <c r="H106" s="215">
        <f>'survey-based_src_summary'!O106</f>
        <v>0</v>
      </c>
      <c r="I106" s="215">
        <f>'survey-based_src_summary'!P106</f>
        <v>0</v>
      </c>
      <c r="J106" s="215">
        <f>'survey-based_src_summary'!Q106</f>
        <v>0</v>
      </c>
      <c r="K106" s="395" t="str">
        <f t="shared" si="1"/>
        <v>Tribal/Non-tribal</v>
      </c>
    </row>
    <row r="107" spans="1:12" s="31" customFormat="1">
      <c r="A107" s="31" t="s">
        <v>386</v>
      </c>
      <c r="B107" s="31" t="str">
        <f>'survey-based_src_summary'!C107</f>
        <v>35</v>
      </c>
      <c r="C107" s="31" t="str">
        <f>'survey-based_src_summary'!D107</f>
        <v>3503901</v>
      </c>
      <c r="D107" s="31" t="str">
        <f>'survey-based_src_summary'!F107</f>
        <v>2310023509CBM</v>
      </c>
      <c r="E107" s="31" t="str">
        <f>'survey-based_src_summary'!G107</f>
        <v>Survey-based Fugitives</v>
      </c>
      <c r="F107" s="215">
        <f>'survey-based_src_summary'!M107</f>
        <v>0</v>
      </c>
      <c r="G107" s="215">
        <f>'survey-based_src_summary'!N107</f>
        <v>1.0531145919923119E-2</v>
      </c>
      <c r="H107" s="215">
        <f>'survey-based_src_summary'!O107</f>
        <v>0</v>
      </c>
      <c r="I107" s="215">
        <f>'survey-based_src_summary'!P107</f>
        <v>0</v>
      </c>
      <c r="J107" s="215">
        <f>'survey-based_src_summary'!Q107</f>
        <v>0</v>
      </c>
      <c r="K107" s="395" t="str">
        <f t="shared" si="1"/>
        <v>Tribal/Non-tribal</v>
      </c>
    </row>
    <row r="108" spans="1:12" s="31" customFormat="1">
      <c r="A108" s="31" t="s">
        <v>386</v>
      </c>
      <c r="B108" s="31" t="str">
        <f>'survey-based_src_summary'!C108</f>
        <v>35</v>
      </c>
      <c r="C108" s="31" t="str">
        <f>'survey-based_src_summary'!D108</f>
        <v>3504501</v>
      </c>
      <c r="D108" s="31" t="str">
        <f>'survey-based_src_summary'!F108</f>
        <v>2310023509CBM</v>
      </c>
      <c r="E108" s="31" t="str">
        <f>'survey-based_src_summary'!G108</f>
        <v>Survey-based Fugitives</v>
      </c>
      <c r="F108" s="215">
        <f>'survey-based_src_summary'!M108</f>
        <v>0</v>
      </c>
      <c r="G108" s="215">
        <f>'survey-based_src_summary'!N108</f>
        <v>4.0209829876070094E-2</v>
      </c>
      <c r="H108" s="215">
        <f>'survey-based_src_summary'!O108</f>
        <v>0</v>
      </c>
      <c r="I108" s="215">
        <f>'survey-based_src_summary'!P108</f>
        <v>0</v>
      </c>
      <c r="J108" s="215">
        <f>'survey-based_src_summary'!Q108</f>
        <v>0</v>
      </c>
      <c r="K108" s="395" t="str">
        <f t="shared" si="1"/>
        <v>Tribal/Non-tribal</v>
      </c>
    </row>
    <row r="109" spans="1:12" s="31" customFormat="1">
      <c r="A109" s="31" t="s">
        <v>386</v>
      </c>
      <c r="B109" s="31" t="str">
        <f>'survey-based_src_summary'!C109</f>
        <v>35</v>
      </c>
      <c r="C109" s="31" t="str">
        <f>'survey-based_src_summary'!D109</f>
        <v>3504301</v>
      </c>
      <c r="D109" s="31" t="str">
        <f>'survey-based_src_summary'!F109</f>
        <v>2310023509CBM</v>
      </c>
      <c r="E109" s="31" t="str">
        <f>'survey-based_src_summary'!G109</f>
        <v>Survey-based Fugitives</v>
      </c>
      <c r="F109" s="215">
        <f>'survey-based_src_summary'!M109</f>
        <v>0</v>
      </c>
      <c r="G109" s="215">
        <f>'survey-based_src_summary'!N109</f>
        <v>0</v>
      </c>
      <c r="H109" s="215">
        <f>'survey-based_src_summary'!O109</f>
        <v>0</v>
      </c>
      <c r="I109" s="215">
        <f>'survey-based_src_summary'!P109</f>
        <v>0</v>
      </c>
      <c r="J109" s="215">
        <f>'survey-based_src_summary'!Q109</f>
        <v>0</v>
      </c>
      <c r="K109" s="395" t="str">
        <f t="shared" si="1"/>
        <v>Tribal/Non-tribal</v>
      </c>
    </row>
    <row r="110" spans="1:12" s="33" customFormat="1">
      <c r="A110" s="33" t="s">
        <v>386</v>
      </c>
      <c r="B110" s="33" t="str">
        <f>'survey-based_src_summary'!C110</f>
        <v>35</v>
      </c>
      <c r="C110" s="33" t="str">
        <f>'survey-based_src_summary'!D110</f>
        <v>3503102</v>
      </c>
      <c r="D110" s="33" t="str">
        <f>'survey-based_src_summary'!F110</f>
        <v>2310023509CBM</v>
      </c>
      <c r="E110" s="33" t="str">
        <f>'survey-based_src_summary'!G110</f>
        <v>Survey-based Fugitives</v>
      </c>
      <c r="F110" s="214">
        <f>'survey-based_src_summary'!M110</f>
        <v>0</v>
      </c>
      <c r="G110" s="214">
        <f>'survey-based_src_summary'!N110</f>
        <v>7.6590152144895432E-3</v>
      </c>
      <c r="H110" s="214">
        <f>'survey-based_src_summary'!O110</f>
        <v>0</v>
      </c>
      <c r="I110" s="214">
        <f>'survey-based_src_summary'!P110</f>
        <v>0</v>
      </c>
      <c r="J110" s="214">
        <f>'survey-based_src_summary'!Q110</f>
        <v>0</v>
      </c>
      <c r="K110" s="395" t="str">
        <f t="shared" si="1"/>
        <v>Tribal/Non-tribal</v>
      </c>
    </row>
    <row r="111" spans="1:12" s="33" customFormat="1">
      <c r="A111" s="33" t="s">
        <v>386</v>
      </c>
      <c r="B111" s="33" t="str">
        <f>'survey-based_src_summary'!C111</f>
        <v>35</v>
      </c>
      <c r="C111" s="33" t="str">
        <f>'survey-based_src_summary'!D111</f>
        <v>3503902</v>
      </c>
      <c r="D111" s="33" t="str">
        <f>'survey-based_src_summary'!F111</f>
        <v>2310023509CBM</v>
      </c>
      <c r="E111" s="33" t="str">
        <f>'survey-based_src_summary'!G111</f>
        <v>Survey-based Fugitives</v>
      </c>
      <c r="F111" s="214">
        <f>'survey-based_src_summary'!M111</f>
        <v>0</v>
      </c>
      <c r="G111" s="214">
        <f>'survey-based_src_summary'!N111</f>
        <v>1.0569440995995569</v>
      </c>
      <c r="H111" s="214">
        <f>'survey-based_src_summary'!O111</f>
        <v>0</v>
      </c>
      <c r="I111" s="214">
        <f>'survey-based_src_summary'!P111</f>
        <v>0</v>
      </c>
      <c r="J111" s="214">
        <f>'survey-based_src_summary'!Q111</f>
        <v>0</v>
      </c>
      <c r="K111" s="395" t="str">
        <f t="shared" si="1"/>
        <v>Tribal/Non-tribal</v>
      </c>
    </row>
    <row r="112" spans="1:12" s="33" customFormat="1">
      <c r="A112" s="33" t="s">
        <v>386</v>
      </c>
      <c r="B112" s="33" t="str">
        <f>'survey-based_src_summary'!C112</f>
        <v>35</v>
      </c>
      <c r="C112" s="33" t="str">
        <f>'survey-based_src_summary'!D112</f>
        <v>3504502</v>
      </c>
      <c r="D112" s="33" t="str">
        <f>'survey-based_src_summary'!F112</f>
        <v>2310023509CBM</v>
      </c>
      <c r="E112" s="33" t="str">
        <f>'survey-based_src_summary'!G112</f>
        <v>Survey-based Fugitives</v>
      </c>
      <c r="F112" s="214">
        <f>'survey-based_src_summary'!M112</f>
        <v>0</v>
      </c>
      <c r="G112" s="214">
        <f>'survey-based_src_summary'!N112</f>
        <v>3.6399469806861551</v>
      </c>
      <c r="H112" s="214">
        <f>'survey-based_src_summary'!O112</f>
        <v>0</v>
      </c>
      <c r="I112" s="214">
        <f>'survey-based_src_summary'!P112</f>
        <v>0</v>
      </c>
      <c r="J112" s="214">
        <f>'survey-based_src_summary'!Q112</f>
        <v>0</v>
      </c>
      <c r="K112" s="395" t="str">
        <f t="shared" si="1"/>
        <v>Tribal/Non-tribal</v>
      </c>
    </row>
    <row r="113" spans="1:12" s="33" customFormat="1">
      <c r="A113" s="33" t="s">
        <v>386</v>
      </c>
      <c r="B113" s="33" t="str">
        <f>'survey-based_src_summary'!C113</f>
        <v>35</v>
      </c>
      <c r="C113" s="33" t="str">
        <f>'survey-based_src_summary'!D113</f>
        <v>3504302</v>
      </c>
      <c r="D113" s="33" t="str">
        <f>'survey-based_src_summary'!F113</f>
        <v>2310023509CBM</v>
      </c>
      <c r="E113" s="33" t="str">
        <f>'survey-based_src_summary'!G113</f>
        <v>Survey-based Fugitives</v>
      </c>
      <c r="F113" s="214">
        <f>'survey-based_src_summary'!M113</f>
        <v>0</v>
      </c>
      <c r="G113" s="214">
        <f>'survey-based_src_summary'!N113</f>
        <v>2.8721307054335784E-2</v>
      </c>
      <c r="H113" s="214">
        <f>'survey-based_src_summary'!O113</f>
        <v>0</v>
      </c>
      <c r="I113" s="214">
        <f>'survey-based_src_summary'!P113</f>
        <v>0</v>
      </c>
      <c r="J113" s="214">
        <f>'survey-based_src_summary'!Q113</f>
        <v>0</v>
      </c>
      <c r="K113" s="395" t="str">
        <f t="shared" si="1"/>
        <v>Tribal/Non-tribal</v>
      </c>
    </row>
    <row r="114" spans="1:12">
      <c r="A114" t="s">
        <v>386</v>
      </c>
      <c r="B114" t="str">
        <f>'survey-based_src_summary'!C114</f>
        <v>35</v>
      </c>
      <c r="C114" t="str">
        <f>'survey-based_src_summary'!D114</f>
        <v>35031</v>
      </c>
      <c r="D114" t="str">
        <f>'survey-based_src_summary'!F114</f>
        <v>2310021100</v>
      </c>
      <c r="E114" t="str">
        <f>'survey-based_src_summary'!G114</f>
        <v>Heaters</v>
      </c>
      <c r="F114" s="199">
        <f>'survey-based_src_summary'!M114</f>
        <v>5.496696095295265</v>
      </c>
      <c r="G114" s="199">
        <f>'survey-based_src_summary'!N114</f>
        <v>0.3023182852412396</v>
      </c>
      <c r="H114" s="199">
        <f>'survey-based_src_summary'!O114</f>
        <v>4.6172247200480223</v>
      </c>
      <c r="I114" s="199">
        <f>'survey-based_src_summary'!P114</f>
        <v>3.2980176571771581E-2</v>
      </c>
      <c r="J114" s="199">
        <f>'survey-based_src_summary'!Q114</f>
        <v>0.41774890324244013</v>
      </c>
      <c r="K114" s="395" t="str">
        <f t="shared" si="1"/>
        <v>Total</v>
      </c>
      <c r="L114"/>
    </row>
    <row r="115" spans="1:12">
      <c r="A115" t="s">
        <v>386</v>
      </c>
      <c r="B115" t="str">
        <f>'survey-based_src_summary'!C115</f>
        <v>35</v>
      </c>
      <c r="C115" t="str">
        <f>'survey-based_src_summary'!D115</f>
        <v>35039</v>
      </c>
      <c r="D115" t="str">
        <f>'survey-based_src_summary'!F115</f>
        <v>2310021100</v>
      </c>
      <c r="E115" t="str">
        <f>'survey-based_src_summary'!G115</f>
        <v>Heaters</v>
      </c>
      <c r="F115" s="199">
        <f>'survey-based_src_summary'!M115</f>
        <v>337.83239972928197</v>
      </c>
      <c r="G115" s="199">
        <f>'survey-based_src_summary'!N115</f>
        <v>18.580781985110509</v>
      </c>
      <c r="H115" s="199">
        <f>'survey-based_src_summary'!O115</f>
        <v>283.77921577259684</v>
      </c>
      <c r="I115" s="199">
        <f>'survey-based_src_summary'!P115</f>
        <v>2.0269943983756917</v>
      </c>
      <c r="J115" s="199">
        <f>'survey-based_src_summary'!Q115</f>
        <v>25.67526237942543</v>
      </c>
      <c r="K115" s="395" t="str">
        <f t="shared" si="1"/>
        <v>Total</v>
      </c>
      <c r="L115"/>
    </row>
    <row r="116" spans="1:12">
      <c r="A116" t="s">
        <v>386</v>
      </c>
      <c r="B116" t="str">
        <f>'survey-based_src_summary'!C116</f>
        <v>35</v>
      </c>
      <c r="C116" t="str">
        <f>'survey-based_src_summary'!D116</f>
        <v>35045</v>
      </c>
      <c r="D116" t="str">
        <f>'survey-based_src_summary'!F116</f>
        <v>2310021100</v>
      </c>
      <c r="E116" t="str">
        <f>'survey-based_src_summary'!G116</f>
        <v>Heaters</v>
      </c>
      <c r="F116" s="199">
        <f>'survey-based_src_summary'!M116</f>
        <v>503.82482507514885</v>
      </c>
      <c r="G116" s="199">
        <f>'survey-based_src_summary'!N116</f>
        <v>27.71036537913319</v>
      </c>
      <c r="H116" s="199">
        <f>'survey-based_src_summary'!O116</f>
        <v>423.21285306312501</v>
      </c>
      <c r="I116" s="199">
        <f>'survey-based_src_summary'!P116</f>
        <v>3.0229489504508926</v>
      </c>
      <c r="J116" s="199">
        <f>'survey-based_src_summary'!Q116</f>
        <v>38.290686705711309</v>
      </c>
      <c r="K116" s="395" t="str">
        <f t="shared" si="1"/>
        <v>Total</v>
      </c>
      <c r="L116"/>
    </row>
    <row r="117" spans="1:12">
      <c r="A117" t="s">
        <v>386</v>
      </c>
      <c r="B117" t="str">
        <f>'survey-based_src_summary'!C117</f>
        <v>35</v>
      </c>
      <c r="C117" t="str">
        <f>'survey-based_src_summary'!D117</f>
        <v>35043</v>
      </c>
      <c r="D117" t="str">
        <f>'survey-based_src_summary'!F117</f>
        <v>2310021100</v>
      </c>
      <c r="E117" t="str">
        <f>'survey-based_src_summary'!G117</f>
        <v>Heaters</v>
      </c>
      <c r="F117" s="199">
        <f>'survey-based_src_summary'!M117</f>
        <v>12.66968958135433</v>
      </c>
      <c r="G117" s="199">
        <f>'survey-based_src_summary'!N117</f>
        <v>0.69683292697448818</v>
      </c>
      <c r="H117" s="199">
        <f>'survey-based_src_summary'!O117</f>
        <v>10.642539248337638</v>
      </c>
      <c r="I117" s="199">
        <f>'survey-based_src_summary'!P117</f>
        <v>7.6018137488125997E-2</v>
      </c>
      <c r="J117" s="199">
        <f>'survey-based_src_summary'!Q117</f>
        <v>0.96289640818292921</v>
      </c>
      <c r="K117" s="395" t="str">
        <f t="shared" si="1"/>
        <v>Total</v>
      </c>
      <c r="L117"/>
    </row>
    <row r="118" spans="1:12" s="31" customFormat="1">
      <c r="A118" s="31" t="s">
        <v>386</v>
      </c>
      <c r="B118" s="31" t="str">
        <f>'survey-based_src_summary'!C118</f>
        <v>35</v>
      </c>
      <c r="C118" s="31" t="str">
        <f>'survey-based_src_summary'!D118</f>
        <v>3503101</v>
      </c>
      <c r="D118" s="31" t="str">
        <f>'survey-based_src_summary'!F118</f>
        <v>2310021100</v>
      </c>
      <c r="E118" s="31" t="str">
        <f>'survey-based_src_summary'!G118</f>
        <v>Heaters</v>
      </c>
      <c r="F118" s="215">
        <f>'survey-based_src_summary'!M118</f>
        <v>0</v>
      </c>
      <c r="G118" s="215">
        <f>'survey-based_src_summary'!N118</f>
        <v>0</v>
      </c>
      <c r="H118" s="215">
        <f>'survey-based_src_summary'!O118</f>
        <v>0</v>
      </c>
      <c r="I118" s="215">
        <f>'survey-based_src_summary'!P118</f>
        <v>0</v>
      </c>
      <c r="J118" s="215">
        <f>'survey-based_src_summary'!Q118</f>
        <v>0</v>
      </c>
      <c r="K118" s="395" t="str">
        <f t="shared" si="1"/>
        <v>Tribal/Non-tribal</v>
      </c>
    </row>
    <row r="119" spans="1:12" s="31" customFormat="1">
      <c r="A119" s="31" t="s">
        <v>386</v>
      </c>
      <c r="B119" s="31" t="str">
        <f>'survey-based_src_summary'!C119</f>
        <v>35</v>
      </c>
      <c r="C119" s="31" t="str">
        <f>'survey-based_src_summary'!D119</f>
        <v>3503901</v>
      </c>
      <c r="D119" s="31" t="str">
        <f>'survey-based_src_summary'!F119</f>
        <v>2310021100</v>
      </c>
      <c r="E119" s="31" t="str">
        <f>'survey-based_src_summary'!G119</f>
        <v>Heaters</v>
      </c>
      <c r="F119" s="215">
        <f>'survey-based_src_summary'!M119</f>
        <v>72.119771463093869</v>
      </c>
      <c r="G119" s="215">
        <f>'survey-based_src_summary'!N119</f>
        <v>3.9665874304701632</v>
      </c>
      <c r="H119" s="215">
        <f>'survey-based_src_summary'!O119</f>
        <v>60.58060802899886</v>
      </c>
      <c r="I119" s="215">
        <f>'survey-based_src_summary'!P119</f>
        <v>0.43271862877856337</v>
      </c>
      <c r="J119" s="215">
        <f>'survey-based_src_summary'!Q119</f>
        <v>5.4811026311951352</v>
      </c>
      <c r="K119" s="395" t="str">
        <f t="shared" si="1"/>
        <v>Tribal/Non-tribal</v>
      </c>
    </row>
    <row r="120" spans="1:12" s="31" customFormat="1">
      <c r="A120" s="31" t="s">
        <v>386</v>
      </c>
      <c r="B120" s="31" t="str">
        <f>'survey-based_src_summary'!C120</f>
        <v>35</v>
      </c>
      <c r="C120" s="31" t="str">
        <f>'survey-based_src_summary'!D120</f>
        <v>3504501</v>
      </c>
      <c r="D120" s="31" t="str">
        <f>'survey-based_src_summary'!F120</f>
        <v>2310021100</v>
      </c>
      <c r="E120" s="31" t="str">
        <f>'survey-based_src_summary'!G120</f>
        <v>Heaters</v>
      </c>
      <c r="F120" s="215">
        <f>'survey-based_src_summary'!M120</f>
        <v>13.956150369614923</v>
      </c>
      <c r="G120" s="215">
        <f>'survey-based_src_summary'!N120</f>
        <v>0.76758827032882071</v>
      </c>
      <c r="H120" s="215">
        <f>'survey-based_src_summary'!O120</f>
        <v>11.723166310476536</v>
      </c>
      <c r="I120" s="215">
        <f>'survey-based_src_summary'!P120</f>
        <v>8.3736902217689563E-2</v>
      </c>
      <c r="J120" s="215">
        <f>'survey-based_src_summary'!Q120</f>
        <v>1.0606674280907344</v>
      </c>
      <c r="K120" s="395" t="str">
        <f t="shared" si="1"/>
        <v>Tribal/Non-tribal</v>
      </c>
    </row>
    <row r="121" spans="1:12" s="31" customFormat="1">
      <c r="A121" s="31" t="s">
        <v>386</v>
      </c>
      <c r="B121" s="31" t="str">
        <f>'survey-based_src_summary'!C121</f>
        <v>35</v>
      </c>
      <c r="C121" s="31" t="str">
        <f>'survey-based_src_summary'!D121</f>
        <v>3504301</v>
      </c>
      <c r="D121" s="31" t="str">
        <f>'survey-based_src_summary'!F121</f>
        <v>2310021100</v>
      </c>
      <c r="E121" s="31" t="str">
        <f>'survey-based_src_summary'!G121</f>
        <v>Heaters</v>
      </c>
      <c r="F121" s="215">
        <f>'survey-based_src_summary'!M121</f>
        <v>5.808565377297831</v>
      </c>
      <c r="G121" s="215">
        <f>'survey-based_src_summary'!N121</f>
        <v>0.31947109575138072</v>
      </c>
      <c r="H121" s="215">
        <f>'survey-based_src_summary'!O121</f>
        <v>4.8791949169301789</v>
      </c>
      <c r="I121" s="215">
        <f>'survey-based_src_summary'!P121</f>
        <v>3.4851392263787001E-2</v>
      </c>
      <c r="J121" s="215">
        <f>'survey-based_src_summary'!Q121</f>
        <v>0.44145096867463524</v>
      </c>
      <c r="K121" s="395" t="str">
        <f t="shared" si="1"/>
        <v>Tribal/Non-tribal</v>
      </c>
    </row>
    <row r="122" spans="1:12" s="33" customFormat="1">
      <c r="A122" s="33" t="s">
        <v>386</v>
      </c>
      <c r="B122" s="33" t="str">
        <f>'survey-based_src_summary'!C122</f>
        <v>35</v>
      </c>
      <c r="C122" s="33" t="str">
        <f>'survey-based_src_summary'!D122</f>
        <v>3503102</v>
      </c>
      <c r="D122" s="33" t="str">
        <f>'survey-based_src_summary'!F122</f>
        <v>2310021100</v>
      </c>
      <c r="E122" s="33" t="str">
        <f>'survey-based_src_summary'!G122</f>
        <v>Heaters</v>
      </c>
      <c r="F122" s="214">
        <f>'survey-based_src_summary'!M122</f>
        <v>5.496696095295265</v>
      </c>
      <c r="G122" s="214">
        <f>'survey-based_src_summary'!N122</f>
        <v>0.3023182852412396</v>
      </c>
      <c r="H122" s="214">
        <f>'survey-based_src_summary'!O122</f>
        <v>4.6172247200480223</v>
      </c>
      <c r="I122" s="214">
        <f>'survey-based_src_summary'!P122</f>
        <v>3.2980176571771581E-2</v>
      </c>
      <c r="J122" s="214">
        <f>'survey-based_src_summary'!Q122</f>
        <v>0.41774890324244013</v>
      </c>
      <c r="K122" s="395" t="str">
        <f t="shared" si="1"/>
        <v>Tribal/Non-tribal</v>
      </c>
    </row>
    <row r="123" spans="1:12" s="33" customFormat="1">
      <c r="A123" s="33" t="s">
        <v>386</v>
      </c>
      <c r="B123" s="33" t="str">
        <f>'survey-based_src_summary'!C123</f>
        <v>35</v>
      </c>
      <c r="C123" s="33" t="str">
        <f>'survey-based_src_summary'!D123</f>
        <v>3503902</v>
      </c>
      <c r="D123" s="33" t="str">
        <f>'survey-based_src_summary'!F123</f>
        <v>2310021100</v>
      </c>
      <c r="E123" s="33" t="str">
        <f>'survey-based_src_summary'!G123</f>
        <v>Heaters</v>
      </c>
      <c r="F123" s="214">
        <f>'survey-based_src_summary'!M123</f>
        <v>265.71262826618812</v>
      </c>
      <c r="G123" s="214">
        <f>'survey-based_src_summary'!N123</f>
        <v>14.614194554640346</v>
      </c>
      <c r="H123" s="214">
        <f>'survey-based_src_summary'!O123</f>
        <v>223.19860774359799</v>
      </c>
      <c r="I123" s="214">
        <f>'survey-based_src_summary'!P123</f>
        <v>1.5942757695971284</v>
      </c>
      <c r="J123" s="214">
        <f>'survey-based_src_summary'!Q123</f>
        <v>20.194159748230295</v>
      </c>
      <c r="K123" s="395" t="str">
        <f t="shared" si="1"/>
        <v>Tribal/Non-tribal</v>
      </c>
    </row>
    <row r="124" spans="1:12" s="33" customFormat="1">
      <c r="A124" s="33" t="s">
        <v>386</v>
      </c>
      <c r="B124" s="33" t="str">
        <f>'survey-based_src_summary'!C124</f>
        <v>35</v>
      </c>
      <c r="C124" s="33" t="str">
        <f>'survey-based_src_summary'!D124</f>
        <v>3504502</v>
      </c>
      <c r="D124" s="33" t="str">
        <f>'survey-based_src_summary'!F124</f>
        <v>2310021100</v>
      </c>
      <c r="E124" s="33" t="str">
        <f>'survey-based_src_summary'!G124</f>
        <v>Heaters</v>
      </c>
      <c r="F124" s="214">
        <f>'survey-based_src_summary'!M124</f>
        <v>489.86867470553392</v>
      </c>
      <c r="G124" s="214">
        <f>'survey-based_src_summary'!N124</f>
        <v>26.942777108804368</v>
      </c>
      <c r="H124" s="214">
        <f>'survey-based_src_summary'!O124</f>
        <v>411.48968675264848</v>
      </c>
      <c r="I124" s="214">
        <f>'survey-based_src_summary'!P124</f>
        <v>2.9392120482332031</v>
      </c>
      <c r="J124" s="214">
        <f>'survey-based_src_summary'!Q124</f>
        <v>37.230019277620578</v>
      </c>
      <c r="K124" s="395" t="str">
        <f t="shared" si="1"/>
        <v>Tribal/Non-tribal</v>
      </c>
    </row>
    <row r="125" spans="1:12" s="33" customFormat="1">
      <c r="A125" s="33" t="s">
        <v>386</v>
      </c>
      <c r="B125" s="33" t="str">
        <f>'survey-based_src_summary'!C125</f>
        <v>35</v>
      </c>
      <c r="C125" s="33" t="str">
        <f>'survey-based_src_summary'!D125</f>
        <v>3504302</v>
      </c>
      <c r="D125" s="33" t="str">
        <f>'survey-based_src_summary'!F125</f>
        <v>2310021100</v>
      </c>
      <c r="E125" s="33" t="str">
        <f>'survey-based_src_summary'!G125</f>
        <v>Heaters</v>
      </c>
      <c r="F125" s="214">
        <f>'survey-based_src_summary'!M125</f>
        <v>6.8611242040564999</v>
      </c>
      <c r="G125" s="214">
        <f>'survey-based_src_summary'!N125</f>
        <v>0.37736183122310751</v>
      </c>
      <c r="H125" s="214">
        <f>'survey-based_src_summary'!O125</f>
        <v>5.7633443314074597</v>
      </c>
      <c r="I125" s="214">
        <f>'survey-based_src_summary'!P125</f>
        <v>4.1166745224338996E-2</v>
      </c>
      <c r="J125" s="214">
        <f>'survey-based_src_summary'!Q125</f>
        <v>0.52144543950829403</v>
      </c>
      <c r="K125" s="395" t="str">
        <f t="shared" si="1"/>
        <v>Tribal/Non-tribal</v>
      </c>
    </row>
    <row r="126" spans="1:12">
      <c r="A126" t="s">
        <v>386</v>
      </c>
      <c r="B126" t="str">
        <f>'survey-based_src_summary'!C126</f>
        <v>35</v>
      </c>
      <c r="C126" t="str">
        <f>'survey-based_src_summary'!D126</f>
        <v>35031</v>
      </c>
      <c r="D126" t="str">
        <f>'survey-based_src_summary'!F126</f>
        <v>2310021300CONV</v>
      </c>
      <c r="E126" t="str">
        <f>'survey-based_src_summary'!G126</f>
        <v>Pneumatic devices</v>
      </c>
      <c r="F126" s="199">
        <f>'survey-based_src_summary'!M126</f>
        <v>0</v>
      </c>
      <c r="G126" s="199">
        <f>'survey-based_src_summary'!N126</f>
        <v>12.693738624921396</v>
      </c>
      <c r="H126" s="199">
        <f>'survey-based_src_summary'!O126</f>
        <v>0</v>
      </c>
      <c r="I126" s="199">
        <f>'survey-based_src_summary'!P126</f>
        <v>0</v>
      </c>
      <c r="J126" s="199">
        <f>'survey-based_src_summary'!Q126</f>
        <v>0</v>
      </c>
      <c r="K126" s="395" t="str">
        <f t="shared" si="1"/>
        <v>Total</v>
      </c>
      <c r="L126"/>
    </row>
    <row r="127" spans="1:12">
      <c r="A127" t="s">
        <v>386</v>
      </c>
      <c r="B127" t="str">
        <f>'survey-based_src_summary'!C127</f>
        <v>35</v>
      </c>
      <c r="C127" t="str">
        <f>'survey-based_src_summary'!D127</f>
        <v>35039</v>
      </c>
      <c r="D127" t="str">
        <f>'survey-based_src_summary'!F127</f>
        <v>2310021300CONV</v>
      </c>
      <c r="E127" t="str">
        <f>'survey-based_src_summary'!G127</f>
        <v>Pneumatic devices</v>
      </c>
      <c r="F127" s="199">
        <f>'survey-based_src_summary'!M127</f>
        <v>0</v>
      </c>
      <c r="G127" s="199">
        <f>'survey-based_src_summary'!N127</f>
        <v>720.67985230662771</v>
      </c>
      <c r="H127" s="199">
        <f>'survey-based_src_summary'!O127</f>
        <v>0</v>
      </c>
      <c r="I127" s="199">
        <f>'survey-based_src_summary'!P127</f>
        <v>0</v>
      </c>
      <c r="J127" s="199">
        <f>'survey-based_src_summary'!Q127</f>
        <v>0</v>
      </c>
      <c r="K127" s="395" t="str">
        <f t="shared" si="1"/>
        <v>Total</v>
      </c>
      <c r="L127"/>
    </row>
    <row r="128" spans="1:12">
      <c r="A128" t="s">
        <v>386</v>
      </c>
      <c r="B128" t="str">
        <f>'survey-based_src_summary'!C128</f>
        <v>35</v>
      </c>
      <c r="C128" t="str">
        <f>'survey-based_src_summary'!D128</f>
        <v>35045</v>
      </c>
      <c r="D128" t="str">
        <f>'survey-based_src_summary'!F128</f>
        <v>2310021300CONV</v>
      </c>
      <c r="E128" t="str">
        <f>'survey-based_src_summary'!G128</f>
        <v>Pneumatic devices</v>
      </c>
      <c r="F128" s="199">
        <f>'survey-based_src_summary'!M128</f>
        <v>0</v>
      </c>
      <c r="G128" s="199">
        <f>'survey-based_src_summary'!N128</f>
        <v>866.61012567132548</v>
      </c>
      <c r="H128" s="199">
        <f>'survey-based_src_summary'!O128</f>
        <v>0</v>
      </c>
      <c r="I128" s="199">
        <f>'survey-based_src_summary'!P128</f>
        <v>0</v>
      </c>
      <c r="J128" s="199">
        <f>'survey-based_src_summary'!Q128</f>
        <v>0</v>
      </c>
      <c r="K128" s="395" t="str">
        <f t="shared" si="1"/>
        <v>Total</v>
      </c>
      <c r="L128"/>
    </row>
    <row r="129" spans="1:12">
      <c r="A129" t="s">
        <v>386</v>
      </c>
      <c r="B129" t="str">
        <f>'survey-based_src_summary'!C129</f>
        <v>35</v>
      </c>
      <c r="C129" t="str">
        <f>'survey-based_src_summary'!D129</f>
        <v>35043</v>
      </c>
      <c r="D129" t="str">
        <f>'survey-based_src_summary'!F129</f>
        <v>2310021300CONV</v>
      </c>
      <c r="E129" t="str">
        <f>'survey-based_src_summary'!G129</f>
        <v>Pneumatic devices</v>
      </c>
      <c r="F129" s="199">
        <f>'survey-based_src_summary'!M129</f>
        <v>0</v>
      </c>
      <c r="G129" s="199">
        <f>'survey-based_src_summary'!N129</f>
        <v>28.155284919938445</v>
      </c>
      <c r="H129" s="199">
        <f>'survey-based_src_summary'!O129</f>
        <v>0</v>
      </c>
      <c r="I129" s="199">
        <f>'survey-based_src_summary'!P129</f>
        <v>0</v>
      </c>
      <c r="J129" s="199">
        <f>'survey-based_src_summary'!Q129</f>
        <v>0</v>
      </c>
      <c r="K129" s="395" t="str">
        <f t="shared" si="1"/>
        <v>Total</v>
      </c>
      <c r="L129"/>
    </row>
    <row r="130" spans="1:12" s="31" customFormat="1">
      <c r="A130" s="31" t="s">
        <v>386</v>
      </c>
      <c r="B130" s="31" t="str">
        <f>'survey-based_src_summary'!C130</f>
        <v>35</v>
      </c>
      <c r="C130" s="31" t="str">
        <f>'survey-based_src_summary'!D130</f>
        <v>3503101</v>
      </c>
      <c r="D130" s="31" t="str">
        <f>'survey-based_src_summary'!F130</f>
        <v>2310021300CONV</v>
      </c>
      <c r="E130" s="31" t="str">
        <f>'survey-based_src_summary'!G130</f>
        <v>Pneumatic devices</v>
      </c>
      <c r="F130" s="215">
        <f>'survey-based_src_summary'!M130</f>
        <v>0</v>
      </c>
      <c r="G130" s="215">
        <f>'survey-based_src_summary'!N130</f>
        <v>0</v>
      </c>
      <c r="H130" s="215">
        <f>'survey-based_src_summary'!O130</f>
        <v>0</v>
      </c>
      <c r="I130" s="215">
        <f>'survey-based_src_summary'!P130</f>
        <v>0</v>
      </c>
      <c r="J130" s="215">
        <f>'survey-based_src_summary'!Q130</f>
        <v>0</v>
      </c>
      <c r="K130" s="395" t="str">
        <f t="shared" si="1"/>
        <v>Tribal/Non-tribal</v>
      </c>
    </row>
    <row r="131" spans="1:12" s="31" customFormat="1">
      <c r="A131" s="31" t="s">
        <v>386</v>
      </c>
      <c r="B131" s="31" t="str">
        <f>'survey-based_src_summary'!C131</f>
        <v>35</v>
      </c>
      <c r="C131" s="31" t="str">
        <f>'survey-based_src_summary'!D131</f>
        <v>3503901</v>
      </c>
      <c r="D131" s="31" t="str">
        <f>'survey-based_src_summary'!F131</f>
        <v>2310021300CONV</v>
      </c>
      <c r="E131" s="31" t="str">
        <f>'survey-based_src_summary'!G131</f>
        <v>Pneumatic devices</v>
      </c>
      <c r="F131" s="215">
        <f>'survey-based_src_summary'!M131</f>
        <v>0</v>
      </c>
      <c r="G131" s="215">
        <f>'survey-based_src_summary'!N131</f>
        <v>175.51718294158238</v>
      </c>
      <c r="H131" s="215">
        <f>'survey-based_src_summary'!O131</f>
        <v>0</v>
      </c>
      <c r="I131" s="215">
        <f>'survey-based_src_summary'!P131</f>
        <v>0</v>
      </c>
      <c r="J131" s="215">
        <f>'survey-based_src_summary'!Q131</f>
        <v>0</v>
      </c>
      <c r="K131" s="395" t="str">
        <f t="shared" si="1"/>
        <v>Tribal/Non-tribal</v>
      </c>
    </row>
    <row r="132" spans="1:12" s="31" customFormat="1">
      <c r="A132" s="31" t="s">
        <v>386</v>
      </c>
      <c r="B132" s="31" t="str">
        <f>'survey-based_src_summary'!C132</f>
        <v>35</v>
      </c>
      <c r="C132" s="31" t="str">
        <f>'survey-based_src_summary'!D132</f>
        <v>3504501</v>
      </c>
      <c r="D132" s="31" t="str">
        <f>'survey-based_src_summary'!F132</f>
        <v>2310021300CONV</v>
      </c>
      <c r="E132" s="31" t="str">
        <f>'survey-based_src_summary'!G132</f>
        <v>Pneumatic devices</v>
      </c>
      <c r="F132" s="215">
        <f>'survey-based_src_summary'!M132</f>
        <v>0</v>
      </c>
      <c r="G132" s="215">
        <f>'survey-based_src_summary'!N132</f>
        <v>30.159559439662882</v>
      </c>
      <c r="H132" s="215">
        <f>'survey-based_src_summary'!O132</f>
        <v>0</v>
      </c>
      <c r="I132" s="215">
        <f>'survey-based_src_summary'!P132</f>
        <v>0</v>
      </c>
      <c r="J132" s="215">
        <f>'survey-based_src_summary'!Q132</f>
        <v>0</v>
      </c>
      <c r="K132" s="395" t="str">
        <f t="shared" si="1"/>
        <v>Tribal/Non-tribal</v>
      </c>
    </row>
    <row r="133" spans="1:12" s="31" customFormat="1">
      <c r="A133" s="31" t="s">
        <v>386</v>
      </c>
      <c r="B133" s="31" t="str">
        <f>'survey-based_src_summary'!C133</f>
        <v>35</v>
      </c>
      <c r="C133" s="31" t="str">
        <f>'survey-based_src_summary'!D133</f>
        <v>3504301</v>
      </c>
      <c r="D133" s="31" t="str">
        <f>'survey-based_src_summary'!F133</f>
        <v>2310021300CONV</v>
      </c>
      <c r="E133" s="31" t="str">
        <f>'survey-based_src_summary'!G133</f>
        <v>Pneumatic devices</v>
      </c>
      <c r="F133" s="215">
        <f>'survey-based_src_summary'!M133</f>
        <v>0</v>
      </c>
      <c r="G133" s="215">
        <f>'survey-based_src_summary'!N133</f>
        <v>14.220804925663828</v>
      </c>
      <c r="H133" s="215">
        <f>'survey-based_src_summary'!O133</f>
        <v>0</v>
      </c>
      <c r="I133" s="215">
        <f>'survey-based_src_summary'!P133</f>
        <v>0</v>
      </c>
      <c r="J133" s="215">
        <f>'survey-based_src_summary'!Q133</f>
        <v>0</v>
      </c>
      <c r="K133" s="395" t="str">
        <f t="shared" si="1"/>
        <v>Tribal/Non-tribal</v>
      </c>
    </row>
    <row r="134" spans="1:12" s="33" customFormat="1">
      <c r="A134" s="33" t="s">
        <v>386</v>
      </c>
      <c r="B134" s="33" t="str">
        <f>'survey-based_src_summary'!C134</f>
        <v>35</v>
      </c>
      <c r="C134" s="33" t="str">
        <f>'survey-based_src_summary'!D134</f>
        <v>3503102</v>
      </c>
      <c r="D134" s="33" t="str">
        <f>'survey-based_src_summary'!F134</f>
        <v>2310021300CONV</v>
      </c>
      <c r="E134" s="33" t="str">
        <f>'survey-based_src_summary'!G134</f>
        <v>Pneumatic devices</v>
      </c>
      <c r="F134" s="214">
        <f>'survey-based_src_summary'!M134</f>
        <v>0</v>
      </c>
      <c r="G134" s="214">
        <f>'survey-based_src_summary'!N134</f>
        <v>12.693738624921396</v>
      </c>
      <c r="H134" s="214">
        <f>'survey-based_src_summary'!O134</f>
        <v>0</v>
      </c>
      <c r="I134" s="214">
        <f>'survey-based_src_summary'!P134</f>
        <v>0</v>
      </c>
      <c r="J134" s="214">
        <f>'survey-based_src_summary'!Q134</f>
        <v>0</v>
      </c>
      <c r="K134" s="395" t="str">
        <f t="shared" si="1"/>
        <v>Tribal/Non-tribal</v>
      </c>
    </row>
    <row r="135" spans="1:12" s="33" customFormat="1">
      <c r="A135" s="33" t="s">
        <v>386</v>
      </c>
      <c r="B135" s="33" t="str">
        <f>'survey-based_src_summary'!C135</f>
        <v>35</v>
      </c>
      <c r="C135" s="33" t="str">
        <f>'survey-based_src_summary'!D135</f>
        <v>3503902</v>
      </c>
      <c r="D135" s="33" t="str">
        <f>'survey-based_src_summary'!F135</f>
        <v>2310021300CONV</v>
      </c>
      <c r="E135" s="33" t="str">
        <f>'survey-based_src_summary'!G135</f>
        <v>Pneumatic devices</v>
      </c>
      <c r="F135" s="214">
        <f>'survey-based_src_summary'!M135</f>
        <v>0</v>
      </c>
      <c r="G135" s="214">
        <f>'survey-based_src_summary'!N135</f>
        <v>545.1626693650453</v>
      </c>
      <c r="H135" s="214">
        <f>'survey-based_src_summary'!O135</f>
        <v>0</v>
      </c>
      <c r="I135" s="214">
        <f>'survey-based_src_summary'!P135</f>
        <v>0</v>
      </c>
      <c r="J135" s="214">
        <f>'survey-based_src_summary'!Q135</f>
        <v>0</v>
      </c>
      <c r="K135" s="395" t="str">
        <f t="shared" ref="K135:K198" si="2">IF(LEN(C135)=5,"Total","Tribal/Non-tribal")</f>
        <v>Tribal/Non-tribal</v>
      </c>
    </row>
    <row r="136" spans="1:12" s="33" customFormat="1">
      <c r="A136" s="33" t="s">
        <v>386</v>
      </c>
      <c r="B136" s="33" t="str">
        <f>'survey-based_src_summary'!C136</f>
        <v>35</v>
      </c>
      <c r="C136" s="33" t="str">
        <f>'survey-based_src_summary'!D136</f>
        <v>3504502</v>
      </c>
      <c r="D136" s="33" t="str">
        <f>'survey-based_src_summary'!F136</f>
        <v>2310021300CONV</v>
      </c>
      <c r="E136" s="33" t="str">
        <f>'survey-based_src_summary'!G136</f>
        <v>Pneumatic devices</v>
      </c>
      <c r="F136" s="214">
        <f>'survey-based_src_summary'!M136</f>
        <v>0</v>
      </c>
      <c r="G136" s="214">
        <f>'survey-based_src_summary'!N136</f>
        <v>836.45056623166261</v>
      </c>
      <c r="H136" s="214">
        <f>'survey-based_src_summary'!O136</f>
        <v>0</v>
      </c>
      <c r="I136" s="214">
        <f>'survey-based_src_summary'!P136</f>
        <v>0</v>
      </c>
      <c r="J136" s="214">
        <f>'survey-based_src_summary'!Q136</f>
        <v>0</v>
      </c>
      <c r="K136" s="395" t="str">
        <f t="shared" si="2"/>
        <v>Tribal/Non-tribal</v>
      </c>
    </row>
    <row r="137" spans="1:12" s="33" customFormat="1">
      <c r="A137" s="33" t="s">
        <v>386</v>
      </c>
      <c r="B137" s="33" t="str">
        <f>'survey-based_src_summary'!C137</f>
        <v>35</v>
      </c>
      <c r="C137" s="33" t="str">
        <f>'survey-based_src_summary'!D137</f>
        <v>3504302</v>
      </c>
      <c r="D137" s="33" t="str">
        <f>'survey-based_src_summary'!F137</f>
        <v>2310021300CONV</v>
      </c>
      <c r="E137" s="33" t="str">
        <f>'survey-based_src_summary'!G137</f>
        <v>Pneumatic devices</v>
      </c>
      <c r="F137" s="214">
        <f>'survey-based_src_summary'!M137</f>
        <v>0</v>
      </c>
      <c r="G137" s="214">
        <f>'survey-based_src_summary'!N137</f>
        <v>13.934479994274618</v>
      </c>
      <c r="H137" s="214">
        <f>'survey-based_src_summary'!O137</f>
        <v>0</v>
      </c>
      <c r="I137" s="214">
        <f>'survey-based_src_summary'!P137</f>
        <v>0</v>
      </c>
      <c r="J137" s="214">
        <f>'survey-based_src_summary'!Q137</f>
        <v>0</v>
      </c>
      <c r="K137" s="395" t="str">
        <f t="shared" si="2"/>
        <v>Tribal/Non-tribal</v>
      </c>
    </row>
    <row r="138" spans="1:12">
      <c r="A138" t="s">
        <v>386</v>
      </c>
      <c r="B138" t="str">
        <f>'survey-based_src_summary'!C138</f>
        <v>35</v>
      </c>
      <c r="C138" t="str">
        <f>'survey-based_src_summary'!D138</f>
        <v>35031</v>
      </c>
      <c r="D138" t="str">
        <f>'survey-based_src_summary'!F138</f>
        <v>2310023300CBM</v>
      </c>
      <c r="E138" t="str">
        <f>'survey-based_src_summary'!G138</f>
        <v>Pneumatic devices</v>
      </c>
      <c r="F138" s="199">
        <f>'survey-based_src_summary'!M138</f>
        <v>0</v>
      </c>
      <c r="G138" s="199">
        <f>'survey-based_src_summary'!N138</f>
        <v>2.0751915279646555E-2</v>
      </c>
      <c r="H138" s="199">
        <f>'survey-based_src_summary'!O138</f>
        <v>0</v>
      </c>
      <c r="I138" s="199">
        <f>'survey-based_src_summary'!P138</f>
        <v>0</v>
      </c>
      <c r="J138" s="199">
        <f>'survey-based_src_summary'!Q138</f>
        <v>0</v>
      </c>
      <c r="K138" s="395" t="str">
        <f t="shared" si="2"/>
        <v>Total</v>
      </c>
      <c r="L138"/>
    </row>
    <row r="139" spans="1:12">
      <c r="A139" t="s">
        <v>386</v>
      </c>
      <c r="B139" t="str">
        <f>'survey-based_src_summary'!C139</f>
        <v>35</v>
      </c>
      <c r="C139" t="str">
        <f>'survey-based_src_summary'!D139</f>
        <v>35039</v>
      </c>
      <c r="D139" t="str">
        <f>'survey-based_src_summary'!F139</f>
        <v>2310023300CBM</v>
      </c>
      <c r="E139" t="str">
        <f>'survey-based_src_summary'!G139</f>
        <v>Pneumatic devices</v>
      </c>
      <c r="F139" s="199">
        <f>'survey-based_src_summary'!M139</f>
        <v>0</v>
      </c>
      <c r="G139" s="199">
        <f>'survey-based_src_summary'!N139</f>
        <v>2.8922981921007382</v>
      </c>
      <c r="H139" s="199">
        <f>'survey-based_src_summary'!O139</f>
        <v>0</v>
      </c>
      <c r="I139" s="199">
        <f>'survey-based_src_summary'!P139</f>
        <v>0</v>
      </c>
      <c r="J139" s="199">
        <f>'survey-based_src_summary'!Q139</f>
        <v>0</v>
      </c>
      <c r="K139" s="395" t="str">
        <f t="shared" si="2"/>
        <v>Total</v>
      </c>
      <c r="L139"/>
    </row>
    <row r="140" spans="1:12">
      <c r="A140" t="s">
        <v>386</v>
      </c>
      <c r="B140" t="str">
        <f>'survey-based_src_summary'!C140</f>
        <v>35</v>
      </c>
      <c r="C140" t="str">
        <f>'survey-based_src_summary'!D140</f>
        <v>35045</v>
      </c>
      <c r="D140" t="str">
        <f>'survey-based_src_summary'!F140</f>
        <v>2310023300CBM</v>
      </c>
      <c r="E140" t="str">
        <f>'survey-based_src_summary'!G140</f>
        <v>Pneumatic devices</v>
      </c>
      <c r="F140" s="199">
        <f>'survey-based_src_summary'!M140</f>
        <v>0</v>
      </c>
      <c r="G140" s="199">
        <f>'survey-based_src_summary'!N140</f>
        <v>9.9712952918701685</v>
      </c>
      <c r="H140" s="199">
        <f>'survey-based_src_summary'!O140</f>
        <v>0</v>
      </c>
      <c r="I140" s="199">
        <f>'survey-based_src_summary'!P140</f>
        <v>0</v>
      </c>
      <c r="J140" s="199">
        <f>'survey-based_src_summary'!Q140</f>
        <v>0</v>
      </c>
      <c r="K140" s="395" t="str">
        <f t="shared" si="2"/>
        <v>Total</v>
      </c>
      <c r="L140"/>
    </row>
    <row r="141" spans="1:12">
      <c r="A141" t="s">
        <v>386</v>
      </c>
      <c r="B141" t="str">
        <f>'survey-based_src_summary'!C141</f>
        <v>35</v>
      </c>
      <c r="C141" t="str">
        <f>'survey-based_src_summary'!D141</f>
        <v>35043</v>
      </c>
      <c r="D141" t="str">
        <f>'survey-based_src_summary'!F141</f>
        <v>2310023300CBM</v>
      </c>
      <c r="E141" t="str">
        <f>'survey-based_src_summary'!G141</f>
        <v>Pneumatic devices</v>
      </c>
      <c r="F141" s="199">
        <f>'survey-based_src_summary'!M141</f>
        <v>0</v>
      </c>
      <c r="G141" s="199">
        <f>'survey-based_src_summary'!N141</f>
        <v>7.7819682298674572E-2</v>
      </c>
      <c r="H141" s="199">
        <f>'survey-based_src_summary'!O141</f>
        <v>0</v>
      </c>
      <c r="I141" s="199">
        <f>'survey-based_src_summary'!P141</f>
        <v>0</v>
      </c>
      <c r="J141" s="199">
        <f>'survey-based_src_summary'!Q141</f>
        <v>0</v>
      </c>
      <c r="K141" s="395" t="str">
        <f t="shared" si="2"/>
        <v>Total</v>
      </c>
      <c r="L141"/>
    </row>
    <row r="142" spans="1:12" s="31" customFormat="1">
      <c r="A142" s="31" t="s">
        <v>386</v>
      </c>
      <c r="B142" s="31" t="str">
        <f>'survey-based_src_summary'!C142</f>
        <v>35</v>
      </c>
      <c r="C142" s="31" t="str">
        <f>'survey-based_src_summary'!D142</f>
        <v>3503101</v>
      </c>
      <c r="D142" s="31" t="str">
        <f>'survey-based_src_summary'!F142</f>
        <v>2310023300CBM</v>
      </c>
      <c r="E142" s="31" t="str">
        <f>'survey-based_src_summary'!G142</f>
        <v>Pneumatic devices</v>
      </c>
      <c r="F142" s="215">
        <f>'survey-based_src_summary'!M142</f>
        <v>0</v>
      </c>
      <c r="G142" s="215">
        <f>'survey-based_src_summary'!N142</f>
        <v>0</v>
      </c>
      <c r="H142" s="215">
        <f>'survey-based_src_summary'!O142</f>
        <v>0</v>
      </c>
      <c r="I142" s="215">
        <f>'survey-based_src_summary'!P142</f>
        <v>0</v>
      </c>
      <c r="J142" s="215">
        <f>'survey-based_src_summary'!Q142</f>
        <v>0</v>
      </c>
      <c r="K142" s="395" t="str">
        <f t="shared" si="2"/>
        <v>Tribal/Non-tribal</v>
      </c>
    </row>
    <row r="143" spans="1:12" s="31" customFormat="1">
      <c r="A143" s="31" t="s">
        <v>386</v>
      </c>
      <c r="B143" s="31" t="str">
        <f>'survey-based_src_summary'!C143</f>
        <v>35</v>
      </c>
      <c r="C143" s="31" t="str">
        <f>'survey-based_src_summary'!D143</f>
        <v>3503901</v>
      </c>
      <c r="D143" s="31" t="str">
        <f>'survey-based_src_summary'!F143</f>
        <v>2310023300CBM</v>
      </c>
      <c r="E143" s="31" t="str">
        <f>'survey-based_src_summary'!G143</f>
        <v>Pneumatic devices</v>
      </c>
      <c r="F143" s="215">
        <f>'survey-based_src_summary'!M143</f>
        <v>0</v>
      </c>
      <c r="G143" s="215">
        <f>'survey-based_src_summary'!N143</f>
        <v>2.8533883509514017E-2</v>
      </c>
      <c r="H143" s="215">
        <f>'survey-based_src_summary'!O143</f>
        <v>0</v>
      </c>
      <c r="I143" s="215">
        <f>'survey-based_src_summary'!P143</f>
        <v>0</v>
      </c>
      <c r="J143" s="215">
        <f>'survey-based_src_summary'!Q143</f>
        <v>0</v>
      </c>
      <c r="K143" s="395" t="str">
        <f t="shared" si="2"/>
        <v>Tribal/Non-tribal</v>
      </c>
    </row>
    <row r="144" spans="1:12" s="31" customFormat="1">
      <c r="A144" s="31" t="s">
        <v>386</v>
      </c>
      <c r="B144" s="31" t="str">
        <f>'survey-based_src_summary'!C144</f>
        <v>35</v>
      </c>
      <c r="C144" s="31" t="str">
        <f>'survey-based_src_summary'!D144</f>
        <v>3504501</v>
      </c>
      <c r="D144" s="31" t="str">
        <f>'survey-based_src_summary'!F144</f>
        <v>2310023300CBM</v>
      </c>
      <c r="E144" s="31" t="str">
        <f>'survey-based_src_summary'!G144</f>
        <v>Pneumatic devices</v>
      </c>
      <c r="F144" s="215">
        <f>'survey-based_src_summary'!M144</f>
        <v>0</v>
      </c>
      <c r="G144" s="215">
        <f>'survey-based_src_summary'!N144</f>
        <v>0.10894755521814443</v>
      </c>
      <c r="H144" s="215">
        <f>'survey-based_src_summary'!O144</f>
        <v>0</v>
      </c>
      <c r="I144" s="215">
        <f>'survey-based_src_summary'!P144</f>
        <v>0</v>
      </c>
      <c r="J144" s="215">
        <f>'survey-based_src_summary'!Q144</f>
        <v>0</v>
      </c>
      <c r="K144" s="395" t="str">
        <f t="shared" si="2"/>
        <v>Tribal/Non-tribal</v>
      </c>
    </row>
    <row r="145" spans="1:12" s="31" customFormat="1">
      <c r="A145" s="31" t="s">
        <v>386</v>
      </c>
      <c r="B145" s="31" t="str">
        <f>'survey-based_src_summary'!C145</f>
        <v>35</v>
      </c>
      <c r="C145" s="31" t="str">
        <f>'survey-based_src_summary'!D145</f>
        <v>3504301</v>
      </c>
      <c r="D145" s="31" t="str">
        <f>'survey-based_src_summary'!F145</f>
        <v>2310023300CBM</v>
      </c>
      <c r="E145" s="31" t="str">
        <f>'survey-based_src_summary'!G145</f>
        <v>Pneumatic devices</v>
      </c>
      <c r="F145" s="215">
        <f>'survey-based_src_summary'!M145</f>
        <v>0</v>
      </c>
      <c r="G145" s="215">
        <f>'survey-based_src_summary'!N145</f>
        <v>0</v>
      </c>
      <c r="H145" s="215">
        <f>'survey-based_src_summary'!O145</f>
        <v>0</v>
      </c>
      <c r="I145" s="215">
        <f>'survey-based_src_summary'!P145</f>
        <v>0</v>
      </c>
      <c r="J145" s="215">
        <f>'survey-based_src_summary'!Q145</f>
        <v>0</v>
      </c>
      <c r="K145" s="395" t="str">
        <f t="shared" si="2"/>
        <v>Tribal/Non-tribal</v>
      </c>
    </row>
    <row r="146" spans="1:12" s="33" customFormat="1">
      <c r="A146" s="33" t="s">
        <v>386</v>
      </c>
      <c r="B146" s="33" t="str">
        <f>'survey-based_src_summary'!C146</f>
        <v>35</v>
      </c>
      <c r="C146" s="33" t="str">
        <f>'survey-based_src_summary'!D146</f>
        <v>3503102</v>
      </c>
      <c r="D146" s="33" t="str">
        <f>'survey-based_src_summary'!F146</f>
        <v>2310023300CBM</v>
      </c>
      <c r="E146" s="33" t="str">
        <f>'survey-based_src_summary'!G146</f>
        <v>Pneumatic devices</v>
      </c>
      <c r="F146" s="214">
        <f>'survey-based_src_summary'!M146</f>
        <v>0</v>
      </c>
      <c r="G146" s="214">
        <f>'survey-based_src_summary'!N146</f>
        <v>2.0751915279646555E-2</v>
      </c>
      <c r="H146" s="214">
        <f>'survey-based_src_summary'!O146</f>
        <v>0</v>
      </c>
      <c r="I146" s="214">
        <f>'survey-based_src_summary'!P146</f>
        <v>0</v>
      </c>
      <c r="J146" s="214">
        <f>'survey-based_src_summary'!Q146</f>
        <v>0</v>
      </c>
      <c r="K146" s="395" t="str">
        <f t="shared" si="2"/>
        <v>Tribal/Non-tribal</v>
      </c>
    </row>
    <row r="147" spans="1:12" s="33" customFormat="1">
      <c r="A147" s="33" t="s">
        <v>386</v>
      </c>
      <c r="B147" s="33" t="str">
        <f>'survey-based_src_summary'!C147</f>
        <v>35</v>
      </c>
      <c r="C147" s="33" t="str">
        <f>'survey-based_src_summary'!D147</f>
        <v>3503902</v>
      </c>
      <c r="D147" s="33" t="str">
        <f>'survey-based_src_summary'!F147</f>
        <v>2310023300CBM</v>
      </c>
      <c r="E147" s="33" t="str">
        <f>'survey-based_src_summary'!G147</f>
        <v>Pneumatic devices</v>
      </c>
      <c r="F147" s="214">
        <f>'survey-based_src_summary'!M147</f>
        <v>0</v>
      </c>
      <c r="G147" s="214">
        <f>'survey-based_src_summary'!N147</f>
        <v>2.8637643085912243</v>
      </c>
      <c r="H147" s="214">
        <f>'survey-based_src_summary'!O147</f>
        <v>0</v>
      </c>
      <c r="I147" s="214">
        <f>'survey-based_src_summary'!P147</f>
        <v>0</v>
      </c>
      <c r="J147" s="214">
        <f>'survey-based_src_summary'!Q147</f>
        <v>0</v>
      </c>
      <c r="K147" s="395" t="str">
        <f t="shared" si="2"/>
        <v>Tribal/Non-tribal</v>
      </c>
    </row>
    <row r="148" spans="1:12" s="33" customFormat="1">
      <c r="A148" s="33" t="s">
        <v>386</v>
      </c>
      <c r="B148" s="33" t="str">
        <f>'survey-based_src_summary'!C148</f>
        <v>35</v>
      </c>
      <c r="C148" s="33" t="str">
        <f>'survey-based_src_summary'!D148</f>
        <v>3504502</v>
      </c>
      <c r="D148" s="33" t="str">
        <f>'survey-based_src_summary'!F148</f>
        <v>2310023300CBM</v>
      </c>
      <c r="E148" s="33" t="str">
        <f>'survey-based_src_summary'!G148</f>
        <v>Pneumatic devices</v>
      </c>
      <c r="F148" s="214">
        <f>'survey-based_src_summary'!M148</f>
        <v>0</v>
      </c>
      <c r="G148" s="214">
        <f>'survey-based_src_summary'!N148</f>
        <v>9.8623477366520245</v>
      </c>
      <c r="H148" s="214">
        <f>'survey-based_src_summary'!O148</f>
        <v>0</v>
      </c>
      <c r="I148" s="214">
        <f>'survey-based_src_summary'!P148</f>
        <v>0</v>
      </c>
      <c r="J148" s="214">
        <f>'survey-based_src_summary'!Q148</f>
        <v>0</v>
      </c>
      <c r="K148" s="395" t="str">
        <f t="shared" si="2"/>
        <v>Tribal/Non-tribal</v>
      </c>
    </row>
    <row r="149" spans="1:12" s="33" customFormat="1">
      <c r="A149" s="33" t="s">
        <v>386</v>
      </c>
      <c r="B149" s="33" t="str">
        <f>'survey-based_src_summary'!C149</f>
        <v>35</v>
      </c>
      <c r="C149" s="33" t="str">
        <f>'survey-based_src_summary'!D149</f>
        <v>3504302</v>
      </c>
      <c r="D149" s="33" t="str">
        <f>'survey-based_src_summary'!F149</f>
        <v>2310023300CBM</v>
      </c>
      <c r="E149" s="33" t="str">
        <f>'survey-based_src_summary'!G149</f>
        <v>Pneumatic devices</v>
      </c>
      <c r="F149" s="214">
        <f>'survey-based_src_summary'!M149</f>
        <v>0</v>
      </c>
      <c r="G149" s="214">
        <f>'survey-based_src_summary'!N149</f>
        <v>7.7819682298674572E-2</v>
      </c>
      <c r="H149" s="214">
        <f>'survey-based_src_summary'!O149</f>
        <v>0</v>
      </c>
      <c r="I149" s="214">
        <f>'survey-based_src_summary'!P149</f>
        <v>0</v>
      </c>
      <c r="J149" s="214">
        <f>'survey-based_src_summary'!Q149</f>
        <v>0</v>
      </c>
      <c r="K149" s="395" t="str">
        <f t="shared" si="2"/>
        <v>Tribal/Non-tribal</v>
      </c>
    </row>
    <row r="150" spans="1:12">
      <c r="A150" t="s">
        <v>386</v>
      </c>
      <c r="B150" t="str">
        <f>'survey-based_src_summary'!C150</f>
        <v>35</v>
      </c>
      <c r="C150" t="str">
        <f>'survey-based_src_summary'!D150</f>
        <v>35031</v>
      </c>
      <c r="D150" t="str">
        <f>'survey-based_src_summary'!F150</f>
        <v>2310021310CONV</v>
      </c>
      <c r="E150" t="str">
        <f>'survey-based_src_summary'!G150</f>
        <v>Pneumatic pumps</v>
      </c>
      <c r="F150" s="199">
        <f>'survey-based_src_summary'!M150</f>
        <v>0</v>
      </c>
      <c r="G150" s="199">
        <f>'survey-based_src_summary'!N150</f>
        <v>1.1439394142174855</v>
      </c>
      <c r="H150" s="199">
        <f>'survey-based_src_summary'!O150</f>
        <v>0</v>
      </c>
      <c r="I150" s="199">
        <f>'survey-based_src_summary'!P150</f>
        <v>0</v>
      </c>
      <c r="J150" s="199">
        <f>'survey-based_src_summary'!Q150</f>
        <v>0</v>
      </c>
      <c r="K150" s="395" t="str">
        <f t="shared" si="2"/>
        <v>Total</v>
      </c>
      <c r="L150"/>
    </row>
    <row r="151" spans="1:12">
      <c r="A151" t="s">
        <v>386</v>
      </c>
      <c r="B151" t="str">
        <f>'survey-based_src_summary'!C151</f>
        <v>35</v>
      </c>
      <c r="C151" t="str">
        <f>'survey-based_src_summary'!D151</f>
        <v>35039</v>
      </c>
      <c r="D151" t="str">
        <f>'survey-based_src_summary'!F151</f>
        <v>2310021310CONV</v>
      </c>
      <c r="E151" t="str">
        <f>'survey-based_src_summary'!G151</f>
        <v>Pneumatic pumps</v>
      </c>
      <c r="F151" s="199">
        <f>'survey-based_src_summary'!M151</f>
        <v>0</v>
      </c>
      <c r="G151" s="199">
        <f>'survey-based_src_summary'!N151</f>
        <v>64.946515163580713</v>
      </c>
      <c r="H151" s="199">
        <f>'survey-based_src_summary'!O151</f>
        <v>0</v>
      </c>
      <c r="I151" s="199">
        <f>'survey-based_src_summary'!P151</f>
        <v>0</v>
      </c>
      <c r="J151" s="199">
        <f>'survey-based_src_summary'!Q151</f>
        <v>0</v>
      </c>
      <c r="K151" s="395" t="str">
        <f t="shared" si="2"/>
        <v>Total</v>
      </c>
      <c r="L151"/>
    </row>
    <row r="152" spans="1:12">
      <c r="A152" t="s">
        <v>386</v>
      </c>
      <c r="B152" t="str">
        <f>'survey-based_src_summary'!C152</f>
        <v>35</v>
      </c>
      <c r="C152" t="str">
        <f>'survey-based_src_summary'!D152</f>
        <v>35045</v>
      </c>
      <c r="D152" t="str">
        <f>'survey-based_src_summary'!F152</f>
        <v>2310021310CONV</v>
      </c>
      <c r="E152" t="str">
        <f>'survey-based_src_summary'!G152</f>
        <v>Pneumatic pumps</v>
      </c>
      <c r="F152" s="199">
        <f>'survey-based_src_summary'!M152</f>
        <v>0</v>
      </c>
      <c r="G152" s="199">
        <f>'survey-based_src_summary'!N152</f>
        <v>78.097517902968193</v>
      </c>
      <c r="H152" s="199">
        <f>'survey-based_src_summary'!O152</f>
        <v>0</v>
      </c>
      <c r="I152" s="199">
        <f>'survey-based_src_summary'!P152</f>
        <v>0</v>
      </c>
      <c r="J152" s="199">
        <f>'survey-based_src_summary'!Q152</f>
        <v>0</v>
      </c>
      <c r="K152" s="395" t="str">
        <f t="shared" si="2"/>
        <v>Total</v>
      </c>
      <c r="L152"/>
    </row>
    <row r="153" spans="1:12">
      <c r="A153" t="s">
        <v>386</v>
      </c>
      <c r="B153" t="str">
        <f>'survey-based_src_summary'!C153</f>
        <v>35</v>
      </c>
      <c r="C153" t="str">
        <f>'survey-based_src_summary'!D153</f>
        <v>35043</v>
      </c>
      <c r="D153" t="str">
        <f>'survey-based_src_summary'!F153</f>
        <v>2310021310CONV</v>
      </c>
      <c r="E153" t="str">
        <f>'survey-based_src_summary'!G153</f>
        <v>Pneumatic pumps</v>
      </c>
      <c r="F153" s="199">
        <f>'survey-based_src_summary'!M153</f>
        <v>0</v>
      </c>
      <c r="G153" s="199">
        <f>'survey-based_src_summary'!N153</f>
        <v>2.5373092270237469</v>
      </c>
      <c r="H153" s="199">
        <f>'survey-based_src_summary'!O153</f>
        <v>0</v>
      </c>
      <c r="I153" s="199">
        <f>'survey-based_src_summary'!P153</f>
        <v>0</v>
      </c>
      <c r="J153" s="199">
        <f>'survey-based_src_summary'!Q153</f>
        <v>0</v>
      </c>
      <c r="K153" s="395" t="str">
        <f t="shared" si="2"/>
        <v>Total</v>
      </c>
      <c r="L153"/>
    </row>
    <row r="154" spans="1:12" s="31" customFormat="1">
      <c r="A154" s="31" t="s">
        <v>386</v>
      </c>
      <c r="B154" s="31" t="str">
        <f>'survey-based_src_summary'!C154</f>
        <v>35</v>
      </c>
      <c r="C154" s="31" t="str">
        <f>'survey-based_src_summary'!D154</f>
        <v>3503101</v>
      </c>
      <c r="D154" s="31" t="str">
        <f>'survey-based_src_summary'!F154</f>
        <v>2310021310CONV</v>
      </c>
      <c r="E154" s="31" t="str">
        <f>'survey-based_src_summary'!G154</f>
        <v>Pneumatic pumps</v>
      </c>
      <c r="F154" s="215">
        <f>'survey-based_src_summary'!M154</f>
        <v>0</v>
      </c>
      <c r="G154" s="215">
        <f>'survey-based_src_summary'!N154</f>
        <v>0</v>
      </c>
      <c r="H154" s="215">
        <f>'survey-based_src_summary'!O154</f>
        <v>0</v>
      </c>
      <c r="I154" s="215">
        <f>'survey-based_src_summary'!P154</f>
        <v>0</v>
      </c>
      <c r="J154" s="215">
        <f>'survey-based_src_summary'!Q154</f>
        <v>0</v>
      </c>
      <c r="K154" s="395" t="str">
        <f t="shared" si="2"/>
        <v>Tribal/Non-tribal</v>
      </c>
    </row>
    <row r="155" spans="1:12" s="31" customFormat="1">
      <c r="A155" s="31" t="s">
        <v>386</v>
      </c>
      <c r="B155" s="31" t="str">
        <f>'survey-based_src_summary'!C155</f>
        <v>35</v>
      </c>
      <c r="C155" s="31" t="str">
        <f>'survey-based_src_summary'!D155</f>
        <v>3503901</v>
      </c>
      <c r="D155" s="31" t="str">
        <f>'survey-based_src_summary'!F155</f>
        <v>2310021310CONV</v>
      </c>
      <c r="E155" s="31" t="str">
        <f>'survey-based_src_summary'!G155</f>
        <v>Pneumatic pumps</v>
      </c>
      <c r="F155" s="215">
        <f>'survey-based_src_summary'!M155</f>
        <v>0</v>
      </c>
      <c r="G155" s="215">
        <f>'survey-based_src_summary'!N155</f>
        <v>15.817327689819223</v>
      </c>
      <c r="H155" s="215">
        <f>'survey-based_src_summary'!O155</f>
        <v>0</v>
      </c>
      <c r="I155" s="215">
        <f>'survey-based_src_summary'!P155</f>
        <v>0</v>
      </c>
      <c r="J155" s="215">
        <f>'survey-based_src_summary'!Q155</f>
        <v>0</v>
      </c>
      <c r="K155" s="395" t="str">
        <f t="shared" si="2"/>
        <v>Tribal/Non-tribal</v>
      </c>
    </row>
    <row r="156" spans="1:12" s="31" customFormat="1">
      <c r="A156" s="31" t="s">
        <v>386</v>
      </c>
      <c r="B156" s="31" t="str">
        <f>'survey-based_src_summary'!C156</f>
        <v>35</v>
      </c>
      <c r="C156" s="31" t="str">
        <f>'survey-based_src_summary'!D156</f>
        <v>3504501</v>
      </c>
      <c r="D156" s="31" t="str">
        <f>'survey-based_src_summary'!F156</f>
        <v>2310021310CONV</v>
      </c>
      <c r="E156" s="31" t="str">
        <f>'survey-based_src_summary'!G156</f>
        <v>Pneumatic pumps</v>
      </c>
      <c r="F156" s="215">
        <f>'survey-based_src_summary'!M156</f>
        <v>0</v>
      </c>
      <c r="G156" s="215">
        <f>'survey-based_src_summary'!N156</f>
        <v>2.7179312397949293</v>
      </c>
      <c r="H156" s="215">
        <f>'survey-based_src_summary'!O156</f>
        <v>0</v>
      </c>
      <c r="I156" s="215">
        <f>'survey-based_src_summary'!P156</f>
        <v>0</v>
      </c>
      <c r="J156" s="215">
        <f>'survey-based_src_summary'!Q156</f>
        <v>0</v>
      </c>
      <c r="K156" s="395" t="str">
        <f t="shared" si="2"/>
        <v>Tribal/Non-tribal</v>
      </c>
    </row>
    <row r="157" spans="1:12" s="31" customFormat="1">
      <c r="A157" s="31" t="s">
        <v>386</v>
      </c>
      <c r="B157" s="31" t="str">
        <f>'survey-based_src_summary'!C157</f>
        <v>35</v>
      </c>
      <c r="C157" s="31" t="str">
        <f>'survey-based_src_summary'!D157</f>
        <v>3504301</v>
      </c>
      <c r="D157" s="31" t="str">
        <f>'survey-based_src_summary'!F157</f>
        <v>2310021310CONV</v>
      </c>
      <c r="E157" s="31" t="str">
        <f>'survey-based_src_summary'!G157</f>
        <v>Pneumatic pumps</v>
      </c>
      <c r="F157" s="215">
        <f>'survey-based_src_summary'!M157</f>
        <v>0</v>
      </c>
      <c r="G157" s="215">
        <f>'survey-based_src_summary'!N157</f>
        <v>1.2815561858526725</v>
      </c>
      <c r="H157" s="215">
        <f>'survey-based_src_summary'!O157</f>
        <v>0</v>
      </c>
      <c r="I157" s="215">
        <f>'survey-based_src_summary'!P157</f>
        <v>0</v>
      </c>
      <c r="J157" s="215">
        <f>'survey-based_src_summary'!Q157</f>
        <v>0</v>
      </c>
      <c r="K157" s="395" t="str">
        <f t="shared" si="2"/>
        <v>Tribal/Non-tribal</v>
      </c>
    </row>
    <row r="158" spans="1:12" s="33" customFormat="1">
      <c r="A158" s="33" t="s">
        <v>386</v>
      </c>
      <c r="B158" s="33" t="str">
        <f>'survey-based_src_summary'!C158</f>
        <v>35</v>
      </c>
      <c r="C158" s="33" t="str">
        <f>'survey-based_src_summary'!D158</f>
        <v>3503102</v>
      </c>
      <c r="D158" s="33" t="str">
        <f>'survey-based_src_summary'!F158</f>
        <v>2310021310CONV</v>
      </c>
      <c r="E158" s="33" t="str">
        <f>'survey-based_src_summary'!G158</f>
        <v>Pneumatic pumps</v>
      </c>
      <c r="F158" s="214">
        <f>'survey-based_src_summary'!M158</f>
        <v>0</v>
      </c>
      <c r="G158" s="214">
        <f>'survey-based_src_summary'!N158</f>
        <v>1.1439394142174855</v>
      </c>
      <c r="H158" s="214">
        <f>'survey-based_src_summary'!O158</f>
        <v>0</v>
      </c>
      <c r="I158" s="214">
        <f>'survey-based_src_summary'!P158</f>
        <v>0</v>
      </c>
      <c r="J158" s="214">
        <f>'survey-based_src_summary'!Q158</f>
        <v>0</v>
      </c>
      <c r="K158" s="395" t="str">
        <f t="shared" si="2"/>
        <v>Tribal/Non-tribal</v>
      </c>
    </row>
    <row r="159" spans="1:12" s="33" customFormat="1">
      <c r="A159" s="33" t="s">
        <v>386</v>
      </c>
      <c r="B159" s="33" t="str">
        <f>'survey-based_src_summary'!C159</f>
        <v>35</v>
      </c>
      <c r="C159" s="33" t="str">
        <f>'survey-based_src_summary'!D159</f>
        <v>3503902</v>
      </c>
      <c r="D159" s="33" t="str">
        <f>'survey-based_src_summary'!F159</f>
        <v>2310021310CONV</v>
      </c>
      <c r="E159" s="33" t="str">
        <f>'survey-based_src_summary'!G159</f>
        <v>Pneumatic pumps</v>
      </c>
      <c r="F159" s="214">
        <f>'survey-based_src_summary'!M159</f>
        <v>0</v>
      </c>
      <c r="G159" s="214">
        <f>'survey-based_src_summary'!N159</f>
        <v>49.12918747376149</v>
      </c>
      <c r="H159" s="214">
        <f>'survey-based_src_summary'!O159</f>
        <v>0</v>
      </c>
      <c r="I159" s="214">
        <f>'survey-based_src_summary'!P159</f>
        <v>0</v>
      </c>
      <c r="J159" s="214">
        <f>'survey-based_src_summary'!Q159</f>
        <v>0</v>
      </c>
      <c r="K159" s="395" t="str">
        <f t="shared" si="2"/>
        <v>Tribal/Non-tribal</v>
      </c>
    </row>
    <row r="160" spans="1:12" s="33" customFormat="1">
      <c r="A160" s="33" t="s">
        <v>386</v>
      </c>
      <c r="B160" s="33" t="str">
        <f>'survey-based_src_summary'!C160</f>
        <v>35</v>
      </c>
      <c r="C160" s="33" t="str">
        <f>'survey-based_src_summary'!D160</f>
        <v>3504502</v>
      </c>
      <c r="D160" s="33" t="str">
        <f>'survey-based_src_summary'!F160</f>
        <v>2310021310CONV</v>
      </c>
      <c r="E160" s="33" t="str">
        <f>'survey-based_src_summary'!G160</f>
        <v>Pneumatic pumps</v>
      </c>
      <c r="F160" s="214">
        <f>'survey-based_src_summary'!M160</f>
        <v>0</v>
      </c>
      <c r="G160" s="214">
        <f>'survey-based_src_summary'!N160</f>
        <v>75.379586663173257</v>
      </c>
      <c r="H160" s="214">
        <f>'survey-based_src_summary'!O160</f>
        <v>0</v>
      </c>
      <c r="I160" s="214">
        <f>'survey-based_src_summary'!P160</f>
        <v>0</v>
      </c>
      <c r="J160" s="214">
        <f>'survey-based_src_summary'!Q160</f>
        <v>0</v>
      </c>
      <c r="K160" s="395" t="str">
        <f t="shared" si="2"/>
        <v>Tribal/Non-tribal</v>
      </c>
    </row>
    <row r="161" spans="1:12" s="33" customFormat="1">
      <c r="A161" s="33" t="s">
        <v>386</v>
      </c>
      <c r="B161" s="33" t="str">
        <f>'survey-based_src_summary'!C161</f>
        <v>35</v>
      </c>
      <c r="C161" s="33" t="str">
        <f>'survey-based_src_summary'!D161</f>
        <v>3504302</v>
      </c>
      <c r="D161" s="33" t="str">
        <f>'survey-based_src_summary'!F161</f>
        <v>2310021310CONV</v>
      </c>
      <c r="E161" s="33" t="str">
        <f>'survey-based_src_summary'!G161</f>
        <v>Pneumatic pumps</v>
      </c>
      <c r="F161" s="214">
        <f>'survey-based_src_summary'!M161</f>
        <v>0</v>
      </c>
      <c r="G161" s="214">
        <f>'survey-based_src_summary'!N161</f>
        <v>1.2557530411710744</v>
      </c>
      <c r="H161" s="214">
        <f>'survey-based_src_summary'!O161</f>
        <v>0</v>
      </c>
      <c r="I161" s="214">
        <f>'survey-based_src_summary'!P161</f>
        <v>0</v>
      </c>
      <c r="J161" s="214">
        <f>'survey-based_src_summary'!Q161</f>
        <v>0</v>
      </c>
      <c r="K161" s="395" t="str">
        <f t="shared" si="2"/>
        <v>Tribal/Non-tribal</v>
      </c>
    </row>
    <row r="162" spans="1:12">
      <c r="A162" t="s">
        <v>386</v>
      </c>
      <c r="B162" t="str">
        <f>'survey-based_src_summary'!C162</f>
        <v>35</v>
      </c>
      <c r="C162" t="str">
        <f>'survey-based_src_summary'!D162</f>
        <v>35031</v>
      </c>
      <c r="D162" t="str">
        <f>'survey-based_src_summary'!F162</f>
        <v>2310000230</v>
      </c>
      <c r="E162" t="str">
        <f>'survey-based_src_summary'!G162</f>
        <v>Workover rigs</v>
      </c>
      <c r="F162" s="199">
        <f>'survey-based_src_summary'!M162</f>
        <v>4.9937651984056322</v>
      </c>
      <c r="G162" s="199">
        <f>'survey-based_src_summary'!N162</f>
        <v>0.65473492181684245</v>
      </c>
      <c r="H162" s="199">
        <f>'survey-based_src_summary'!O162</f>
        <v>2.6790637164841691</v>
      </c>
      <c r="I162" s="199">
        <f>'survey-based_src_summary'!P162</f>
        <v>5.6159402771794764E-2</v>
      </c>
      <c r="J162" s="199">
        <f>'survey-based_src_summary'!Q162</f>
        <v>0.46736784510494261</v>
      </c>
      <c r="K162" s="395" t="str">
        <f t="shared" si="2"/>
        <v>Total</v>
      </c>
      <c r="L162"/>
    </row>
    <row r="163" spans="1:12">
      <c r="A163" t="s">
        <v>386</v>
      </c>
      <c r="B163" t="str">
        <f>'survey-based_src_summary'!C163</f>
        <v>35</v>
      </c>
      <c r="C163" t="str">
        <f>'survey-based_src_summary'!D163</f>
        <v>35039</v>
      </c>
      <c r="D163" t="str">
        <f>'survey-based_src_summary'!F163</f>
        <v>2310000230</v>
      </c>
      <c r="E163" t="str">
        <f>'survey-based_src_summary'!G163</f>
        <v>Workover rigs</v>
      </c>
      <c r="F163" s="199">
        <f>'survey-based_src_summary'!M163</f>
        <v>306.92176744243409</v>
      </c>
      <c r="G163" s="199">
        <f>'survey-based_src_summary'!N163</f>
        <v>40.240658386274866</v>
      </c>
      <c r="H163" s="199">
        <f>'survey-based_src_summary'!O163</f>
        <v>164.65791607838165</v>
      </c>
      <c r="I163" s="199">
        <f>'survey-based_src_summary'!P163</f>
        <v>3.4516126554636406</v>
      </c>
      <c r="J163" s="199">
        <f>'survey-based_src_summary'!Q163</f>
        <v>28.724891813329307</v>
      </c>
      <c r="K163" s="395" t="str">
        <f t="shared" si="2"/>
        <v>Total</v>
      </c>
      <c r="L163"/>
    </row>
    <row r="164" spans="1:12">
      <c r="A164" t="s">
        <v>386</v>
      </c>
      <c r="B164" t="str">
        <f>'survey-based_src_summary'!C164</f>
        <v>35</v>
      </c>
      <c r="C164" t="str">
        <f>'survey-based_src_summary'!D164</f>
        <v>35045</v>
      </c>
      <c r="D164" t="str">
        <f>'survey-based_src_summary'!F164</f>
        <v>2310000230</v>
      </c>
      <c r="E164" t="str">
        <f>'survey-based_src_summary'!G164</f>
        <v>Workover rigs</v>
      </c>
      <c r="F164" s="199">
        <f>'survey-based_src_summary'!M164</f>
        <v>457.72639307939278</v>
      </c>
      <c r="G164" s="199">
        <f>'survey-based_src_summary'!N164</f>
        <v>60.012724323126733</v>
      </c>
      <c r="H164" s="199">
        <f>'survey-based_src_summary'!O164</f>
        <v>245.56184022582548</v>
      </c>
      <c r="I164" s="199">
        <f>'survey-based_src_summary'!P164</f>
        <v>5.1475469604445054</v>
      </c>
      <c r="J164" s="199">
        <f>'survey-based_src_summary'!Q164</f>
        <v>42.838737802384941</v>
      </c>
      <c r="K164" s="395" t="str">
        <f t="shared" si="2"/>
        <v>Total</v>
      </c>
      <c r="L164"/>
    </row>
    <row r="165" spans="1:12">
      <c r="A165" t="s">
        <v>386</v>
      </c>
      <c r="B165" t="str">
        <f>'survey-based_src_summary'!C165</f>
        <v>35</v>
      </c>
      <c r="C165" t="str">
        <f>'survey-based_src_summary'!D165</f>
        <v>35043</v>
      </c>
      <c r="D165" t="str">
        <f>'survey-based_src_summary'!F165</f>
        <v>2310000230</v>
      </c>
      <c r="E165" t="str">
        <f>'survey-based_src_summary'!G165</f>
        <v>Workover rigs</v>
      </c>
      <c r="F165" s="199">
        <f>'survey-based_src_summary'!M165</f>
        <v>11.510451698452698</v>
      </c>
      <c r="G165" s="199">
        <f>'survey-based_src_summary'!N165</f>
        <v>1.5091407772374026</v>
      </c>
      <c r="H165" s="199">
        <f>'survey-based_src_summary'!O165</f>
        <v>6.1751468642365595</v>
      </c>
      <c r="I165" s="199">
        <f>'survey-based_src_summary'!P165</f>
        <v>0.12944543192080352</v>
      </c>
      <c r="J165" s="199">
        <f>'survey-based_src_summary'!Q165</f>
        <v>1.077266309639052</v>
      </c>
      <c r="K165" s="395" t="str">
        <f t="shared" si="2"/>
        <v>Total</v>
      </c>
      <c r="L165"/>
    </row>
    <row r="166" spans="1:12" s="31" customFormat="1">
      <c r="A166" s="31" t="s">
        <v>386</v>
      </c>
      <c r="B166" s="31" t="str">
        <f>'survey-based_src_summary'!C166</f>
        <v>35</v>
      </c>
      <c r="C166" s="31" t="str">
        <f>'survey-based_src_summary'!D166</f>
        <v>3503101</v>
      </c>
      <c r="D166" s="31" t="str">
        <f>'survey-based_src_summary'!F166</f>
        <v>2310000230</v>
      </c>
      <c r="E166" s="31" t="str">
        <f>'survey-based_src_summary'!G166</f>
        <v>Workover rigs</v>
      </c>
      <c r="F166" s="215">
        <f>'survey-based_src_summary'!M166</f>
        <v>0</v>
      </c>
      <c r="G166" s="215">
        <f>'survey-based_src_summary'!N166</f>
        <v>0</v>
      </c>
      <c r="H166" s="215">
        <f>'survey-based_src_summary'!O166</f>
        <v>0</v>
      </c>
      <c r="I166" s="215">
        <f>'survey-based_src_summary'!P166</f>
        <v>0</v>
      </c>
      <c r="J166" s="215">
        <f>'survey-based_src_summary'!Q166</f>
        <v>0</v>
      </c>
      <c r="K166" s="395" t="str">
        <f t="shared" si="2"/>
        <v>Tribal/Non-tribal</v>
      </c>
    </row>
    <row r="167" spans="1:12" s="31" customFormat="1">
      <c r="A167" s="31" t="s">
        <v>386</v>
      </c>
      <c r="B167" s="31" t="str">
        <f>'survey-based_src_summary'!C167</f>
        <v>35</v>
      </c>
      <c r="C167" s="31" t="str">
        <f>'survey-based_src_summary'!D167</f>
        <v>3503901</v>
      </c>
      <c r="D167" s="31" t="str">
        <f>'survey-based_src_summary'!F167</f>
        <v>2310000230</v>
      </c>
      <c r="E167" s="31" t="str">
        <f>'survey-based_src_summary'!G167</f>
        <v>Workover rigs</v>
      </c>
      <c r="F167" s="215">
        <f>'survey-based_src_summary'!M167</f>
        <v>65.521032745038426</v>
      </c>
      <c r="G167" s="215">
        <f>'survey-based_src_summary'!N167</f>
        <v>8.5904936550436766</v>
      </c>
      <c r="H167" s="215">
        <f>'survey-based_src_summary'!O167</f>
        <v>35.150835996423488</v>
      </c>
      <c r="I167" s="215">
        <f>'survey-based_src_summary'!P167</f>
        <v>0.73684322785688139</v>
      </c>
      <c r="J167" s="215">
        <f>'survey-based_src_summary'!Q167</f>
        <v>6.1321313010222953</v>
      </c>
      <c r="K167" s="395" t="str">
        <f t="shared" si="2"/>
        <v>Tribal/Non-tribal</v>
      </c>
    </row>
    <row r="168" spans="1:12" s="31" customFormat="1">
      <c r="A168" s="31" t="s">
        <v>386</v>
      </c>
      <c r="B168" s="31" t="str">
        <f>'survey-based_src_summary'!C168</f>
        <v>35</v>
      </c>
      <c r="C168" s="31" t="str">
        <f>'survey-based_src_summary'!D168</f>
        <v>3504501</v>
      </c>
      <c r="D168" s="31" t="str">
        <f>'survey-based_src_summary'!F168</f>
        <v>2310000230</v>
      </c>
      <c r="E168" s="31" t="str">
        <f>'survey-based_src_summary'!G168</f>
        <v>Workover rigs</v>
      </c>
      <c r="F168" s="215">
        <f>'survey-based_src_summary'!M168</f>
        <v>12.679205255526355</v>
      </c>
      <c r="G168" s="215">
        <f>'survey-based_src_summary'!N168</f>
        <v>1.6623766100030464</v>
      </c>
      <c r="H168" s="215">
        <f>'survey-based_src_summary'!O168</f>
        <v>6.8021617766051934</v>
      </c>
      <c r="I168" s="215">
        <f>'survey-based_src_summary'!P168</f>
        <v>0.14258912193122353</v>
      </c>
      <c r="J168" s="215">
        <f>'survey-based_src_summary'!Q168</f>
        <v>1.1866502733870172</v>
      </c>
      <c r="K168" s="395" t="str">
        <f t="shared" si="2"/>
        <v>Tribal/Non-tribal</v>
      </c>
    </row>
    <row r="169" spans="1:12" s="31" customFormat="1">
      <c r="A169" s="31" t="s">
        <v>386</v>
      </c>
      <c r="B169" s="31" t="str">
        <f>'survey-based_src_summary'!C169</f>
        <v>35</v>
      </c>
      <c r="C169" s="31" t="str">
        <f>'survey-based_src_summary'!D169</f>
        <v>3504301</v>
      </c>
      <c r="D169" s="31" t="str">
        <f>'survey-based_src_summary'!F169</f>
        <v>2310000230</v>
      </c>
      <c r="E169" s="31" t="str">
        <f>'survey-based_src_summary'!G169</f>
        <v>Workover rigs</v>
      </c>
      <c r="F169" s="215">
        <f>'survey-based_src_summary'!M169</f>
        <v>5.2770993940598521</v>
      </c>
      <c r="G169" s="215">
        <f>'survey-based_src_summary'!N169</f>
        <v>0.6918830024873015</v>
      </c>
      <c r="H169" s="215">
        <f>'survey-based_src_summary'!O169</f>
        <v>2.8310673316038382</v>
      </c>
      <c r="I169" s="215">
        <f>'survey-based_src_summary'!P169</f>
        <v>5.9345751865229911E-2</v>
      </c>
      <c r="J169" s="215">
        <f>'survey-based_src_summary'!Q169</f>
        <v>0.49388516964990381</v>
      </c>
      <c r="K169" s="395" t="str">
        <f t="shared" si="2"/>
        <v>Tribal/Non-tribal</v>
      </c>
    </row>
    <row r="170" spans="1:12" s="33" customFormat="1">
      <c r="A170" s="33" t="s">
        <v>386</v>
      </c>
      <c r="B170" s="33" t="str">
        <f>'survey-based_src_summary'!C170</f>
        <v>35</v>
      </c>
      <c r="C170" s="33" t="str">
        <f>'survey-based_src_summary'!D170</f>
        <v>3503102</v>
      </c>
      <c r="D170" s="33" t="str">
        <f>'survey-based_src_summary'!F170</f>
        <v>2310000230</v>
      </c>
      <c r="E170" s="33" t="str">
        <f>'survey-based_src_summary'!G170</f>
        <v>Workover rigs</v>
      </c>
      <c r="F170" s="214">
        <f>'survey-based_src_summary'!M170</f>
        <v>4.9937651984056322</v>
      </c>
      <c r="G170" s="214">
        <f>'survey-based_src_summary'!N170</f>
        <v>0.65473492181684245</v>
      </c>
      <c r="H170" s="214">
        <f>'survey-based_src_summary'!O170</f>
        <v>2.6790637164841691</v>
      </c>
      <c r="I170" s="214">
        <f>'survey-based_src_summary'!P170</f>
        <v>5.6159402771794764E-2</v>
      </c>
      <c r="J170" s="214">
        <f>'survey-based_src_summary'!Q170</f>
        <v>0.46736784510494261</v>
      </c>
      <c r="K170" s="395" t="str">
        <f t="shared" si="2"/>
        <v>Tribal/Non-tribal</v>
      </c>
    </row>
    <row r="171" spans="1:12" s="33" customFormat="1">
      <c r="A171" s="33" t="s">
        <v>386</v>
      </c>
      <c r="B171" s="33" t="str">
        <f>'survey-based_src_summary'!C171</f>
        <v>35</v>
      </c>
      <c r="C171" s="33" t="str">
        <f>'survey-based_src_summary'!D171</f>
        <v>3503902</v>
      </c>
      <c r="D171" s="33" t="str">
        <f>'survey-based_src_summary'!F171</f>
        <v>2310000230</v>
      </c>
      <c r="E171" s="33" t="str">
        <f>'survey-based_src_summary'!G171</f>
        <v>Workover rigs</v>
      </c>
      <c r="F171" s="214">
        <f>'survey-based_src_summary'!M171</f>
        <v>241.40073469739568</v>
      </c>
      <c r="G171" s="214">
        <f>'survey-based_src_summary'!N171</f>
        <v>31.650164731231186</v>
      </c>
      <c r="H171" s="214">
        <f>'survey-based_src_summary'!O171</f>
        <v>129.50708008195812</v>
      </c>
      <c r="I171" s="214">
        <f>'survey-based_src_summary'!P171</f>
        <v>2.7147694276067593</v>
      </c>
      <c r="J171" s="214">
        <f>'survey-based_src_summary'!Q171</f>
        <v>22.592760512307013</v>
      </c>
      <c r="K171" s="395" t="str">
        <f t="shared" si="2"/>
        <v>Tribal/Non-tribal</v>
      </c>
    </row>
    <row r="172" spans="1:12" s="33" customFormat="1">
      <c r="A172" s="33" t="s">
        <v>386</v>
      </c>
      <c r="B172" s="33" t="str">
        <f>'survey-based_src_summary'!C172</f>
        <v>35</v>
      </c>
      <c r="C172" s="33" t="str">
        <f>'survey-based_src_summary'!D172</f>
        <v>3504502</v>
      </c>
      <c r="D172" s="33" t="str">
        <f>'survey-based_src_summary'!F172</f>
        <v>2310000230</v>
      </c>
      <c r="E172" s="33" t="str">
        <f>'survey-based_src_summary'!G172</f>
        <v>Workover rigs</v>
      </c>
      <c r="F172" s="214">
        <f>'survey-based_src_summary'!M172</f>
        <v>445.04718782386647</v>
      </c>
      <c r="G172" s="214">
        <f>'survey-based_src_summary'!N172</f>
        <v>58.350347713123689</v>
      </c>
      <c r="H172" s="214">
        <f>'survey-based_src_summary'!O172</f>
        <v>238.7596784492203</v>
      </c>
      <c r="I172" s="214">
        <f>'survey-based_src_summary'!P172</f>
        <v>5.004957838513282</v>
      </c>
      <c r="J172" s="214">
        <f>'survey-based_src_summary'!Q172</f>
        <v>41.652087528997924</v>
      </c>
      <c r="K172" s="395" t="str">
        <f t="shared" si="2"/>
        <v>Tribal/Non-tribal</v>
      </c>
    </row>
    <row r="173" spans="1:12" s="33" customFormat="1">
      <c r="A173" s="33" t="s">
        <v>386</v>
      </c>
      <c r="B173" s="33" t="str">
        <f>'survey-based_src_summary'!C173</f>
        <v>35</v>
      </c>
      <c r="C173" s="33" t="str">
        <f>'survey-based_src_summary'!D173</f>
        <v>3504302</v>
      </c>
      <c r="D173" s="33" t="str">
        <f>'survey-based_src_summary'!F173</f>
        <v>2310000230</v>
      </c>
      <c r="E173" s="33" t="str">
        <f>'survey-based_src_summary'!G173</f>
        <v>Workover rigs</v>
      </c>
      <c r="F173" s="214">
        <f>'survey-based_src_summary'!M173</f>
        <v>6.233352304392846</v>
      </c>
      <c r="G173" s="214">
        <f>'survey-based_src_summary'!N173</f>
        <v>0.81725777475010108</v>
      </c>
      <c r="H173" s="214">
        <f>'survey-based_src_summary'!O173</f>
        <v>3.3440795326327213</v>
      </c>
      <c r="I173" s="214">
        <f>'survey-based_src_summary'!P173</f>
        <v>7.0099680055573599E-2</v>
      </c>
      <c r="J173" s="214">
        <f>'survey-based_src_summary'!Q173</f>
        <v>0.58338113998914809</v>
      </c>
      <c r="K173" s="395" t="str">
        <f t="shared" si="2"/>
        <v>Tribal/Non-tribal</v>
      </c>
    </row>
    <row r="174" spans="1:12">
      <c r="A174" t="s">
        <v>386</v>
      </c>
      <c r="B174" t="str">
        <f>'survey-based_src_summary'!C174</f>
        <v>35</v>
      </c>
      <c r="C174" t="str">
        <f>'survey-based_src_summary'!D174</f>
        <v>35031</v>
      </c>
      <c r="D174" t="str">
        <f>'survey-based_src_summary'!F174</f>
        <v>2310020800</v>
      </c>
      <c r="E174" t="str">
        <f>'survey-based_src_summary'!G174</f>
        <v>Gas Well Truck Loading</v>
      </c>
      <c r="F174" s="199">
        <f>'survey-based_src_summary'!M174</f>
        <v>0</v>
      </c>
      <c r="G174" s="199">
        <f>'survey-based_src_summary'!N174</f>
        <v>2.3225518929071501E-3</v>
      </c>
      <c r="H174" s="199">
        <f>'survey-based_src_summary'!O174</f>
        <v>0</v>
      </c>
      <c r="I174" s="199">
        <f>'survey-based_src_summary'!P174</f>
        <v>0</v>
      </c>
      <c r="J174" s="199">
        <f>'survey-based_src_summary'!Q174</f>
        <v>0</v>
      </c>
      <c r="K174" s="395" t="str">
        <f t="shared" si="2"/>
        <v>Total</v>
      </c>
      <c r="L174"/>
    </row>
    <row r="175" spans="1:12">
      <c r="A175" t="s">
        <v>386</v>
      </c>
      <c r="B175" t="str">
        <f>'survey-based_src_summary'!C175</f>
        <v>35</v>
      </c>
      <c r="C175" t="str">
        <f>'survey-based_src_summary'!D175</f>
        <v>35039</v>
      </c>
      <c r="D175" t="str">
        <f>'survey-based_src_summary'!F175</f>
        <v>2310020800</v>
      </c>
      <c r="E175" t="str">
        <f>'survey-based_src_summary'!G175</f>
        <v>Gas Well Truck Loading</v>
      </c>
      <c r="F175" s="199">
        <f>'survey-based_src_summary'!M175</f>
        <v>0</v>
      </c>
      <c r="G175" s="199">
        <f>'survey-based_src_summary'!N175</f>
        <v>54.585001679085984</v>
      </c>
      <c r="H175" s="199">
        <f>'survey-based_src_summary'!O175</f>
        <v>0</v>
      </c>
      <c r="I175" s="199">
        <f>'survey-based_src_summary'!P175</f>
        <v>0</v>
      </c>
      <c r="J175" s="199">
        <f>'survey-based_src_summary'!Q175</f>
        <v>0</v>
      </c>
      <c r="K175" s="395" t="str">
        <f t="shared" si="2"/>
        <v>Total</v>
      </c>
      <c r="L175"/>
    </row>
    <row r="176" spans="1:12">
      <c r="A176" t="s">
        <v>386</v>
      </c>
      <c r="B176" t="str">
        <f>'survey-based_src_summary'!C176</f>
        <v>35</v>
      </c>
      <c r="C176" t="str">
        <f>'survey-based_src_summary'!D176</f>
        <v>35045</v>
      </c>
      <c r="D176" t="str">
        <f>'survey-based_src_summary'!F176</f>
        <v>2310020800</v>
      </c>
      <c r="E176" t="str">
        <f>'survey-based_src_summary'!G176</f>
        <v>Gas Well Truck Loading</v>
      </c>
      <c r="F176" s="199">
        <f>'survey-based_src_summary'!M176</f>
        <v>0</v>
      </c>
      <c r="G176" s="199">
        <f>'survey-based_src_summary'!N176</f>
        <v>57.609583590822538</v>
      </c>
      <c r="H176" s="199">
        <f>'survey-based_src_summary'!O176</f>
        <v>0</v>
      </c>
      <c r="I176" s="199">
        <f>'survey-based_src_summary'!P176</f>
        <v>0</v>
      </c>
      <c r="J176" s="199">
        <f>'survey-based_src_summary'!Q176</f>
        <v>0</v>
      </c>
      <c r="K176" s="395" t="str">
        <f t="shared" si="2"/>
        <v>Total</v>
      </c>
      <c r="L176"/>
    </row>
    <row r="177" spans="1:12">
      <c r="A177" t="s">
        <v>386</v>
      </c>
      <c r="B177" t="str">
        <f>'survey-based_src_summary'!C177</f>
        <v>35</v>
      </c>
      <c r="C177" t="str">
        <f>'survey-based_src_summary'!D177</f>
        <v>35043</v>
      </c>
      <c r="D177" t="str">
        <f>'survey-based_src_summary'!F177</f>
        <v>2310020800</v>
      </c>
      <c r="E177" t="str">
        <f>'survey-based_src_summary'!G177</f>
        <v>Gas Well Truck Loading</v>
      </c>
      <c r="F177" s="199">
        <f>'survey-based_src_summary'!M177</f>
        <v>0</v>
      </c>
      <c r="G177" s="199">
        <f>'survey-based_src_summary'!N177</f>
        <v>1.0051230408537841</v>
      </c>
      <c r="H177" s="199">
        <f>'survey-based_src_summary'!O177</f>
        <v>0</v>
      </c>
      <c r="I177" s="199">
        <f>'survey-based_src_summary'!P177</f>
        <v>0</v>
      </c>
      <c r="J177" s="199">
        <f>'survey-based_src_summary'!Q177</f>
        <v>0</v>
      </c>
      <c r="K177" s="395" t="str">
        <f t="shared" si="2"/>
        <v>Total</v>
      </c>
      <c r="L177"/>
    </row>
    <row r="178" spans="1:12" s="31" customFormat="1">
      <c r="A178" s="31" t="s">
        <v>386</v>
      </c>
      <c r="B178" s="31" t="str">
        <f>'survey-based_src_summary'!C178</f>
        <v>35</v>
      </c>
      <c r="C178" s="31" t="str">
        <f>'survey-based_src_summary'!D178</f>
        <v>3503101</v>
      </c>
      <c r="D178" s="31" t="str">
        <f>'survey-based_src_summary'!F178</f>
        <v>2310020800</v>
      </c>
      <c r="E178" s="31" t="str">
        <f>'survey-based_src_summary'!G178</f>
        <v>Gas Well Truck Loading</v>
      </c>
      <c r="F178" s="215">
        <f>'survey-based_src_summary'!M178</f>
        <v>0</v>
      </c>
      <c r="G178" s="215">
        <f>'survey-based_src_summary'!N178</f>
        <v>0</v>
      </c>
      <c r="H178" s="215">
        <f>'survey-based_src_summary'!O178</f>
        <v>0</v>
      </c>
      <c r="I178" s="215">
        <f>'survey-based_src_summary'!P178</f>
        <v>0</v>
      </c>
      <c r="J178" s="215">
        <f>'survey-based_src_summary'!Q178</f>
        <v>0</v>
      </c>
      <c r="K178" s="395" t="str">
        <f t="shared" si="2"/>
        <v>Tribal/Non-tribal</v>
      </c>
    </row>
    <row r="179" spans="1:12" s="31" customFormat="1">
      <c r="A179" s="31" t="s">
        <v>386</v>
      </c>
      <c r="B179" s="31" t="str">
        <f>'survey-based_src_summary'!C179</f>
        <v>35</v>
      </c>
      <c r="C179" s="31" t="str">
        <f>'survey-based_src_summary'!D179</f>
        <v>3503901</v>
      </c>
      <c r="D179" s="31" t="str">
        <f>'survey-based_src_summary'!F179</f>
        <v>2310020800</v>
      </c>
      <c r="E179" s="31" t="str">
        <f>'survey-based_src_summary'!G179</f>
        <v>Gas Well Truck Loading</v>
      </c>
      <c r="F179" s="215">
        <f>'survey-based_src_summary'!M179</f>
        <v>0</v>
      </c>
      <c r="G179" s="215">
        <f>'survey-based_src_summary'!N179</f>
        <v>10.012908302304874</v>
      </c>
      <c r="H179" s="215">
        <f>'survey-based_src_summary'!O179</f>
        <v>0</v>
      </c>
      <c r="I179" s="215">
        <f>'survey-based_src_summary'!P179</f>
        <v>0</v>
      </c>
      <c r="J179" s="215">
        <f>'survey-based_src_summary'!Q179</f>
        <v>0</v>
      </c>
      <c r="K179" s="395" t="str">
        <f t="shared" si="2"/>
        <v>Tribal/Non-tribal</v>
      </c>
    </row>
    <row r="180" spans="1:12" s="31" customFormat="1">
      <c r="A180" s="31" t="s">
        <v>386</v>
      </c>
      <c r="B180" s="31" t="str">
        <f>'survey-based_src_summary'!C180</f>
        <v>35</v>
      </c>
      <c r="C180" s="31" t="str">
        <f>'survey-based_src_summary'!D180</f>
        <v>3504501</v>
      </c>
      <c r="D180" s="31" t="str">
        <f>'survey-based_src_summary'!F180</f>
        <v>2310020800</v>
      </c>
      <c r="E180" s="31" t="str">
        <f>'survey-based_src_summary'!G180</f>
        <v>Gas Well Truck Loading</v>
      </c>
      <c r="F180" s="215">
        <f>'survey-based_src_summary'!M180</f>
        <v>0</v>
      </c>
      <c r="G180" s="215">
        <f>'survey-based_src_summary'!N180</f>
        <v>2.859138798565132</v>
      </c>
      <c r="H180" s="215">
        <f>'survey-based_src_summary'!O180</f>
        <v>0</v>
      </c>
      <c r="I180" s="215">
        <f>'survey-based_src_summary'!P180</f>
        <v>0</v>
      </c>
      <c r="J180" s="215">
        <f>'survey-based_src_summary'!Q180</f>
        <v>0</v>
      </c>
      <c r="K180" s="395" t="str">
        <f t="shared" si="2"/>
        <v>Tribal/Non-tribal</v>
      </c>
    </row>
    <row r="181" spans="1:12" s="31" customFormat="1">
      <c r="A181" s="31" t="s">
        <v>386</v>
      </c>
      <c r="B181" s="31" t="str">
        <f>'survey-based_src_summary'!C181</f>
        <v>35</v>
      </c>
      <c r="C181" s="31" t="str">
        <f>'survey-based_src_summary'!D181</f>
        <v>3504301</v>
      </c>
      <c r="D181" s="31" t="str">
        <f>'survey-based_src_summary'!F181</f>
        <v>2310020800</v>
      </c>
      <c r="E181" s="31" t="str">
        <f>'survey-based_src_summary'!G181</f>
        <v>Gas Well Truck Loading</v>
      </c>
      <c r="F181" s="215">
        <f>'survey-based_src_summary'!M181</f>
        <v>0</v>
      </c>
      <c r="G181" s="215">
        <f>'survey-based_src_summary'!N181</f>
        <v>0.381363020815354</v>
      </c>
      <c r="H181" s="215">
        <f>'survey-based_src_summary'!O181</f>
        <v>0</v>
      </c>
      <c r="I181" s="215">
        <f>'survey-based_src_summary'!P181</f>
        <v>0</v>
      </c>
      <c r="J181" s="215">
        <f>'survey-based_src_summary'!Q181</f>
        <v>0</v>
      </c>
      <c r="K181" s="395" t="str">
        <f t="shared" si="2"/>
        <v>Tribal/Non-tribal</v>
      </c>
    </row>
    <row r="182" spans="1:12" s="33" customFormat="1">
      <c r="A182" s="33" t="s">
        <v>386</v>
      </c>
      <c r="B182" s="33" t="str">
        <f>'survey-based_src_summary'!C182</f>
        <v>35</v>
      </c>
      <c r="C182" s="33" t="str">
        <f>'survey-based_src_summary'!D182</f>
        <v>3503102</v>
      </c>
      <c r="D182" s="33" t="str">
        <f>'survey-based_src_summary'!F182</f>
        <v>2310020800</v>
      </c>
      <c r="E182" s="33" t="str">
        <f>'survey-based_src_summary'!G182</f>
        <v>Gas Well Truck Loading</v>
      </c>
      <c r="F182" s="214">
        <f>'survey-based_src_summary'!M182</f>
        <v>0</v>
      </c>
      <c r="G182" s="214">
        <f>'survey-based_src_summary'!N182</f>
        <v>2.3225518929071501E-3</v>
      </c>
      <c r="H182" s="214">
        <f>'survey-based_src_summary'!O182</f>
        <v>0</v>
      </c>
      <c r="I182" s="214">
        <f>'survey-based_src_summary'!P182</f>
        <v>0</v>
      </c>
      <c r="J182" s="214">
        <f>'survey-based_src_summary'!Q182</f>
        <v>0</v>
      </c>
      <c r="K182" s="395" t="str">
        <f t="shared" si="2"/>
        <v>Tribal/Non-tribal</v>
      </c>
    </row>
    <row r="183" spans="1:12" s="33" customFormat="1">
      <c r="A183" s="33" t="s">
        <v>386</v>
      </c>
      <c r="B183" s="33" t="str">
        <f>'survey-based_src_summary'!C183</f>
        <v>35</v>
      </c>
      <c r="C183" s="33" t="str">
        <f>'survey-based_src_summary'!D183</f>
        <v>3503902</v>
      </c>
      <c r="D183" s="33" t="str">
        <f>'survey-based_src_summary'!F183</f>
        <v>2310020800</v>
      </c>
      <c r="E183" s="33" t="str">
        <f>'survey-based_src_summary'!G183</f>
        <v>Gas Well Truck Loading</v>
      </c>
      <c r="F183" s="214">
        <f>'survey-based_src_summary'!M183</f>
        <v>0</v>
      </c>
      <c r="G183" s="214">
        <f>'survey-based_src_summary'!N183</f>
        <v>44.572093376781112</v>
      </c>
      <c r="H183" s="214">
        <f>'survey-based_src_summary'!O183</f>
        <v>0</v>
      </c>
      <c r="I183" s="214">
        <f>'survey-based_src_summary'!P183</f>
        <v>0</v>
      </c>
      <c r="J183" s="214">
        <f>'survey-based_src_summary'!Q183</f>
        <v>0</v>
      </c>
      <c r="K183" s="395" t="str">
        <f t="shared" si="2"/>
        <v>Tribal/Non-tribal</v>
      </c>
    </row>
    <row r="184" spans="1:12" s="33" customFormat="1">
      <c r="A184" s="33" t="s">
        <v>386</v>
      </c>
      <c r="B184" s="33" t="str">
        <f>'survey-based_src_summary'!C184</f>
        <v>35</v>
      </c>
      <c r="C184" s="33" t="str">
        <f>'survey-based_src_summary'!D184</f>
        <v>3504502</v>
      </c>
      <c r="D184" s="33" t="str">
        <f>'survey-based_src_summary'!F184</f>
        <v>2310020800</v>
      </c>
      <c r="E184" s="33" t="str">
        <f>'survey-based_src_summary'!G184</f>
        <v>Gas Well Truck Loading</v>
      </c>
      <c r="F184" s="214">
        <f>'survey-based_src_summary'!M184</f>
        <v>0</v>
      </c>
      <c r="G184" s="214">
        <f>'survey-based_src_summary'!N184</f>
        <v>54.750444792257404</v>
      </c>
      <c r="H184" s="214">
        <f>'survey-based_src_summary'!O184</f>
        <v>0</v>
      </c>
      <c r="I184" s="214">
        <f>'survey-based_src_summary'!P184</f>
        <v>0</v>
      </c>
      <c r="J184" s="214">
        <f>'survey-based_src_summary'!Q184</f>
        <v>0</v>
      </c>
      <c r="K184" s="395" t="str">
        <f t="shared" si="2"/>
        <v>Tribal/Non-tribal</v>
      </c>
    </row>
    <row r="185" spans="1:12" s="33" customFormat="1">
      <c r="A185" s="33" t="s">
        <v>386</v>
      </c>
      <c r="B185" s="33" t="str">
        <f>'survey-based_src_summary'!C185</f>
        <v>35</v>
      </c>
      <c r="C185" s="33" t="str">
        <f>'survey-based_src_summary'!D185</f>
        <v>3504302</v>
      </c>
      <c r="D185" s="33" t="str">
        <f>'survey-based_src_summary'!F185</f>
        <v>2310020800</v>
      </c>
      <c r="E185" s="33" t="str">
        <f>'survey-based_src_summary'!G185</f>
        <v>Gas Well Truck Loading</v>
      </c>
      <c r="F185" s="214">
        <f>'survey-based_src_summary'!M185</f>
        <v>0</v>
      </c>
      <c r="G185" s="214">
        <f>'survey-based_src_summary'!N185</f>
        <v>0.62376002003843023</v>
      </c>
      <c r="H185" s="214">
        <f>'survey-based_src_summary'!O185</f>
        <v>0</v>
      </c>
      <c r="I185" s="214">
        <f>'survey-based_src_summary'!P185</f>
        <v>0</v>
      </c>
      <c r="J185" s="214">
        <f>'survey-based_src_summary'!Q185</f>
        <v>0</v>
      </c>
      <c r="K185" s="395" t="str">
        <f t="shared" si="2"/>
        <v>Tribal/Non-tribal</v>
      </c>
    </row>
    <row r="186" spans="1:12">
      <c r="A186" t="s">
        <v>386</v>
      </c>
      <c r="B186" t="str">
        <f>'survey-based_src_summary'!C186</f>
        <v>35</v>
      </c>
      <c r="C186" t="str">
        <f>'survey-based_src_summary'!D186</f>
        <v>35031</v>
      </c>
      <c r="D186" t="str">
        <f>'survey-based_src_summary'!F186</f>
        <v>2310010800</v>
      </c>
      <c r="E186" t="str">
        <f>'survey-based_src_summary'!G186</f>
        <v>Oil Well Truck Loading</v>
      </c>
      <c r="F186" s="199">
        <f>'survey-based_src_summary'!M186</f>
        <v>0</v>
      </c>
      <c r="G186" s="199">
        <f>'survey-based_src_summary'!N186</f>
        <v>4.8323508364857517</v>
      </c>
      <c r="H186" s="199">
        <f>'survey-based_src_summary'!O186</f>
        <v>0</v>
      </c>
      <c r="I186" s="199">
        <f>'survey-based_src_summary'!P186</f>
        <v>0</v>
      </c>
      <c r="J186" s="199">
        <f>'survey-based_src_summary'!Q186</f>
        <v>0</v>
      </c>
      <c r="K186" s="395" t="str">
        <f t="shared" si="2"/>
        <v>Total</v>
      </c>
      <c r="L186"/>
    </row>
    <row r="187" spans="1:12">
      <c r="A187" t="s">
        <v>386</v>
      </c>
      <c r="B187" t="str">
        <f>'survey-based_src_summary'!C187</f>
        <v>35</v>
      </c>
      <c r="C187" t="str">
        <f>'survey-based_src_summary'!D187</f>
        <v>35039</v>
      </c>
      <c r="D187" t="str">
        <f>'survey-based_src_summary'!F187</f>
        <v>2310010800</v>
      </c>
      <c r="E187" t="str">
        <f>'survey-based_src_summary'!G187</f>
        <v>Oil Well Truck Loading</v>
      </c>
      <c r="F187" s="199">
        <f>'survey-based_src_summary'!M187</f>
        <v>0</v>
      </c>
      <c r="G187" s="199">
        <f>'survey-based_src_summary'!N187</f>
        <v>73.010802507391446</v>
      </c>
      <c r="H187" s="199">
        <f>'survey-based_src_summary'!O187</f>
        <v>0</v>
      </c>
      <c r="I187" s="199">
        <f>'survey-based_src_summary'!P187</f>
        <v>0</v>
      </c>
      <c r="J187" s="199">
        <f>'survey-based_src_summary'!Q187</f>
        <v>0</v>
      </c>
      <c r="K187" s="395" t="str">
        <f t="shared" si="2"/>
        <v>Total</v>
      </c>
      <c r="L187"/>
    </row>
    <row r="188" spans="1:12">
      <c r="A188" t="s">
        <v>386</v>
      </c>
      <c r="B188" t="str">
        <f>'survey-based_src_summary'!C188</f>
        <v>35</v>
      </c>
      <c r="C188" t="str">
        <f>'survey-based_src_summary'!D188</f>
        <v>35045</v>
      </c>
      <c r="D188" t="str">
        <f>'survey-based_src_summary'!F188</f>
        <v>2310010800</v>
      </c>
      <c r="E188" t="str">
        <f>'survey-based_src_summary'!G188</f>
        <v>Oil Well Truck Loading</v>
      </c>
      <c r="F188" s="199">
        <f>'survey-based_src_summary'!M188</f>
        <v>0</v>
      </c>
      <c r="G188" s="199">
        <f>'survey-based_src_summary'!N188</f>
        <v>54.460674923276002</v>
      </c>
      <c r="H188" s="199">
        <f>'survey-based_src_summary'!O188</f>
        <v>0</v>
      </c>
      <c r="I188" s="199">
        <f>'survey-based_src_summary'!P188</f>
        <v>0</v>
      </c>
      <c r="J188" s="199">
        <f>'survey-based_src_summary'!Q188</f>
        <v>0</v>
      </c>
      <c r="K188" s="395" t="str">
        <f t="shared" si="2"/>
        <v>Total</v>
      </c>
      <c r="L188"/>
    </row>
    <row r="189" spans="1:12">
      <c r="A189" t="s">
        <v>386</v>
      </c>
      <c r="B189" t="str">
        <f>'survey-based_src_summary'!C189</f>
        <v>35</v>
      </c>
      <c r="C189" t="str">
        <f>'survey-based_src_summary'!D189</f>
        <v>35043</v>
      </c>
      <c r="D189" t="str">
        <f>'survey-based_src_summary'!F189</f>
        <v>2310010800</v>
      </c>
      <c r="E189" t="str">
        <f>'survey-based_src_summary'!G189</f>
        <v>Oil Well Truck Loading</v>
      </c>
      <c r="F189" s="199">
        <f>'survey-based_src_summary'!M189</f>
        <v>0</v>
      </c>
      <c r="G189" s="199">
        <f>'survey-based_src_summary'!N189</f>
        <v>8.8489776744324402</v>
      </c>
      <c r="H189" s="199">
        <f>'survey-based_src_summary'!O189</f>
        <v>0</v>
      </c>
      <c r="I189" s="199">
        <f>'survey-based_src_summary'!P189</f>
        <v>0</v>
      </c>
      <c r="J189" s="199">
        <f>'survey-based_src_summary'!Q189</f>
        <v>0</v>
      </c>
      <c r="K189" s="395" t="str">
        <f t="shared" si="2"/>
        <v>Total</v>
      </c>
      <c r="L189"/>
    </row>
    <row r="190" spans="1:12" s="31" customFormat="1">
      <c r="A190" s="31" t="s">
        <v>386</v>
      </c>
      <c r="B190" s="31" t="str">
        <f>'survey-based_src_summary'!C190</f>
        <v>35</v>
      </c>
      <c r="C190" s="31" t="str">
        <f>'survey-based_src_summary'!D190</f>
        <v>3503101</v>
      </c>
      <c r="D190" s="31" t="str">
        <f>'survey-based_src_summary'!F190</f>
        <v>2310010800</v>
      </c>
      <c r="E190" s="31" t="str">
        <f>'survey-based_src_summary'!G190</f>
        <v>Oil Well Truck Loading</v>
      </c>
      <c r="F190" s="215">
        <f>'survey-based_src_summary'!M190</f>
        <v>0</v>
      </c>
      <c r="G190" s="215">
        <f>'survey-based_src_summary'!N190</f>
        <v>0</v>
      </c>
      <c r="H190" s="215">
        <f>'survey-based_src_summary'!O190</f>
        <v>0</v>
      </c>
      <c r="I190" s="215">
        <f>'survey-based_src_summary'!P190</f>
        <v>0</v>
      </c>
      <c r="J190" s="215">
        <f>'survey-based_src_summary'!Q190</f>
        <v>0</v>
      </c>
      <c r="K190" s="395" t="str">
        <f t="shared" si="2"/>
        <v>Tribal/Non-tribal</v>
      </c>
    </row>
    <row r="191" spans="1:12" s="31" customFormat="1">
      <c r="A191" s="31" t="s">
        <v>386</v>
      </c>
      <c r="B191" s="31" t="str">
        <f>'survey-based_src_summary'!C191</f>
        <v>35</v>
      </c>
      <c r="C191" s="31" t="str">
        <f>'survey-based_src_summary'!D191</f>
        <v>3503901</v>
      </c>
      <c r="D191" s="31" t="str">
        <f>'survey-based_src_summary'!F191</f>
        <v>2310010800</v>
      </c>
      <c r="E191" s="31" t="str">
        <f>'survey-based_src_summary'!G191</f>
        <v>Oil Well Truck Loading</v>
      </c>
      <c r="F191" s="215">
        <f>'survey-based_src_summary'!M191</f>
        <v>0</v>
      </c>
      <c r="G191" s="215">
        <f>'survey-based_src_summary'!N191</f>
        <v>25.541335518128683</v>
      </c>
      <c r="H191" s="215">
        <f>'survey-based_src_summary'!O191</f>
        <v>0</v>
      </c>
      <c r="I191" s="215">
        <f>'survey-based_src_summary'!P191</f>
        <v>0</v>
      </c>
      <c r="J191" s="215">
        <f>'survey-based_src_summary'!Q191</f>
        <v>0</v>
      </c>
      <c r="K191" s="395" t="str">
        <f t="shared" si="2"/>
        <v>Tribal/Non-tribal</v>
      </c>
    </row>
    <row r="192" spans="1:12" s="31" customFormat="1">
      <c r="A192" s="31" t="s">
        <v>386</v>
      </c>
      <c r="B192" s="31" t="str">
        <f>'survey-based_src_summary'!C192</f>
        <v>35</v>
      </c>
      <c r="C192" s="31" t="str">
        <f>'survey-based_src_summary'!D192</f>
        <v>3504501</v>
      </c>
      <c r="D192" s="31" t="str">
        <f>'survey-based_src_summary'!F192</f>
        <v>2310010800</v>
      </c>
      <c r="E192" s="31" t="str">
        <f>'survey-based_src_summary'!G192</f>
        <v>Oil Well Truck Loading</v>
      </c>
      <c r="F192" s="215">
        <f>'survey-based_src_summary'!M192</f>
        <v>0</v>
      </c>
      <c r="G192" s="215">
        <f>'survey-based_src_summary'!N192</f>
        <v>11.264218522503228</v>
      </c>
      <c r="H192" s="215">
        <f>'survey-based_src_summary'!O192</f>
        <v>0</v>
      </c>
      <c r="I192" s="215">
        <f>'survey-based_src_summary'!P192</f>
        <v>0</v>
      </c>
      <c r="J192" s="215">
        <f>'survey-based_src_summary'!Q192</f>
        <v>0</v>
      </c>
      <c r="K192" s="395" t="str">
        <f t="shared" si="2"/>
        <v>Tribal/Non-tribal</v>
      </c>
    </row>
    <row r="193" spans="1:12" s="31" customFormat="1">
      <c r="A193" s="31" t="s">
        <v>386</v>
      </c>
      <c r="B193" s="31" t="str">
        <f>'survey-based_src_summary'!C193</f>
        <v>35</v>
      </c>
      <c r="C193" s="31" t="str">
        <f>'survey-based_src_summary'!D193</f>
        <v>3504301</v>
      </c>
      <c r="D193" s="31" t="str">
        <f>'survey-based_src_summary'!F193</f>
        <v>2310010800</v>
      </c>
      <c r="E193" s="31" t="str">
        <f>'survey-based_src_summary'!G193</f>
        <v>Oil Well Truck Loading</v>
      </c>
      <c r="F193" s="215">
        <f>'survey-based_src_summary'!M193</f>
        <v>0</v>
      </c>
      <c r="G193" s="215">
        <f>'survey-based_src_summary'!N193</f>
        <v>3.5038593368600757</v>
      </c>
      <c r="H193" s="215">
        <f>'survey-based_src_summary'!O193</f>
        <v>0</v>
      </c>
      <c r="I193" s="215">
        <f>'survey-based_src_summary'!P193</f>
        <v>0</v>
      </c>
      <c r="J193" s="215">
        <f>'survey-based_src_summary'!Q193</f>
        <v>0</v>
      </c>
      <c r="K193" s="395" t="str">
        <f t="shared" si="2"/>
        <v>Tribal/Non-tribal</v>
      </c>
    </row>
    <row r="194" spans="1:12" s="33" customFormat="1">
      <c r="A194" s="33" t="s">
        <v>386</v>
      </c>
      <c r="B194" s="33" t="str">
        <f>'survey-based_src_summary'!C194</f>
        <v>35</v>
      </c>
      <c r="C194" s="33" t="str">
        <f>'survey-based_src_summary'!D194</f>
        <v>3503102</v>
      </c>
      <c r="D194" s="33" t="str">
        <f>'survey-based_src_summary'!F194</f>
        <v>2310010800</v>
      </c>
      <c r="E194" s="33" t="str">
        <f>'survey-based_src_summary'!G194</f>
        <v>Oil Well Truck Loading</v>
      </c>
      <c r="F194" s="214">
        <f>'survey-based_src_summary'!M194</f>
        <v>0</v>
      </c>
      <c r="G194" s="214">
        <f>'survey-based_src_summary'!N194</f>
        <v>4.8323508364857517</v>
      </c>
      <c r="H194" s="214">
        <f>'survey-based_src_summary'!O194</f>
        <v>0</v>
      </c>
      <c r="I194" s="214">
        <f>'survey-based_src_summary'!P194</f>
        <v>0</v>
      </c>
      <c r="J194" s="214">
        <f>'survey-based_src_summary'!Q194</f>
        <v>0</v>
      </c>
      <c r="K194" s="395" t="str">
        <f t="shared" si="2"/>
        <v>Tribal/Non-tribal</v>
      </c>
    </row>
    <row r="195" spans="1:12" s="33" customFormat="1">
      <c r="A195" s="33" t="s">
        <v>386</v>
      </c>
      <c r="B195" s="33" t="str">
        <f>'survey-based_src_summary'!C195</f>
        <v>35</v>
      </c>
      <c r="C195" s="33" t="str">
        <f>'survey-based_src_summary'!D195</f>
        <v>3503902</v>
      </c>
      <c r="D195" s="33" t="str">
        <f>'survey-based_src_summary'!F195</f>
        <v>2310010800</v>
      </c>
      <c r="E195" s="33" t="str">
        <f>'survey-based_src_summary'!G195</f>
        <v>Oil Well Truck Loading</v>
      </c>
      <c r="F195" s="214">
        <f>'survey-based_src_summary'!M195</f>
        <v>0</v>
      </c>
      <c r="G195" s="214">
        <f>'survey-based_src_summary'!N195</f>
        <v>47.46946698926277</v>
      </c>
      <c r="H195" s="214">
        <f>'survey-based_src_summary'!O195</f>
        <v>0</v>
      </c>
      <c r="I195" s="214">
        <f>'survey-based_src_summary'!P195</f>
        <v>0</v>
      </c>
      <c r="J195" s="214">
        <f>'survey-based_src_summary'!Q195</f>
        <v>0</v>
      </c>
      <c r="K195" s="395" t="str">
        <f t="shared" si="2"/>
        <v>Tribal/Non-tribal</v>
      </c>
    </row>
    <row r="196" spans="1:12" s="33" customFormat="1">
      <c r="A196" s="33" t="s">
        <v>386</v>
      </c>
      <c r="B196" s="33" t="str">
        <f>'survey-based_src_summary'!C196</f>
        <v>35</v>
      </c>
      <c r="C196" s="33" t="str">
        <f>'survey-based_src_summary'!D196</f>
        <v>3504502</v>
      </c>
      <c r="D196" s="33" t="str">
        <f>'survey-based_src_summary'!F196</f>
        <v>2310010800</v>
      </c>
      <c r="E196" s="33" t="str">
        <f>'survey-based_src_summary'!G196</f>
        <v>Oil Well Truck Loading</v>
      </c>
      <c r="F196" s="214">
        <f>'survey-based_src_summary'!M196</f>
        <v>0</v>
      </c>
      <c r="G196" s="214">
        <f>'survey-based_src_summary'!N196</f>
        <v>43.196456400772774</v>
      </c>
      <c r="H196" s="214">
        <f>'survey-based_src_summary'!O196</f>
        <v>0</v>
      </c>
      <c r="I196" s="214">
        <f>'survey-based_src_summary'!P196</f>
        <v>0</v>
      </c>
      <c r="J196" s="214">
        <f>'survey-based_src_summary'!Q196</f>
        <v>0</v>
      </c>
      <c r="K196" s="395" t="str">
        <f t="shared" si="2"/>
        <v>Tribal/Non-tribal</v>
      </c>
    </row>
    <row r="197" spans="1:12" s="33" customFormat="1">
      <c r="A197" s="33" t="s">
        <v>386</v>
      </c>
      <c r="B197" s="33" t="str">
        <f>'survey-based_src_summary'!C197</f>
        <v>35</v>
      </c>
      <c r="C197" s="33" t="str">
        <f>'survey-based_src_summary'!D197</f>
        <v>3504302</v>
      </c>
      <c r="D197" s="33" t="str">
        <f>'survey-based_src_summary'!F197</f>
        <v>2310010800</v>
      </c>
      <c r="E197" s="33" t="str">
        <f>'survey-based_src_summary'!G197</f>
        <v>Oil Well Truck Loading</v>
      </c>
      <c r="F197" s="214">
        <f>'survey-based_src_summary'!M197</f>
        <v>0</v>
      </c>
      <c r="G197" s="214">
        <f>'survey-based_src_summary'!N197</f>
        <v>5.3451183375723641</v>
      </c>
      <c r="H197" s="214">
        <f>'survey-based_src_summary'!O197</f>
        <v>0</v>
      </c>
      <c r="I197" s="214">
        <f>'survey-based_src_summary'!P197</f>
        <v>0</v>
      </c>
      <c r="J197" s="214">
        <f>'survey-based_src_summary'!Q197</f>
        <v>0</v>
      </c>
      <c r="K197" s="395" t="str">
        <f t="shared" si="2"/>
        <v>Tribal/Non-tribal</v>
      </c>
    </row>
    <row r="198" spans="1:12">
      <c r="A198" t="s">
        <v>386</v>
      </c>
      <c r="B198" t="str">
        <f>'survey-based_src_summary'!C198</f>
        <v>35</v>
      </c>
      <c r="C198" t="str">
        <f>'survey-based_src_summary'!D198</f>
        <v>35031</v>
      </c>
      <c r="D198" t="str">
        <f>'survey-based_src_summary'!F198</f>
        <v>2310030401</v>
      </c>
      <c r="E198" t="str">
        <f>'survey-based_src_summary'!G198</f>
        <v>Gas Plant Truck Loading</v>
      </c>
      <c r="F198" s="199">
        <f>'survey-based_src_summary'!M198</f>
        <v>0</v>
      </c>
      <c r="G198" s="199">
        <f>'survey-based_src_summary'!N198</f>
        <v>0</v>
      </c>
      <c r="H198" s="199">
        <f>'survey-based_src_summary'!O198</f>
        <v>0</v>
      </c>
      <c r="I198" s="199">
        <f>'survey-based_src_summary'!P198</f>
        <v>0</v>
      </c>
      <c r="J198" s="199">
        <f>'survey-based_src_summary'!Q198</f>
        <v>0</v>
      </c>
      <c r="K198" s="395" t="str">
        <f t="shared" si="2"/>
        <v>Total</v>
      </c>
      <c r="L198"/>
    </row>
    <row r="199" spans="1:12">
      <c r="A199" t="s">
        <v>386</v>
      </c>
      <c r="B199" t="str">
        <f>'survey-based_src_summary'!C199</f>
        <v>35</v>
      </c>
      <c r="C199" t="str">
        <f>'survey-based_src_summary'!D199</f>
        <v>35039</v>
      </c>
      <c r="D199" t="str">
        <f>'survey-based_src_summary'!F199</f>
        <v>2310030401</v>
      </c>
      <c r="E199" t="str">
        <f>'survey-based_src_summary'!G199</f>
        <v>Gas Plant Truck Loading</v>
      </c>
      <c r="F199" s="199">
        <f>'survey-based_src_summary'!M199</f>
        <v>0</v>
      </c>
      <c r="G199" s="199">
        <f>'survey-based_src_summary'!N199</f>
        <v>0</v>
      </c>
      <c r="H199" s="199">
        <f>'survey-based_src_summary'!O199</f>
        <v>0</v>
      </c>
      <c r="I199" s="199">
        <f>'survey-based_src_summary'!P199</f>
        <v>0</v>
      </c>
      <c r="J199" s="199">
        <f>'survey-based_src_summary'!Q199</f>
        <v>0</v>
      </c>
      <c r="K199" s="395" t="str">
        <f t="shared" ref="K199:K262" si="3">IF(LEN(C199)=5,"Total","Tribal/Non-tribal")</f>
        <v>Total</v>
      </c>
      <c r="L199"/>
    </row>
    <row r="200" spans="1:12">
      <c r="A200" t="s">
        <v>386</v>
      </c>
      <c r="B200" t="str">
        <f>'survey-based_src_summary'!C200</f>
        <v>35</v>
      </c>
      <c r="C200" t="str">
        <f>'survey-based_src_summary'!D200</f>
        <v>35045</v>
      </c>
      <c r="D200" t="str">
        <f>'survey-based_src_summary'!F200</f>
        <v>2310030401</v>
      </c>
      <c r="E200" t="str">
        <f>'survey-based_src_summary'!G200</f>
        <v>Gas Plant Truck Loading</v>
      </c>
      <c r="F200" s="199">
        <f>'survey-based_src_summary'!M200</f>
        <v>0</v>
      </c>
      <c r="G200" s="199">
        <f>'survey-based_src_summary'!N200</f>
        <v>0</v>
      </c>
      <c r="H200" s="199">
        <f>'survey-based_src_summary'!O200</f>
        <v>0</v>
      </c>
      <c r="I200" s="199">
        <f>'survey-based_src_summary'!P200</f>
        <v>0</v>
      </c>
      <c r="J200" s="199">
        <f>'survey-based_src_summary'!Q200</f>
        <v>0</v>
      </c>
      <c r="K200" s="395" t="str">
        <f t="shared" si="3"/>
        <v>Total</v>
      </c>
      <c r="L200"/>
    </row>
    <row r="201" spans="1:12">
      <c r="A201" t="s">
        <v>386</v>
      </c>
      <c r="B201" t="str">
        <f>'survey-based_src_summary'!C201</f>
        <v>35</v>
      </c>
      <c r="C201" t="str">
        <f>'survey-based_src_summary'!D201</f>
        <v>35043</v>
      </c>
      <c r="D201" t="str">
        <f>'survey-based_src_summary'!F201</f>
        <v>2310030401</v>
      </c>
      <c r="E201" t="str">
        <f>'survey-based_src_summary'!G201</f>
        <v>Gas Plant Truck Loading</v>
      </c>
      <c r="F201" s="199">
        <f>'survey-based_src_summary'!M201</f>
        <v>0</v>
      </c>
      <c r="G201" s="199">
        <f>'survey-based_src_summary'!N201</f>
        <v>0</v>
      </c>
      <c r="H201" s="199">
        <f>'survey-based_src_summary'!O201</f>
        <v>0</v>
      </c>
      <c r="I201" s="199">
        <f>'survey-based_src_summary'!P201</f>
        <v>0</v>
      </c>
      <c r="J201" s="199">
        <f>'survey-based_src_summary'!Q201</f>
        <v>0</v>
      </c>
      <c r="K201" s="395" t="str">
        <f t="shared" si="3"/>
        <v>Total</v>
      </c>
      <c r="L201"/>
    </row>
    <row r="202" spans="1:12" s="31" customFormat="1">
      <c r="A202" s="31" t="s">
        <v>386</v>
      </c>
      <c r="B202" s="31" t="str">
        <f>'survey-based_src_summary'!C202</f>
        <v>35</v>
      </c>
      <c r="C202" s="31" t="str">
        <f>'survey-based_src_summary'!D202</f>
        <v>3503101</v>
      </c>
      <c r="D202" s="31" t="str">
        <f>'survey-based_src_summary'!F202</f>
        <v>2310030401</v>
      </c>
      <c r="E202" s="31" t="str">
        <f>'survey-based_src_summary'!G202</f>
        <v>Gas Plant Truck Loading</v>
      </c>
      <c r="F202" s="215">
        <f>'survey-based_src_summary'!M202</f>
        <v>0</v>
      </c>
      <c r="G202" s="215">
        <f>'survey-based_src_summary'!N202</f>
        <v>0</v>
      </c>
      <c r="H202" s="215">
        <f>'survey-based_src_summary'!O202</f>
        <v>0</v>
      </c>
      <c r="I202" s="215">
        <f>'survey-based_src_summary'!P202</f>
        <v>0</v>
      </c>
      <c r="J202" s="215">
        <f>'survey-based_src_summary'!Q202</f>
        <v>0</v>
      </c>
      <c r="K202" s="395" t="str">
        <f t="shared" si="3"/>
        <v>Tribal/Non-tribal</v>
      </c>
    </row>
    <row r="203" spans="1:12" s="31" customFormat="1">
      <c r="A203" s="31" t="s">
        <v>386</v>
      </c>
      <c r="B203" s="31" t="str">
        <f>'survey-based_src_summary'!C203</f>
        <v>35</v>
      </c>
      <c r="C203" s="31" t="str">
        <f>'survey-based_src_summary'!D203</f>
        <v>3503901</v>
      </c>
      <c r="D203" s="31" t="str">
        <f>'survey-based_src_summary'!F203</f>
        <v>2310030401</v>
      </c>
      <c r="E203" s="31" t="str">
        <f>'survey-based_src_summary'!G203</f>
        <v>Gas Plant Truck Loading</v>
      </c>
      <c r="F203" s="215">
        <f>'survey-based_src_summary'!M203</f>
        <v>0</v>
      </c>
      <c r="G203" s="215">
        <f>'survey-based_src_summary'!N203</f>
        <v>0</v>
      </c>
      <c r="H203" s="215">
        <f>'survey-based_src_summary'!O203</f>
        <v>0</v>
      </c>
      <c r="I203" s="215">
        <f>'survey-based_src_summary'!P203</f>
        <v>0</v>
      </c>
      <c r="J203" s="215">
        <f>'survey-based_src_summary'!Q203</f>
        <v>0</v>
      </c>
      <c r="K203" s="395" t="str">
        <f t="shared" si="3"/>
        <v>Tribal/Non-tribal</v>
      </c>
    </row>
    <row r="204" spans="1:12" s="31" customFormat="1">
      <c r="A204" s="31" t="s">
        <v>386</v>
      </c>
      <c r="B204" s="31" t="str">
        <f>'survey-based_src_summary'!C204</f>
        <v>35</v>
      </c>
      <c r="C204" s="31" t="str">
        <f>'survey-based_src_summary'!D204</f>
        <v>3504501</v>
      </c>
      <c r="D204" s="31" t="str">
        <f>'survey-based_src_summary'!F204</f>
        <v>2310030401</v>
      </c>
      <c r="E204" s="31" t="str">
        <f>'survey-based_src_summary'!G204</f>
        <v>Gas Plant Truck Loading</v>
      </c>
      <c r="F204" s="215">
        <f>'survey-based_src_summary'!M204</f>
        <v>0</v>
      </c>
      <c r="G204" s="215">
        <f>'survey-based_src_summary'!N204</f>
        <v>0</v>
      </c>
      <c r="H204" s="215">
        <f>'survey-based_src_summary'!O204</f>
        <v>0</v>
      </c>
      <c r="I204" s="215">
        <f>'survey-based_src_summary'!P204</f>
        <v>0</v>
      </c>
      <c r="J204" s="215">
        <f>'survey-based_src_summary'!Q204</f>
        <v>0</v>
      </c>
      <c r="K204" s="395" t="str">
        <f t="shared" si="3"/>
        <v>Tribal/Non-tribal</v>
      </c>
    </row>
    <row r="205" spans="1:12" s="31" customFormat="1">
      <c r="A205" s="31" t="s">
        <v>386</v>
      </c>
      <c r="B205" s="31" t="str">
        <f>'survey-based_src_summary'!C205</f>
        <v>35</v>
      </c>
      <c r="C205" s="31" t="str">
        <f>'survey-based_src_summary'!D205</f>
        <v>3504301</v>
      </c>
      <c r="D205" s="31" t="str">
        <f>'survey-based_src_summary'!F205</f>
        <v>2310030401</v>
      </c>
      <c r="E205" s="31" t="str">
        <f>'survey-based_src_summary'!G205</f>
        <v>Gas Plant Truck Loading</v>
      </c>
      <c r="F205" s="215">
        <f>'survey-based_src_summary'!M205</f>
        <v>0</v>
      </c>
      <c r="G205" s="215">
        <f>'survey-based_src_summary'!N205</f>
        <v>0</v>
      </c>
      <c r="H205" s="215">
        <f>'survey-based_src_summary'!O205</f>
        <v>0</v>
      </c>
      <c r="I205" s="215">
        <f>'survey-based_src_summary'!P205</f>
        <v>0</v>
      </c>
      <c r="J205" s="215">
        <f>'survey-based_src_summary'!Q205</f>
        <v>0</v>
      </c>
      <c r="K205" s="395" t="str">
        <f t="shared" si="3"/>
        <v>Tribal/Non-tribal</v>
      </c>
    </row>
    <row r="206" spans="1:12" s="33" customFormat="1">
      <c r="A206" s="33" t="s">
        <v>386</v>
      </c>
      <c r="B206" s="33" t="str">
        <f>'survey-based_src_summary'!C206</f>
        <v>35</v>
      </c>
      <c r="C206" s="33" t="str">
        <f>'survey-based_src_summary'!D206</f>
        <v>3503102</v>
      </c>
      <c r="D206" s="33" t="str">
        <f>'survey-based_src_summary'!F206</f>
        <v>2310030401</v>
      </c>
      <c r="E206" s="33" t="str">
        <f>'survey-based_src_summary'!G206</f>
        <v>Gas Plant Truck Loading</v>
      </c>
      <c r="F206" s="214">
        <f>'survey-based_src_summary'!M206</f>
        <v>0</v>
      </c>
      <c r="G206" s="214">
        <f>'survey-based_src_summary'!N206</f>
        <v>0</v>
      </c>
      <c r="H206" s="214">
        <f>'survey-based_src_summary'!O206</f>
        <v>0</v>
      </c>
      <c r="I206" s="214">
        <f>'survey-based_src_summary'!P206</f>
        <v>0</v>
      </c>
      <c r="J206" s="214">
        <f>'survey-based_src_summary'!Q206</f>
        <v>0</v>
      </c>
      <c r="K206" s="395" t="str">
        <f t="shared" si="3"/>
        <v>Tribal/Non-tribal</v>
      </c>
    </row>
    <row r="207" spans="1:12" s="33" customFormat="1">
      <c r="A207" s="33" t="s">
        <v>386</v>
      </c>
      <c r="B207" s="33" t="str">
        <f>'survey-based_src_summary'!C207</f>
        <v>35</v>
      </c>
      <c r="C207" s="33" t="str">
        <f>'survey-based_src_summary'!D207</f>
        <v>3503902</v>
      </c>
      <c r="D207" s="33" t="str">
        <f>'survey-based_src_summary'!F207</f>
        <v>2310030401</v>
      </c>
      <c r="E207" s="33" t="str">
        <f>'survey-based_src_summary'!G207</f>
        <v>Gas Plant Truck Loading</v>
      </c>
      <c r="F207" s="214">
        <f>'survey-based_src_summary'!M207</f>
        <v>0</v>
      </c>
      <c r="G207" s="214">
        <f>'survey-based_src_summary'!N207</f>
        <v>0</v>
      </c>
      <c r="H207" s="214">
        <f>'survey-based_src_summary'!O207</f>
        <v>0</v>
      </c>
      <c r="I207" s="214">
        <f>'survey-based_src_summary'!P207</f>
        <v>0</v>
      </c>
      <c r="J207" s="214">
        <f>'survey-based_src_summary'!Q207</f>
        <v>0</v>
      </c>
      <c r="K207" s="395" t="str">
        <f t="shared" si="3"/>
        <v>Tribal/Non-tribal</v>
      </c>
    </row>
    <row r="208" spans="1:12" s="33" customFormat="1">
      <c r="A208" s="33" t="s">
        <v>386</v>
      </c>
      <c r="B208" s="33" t="str">
        <f>'survey-based_src_summary'!C208</f>
        <v>35</v>
      </c>
      <c r="C208" s="33" t="str">
        <f>'survey-based_src_summary'!D208</f>
        <v>3504502</v>
      </c>
      <c r="D208" s="33" t="str">
        <f>'survey-based_src_summary'!F208</f>
        <v>2310030401</v>
      </c>
      <c r="E208" s="33" t="str">
        <f>'survey-based_src_summary'!G208</f>
        <v>Gas Plant Truck Loading</v>
      </c>
      <c r="F208" s="214">
        <f>'survey-based_src_summary'!M208</f>
        <v>0</v>
      </c>
      <c r="G208" s="214">
        <f>'survey-based_src_summary'!N208</f>
        <v>0</v>
      </c>
      <c r="H208" s="214">
        <f>'survey-based_src_summary'!O208</f>
        <v>0</v>
      </c>
      <c r="I208" s="214">
        <f>'survey-based_src_summary'!P208</f>
        <v>0</v>
      </c>
      <c r="J208" s="214">
        <f>'survey-based_src_summary'!Q208</f>
        <v>0</v>
      </c>
      <c r="K208" s="395" t="str">
        <f t="shared" si="3"/>
        <v>Tribal/Non-tribal</v>
      </c>
    </row>
    <row r="209" spans="1:12" s="33" customFormat="1">
      <c r="A209" s="33" t="s">
        <v>386</v>
      </c>
      <c r="B209" s="33" t="str">
        <f>'survey-based_src_summary'!C209</f>
        <v>35</v>
      </c>
      <c r="C209" s="33" t="str">
        <f>'survey-based_src_summary'!D209</f>
        <v>3504302</v>
      </c>
      <c r="D209" s="33" t="str">
        <f>'survey-based_src_summary'!F209</f>
        <v>2310030401</v>
      </c>
      <c r="E209" s="33" t="str">
        <f>'survey-based_src_summary'!G209</f>
        <v>Gas Plant Truck Loading</v>
      </c>
      <c r="F209" s="214">
        <f>'survey-based_src_summary'!M209</f>
        <v>0</v>
      </c>
      <c r="G209" s="214">
        <f>'survey-based_src_summary'!N209</f>
        <v>0</v>
      </c>
      <c r="H209" s="214">
        <f>'survey-based_src_summary'!O209</f>
        <v>0</v>
      </c>
      <c r="I209" s="214">
        <f>'survey-based_src_summary'!P209</f>
        <v>0</v>
      </c>
      <c r="J209" s="214">
        <f>'survey-based_src_summary'!Q209</f>
        <v>0</v>
      </c>
      <c r="K209" s="395" t="str">
        <f t="shared" si="3"/>
        <v>Tribal/Non-tribal</v>
      </c>
    </row>
    <row r="210" spans="1:12">
      <c r="A210" t="s">
        <v>386</v>
      </c>
      <c r="B210" t="str">
        <f>'survey-based_src_summary'!C210</f>
        <v>35</v>
      </c>
      <c r="C210" t="str">
        <f>'survey-based_src_summary'!D210</f>
        <v>35031</v>
      </c>
      <c r="D210" t="str">
        <f>'survey-based_src_summary'!F210</f>
        <v>2310021010</v>
      </c>
      <c r="E210" t="str">
        <f>'survey-based_src_summary'!G210</f>
        <v xml:space="preserve">Condensate tank </v>
      </c>
      <c r="F210" s="199">
        <f>'survey-based_src_summary'!M210</f>
        <v>0</v>
      </c>
      <c r="G210" s="199">
        <f>'survey-based_src_summary'!N210</f>
        <v>7.2749999999999981E-2</v>
      </c>
      <c r="H210" s="199">
        <f>'survey-based_src_summary'!O210</f>
        <v>0</v>
      </c>
      <c r="I210" s="199">
        <f>'survey-based_src_summary'!P210</f>
        <v>0</v>
      </c>
      <c r="J210" s="199">
        <f>'survey-based_src_summary'!Q210</f>
        <v>0</v>
      </c>
      <c r="K210" s="395" t="str">
        <f t="shared" si="3"/>
        <v>Total</v>
      </c>
      <c r="L210"/>
    </row>
    <row r="211" spans="1:12">
      <c r="A211" t="s">
        <v>386</v>
      </c>
      <c r="B211" t="str">
        <f>'survey-based_src_summary'!C211</f>
        <v>35</v>
      </c>
      <c r="C211" t="str">
        <f>'survey-based_src_summary'!D211</f>
        <v>35039</v>
      </c>
      <c r="D211" t="str">
        <f>'survey-based_src_summary'!F211</f>
        <v>2310021010</v>
      </c>
      <c r="E211" t="str">
        <f>'survey-based_src_summary'!G211</f>
        <v xml:space="preserve">Condensate tank </v>
      </c>
      <c r="F211" s="199">
        <f>'survey-based_src_summary'!M211</f>
        <v>0</v>
      </c>
      <c r="G211" s="199">
        <f>'survey-based_src_summary'!N211</f>
        <v>1709.7826249999996</v>
      </c>
      <c r="H211" s="199">
        <f>'survey-based_src_summary'!O211</f>
        <v>0</v>
      </c>
      <c r="I211" s="199">
        <f>'survey-based_src_summary'!P211</f>
        <v>0</v>
      </c>
      <c r="J211" s="199">
        <f>'survey-based_src_summary'!Q211</f>
        <v>0</v>
      </c>
      <c r="K211" s="395" t="str">
        <f t="shared" si="3"/>
        <v>Total</v>
      </c>
      <c r="L211"/>
    </row>
    <row r="212" spans="1:12">
      <c r="A212" t="s">
        <v>386</v>
      </c>
      <c r="B212" t="str">
        <f>'survey-based_src_summary'!C212</f>
        <v>35</v>
      </c>
      <c r="C212" t="str">
        <f>'survey-based_src_summary'!D212</f>
        <v>35045</v>
      </c>
      <c r="D212" t="str">
        <f>'survey-based_src_summary'!F212</f>
        <v>2310021010</v>
      </c>
      <c r="E212" t="str">
        <f>'survey-based_src_summary'!G212</f>
        <v xml:space="preserve">Condensate tank </v>
      </c>
      <c r="F212" s="199">
        <f>'survey-based_src_summary'!M212</f>
        <v>0</v>
      </c>
      <c r="G212" s="199">
        <f>'survey-based_src_summary'!N212</f>
        <v>1804.5225249999994</v>
      </c>
      <c r="H212" s="199">
        <f>'survey-based_src_summary'!O212</f>
        <v>0</v>
      </c>
      <c r="I212" s="199">
        <f>'survey-based_src_summary'!P212</f>
        <v>0</v>
      </c>
      <c r="J212" s="199">
        <f>'survey-based_src_summary'!Q212</f>
        <v>0</v>
      </c>
      <c r="K212" s="395" t="str">
        <f t="shared" si="3"/>
        <v>Total</v>
      </c>
      <c r="L212"/>
    </row>
    <row r="213" spans="1:12">
      <c r="A213" t="s">
        <v>386</v>
      </c>
      <c r="B213" t="str">
        <f>'survey-based_src_summary'!C213</f>
        <v>35</v>
      </c>
      <c r="C213" t="str">
        <f>'survey-based_src_summary'!D213</f>
        <v>35043</v>
      </c>
      <c r="D213" t="str">
        <f>'survey-based_src_summary'!F213</f>
        <v>2310021010</v>
      </c>
      <c r="E213" t="str">
        <f>'survey-based_src_summary'!G213</f>
        <v xml:space="preserve">Condensate tank </v>
      </c>
      <c r="F213" s="199">
        <f>'survey-based_src_summary'!M213</f>
        <v>0</v>
      </c>
      <c r="G213" s="199">
        <f>'survey-based_src_summary'!N213</f>
        <v>31.483774999999994</v>
      </c>
      <c r="H213" s="199">
        <f>'survey-based_src_summary'!O213</f>
        <v>0</v>
      </c>
      <c r="I213" s="199">
        <f>'survey-based_src_summary'!P213</f>
        <v>0</v>
      </c>
      <c r="J213" s="199">
        <f>'survey-based_src_summary'!Q213</f>
        <v>0</v>
      </c>
      <c r="K213" s="395" t="str">
        <f t="shared" si="3"/>
        <v>Total</v>
      </c>
      <c r="L213"/>
    </row>
    <row r="214" spans="1:12" s="31" customFormat="1">
      <c r="A214" s="31" t="s">
        <v>386</v>
      </c>
      <c r="B214" s="31" t="str">
        <f>'survey-based_src_summary'!C214</f>
        <v>35</v>
      </c>
      <c r="C214" s="31" t="str">
        <f>'survey-based_src_summary'!D214</f>
        <v>3503101</v>
      </c>
      <c r="D214" s="31" t="str">
        <f>'survey-based_src_summary'!F214</f>
        <v>2310021010</v>
      </c>
      <c r="E214" s="31" t="str">
        <f>'survey-based_src_summary'!G214</f>
        <v xml:space="preserve">Condensate tank </v>
      </c>
      <c r="F214" s="215">
        <f>'survey-based_src_summary'!M214</f>
        <v>0</v>
      </c>
      <c r="G214" s="215">
        <f>'survey-based_src_summary'!N214</f>
        <v>0</v>
      </c>
      <c r="H214" s="215">
        <f>'survey-based_src_summary'!O214</f>
        <v>0</v>
      </c>
      <c r="I214" s="215">
        <f>'survey-based_src_summary'!P214</f>
        <v>0</v>
      </c>
      <c r="J214" s="215">
        <f>'survey-based_src_summary'!Q214</f>
        <v>0</v>
      </c>
      <c r="K214" s="395" t="str">
        <f t="shared" si="3"/>
        <v>Tribal/Non-tribal</v>
      </c>
    </row>
    <row r="215" spans="1:12" s="31" customFormat="1">
      <c r="A215" s="31" t="s">
        <v>386</v>
      </c>
      <c r="B215" s="31" t="str">
        <f>'survey-based_src_summary'!C215</f>
        <v>35</v>
      </c>
      <c r="C215" s="31" t="str">
        <f>'survey-based_src_summary'!D215</f>
        <v>3503901</v>
      </c>
      <c r="D215" s="31" t="str">
        <f>'survey-based_src_summary'!F215</f>
        <v>2310021010</v>
      </c>
      <c r="E215" s="31" t="str">
        <f>'survey-based_src_summary'!G215</f>
        <v xml:space="preserve">Condensate tank </v>
      </c>
      <c r="F215" s="215">
        <f>'survey-based_src_summary'!M215</f>
        <v>0</v>
      </c>
      <c r="G215" s="215">
        <f>'survey-based_src_summary'!N215</f>
        <v>313.63737499999996</v>
      </c>
      <c r="H215" s="215">
        <f>'survey-based_src_summary'!O215</f>
        <v>0</v>
      </c>
      <c r="I215" s="215">
        <f>'survey-based_src_summary'!P215</f>
        <v>0</v>
      </c>
      <c r="J215" s="215">
        <f>'survey-based_src_summary'!Q215</f>
        <v>0</v>
      </c>
      <c r="K215" s="395" t="str">
        <f t="shared" si="3"/>
        <v>Tribal/Non-tribal</v>
      </c>
    </row>
    <row r="216" spans="1:12" s="31" customFormat="1">
      <c r="A216" s="31" t="s">
        <v>386</v>
      </c>
      <c r="B216" s="31" t="str">
        <f>'survey-based_src_summary'!C216</f>
        <v>35</v>
      </c>
      <c r="C216" s="31" t="str">
        <f>'survey-based_src_summary'!D216</f>
        <v>3504501</v>
      </c>
      <c r="D216" s="31" t="str">
        <f>'survey-based_src_summary'!F216</f>
        <v>2310021010</v>
      </c>
      <c r="E216" s="31" t="str">
        <f>'survey-based_src_summary'!G216</f>
        <v xml:space="preserve">Condensate tank </v>
      </c>
      <c r="F216" s="215">
        <f>'survey-based_src_summary'!M216</f>
        <v>0</v>
      </c>
      <c r="G216" s="215">
        <f>'survey-based_src_summary'!N216</f>
        <v>89.557675000000003</v>
      </c>
      <c r="H216" s="215">
        <f>'survey-based_src_summary'!O216</f>
        <v>0</v>
      </c>
      <c r="I216" s="215">
        <f>'survey-based_src_summary'!P216</f>
        <v>0</v>
      </c>
      <c r="J216" s="215">
        <f>'survey-based_src_summary'!Q216</f>
        <v>0</v>
      </c>
      <c r="K216" s="395" t="str">
        <f t="shared" si="3"/>
        <v>Tribal/Non-tribal</v>
      </c>
    </row>
    <row r="217" spans="1:12" s="31" customFormat="1">
      <c r="A217" s="31" t="s">
        <v>386</v>
      </c>
      <c r="B217" s="31" t="str">
        <f>'survey-based_src_summary'!C217</f>
        <v>35</v>
      </c>
      <c r="C217" s="31" t="str">
        <f>'survey-based_src_summary'!D217</f>
        <v>3504301</v>
      </c>
      <c r="D217" s="31" t="str">
        <f>'survey-based_src_summary'!F217</f>
        <v>2310021010</v>
      </c>
      <c r="E217" s="31" t="str">
        <f>'survey-based_src_summary'!G217</f>
        <v xml:space="preserve">Condensate tank </v>
      </c>
      <c r="F217" s="215">
        <f>'survey-based_src_summary'!M217</f>
        <v>0</v>
      </c>
      <c r="G217" s="215">
        <f>'survey-based_src_summary'!N217</f>
        <v>11.945549999999999</v>
      </c>
      <c r="H217" s="215">
        <f>'survey-based_src_summary'!O217</f>
        <v>0</v>
      </c>
      <c r="I217" s="215">
        <f>'survey-based_src_summary'!P217</f>
        <v>0</v>
      </c>
      <c r="J217" s="215">
        <f>'survey-based_src_summary'!Q217</f>
        <v>0</v>
      </c>
      <c r="K217" s="395" t="str">
        <f t="shared" si="3"/>
        <v>Tribal/Non-tribal</v>
      </c>
    </row>
    <row r="218" spans="1:12" s="33" customFormat="1">
      <c r="A218" s="33" t="s">
        <v>386</v>
      </c>
      <c r="B218" s="33" t="str">
        <f>'survey-based_src_summary'!C218</f>
        <v>35</v>
      </c>
      <c r="C218" s="33" t="str">
        <f>'survey-based_src_summary'!D218</f>
        <v>3503102</v>
      </c>
      <c r="D218" s="33" t="str">
        <f>'survey-based_src_summary'!F218</f>
        <v>2310021010</v>
      </c>
      <c r="E218" s="33" t="str">
        <f>'survey-based_src_summary'!G218</f>
        <v xml:space="preserve">Condensate tank </v>
      </c>
      <c r="F218" s="214">
        <f>'survey-based_src_summary'!M218</f>
        <v>0</v>
      </c>
      <c r="G218" s="214">
        <f>'survey-based_src_summary'!N218</f>
        <v>7.2749999999999981E-2</v>
      </c>
      <c r="H218" s="214">
        <f>'survey-based_src_summary'!O218</f>
        <v>0</v>
      </c>
      <c r="I218" s="214">
        <f>'survey-based_src_summary'!P218</f>
        <v>0</v>
      </c>
      <c r="J218" s="214">
        <f>'survey-based_src_summary'!Q218</f>
        <v>0</v>
      </c>
      <c r="K218" s="395" t="str">
        <f t="shared" si="3"/>
        <v>Tribal/Non-tribal</v>
      </c>
    </row>
    <row r="219" spans="1:12" s="33" customFormat="1">
      <c r="A219" s="33" t="s">
        <v>386</v>
      </c>
      <c r="B219" s="33" t="str">
        <f>'survey-based_src_summary'!C219</f>
        <v>35</v>
      </c>
      <c r="C219" s="33" t="str">
        <f>'survey-based_src_summary'!D219</f>
        <v>3503902</v>
      </c>
      <c r="D219" s="33" t="str">
        <f>'survey-based_src_summary'!F219</f>
        <v>2310021010</v>
      </c>
      <c r="E219" s="33" t="str">
        <f>'survey-based_src_summary'!G219</f>
        <v xml:space="preserve">Condensate tank </v>
      </c>
      <c r="F219" s="214">
        <f>'survey-based_src_summary'!M219</f>
        <v>0</v>
      </c>
      <c r="G219" s="214">
        <f>'survey-based_src_summary'!N219</f>
        <v>1396.1452499999996</v>
      </c>
      <c r="H219" s="214">
        <f>'survey-based_src_summary'!O219</f>
        <v>0</v>
      </c>
      <c r="I219" s="214">
        <f>'survey-based_src_summary'!P219</f>
        <v>0</v>
      </c>
      <c r="J219" s="214">
        <f>'survey-based_src_summary'!Q219</f>
        <v>0</v>
      </c>
      <c r="K219" s="395" t="str">
        <f t="shared" si="3"/>
        <v>Tribal/Non-tribal</v>
      </c>
    </row>
    <row r="220" spans="1:12" s="33" customFormat="1">
      <c r="A220" s="33" t="s">
        <v>386</v>
      </c>
      <c r="B220" s="33" t="str">
        <f>'survey-based_src_summary'!C220</f>
        <v>35</v>
      </c>
      <c r="C220" s="33" t="str">
        <f>'survey-based_src_summary'!D220</f>
        <v>3504502</v>
      </c>
      <c r="D220" s="33" t="str">
        <f>'survey-based_src_summary'!F220</f>
        <v>2310021010</v>
      </c>
      <c r="E220" s="33" t="str">
        <f>'survey-based_src_summary'!G220</f>
        <v xml:space="preserve">Condensate tank </v>
      </c>
      <c r="F220" s="214">
        <f>'survey-based_src_summary'!M220</f>
        <v>0</v>
      </c>
      <c r="G220" s="214">
        <f>'survey-based_src_summary'!N220</f>
        <v>1714.9648499999994</v>
      </c>
      <c r="H220" s="214">
        <f>'survey-based_src_summary'!O220</f>
        <v>0</v>
      </c>
      <c r="I220" s="214">
        <f>'survey-based_src_summary'!P220</f>
        <v>0</v>
      </c>
      <c r="J220" s="214">
        <f>'survey-based_src_summary'!Q220</f>
        <v>0</v>
      </c>
      <c r="K220" s="395" t="str">
        <f t="shared" si="3"/>
        <v>Tribal/Non-tribal</v>
      </c>
    </row>
    <row r="221" spans="1:12" s="33" customFormat="1">
      <c r="A221" s="33" t="s">
        <v>386</v>
      </c>
      <c r="B221" s="33" t="str">
        <f>'survey-based_src_summary'!C221</f>
        <v>35</v>
      </c>
      <c r="C221" s="33" t="str">
        <f>'survey-based_src_summary'!D221</f>
        <v>3504302</v>
      </c>
      <c r="D221" s="33" t="str">
        <f>'survey-based_src_summary'!F221</f>
        <v>2310021010</v>
      </c>
      <c r="E221" s="33" t="str">
        <f>'survey-based_src_summary'!G221</f>
        <v xml:space="preserve">Condensate tank </v>
      </c>
      <c r="F221" s="214">
        <f>'survey-based_src_summary'!M221</f>
        <v>0</v>
      </c>
      <c r="G221" s="214">
        <f>'survey-based_src_summary'!N221</f>
        <v>19.538224999999994</v>
      </c>
      <c r="H221" s="214">
        <f>'survey-based_src_summary'!O221</f>
        <v>0</v>
      </c>
      <c r="I221" s="214">
        <f>'survey-based_src_summary'!P221</f>
        <v>0</v>
      </c>
      <c r="J221" s="214">
        <f>'survey-based_src_summary'!Q221</f>
        <v>0</v>
      </c>
      <c r="K221" s="395" t="str">
        <f t="shared" si="3"/>
        <v>Tribal/Non-tribal</v>
      </c>
    </row>
    <row r="222" spans="1:12">
      <c r="A222" t="s">
        <v>386</v>
      </c>
      <c r="B222" t="str">
        <f>'survey-based_src_summary'!C222</f>
        <v>35</v>
      </c>
      <c r="C222" t="str">
        <f>'survey-based_src_summary'!D222</f>
        <v>35031</v>
      </c>
      <c r="D222" t="str">
        <f>'survey-based_src_summary'!F222</f>
        <v>2310010200</v>
      </c>
      <c r="E222" t="str">
        <f>'survey-based_src_summary'!G222</f>
        <v>Oil Tank</v>
      </c>
      <c r="F222" s="199">
        <f>'survey-based_src_summary'!M222</f>
        <v>0</v>
      </c>
      <c r="G222" s="199">
        <f>'survey-based_src_summary'!N222</f>
        <v>75.233200000000011</v>
      </c>
      <c r="H222" s="199">
        <f>'survey-based_src_summary'!O222</f>
        <v>0</v>
      </c>
      <c r="I222" s="199">
        <f>'survey-based_src_summary'!P222</f>
        <v>0</v>
      </c>
      <c r="J222" s="199">
        <f>'survey-based_src_summary'!Q222</f>
        <v>0</v>
      </c>
      <c r="K222" s="395" t="str">
        <f t="shared" si="3"/>
        <v>Total</v>
      </c>
      <c r="L222"/>
    </row>
    <row r="223" spans="1:12">
      <c r="A223" t="s">
        <v>386</v>
      </c>
      <c r="B223" t="str">
        <f>'survey-based_src_summary'!C223</f>
        <v>35</v>
      </c>
      <c r="C223" t="str">
        <f>'survey-based_src_summary'!D223</f>
        <v>35039</v>
      </c>
      <c r="D223" t="str">
        <f>'survey-based_src_summary'!F223</f>
        <v>2310010200</v>
      </c>
      <c r="E223" t="str">
        <f>'survey-based_src_summary'!G223</f>
        <v>Oil Tank</v>
      </c>
      <c r="F223" s="199">
        <f>'survey-based_src_summary'!M223</f>
        <v>0</v>
      </c>
      <c r="G223" s="199">
        <f>'survey-based_src_summary'!N223</f>
        <v>1136.6799500000002</v>
      </c>
      <c r="H223" s="199">
        <f>'survey-based_src_summary'!O223</f>
        <v>0</v>
      </c>
      <c r="I223" s="199">
        <f>'survey-based_src_summary'!P223</f>
        <v>0</v>
      </c>
      <c r="J223" s="199">
        <f>'survey-based_src_summary'!Q223</f>
        <v>0</v>
      </c>
      <c r="K223" s="395" t="str">
        <f t="shared" si="3"/>
        <v>Total</v>
      </c>
      <c r="L223"/>
    </row>
    <row r="224" spans="1:12">
      <c r="A224" t="s">
        <v>386</v>
      </c>
      <c r="B224" t="str">
        <f>'survey-based_src_summary'!C224</f>
        <v>35</v>
      </c>
      <c r="C224" t="str">
        <f>'survey-based_src_summary'!D224</f>
        <v>35045</v>
      </c>
      <c r="D224" t="str">
        <f>'survey-based_src_summary'!F224</f>
        <v>2310010200</v>
      </c>
      <c r="E224" t="str">
        <f>'survey-based_src_summary'!G224</f>
        <v>Oil Tank</v>
      </c>
      <c r="F224" s="199">
        <f>'survey-based_src_summary'!M224</f>
        <v>0</v>
      </c>
      <c r="G224" s="199">
        <f>'survey-based_src_summary'!N224</f>
        <v>847.87942500000008</v>
      </c>
      <c r="H224" s="199">
        <f>'survey-based_src_summary'!O224</f>
        <v>0</v>
      </c>
      <c r="I224" s="199">
        <f>'survey-based_src_summary'!P224</f>
        <v>0</v>
      </c>
      <c r="J224" s="199">
        <f>'survey-based_src_summary'!Q224</f>
        <v>0</v>
      </c>
      <c r="K224" s="395" t="str">
        <f t="shared" si="3"/>
        <v>Total</v>
      </c>
      <c r="L224"/>
    </row>
    <row r="225" spans="1:12">
      <c r="A225" t="s">
        <v>386</v>
      </c>
      <c r="B225" t="str">
        <f>'survey-based_src_summary'!C225</f>
        <v>35</v>
      </c>
      <c r="C225" t="str">
        <f>'survey-based_src_summary'!D225</f>
        <v>35043</v>
      </c>
      <c r="D225" t="str">
        <f>'survey-based_src_summary'!F225</f>
        <v>2310010200</v>
      </c>
      <c r="E225" t="str">
        <f>'survey-based_src_summary'!G225</f>
        <v>Oil Tank</v>
      </c>
      <c r="F225" s="199">
        <f>'survey-based_src_summary'!M225</f>
        <v>0</v>
      </c>
      <c r="G225" s="199">
        <f>'survey-based_src_summary'!N225</f>
        <v>137.76667499999999</v>
      </c>
      <c r="H225" s="199">
        <f>'survey-based_src_summary'!O225</f>
        <v>0</v>
      </c>
      <c r="I225" s="199">
        <f>'survey-based_src_summary'!P225</f>
        <v>0</v>
      </c>
      <c r="J225" s="199">
        <f>'survey-based_src_summary'!Q225</f>
        <v>0</v>
      </c>
      <c r="K225" s="395" t="str">
        <f t="shared" si="3"/>
        <v>Total</v>
      </c>
      <c r="L225"/>
    </row>
    <row r="226" spans="1:12" s="31" customFormat="1">
      <c r="A226" s="31" t="s">
        <v>386</v>
      </c>
      <c r="B226" s="31" t="str">
        <f>'survey-based_src_summary'!C226</f>
        <v>35</v>
      </c>
      <c r="C226" s="31" t="str">
        <f>'survey-based_src_summary'!D226</f>
        <v>3503101</v>
      </c>
      <c r="D226" s="31" t="str">
        <f>'survey-based_src_summary'!F226</f>
        <v>2310010200</v>
      </c>
      <c r="E226" s="31" t="str">
        <f>'survey-based_src_summary'!G226</f>
        <v>Oil Tank</v>
      </c>
      <c r="F226" s="215">
        <f>'survey-based_src_summary'!M226</f>
        <v>0</v>
      </c>
      <c r="G226" s="215">
        <f>'survey-based_src_summary'!N226</f>
        <v>0</v>
      </c>
      <c r="H226" s="215">
        <f>'survey-based_src_summary'!O226</f>
        <v>0</v>
      </c>
      <c r="I226" s="215">
        <f>'survey-based_src_summary'!P226</f>
        <v>0</v>
      </c>
      <c r="J226" s="215">
        <f>'survey-based_src_summary'!Q226</f>
        <v>0</v>
      </c>
      <c r="K226" s="395" t="str">
        <f t="shared" si="3"/>
        <v>Tribal/Non-tribal</v>
      </c>
    </row>
    <row r="227" spans="1:12" s="31" customFormat="1">
      <c r="A227" s="31" t="s">
        <v>386</v>
      </c>
      <c r="B227" s="31" t="str">
        <f>'survey-based_src_summary'!C227</f>
        <v>35</v>
      </c>
      <c r="C227" s="31" t="str">
        <f>'survey-based_src_summary'!D227</f>
        <v>3503901</v>
      </c>
      <c r="D227" s="31" t="str">
        <f>'survey-based_src_summary'!F227</f>
        <v>2310010200</v>
      </c>
      <c r="E227" s="31" t="str">
        <f>'survey-based_src_summary'!G227</f>
        <v>Oil Tank</v>
      </c>
      <c r="F227" s="215">
        <f>'survey-based_src_summary'!M227</f>
        <v>0</v>
      </c>
      <c r="G227" s="215">
        <f>'survey-based_src_summary'!N227</f>
        <v>397.64422500000006</v>
      </c>
      <c r="H227" s="215">
        <f>'survey-based_src_summary'!O227</f>
        <v>0</v>
      </c>
      <c r="I227" s="215">
        <f>'survey-based_src_summary'!P227</f>
        <v>0</v>
      </c>
      <c r="J227" s="215">
        <f>'survey-based_src_summary'!Q227</f>
        <v>0</v>
      </c>
      <c r="K227" s="395" t="str">
        <f t="shared" si="3"/>
        <v>Tribal/Non-tribal</v>
      </c>
    </row>
    <row r="228" spans="1:12" s="31" customFormat="1">
      <c r="A228" s="31" t="s">
        <v>386</v>
      </c>
      <c r="B228" s="31" t="str">
        <f>'survey-based_src_summary'!C228</f>
        <v>35</v>
      </c>
      <c r="C228" s="31" t="str">
        <f>'survey-based_src_summary'!D228</f>
        <v>3504501</v>
      </c>
      <c r="D228" s="31" t="str">
        <f>'survey-based_src_summary'!F228</f>
        <v>2310010200</v>
      </c>
      <c r="E228" s="31" t="str">
        <f>'survey-based_src_summary'!G228</f>
        <v>Oil Tank</v>
      </c>
      <c r="F228" s="215">
        <f>'survey-based_src_summary'!M228</f>
        <v>0</v>
      </c>
      <c r="G228" s="215">
        <f>'survey-based_src_summary'!N228</f>
        <v>175.36872499999998</v>
      </c>
      <c r="H228" s="215">
        <f>'survey-based_src_summary'!O228</f>
        <v>0</v>
      </c>
      <c r="I228" s="215">
        <f>'survey-based_src_summary'!P228</f>
        <v>0</v>
      </c>
      <c r="J228" s="215">
        <f>'survey-based_src_summary'!Q228</f>
        <v>0</v>
      </c>
      <c r="K228" s="395" t="str">
        <f t="shared" si="3"/>
        <v>Tribal/Non-tribal</v>
      </c>
    </row>
    <row r="229" spans="1:12" s="31" customFormat="1">
      <c r="A229" s="31" t="s">
        <v>386</v>
      </c>
      <c r="B229" s="31" t="str">
        <f>'survey-based_src_summary'!C229</f>
        <v>35</v>
      </c>
      <c r="C229" s="31" t="str">
        <f>'survey-based_src_summary'!D229</f>
        <v>3504301</v>
      </c>
      <c r="D229" s="31" t="str">
        <f>'survey-based_src_summary'!F229</f>
        <v>2310010200</v>
      </c>
      <c r="E229" s="31" t="str">
        <f>'survey-based_src_summary'!G229</f>
        <v>Oil Tank</v>
      </c>
      <c r="F229" s="215">
        <f>'survey-based_src_summary'!M229</f>
        <v>0</v>
      </c>
      <c r="G229" s="215">
        <f>'survey-based_src_summary'!N229</f>
        <v>54.550374999999995</v>
      </c>
      <c r="H229" s="215">
        <f>'survey-based_src_summary'!O229</f>
        <v>0</v>
      </c>
      <c r="I229" s="215">
        <f>'survey-based_src_summary'!P229</f>
        <v>0</v>
      </c>
      <c r="J229" s="215">
        <f>'survey-based_src_summary'!Q229</f>
        <v>0</v>
      </c>
      <c r="K229" s="395" t="str">
        <f t="shared" si="3"/>
        <v>Tribal/Non-tribal</v>
      </c>
    </row>
    <row r="230" spans="1:12" s="33" customFormat="1">
      <c r="A230" s="33" t="s">
        <v>386</v>
      </c>
      <c r="B230" s="33" t="str">
        <f>'survey-based_src_summary'!C230</f>
        <v>35</v>
      </c>
      <c r="C230" s="33" t="str">
        <f>'survey-based_src_summary'!D230</f>
        <v>3503102</v>
      </c>
      <c r="D230" s="33" t="str">
        <f>'survey-based_src_summary'!F230</f>
        <v>2310010200</v>
      </c>
      <c r="E230" s="33" t="str">
        <f>'survey-based_src_summary'!G230</f>
        <v>Oil Tank</v>
      </c>
      <c r="F230" s="214">
        <f>'survey-based_src_summary'!M230</f>
        <v>0</v>
      </c>
      <c r="G230" s="214">
        <f>'survey-based_src_summary'!N230</f>
        <v>75.233200000000011</v>
      </c>
      <c r="H230" s="214">
        <f>'survey-based_src_summary'!O230</f>
        <v>0</v>
      </c>
      <c r="I230" s="214">
        <f>'survey-based_src_summary'!P230</f>
        <v>0</v>
      </c>
      <c r="J230" s="214">
        <f>'survey-based_src_summary'!Q230</f>
        <v>0</v>
      </c>
      <c r="K230" s="395" t="str">
        <f t="shared" si="3"/>
        <v>Tribal/Non-tribal</v>
      </c>
    </row>
    <row r="231" spans="1:12" s="33" customFormat="1">
      <c r="A231" s="33" t="s">
        <v>386</v>
      </c>
      <c r="B231" s="33" t="str">
        <f>'survey-based_src_summary'!C231</f>
        <v>35</v>
      </c>
      <c r="C231" s="33" t="str">
        <f>'survey-based_src_summary'!D231</f>
        <v>3503902</v>
      </c>
      <c r="D231" s="33" t="str">
        <f>'survey-based_src_summary'!F231</f>
        <v>2310010200</v>
      </c>
      <c r="E231" s="33" t="str">
        <f>'survey-based_src_summary'!G231</f>
        <v>Oil Tank</v>
      </c>
      <c r="F231" s="214">
        <f>'survey-based_src_summary'!M231</f>
        <v>0</v>
      </c>
      <c r="G231" s="214">
        <f>'survey-based_src_summary'!N231</f>
        <v>739.03572500000007</v>
      </c>
      <c r="H231" s="214">
        <f>'survey-based_src_summary'!O231</f>
        <v>0</v>
      </c>
      <c r="I231" s="214">
        <f>'survey-based_src_summary'!P231</f>
        <v>0</v>
      </c>
      <c r="J231" s="214">
        <f>'survey-based_src_summary'!Q231</f>
        <v>0</v>
      </c>
      <c r="K231" s="395" t="str">
        <f t="shared" si="3"/>
        <v>Tribal/Non-tribal</v>
      </c>
    </row>
    <row r="232" spans="1:12" s="33" customFormat="1">
      <c r="A232" s="33" t="s">
        <v>386</v>
      </c>
      <c r="B232" s="33" t="str">
        <f>'survey-based_src_summary'!C232</f>
        <v>35</v>
      </c>
      <c r="C232" s="33" t="str">
        <f>'survey-based_src_summary'!D232</f>
        <v>3504502</v>
      </c>
      <c r="D232" s="33" t="str">
        <f>'survey-based_src_summary'!F232</f>
        <v>2310010200</v>
      </c>
      <c r="E232" s="33" t="str">
        <f>'survey-based_src_summary'!G232</f>
        <v>Oil Tank</v>
      </c>
      <c r="F232" s="214">
        <f>'survey-based_src_summary'!M232</f>
        <v>0</v>
      </c>
      <c r="G232" s="214">
        <f>'survey-based_src_summary'!N232</f>
        <v>672.51070000000016</v>
      </c>
      <c r="H232" s="214">
        <f>'survey-based_src_summary'!O232</f>
        <v>0</v>
      </c>
      <c r="I232" s="214">
        <f>'survey-based_src_summary'!P232</f>
        <v>0</v>
      </c>
      <c r="J232" s="214">
        <f>'survey-based_src_summary'!Q232</f>
        <v>0</v>
      </c>
      <c r="K232" s="395" t="str">
        <f t="shared" si="3"/>
        <v>Tribal/Non-tribal</v>
      </c>
    </row>
    <row r="233" spans="1:12" s="33" customFormat="1">
      <c r="A233" s="33" t="s">
        <v>386</v>
      </c>
      <c r="B233" s="33" t="str">
        <f>'survey-based_src_summary'!C233</f>
        <v>35</v>
      </c>
      <c r="C233" s="33" t="str">
        <f>'survey-based_src_summary'!D233</f>
        <v>3504302</v>
      </c>
      <c r="D233" s="33" t="str">
        <f>'survey-based_src_summary'!F233</f>
        <v>2310010200</v>
      </c>
      <c r="E233" s="33" t="str">
        <f>'survey-based_src_summary'!G233</f>
        <v>Oil Tank</v>
      </c>
      <c r="F233" s="214">
        <f>'survey-based_src_summary'!M233</f>
        <v>0</v>
      </c>
      <c r="G233" s="214">
        <f>'survey-based_src_summary'!N233</f>
        <v>83.216300000000004</v>
      </c>
      <c r="H233" s="214">
        <f>'survey-based_src_summary'!O233</f>
        <v>0</v>
      </c>
      <c r="I233" s="214">
        <f>'survey-based_src_summary'!P233</f>
        <v>0</v>
      </c>
      <c r="J233" s="214">
        <f>'survey-based_src_summary'!Q233</f>
        <v>0</v>
      </c>
      <c r="K233" s="395" t="str">
        <f t="shared" si="3"/>
        <v>Tribal/Non-tribal</v>
      </c>
    </row>
    <row r="234" spans="1:12">
      <c r="A234" t="s">
        <v>386</v>
      </c>
      <c r="B234" t="str">
        <f>'survey-based_src_summary'!C234</f>
        <v>35</v>
      </c>
      <c r="C234" t="str">
        <f>'survey-based_src_summary'!D234</f>
        <v>35031</v>
      </c>
      <c r="D234" t="str">
        <f>'survey-based_src_summary'!F234</f>
        <v>2310021411</v>
      </c>
      <c r="E234" t="str">
        <f>'survey-based_src_summary'!G234</f>
        <v>Dehydrator Flaring</v>
      </c>
      <c r="F234" s="199">
        <f>'survey-based_src_summary'!M234</f>
        <v>2.3328950123510092E-5</v>
      </c>
      <c r="G234" s="199">
        <f>'survey-based_src_summary'!N234</f>
        <v>0</v>
      </c>
      <c r="H234" s="199">
        <f>'survey-based_src_summary'!O234</f>
        <v>1.2693693449556965E-4</v>
      </c>
      <c r="I234" s="199">
        <f>'survey-based_src_summary'!P234</f>
        <v>0</v>
      </c>
      <c r="J234" s="199">
        <f>'survey-based_src_summary'!Q234</f>
        <v>0</v>
      </c>
      <c r="K234" s="395" t="str">
        <f t="shared" si="3"/>
        <v>Total</v>
      </c>
      <c r="L234"/>
    </row>
    <row r="235" spans="1:12">
      <c r="A235" t="s">
        <v>386</v>
      </c>
      <c r="B235" t="str">
        <f>'survey-based_src_summary'!C235</f>
        <v>35</v>
      </c>
      <c r="C235" t="str">
        <f>'survey-based_src_summary'!D235</f>
        <v>35039</v>
      </c>
      <c r="D235" t="str">
        <f>'survey-based_src_summary'!F235</f>
        <v>2310021411</v>
      </c>
      <c r="E235" t="str">
        <f>'survey-based_src_summary'!G235</f>
        <v>Dehydrator Flaring</v>
      </c>
      <c r="F235" s="199">
        <f>'survey-based_src_summary'!M235</f>
        <v>3.5182385400196824E-2</v>
      </c>
      <c r="G235" s="199">
        <f>'survey-based_src_summary'!N235</f>
        <v>0</v>
      </c>
      <c r="H235" s="199">
        <f>'survey-based_src_summary'!O235</f>
        <v>0.19143356761871802</v>
      </c>
      <c r="I235" s="199">
        <f>'survey-based_src_summary'!P235</f>
        <v>0</v>
      </c>
      <c r="J235" s="199">
        <f>'survey-based_src_summary'!Q235</f>
        <v>0</v>
      </c>
      <c r="K235" s="395" t="str">
        <f t="shared" si="3"/>
        <v>Total</v>
      </c>
      <c r="L235"/>
    </row>
    <row r="236" spans="1:12">
      <c r="A236" t="s">
        <v>386</v>
      </c>
      <c r="B236" t="str">
        <f>'survey-based_src_summary'!C236</f>
        <v>35</v>
      </c>
      <c r="C236" t="str">
        <f>'survey-based_src_summary'!D236</f>
        <v>35045</v>
      </c>
      <c r="D236" t="str">
        <f>'survey-based_src_summary'!F236</f>
        <v>2310021411</v>
      </c>
      <c r="E236" t="str">
        <f>'survey-based_src_summary'!G236</f>
        <v>Dehydrator Flaring</v>
      </c>
      <c r="F236" s="199">
        <f>'survey-based_src_summary'!M236</f>
        <v>4.9314580291563055E-2</v>
      </c>
      <c r="G236" s="199">
        <f>'survey-based_src_summary'!N236</f>
        <v>0</v>
      </c>
      <c r="H236" s="199">
        <f>'survey-based_src_summary'!O236</f>
        <v>0.26832933393938729</v>
      </c>
      <c r="I236" s="199">
        <f>'survey-based_src_summary'!P236</f>
        <v>0</v>
      </c>
      <c r="J236" s="199">
        <f>'survey-based_src_summary'!Q236</f>
        <v>0</v>
      </c>
      <c r="K236" s="395" t="str">
        <f t="shared" si="3"/>
        <v>Total</v>
      </c>
      <c r="L236"/>
    </row>
    <row r="237" spans="1:12">
      <c r="A237" t="s">
        <v>386</v>
      </c>
      <c r="B237" t="str">
        <f>'survey-based_src_summary'!C237</f>
        <v>35</v>
      </c>
      <c r="C237" t="str">
        <f>'survey-based_src_summary'!D237</f>
        <v>35043</v>
      </c>
      <c r="D237" t="str">
        <f>'survey-based_src_summary'!F237</f>
        <v>2310021411</v>
      </c>
      <c r="E237" t="str">
        <f>'survey-based_src_summary'!G237</f>
        <v>Dehydrator Flaring</v>
      </c>
      <c r="F237" s="199">
        <f>'survey-based_src_summary'!M237</f>
        <v>2.0612021684705581E-4</v>
      </c>
      <c r="G237" s="199">
        <f>'survey-based_src_summary'!N237</f>
        <v>0</v>
      </c>
      <c r="H237" s="199">
        <f>'survey-based_src_summary'!O237</f>
        <v>1.1215364740207452E-3</v>
      </c>
      <c r="I237" s="199">
        <f>'survey-based_src_summary'!P237</f>
        <v>0</v>
      </c>
      <c r="J237" s="199">
        <f>'survey-based_src_summary'!Q237</f>
        <v>0</v>
      </c>
      <c r="K237" s="395" t="str">
        <f t="shared" si="3"/>
        <v>Total</v>
      </c>
      <c r="L237"/>
    </row>
    <row r="238" spans="1:12" s="31" customFormat="1">
      <c r="A238" s="31" t="s">
        <v>386</v>
      </c>
      <c r="B238" s="31" t="str">
        <f>'survey-based_src_summary'!C238</f>
        <v>35</v>
      </c>
      <c r="C238" s="31" t="str">
        <f>'survey-based_src_summary'!D238</f>
        <v>3503101</v>
      </c>
      <c r="D238" s="31" t="str">
        <f>'survey-based_src_summary'!F238</f>
        <v>2310021411</v>
      </c>
      <c r="E238" s="31" t="str">
        <f>'survey-based_src_summary'!G238</f>
        <v>Dehydrator Flaring</v>
      </c>
      <c r="F238" s="215">
        <f>'survey-based_src_summary'!M238</f>
        <v>0</v>
      </c>
      <c r="G238" s="215">
        <f>'survey-based_src_summary'!N238</f>
        <v>0</v>
      </c>
      <c r="H238" s="215">
        <f>'survey-based_src_summary'!O238</f>
        <v>0</v>
      </c>
      <c r="I238" s="215">
        <f>'survey-based_src_summary'!P238</f>
        <v>0</v>
      </c>
      <c r="J238" s="215">
        <f>'survey-based_src_summary'!Q238</f>
        <v>0</v>
      </c>
      <c r="K238" s="395" t="str">
        <f t="shared" si="3"/>
        <v>Tribal/Non-tribal</v>
      </c>
    </row>
    <row r="239" spans="1:12" s="31" customFormat="1">
      <c r="A239" s="31" t="s">
        <v>386</v>
      </c>
      <c r="B239" s="31" t="str">
        <f>'survey-based_src_summary'!C239</f>
        <v>35</v>
      </c>
      <c r="C239" s="31" t="str">
        <f>'survey-based_src_summary'!D239</f>
        <v>3503901</v>
      </c>
      <c r="D239" s="31" t="str">
        <f>'survey-based_src_summary'!F239</f>
        <v>2310021411</v>
      </c>
      <c r="E239" s="31" t="str">
        <f>'survey-based_src_summary'!G239</f>
        <v>Dehydrator Flaring</v>
      </c>
      <c r="F239" s="215">
        <f>'survey-based_src_summary'!M239</f>
        <v>3.4505155434448082E-3</v>
      </c>
      <c r="G239" s="215">
        <f>'survey-based_src_summary'!N239</f>
        <v>0</v>
      </c>
      <c r="H239" s="215">
        <f>'survey-based_src_summary'!O239</f>
        <v>1.8774863986390864E-2</v>
      </c>
      <c r="I239" s="215">
        <f>'survey-based_src_summary'!P239</f>
        <v>0</v>
      </c>
      <c r="J239" s="215">
        <f>'survey-based_src_summary'!Q239</f>
        <v>0</v>
      </c>
      <c r="K239" s="395" t="str">
        <f t="shared" si="3"/>
        <v>Tribal/Non-tribal</v>
      </c>
    </row>
    <row r="240" spans="1:12" s="31" customFormat="1">
      <c r="A240" s="31" t="s">
        <v>386</v>
      </c>
      <c r="B240" s="31" t="str">
        <f>'survey-based_src_summary'!C240</f>
        <v>35</v>
      </c>
      <c r="C240" s="31" t="str">
        <f>'survey-based_src_summary'!D240</f>
        <v>3504501</v>
      </c>
      <c r="D240" s="31" t="str">
        <f>'survey-based_src_summary'!F240</f>
        <v>2310021411</v>
      </c>
      <c r="E240" s="31" t="str">
        <f>'survey-based_src_summary'!G240</f>
        <v>Dehydrator Flaring</v>
      </c>
      <c r="F240" s="215">
        <f>'survey-based_src_summary'!M240</f>
        <v>8.0186409409774111E-4</v>
      </c>
      <c r="G240" s="215">
        <f>'survey-based_src_summary'!N240</f>
        <v>0</v>
      </c>
      <c r="H240" s="215">
        <f>'survey-based_src_summary'!O240</f>
        <v>4.3630840414141791E-3</v>
      </c>
      <c r="I240" s="215">
        <f>'survey-based_src_summary'!P240</f>
        <v>0</v>
      </c>
      <c r="J240" s="215">
        <f>'survey-based_src_summary'!Q240</f>
        <v>0</v>
      </c>
      <c r="K240" s="395" t="str">
        <f t="shared" si="3"/>
        <v>Tribal/Non-tribal</v>
      </c>
    </row>
    <row r="241" spans="1:12" s="31" customFormat="1">
      <c r="A241" s="31" t="s">
        <v>386</v>
      </c>
      <c r="B241" s="31" t="str">
        <f>'survey-based_src_summary'!C241</f>
        <v>35</v>
      </c>
      <c r="C241" s="31" t="str">
        <f>'survey-based_src_summary'!D241</f>
        <v>3504301</v>
      </c>
      <c r="D241" s="31" t="str">
        <f>'survey-based_src_summary'!F241</f>
        <v>2310021411</v>
      </c>
      <c r="E241" s="31" t="str">
        <f>'survey-based_src_summary'!G241</f>
        <v>Dehydrator Flaring</v>
      </c>
      <c r="F241" s="215">
        <f>'survey-based_src_summary'!M241</f>
        <v>5.8459687765770331E-5</v>
      </c>
      <c r="G241" s="215">
        <f>'survey-based_src_summary'!N241</f>
        <v>0</v>
      </c>
      <c r="H241" s="215">
        <f>'survey-based_src_summary'!O241</f>
        <v>3.1808947754904439E-4</v>
      </c>
      <c r="I241" s="215">
        <f>'survey-based_src_summary'!P241</f>
        <v>0</v>
      </c>
      <c r="J241" s="215">
        <f>'survey-based_src_summary'!Q241</f>
        <v>0</v>
      </c>
      <c r="K241" s="395" t="str">
        <f t="shared" si="3"/>
        <v>Tribal/Non-tribal</v>
      </c>
    </row>
    <row r="242" spans="1:12" s="33" customFormat="1">
      <c r="A242" s="33" t="s">
        <v>386</v>
      </c>
      <c r="B242" s="33" t="str">
        <f>'survey-based_src_summary'!C242</f>
        <v>35</v>
      </c>
      <c r="C242" s="33" t="str">
        <f>'survey-based_src_summary'!D242</f>
        <v>3503102</v>
      </c>
      <c r="D242" s="33" t="str">
        <f>'survey-based_src_summary'!F242</f>
        <v>2310021411</v>
      </c>
      <c r="E242" s="33" t="str">
        <f>'survey-based_src_summary'!G242</f>
        <v>Dehydrator Flaring</v>
      </c>
      <c r="F242" s="214">
        <f>'survey-based_src_summary'!M242</f>
        <v>2.3328950123510092E-5</v>
      </c>
      <c r="G242" s="214">
        <f>'survey-based_src_summary'!N242</f>
        <v>0</v>
      </c>
      <c r="H242" s="214">
        <f>'survey-based_src_summary'!O242</f>
        <v>1.2693693449556965E-4</v>
      </c>
      <c r="I242" s="214">
        <f>'survey-based_src_summary'!P242</f>
        <v>0</v>
      </c>
      <c r="J242" s="214">
        <f>'survey-based_src_summary'!Q242</f>
        <v>0</v>
      </c>
      <c r="K242" s="395" t="str">
        <f t="shared" si="3"/>
        <v>Tribal/Non-tribal</v>
      </c>
    </row>
    <row r="243" spans="1:12" s="33" customFormat="1">
      <c r="A243" s="33" t="s">
        <v>386</v>
      </c>
      <c r="B243" s="33" t="str">
        <f>'survey-based_src_summary'!C243</f>
        <v>35</v>
      </c>
      <c r="C243" s="33" t="str">
        <f>'survey-based_src_summary'!D243</f>
        <v>3503902</v>
      </c>
      <c r="D243" s="33" t="str">
        <f>'survey-based_src_summary'!F243</f>
        <v>2310021411</v>
      </c>
      <c r="E243" s="33" t="str">
        <f>'survey-based_src_summary'!G243</f>
        <v>Dehydrator Flaring</v>
      </c>
      <c r="F243" s="214">
        <f>'survey-based_src_summary'!M243</f>
        <v>3.1731869856752012E-2</v>
      </c>
      <c r="G243" s="214">
        <f>'survey-based_src_summary'!N243</f>
        <v>0</v>
      </c>
      <c r="H243" s="214">
        <f>'survey-based_src_summary'!O243</f>
        <v>0.17265870363232716</v>
      </c>
      <c r="I243" s="214">
        <f>'survey-based_src_summary'!P243</f>
        <v>0</v>
      </c>
      <c r="J243" s="214">
        <f>'survey-based_src_summary'!Q243</f>
        <v>0</v>
      </c>
      <c r="K243" s="395" t="str">
        <f t="shared" si="3"/>
        <v>Tribal/Non-tribal</v>
      </c>
    </row>
    <row r="244" spans="1:12" s="33" customFormat="1">
      <c r="A244" s="33" t="s">
        <v>386</v>
      </c>
      <c r="B244" s="33" t="str">
        <f>'survey-based_src_summary'!C244</f>
        <v>35</v>
      </c>
      <c r="C244" s="33" t="str">
        <f>'survey-based_src_summary'!D244</f>
        <v>3504502</v>
      </c>
      <c r="D244" s="33" t="str">
        <f>'survey-based_src_summary'!F244</f>
        <v>2310021411</v>
      </c>
      <c r="E244" s="33" t="str">
        <f>'survey-based_src_summary'!G244</f>
        <v>Dehydrator Flaring</v>
      </c>
      <c r="F244" s="214">
        <f>'survey-based_src_summary'!M244</f>
        <v>4.8512716197465312E-2</v>
      </c>
      <c r="G244" s="214">
        <f>'survey-based_src_summary'!N244</f>
        <v>0</v>
      </c>
      <c r="H244" s="214">
        <f>'survey-based_src_summary'!O244</f>
        <v>0.26396624989797313</v>
      </c>
      <c r="I244" s="214">
        <f>'survey-based_src_summary'!P244</f>
        <v>0</v>
      </c>
      <c r="J244" s="214">
        <f>'survey-based_src_summary'!Q244</f>
        <v>0</v>
      </c>
      <c r="K244" s="395" t="str">
        <f t="shared" si="3"/>
        <v>Tribal/Non-tribal</v>
      </c>
    </row>
    <row r="245" spans="1:12" s="33" customFormat="1">
      <c r="A245" s="33" t="s">
        <v>386</v>
      </c>
      <c r="B245" s="33" t="str">
        <f>'survey-based_src_summary'!C245</f>
        <v>35</v>
      </c>
      <c r="C245" s="33" t="str">
        <f>'survey-based_src_summary'!D245</f>
        <v>3504302</v>
      </c>
      <c r="D245" s="33" t="str">
        <f>'survey-based_src_summary'!F245</f>
        <v>2310021411</v>
      </c>
      <c r="E245" s="33" t="str">
        <f>'survey-based_src_summary'!G245</f>
        <v>Dehydrator Flaring</v>
      </c>
      <c r="F245" s="214">
        <f>'survey-based_src_summary'!M245</f>
        <v>1.4766052908128549E-4</v>
      </c>
      <c r="G245" s="214">
        <f>'survey-based_src_summary'!N245</f>
        <v>0</v>
      </c>
      <c r="H245" s="214">
        <f>'survey-based_src_summary'!O245</f>
        <v>8.034469964717007E-4</v>
      </c>
      <c r="I245" s="214">
        <f>'survey-based_src_summary'!P245</f>
        <v>0</v>
      </c>
      <c r="J245" s="214">
        <f>'survey-based_src_summary'!Q245</f>
        <v>0</v>
      </c>
      <c r="K245" s="395" t="str">
        <f t="shared" si="3"/>
        <v>Tribal/Non-tribal</v>
      </c>
    </row>
    <row r="246" spans="1:12">
      <c r="A246" t="s">
        <v>386</v>
      </c>
      <c r="B246" t="str">
        <f>'survey-based_src_summary'!C246</f>
        <v>35</v>
      </c>
      <c r="C246" t="str">
        <f>'survey-based_src_summary'!D246</f>
        <v>35031</v>
      </c>
      <c r="D246" t="str">
        <f>'survey-based_src_summary'!F246</f>
        <v>2310121701</v>
      </c>
      <c r="E246" t="str">
        <f>'survey-based_src_summary'!G246</f>
        <v>Initial completion Flaring</v>
      </c>
      <c r="F246" s="199">
        <f>'survey-based_src_summary'!M246</f>
        <v>0</v>
      </c>
      <c r="G246" s="199">
        <f>'survey-based_src_summary'!N246</f>
        <v>0</v>
      </c>
      <c r="H246" s="199">
        <f>'survey-based_src_summary'!O246</f>
        <v>0</v>
      </c>
      <c r="I246" s="199">
        <f>'survey-based_src_summary'!P246</f>
        <v>0</v>
      </c>
      <c r="J246" s="199">
        <f>'survey-based_src_summary'!Q246</f>
        <v>0</v>
      </c>
      <c r="K246" s="395" t="str">
        <f t="shared" si="3"/>
        <v>Total</v>
      </c>
      <c r="L246"/>
    </row>
    <row r="247" spans="1:12">
      <c r="A247" t="s">
        <v>386</v>
      </c>
      <c r="B247" t="str">
        <f>'survey-based_src_summary'!C247</f>
        <v>35</v>
      </c>
      <c r="C247" t="str">
        <f>'survey-based_src_summary'!D247</f>
        <v>35039</v>
      </c>
      <c r="D247" t="str">
        <f>'survey-based_src_summary'!F247</f>
        <v>2310121701</v>
      </c>
      <c r="E247" t="str">
        <f>'survey-based_src_summary'!G247</f>
        <v>Initial completion Flaring</v>
      </c>
      <c r="F247" s="199">
        <f>'survey-based_src_summary'!M247</f>
        <v>27.499795351692551</v>
      </c>
      <c r="G247" s="199">
        <f>'survey-based_src_summary'!N247</f>
        <v>0</v>
      </c>
      <c r="H247" s="199">
        <f>'survey-based_src_summary'!O247</f>
        <v>149.63123941362122</v>
      </c>
      <c r="I247" s="199">
        <f>'survey-based_src_summary'!P247</f>
        <v>0</v>
      </c>
      <c r="J247" s="199">
        <f>'survey-based_src_summary'!Q247</f>
        <v>0</v>
      </c>
      <c r="K247" s="395" t="str">
        <f t="shared" si="3"/>
        <v>Total</v>
      </c>
      <c r="L247"/>
    </row>
    <row r="248" spans="1:12">
      <c r="A248" t="s">
        <v>386</v>
      </c>
      <c r="B248" t="str">
        <f>'survey-based_src_summary'!C248</f>
        <v>35</v>
      </c>
      <c r="C248" t="str">
        <f>'survey-based_src_summary'!D248</f>
        <v>35045</v>
      </c>
      <c r="D248" t="str">
        <f>'survey-based_src_summary'!F248</f>
        <v>2310121701</v>
      </c>
      <c r="E248" t="str">
        <f>'survey-based_src_summary'!G248</f>
        <v>Initial completion Flaring</v>
      </c>
      <c r="F248" s="199">
        <f>'survey-based_src_summary'!M248</f>
        <v>19.021115846757525</v>
      </c>
      <c r="G248" s="199">
        <f>'survey-based_src_summary'!N248</f>
        <v>0</v>
      </c>
      <c r="H248" s="199">
        <f>'survey-based_src_summary'!O248</f>
        <v>103.49724798971006</v>
      </c>
      <c r="I248" s="199">
        <f>'survey-based_src_summary'!P248</f>
        <v>0</v>
      </c>
      <c r="J248" s="199">
        <f>'survey-based_src_summary'!Q248</f>
        <v>0</v>
      </c>
      <c r="K248" s="395" t="str">
        <f t="shared" si="3"/>
        <v>Total</v>
      </c>
      <c r="L248"/>
    </row>
    <row r="249" spans="1:12">
      <c r="A249" t="s">
        <v>386</v>
      </c>
      <c r="B249" t="str">
        <f>'survey-based_src_summary'!C249</f>
        <v>35</v>
      </c>
      <c r="C249" t="str">
        <f>'survey-based_src_summary'!D249</f>
        <v>35043</v>
      </c>
      <c r="D249" t="str">
        <f>'survey-based_src_summary'!F249</f>
        <v>2310121701</v>
      </c>
      <c r="E249" t="str">
        <f>'survey-based_src_summary'!G249</f>
        <v>Initial completion Flaring</v>
      </c>
      <c r="F249" s="199">
        <f>'survey-based_src_summary'!M249</f>
        <v>3.4124668399296239</v>
      </c>
      <c r="G249" s="199">
        <f>'survey-based_src_summary'!N249</f>
        <v>0</v>
      </c>
      <c r="H249" s="199">
        <f>'survey-based_src_summary'!O249</f>
        <v>18.567834276087659</v>
      </c>
      <c r="I249" s="199">
        <f>'survey-based_src_summary'!P249</f>
        <v>0</v>
      </c>
      <c r="J249" s="199">
        <f>'survey-based_src_summary'!Q249</f>
        <v>0</v>
      </c>
      <c r="K249" s="395" t="str">
        <f t="shared" si="3"/>
        <v>Total</v>
      </c>
      <c r="L249"/>
    </row>
    <row r="250" spans="1:12" s="31" customFormat="1">
      <c r="A250" s="31" t="s">
        <v>386</v>
      </c>
      <c r="B250" s="31" t="str">
        <f>'survey-based_src_summary'!C250</f>
        <v>35</v>
      </c>
      <c r="C250" s="31" t="str">
        <f>'survey-based_src_summary'!D250</f>
        <v>3503101</v>
      </c>
      <c r="D250" s="31" t="str">
        <f>'survey-based_src_summary'!F250</f>
        <v>2310121701</v>
      </c>
      <c r="E250" s="31" t="str">
        <f>'survey-based_src_summary'!G250</f>
        <v>Initial completion Flaring</v>
      </c>
      <c r="F250" s="215">
        <f>'survey-based_src_summary'!M250</f>
        <v>0</v>
      </c>
      <c r="G250" s="215">
        <f>'survey-based_src_summary'!N250</f>
        <v>0</v>
      </c>
      <c r="H250" s="215">
        <f>'survey-based_src_summary'!O250</f>
        <v>0</v>
      </c>
      <c r="I250" s="215">
        <f>'survey-based_src_summary'!P250</f>
        <v>0</v>
      </c>
      <c r="J250" s="215">
        <f>'survey-based_src_summary'!Q250</f>
        <v>0</v>
      </c>
      <c r="K250" s="395" t="str">
        <f t="shared" si="3"/>
        <v>Tribal/Non-tribal</v>
      </c>
    </row>
    <row r="251" spans="1:12" s="31" customFormat="1">
      <c r="A251" s="31" t="s">
        <v>386</v>
      </c>
      <c r="B251" s="31" t="str">
        <f>'survey-based_src_summary'!C251</f>
        <v>35</v>
      </c>
      <c r="C251" s="31" t="str">
        <f>'survey-based_src_summary'!D251</f>
        <v>3503901</v>
      </c>
      <c r="D251" s="31" t="str">
        <f>'survey-based_src_summary'!F251</f>
        <v>2310121701</v>
      </c>
      <c r="E251" s="31" t="str">
        <f>'survey-based_src_summary'!G251</f>
        <v>Initial completion Flaring</v>
      </c>
      <c r="F251" s="215">
        <f>'survey-based_src_summary'!M251</f>
        <v>6.614983300303102</v>
      </c>
      <c r="G251" s="215">
        <f>'survey-based_src_summary'!N251</f>
        <v>0</v>
      </c>
      <c r="H251" s="215">
        <f>'survey-based_src_summary'!O251</f>
        <v>35.993291486943349</v>
      </c>
      <c r="I251" s="215">
        <f>'survey-based_src_summary'!P251</f>
        <v>0</v>
      </c>
      <c r="J251" s="215">
        <f>'survey-based_src_summary'!Q251</f>
        <v>0</v>
      </c>
      <c r="K251" s="395" t="str">
        <f t="shared" si="3"/>
        <v>Tribal/Non-tribal</v>
      </c>
    </row>
    <row r="252" spans="1:12" s="31" customFormat="1">
      <c r="A252" s="31" t="s">
        <v>386</v>
      </c>
      <c r="B252" s="31" t="str">
        <f>'survey-based_src_summary'!C252</f>
        <v>35</v>
      </c>
      <c r="C252" s="31" t="str">
        <f>'survey-based_src_summary'!D252</f>
        <v>3504501</v>
      </c>
      <c r="D252" s="31" t="str">
        <f>'survey-based_src_summary'!F252</f>
        <v>2310121701</v>
      </c>
      <c r="E252" s="31" t="str">
        <f>'survey-based_src_summary'!G252</f>
        <v>Initial completion Flaring</v>
      </c>
      <c r="F252" s="215">
        <f>'survey-based_src_summary'!M252</f>
        <v>1.6537458250757755</v>
      </c>
      <c r="G252" s="215">
        <f>'survey-based_src_summary'!N252</f>
        <v>0</v>
      </c>
      <c r="H252" s="215">
        <f>'survey-based_src_summary'!O252</f>
        <v>8.9983228717358372</v>
      </c>
      <c r="I252" s="215">
        <f>'survey-based_src_summary'!P252</f>
        <v>0</v>
      </c>
      <c r="J252" s="215">
        <f>'survey-based_src_summary'!Q252</f>
        <v>0</v>
      </c>
      <c r="K252" s="395" t="str">
        <f t="shared" si="3"/>
        <v>Tribal/Non-tribal</v>
      </c>
    </row>
    <row r="253" spans="1:12" s="31" customFormat="1">
      <c r="A253" s="31" t="s">
        <v>386</v>
      </c>
      <c r="B253" s="31" t="str">
        <f>'survey-based_src_summary'!C253</f>
        <v>35</v>
      </c>
      <c r="C253" s="31" t="str">
        <f>'survey-based_src_summary'!D253</f>
        <v>3504301</v>
      </c>
      <c r="D253" s="31" t="str">
        <f>'survey-based_src_summary'!F253</f>
        <v>2310121701</v>
      </c>
      <c r="E253" s="31" t="str">
        <f>'survey-based_src_summary'!G253</f>
        <v>Initial completion Flaring</v>
      </c>
      <c r="F253" s="215">
        <f>'survey-based_src_summary'!M253</f>
        <v>1.6537458250757755</v>
      </c>
      <c r="G253" s="215">
        <f>'survey-based_src_summary'!N253</f>
        <v>0</v>
      </c>
      <c r="H253" s="215">
        <f>'survey-based_src_summary'!O253</f>
        <v>8.9983228717358372</v>
      </c>
      <c r="I253" s="215">
        <f>'survey-based_src_summary'!P253</f>
        <v>0</v>
      </c>
      <c r="J253" s="215">
        <f>'survey-based_src_summary'!Q253</f>
        <v>0</v>
      </c>
      <c r="K253" s="395" t="str">
        <f t="shared" si="3"/>
        <v>Tribal/Non-tribal</v>
      </c>
    </row>
    <row r="254" spans="1:12" s="33" customFormat="1">
      <c r="A254" s="33" t="s">
        <v>386</v>
      </c>
      <c r="B254" s="33" t="str">
        <f>'survey-based_src_summary'!C254</f>
        <v>35</v>
      </c>
      <c r="C254" s="33" t="str">
        <f>'survey-based_src_summary'!D254</f>
        <v>3503102</v>
      </c>
      <c r="D254" s="33" t="str">
        <f>'survey-based_src_summary'!F254</f>
        <v>2310121701</v>
      </c>
      <c r="E254" s="33" t="str">
        <f>'survey-based_src_summary'!G254</f>
        <v>Initial completion Flaring</v>
      </c>
      <c r="F254" s="214">
        <f>'survey-based_src_summary'!M254</f>
        <v>0</v>
      </c>
      <c r="G254" s="214">
        <f>'survey-based_src_summary'!N254</f>
        <v>0</v>
      </c>
      <c r="H254" s="214">
        <f>'survey-based_src_summary'!O254</f>
        <v>0</v>
      </c>
      <c r="I254" s="214">
        <f>'survey-based_src_summary'!P254</f>
        <v>0</v>
      </c>
      <c r="J254" s="214">
        <f>'survey-based_src_summary'!Q254</f>
        <v>0</v>
      </c>
      <c r="K254" s="395" t="str">
        <f t="shared" si="3"/>
        <v>Tribal/Non-tribal</v>
      </c>
    </row>
    <row r="255" spans="1:12" s="33" customFormat="1">
      <c r="A255" s="33" t="s">
        <v>386</v>
      </c>
      <c r="B255" s="33" t="str">
        <f>'survey-based_src_summary'!C255</f>
        <v>35</v>
      </c>
      <c r="C255" s="33" t="str">
        <f>'survey-based_src_summary'!D255</f>
        <v>3503902</v>
      </c>
      <c r="D255" s="33" t="str">
        <f>'survey-based_src_summary'!F255</f>
        <v>2310121701</v>
      </c>
      <c r="E255" s="33" t="str">
        <f>'survey-based_src_summary'!G255</f>
        <v>Initial completion Flaring</v>
      </c>
      <c r="F255" s="214">
        <f>'survey-based_src_summary'!M255</f>
        <v>20.884812051389449</v>
      </c>
      <c r="G255" s="214">
        <f>'survey-based_src_summary'!N255</f>
        <v>0</v>
      </c>
      <c r="H255" s="214">
        <f>'survey-based_src_summary'!O255</f>
        <v>113.63794792667787</v>
      </c>
      <c r="I255" s="214">
        <f>'survey-based_src_summary'!P255</f>
        <v>0</v>
      </c>
      <c r="J255" s="214">
        <f>'survey-based_src_summary'!Q255</f>
        <v>0</v>
      </c>
      <c r="K255" s="395" t="str">
        <f t="shared" si="3"/>
        <v>Tribal/Non-tribal</v>
      </c>
    </row>
    <row r="256" spans="1:12" s="33" customFormat="1">
      <c r="A256" s="33" t="s">
        <v>386</v>
      </c>
      <c r="B256" s="33" t="str">
        <f>'survey-based_src_summary'!C256</f>
        <v>35</v>
      </c>
      <c r="C256" s="33" t="str">
        <f>'survey-based_src_summary'!D256</f>
        <v>3504502</v>
      </c>
      <c r="D256" s="33" t="str">
        <f>'survey-based_src_summary'!F256</f>
        <v>2310121701</v>
      </c>
      <c r="E256" s="33" t="str">
        <f>'survey-based_src_summary'!G256</f>
        <v>Initial completion Flaring</v>
      </c>
      <c r="F256" s="214">
        <f>'survey-based_src_summary'!M256</f>
        <v>17.367370021681751</v>
      </c>
      <c r="G256" s="214">
        <f>'survey-based_src_summary'!N256</f>
        <v>0</v>
      </c>
      <c r="H256" s="214">
        <f>'survey-based_src_summary'!O256</f>
        <v>94.498925117974224</v>
      </c>
      <c r="I256" s="214">
        <f>'survey-based_src_summary'!P256</f>
        <v>0</v>
      </c>
      <c r="J256" s="214">
        <f>'survey-based_src_summary'!Q256</f>
        <v>0</v>
      </c>
      <c r="K256" s="395" t="str">
        <f t="shared" si="3"/>
        <v>Tribal/Non-tribal</v>
      </c>
    </row>
    <row r="257" spans="1:12" s="33" customFormat="1">
      <c r="A257" s="33" t="s">
        <v>386</v>
      </c>
      <c r="B257" s="33" t="str">
        <f>'survey-based_src_summary'!C257</f>
        <v>35</v>
      </c>
      <c r="C257" s="33" t="str">
        <f>'survey-based_src_summary'!D257</f>
        <v>3504302</v>
      </c>
      <c r="D257" s="33" t="str">
        <f>'survey-based_src_summary'!F257</f>
        <v>2310121701</v>
      </c>
      <c r="E257" s="33" t="str">
        <f>'survey-based_src_summary'!G257</f>
        <v>Initial completion Flaring</v>
      </c>
      <c r="F257" s="214">
        <f>'survey-based_src_summary'!M257</f>
        <v>1.7587210148538484</v>
      </c>
      <c r="G257" s="214">
        <f>'survey-based_src_summary'!N257</f>
        <v>0</v>
      </c>
      <c r="H257" s="214">
        <f>'survey-based_src_summary'!O257</f>
        <v>9.5695114043518217</v>
      </c>
      <c r="I257" s="214">
        <f>'survey-based_src_summary'!P257</f>
        <v>0</v>
      </c>
      <c r="J257" s="214">
        <f>'survey-based_src_summary'!Q257</f>
        <v>0</v>
      </c>
      <c r="K257" s="395" t="str">
        <f t="shared" si="3"/>
        <v>Tribal/Non-tribal</v>
      </c>
    </row>
    <row r="258" spans="1:12">
      <c r="A258" t="s">
        <v>386</v>
      </c>
      <c r="B258" t="str">
        <f>'survey-based_src_summary'!C258</f>
        <v>35</v>
      </c>
      <c r="C258" t="str">
        <f>'survey-based_src_summary'!D258</f>
        <v>35031</v>
      </c>
      <c r="D258" t="str">
        <f>'survey-based_src_summary'!F258</f>
        <v>2310021700</v>
      </c>
      <c r="E258" t="str">
        <f>'survey-based_src_summary'!G258</f>
        <v>Miscellaneous engines</v>
      </c>
      <c r="F258" s="199">
        <f>'survey-based_src_summary'!M258</f>
        <v>1.9391379571466825</v>
      </c>
      <c r="G258" s="199">
        <f>'survey-based_src_summary'!N258</f>
        <v>1.1895658548478315E-2</v>
      </c>
      <c r="H258" s="199">
        <f>'survey-based_src_summary'!O258</f>
        <v>0.34633198102159229</v>
      </c>
      <c r="I258" s="199">
        <f>'survey-based_src_summary'!P258</f>
        <v>2.2967247271854584E-2</v>
      </c>
      <c r="J258" s="199">
        <f>'survey-based_src_summary'!Q258</f>
        <v>3.5322955536815893E-2</v>
      </c>
      <c r="K258" s="395" t="str">
        <f t="shared" si="3"/>
        <v>Total</v>
      </c>
      <c r="L258"/>
    </row>
    <row r="259" spans="1:12">
      <c r="A259" t="s">
        <v>386</v>
      </c>
      <c r="B259" t="str">
        <f>'survey-based_src_summary'!C259</f>
        <v>35</v>
      </c>
      <c r="C259" t="str">
        <f>'survey-based_src_summary'!D259</f>
        <v>35039</v>
      </c>
      <c r="D259" t="str">
        <f>'survey-based_src_summary'!F259</f>
        <v>2310021700</v>
      </c>
      <c r="E259" t="str">
        <f>'survey-based_src_summary'!G259</f>
        <v>Miscellaneous engines</v>
      </c>
      <c r="F259" s="199">
        <f>'survey-based_src_summary'!M259</f>
        <v>119.18134423144076</v>
      </c>
      <c r="G259" s="199">
        <f>'survey-based_src_summary'!N259</f>
        <v>0.7311189856816529</v>
      </c>
      <c r="H259" s="199">
        <f>'survey-based_src_summary'!O259</f>
        <v>21.2859074293129</v>
      </c>
      <c r="I259" s="199">
        <f>'survey-based_src_summary'!P259</f>
        <v>1.4115898216871758</v>
      </c>
      <c r="J259" s="199">
        <f>'survey-based_src_summary'!Q259</f>
        <v>2.1709839197308263</v>
      </c>
      <c r="K259" s="395" t="str">
        <f t="shared" si="3"/>
        <v>Total</v>
      </c>
      <c r="L259"/>
    </row>
    <row r="260" spans="1:12">
      <c r="A260" t="s">
        <v>386</v>
      </c>
      <c r="B260" t="str">
        <f>'survey-based_src_summary'!C260</f>
        <v>35</v>
      </c>
      <c r="C260" t="str">
        <f>'survey-based_src_summary'!D260</f>
        <v>35045</v>
      </c>
      <c r="D260" t="str">
        <f>'survey-based_src_summary'!F260</f>
        <v>2310021700</v>
      </c>
      <c r="E260" t="str">
        <f>'survey-based_src_summary'!G260</f>
        <v>Miscellaneous engines</v>
      </c>
      <c r="F260" s="199">
        <f>'survey-based_src_summary'!M260</f>
        <v>177.74055998697671</v>
      </c>
      <c r="G260" s="199">
        <f>'survey-based_src_summary'!N260</f>
        <v>1.090351000571161</v>
      </c>
      <c r="H260" s="199">
        <f>'survey-based_src_summary'!O260</f>
        <v>31.744642005128071</v>
      </c>
      <c r="I260" s="199">
        <f>'survey-based_src_summary'!P260</f>
        <v>2.1051681116414791</v>
      </c>
      <c r="J260" s="199">
        <f>'survey-based_src_summary'!Q260</f>
        <v>3.2376870734596346</v>
      </c>
      <c r="K260" s="395" t="str">
        <f t="shared" si="3"/>
        <v>Total</v>
      </c>
      <c r="L260"/>
    </row>
    <row r="261" spans="1:12">
      <c r="A261" t="s">
        <v>386</v>
      </c>
      <c r="B261" t="str">
        <f>'survey-based_src_summary'!C261</f>
        <v>35</v>
      </c>
      <c r="C261" t="str">
        <f>'survey-based_src_summary'!D261</f>
        <v>35043</v>
      </c>
      <c r="D261" t="str">
        <f>'survey-based_src_summary'!F261</f>
        <v>2310021700</v>
      </c>
      <c r="E261" t="str">
        <f>'survey-based_src_summary'!G261</f>
        <v>Miscellaneous engines</v>
      </c>
      <c r="F261" s="199">
        <f>'survey-based_src_summary'!M261</f>
        <v>4.4696442274657571</v>
      </c>
      <c r="G261" s="199">
        <f>'survey-based_src_summary'!N261</f>
        <v>2.7419071122379089E-2</v>
      </c>
      <c r="H261" s="199">
        <f>'survey-based_src_summary'!O261</f>
        <v>0.79828293497884739</v>
      </c>
      <c r="I261" s="199">
        <f>'survey-based_src_summary'!P261</f>
        <v>5.2938690520232187E-2</v>
      </c>
      <c r="J261" s="199">
        <f>'survey-based_src_summary'!Q261</f>
        <v>8.1418159925284839E-2</v>
      </c>
      <c r="K261" s="395" t="str">
        <f t="shared" si="3"/>
        <v>Total</v>
      </c>
      <c r="L261"/>
    </row>
    <row r="262" spans="1:12" s="31" customFormat="1">
      <c r="A262" s="31" t="s">
        <v>386</v>
      </c>
      <c r="B262" s="31" t="str">
        <f>'survey-based_src_summary'!C262</f>
        <v>35</v>
      </c>
      <c r="C262" s="31" t="str">
        <f>'survey-based_src_summary'!D262</f>
        <v>3503101</v>
      </c>
      <c r="D262" s="31" t="str">
        <f>'survey-based_src_summary'!F262</f>
        <v>2310021700</v>
      </c>
      <c r="E262" s="31" t="str">
        <f>'survey-based_src_summary'!G262</f>
        <v>Miscellaneous engines</v>
      </c>
      <c r="F262" s="215">
        <f>'survey-based_src_summary'!M262</f>
        <v>0</v>
      </c>
      <c r="G262" s="215">
        <f>'survey-based_src_summary'!N262</f>
        <v>0</v>
      </c>
      <c r="H262" s="215">
        <f>'survey-based_src_summary'!O262</f>
        <v>0</v>
      </c>
      <c r="I262" s="215">
        <f>'survey-based_src_summary'!P262</f>
        <v>0</v>
      </c>
      <c r="J262" s="215">
        <f>'survey-based_src_summary'!Q262</f>
        <v>0</v>
      </c>
      <c r="K262" s="395" t="str">
        <f t="shared" si="3"/>
        <v>Tribal/Non-tribal</v>
      </c>
    </row>
    <row r="263" spans="1:12" s="31" customFormat="1">
      <c r="A263" s="31" t="s">
        <v>386</v>
      </c>
      <c r="B263" s="31" t="str">
        <f>'survey-based_src_summary'!C263</f>
        <v>35</v>
      </c>
      <c r="C263" s="31" t="str">
        <f>'survey-based_src_summary'!D263</f>
        <v>3503901</v>
      </c>
      <c r="D263" s="31" t="str">
        <f>'survey-based_src_summary'!F263</f>
        <v>2310021700</v>
      </c>
      <c r="E263" s="31" t="str">
        <f>'survey-based_src_summary'!G263</f>
        <v>Miscellaneous engines</v>
      </c>
      <c r="F263" s="215">
        <f>'survey-based_src_summary'!M263</f>
        <v>25.442590217881996</v>
      </c>
      <c r="G263" s="215">
        <f>'survey-based_src_summary'!N263</f>
        <v>0.15607778946585019</v>
      </c>
      <c r="H263" s="215">
        <f>'survey-based_src_summary'!O263</f>
        <v>4.5440720914180543</v>
      </c>
      <c r="I263" s="215">
        <f>'survey-based_src_summary'!P263</f>
        <v>0.30134331526901392</v>
      </c>
      <c r="J263" s="215">
        <f>'survey-based_src_summary'!Q263</f>
        <v>0.46345721803623674</v>
      </c>
      <c r="K263" s="395" t="str">
        <f t="shared" ref="K263:K326" si="4">IF(LEN(C263)=5,"Total","Tribal/Non-tribal")</f>
        <v>Tribal/Non-tribal</v>
      </c>
    </row>
    <row r="264" spans="1:12" s="31" customFormat="1">
      <c r="A264" s="31" t="s">
        <v>386</v>
      </c>
      <c r="B264" s="31" t="str">
        <f>'survey-based_src_summary'!C264</f>
        <v>35</v>
      </c>
      <c r="C264" s="31" t="str">
        <f>'survey-based_src_summary'!D264</f>
        <v>3504501</v>
      </c>
      <c r="D264" s="31" t="str">
        <f>'survey-based_src_summary'!F264</f>
        <v>2310021700</v>
      </c>
      <c r="E264" s="31" t="str">
        <f>'survey-based_src_summary'!G264</f>
        <v>Miscellaneous engines</v>
      </c>
      <c r="F264" s="215">
        <f>'survey-based_src_summary'!M264</f>
        <v>4.9234850259468947</v>
      </c>
      <c r="G264" s="215">
        <f>'survey-based_src_summary'!N264</f>
        <v>3.0203161420959117E-2</v>
      </c>
      <c r="H264" s="215">
        <f>'survey-based_src_summary'!O264</f>
        <v>0.87933935606900726</v>
      </c>
      <c r="I264" s="215">
        <f>'survey-based_src_summary'!P264</f>
        <v>5.8314003711517293E-2</v>
      </c>
      <c r="J264" s="215">
        <f>'survey-based_src_summary'!Q264</f>
        <v>8.9685234625390672E-2</v>
      </c>
      <c r="K264" s="395" t="str">
        <f t="shared" si="4"/>
        <v>Tribal/Non-tribal</v>
      </c>
    </row>
    <row r="265" spans="1:12" s="31" customFormat="1">
      <c r="A265" s="31" t="s">
        <v>386</v>
      </c>
      <c r="B265" s="31" t="str">
        <f>'survey-based_src_summary'!C265</f>
        <v>35</v>
      </c>
      <c r="C265" s="31" t="str">
        <f>'survey-based_src_summary'!D265</f>
        <v>3504301</v>
      </c>
      <c r="D265" s="31" t="str">
        <f>'survey-based_src_summary'!F265</f>
        <v>2310021700</v>
      </c>
      <c r="E265" s="31" t="str">
        <f>'survey-based_src_summary'!G265</f>
        <v>Miscellaneous engines</v>
      </c>
      <c r="F265" s="215">
        <f>'survey-based_src_summary'!M265</f>
        <v>2.0491599688996853</v>
      </c>
      <c r="G265" s="215">
        <f>'survey-based_src_summary'!N265</f>
        <v>1.2570589529952259E-2</v>
      </c>
      <c r="H265" s="215">
        <f>'survey-based_src_summary'!O265</f>
        <v>0.36598202249799466</v>
      </c>
      <c r="I265" s="215">
        <f>'survey-based_src_summary'!P265</f>
        <v>2.4270353500044906E-2</v>
      </c>
      <c r="J265" s="215">
        <f>'survey-based_src_summary'!Q265</f>
        <v>3.7327094858053661E-2</v>
      </c>
      <c r="K265" s="395" t="str">
        <f t="shared" si="4"/>
        <v>Tribal/Non-tribal</v>
      </c>
    </row>
    <row r="266" spans="1:12" s="33" customFormat="1">
      <c r="A266" s="33" t="s">
        <v>386</v>
      </c>
      <c r="B266" s="33" t="str">
        <f>'survey-based_src_summary'!C266</f>
        <v>35</v>
      </c>
      <c r="C266" s="33" t="str">
        <f>'survey-based_src_summary'!D266</f>
        <v>3503102</v>
      </c>
      <c r="D266" s="33" t="str">
        <f>'survey-based_src_summary'!F266</f>
        <v>2310021700</v>
      </c>
      <c r="E266" s="33" t="str">
        <f>'survey-based_src_summary'!G266</f>
        <v>Miscellaneous engines</v>
      </c>
      <c r="F266" s="214">
        <f>'survey-based_src_summary'!M266</f>
        <v>1.9391379571466825</v>
      </c>
      <c r="G266" s="214">
        <f>'survey-based_src_summary'!N266</f>
        <v>1.1895658548478315E-2</v>
      </c>
      <c r="H266" s="214">
        <f>'survey-based_src_summary'!O266</f>
        <v>0.34633198102159229</v>
      </c>
      <c r="I266" s="214">
        <f>'survey-based_src_summary'!P266</f>
        <v>2.2967247271854584E-2</v>
      </c>
      <c r="J266" s="214">
        <f>'survey-based_src_summary'!Q266</f>
        <v>3.5322955536815893E-2</v>
      </c>
      <c r="K266" s="395" t="str">
        <f t="shared" si="4"/>
        <v>Tribal/Non-tribal</v>
      </c>
    </row>
    <row r="267" spans="1:12" s="33" customFormat="1">
      <c r="A267" s="33" t="s">
        <v>386</v>
      </c>
      <c r="B267" s="33" t="str">
        <f>'survey-based_src_summary'!C267</f>
        <v>35</v>
      </c>
      <c r="C267" s="33" t="str">
        <f>'survey-based_src_summary'!D267</f>
        <v>3503902</v>
      </c>
      <c r="D267" s="33" t="str">
        <f>'survey-based_src_summary'!F267</f>
        <v>2310021700</v>
      </c>
      <c r="E267" s="33" t="str">
        <f>'survey-based_src_summary'!G267</f>
        <v>Miscellaneous engines</v>
      </c>
      <c r="F267" s="214">
        <f>'survey-based_src_summary'!M267</f>
        <v>93.738754013558761</v>
      </c>
      <c r="G267" s="214">
        <f>'survey-based_src_summary'!N267</f>
        <v>0.57504119621580274</v>
      </c>
      <c r="H267" s="214">
        <f>'survey-based_src_summary'!O267</f>
        <v>16.741835337894845</v>
      </c>
      <c r="I267" s="214">
        <f>'survey-based_src_summary'!P267</f>
        <v>1.1102465064181619</v>
      </c>
      <c r="J267" s="214">
        <f>'survey-based_src_summary'!Q267</f>
        <v>1.7075267016945894</v>
      </c>
      <c r="K267" s="395" t="str">
        <f t="shared" si="4"/>
        <v>Tribal/Non-tribal</v>
      </c>
    </row>
    <row r="268" spans="1:12" s="33" customFormat="1">
      <c r="A268" s="33" t="s">
        <v>386</v>
      </c>
      <c r="B268" s="33" t="str">
        <f>'survey-based_src_summary'!C268</f>
        <v>35</v>
      </c>
      <c r="C268" s="33" t="str">
        <f>'survey-based_src_summary'!D268</f>
        <v>3504502</v>
      </c>
      <c r="D268" s="33" t="str">
        <f>'survey-based_src_summary'!F268</f>
        <v>2310021700</v>
      </c>
      <c r="E268" s="33" t="str">
        <f>'survey-based_src_summary'!G268</f>
        <v>Miscellaneous engines</v>
      </c>
      <c r="F268" s="214">
        <f>'survey-based_src_summary'!M268</f>
        <v>172.81707496102982</v>
      </c>
      <c r="G268" s="214">
        <f>'survey-based_src_summary'!N268</f>
        <v>1.0601478391502019</v>
      </c>
      <c r="H268" s="214">
        <f>'survey-based_src_summary'!O268</f>
        <v>30.865302649059064</v>
      </c>
      <c r="I268" s="214">
        <f>'survey-based_src_summary'!P268</f>
        <v>2.046854107929962</v>
      </c>
      <c r="J268" s="214">
        <f>'survey-based_src_summary'!Q268</f>
        <v>3.1480018388342441</v>
      </c>
      <c r="K268" s="395" t="str">
        <f t="shared" si="4"/>
        <v>Tribal/Non-tribal</v>
      </c>
    </row>
    <row r="269" spans="1:12" s="33" customFormat="1">
      <c r="A269" s="33" t="s">
        <v>386</v>
      </c>
      <c r="B269" s="33" t="str">
        <f>'survey-based_src_summary'!C269</f>
        <v>35</v>
      </c>
      <c r="C269" s="33" t="str">
        <f>'survey-based_src_summary'!D269</f>
        <v>3504302</v>
      </c>
      <c r="D269" s="33" t="str">
        <f>'survey-based_src_summary'!F269</f>
        <v>2310021700</v>
      </c>
      <c r="E269" s="33" t="str">
        <f>'survey-based_src_summary'!G269</f>
        <v>Miscellaneous engines</v>
      </c>
      <c r="F269" s="214">
        <f>'survey-based_src_summary'!M269</f>
        <v>2.4204842585660713</v>
      </c>
      <c r="G269" s="214">
        <f>'survey-based_src_summary'!N269</f>
        <v>1.484848159242683E-2</v>
      </c>
      <c r="H269" s="214">
        <f>'survey-based_src_summary'!O269</f>
        <v>0.43230091248085278</v>
      </c>
      <c r="I269" s="214">
        <f>'survey-based_src_summary'!P269</f>
        <v>2.8668337020187278E-2</v>
      </c>
      <c r="J269" s="214">
        <f>'survey-based_src_summary'!Q269</f>
        <v>4.4091065067231178E-2</v>
      </c>
      <c r="K269" s="395" t="str">
        <f t="shared" si="4"/>
        <v>Tribal/Non-tribal</v>
      </c>
    </row>
    <row r="270" spans="1:12">
      <c r="A270" t="s">
        <v>386</v>
      </c>
      <c r="B270" t="str">
        <f>'survey-based_src_summary'!C270</f>
        <v>35</v>
      </c>
      <c r="C270" t="str">
        <f>'survey-based_src_summary'!D270</f>
        <v>35031</v>
      </c>
      <c r="D270" t="str">
        <f>'survey-based_src_summary'!F270</f>
        <v>2310011600</v>
      </c>
      <c r="E270" t="str">
        <f>'survey-based_src_summary'!G270</f>
        <v>Artificial Lift</v>
      </c>
      <c r="F270" s="199">
        <f>'survey-based_src_summary'!M270</f>
        <v>46.390820401662069</v>
      </c>
      <c r="G270" s="199">
        <f>'survey-based_src_summary'!N270</f>
        <v>0.78448770803964096</v>
      </c>
      <c r="H270" s="199">
        <f>'survey-based_src_summary'!O270</f>
        <v>45.865686325524123</v>
      </c>
      <c r="I270" s="199">
        <f>'survey-based_src_summary'!P270</f>
        <v>0</v>
      </c>
      <c r="J270" s="199">
        <f>'survey-based_src_summary'!Q270</f>
        <v>0.24265583268663901</v>
      </c>
      <c r="K270" s="395" t="str">
        <f t="shared" si="4"/>
        <v>Total</v>
      </c>
      <c r="L270"/>
    </row>
    <row r="271" spans="1:12">
      <c r="A271" t="s">
        <v>386</v>
      </c>
      <c r="B271" t="str">
        <f>'survey-based_src_summary'!C271</f>
        <v>35</v>
      </c>
      <c r="C271" t="str">
        <f>'survey-based_src_summary'!D271</f>
        <v>35039</v>
      </c>
      <c r="D271" t="str">
        <f>'survey-based_src_summary'!F271</f>
        <v>2310011600</v>
      </c>
      <c r="E271" t="str">
        <f>'survey-based_src_summary'!G271</f>
        <v>Artificial Lift</v>
      </c>
      <c r="F271" s="199">
        <f>'survey-based_src_summary'!M271</f>
        <v>700.90751708846915</v>
      </c>
      <c r="G271" s="199">
        <f>'survey-based_src_summary'!N271</f>
        <v>11.852632198950911</v>
      </c>
      <c r="H271" s="199">
        <f>'survey-based_src_summary'!O271</f>
        <v>692.97339524588142</v>
      </c>
      <c r="I271" s="199">
        <f>'survey-based_src_summary'!P271</f>
        <v>0</v>
      </c>
      <c r="J271" s="199">
        <f>'survey-based_src_summary'!Q271</f>
        <v>3.666227407121553</v>
      </c>
      <c r="K271" s="395" t="str">
        <f t="shared" si="4"/>
        <v>Total</v>
      </c>
      <c r="L271"/>
    </row>
    <row r="272" spans="1:12">
      <c r="A272" t="s">
        <v>386</v>
      </c>
      <c r="B272" t="str">
        <f>'survey-based_src_summary'!C272</f>
        <v>35</v>
      </c>
      <c r="C272" t="str">
        <f>'survey-based_src_summary'!D272</f>
        <v>35045</v>
      </c>
      <c r="D272" t="str">
        <f>'survey-based_src_summary'!F272</f>
        <v>2310011600</v>
      </c>
      <c r="E272" t="str">
        <f>'survey-based_src_summary'!G272</f>
        <v>Artificial Lift</v>
      </c>
      <c r="F272" s="199">
        <f>'survey-based_src_summary'!M272</f>
        <v>522.82532349334474</v>
      </c>
      <c r="G272" s="199">
        <f>'survey-based_src_summary'!N272</f>
        <v>8.841189618575557</v>
      </c>
      <c r="H272" s="199">
        <f>'survey-based_src_summary'!O272</f>
        <v>516.90705365338385</v>
      </c>
      <c r="I272" s="199">
        <f>'survey-based_src_summary'!P272</f>
        <v>0</v>
      </c>
      <c r="J272" s="199">
        <f>'survey-based_src_summary'!Q272</f>
        <v>2.7347353015855189</v>
      </c>
      <c r="K272" s="395" t="str">
        <f t="shared" si="4"/>
        <v>Total</v>
      </c>
      <c r="L272"/>
    </row>
    <row r="273" spans="1:12">
      <c r="A273" t="s">
        <v>386</v>
      </c>
      <c r="B273" t="str">
        <f>'survey-based_src_summary'!C273</f>
        <v>35</v>
      </c>
      <c r="C273" t="str">
        <f>'survey-based_src_summary'!D273</f>
        <v>35043</v>
      </c>
      <c r="D273" t="str">
        <f>'survey-based_src_summary'!F273</f>
        <v>2310011600</v>
      </c>
      <c r="E273" t="str">
        <f>'survey-based_src_summary'!G273</f>
        <v>Artificial Lift</v>
      </c>
      <c r="F273" s="199">
        <f>'survey-based_src_summary'!M273</f>
        <v>84.950647815846551</v>
      </c>
      <c r="G273" s="199">
        <f>'survey-based_src_summary'!N273</f>
        <v>1.4365501283341939</v>
      </c>
      <c r="H273" s="199">
        <f>'survey-based_src_summary'!O273</f>
        <v>83.989024814316366</v>
      </c>
      <c r="I273" s="199">
        <f>'survey-based_src_summary'!P273</f>
        <v>0</v>
      </c>
      <c r="J273" s="199">
        <f>'survey-based_src_summary'!Q273</f>
        <v>0.44435019696881928</v>
      </c>
      <c r="K273" s="395" t="str">
        <f t="shared" si="4"/>
        <v>Total</v>
      </c>
      <c r="L273"/>
    </row>
    <row r="274" spans="1:12" s="31" customFormat="1">
      <c r="A274" s="31" t="s">
        <v>386</v>
      </c>
      <c r="B274" s="31" t="str">
        <f>'survey-based_src_summary'!C274</f>
        <v>35</v>
      </c>
      <c r="C274" s="31" t="str">
        <f>'survey-based_src_summary'!D274</f>
        <v>3503101</v>
      </c>
      <c r="D274" s="31" t="str">
        <f>'survey-based_src_summary'!F274</f>
        <v>2310011600</v>
      </c>
      <c r="E274" s="31" t="str">
        <f>'survey-based_src_summary'!G274</f>
        <v>Artificial Lift</v>
      </c>
      <c r="F274" s="215">
        <f>'survey-based_src_summary'!M274</f>
        <v>0</v>
      </c>
      <c r="G274" s="215">
        <f>'survey-based_src_summary'!N274</f>
        <v>0</v>
      </c>
      <c r="H274" s="215">
        <f>'survey-based_src_summary'!O274</f>
        <v>0</v>
      </c>
      <c r="I274" s="215">
        <f>'survey-based_src_summary'!P274</f>
        <v>0</v>
      </c>
      <c r="J274" s="215">
        <f>'survey-based_src_summary'!Q274</f>
        <v>0</v>
      </c>
      <c r="K274" s="395" t="str">
        <f t="shared" si="4"/>
        <v>Tribal/Non-tribal</v>
      </c>
    </row>
    <row r="275" spans="1:12" s="31" customFormat="1">
      <c r="A275" s="31" t="s">
        <v>386</v>
      </c>
      <c r="B275" s="31" t="str">
        <f>'survey-based_src_summary'!C275</f>
        <v>35</v>
      </c>
      <c r="C275" s="31" t="str">
        <f>'survey-based_src_summary'!D275</f>
        <v>3503901</v>
      </c>
      <c r="D275" s="31" t="str">
        <f>'survey-based_src_summary'!F275</f>
        <v>2310011600</v>
      </c>
      <c r="E275" s="31" t="str">
        <f>'survey-based_src_summary'!G275</f>
        <v>Artificial Lift</v>
      </c>
      <c r="F275" s="215">
        <f>'survey-based_src_summary'!M275</f>
        <v>245.19815488020055</v>
      </c>
      <c r="G275" s="215">
        <f>'survey-based_src_summary'!N275</f>
        <v>4.1464008800031005</v>
      </c>
      <c r="H275" s="215">
        <f>'survey-based_src_summary'!O275</f>
        <v>242.42256467897334</v>
      </c>
      <c r="I275" s="215">
        <f>'survey-based_src_summary'!P275</f>
        <v>0</v>
      </c>
      <c r="J275" s="215">
        <f>'survey-based_src_summary'!Q275</f>
        <v>1.2825546504788878</v>
      </c>
      <c r="K275" s="395" t="str">
        <f t="shared" si="4"/>
        <v>Tribal/Non-tribal</v>
      </c>
    </row>
    <row r="276" spans="1:12" s="31" customFormat="1">
      <c r="A276" s="31" t="s">
        <v>386</v>
      </c>
      <c r="B276" s="31" t="str">
        <f>'survey-based_src_summary'!C276</f>
        <v>35</v>
      </c>
      <c r="C276" s="31" t="str">
        <f>'survey-based_src_summary'!D276</f>
        <v>3504501</v>
      </c>
      <c r="D276" s="31" t="str">
        <f>'survey-based_src_summary'!F276</f>
        <v>2310011600</v>
      </c>
      <c r="E276" s="31" t="str">
        <f>'survey-based_src_summary'!G276</f>
        <v>Artificial Lift</v>
      </c>
      <c r="F276" s="215">
        <f>'survey-based_src_summary'!M276</f>
        <v>108.13708609421724</v>
      </c>
      <c r="G276" s="215">
        <f>'survey-based_src_summary'!N276</f>
        <v>1.8286422634831967</v>
      </c>
      <c r="H276" s="215">
        <f>'survey-based_src_summary'!O276</f>
        <v>106.91299761484423</v>
      </c>
      <c r="I276" s="215">
        <f>'survey-based_src_summary'!P276</f>
        <v>0</v>
      </c>
      <c r="J276" s="215">
        <f>'survey-based_src_summary'!Q276</f>
        <v>0.56563118399947376</v>
      </c>
      <c r="K276" s="395" t="str">
        <f t="shared" si="4"/>
        <v>Tribal/Non-tribal</v>
      </c>
    </row>
    <row r="277" spans="1:12" s="31" customFormat="1">
      <c r="A277" s="31" t="s">
        <v>386</v>
      </c>
      <c r="B277" s="31" t="str">
        <f>'survey-based_src_summary'!C277</f>
        <v>35</v>
      </c>
      <c r="C277" s="31" t="str">
        <f>'survey-based_src_summary'!D277</f>
        <v>3504301</v>
      </c>
      <c r="D277" s="31" t="str">
        <f>'survey-based_src_summary'!F277</f>
        <v>2310011600</v>
      </c>
      <c r="E277" s="31" t="str">
        <f>'survey-based_src_summary'!G277</f>
        <v>Artificial Lift</v>
      </c>
      <c r="F277" s="215">
        <f>'survey-based_src_summary'!M277</f>
        <v>33.637232624271149</v>
      </c>
      <c r="G277" s="215">
        <f>'survey-based_src_summary'!N277</f>
        <v>0.56881933317276034</v>
      </c>
      <c r="H277" s="215">
        <f>'survey-based_src_summary'!O277</f>
        <v>33.256466409639792</v>
      </c>
      <c r="I277" s="215">
        <f>'survey-based_src_summary'!P277</f>
        <v>0</v>
      </c>
      <c r="J277" s="215">
        <f>'survey-based_src_summary'!Q277</f>
        <v>0.17594581473330148</v>
      </c>
      <c r="K277" s="395" t="str">
        <f t="shared" si="4"/>
        <v>Tribal/Non-tribal</v>
      </c>
    </row>
    <row r="278" spans="1:12" s="33" customFormat="1">
      <c r="A278" s="33" t="s">
        <v>386</v>
      </c>
      <c r="B278" s="33" t="str">
        <f>'survey-based_src_summary'!C278</f>
        <v>35</v>
      </c>
      <c r="C278" s="33" t="str">
        <f>'survey-based_src_summary'!D278</f>
        <v>3503102</v>
      </c>
      <c r="D278" s="33" t="str">
        <f>'survey-based_src_summary'!F278</f>
        <v>2310011600</v>
      </c>
      <c r="E278" s="33" t="str">
        <f>'survey-based_src_summary'!G278</f>
        <v>Artificial Lift</v>
      </c>
      <c r="F278" s="214">
        <f>'survey-based_src_summary'!M278</f>
        <v>46.390820401662069</v>
      </c>
      <c r="G278" s="214">
        <f>'survey-based_src_summary'!N278</f>
        <v>0.78448770803964096</v>
      </c>
      <c r="H278" s="214">
        <f>'survey-based_src_summary'!O278</f>
        <v>45.865686325524123</v>
      </c>
      <c r="I278" s="214">
        <f>'survey-based_src_summary'!P278</f>
        <v>0</v>
      </c>
      <c r="J278" s="214">
        <f>'survey-based_src_summary'!Q278</f>
        <v>0.24265583268663901</v>
      </c>
      <c r="K278" s="395" t="str">
        <f t="shared" si="4"/>
        <v>Tribal/Non-tribal</v>
      </c>
    </row>
    <row r="279" spans="1:12" s="33" customFormat="1">
      <c r="A279" s="33" t="s">
        <v>386</v>
      </c>
      <c r="B279" s="33" t="str">
        <f>'survey-based_src_summary'!C279</f>
        <v>35</v>
      </c>
      <c r="C279" s="33" t="str">
        <f>'survey-based_src_summary'!D279</f>
        <v>3503902</v>
      </c>
      <c r="D279" s="33" t="str">
        <f>'survey-based_src_summary'!F279</f>
        <v>2310011600</v>
      </c>
      <c r="E279" s="33" t="str">
        <f>'survey-based_src_summary'!G279</f>
        <v>Artificial Lift</v>
      </c>
      <c r="F279" s="214">
        <f>'survey-based_src_summary'!M279</f>
        <v>455.70936220826866</v>
      </c>
      <c r="G279" s="214">
        <f>'survey-based_src_summary'!N279</f>
        <v>7.7062313189478102</v>
      </c>
      <c r="H279" s="214">
        <f>'survey-based_src_summary'!O279</f>
        <v>450.55083056690808</v>
      </c>
      <c r="I279" s="214">
        <f>'survey-based_src_summary'!P279</f>
        <v>0</v>
      </c>
      <c r="J279" s="214">
        <f>'survey-based_src_summary'!Q279</f>
        <v>2.3836727566426652</v>
      </c>
      <c r="K279" s="395" t="str">
        <f t="shared" si="4"/>
        <v>Tribal/Non-tribal</v>
      </c>
    </row>
    <row r="280" spans="1:12" s="33" customFormat="1">
      <c r="A280" s="33" t="s">
        <v>386</v>
      </c>
      <c r="B280" s="33" t="str">
        <f>'survey-based_src_summary'!C280</f>
        <v>35</v>
      </c>
      <c r="C280" s="33" t="str">
        <f>'survey-based_src_summary'!D280</f>
        <v>3504502</v>
      </c>
      <c r="D280" s="33" t="str">
        <f>'survey-based_src_summary'!F280</f>
        <v>2310011600</v>
      </c>
      <c r="E280" s="33" t="str">
        <f>'survey-based_src_summary'!G280</f>
        <v>Artificial Lift</v>
      </c>
      <c r="F280" s="214">
        <f>'survey-based_src_summary'!M280</f>
        <v>414.6882373991275</v>
      </c>
      <c r="G280" s="214">
        <f>'survey-based_src_summary'!N280</f>
        <v>7.0125473550923605</v>
      </c>
      <c r="H280" s="214">
        <f>'survey-based_src_summary'!O280</f>
        <v>409.99405603853961</v>
      </c>
      <c r="I280" s="214">
        <f>'survey-based_src_summary'!P280</f>
        <v>0</v>
      </c>
      <c r="J280" s="214">
        <f>'survey-based_src_summary'!Q280</f>
        <v>2.1691041175860453</v>
      </c>
      <c r="K280" s="395" t="str">
        <f t="shared" si="4"/>
        <v>Tribal/Non-tribal</v>
      </c>
    </row>
    <row r="281" spans="1:12" s="33" customFormat="1">
      <c r="A281" s="33" t="s">
        <v>386</v>
      </c>
      <c r="B281" s="33" t="str">
        <f>'survey-based_src_summary'!C281</f>
        <v>35</v>
      </c>
      <c r="C281" s="33" t="str">
        <f>'survey-based_src_summary'!D281</f>
        <v>3504302</v>
      </c>
      <c r="D281" s="33" t="str">
        <f>'survey-based_src_summary'!F281</f>
        <v>2310011600</v>
      </c>
      <c r="E281" s="33" t="str">
        <f>'survey-based_src_summary'!G281</f>
        <v>Artificial Lift</v>
      </c>
      <c r="F281" s="214">
        <f>'survey-based_src_summary'!M281</f>
        <v>51.313415191575402</v>
      </c>
      <c r="G281" s="214">
        <f>'survey-based_src_summary'!N281</f>
        <v>0.86773079516143359</v>
      </c>
      <c r="H281" s="214">
        <f>'survey-based_src_summary'!O281</f>
        <v>50.732558404676567</v>
      </c>
      <c r="I281" s="214">
        <f>'survey-based_src_summary'!P281</f>
        <v>0</v>
      </c>
      <c r="J281" s="214">
        <f>'survey-based_src_summary'!Q281</f>
        <v>0.26840438223551777</v>
      </c>
      <c r="K281" s="395" t="str">
        <f t="shared" si="4"/>
        <v>Tribal/Non-tribal</v>
      </c>
    </row>
    <row r="282" spans="1:12">
      <c r="A282" t="s">
        <v>386</v>
      </c>
      <c r="B282" t="str">
        <f>'survey-based_src_summary'!C282</f>
        <v>35</v>
      </c>
      <c r="C282" t="str">
        <f>'survey-based_src_summary'!D282</f>
        <v>35031</v>
      </c>
      <c r="D282" t="str">
        <f>'survey-based_src_summary'!F282</f>
        <v>2310021604CONV</v>
      </c>
      <c r="E282" t="str">
        <f>'survey-based_src_summary'!G282</f>
        <v xml:space="preserve">Venting - Compressor Startup </v>
      </c>
      <c r="F282" s="199">
        <f>'survey-based_src_summary'!M282</f>
        <v>0</v>
      </c>
      <c r="G282" s="199">
        <f>'survey-based_src_summary'!N282</f>
        <v>1.4640726756519006E-5</v>
      </c>
      <c r="H282" s="199">
        <f>'survey-based_src_summary'!O282</f>
        <v>0</v>
      </c>
      <c r="I282" s="199">
        <f>'survey-based_src_summary'!P282</f>
        <v>0</v>
      </c>
      <c r="J282" s="199">
        <f>'survey-based_src_summary'!Q282</f>
        <v>0</v>
      </c>
      <c r="K282" s="395" t="str">
        <f t="shared" si="4"/>
        <v>Total</v>
      </c>
      <c r="L282"/>
    </row>
    <row r="283" spans="1:12">
      <c r="A283" t="s">
        <v>386</v>
      </c>
      <c r="B283" t="str">
        <f>'survey-based_src_summary'!C283</f>
        <v>35</v>
      </c>
      <c r="C283" t="str">
        <f>'survey-based_src_summary'!D283</f>
        <v>35039</v>
      </c>
      <c r="D283" t="str">
        <f>'survey-based_src_summary'!F283</f>
        <v>2310021604CONV</v>
      </c>
      <c r="E283" t="str">
        <f>'survey-based_src_summary'!G283</f>
        <v xml:space="preserve">Venting - Compressor Startup </v>
      </c>
      <c r="F283" s="199">
        <f>'survey-based_src_summary'!M283</f>
        <v>0</v>
      </c>
      <c r="G283" s="199">
        <f>'survey-based_src_summary'!N283</f>
        <v>0.312976712756588</v>
      </c>
      <c r="H283" s="199">
        <f>'survey-based_src_summary'!O283</f>
        <v>0</v>
      </c>
      <c r="I283" s="199">
        <f>'survey-based_src_summary'!P283</f>
        <v>0</v>
      </c>
      <c r="J283" s="199">
        <f>'survey-based_src_summary'!Q283</f>
        <v>0</v>
      </c>
      <c r="K283" s="395" t="str">
        <f t="shared" si="4"/>
        <v>Total</v>
      </c>
      <c r="L283"/>
    </row>
    <row r="284" spans="1:12">
      <c r="A284" t="s">
        <v>386</v>
      </c>
      <c r="B284" t="str">
        <f>'survey-based_src_summary'!C284</f>
        <v>35</v>
      </c>
      <c r="C284" t="str">
        <f>'survey-based_src_summary'!D284</f>
        <v>35045</v>
      </c>
      <c r="D284" t="str">
        <f>'survey-based_src_summary'!F284</f>
        <v>2310021604CONV</v>
      </c>
      <c r="E284" t="str">
        <f>'survey-based_src_summary'!G284</f>
        <v xml:space="preserve">Venting - Compressor Startup </v>
      </c>
      <c r="F284" s="199">
        <f>'survey-based_src_summary'!M284</f>
        <v>0</v>
      </c>
      <c r="G284" s="199">
        <f>'survey-based_src_summary'!N284</f>
        <v>0.31714078925436134</v>
      </c>
      <c r="H284" s="199">
        <f>'survey-based_src_summary'!O284</f>
        <v>0</v>
      </c>
      <c r="I284" s="199">
        <f>'survey-based_src_summary'!P284</f>
        <v>0</v>
      </c>
      <c r="J284" s="199">
        <f>'survey-based_src_summary'!Q284</f>
        <v>0</v>
      </c>
      <c r="K284" s="395" t="str">
        <f t="shared" si="4"/>
        <v>Total</v>
      </c>
      <c r="L284"/>
    </row>
    <row r="285" spans="1:12">
      <c r="A285" t="s">
        <v>386</v>
      </c>
      <c r="B285" t="str">
        <f>'survey-based_src_summary'!C285</f>
        <v>35</v>
      </c>
      <c r="C285" t="str">
        <f>'survey-based_src_summary'!D285</f>
        <v>35043</v>
      </c>
      <c r="D285" t="str">
        <f>'survey-based_src_summary'!F285</f>
        <v>2310021604CONV</v>
      </c>
      <c r="E285" t="str">
        <f>'survey-based_src_summary'!G285</f>
        <v xml:space="preserve">Venting - Compressor Startup </v>
      </c>
      <c r="F285" s="199">
        <f>'survey-based_src_summary'!M285</f>
        <v>0</v>
      </c>
      <c r="G285" s="199">
        <f>'survey-based_src_summary'!N285</f>
        <v>1.2764589757638693E-3</v>
      </c>
      <c r="H285" s="199">
        <f>'survey-based_src_summary'!O285</f>
        <v>0</v>
      </c>
      <c r="I285" s="199">
        <f>'survey-based_src_summary'!P285</f>
        <v>0</v>
      </c>
      <c r="J285" s="199">
        <f>'survey-based_src_summary'!Q285</f>
        <v>0</v>
      </c>
      <c r="K285" s="395" t="str">
        <f t="shared" si="4"/>
        <v>Total</v>
      </c>
      <c r="L285"/>
    </row>
    <row r="286" spans="1:12" s="31" customFormat="1">
      <c r="A286" s="31" t="s">
        <v>386</v>
      </c>
      <c r="B286" s="31" t="str">
        <f>'survey-based_src_summary'!C286</f>
        <v>35</v>
      </c>
      <c r="C286" s="31" t="str">
        <f>'survey-based_src_summary'!D286</f>
        <v>3503101</v>
      </c>
      <c r="D286" s="31" t="str">
        <f>'survey-based_src_summary'!F286</f>
        <v>2310021604CONV</v>
      </c>
      <c r="E286" s="31" t="str">
        <f>'survey-based_src_summary'!G286</f>
        <v xml:space="preserve">Venting - Compressor Startup </v>
      </c>
      <c r="F286" s="215">
        <f>'survey-based_src_summary'!M286</f>
        <v>0</v>
      </c>
      <c r="G286" s="215">
        <f>'survey-based_src_summary'!N286</f>
        <v>0</v>
      </c>
      <c r="H286" s="215">
        <f>'survey-based_src_summary'!O286</f>
        <v>0</v>
      </c>
      <c r="I286" s="215">
        <f>'survey-based_src_summary'!P286</f>
        <v>0</v>
      </c>
      <c r="J286" s="215">
        <f>'survey-based_src_summary'!Q286</f>
        <v>0</v>
      </c>
      <c r="K286" s="395" t="str">
        <f t="shared" si="4"/>
        <v>Tribal/Non-tribal</v>
      </c>
    </row>
    <row r="287" spans="1:12" s="31" customFormat="1">
      <c r="A287" s="31" t="s">
        <v>386</v>
      </c>
      <c r="B287" s="31" t="str">
        <f>'survey-based_src_summary'!C287</f>
        <v>35</v>
      </c>
      <c r="C287" s="31" t="str">
        <f>'survey-based_src_summary'!D287</f>
        <v>3503901</v>
      </c>
      <c r="D287" s="31" t="str">
        <f>'survey-based_src_summary'!F287</f>
        <v>2310021604CONV</v>
      </c>
      <c r="E287" s="31" t="str">
        <f>'survey-based_src_summary'!G287</f>
        <v xml:space="preserve">Venting - Compressor Startup </v>
      </c>
      <c r="F287" s="215">
        <f>'survey-based_src_summary'!M287</f>
        <v>0</v>
      </c>
      <c r="G287" s="215">
        <f>'survey-based_src_summary'!N287</f>
        <v>4.4189500436973145E-2</v>
      </c>
      <c r="H287" s="215">
        <f>'survey-based_src_summary'!O287</f>
        <v>0</v>
      </c>
      <c r="I287" s="215">
        <f>'survey-based_src_summary'!P287</f>
        <v>0</v>
      </c>
      <c r="J287" s="215">
        <f>'survey-based_src_summary'!Q287</f>
        <v>0</v>
      </c>
      <c r="K287" s="395" t="str">
        <f t="shared" si="4"/>
        <v>Tribal/Non-tribal</v>
      </c>
    </row>
    <row r="288" spans="1:12" s="31" customFormat="1">
      <c r="A288" s="31" t="s">
        <v>386</v>
      </c>
      <c r="B288" s="31" t="str">
        <f>'survey-based_src_summary'!C288</f>
        <v>35</v>
      </c>
      <c r="C288" s="31" t="str">
        <f>'survey-based_src_summary'!D288</f>
        <v>3504501</v>
      </c>
      <c r="D288" s="31" t="str">
        <f>'survey-based_src_summary'!F288</f>
        <v>2310021604CONV</v>
      </c>
      <c r="E288" s="31" t="str">
        <f>'survey-based_src_summary'!G288</f>
        <v xml:space="preserve">Venting - Compressor Startup </v>
      </c>
      <c r="F288" s="215">
        <f>'survey-based_src_summary'!M288</f>
        <v>0</v>
      </c>
      <c r="G288" s="215">
        <f>'survey-based_src_summary'!N288</f>
        <v>9.1550695249177898E-3</v>
      </c>
      <c r="H288" s="215">
        <f>'survey-based_src_summary'!O288</f>
        <v>0</v>
      </c>
      <c r="I288" s="215">
        <f>'survey-based_src_summary'!P288</f>
        <v>0</v>
      </c>
      <c r="J288" s="215">
        <f>'survey-based_src_summary'!Q288</f>
        <v>0</v>
      </c>
      <c r="K288" s="395" t="str">
        <f t="shared" si="4"/>
        <v>Tribal/Non-tribal</v>
      </c>
    </row>
    <row r="289" spans="1:12" s="31" customFormat="1">
      <c r="A289" s="31" t="s">
        <v>386</v>
      </c>
      <c r="B289" s="31" t="str">
        <f>'survey-based_src_summary'!C289</f>
        <v>35</v>
      </c>
      <c r="C289" s="31" t="str">
        <f>'survey-based_src_summary'!D289</f>
        <v>3504301</v>
      </c>
      <c r="D289" s="31" t="str">
        <f>'survey-based_src_summary'!F289</f>
        <v>2310021604CONV</v>
      </c>
      <c r="E289" s="31" t="str">
        <f>'survey-based_src_summary'!G289</f>
        <v xml:space="preserve">Venting - Compressor Startup </v>
      </c>
      <c r="F289" s="215">
        <f>'survey-based_src_summary'!M289</f>
        <v>0</v>
      </c>
      <c r="G289" s="215">
        <f>'survey-based_src_summary'!N289</f>
        <v>7.6066323329969138E-4</v>
      </c>
      <c r="H289" s="215">
        <f>'survey-based_src_summary'!O289</f>
        <v>0</v>
      </c>
      <c r="I289" s="215">
        <f>'survey-based_src_summary'!P289</f>
        <v>0</v>
      </c>
      <c r="J289" s="215">
        <f>'survey-based_src_summary'!Q289</f>
        <v>0</v>
      </c>
      <c r="K289" s="395" t="str">
        <f t="shared" si="4"/>
        <v>Tribal/Non-tribal</v>
      </c>
    </row>
    <row r="290" spans="1:12" s="33" customFormat="1">
      <c r="A290" s="33" t="s">
        <v>386</v>
      </c>
      <c r="B290" s="33" t="str">
        <f>'survey-based_src_summary'!C290</f>
        <v>35</v>
      </c>
      <c r="C290" s="33" t="str">
        <f>'survey-based_src_summary'!D290</f>
        <v>3503102</v>
      </c>
      <c r="D290" s="33" t="str">
        <f>'survey-based_src_summary'!F290</f>
        <v>2310021604CONV</v>
      </c>
      <c r="E290" s="33" t="str">
        <f>'survey-based_src_summary'!G290</f>
        <v xml:space="preserve">Venting - Compressor Startup </v>
      </c>
      <c r="F290" s="214">
        <f>'survey-based_src_summary'!M290</f>
        <v>0</v>
      </c>
      <c r="G290" s="214">
        <f>'survey-based_src_summary'!N290</f>
        <v>1.4640726756519006E-5</v>
      </c>
      <c r="H290" s="214">
        <f>'survey-based_src_summary'!O290</f>
        <v>0</v>
      </c>
      <c r="I290" s="214">
        <f>'survey-based_src_summary'!P290</f>
        <v>0</v>
      </c>
      <c r="J290" s="214">
        <f>'survey-based_src_summary'!Q290</f>
        <v>0</v>
      </c>
      <c r="K290" s="395" t="str">
        <f t="shared" si="4"/>
        <v>Tribal/Non-tribal</v>
      </c>
    </row>
    <row r="291" spans="1:12" s="33" customFormat="1">
      <c r="A291" s="33" t="s">
        <v>386</v>
      </c>
      <c r="B291" s="33" t="str">
        <f>'survey-based_src_summary'!C291</f>
        <v>35</v>
      </c>
      <c r="C291" s="33" t="str">
        <f>'survey-based_src_summary'!D291</f>
        <v>3503902</v>
      </c>
      <c r="D291" s="33" t="str">
        <f>'survey-based_src_summary'!F291</f>
        <v>2310021604CONV</v>
      </c>
      <c r="E291" s="33" t="str">
        <f>'survey-based_src_summary'!G291</f>
        <v xml:space="preserve">Venting - Compressor Startup </v>
      </c>
      <c r="F291" s="214">
        <f>'survey-based_src_summary'!M291</f>
        <v>0</v>
      </c>
      <c r="G291" s="214">
        <f>'survey-based_src_summary'!N291</f>
        <v>0.26878721231961489</v>
      </c>
      <c r="H291" s="214">
        <f>'survey-based_src_summary'!O291</f>
        <v>0</v>
      </c>
      <c r="I291" s="214">
        <f>'survey-based_src_summary'!P291</f>
        <v>0</v>
      </c>
      <c r="J291" s="214">
        <f>'survey-based_src_summary'!Q291</f>
        <v>0</v>
      </c>
      <c r="K291" s="395" t="str">
        <f t="shared" si="4"/>
        <v>Tribal/Non-tribal</v>
      </c>
    </row>
    <row r="292" spans="1:12" s="33" customFormat="1">
      <c r="A292" s="33" t="s">
        <v>386</v>
      </c>
      <c r="B292" s="33" t="str">
        <f>'survey-based_src_summary'!C292</f>
        <v>35</v>
      </c>
      <c r="C292" s="33" t="str">
        <f>'survey-based_src_summary'!D292</f>
        <v>3504502</v>
      </c>
      <c r="D292" s="33" t="str">
        <f>'survey-based_src_summary'!F292</f>
        <v>2310021604CONV</v>
      </c>
      <c r="E292" s="33" t="str">
        <f>'survey-based_src_summary'!G292</f>
        <v xml:space="preserve">Venting - Compressor Startup </v>
      </c>
      <c r="F292" s="214">
        <f>'survey-based_src_summary'!M292</f>
        <v>0</v>
      </c>
      <c r="G292" s="214">
        <f>'survey-based_src_summary'!N292</f>
        <v>0.30798571972944355</v>
      </c>
      <c r="H292" s="214">
        <f>'survey-based_src_summary'!O292</f>
        <v>0</v>
      </c>
      <c r="I292" s="214">
        <f>'survey-based_src_summary'!P292</f>
        <v>0</v>
      </c>
      <c r="J292" s="214">
        <f>'survey-based_src_summary'!Q292</f>
        <v>0</v>
      </c>
      <c r="K292" s="395" t="str">
        <f t="shared" si="4"/>
        <v>Tribal/Non-tribal</v>
      </c>
    </row>
    <row r="293" spans="1:12" s="33" customFormat="1">
      <c r="A293" s="33" t="s">
        <v>386</v>
      </c>
      <c r="B293" s="33" t="str">
        <f>'survey-based_src_summary'!C293</f>
        <v>35</v>
      </c>
      <c r="C293" s="33" t="str">
        <f>'survey-based_src_summary'!D293</f>
        <v>3504302</v>
      </c>
      <c r="D293" s="33" t="str">
        <f>'survey-based_src_summary'!F293</f>
        <v>2310021604CONV</v>
      </c>
      <c r="E293" s="33" t="str">
        <f>'survey-based_src_summary'!G293</f>
        <v xml:space="preserve">Venting - Compressor Startup </v>
      </c>
      <c r="F293" s="214">
        <f>'survey-based_src_summary'!M293</f>
        <v>0</v>
      </c>
      <c r="G293" s="214">
        <f>'survey-based_src_summary'!N293</f>
        <v>5.157957424641778E-4</v>
      </c>
      <c r="H293" s="214">
        <f>'survey-based_src_summary'!O293</f>
        <v>0</v>
      </c>
      <c r="I293" s="214">
        <f>'survey-based_src_summary'!P293</f>
        <v>0</v>
      </c>
      <c r="J293" s="214">
        <f>'survey-based_src_summary'!Q293</f>
        <v>0</v>
      </c>
      <c r="K293" s="395" t="str">
        <f t="shared" si="4"/>
        <v>Tribal/Non-tribal</v>
      </c>
    </row>
    <row r="294" spans="1:12">
      <c r="A294" t="s">
        <v>386</v>
      </c>
      <c r="B294" t="str">
        <f>'survey-based_src_summary'!C294</f>
        <v>35</v>
      </c>
      <c r="C294" t="str">
        <f>'survey-based_src_summary'!D294</f>
        <v>35031</v>
      </c>
      <c r="D294" t="str">
        <f>'survey-based_src_summary'!F294</f>
        <v>2310021604CBM</v>
      </c>
      <c r="E294" t="str">
        <f>'survey-based_src_summary'!G294</f>
        <v xml:space="preserve">Venting - Compressor Startup </v>
      </c>
      <c r="F294" s="199">
        <f>'survey-based_src_summary'!M294</f>
        <v>0</v>
      </c>
      <c r="G294" s="199">
        <f>'survey-based_src_summary'!N294</f>
        <v>3.3108277059727976E-6</v>
      </c>
      <c r="H294" s="199">
        <f>'survey-based_src_summary'!O294</f>
        <v>0</v>
      </c>
      <c r="I294" s="199">
        <f>'survey-based_src_summary'!P294</f>
        <v>0</v>
      </c>
      <c r="J294" s="199">
        <f>'survey-based_src_summary'!Q294</f>
        <v>0</v>
      </c>
      <c r="K294" s="395" t="str">
        <f t="shared" si="4"/>
        <v>Total</v>
      </c>
      <c r="L294"/>
    </row>
    <row r="295" spans="1:12">
      <c r="A295" t="s">
        <v>386</v>
      </c>
      <c r="B295" t="str">
        <f>'survey-based_src_summary'!C295</f>
        <v>35</v>
      </c>
      <c r="C295" t="str">
        <f>'survey-based_src_summary'!D295</f>
        <v>35039</v>
      </c>
      <c r="D295" t="str">
        <f>'survey-based_src_summary'!F295</f>
        <v>2310021604CBM</v>
      </c>
      <c r="E295" t="str">
        <f>'survey-based_src_summary'!G295</f>
        <v xml:space="preserve">Venting - Compressor Startup </v>
      </c>
      <c r="F295" s="199">
        <f>'survey-based_src_summary'!M295</f>
        <v>0</v>
      </c>
      <c r="G295" s="199">
        <f>'survey-based_src_summary'!N295</f>
        <v>1.6594588808505305E-3</v>
      </c>
      <c r="H295" s="199">
        <f>'survey-based_src_summary'!O295</f>
        <v>0</v>
      </c>
      <c r="I295" s="199">
        <f>'survey-based_src_summary'!P295</f>
        <v>0</v>
      </c>
      <c r="J295" s="199">
        <f>'survey-based_src_summary'!Q295</f>
        <v>0</v>
      </c>
      <c r="K295" s="395" t="str">
        <f t="shared" si="4"/>
        <v>Total</v>
      </c>
      <c r="L295"/>
    </row>
    <row r="296" spans="1:12">
      <c r="A296" t="s">
        <v>386</v>
      </c>
      <c r="B296" t="str">
        <f>'survey-based_src_summary'!C296</f>
        <v>35</v>
      </c>
      <c r="C296" t="str">
        <f>'survey-based_src_summary'!D296</f>
        <v>35045</v>
      </c>
      <c r="D296" t="str">
        <f>'survey-based_src_summary'!F296</f>
        <v>2310021604CBM</v>
      </c>
      <c r="E296" t="str">
        <f>'survey-based_src_summary'!G296</f>
        <v xml:space="preserve">Venting - Compressor Startup </v>
      </c>
      <c r="F296" s="199">
        <f>'survey-based_src_summary'!M296</f>
        <v>0</v>
      </c>
      <c r="G296" s="199">
        <f>'survey-based_src_summary'!N296</f>
        <v>3.7190074327873206E-3</v>
      </c>
      <c r="H296" s="199">
        <f>'survey-based_src_summary'!O296</f>
        <v>0</v>
      </c>
      <c r="I296" s="199">
        <f>'survey-based_src_summary'!P296</f>
        <v>0</v>
      </c>
      <c r="J296" s="199">
        <f>'survey-based_src_summary'!Q296</f>
        <v>0</v>
      </c>
      <c r="K296" s="395" t="str">
        <f t="shared" si="4"/>
        <v>Total</v>
      </c>
      <c r="L296"/>
    </row>
    <row r="297" spans="1:12">
      <c r="A297" t="s">
        <v>386</v>
      </c>
      <c r="B297" t="str">
        <f>'survey-based_src_summary'!C297</f>
        <v>35</v>
      </c>
      <c r="C297" t="str">
        <f>'survey-based_src_summary'!D297</f>
        <v>35043</v>
      </c>
      <c r="D297" t="str">
        <f>'survey-based_src_summary'!F297</f>
        <v>2310021604CBM</v>
      </c>
      <c r="E297" t="str">
        <f>'survey-based_src_summary'!G297</f>
        <v xml:space="preserve">Venting - Compressor Startup </v>
      </c>
      <c r="F297" s="199">
        <f>'survey-based_src_summary'!M297</f>
        <v>0</v>
      </c>
      <c r="G297" s="199">
        <f>'survey-based_src_summary'!N297</f>
        <v>1.6106953212207105E-5</v>
      </c>
      <c r="H297" s="199">
        <f>'survey-based_src_summary'!O297</f>
        <v>0</v>
      </c>
      <c r="I297" s="199">
        <f>'survey-based_src_summary'!P297</f>
        <v>0</v>
      </c>
      <c r="J297" s="199">
        <f>'survey-based_src_summary'!Q297</f>
        <v>0</v>
      </c>
      <c r="K297" s="395" t="str">
        <f t="shared" si="4"/>
        <v>Total</v>
      </c>
      <c r="L297"/>
    </row>
    <row r="298" spans="1:12" s="31" customFormat="1">
      <c r="A298" s="31" t="s">
        <v>386</v>
      </c>
      <c r="B298" s="31" t="str">
        <f>'survey-based_src_summary'!C298</f>
        <v>35</v>
      </c>
      <c r="C298" s="31" t="str">
        <f>'survey-based_src_summary'!D298</f>
        <v>3503101</v>
      </c>
      <c r="D298" s="31" t="str">
        <f>'survey-based_src_summary'!F298</f>
        <v>2310021604CBM</v>
      </c>
      <c r="E298" s="31" t="str">
        <f>'survey-based_src_summary'!G298</f>
        <v xml:space="preserve">Venting - Compressor Startup </v>
      </c>
      <c r="F298" s="215">
        <f>'survey-based_src_summary'!M298</f>
        <v>0</v>
      </c>
      <c r="G298" s="215">
        <f>'survey-based_src_summary'!N298</f>
        <v>0</v>
      </c>
      <c r="H298" s="215">
        <f>'survey-based_src_summary'!O298</f>
        <v>0</v>
      </c>
      <c r="I298" s="215">
        <f>'survey-based_src_summary'!P298</f>
        <v>0</v>
      </c>
      <c r="J298" s="215">
        <f>'survey-based_src_summary'!Q298</f>
        <v>0</v>
      </c>
      <c r="K298" s="395" t="str">
        <f t="shared" si="4"/>
        <v>Tribal/Non-tribal</v>
      </c>
    </row>
    <row r="299" spans="1:12" s="31" customFormat="1">
      <c r="A299" s="31" t="s">
        <v>386</v>
      </c>
      <c r="B299" s="31" t="str">
        <f>'survey-based_src_summary'!C299</f>
        <v>35</v>
      </c>
      <c r="C299" s="31" t="str">
        <f>'survey-based_src_summary'!D299</f>
        <v>3503901</v>
      </c>
      <c r="D299" s="31" t="str">
        <f>'survey-based_src_summary'!F299</f>
        <v>2310021604CBM</v>
      </c>
      <c r="E299" s="31" t="str">
        <f>'survey-based_src_summary'!G299</f>
        <v xml:space="preserve">Venting - Compressor Startup </v>
      </c>
      <c r="F299" s="215">
        <f>'survey-based_src_summary'!M299</f>
        <v>0</v>
      </c>
      <c r="G299" s="215">
        <f>'survey-based_src_summary'!N299</f>
        <v>8.110829056897798E-6</v>
      </c>
      <c r="H299" s="215">
        <f>'survey-based_src_summary'!O299</f>
        <v>0</v>
      </c>
      <c r="I299" s="215">
        <f>'survey-based_src_summary'!P299</f>
        <v>0</v>
      </c>
      <c r="J299" s="215">
        <f>'survey-based_src_summary'!Q299</f>
        <v>0</v>
      </c>
      <c r="K299" s="395" t="str">
        <f t="shared" si="4"/>
        <v>Tribal/Non-tribal</v>
      </c>
    </row>
    <row r="300" spans="1:12" s="31" customFormat="1">
      <c r="A300" s="31" t="s">
        <v>386</v>
      </c>
      <c r="B300" s="31" t="str">
        <f>'survey-based_src_summary'!C300</f>
        <v>35</v>
      </c>
      <c r="C300" s="31" t="str">
        <f>'survey-based_src_summary'!D300</f>
        <v>3504501</v>
      </c>
      <c r="D300" s="31" t="str">
        <f>'survey-based_src_summary'!F300</f>
        <v>2310021604CBM</v>
      </c>
      <c r="E300" s="31" t="str">
        <f>'survey-based_src_summary'!G300</f>
        <v xml:space="preserve">Venting - Compressor Startup </v>
      </c>
      <c r="F300" s="215">
        <f>'survey-based_src_summary'!M300</f>
        <v>0</v>
      </c>
      <c r="G300" s="215">
        <f>'survey-based_src_summary'!N300</f>
        <v>1.4652299726481118E-5</v>
      </c>
      <c r="H300" s="215">
        <f>'survey-based_src_summary'!O300</f>
        <v>0</v>
      </c>
      <c r="I300" s="215">
        <f>'survey-based_src_summary'!P300</f>
        <v>0</v>
      </c>
      <c r="J300" s="215">
        <f>'survey-based_src_summary'!Q300</f>
        <v>0</v>
      </c>
      <c r="K300" s="395" t="str">
        <f t="shared" si="4"/>
        <v>Tribal/Non-tribal</v>
      </c>
    </row>
    <row r="301" spans="1:12" s="31" customFormat="1">
      <c r="A301" s="31" t="s">
        <v>386</v>
      </c>
      <c r="B301" s="31" t="str">
        <f>'survey-based_src_summary'!C301</f>
        <v>35</v>
      </c>
      <c r="C301" s="31" t="str">
        <f>'survey-based_src_summary'!D301</f>
        <v>3504301</v>
      </c>
      <c r="D301" s="31" t="str">
        <f>'survey-based_src_summary'!F301</f>
        <v>2310021604CBM</v>
      </c>
      <c r="E301" s="31" t="str">
        <f>'survey-based_src_summary'!G301</f>
        <v xml:space="preserve">Venting - Compressor Startup </v>
      </c>
      <c r="F301" s="215">
        <f>'survey-based_src_summary'!M301</f>
        <v>0</v>
      </c>
      <c r="G301" s="215">
        <f>'survey-based_src_summary'!N301</f>
        <v>0</v>
      </c>
      <c r="H301" s="215">
        <f>'survey-based_src_summary'!O301</f>
        <v>0</v>
      </c>
      <c r="I301" s="215">
        <f>'survey-based_src_summary'!P301</f>
        <v>0</v>
      </c>
      <c r="J301" s="215">
        <f>'survey-based_src_summary'!Q301</f>
        <v>0</v>
      </c>
      <c r="K301" s="395" t="str">
        <f t="shared" si="4"/>
        <v>Tribal/Non-tribal</v>
      </c>
    </row>
    <row r="302" spans="1:12" s="33" customFormat="1">
      <c r="A302" s="33" t="s">
        <v>386</v>
      </c>
      <c r="B302" s="33" t="str">
        <f>'survey-based_src_summary'!C302</f>
        <v>35</v>
      </c>
      <c r="C302" s="33" t="str">
        <f>'survey-based_src_summary'!D302</f>
        <v>3503102</v>
      </c>
      <c r="D302" s="33" t="str">
        <f>'survey-based_src_summary'!F302</f>
        <v>2310021604CBM</v>
      </c>
      <c r="E302" s="33" t="str">
        <f>'survey-based_src_summary'!G302</f>
        <v xml:space="preserve">Venting - Compressor Startup </v>
      </c>
      <c r="F302" s="214">
        <f>'survey-based_src_summary'!M302</f>
        <v>0</v>
      </c>
      <c r="G302" s="214">
        <f>'survey-based_src_summary'!N302</f>
        <v>3.3108277059727976E-6</v>
      </c>
      <c r="H302" s="214">
        <f>'survey-based_src_summary'!O302</f>
        <v>0</v>
      </c>
      <c r="I302" s="214">
        <f>'survey-based_src_summary'!P302</f>
        <v>0</v>
      </c>
      <c r="J302" s="214">
        <f>'survey-based_src_summary'!Q302</f>
        <v>0</v>
      </c>
      <c r="K302" s="395" t="str">
        <f t="shared" si="4"/>
        <v>Tribal/Non-tribal</v>
      </c>
    </row>
    <row r="303" spans="1:12" s="33" customFormat="1">
      <c r="A303" s="33" t="s">
        <v>386</v>
      </c>
      <c r="B303" s="33" t="str">
        <f>'survey-based_src_summary'!C303</f>
        <v>35</v>
      </c>
      <c r="C303" s="33" t="str">
        <f>'survey-based_src_summary'!D303</f>
        <v>3503902</v>
      </c>
      <c r="D303" s="33" t="str">
        <f>'survey-based_src_summary'!F303</f>
        <v>2310021604CBM</v>
      </c>
      <c r="E303" s="33" t="str">
        <f>'survey-based_src_summary'!G303</f>
        <v xml:space="preserve">Venting - Compressor Startup </v>
      </c>
      <c r="F303" s="214">
        <f>'survey-based_src_summary'!M303</f>
        <v>0</v>
      </c>
      <c r="G303" s="214">
        <f>'survey-based_src_summary'!N303</f>
        <v>1.6513480517936327E-3</v>
      </c>
      <c r="H303" s="214">
        <f>'survey-based_src_summary'!O303</f>
        <v>0</v>
      </c>
      <c r="I303" s="214">
        <f>'survey-based_src_summary'!P303</f>
        <v>0</v>
      </c>
      <c r="J303" s="214">
        <f>'survey-based_src_summary'!Q303</f>
        <v>0</v>
      </c>
      <c r="K303" s="395" t="str">
        <f t="shared" si="4"/>
        <v>Tribal/Non-tribal</v>
      </c>
    </row>
    <row r="304" spans="1:12" s="33" customFormat="1">
      <c r="A304" s="33" t="s">
        <v>386</v>
      </c>
      <c r="B304" s="33" t="str">
        <f>'survey-based_src_summary'!C304</f>
        <v>35</v>
      </c>
      <c r="C304" s="33" t="str">
        <f>'survey-based_src_summary'!D304</f>
        <v>3504502</v>
      </c>
      <c r="D304" s="33" t="str">
        <f>'survey-based_src_summary'!F304</f>
        <v>2310021604CBM</v>
      </c>
      <c r="E304" s="33" t="str">
        <f>'survey-based_src_summary'!G304</f>
        <v xml:space="preserve">Venting - Compressor Startup </v>
      </c>
      <c r="F304" s="214">
        <f>'survey-based_src_summary'!M304</f>
        <v>0</v>
      </c>
      <c r="G304" s="214">
        <f>'survey-based_src_summary'!N304</f>
        <v>3.7043551330608396E-3</v>
      </c>
      <c r="H304" s="214">
        <f>'survey-based_src_summary'!O304</f>
        <v>0</v>
      </c>
      <c r="I304" s="214">
        <f>'survey-based_src_summary'!P304</f>
        <v>0</v>
      </c>
      <c r="J304" s="214">
        <f>'survey-based_src_summary'!Q304</f>
        <v>0</v>
      </c>
      <c r="K304" s="395" t="str">
        <f t="shared" si="4"/>
        <v>Tribal/Non-tribal</v>
      </c>
    </row>
    <row r="305" spans="1:12" s="33" customFormat="1">
      <c r="A305" s="33" t="s">
        <v>386</v>
      </c>
      <c r="B305" s="33" t="str">
        <f>'survey-based_src_summary'!C305</f>
        <v>35</v>
      </c>
      <c r="C305" s="33" t="str">
        <f>'survey-based_src_summary'!D305</f>
        <v>3504302</v>
      </c>
      <c r="D305" s="33" t="str">
        <f>'survey-based_src_summary'!F305</f>
        <v>2310021604CBM</v>
      </c>
      <c r="E305" s="33" t="str">
        <f>'survey-based_src_summary'!G305</f>
        <v xml:space="preserve">Venting - Compressor Startup </v>
      </c>
      <c r="F305" s="214">
        <f>'survey-based_src_summary'!M305</f>
        <v>0</v>
      </c>
      <c r="G305" s="214">
        <f>'survey-based_src_summary'!N305</f>
        <v>1.6106953212207105E-5</v>
      </c>
      <c r="H305" s="214">
        <f>'survey-based_src_summary'!O305</f>
        <v>0</v>
      </c>
      <c r="I305" s="214">
        <f>'survey-based_src_summary'!P305</f>
        <v>0</v>
      </c>
      <c r="J305" s="214">
        <f>'survey-based_src_summary'!Q305</f>
        <v>0</v>
      </c>
      <c r="K305" s="395" t="str">
        <f t="shared" si="4"/>
        <v>Tribal/Non-tribal</v>
      </c>
    </row>
    <row r="306" spans="1:12">
      <c r="A306" t="s">
        <v>386</v>
      </c>
      <c r="B306" t="str">
        <f>'survey-based_src_summary'!C306</f>
        <v>35</v>
      </c>
      <c r="C306" t="str">
        <f>'survey-based_src_summary'!D306</f>
        <v>35031</v>
      </c>
      <c r="D306" t="str">
        <f>'survey-based_src_summary'!F306</f>
        <v>2310021605CONV</v>
      </c>
      <c r="E306" t="str">
        <f>'survey-based_src_summary'!G306</f>
        <v>Venting - Compressor Shutdown</v>
      </c>
      <c r="F306" s="199">
        <f>'survey-based_src_summary'!M306</f>
        <v>0</v>
      </c>
      <c r="G306" s="199">
        <f>'survey-based_src_summary'!N306</f>
        <v>4.9235798759530167E-3</v>
      </c>
      <c r="H306" s="199">
        <f>'survey-based_src_summary'!O306</f>
        <v>0</v>
      </c>
      <c r="I306" s="199">
        <f>'survey-based_src_summary'!P306</f>
        <v>0</v>
      </c>
      <c r="J306" s="199">
        <f>'survey-based_src_summary'!Q306</f>
        <v>0</v>
      </c>
      <c r="K306" s="395" t="str">
        <f t="shared" si="4"/>
        <v>Total</v>
      </c>
      <c r="L306"/>
    </row>
    <row r="307" spans="1:12">
      <c r="A307" t="s">
        <v>386</v>
      </c>
      <c r="B307" t="str">
        <f>'survey-based_src_summary'!C307</f>
        <v>35</v>
      </c>
      <c r="C307" t="str">
        <f>'survey-based_src_summary'!D307</f>
        <v>35039</v>
      </c>
      <c r="D307" t="str">
        <f>'survey-based_src_summary'!F307</f>
        <v>2310021605CONV</v>
      </c>
      <c r="E307" t="str">
        <f>'survey-based_src_summary'!G307</f>
        <v>Venting - Compressor Shutdown</v>
      </c>
      <c r="F307" s="199">
        <f>'survey-based_src_summary'!M307</f>
        <v>0</v>
      </c>
      <c r="G307" s="199">
        <f>'survey-based_src_summary'!N307</f>
        <v>105.25200491731916</v>
      </c>
      <c r="H307" s="199">
        <f>'survey-based_src_summary'!O307</f>
        <v>0</v>
      </c>
      <c r="I307" s="199">
        <f>'survey-based_src_summary'!P307</f>
        <v>0</v>
      </c>
      <c r="J307" s="199">
        <f>'survey-based_src_summary'!Q307</f>
        <v>0</v>
      </c>
      <c r="K307" s="395" t="str">
        <f t="shared" si="4"/>
        <v>Total</v>
      </c>
      <c r="L307"/>
    </row>
    <row r="308" spans="1:12">
      <c r="A308" t="s">
        <v>386</v>
      </c>
      <c r="B308" t="str">
        <f>'survey-based_src_summary'!C308</f>
        <v>35</v>
      </c>
      <c r="C308" t="str">
        <f>'survey-based_src_summary'!D308</f>
        <v>35045</v>
      </c>
      <c r="D308" t="str">
        <f>'survey-based_src_summary'!F308</f>
        <v>2310021605CONV</v>
      </c>
      <c r="E308" t="str">
        <f>'survey-based_src_summary'!G308</f>
        <v>Venting - Compressor Shutdown</v>
      </c>
      <c r="F308" s="199">
        <f>'survey-based_src_summary'!M308</f>
        <v>0</v>
      </c>
      <c r="G308" s="199">
        <f>'survey-based_src_summary'!N308</f>
        <v>106.65235638807087</v>
      </c>
      <c r="H308" s="199">
        <f>'survey-based_src_summary'!O308</f>
        <v>0</v>
      </c>
      <c r="I308" s="199">
        <f>'survey-based_src_summary'!P308</f>
        <v>0</v>
      </c>
      <c r="J308" s="199">
        <f>'survey-based_src_summary'!Q308</f>
        <v>0</v>
      </c>
      <c r="K308" s="395" t="str">
        <f t="shared" si="4"/>
        <v>Total</v>
      </c>
      <c r="L308"/>
    </row>
    <row r="309" spans="1:12">
      <c r="A309" t="s">
        <v>386</v>
      </c>
      <c r="B309" t="str">
        <f>'survey-based_src_summary'!C309</f>
        <v>35</v>
      </c>
      <c r="C309" t="str">
        <f>'survey-based_src_summary'!D309</f>
        <v>35043</v>
      </c>
      <c r="D309" t="str">
        <f>'survey-based_src_summary'!F309</f>
        <v>2310021605CONV</v>
      </c>
      <c r="E309" t="str">
        <f>'survey-based_src_summary'!G309</f>
        <v>Venting - Compressor Shutdown</v>
      </c>
      <c r="F309" s="199">
        <f>'survey-based_src_summary'!M309</f>
        <v>0</v>
      </c>
      <c r="G309" s="199">
        <f>'survey-based_src_summary'!N309</f>
        <v>0.4292647373363625</v>
      </c>
      <c r="H309" s="199">
        <f>'survey-based_src_summary'!O309</f>
        <v>0</v>
      </c>
      <c r="I309" s="199">
        <f>'survey-based_src_summary'!P309</f>
        <v>0</v>
      </c>
      <c r="J309" s="199">
        <f>'survey-based_src_summary'!Q309</f>
        <v>0</v>
      </c>
      <c r="K309" s="395" t="str">
        <f t="shared" si="4"/>
        <v>Total</v>
      </c>
      <c r="L309"/>
    </row>
    <row r="310" spans="1:12" s="31" customFormat="1">
      <c r="A310" s="31" t="s">
        <v>386</v>
      </c>
      <c r="B310" s="31" t="str">
        <f>'survey-based_src_summary'!C310</f>
        <v>35</v>
      </c>
      <c r="C310" s="31" t="str">
        <f>'survey-based_src_summary'!D310</f>
        <v>3503101</v>
      </c>
      <c r="D310" s="31" t="str">
        <f>'survey-based_src_summary'!F310</f>
        <v>2310021605CONV</v>
      </c>
      <c r="E310" s="31" t="str">
        <f>'survey-based_src_summary'!G310</f>
        <v>Venting - Compressor Shutdown</v>
      </c>
      <c r="F310" s="215">
        <f>'survey-based_src_summary'!M310</f>
        <v>0</v>
      </c>
      <c r="G310" s="215">
        <f>'survey-based_src_summary'!N310</f>
        <v>0</v>
      </c>
      <c r="H310" s="215">
        <f>'survey-based_src_summary'!O310</f>
        <v>0</v>
      </c>
      <c r="I310" s="215">
        <f>'survey-based_src_summary'!P310</f>
        <v>0</v>
      </c>
      <c r="J310" s="215">
        <f>'survey-based_src_summary'!Q310</f>
        <v>0</v>
      </c>
      <c r="K310" s="395" t="str">
        <f t="shared" si="4"/>
        <v>Tribal/Non-tribal</v>
      </c>
    </row>
    <row r="311" spans="1:12" s="31" customFormat="1">
      <c r="A311" s="31" t="s">
        <v>386</v>
      </c>
      <c r="B311" s="31" t="str">
        <f>'survey-based_src_summary'!C311</f>
        <v>35</v>
      </c>
      <c r="C311" s="31" t="str">
        <f>'survey-based_src_summary'!D311</f>
        <v>3503901</v>
      </c>
      <c r="D311" s="31" t="str">
        <f>'survey-based_src_summary'!F311</f>
        <v>2310021605CONV</v>
      </c>
      <c r="E311" s="31" t="str">
        <f>'survey-based_src_summary'!G311</f>
        <v>Venting - Compressor Shutdown</v>
      </c>
      <c r="F311" s="215">
        <f>'survey-based_src_summary'!M311</f>
        <v>0</v>
      </c>
      <c r="G311" s="215">
        <f>'survey-based_src_summary'!N311</f>
        <v>14.860637637610539</v>
      </c>
      <c r="H311" s="215">
        <f>'survey-based_src_summary'!O311</f>
        <v>0</v>
      </c>
      <c r="I311" s="215">
        <f>'survey-based_src_summary'!P311</f>
        <v>0</v>
      </c>
      <c r="J311" s="215">
        <f>'survey-based_src_summary'!Q311</f>
        <v>0</v>
      </c>
      <c r="K311" s="395" t="str">
        <f t="shared" si="4"/>
        <v>Tribal/Non-tribal</v>
      </c>
    </row>
    <row r="312" spans="1:12" s="31" customFormat="1">
      <c r="A312" s="31" t="s">
        <v>386</v>
      </c>
      <c r="B312" s="31" t="str">
        <f>'survey-based_src_summary'!C312</f>
        <v>35</v>
      </c>
      <c r="C312" s="31" t="str">
        <f>'survey-based_src_summary'!D312</f>
        <v>3504501</v>
      </c>
      <c r="D312" s="31" t="str">
        <f>'survey-based_src_summary'!F312</f>
        <v>2310021605CONV</v>
      </c>
      <c r="E312" s="31" t="str">
        <f>'survey-based_src_summary'!G312</f>
        <v>Venting - Compressor Shutdown</v>
      </c>
      <c r="F312" s="215">
        <f>'survey-based_src_summary'!M312</f>
        <v>0</v>
      </c>
      <c r="G312" s="215">
        <f>'survey-based_src_summary'!N312</f>
        <v>3.0787895181340859</v>
      </c>
      <c r="H312" s="215">
        <f>'survey-based_src_summary'!O312</f>
        <v>0</v>
      </c>
      <c r="I312" s="215">
        <f>'survey-based_src_summary'!P312</f>
        <v>0</v>
      </c>
      <c r="J312" s="215">
        <f>'survey-based_src_summary'!Q312</f>
        <v>0</v>
      </c>
      <c r="K312" s="395" t="str">
        <f t="shared" si="4"/>
        <v>Tribal/Non-tribal</v>
      </c>
    </row>
    <row r="313" spans="1:12" s="31" customFormat="1">
      <c r="A313" s="31" t="s">
        <v>386</v>
      </c>
      <c r="B313" s="31" t="str">
        <f>'survey-based_src_summary'!C313</f>
        <v>35</v>
      </c>
      <c r="C313" s="31" t="str">
        <f>'survey-based_src_summary'!D313</f>
        <v>3504301</v>
      </c>
      <c r="D313" s="31" t="str">
        <f>'survey-based_src_summary'!F313</f>
        <v>2310021605CONV</v>
      </c>
      <c r="E313" s="31" t="str">
        <f>'survey-based_src_summary'!G313</f>
        <v>Venting - Compressor Shutdown</v>
      </c>
      <c r="F313" s="215">
        <f>'survey-based_src_summary'!M313</f>
        <v>0</v>
      </c>
      <c r="G313" s="215">
        <f>'survey-based_src_summary'!N313</f>
        <v>0.25580602999670859</v>
      </c>
      <c r="H313" s="215">
        <f>'survey-based_src_summary'!O313</f>
        <v>0</v>
      </c>
      <c r="I313" s="215">
        <f>'survey-based_src_summary'!P313</f>
        <v>0</v>
      </c>
      <c r="J313" s="215">
        <f>'survey-based_src_summary'!Q313</f>
        <v>0</v>
      </c>
      <c r="K313" s="395" t="str">
        <f t="shared" si="4"/>
        <v>Tribal/Non-tribal</v>
      </c>
    </row>
    <row r="314" spans="1:12" s="33" customFormat="1">
      <c r="A314" s="33" t="s">
        <v>386</v>
      </c>
      <c r="B314" s="33" t="str">
        <f>'survey-based_src_summary'!C314</f>
        <v>35</v>
      </c>
      <c r="C314" s="33" t="str">
        <f>'survey-based_src_summary'!D314</f>
        <v>3503102</v>
      </c>
      <c r="D314" s="33" t="str">
        <f>'survey-based_src_summary'!F314</f>
        <v>2310021605CONV</v>
      </c>
      <c r="E314" s="33" t="str">
        <f>'survey-based_src_summary'!G314</f>
        <v>Venting - Compressor Shutdown</v>
      </c>
      <c r="F314" s="214">
        <f>'survey-based_src_summary'!M314</f>
        <v>0</v>
      </c>
      <c r="G314" s="214">
        <f>'survey-based_src_summary'!N314</f>
        <v>4.9235798759530167E-3</v>
      </c>
      <c r="H314" s="214">
        <f>'survey-based_src_summary'!O314</f>
        <v>0</v>
      </c>
      <c r="I314" s="214">
        <f>'survey-based_src_summary'!P314</f>
        <v>0</v>
      </c>
      <c r="J314" s="214">
        <f>'survey-based_src_summary'!Q314</f>
        <v>0</v>
      </c>
      <c r="K314" s="395" t="str">
        <f t="shared" si="4"/>
        <v>Tribal/Non-tribal</v>
      </c>
    </row>
    <row r="315" spans="1:12" s="33" customFormat="1">
      <c r="A315" s="33" t="s">
        <v>386</v>
      </c>
      <c r="B315" s="33" t="str">
        <f>'survey-based_src_summary'!C315</f>
        <v>35</v>
      </c>
      <c r="C315" s="33" t="str">
        <f>'survey-based_src_summary'!D315</f>
        <v>3503902</v>
      </c>
      <c r="D315" s="33" t="str">
        <f>'survey-based_src_summary'!F315</f>
        <v>2310021605CONV</v>
      </c>
      <c r="E315" s="33" t="str">
        <f>'survey-based_src_summary'!G315</f>
        <v>Venting - Compressor Shutdown</v>
      </c>
      <c r="F315" s="214">
        <f>'survey-based_src_summary'!M315</f>
        <v>0</v>
      </c>
      <c r="G315" s="214">
        <f>'survey-based_src_summary'!N315</f>
        <v>90.391367279708618</v>
      </c>
      <c r="H315" s="214">
        <f>'survey-based_src_summary'!O315</f>
        <v>0</v>
      </c>
      <c r="I315" s="214">
        <f>'survey-based_src_summary'!P315</f>
        <v>0</v>
      </c>
      <c r="J315" s="214">
        <f>'survey-based_src_summary'!Q315</f>
        <v>0</v>
      </c>
      <c r="K315" s="395" t="str">
        <f t="shared" si="4"/>
        <v>Tribal/Non-tribal</v>
      </c>
    </row>
    <row r="316" spans="1:12" s="33" customFormat="1">
      <c r="A316" s="33" t="s">
        <v>386</v>
      </c>
      <c r="B316" s="33" t="str">
        <f>'survey-based_src_summary'!C316</f>
        <v>35</v>
      </c>
      <c r="C316" s="33" t="str">
        <f>'survey-based_src_summary'!D316</f>
        <v>3504502</v>
      </c>
      <c r="D316" s="33" t="str">
        <f>'survey-based_src_summary'!F316</f>
        <v>2310021605CONV</v>
      </c>
      <c r="E316" s="33" t="str">
        <f>'survey-based_src_summary'!G316</f>
        <v>Venting - Compressor Shutdown</v>
      </c>
      <c r="F316" s="214">
        <f>'survey-based_src_summary'!M316</f>
        <v>0</v>
      </c>
      <c r="G316" s="214">
        <f>'survey-based_src_summary'!N316</f>
        <v>103.57356686993678</v>
      </c>
      <c r="H316" s="214">
        <f>'survey-based_src_summary'!O316</f>
        <v>0</v>
      </c>
      <c r="I316" s="214">
        <f>'survey-based_src_summary'!P316</f>
        <v>0</v>
      </c>
      <c r="J316" s="214">
        <f>'survey-based_src_summary'!Q316</f>
        <v>0</v>
      </c>
      <c r="K316" s="395" t="str">
        <f t="shared" si="4"/>
        <v>Tribal/Non-tribal</v>
      </c>
    </row>
    <row r="317" spans="1:12" s="33" customFormat="1">
      <c r="A317" s="33" t="s">
        <v>386</v>
      </c>
      <c r="B317" s="33" t="str">
        <f>'survey-based_src_summary'!C317</f>
        <v>35</v>
      </c>
      <c r="C317" s="33" t="str">
        <f>'survey-based_src_summary'!D317</f>
        <v>3504302</v>
      </c>
      <c r="D317" s="33" t="str">
        <f>'survey-based_src_summary'!F317</f>
        <v>2310021605CONV</v>
      </c>
      <c r="E317" s="33" t="str">
        <f>'survey-based_src_summary'!G317</f>
        <v>Venting - Compressor Shutdown</v>
      </c>
      <c r="F317" s="214">
        <f>'survey-based_src_summary'!M317</f>
        <v>0</v>
      </c>
      <c r="G317" s="214">
        <f>'survey-based_src_summary'!N317</f>
        <v>0.17345870733965388</v>
      </c>
      <c r="H317" s="214">
        <f>'survey-based_src_summary'!O317</f>
        <v>0</v>
      </c>
      <c r="I317" s="214">
        <f>'survey-based_src_summary'!P317</f>
        <v>0</v>
      </c>
      <c r="J317" s="214">
        <f>'survey-based_src_summary'!Q317</f>
        <v>0</v>
      </c>
      <c r="K317" s="395" t="str">
        <f t="shared" si="4"/>
        <v>Tribal/Non-tribal</v>
      </c>
    </row>
    <row r="318" spans="1:12">
      <c r="A318" t="s">
        <v>386</v>
      </c>
      <c r="B318" t="str">
        <f>'survey-based_src_summary'!C318</f>
        <v>35</v>
      </c>
      <c r="C318" t="str">
        <f>'survey-based_src_summary'!D318</f>
        <v>35031</v>
      </c>
      <c r="D318" t="str">
        <f>'survey-based_src_summary'!F318</f>
        <v>2310021605CBM</v>
      </c>
      <c r="E318" t="str">
        <f>'survey-based_src_summary'!G318</f>
        <v>Venting - Compressor Shutdown</v>
      </c>
      <c r="F318" s="199">
        <f>'survey-based_src_summary'!M318</f>
        <v>0</v>
      </c>
      <c r="G318" s="199">
        <f>'survey-based_src_summary'!N318</f>
        <v>0</v>
      </c>
      <c r="H318" s="199">
        <f>'survey-based_src_summary'!O318</f>
        <v>0</v>
      </c>
      <c r="I318" s="199">
        <f>'survey-based_src_summary'!P318</f>
        <v>0</v>
      </c>
      <c r="J318" s="199">
        <f>'survey-based_src_summary'!Q318</f>
        <v>0</v>
      </c>
      <c r="K318" s="395" t="str">
        <f t="shared" si="4"/>
        <v>Total</v>
      </c>
      <c r="L318"/>
    </row>
    <row r="319" spans="1:12">
      <c r="A319" t="s">
        <v>386</v>
      </c>
      <c r="B319" t="str">
        <f>'survey-based_src_summary'!C319</f>
        <v>35</v>
      </c>
      <c r="C319" t="str">
        <f>'survey-based_src_summary'!D319</f>
        <v>35039</v>
      </c>
      <c r="D319" t="str">
        <f>'survey-based_src_summary'!F319</f>
        <v>2310021605CBM</v>
      </c>
      <c r="E319" t="str">
        <f>'survey-based_src_summary'!G319</f>
        <v>Venting - Compressor Shutdown</v>
      </c>
      <c r="F319" s="199">
        <f>'survey-based_src_summary'!M319</f>
        <v>0</v>
      </c>
      <c r="G319" s="199">
        <f>'survey-based_src_summary'!N319</f>
        <v>0</v>
      </c>
      <c r="H319" s="199">
        <f>'survey-based_src_summary'!O319</f>
        <v>0</v>
      </c>
      <c r="I319" s="199">
        <f>'survey-based_src_summary'!P319</f>
        <v>0</v>
      </c>
      <c r="J319" s="199">
        <f>'survey-based_src_summary'!Q319</f>
        <v>0</v>
      </c>
      <c r="K319" s="395" t="str">
        <f t="shared" si="4"/>
        <v>Total</v>
      </c>
      <c r="L319"/>
    </row>
    <row r="320" spans="1:12">
      <c r="A320" t="s">
        <v>386</v>
      </c>
      <c r="B320" t="str">
        <f>'survey-based_src_summary'!C320</f>
        <v>35</v>
      </c>
      <c r="C320" t="str">
        <f>'survey-based_src_summary'!D320</f>
        <v>35045</v>
      </c>
      <c r="D320" t="str">
        <f>'survey-based_src_summary'!F320</f>
        <v>2310021605CBM</v>
      </c>
      <c r="E320" t="str">
        <f>'survey-based_src_summary'!G320</f>
        <v>Venting - Compressor Shutdown</v>
      </c>
      <c r="F320" s="199">
        <f>'survey-based_src_summary'!M320</f>
        <v>0</v>
      </c>
      <c r="G320" s="199">
        <f>'survey-based_src_summary'!N320</f>
        <v>0</v>
      </c>
      <c r="H320" s="199">
        <f>'survey-based_src_summary'!O320</f>
        <v>0</v>
      </c>
      <c r="I320" s="199">
        <f>'survey-based_src_summary'!P320</f>
        <v>0</v>
      </c>
      <c r="J320" s="199">
        <f>'survey-based_src_summary'!Q320</f>
        <v>0</v>
      </c>
      <c r="K320" s="395" t="str">
        <f t="shared" si="4"/>
        <v>Total</v>
      </c>
      <c r="L320"/>
    </row>
    <row r="321" spans="1:12">
      <c r="A321" t="s">
        <v>386</v>
      </c>
      <c r="B321" t="str">
        <f>'survey-based_src_summary'!C321</f>
        <v>35</v>
      </c>
      <c r="C321" t="str">
        <f>'survey-based_src_summary'!D321</f>
        <v>35043</v>
      </c>
      <c r="D321" t="str">
        <f>'survey-based_src_summary'!F321</f>
        <v>2310021605CBM</v>
      </c>
      <c r="E321" t="str">
        <f>'survey-based_src_summary'!G321</f>
        <v>Venting - Compressor Shutdown</v>
      </c>
      <c r="F321" s="199">
        <f>'survey-based_src_summary'!M321</f>
        <v>0</v>
      </c>
      <c r="G321" s="199">
        <f>'survey-based_src_summary'!N321</f>
        <v>0</v>
      </c>
      <c r="H321" s="199">
        <f>'survey-based_src_summary'!O321</f>
        <v>0</v>
      </c>
      <c r="I321" s="199">
        <f>'survey-based_src_summary'!P321</f>
        <v>0</v>
      </c>
      <c r="J321" s="199">
        <f>'survey-based_src_summary'!Q321</f>
        <v>0</v>
      </c>
      <c r="K321" s="395" t="str">
        <f t="shared" si="4"/>
        <v>Total</v>
      </c>
      <c r="L321"/>
    </row>
    <row r="322" spans="1:12" s="31" customFormat="1">
      <c r="A322" s="31" t="s">
        <v>386</v>
      </c>
      <c r="B322" s="31" t="str">
        <f>'survey-based_src_summary'!C322</f>
        <v>35</v>
      </c>
      <c r="C322" s="31" t="str">
        <f>'survey-based_src_summary'!D322</f>
        <v>3503101</v>
      </c>
      <c r="D322" s="31" t="str">
        <f>'survey-based_src_summary'!F322</f>
        <v>2310021605CBM</v>
      </c>
      <c r="E322" s="31" t="str">
        <f>'survey-based_src_summary'!G322</f>
        <v>Venting - Compressor Shutdown</v>
      </c>
      <c r="F322" s="215">
        <f>'survey-based_src_summary'!M322</f>
        <v>0</v>
      </c>
      <c r="G322" s="215">
        <f>'survey-based_src_summary'!N322</f>
        <v>0</v>
      </c>
      <c r="H322" s="215">
        <f>'survey-based_src_summary'!O322</f>
        <v>0</v>
      </c>
      <c r="I322" s="215">
        <f>'survey-based_src_summary'!P322</f>
        <v>0</v>
      </c>
      <c r="J322" s="215">
        <f>'survey-based_src_summary'!Q322</f>
        <v>0</v>
      </c>
      <c r="K322" s="395" t="str">
        <f t="shared" si="4"/>
        <v>Tribal/Non-tribal</v>
      </c>
    </row>
    <row r="323" spans="1:12" s="31" customFormat="1">
      <c r="A323" s="31" t="s">
        <v>386</v>
      </c>
      <c r="B323" s="31" t="str">
        <f>'survey-based_src_summary'!C323</f>
        <v>35</v>
      </c>
      <c r="C323" s="31" t="str">
        <f>'survey-based_src_summary'!D323</f>
        <v>3503901</v>
      </c>
      <c r="D323" s="31" t="str">
        <f>'survey-based_src_summary'!F323</f>
        <v>2310021605CBM</v>
      </c>
      <c r="E323" s="31" t="str">
        <f>'survey-based_src_summary'!G323</f>
        <v>Venting - Compressor Shutdown</v>
      </c>
      <c r="F323" s="215">
        <f>'survey-based_src_summary'!M323</f>
        <v>0</v>
      </c>
      <c r="G323" s="215">
        <f>'survey-based_src_summary'!N323</f>
        <v>0</v>
      </c>
      <c r="H323" s="215">
        <f>'survey-based_src_summary'!O323</f>
        <v>0</v>
      </c>
      <c r="I323" s="215">
        <f>'survey-based_src_summary'!P323</f>
        <v>0</v>
      </c>
      <c r="J323" s="215">
        <f>'survey-based_src_summary'!Q323</f>
        <v>0</v>
      </c>
      <c r="K323" s="395" t="str">
        <f t="shared" si="4"/>
        <v>Tribal/Non-tribal</v>
      </c>
    </row>
    <row r="324" spans="1:12" s="31" customFormat="1">
      <c r="A324" s="31" t="s">
        <v>386</v>
      </c>
      <c r="B324" s="31" t="str">
        <f>'survey-based_src_summary'!C324</f>
        <v>35</v>
      </c>
      <c r="C324" s="31" t="str">
        <f>'survey-based_src_summary'!D324</f>
        <v>3504501</v>
      </c>
      <c r="D324" s="31" t="str">
        <f>'survey-based_src_summary'!F324</f>
        <v>2310021605CBM</v>
      </c>
      <c r="E324" s="31" t="str">
        <f>'survey-based_src_summary'!G324</f>
        <v>Venting - Compressor Shutdown</v>
      </c>
      <c r="F324" s="215">
        <f>'survey-based_src_summary'!M324</f>
        <v>0</v>
      </c>
      <c r="G324" s="215">
        <f>'survey-based_src_summary'!N324</f>
        <v>0</v>
      </c>
      <c r="H324" s="215">
        <f>'survey-based_src_summary'!O324</f>
        <v>0</v>
      </c>
      <c r="I324" s="215">
        <f>'survey-based_src_summary'!P324</f>
        <v>0</v>
      </c>
      <c r="J324" s="215">
        <f>'survey-based_src_summary'!Q324</f>
        <v>0</v>
      </c>
      <c r="K324" s="395" t="str">
        <f t="shared" si="4"/>
        <v>Tribal/Non-tribal</v>
      </c>
    </row>
    <row r="325" spans="1:12" s="31" customFormat="1">
      <c r="A325" s="31" t="s">
        <v>386</v>
      </c>
      <c r="B325" s="31" t="str">
        <f>'survey-based_src_summary'!C325</f>
        <v>35</v>
      </c>
      <c r="C325" s="31" t="str">
        <f>'survey-based_src_summary'!D325</f>
        <v>3504301</v>
      </c>
      <c r="D325" s="31" t="str">
        <f>'survey-based_src_summary'!F325</f>
        <v>2310021605CBM</v>
      </c>
      <c r="E325" s="31" t="str">
        <f>'survey-based_src_summary'!G325</f>
        <v>Venting - Compressor Shutdown</v>
      </c>
      <c r="F325" s="215">
        <f>'survey-based_src_summary'!M325</f>
        <v>0</v>
      </c>
      <c r="G325" s="215">
        <f>'survey-based_src_summary'!N325</f>
        <v>0</v>
      </c>
      <c r="H325" s="215">
        <f>'survey-based_src_summary'!O325</f>
        <v>0</v>
      </c>
      <c r="I325" s="215">
        <f>'survey-based_src_summary'!P325</f>
        <v>0</v>
      </c>
      <c r="J325" s="215">
        <f>'survey-based_src_summary'!Q325</f>
        <v>0</v>
      </c>
      <c r="K325" s="395" t="str">
        <f t="shared" si="4"/>
        <v>Tribal/Non-tribal</v>
      </c>
    </row>
    <row r="326" spans="1:12" s="33" customFormat="1">
      <c r="A326" s="33" t="s">
        <v>386</v>
      </c>
      <c r="B326" s="33" t="str">
        <f>'survey-based_src_summary'!C326</f>
        <v>35</v>
      </c>
      <c r="C326" s="33" t="str">
        <f>'survey-based_src_summary'!D326</f>
        <v>3503102</v>
      </c>
      <c r="D326" s="33" t="str">
        <f>'survey-based_src_summary'!F326</f>
        <v>2310021605CBM</v>
      </c>
      <c r="E326" s="33" t="str">
        <f>'survey-based_src_summary'!G326</f>
        <v>Venting - Compressor Shutdown</v>
      </c>
      <c r="F326" s="214">
        <f>'survey-based_src_summary'!M326</f>
        <v>0</v>
      </c>
      <c r="G326" s="214">
        <f>'survey-based_src_summary'!N326</f>
        <v>0</v>
      </c>
      <c r="H326" s="214">
        <f>'survey-based_src_summary'!O326</f>
        <v>0</v>
      </c>
      <c r="I326" s="214">
        <f>'survey-based_src_summary'!P326</f>
        <v>0</v>
      </c>
      <c r="J326" s="214">
        <f>'survey-based_src_summary'!Q326</f>
        <v>0</v>
      </c>
      <c r="K326" s="395" t="str">
        <f t="shared" si="4"/>
        <v>Tribal/Non-tribal</v>
      </c>
    </row>
    <row r="327" spans="1:12" s="33" customFormat="1">
      <c r="A327" s="33" t="s">
        <v>386</v>
      </c>
      <c r="B327" s="33" t="str">
        <f>'survey-based_src_summary'!C327</f>
        <v>35</v>
      </c>
      <c r="C327" s="33" t="str">
        <f>'survey-based_src_summary'!D327</f>
        <v>3503902</v>
      </c>
      <c r="D327" s="33" t="str">
        <f>'survey-based_src_summary'!F327</f>
        <v>2310021605CBM</v>
      </c>
      <c r="E327" s="33" t="str">
        <f>'survey-based_src_summary'!G327</f>
        <v>Venting - Compressor Shutdown</v>
      </c>
      <c r="F327" s="214">
        <f>'survey-based_src_summary'!M327</f>
        <v>0</v>
      </c>
      <c r="G327" s="214">
        <f>'survey-based_src_summary'!N327</f>
        <v>0</v>
      </c>
      <c r="H327" s="214">
        <f>'survey-based_src_summary'!O327</f>
        <v>0</v>
      </c>
      <c r="I327" s="214">
        <f>'survey-based_src_summary'!P327</f>
        <v>0</v>
      </c>
      <c r="J327" s="214">
        <f>'survey-based_src_summary'!Q327</f>
        <v>0</v>
      </c>
      <c r="K327" s="395" t="str">
        <f t="shared" ref="K327:K390" si="5">IF(LEN(C327)=5,"Total","Tribal/Non-tribal")</f>
        <v>Tribal/Non-tribal</v>
      </c>
    </row>
    <row r="328" spans="1:12" s="33" customFormat="1">
      <c r="A328" s="33" t="s">
        <v>386</v>
      </c>
      <c r="B328" s="33" t="str">
        <f>'survey-based_src_summary'!C328</f>
        <v>35</v>
      </c>
      <c r="C328" s="33" t="str">
        <f>'survey-based_src_summary'!D328</f>
        <v>3504502</v>
      </c>
      <c r="D328" s="33" t="str">
        <f>'survey-based_src_summary'!F328</f>
        <v>2310021605CBM</v>
      </c>
      <c r="E328" s="33" t="str">
        <f>'survey-based_src_summary'!G328</f>
        <v>Venting - Compressor Shutdown</v>
      </c>
      <c r="F328" s="214">
        <f>'survey-based_src_summary'!M328</f>
        <v>0</v>
      </c>
      <c r="G328" s="214">
        <f>'survey-based_src_summary'!N328</f>
        <v>0</v>
      </c>
      <c r="H328" s="214">
        <f>'survey-based_src_summary'!O328</f>
        <v>0</v>
      </c>
      <c r="I328" s="214">
        <f>'survey-based_src_summary'!P328</f>
        <v>0</v>
      </c>
      <c r="J328" s="214">
        <f>'survey-based_src_summary'!Q328</f>
        <v>0</v>
      </c>
      <c r="K328" s="395" t="str">
        <f t="shared" si="5"/>
        <v>Tribal/Non-tribal</v>
      </c>
    </row>
    <row r="329" spans="1:12" s="33" customFormat="1">
      <c r="A329" s="33" t="s">
        <v>386</v>
      </c>
      <c r="B329" s="33" t="str">
        <f>'survey-based_src_summary'!C329</f>
        <v>35</v>
      </c>
      <c r="C329" s="33" t="str">
        <f>'survey-based_src_summary'!D329</f>
        <v>3504302</v>
      </c>
      <c r="D329" s="33" t="str">
        <f>'survey-based_src_summary'!F329</f>
        <v>2310021605CBM</v>
      </c>
      <c r="E329" s="33" t="str">
        <f>'survey-based_src_summary'!G329</f>
        <v>Venting - Compressor Shutdown</v>
      </c>
      <c r="F329" s="214">
        <f>'survey-based_src_summary'!M329</f>
        <v>0</v>
      </c>
      <c r="G329" s="214">
        <f>'survey-based_src_summary'!N329</f>
        <v>0</v>
      </c>
      <c r="H329" s="214">
        <f>'survey-based_src_summary'!O329</f>
        <v>0</v>
      </c>
      <c r="I329" s="214">
        <f>'survey-based_src_summary'!P329</f>
        <v>0</v>
      </c>
      <c r="J329" s="214">
        <f>'survey-based_src_summary'!Q329</f>
        <v>0</v>
      </c>
      <c r="K329" s="395" t="str">
        <f t="shared" si="5"/>
        <v>Tribal/Non-tribal</v>
      </c>
    </row>
    <row r="330" spans="1:12">
      <c r="A330" t="s">
        <v>386</v>
      </c>
      <c r="B330" t="str">
        <f>'survey-based_src_summary'!C330</f>
        <v>35</v>
      </c>
      <c r="C330" t="str">
        <f>'survey-based_src_summary'!D330</f>
        <v>35031</v>
      </c>
      <c r="D330" t="str">
        <f>'survey-based_src_summary'!F330</f>
        <v>2310021400CONV</v>
      </c>
      <c r="E330" t="str">
        <f>'survey-based_src_summary'!G330</f>
        <v>Dehydrator</v>
      </c>
      <c r="F330" s="199">
        <f>'survey-based_src_summary'!M330</f>
        <v>1.6521066567345757E-4</v>
      </c>
      <c r="G330" s="199">
        <f>'survey-based_src_summary'!N330</f>
        <v>0.23423481480226799</v>
      </c>
      <c r="H330" s="199">
        <f>'survey-based_src_summary'!O330</f>
        <v>1.3877695916570434E-4</v>
      </c>
      <c r="I330" s="199">
        <f>'survey-based_src_summary'!P330</f>
        <v>0</v>
      </c>
      <c r="J330" s="199">
        <f>'survey-based_src_summary'!Q330</f>
        <v>1.2556010591182773E-5</v>
      </c>
      <c r="K330" s="395" t="str">
        <f t="shared" si="5"/>
        <v>Total</v>
      </c>
      <c r="L330"/>
    </row>
    <row r="331" spans="1:12">
      <c r="A331" t="s">
        <v>386</v>
      </c>
      <c r="B331" t="str">
        <f>'survey-based_src_summary'!C331</f>
        <v>35</v>
      </c>
      <c r="C331" t="str">
        <f>'survey-based_src_summary'!D331</f>
        <v>35039</v>
      </c>
      <c r="D331" t="str">
        <f>'survey-based_src_summary'!F331</f>
        <v>2310021400CONV</v>
      </c>
      <c r="E331" t="str">
        <f>'survey-based_src_summary'!G331</f>
        <v>Dehydrator</v>
      </c>
      <c r="F331" s="199">
        <f>'survey-based_src_summary'!M331</f>
        <v>3.5317298051330037</v>
      </c>
      <c r="G331" s="199">
        <f>'survey-based_src_summary'!N331</f>
        <v>5007.2679839694174</v>
      </c>
      <c r="H331" s="199">
        <f>'survey-based_src_summary'!O331</f>
        <v>2.9666530363117234</v>
      </c>
      <c r="I331" s="199">
        <f>'survey-based_src_summary'!P331</f>
        <v>0</v>
      </c>
      <c r="J331" s="199">
        <f>'survey-based_src_summary'!Q331</f>
        <v>0.26841146519010822</v>
      </c>
      <c r="K331" s="395" t="str">
        <f t="shared" si="5"/>
        <v>Total</v>
      </c>
      <c r="L331"/>
    </row>
    <row r="332" spans="1:12">
      <c r="A332" t="s">
        <v>386</v>
      </c>
      <c r="B332" t="str">
        <f>'survey-based_src_summary'!C332</f>
        <v>35</v>
      </c>
      <c r="C332" t="str">
        <f>'survey-based_src_summary'!D332</f>
        <v>35045</v>
      </c>
      <c r="D332" t="str">
        <f>'survey-based_src_summary'!F332</f>
        <v>2310021400CONV</v>
      </c>
      <c r="E332" t="str">
        <f>'survey-based_src_summary'!G332</f>
        <v>Dehydrator</v>
      </c>
      <c r="F332" s="199">
        <f>'survey-based_src_summary'!M332</f>
        <v>3.5787185825040457</v>
      </c>
      <c r="G332" s="199">
        <f>'survey-based_src_summary'!N332</f>
        <v>5073.8884259392198</v>
      </c>
      <c r="H332" s="199">
        <f>'survey-based_src_summary'!O332</f>
        <v>3.0061236093033981</v>
      </c>
      <c r="I332" s="199">
        <f>'survey-based_src_summary'!P332</f>
        <v>0</v>
      </c>
      <c r="J332" s="199">
        <f>'survey-based_src_summary'!Q332</f>
        <v>0.27198261227030746</v>
      </c>
      <c r="K332" s="395" t="str">
        <f t="shared" si="5"/>
        <v>Total</v>
      </c>
      <c r="L332"/>
    </row>
    <row r="333" spans="1:12">
      <c r="A333" t="s">
        <v>386</v>
      </c>
      <c r="B333" t="str">
        <f>'survey-based_src_summary'!C333</f>
        <v>35</v>
      </c>
      <c r="C333" t="str">
        <f>'survey-based_src_summary'!D333</f>
        <v>35043</v>
      </c>
      <c r="D333" t="str">
        <f>'survey-based_src_summary'!F333</f>
        <v>2310021400CONV</v>
      </c>
      <c r="E333" t="str">
        <f>'survey-based_src_summary'!G333</f>
        <v>Dehydrator</v>
      </c>
      <c r="F333" s="199">
        <f>'survey-based_src_summary'!M333</f>
        <v>1.4403973286155964E-2</v>
      </c>
      <c r="G333" s="199">
        <f>'survey-based_src_summary'!N333</f>
        <v>20.42187773619996</v>
      </c>
      <c r="H333" s="199">
        <f>'survey-based_src_summary'!O333</f>
        <v>1.2099337560371012E-2</v>
      </c>
      <c r="I333" s="199">
        <f>'survey-based_src_summary'!P333</f>
        <v>0</v>
      </c>
      <c r="J333" s="199">
        <f>'survey-based_src_summary'!Q333</f>
        <v>1.0947019697478532E-3</v>
      </c>
      <c r="K333" s="395" t="str">
        <f t="shared" si="5"/>
        <v>Total</v>
      </c>
      <c r="L333"/>
    </row>
    <row r="334" spans="1:12" s="31" customFormat="1">
      <c r="A334" s="31" t="s">
        <v>386</v>
      </c>
      <c r="B334" s="31" t="str">
        <f>'survey-based_src_summary'!C334</f>
        <v>35</v>
      </c>
      <c r="C334" s="31" t="str">
        <f>'survey-based_src_summary'!D334</f>
        <v>3503101</v>
      </c>
      <c r="D334" s="31" t="str">
        <f>'survey-based_src_summary'!F334</f>
        <v>2310021400CONV</v>
      </c>
      <c r="E334" s="31" t="str">
        <f>'survey-based_src_summary'!G334</f>
        <v>Dehydrator</v>
      </c>
      <c r="F334" s="215">
        <f>'survey-based_src_summary'!M334</f>
        <v>0</v>
      </c>
      <c r="G334" s="215">
        <f>'survey-based_src_summary'!N334</f>
        <v>0</v>
      </c>
      <c r="H334" s="215">
        <f>'survey-based_src_summary'!O334</f>
        <v>0</v>
      </c>
      <c r="I334" s="215">
        <f>'survey-based_src_summary'!P334</f>
        <v>0</v>
      </c>
      <c r="J334" s="215">
        <f>'survey-based_src_summary'!Q334</f>
        <v>0</v>
      </c>
      <c r="K334" s="395" t="str">
        <f t="shared" si="5"/>
        <v>Tribal/Non-tribal</v>
      </c>
    </row>
    <row r="335" spans="1:12" s="31" customFormat="1">
      <c r="A335" s="31" t="s">
        <v>386</v>
      </c>
      <c r="B335" s="31" t="str">
        <f>'survey-based_src_summary'!C335</f>
        <v>35</v>
      </c>
      <c r="C335" s="31" t="str">
        <f>'survey-based_src_summary'!D335</f>
        <v>3503901</v>
      </c>
      <c r="D335" s="31" t="str">
        <f>'survey-based_src_summary'!F335</f>
        <v>2310021400CONV</v>
      </c>
      <c r="E335" s="31" t="str">
        <f>'survey-based_src_summary'!G335</f>
        <v>Dehydrator</v>
      </c>
      <c r="F335" s="215">
        <f>'survey-based_src_summary'!M335</f>
        <v>0.49864852369566853</v>
      </c>
      <c r="G335" s="215">
        <f>'survey-based_src_summary'!N335</f>
        <v>706.98126009696398</v>
      </c>
      <c r="H335" s="215">
        <f>'survey-based_src_summary'!O335</f>
        <v>0.41886475990436162</v>
      </c>
      <c r="I335" s="215">
        <f>'survey-based_src_summary'!P335</f>
        <v>0</v>
      </c>
      <c r="J335" s="215">
        <f>'survey-based_src_summary'!Q335</f>
        <v>3.7897287800870809E-2</v>
      </c>
      <c r="K335" s="395" t="str">
        <f t="shared" si="5"/>
        <v>Tribal/Non-tribal</v>
      </c>
    </row>
    <row r="336" spans="1:12" s="31" customFormat="1">
      <c r="A336" s="31" t="s">
        <v>386</v>
      </c>
      <c r="B336" s="31" t="str">
        <f>'survey-based_src_summary'!C336</f>
        <v>35</v>
      </c>
      <c r="C336" s="31" t="str">
        <f>'survey-based_src_summary'!D336</f>
        <v>3504501</v>
      </c>
      <c r="D336" s="31" t="str">
        <f>'survey-based_src_summary'!F336</f>
        <v>2310021400CONV</v>
      </c>
      <c r="E336" s="31" t="str">
        <f>'survey-based_src_summary'!G336</f>
        <v>Dehydrator</v>
      </c>
      <c r="F336" s="215">
        <f>'survey-based_src_summary'!M336</f>
        <v>0.1033087465979093</v>
      </c>
      <c r="G336" s="215">
        <f>'survey-based_src_summary'!N336</f>
        <v>146.47059878473334</v>
      </c>
      <c r="H336" s="215">
        <f>'survey-based_src_summary'!O336</f>
        <v>8.6779347142243835E-2</v>
      </c>
      <c r="I336" s="215">
        <f>'survey-based_src_summary'!P336</f>
        <v>0</v>
      </c>
      <c r="J336" s="215">
        <f>'survey-based_src_summary'!Q336</f>
        <v>7.8514647414411071E-3</v>
      </c>
      <c r="K336" s="395" t="str">
        <f t="shared" si="5"/>
        <v>Tribal/Non-tribal</v>
      </c>
    </row>
    <row r="337" spans="1:12" s="31" customFormat="1">
      <c r="A337" s="31" t="s">
        <v>386</v>
      </c>
      <c r="B337" s="31" t="str">
        <f>'survey-based_src_summary'!C337</f>
        <v>35</v>
      </c>
      <c r="C337" s="31" t="str">
        <f>'survey-based_src_summary'!D337</f>
        <v>3504301</v>
      </c>
      <c r="D337" s="31" t="str">
        <f>'survey-based_src_summary'!F337</f>
        <v>2310021400CONV</v>
      </c>
      <c r="E337" s="31" t="str">
        <f>'survey-based_src_summary'!G337</f>
        <v>Dehydrator</v>
      </c>
      <c r="F337" s="215">
        <f>'survey-based_src_summary'!M337</f>
        <v>8.5835683717551941E-3</v>
      </c>
      <c r="G337" s="215">
        <f>'survey-based_src_summary'!N337</f>
        <v>12.169738192778782</v>
      </c>
      <c r="H337" s="215">
        <f>'survey-based_src_summary'!O337</f>
        <v>7.2101974322743637E-3</v>
      </c>
      <c r="I337" s="215">
        <f>'survey-based_src_summary'!P337</f>
        <v>0</v>
      </c>
      <c r="J337" s="215">
        <f>'survey-based_src_summary'!Q337</f>
        <v>6.5235119625339474E-4</v>
      </c>
      <c r="K337" s="395" t="str">
        <f t="shared" si="5"/>
        <v>Tribal/Non-tribal</v>
      </c>
    </row>
    <row r="338" spans="1:12" s="33" customFormat="1">
      <c r="A338" s="33" t="s">
        <v>386</v>
      </c>
      <c r="B338" s="33" t="str">
        <f>'survey-based_src_summary'!C338</f>
        <v>35</v>
      </c>
      <c r="C338" s="33" t="str">
        <f>'survey-based_src_summary'!D338</f>
        <v>3503102</v>
      </c>
      <c r="D338" s="33" t="str">
        <f>'survey-based_src_summary'!F338</f>
        <v>2310021400CONV</v>
      </c>
      <c r="E338" s="33" t="str">
        <f>'survey-based_src_summary'!G338</f>
        <v>Dehydrator</v>
      </c>
      <c r="F338" s="214">
        <f>'survey-based_src_summary'!M338</f>
        <v>1.6521066567345757E-4</v>
      </c>
      <c r="G338" s="214">
        <f>'survey-based_src_summary'!N338</f>
        <v>0.23423481480226799</v>
      </c>
      <c r="H338" s="214">
        <f>'survey-based_src_summary'!O338</f>
        <v>1.3877695916570434E-4</v>
      </c>
      <c r="I338" s="214">
        <f>'survey-based_src_summary'!P338</f>
        <v>0</v>
      </c>
      <c r="J338" s="214">
        <f>'survey-based_src_summary'!Q338</f>
        <v>1.2556010591182773E-5</v>
      </c>
      <c r="K338" s="395" t="str">
        <f t="shared" si="5"/>
        <v>Tribal/Non-tribal</v>
      </c>
    </row>
    <row r="339" spans="1:12" s="33" customFormat="1">
      <c r="A339" s="33" t="s">
        <v>386</v>
      </c>
      <c r="B339" s="33" t="str">
        <f>'survey-based_src_summary'!C339</f>
        <v>35</v>
      </c>
      <c r="C339" s="33" t="str">
        <f>'survey-based_src_summary'!D339</f>
        <v>3503902</v>
      </c>
      <c r="D339" s="33" t="str">
        <f>'survey-based_src_summary'!F339</f>
        <v>2310021400CONV</v>
      </c>
      <c r="E339" s="33" t="str">
        <f>'survey-based_src_summary'!G339</f>
        <v>Dehydrator</v>
      </c>
      <c r="F339" s="214">
        <f>'survey-based_src_summary'!M339</f>
        <v>3.0330812814373354</v>
      </c>
      <c r="G339" s="214">
        <f>'survey-based_src_summary'!N339</f>
        <v>4300.286723872453</v>
      </c>
      <c r="H339" s="214">
        <f>'survey-based_src_summary'!O339</f>
        <v>2.5477882764073616</v>
      </c>
      <c r="I339" s="214">
        <f>'survey-based_src_summary'!P339</f>
        <v>0</v>
      </c>
      <c r="J339" s="214">
        <f>'survey-based_src_summary'!Q339</f>
        <v>0.23051417738923743</v>
      </c>
      <c r="K339" s="395" t="str">
        <f t="shared" si="5"/>
        <v>Tribal/Non-tribal</v>
      </c>
    </row>
    <row r="340" spans="1:12" s="33" customFormat="1">
      <c r="A340" s="33" t="s">
        <v>386</v>
      </c>
      <c r="B340" s="33" t="str">
        <f>'survey-based_src_summary'!C340</f>
        <v>35</v>
      </c>
      <c r="C340" s="33" t="str">
        <f>'survey-based_src_summary'!D340</f>
        <v>3504502</v>
      </c>
      <c r="D340" s="33" t="str">
        <f>'survey-based_src_summary'!F340</f>
        <v>2310021400CONV</v>
      </c>
      <c r="E340" s="33" t="str">
        <f>'survey-based_src_summary'!G340</f>
        <v>Dehydrator</v>
      </c>
      <c r="F340" s="214">
        <f>'survey-based_src_summary'!M340</f>
        <v>3.4754098359061363</v>
      </c>
      <c r="G340" s="214">
        <f>'survey-based_src_summary'!N340</f>
        <v>4927.4178271544861</v>
      </c>
      <c r="H340" s="214">
        <f>'survey-based_src_summary'!O340</f>
        <v>2.9193442621611543</v>
      </c>
      <c r="I340" s="214">
        <f>'survey-based_src_summary'!P340</f>
        <v>0</v>
      </c>
      <c r="J340" s="214">
        <f>'survey-based_src_summary'!Q340</f>
        <v>0.26413114752886635</v>
      </c>
      <c r="K340" s="395" t="str">
        <f t="shared" si="5"/>
        <v>Tribal/Non-tribal</v>
      </c>
    </row>
    <row r="341" spans="1:12" s="33" customFormat="1">
      <c r="A341" s="33" t="s">
        <v>386</v>
      </c>
      <c r="B341" s="33" t="str">
        <f>'survey-based_src_summary'!C341</f>
        <v>35</v>
      </c>
      <c r="C341" s="33" t="str">
        <f>'survey-based_src_summary'!D341</f>
        <v>3504302</v>
      </c>
      <c r="D341" s="33" t="str">
        <f>'survey-based_src_summary'!F341</f>
        <v>2310021400CONV</v>
      </c>
      <c r="E341" s="33" t="str">
        <f>'survey-based_src_summary'!G341</f>
        <v>Dehydrator</v>
      </c>
      <c r="F341" s="214">
        <f>'survey-based_src_summary'!M341</f>
        <v>5.8204049144007708E-3</v>
      </c>
      <c r="G341" s="214">
        <f>'survey-based_src_summary'!N341</f>
        <v>8.2521395434211797</v>
      </c>
      <c r="H341" s="214">
        <f>'survey-based_src_summary'!O341</f>
        <v>4.8891401280966472E-3</v>
      </c>
      <c r="I341" s="214">
        <f>'survey-based_src_summary'!P341</f>
        <v>0</v>
      </c>
      <c r="J341" s="214">
        <f>'survey-based_src_summary'!Q341</f>
        <v>4.4235077349445852E-4</v>
      </c>
      <c r="K341" s="395" t="str">
        <f t="shared" si="5"/>
        <v>Tribal/Non-tribal</v>
      </c>
    </row>
    <row r="342" spans="1:12">
      <c r="A342" t="s">
        <v>386</v>
      </c>
      <c r="B342" t="str">
        <f>'survey-based_src_summary'!C342</f>
        <v>35</v>
      </c>
      <c r="C342" t="str">
        <f>'survey-based_src_summary'!D342</f>
        <v>35031</v>
      </c>
      <c r="D342" t="str">
        <f>'survey-based_src_summary'!F342</f>
        <v>2310023400CBM</v>
      </c>
      <c r="E342" t="str">
        <f>'survey-based_src_summary'!G342</f>
        <v>Dehydrator</v>
      </c>
      <c r="F342" s="199">
        <f>'survey-based_src_summary'!M342</f>
        <v>6.6314157681894277E-5</v>
      </c>
      <c r="G342" s="199">
        <f>'survey-based_src_summary'!N342</f>
        <v>4.0762478289444067E-4</v>
      </c>
      <c r="H342" s="199">
        <f>'survey-based_src_summary'!O342</f>
        <v>5.5703892452791184E-5</v>
      </c>
      <c r="I342" s="199">
        <f>'survey-based_src_summary'!P342</f>
        <v>0</v>
      </c>
      <c r="J342" s="199">
        <f>'survey-based_src_summary'!Q342</f>
        <v>5.0398759838239636E-6</v>
      </c>
      <c r="K342" s="395" t="str">
        <f t="shared" si="5"/>
        <v>Total</v>
      </c>
      <c r="L342"/>
    </row>
    <row r="343" spans="1:12">
      <c r="A343" t="s">
        <v>386</v>
      </c>
      <c r="B343" t="str">
        <f>'survey-based_src_summary'!C343</f>
        <v>35</v>
      </c>
      <c r="C343" t="str">
        <f>'survey-based_src_summary'!D343</f>
        <v>35039</v>
      </c>
      <c r="D343" t="str">
        <f>'survey-based_src_summary'!F343</f>
        <v>2310023400CBM</v>
      </c>
      <c r="E343" t="str">
        <f>'survey-based_src_summary'!G343</f>
        <v>Dehydrator</v>
      </c>
      <c r="F343" s="199">
        <f>'survey-based_src_summary'!M343</f>
        <v>3.3238098646093076E-2</v>
      </c>
      <c r="G343" s="199">
        <f>'survey-based_src_summary'!N343</f>
        <v>0.20431040999465008</v>
      </c>
      <c r="H343" s="199">
        <f>'survey-based_src_summary'!O343</f>
        <v>2.7920002862718177E-2</v>
      </c>
      <c r="I343" s="199">
        <f>'survey-based_src_summary'!P343</f>
        <v>0</v>
      </c>
      <c r="J343" s="199">
        <f>'survey-based_src_summary'!Q343</f>
        <v>2.526095497103073E-3</v>
      </c>
      <c r="K343" s="395" t="str">
        <f t="shared" si="5"/>
        <v>Total</v>
      </c>
      <c r="L343"/>
    </row>
    <row r="344" spans="1:12">
      <c r="A344" t="s">
        <v>386</v>
      </c>
      <c r="B344" t="str">
        <f>'survey-based_src_summary'!C344</f>
        <v>35</v>
      </c>
      <c r="C344" t="str">
        <f>'survey-based_src_summary'!D344</f>
        <v>35045</v>
      </c>
      <c r="D344" t="str">
        <f>'survey-based_src_summary'!F344</f>
        <v>2310023400CBM</v>
      </c>
      <c r="E344" t="str">
        <f>'survey-based_src_summary'!G344</f>
        <v>Dehydrator</v>
      </c>
      <c r="F344" s="199">
        <f>'survey-based_src_summary'!M344</f>
        <v>7.4489785401119737E-2</v>
      </c>
      <c r="G344" s="199">
        <f>'survey-based_src_summary'!N344</f>
        <v>0.45787933773718342</v>
      </c>
      <c r="H344" s="199">
        <f>'survey-based_src_summary'!O344</f>
        <v>6.2571419736940567E-2</v>
      </c>
      <c r="I344" s="199">
        <f>'survey-based_src_summary'!P344</f>
        <v>0</v>
      </c>
      <c r="J344" s="199">
        <f>'survey-based_src_summary'!Q344</f>
        <v>5.6612236904850987E-3</v>
      </c>
      <c r="K344" s="395" t="str">
        <f t="shared" si="5"/>
        <v>Total</v>
      </c>
      <c r="L344"/>
    </row>
    <row r="345" spans="1:12">
      <c r="A345" t="s">
        <v>386</v>
      </c>
      <c r="B345" t="str">
        <f>'survey-based_src_summary'!C345</f>
        <v>35</v>
      </c>
      <c r="C345" t="str">
        <f>'survey-based_src_summary'!D345</f>
        <v>35043</v>
      </c>
      <c r="D345" t="str">
        <f>'survey-based_src_summary'!F345</f>
        <v>2310023400CBM</v>
      </c>
      <c r="E345" t="str">
        <f>'survey-based_src_summary'!G345</f>
        <v>Dehydrator</v>
      </c>
      <c r="F345" s="199">
        <f>'survey-based_src_summary'!M345</f>
        <v>3.2261389898431984E-4</v>
      </c>
      <c r="G345" s="199">
        <f>'survey-based_src_summary'!N345</f>
        <v>1.9830670422300673E-3</v>
      </c>
      <c r="H345" s="199">
        <f>'survey-based_src_summary'!O345</f>
        <v>2.7099567514682864E-4</v>
      </c>
      <c r="I345" s="199">
        <f>'survey-based_src_summary'!P345</f>
        <v>0</v>
      </c>
      <c r="J345" s="199">
        <f>'survey-based_src_summary'!Q345</f>
        <v>2.4518656322808304E-5</v>
      </c>
      <c r="K345" s="395" t="str">
        <f t="shared" si="5"/>
        <v>Total</v>
      </c>
      <c r="L345"/>
    </row>
    <row r="346" spans="1:12" s="31" customFormat="1">
      <c r="A346" s="31" t="s">
        <v>386</v>
      </c>
      <c r="B346" s="31" t="str">
        <f>'survey-based_src_summary'!C346</f>
        <v>35</v>
      </c>
      <c r="C346" s="31" t="str">
        <f>'survey-based_src_summary'!D346</f>
        <v>3503101</v>
      </c>
      <c r="D346" s="31" t="str">
        <f>'survey-based_src_summary'!F346</f>
        <v>2310023400CBM</v>
      </c>
      <c r="E346" s="31" t="str">
        <f>'survey-based_src_summary'!G346</f>
        <v>Dehydrator</v>
      </c>
      <c r="F346" s="215">
        <f>'survey-based_src_summary'!M346</f>
        <v>0</v>
      </c>
      <c r="G346" s="215">
        <f>'survey-based_src_summary'!N346</f>
        <v>0</v>
      </c>
      <c r="H346" s="215">
        <f>'survey-based_src_summary'!O346</f>
        <v>0</v>
      </c>
      <c r="I346" s="215">
        <f>'survey-based_src_summary'!P346</f>
        <v>0</v>
      </c>
      <c r="J346" s="215">
        <f>'survey-based_src_summary'!Q346</f>
        <v>0</v>
      </c>
      <c r="K346" s="395" t="str">
        <f t="shared" si="5"/>
        <v>Tribal/Non-tribal</v>
      </c>
    </row>
    <row r="347" spans="1:12" s="31" customFormat="1">
      <c r="A347" s="31" t="s">
        <v>386</v>
      </c>
      <c r="B347" s="31" t="str">
        <f>'survey-based_src_summary'!C347</f>
        <v>35</v>
      </c>
      <c r="C347" s="31" t="str">
        <f>'survey-based_src_summary'!D347</f>
        <v>3503901</v>
      </c>
      <c r="D347" s="31" t="str">
        <f>'survey-based_src_summary'!F347</f>
        <v>2310023400CBM</v>
      </c>
      <c r="E347" s="31" t="str">
        <f>'survey-based_src_summary'!G347</f>
        <v>Dehydrator</v>
      </c>
      <c r="F347" s="215">
        <f>'survey-based_src_summary'!M347</f>
        <v>1.6245568926455926E-4</v>
      </c>
      <c r="G347" s="215">
        <f>'survey-based_src_summary'!N347</f>
        <v>9.9859467994890903E-4</v>
      </c>
      <c r="H347" s="215">
        <f>'survey-based_src_summary'!O347</f>
        <v>1.3646277898222978E-4</v>
      </c>
      <c r="I347" s="215">
        <f>'survey-based_src_summary'!P347</f>
        <v>0</v>
      </c>
      <c r="J347" s="215">
        <f>'survey-based_src_summary'!Q347</f>
        <v>1.2346632384106504E-5</v>
      </c>
      <c r="K347" s="395" t="str">
        <f t="shared" si="5"/>
        <v>Tribal/Non-tribal</v>
      </c>
    </row>
    <row r="348" spans="1:12" s="31" customFormat="1">
      <c r="A348" s="31" t="s">
        <v>386</v>
      </c>
      <c r="B348" s="31" t="str">
        <f>'survey-based_src_summary'!C348</f>
        <v>35</v>
      </c>
      <c r="C348" s="31" t="str">
        <f>'survey-based_src_summary'!D348</f>
        <v>3504501</v>
      </c>
      <c r="D348" s="31" t="str">
        <f>'survey-based_src_summary'!F348</f>
        <v>2310023400CBM</v>
      </c>
      <c r="E348" s="31" t="str">
        <f>'survey-based_src_summary'!G348</f>
        <v>Dehydrator</v>
      </c>
      <c r="F348" s="215">
        <f>'survey-based_src_summary'!M348</f>
        <v>2.934779459261383E-4</v>
      </c>
      <c r="G348" s="215">
        <f>'survey-based_src_summary'!N348</f>
        <v>1.8039720049872663E-3</v>
      </c>
      <c r="H348" s="215">
        <f>'survey-based_src_summary'!O348</f>
        <v>2.4652147457795618E-4</v>
      </c>
      <c r="I348" s="215">
        <f>'survey-based_src_summary'!P348</f>
        <v>0</v>
      </c>
      <c r="J348" s="215">
        <f>'survey-based_src_summary'!Q348</f>
        <v>2.2304323890386511E-5</v>
      </c>
      <c r="K348" s="395" t="str">
        <f t="shared" si="5"/>
        <v>Tribal/Non-tribal</v>
      </c>
    </row>
    <row r="349" spans="1:12" s="31" customFormat="1">
      <c r="A349" s="31" t="s">
        <v>386</v>
      </c>
      <c r="B349" s="31" t="str">
        <f>'survey-based_src_summary'!C349</f>
        <v>35</v>
      </c>
      <c r="C349" s="31" t="str">
        <f>'survey-based_src_summary'!D349</f>
        <v>3504301</v>
      </c>
      <c r="D349" s="31" t="str">
        <f>'survey-based_src_summary'!F349</f>
        <v>2310023400CBM</v>
      </c>
      <c r="E349" s="31" t="str">
        <f>'survey-based_src_summary'!G349</f>
        <v>Dehydrator</v>
      </c>
      <c r="F349" s="215">
        <f>'survey-based_src_summary'!M349</f>
        <v>0</v>
      </c>
      <c r="G349" s="215">
        <f>'survey-based_src_summary'!N349</f>
        <v>0</v>
      </c>
      <c r="H349" s="215">
        <f>'survey-based_src_summary'!O349</f>
        <v>0</v>
      </c>
      <c r="I349" s="215">
        <f>'survey-based_src_summary'!P349</f>
        <v>0</v>
      </c>
      <c r="J349" s="215">
        <f>'survey-based_src_summary'!Q349</f>
        <v>0</v>
      </c>
      <c r="K349" s="395" t="str">
        <f t="shared" si="5"/>
        <v>Tribal/Non-tribal</v>
      </c>
    </row>
    <row r="350" spans="1:12" s="33" customFormat="1">
      <c r="A350" s="33" t="s">
        <v>386</v>
      </c>
      <c r="B350" s="33" t="str">
        <f>'survey-based_src_summary'!C350</f>
        <v>35</v>
      </c>
      <c r="C350" s="33" t="str">
        <f>'survey-based_src_summary'!D350</f>
        <v>3503102</v>
      </c>
      <c r="D350" s="33" t="str">
        <f>'survey-based_src_summary'!F350</f>
        <v>2310023400CBM</v>
      </c>
      <c r="E350" s="33" t="str">
        <f>'survey-based_src_summary'!G350</f>
        <v>Dehydrator</v>
      </c>
      <c r="F350" s="214">
        <f>'survey-based_src_summary'!M350</f>
        <v>6.6314157681894277E-5</v>
      </c>
      <c r="G350" s="214">
        <f>'survey-based_src_summary'!N350</f>
        <v>4.0762478289444067E-4</v>
      </c>
      <c r="H350" s="214">
        <f>'survey-based_src_summary'!O350</f>
        <v>5.5703892452791184E-5</v>
      </c>
      <c r="I350" s="214">
        <f>'survey-based_src_summary'!P350</f>
        <v>0</v>
      </c>
      <c r="J350" s="214">
        <f>'survey-based_src_summary'!Q350</f>
        <v>5.0398759838239636E-6</v>
      </c>
      <c r="K350" s="395" t="str">
        <f t="shared" si="5"/>
        <v>Tribal/Non-tribal</v>
      </c>
    </row>
    <row r="351" spans="1:12" s="33" customFormat="1">
      <c r="A351" s="33" t="s">
        <v>386</v>
      </c>
      <c r="B351" s="33" t="str">
        <f>'survey-based_src_summary'!C351</f>
        <v>35</v>
      </c>
      <c r="C351" s="33" t="str">
        <f>'survey-based_src_summary'!D351</f>
        <v>3503902</v>
      </c>
      <c r="D351" s="33" t="str">
        <f>'survey-based_src_summary'!F351</f>
        <v>2310023400CBM</v>
      </c>
      <c r="E351" s="33" t="str">
        <f>'survey-based_src_summary'!G351</f>
        <v>Dehydrator</v>
      </c>
      <c r="F351" s="214">
        <f>'survey-based_src_summary'!M351</f>
        <v>3.3075642956828515E-2</v>
      </c>
      <c r="G351" s="214">
        <f>'survey-based_src_summary'!N351</f>
        <v>0.20331181531470116</v>
      </c>
      <c r="H351" s="214">
        <f>'survey-based_src_summary'!O351</f>
        <v>2.7783540083735948E-2</v>
      </c>
      <c r="I351" s="214">
        <f>'survey-based_src_summary'!P351</f>
        <v>0</v>
      </c>
      <c r="J351" s="214">
        <f>'survey-based_src_summary'!Q351</f>
        <v>2.5137488647189667E-3</v>
      </c>
      <c r="K351" s="395" t="str">
        <f t="shared" si="5"/>
        <v>Tribal/Non-tribal</v>
      </c>
    </row>
    <row r="352" spans="1:12" s="33" customFormat="1">
      <c r="A352" s="33" t="s">
        <v>386</v>
      </c>
      <c r="B352" s="33" t="str">
        <f>'survey-based_src_summary'!C352</f>
        <v>35</v>
      </c>
      <c r="C352" s="33" t="str">
        <f>'survey-based_src_summary'!D352</f>
        <v>3504502</v>
      </c>
      <c r="D352" s="33" t="str">
        <f>'survey-based_src_summary'!F352</f>
        <v>2310023400CBM</v>
      </c>
      <c r="E352" s="33" t="str">
        <f>'survey-based_src_summary'!G352</f>
        <v>Dehydrator</v>
      </c>
      <c r="F352" s="214">
        <f>'survey-based_src_summary'!M352</f>
        <v>7.4196307455193594E-2</v>
      </c>
      <c r="G352" s="214">
        <f>'survey-based_src_summary'!N352</f>
        <v>0.45607536573219615</v>
      </c>
      <c r="H352" s="214">
        <f>'survey-based_src_summary'!O352</f>
        <v>6.2324898262362607E-2</v>
      </c>
      <c r="I352" s="214">
        <f>'survey-based_src_summary'!P352</f>
        <v>0</v>
      </c>
      <c r="J352" s="214">
        <f>'survey-based_src_summary'!Q352</f>
        <v>5.6389193665947121E-3</v>
      </c>
      <c r="K352" s="395" t="str">
        <f t="shared" si="5"/>
        <v>Tribal/Non-tribal</v>
      </c>
    </row>
    <row r="353" spans="1:12" s="33" customFormat="1">
      <c r="A353" s="33" t="s">
        <v>386</v>
      </c>
      <c r="B353" s="33" t="str">
        <f>'survey-based_src_summary'!C353</f>
        <v>35</v>
      </c>
      <c r="C353" s="33" t="str">
        <f>'survey-based_src_summary'!D353</f>
        <v>3504302</v>
      </c>
      <c r="D353" s="33" t="str">
        <f>'survey-based_src_summary'!F353</f>
        <v>2310023400CBM</v>
      </c>
      <c r="E353" s="33" t="str">
        <f>'survey-based_src_summary'!G353</f>
        <v>Dehydrator</v>
      </c>
      <c r="F353" s="214">
        <f>'survey-based_src_summary'!M353</f>
        <v>3.2261389898431984E-4</v>
      </c>
      <c r="G353" s="214">
        <f>'survey-based_src_summary'!N353</f>
        <v>1.9830670422300673E-3</v>
      </c>
      <c r="H353" s="214">
        <f>'survey-based_src_summary'!O353</f>
        <v>2.7099567514682864E-4</v>
      </c>
      <c r="I353" s="214">
        <f>'survey-based_src_summary'!P353</f>
        <v>0</v>
      </c>
      <c r="J353" s="214">
        <f>'survey-based_src_summary'!Q353</f>
        <v>2.4518656322808304E-5</v>
      </c>
      <c r="K353" s="395" t="str">
        <f t="shared" si="5"/>
        <v>Tribal/Non-tribal</v>
      </c>
    </row>
    <row r="354" spans="1:12">
      <c r="A354" t="s">
        <v>386</v>
      </c>
      <c r="B354" t="str">
        <f>'survey-based_src_summary'!C354</f>
        <v>35</v>
      </c>
      <c r="C354" t="str">
        <f>'survey-based_src_summary'!D354</f>
        <v>35031</v>
      </c>
      <c r="D354" t="str">
        <f>'survey-based_src_summary'!F354</f>
        <v>2310020600</v>
      </c>
      <c r="E354" t="str">
        <f>'survey-based_src_summary'!G354</f>
        <v>Survey-based Compressor Engines</v>
      </c>
      <c r="F354" s="199">
        <f>'survey-based_src_summary'!M354</f>
        <v>0.65791062761546204</v>
      </c>
      <c r="G354" s="199">
        <f>'survey-based_src_summary'!N354</f>
        <v>4.8149277335598956E-2</v>
      </c>
      <c r="H354" s="199">
        <f>'survey-based_src_summary'!O354</f>
        <v>0.2653644439360745</v>
      </c>
      <c r="I354" s="199">
        <f>'survey-based_src_summary'!P354</f>
        <v>0</v>
      </c>
      <c r="J354" s="199">
        <f>'survey-based_src_summary'!Q354</f>
        <v>3.7549623275888668E-3</v>
      </c>
      <c r="K354" s="395" t="str">
        <f t="shared" si="5"/>
        <v>Total</v>
      </c>
      <c r="L354"/>
    </row>
    <row r="355" spans="1:12">
      <c r="A355" t="s">
        <v>386</v>
      </c>
      <c r="B355" t="str">
        <f>'survey-based_src_summary'!C355</f>
        <v>35</v>
      </c>
      <c r="C355" t="str">
        <f>'survey-based_src_summary'!D355</f>
        <v>35039</v>
      </c>
      <c r="D355" t="str">
        <f>'survey-based_src_summary'!F355</f>
        <v>2310020600</v>
      </c>
      <c r="E355" t="str">
        <f>'survey-based_src_summary'!G355</f>
        <v>Survey-based Compressor Engines</v>
      </c>
      <c r="F355" s="199">
        <f>'survey-based_src_summary'!M355</f>
        <v>9786.4522384561515</v>
      </c>
      <c r="G355" s="199">
        <f>'survey-based_src_summary'!N355</f>
        <v>712.83758940758514</v>
      </c>
      <c r="H355" s="199">
        <f>'survey-based_src_summary'!O355</f>
        <v>4134.7798046980952</v>
      </c>
      <c r="I355" s="199">
        <f>'survey-based_src_summary'!P355</f>
        <v>0</v>
      </c>
      <c r="J355" s="199">
        <f>'survey-based_src_summary'!Q355</f>
        <v>55.590969521441295</v>
      </c>
      <c r="K355" s="395" t="str">
        <f t="shared" si="5"/>
        <v>Total</v>
      </c>
      <c r="L355"/>
    </row>
    <row r="356" spans="1:12">
      <c r="A356" t="s">
        <v>386</v>
      </c>
      <c r="B356" t="str">
        <f>'survey-based_src_summary'!C356</f>
        <v>35</v>
      </c>
      <c r="C356" t="str">
        <f>'survey-based_src_summary'!D356</f>
        <v>35045</v>
      </c>
      <c r="D356" t="str">
        <f>'survey-based_src_summary'!F356</f>
        <v>2310020600</v>
      </c>
      <c r="E356" t="str">
        <f>'survey-based_src_summary'!G356</f>
        <v>Survey-based Compressor Engines</v>
      </c>
      <c r="F356" s="199">
        <f>'survey-based_src_summary'!M356</f>
        <v>15854.223155299498</v>
      </c>
      <c r="G356" s="199">
        <f>'survey-based_src_summary'!N356</f>
        <v>1158.5100773534039</v>
      </c>
      <c r="H356" s="199">
        <f>'survey-based_src_summary'!O356</f>
        <v>6503.0376975124855</v>
      </c>
      <c r="I356" s="199">
        <f>'survey-based_src_summary'!P356</f>
        <v>0</v>
      </c>
      <c r="J356" s="199">
        <f>'survey-based_src_summary'!Q356</f>
        <v>90.347232027835688</v>
      </c>
      <c r="K356" s="395" t="str">
        <f t="shared" si="5"/>
        <v>Total</v>
      </c>
      <c r="L356"/>
    </row>
    <row r="357" spans="1:12">
      <c r="A357" t="s">
        <v>386</v>
      </c>
      <c r="B357" t="str">
        <f>'survey-based_src_summary'!C357</f>
        <v>35</v>
      </c>
      <c r="C357" t="str">
        <f>'survey-based_src_summary'!D357</f>
        <v>35043</v>
      </c>
      <c r="D357" t="str">
        <f>'survey-based_src_summary'!F357</f>
        <v>2310020600</v>
      </c>
      <c r="E357" t="str">
        <f>'survey-based_src_summary'!G357</f>
        <v>Survey-based Compressor Engines</v>
      </c>
      <c r="F357" s="199">
        <f>'survey-based_src_summary'!M357</f>
        <v>32.136429245779944</v>
      </c>
      <c r="G357" s="199">
        <f>'survey-based_src_summary'!N357</f>
        <v>2.2928033472522102</v>
      </c>
      <c r="H357" s="199">
        <f>'survey-based_src_summary'!O357</f>
        <v>15.505526008366109</v>
      </c>
      <c r="I357" s="199">
        <f>'survey-based_src_summary'!P357</f>
        <v>0</v>
      </c>
      <c r="J357" s="199">
        <f>'survey-based_src_summary'!Q357</f>
        <v>0.17880264779458582</v>
      </c>
      <c r="K357" s="395" t="str">
        <f t="shared" si="5"/>
        <v>Total</v>
      </c>
      <c r="L357"/>
    </row>
    <row r="358" spans="1:12" s="31" customFormat="1">
      <c r="A358" s="31" t="s">
        <v>386</v>
      </c>
      <c r="B358" s="31" t="str">
        <f>'survey-based_src_summary'!C358</f>
        <v>35</v>
      </c>
      <c r="C358" s="31" t="str">
        <f>'survey-based_src_summary'!D358</f>
        <v>3503101</v>
      </c>
      <c r="D358" s="31" t="str">
        <f>'survey-based_src_summary'!F358</f>
        <v>2310020600</v>
      </c>
      <c r="E358" s="31" t="str">
        <f>'survey-based_src_summary'!G358</f>
        <v>Survey-based Compressor Engines</v>
      </c>
      <c r="F358" s="215">
        <f>'survey-based_src_summary'!M358</f>
        <v>0</v>
      </c>
      <c r="G358" s="215">
        <f>'survey-based_src_summary'!N358</f>
        <v>0</v>
      </c>
      <c r="H358" s="215">
        <f>'survey-based_src_summary'!O358</f>
        <v>0</v>
      </c>
      <c r="I358" s="215">
        <f>'survey-based_src_summary'!P358</f>
        <v>0</v>
      </c>
      <c r="J358" s="215">
        <f>'survey-based_src_summary'!Q358</f>
        <v>0</v>
      </c>
      <c r="K358" s="395" t="str">
        <f t="shared" si="5"/>
        <v>Tribal/Non-tribal</v>
      </c>
    </row>
    <row r="359" spans="1:12" s="31" customFormat="1">
      <c r="A359" s="31" t="s">
        <v>386</v>
      </c>
      <c r="B359" s="31" t="str">
        <f>'survey-based_src_summary'!C359</f>
        <v>35</v>
      </c>
      <c r="C359" s="31" t="str">
        <f>'survey-based_src_summary'!D359</f>
        <v>3503901</v>
      </c>
      <c r="D359" s="31" t="str">
        <f>'survey-based_src_summary'!F359</f>
        <v>2310020600</v>
      </c>
      <c r="E359" s="31" t="str">
        <f>'survey-based_src_summary'!G359</f>
        <v>Survey-based Compressor Engines</v>
      </c>
      <c r="F359" s="215">
        <f>'survey-based_src_summary'!M359</f>
        <v>989.65484532839116</v>
      </c>
      <c r="G359" s="215">
        <f>'survey-based_src_summary'!N359</f>
        <v>72.085691229073646</v>
      </c>
      <c r="H359" s="215">
        <f>'survey-based_src_summary'!O359</f>
        <v>418.12954974692406</v>
      </c>
      <c r="I359" s="215">
        <f>'survey-based_src_summary'!P359</f>
        <v>0</v>
      </c>
      <c r="J359" s="215">
        <f>'survey-based_src_summary'!Q359</f>
        <v>5.6216360130191809</v>
      </c>
      <c r="K359" s="395" t="str">
        <f t="shared" si="5"/>
        <v>Tribal/Non-tribal</v>
      </c>
    </row>
    <row r="360" spans="1:12" s="31" customFormat="1">
      <c r="A360" s="31" t="s">
        <v>386</v>
      </c>
      <c r="B360" s="31" t="str">
        <f>'survey-based_src_summary'!C360</f>
        <v>35</v>
      </c>
      <c r="C360" s="31" t="str">
        <f>'survey-based_src_summary'!D360</f>
        <v>3504501</v>
      </c>
      <c r="D360" s="31" t="str">
        <f>'survey-based_src_summary'!F360</f>
        <v>2310020600</v>
      </c>
      <c r="E360" s="31" t="str">
        <f>'survey-based_src_summary'!G360</f>
        <v>Survey-based Compressor Engines</v>
      </c>
      <c r="F360" s="215">
        <f>'survey-based_src_summary'!M360</f>
        <v>177.9992508682065</v>
      </c>
      <c r="G360" s="215">
        <f>'survey-based_src_summary'!N360</f>
        <v>13.006876708635451</v>
      </c>
      <c r="H360" s="215">
        <f>'survey-based_src_summary'!O360</f>
        <v>73.01119879456256</v>
      </c>
      <c r="I360" s="215">
        <f>'survey-based_src_summary'!P360</f>
        <v>0</v>
      </c>
      <c r="J360" s="215">
        <f>'survey-based_src_summary'!Q360</f>
        <v>1.0143505273921443</v>
      </c>
      <c r="K360" s="395" t="str">
        <f t="shared" si="5"/>
        <v>Tribal/Non-tribal</v>
      </c>
    </row>
    <row r="361" spans="1:12" s="31" customFormat="1">
      <c r="A361" s="31" t="s">
        <v>386</v>
      </c>
      <c r="B361" s="31" t="str">
        <f>'survey-based_src_summary'!C361</f>
        <v>35</v>
      </c>
      <c r="C361" s="31" t="str">
        <f>'survey-based_src_summary'!D361</f>
        <v>3504301</v>
      </c>
      <c r="D361" s="31" t="str">
        <f>'survey-based_src_summary'!F361</f>
        <v>2310020600</v>
      </c>
      <c r="E361" s="31" t="str">
        <f>'survey-based_src_summary'!G361</f>
        <v>Survey-based Compressor Engines</v>
      </c>
      <c r="F361" s="215">
        <f>'survey-based_src_summary'!M361</f>
        <v>18.527028462780141</v>
      </c>
      <c r="G361" s="215">
        <f>'survey-based_src_summary'!N361</f>
        <v>1.3218280272901657</v>
      </c>
      <c r="H361" s="215">
        <f>'survey-based_src_summary'!O361</f>
        <v>8.9391176440394453</v>
      </c>
      <c r="I361" s="215">
        <f>'survey-based_src_summary'!P361</f>
        <v>0</v>
      </c>
      <c r="J361" s="215">
        <f>'survey-based_src_summary'!Q361</f>
        <v>0.10308182404383821</v>
      </c>
      <c r="K361" s="395" t="str">
        <f t="shared" si="5"/>
        <v>Tribal/Non-tribal</v>
      </c>
    </row>
    <row r="362" spans="1:12" s="33" customFormat="1">
      <c r="A362" s="33" t="s">
        <v>386</v>
      </c>
      <c r="B362" s="33" t="str">
        <f>'survey-based_src_summary'!C362</f>
        <v>35</v>
      </c>
      <c r="C362" s="33" t="str">
        <f>'survey-based_src_summary'!D362</f>
        <v>3503102</v>
      </c>
      <c r="D362" s="33" t="str">
        <f>'survey-based_src_summary'!F362</f>
        <v>2310020600</v>
      </c>
      <c r="E362" s="33" t="str">
        <f>'survey-based_src_summary'!G362</f>
        <v>Survey-based Compressor Engines</v>
      </c>
      <c r="F362" s="214">
        <f>'survey-based_src_summary'!M362</f>
        <v>0.65791062761546204</v>
      </c>
      <c r="G362" s="214">
        <f>'survey-based_src_summary'!N362</f>
        <v>4.8149277335598956E-2</v>
      </c>
      <c r="H362" s="214">
        <f>'survey-based_src_summary'!O362</f>
        <v>0.2653644439360745</v>
      </c>
      <c r="I362" s="214">
        <f>'survey-based_src_summary'!P362</f>
        <v>0</v>
      </c>
      <c r="J362" s="214">
        <f>'survey-based_src_summary'!Q362</f>
        <v>3.7549623275888668E-3</v>
      </c>
      <c r="K362" s="395" t="str">
        <f t="shared" si="5"/>
        <v>Tribal/Non-tribal</v>
      </c>
    </row>
    <row r="363" spans="1:12" s="33" customFormat="1">
      <c r="A363" s="33" t="s">
        <v>386</v>
      </c>
      <c r="B363" s="33" t="str">
        <f>'survey-based_src_summary'!C363</f>
        <v>35</v>
      </c>
      <c r="C363" s="33" t="str">
        <f>'survey-based_src_summary'!D363</f>
        <v>3503902</v>
      </c>
      <c r="D363" s="33" t="str">
        <f>'survey-based_src_summary'!F363</f>
        <v>2310020600</v>
      </c>
      <c r="E363" s="33" t="str">
        <f>'survey-based_src_summary'!G363</f>
        <v>Survey-based Compressor Engines</v>
      </c>
      <c r="F363" s="214">
        <f>'survey-based_src_summary'!M363</f>
        <v>8796.7973931277611</v>
      </c>
      <c r="G363" s="214">
        <f>'survey-based_src_summary'!N363</f>
        <v>640.75189817851151</v>
      </c>
      <c r="H363" s="214">
        <f>'survey-based_src_summary'!O363</f>
        <v>3716.6502549511711</v>
      </c>
      <c r="I363" s="214">
        <f>'survey-based_src_summary'!P363</f>
        <v>0</v>
      </c>
      <c r="J363" s="214">
        <f>'survey-based_src_summary'!Q363</f>
        <v>49.96933350842211</v>
      </c>
      <c r="K363" s="395" t="str">
        <f t="shared" si="5"/>
        <v>Tribal/Non-tribal</v>
      </c>
    </row>
    <row r="364" spans="1:12" s="33" customFormat="1">
      <c r="A364" s="33" t="s">
        <v>386</v>
      </c>
      <c r="B364" s="33" t="str">
        <f>'survey-based_src_summary'!C364</f>
        <v>35</v>
      </c>
      <c r="C364" s="33" t="str">
        <f>'survey-based_src_summary'!D364</f>
        <v>3504502</v>
      </c>
      <c r="D364" s="33" t="str">
        <f>'survey-based_src_summary'!F364</f>
        <v>2310020600</v>
      </c>
      <c r="E364" s="33" t="str">
        <f>'survey-based_src_summary'!G364</f>
        <v>Survey-based Compressor Engines</v>
      </c>
      <c r="F364" s="214">
        <f>'survey-based_src_summary'!M364</f>
        <v>15676.223904431292</v>
      </c>
      <c r="G364" s="214">
        <f>'survey-based_src_summary'!N364</f>
        <v>1145.5032006447684</v>
      </c>
      <c r="H364" s="214">
        <f>'survey-based_src_summary'!O364</f>
        <v>6430.0264987179225</v>
      </c>
      <c r="I364" s="214">
        <f>'survey-based_src_summary'!P364</f>
        <v>0</v>
      </c>
      <c r="J364" s="214">
        <f>'survey-based_src_summary'!Q364</f>
        <v>89.332881500443548</v>
      </c>
      <c r="K364" s="395" t="str">
        <f t="shared" si="5"/>
        <v>Tribal/Non-tribal</v>
      </c>
    </row>
    <row r="365" spans="1:12" s="33" customFormat="1">
      <c r="A365" s="33" t="s">
        <v>386</v>
      </c>
      <c r="B365" s="33" t="str">
        <f>'survey-based_src_summary'!C365</f>
        <v>35</v>
      </c>
      <c r="C365" s="33" t="str">
        <f>'survey-based_src_summary'!D365</f>
        <v>3504302</v>
      </c>
      <c r="D365" s="33" t="str">
        <f>'survey-based_src_summary'!F365</f>
        <v>2310020600</v>
      </c>
      <c r="E365" s="33" t="str">
        <f>'survey-based_src_summary'!G365</f>
        <v>Survey-based Compressor Engines</v>
      </c>
      <c r="F365" s="214">
        <f>'survey-based_src_summary'!M365</f>
        <v>13.609400782999799</v>
      </c>
      <c r="G365" s="214">
        <f>'survey-based_src_summary'!N365</f>
        <v>0.97097531996204467</v>
      </c>
      <c r="H365" s="214">
        <f>'survey-based_src_summary'!O365</f>
        <v>6.5664083643266649</v>
      </c>
      <c r="I365" s="214">
        <f>'survey-based_src_summary'!P365</f>
        <v>0</v>
      </c>
      <c r="J365" s="214">
        <f>'survey-based_src_summary'!Q365</f>
        <v>7.572082375074761E-2</v>
      </c>
      <c r="K365" s="395" t="str">
        <f t="shared" si="5"/>
        <v>Tribal/Non-tribal</v>
      </c>
    </row>
    <row r="366" spans="1:12">
      <c r="A366" t="s">
        <v>386</v>
      </c>
      <c r="B366" t="str">
        <f>'survey-based_src_summary'!C366</f>
        <v>35</v>
      </c>
      <c r="C366" t="str">
        <f>'survey-based_src_summary'!D366</f>
        <v>35031</v>
      </c>
      <c r="D366" t="str">
        <f>'survey-based_src_summary'!F366</f>
        <v>2310021700</v>
      </c>
      <c r="E366" t="str">
        <f>'survey-based_src_summary'!G366</f>
        <v>CBM pump engines</v>
      </c>
      <c r="F366" s="199">
        <f>'survey-based_src_summary'!M366</f>
        <v>2.6230323719406474</v>
      </c>
      <c r="G366" s="199">
        <f>'survey-based_src_summary'!N366</f>
        <v>3.50630578248995</v>
      </c>
      <c r="H366" s="199">
        <f>'survey-based_src_summary'!O366</f>
        <v>2.3768586390188173</v>
      </c>
      <c r="I366" s="199">
        <f>'survey-based_src_summary'!P366</f>
        <v>0</v>
      </c>
      <c r="J366" s="199">
        <f>'survey-based_src_summary'!Q366</f>
        <v>9.8216560831726751E-3</v>
      </c>
      <c r="K366" s="395" t="str">
        <f t="shared" si="5"/>
        <v>Total</v>
      </c>
      <c r="L366"/>
    </row>
    <row r="367" spans="1:12">
      <c r="A367" t="s">
        <v>386</v>
      </c>
      <c r="B367" t="str">
        <f>'survey-based_src_summary'!C367</f>
        <v>35</v>
      </c>
      <c r="C367" t="str">
        <f>'survey-based_src_summary'!D367</f>
        <v>35039</v>
      </c>
      <c r="D367" t="str">
        <f>'survey-based_src_summary'!F367</f>
        <v>2310021700</v>
      </c>
      <c r="E367" t="str">
        <f>'survey-based_src_summary'!G367</f>
        <v>CBM pump engines</v>
      </c>
      <c r="F367" s="199">
        <f>'survey-based_src_summary'!M367</f>
        <v>381.44503496704385</v>
      </c>
      <c r="G367" s="199">
        <f>'survey-based_src_summary'!N367</f>
        <v>509.89188929357618</v>
      </c>
      <c r="H367" s="199">
        <f>'survey-based_src_summary'!O367</f>
        <v>345.64610653336155</v>
      </c>
      <c r="I367" s="199">
        <f>'survey-based_src_summary'!P367</f>
        <v>0</v>
      </c>
      <c r="J367" s="199">
        <f>'survey-based_src_summary'!Q367</f>
        <v>1.4282789599383763</v>
      </c>
      <c r="K367" s="395" t="str">
        <f t="shared" si="5"/>
        <v>Total</v>
      </c>
      <c r="L367"/>
    </row>
    <row r="368" spans="1:12">
      <c r="A368" t="s">
        <v>386</v>
      </c>
      <c r="B368" t="str">
        <f>'survey-based_src_summary'!C368</f>
        <v>35</v>
      </c>
      <c r="C368" t="str">
        <f>'survey-based_src_summary'!D368</f>
        <v>35045</v>
      </c>
      <c r="D368" t="str">
        <f>'survey-based_src_summary'!F368</f>
        <v>2310021700</v>
      </c>
      <c r="E368" t="str">
        <f>'survey-based_src_summary'!G368</f>
        <v>CBM pump engines</v>
      </c>
      <c r="F368" s="199">
        <f>'survey-based_src_summary'!M368</f>
        <v>1320.9230293873245</v>
      </c>
      <c r="G368" s="199">
        <f>'survey-based_src_summary'!N368</f>
        <v>1765.7273717663893</v>
      </c>
      <c r="H368" s="199">
        <f>'survey-based_src_summary'!O368</f>
        <v>1196.9533229798858</v>
      </c>
      <c r="I368" s="199">
        <f>'survey-based_src_summary'!P368</f>
        <v>0</v>
      </c>
      <c r="J368" s="199">
        <f>'survey-based_src_summary'!Q368</f>
        <v>4.9460509316499035</v>
      </c>
      <c r="K368" s="395" t="str">
        <f t="shared" si="5"/>
        <v>Total</v>
      </c>
      <c r="L368"/>
    </row>
    <row r="369" spans="1:12">
      <c r="A369" t="s">
        <v>386</v>
      </c>
      <c r="B369" t="str">
        <f>'survey-based_src_summary'!C369</f>
        <v>35</v>
      </c>
      <c r="C369" t="str">
        <f>'survey-based_src_summary'!D369</f>
        <v>35043</v>
      </c>
      <c r="D369" t="str">
        <f>'survey-based_src_summary'!F369</f>
        <v>2310021700</v>
      </c>
      <c r="E369" t="str">
        <f>'survey-based_src_summary'!G369</f>
        <v>CBM pump engines</v>
      </c>
      <c r="F369" s="199">
        <f>'survey-based_src_summary'!M369</f>
        <v>9.8363713947774265</v>
      </c>
      <c r="G369" s="199">
        <f>'survey-based_src_summary'!N369</f>
        <v>13.148646684337312</v>
      </c>
      <c r="H369" s="199">
        <f>'survey-based_src_summary'!O369</f>
        <v>8.9132198963205642</v>
      </c>
      <c r="I369" s="199">
        <f>'survey-based_src_summary'!P369</f>
        <v>0</v>
      </c>
      <c r="J369" s="199">
        <f>'survey-based_src_summary'!Q369</f>
        <v>3.6831210311897532E-2</v>
      </c>
      <c r="K369" s="395" t="str">
        <f t="shared" si="5"/>
        <v>Total</v>
      </c>
      <c r="L369"/>
    </row>
    <row r="370" spans="1:12" s="31" customFormat="1">
      <c r="A370" s="31" t="s">
        <v>386</v>
      </c>
      <c r="B370" s="31" t="str">
        <f>'survey-based_src_summary'!C370</f>
        <v>35</v>
      </c>
      <c r="C370" s="31" t="str">
        <f>'survey-based_src_summary'!D370</f>
        <v>3503101</v>
      </c>
      <c r="D370" s="31" t="str">
        <f>'survey-based_src_summary'!F370</f>
        <v>2310021700</v>
      </c>
      <c r="E370" s="31" t="str">
        <f>'survey-based_src_summary'!G370</f>
        <v>CBM pump engines</v>
      </c>
      <c r="F370" s="215">
        <f>'survey-based_src_summary'!M370</f>
        <v>0</v>
      </c>
      <c r="G370" s="215">
        <f>'survey-based_src_summary'!N370</f>
        <v>0</v>
      </c>
      <c r="H370" s="215">
        <f>'survey-based_src_summary'!O370</f>
        <v>0</v>
      </c>
      <c r="I370" s="215">
        <f>'survey-based_src_summary'!P370</f>
        <v>0</v>
      </c>
      <c r="J370" s="215">
        <f>'survey-based_src_summary'!Q370</f>
        <v>0</v>
      </c>
      <c r="K370" s="395" t="str">
        <f t="shared" si="5"/>
        <v>Tribal/Non-tribal</v>
      </c>
    </row>
    <row r="371" spans="1:12" s="31" customFormat="1">
      <c r="A371" s="31" t="s">
        <v>386</v>
      </c>
      <c r="B371" s="31" t="str">
        <f>'survey-based_src_summary'!C371</f>
        <v>35</v>
      </c>
      <c r="C371" s="31" t="str">
        <f>'survey-based_src_summary'!D371</f>
        <v>3503901</v>
      </c>
      <c r="D371" s="31" t="str">
        <f>'survey-based_src_summary'!F371</f>
        <v>2310021700</v>
      </c>
      <c r="E371" s="31" t="str">
        <f>'survey-based_src_summary'!G371</f>
        <v>CBM pump engines</v>
      </c>
      <c r="F371" s="215">
        <f>'survey-based_src_summary'!M371</f>
        <v>19.466567639234533</v>
      </c>
      <c r="G371" s="215">
        <f>'survey-based_src_summary'!N371</f>
        <v>26.021691309963082</v>
      </c>
      <c r="H371" s="215">
        <f>'survey-based_src_summary'!O371</f>
        <v>17.639614348764781</v>
      </c>
      <c r="I371" s="215">
        <f>'survey-based_src_summary'!P371</f>
        <v>0</v>
      </c>
      <c r="J371" s="215">
        <f>'survey-based_src_summary'!Q371</f>
        <v>7.2890420460547195E-2</v>
      </c>
      <c r="K371" s="395" t="str">
        <f t="shared" si="5"/>
        <v>Tribal/Non-tribal</v>
      </c>
    </row>
    <row r="372" spans="1:12" s="31" customFormat="1">
      <c r="A372" s="31" t="s">
        <v>386</v>
      </c>
      <c r="B372" s="31" t="str">
        <f>'survey-based_src_summary'!C372</f>
        <v>35</v>
      </c>
      <c r="C372" s="31" t="str">
        <f>'survey-based_src_summary'!D372</f>
        <v>3504501</v>
      </c>
      <c r="D372" s="31" t="str">
        <f>'survey-based_src_summary'!F372</f>
        <v>2310021700</v>
      </c>
      <c r="E372" s="31" t="str">
        <f>'survey-based_src_summary'!G372</f>
        <v>CBM pump engines</v>
      </c>
      <c r="F372" s="215">
        <f>'survey-based_src_summary'!M372</f>
        <v>74.326894622531853</v>
      </c>
      <c r="G372" s="215">
        <f>'survey-based_src_summary'!N372</f>
        <v>99.355548638040858</v>
      </c>
      <c r="H372" s="215">
        <f>'survey-based_src_summary'!O372</f>
        <v>67.351254786192797</v>
      </c>
      <c r="I372" s="215">
        <f>'survey-based_src_summary'!P372</f>
        <v>0</v>
      </c>
      <c r="J372" s="215">
        <f>'survey-based_src_summary'!Q372</f>
        <v>0.27830887812208932</v>
      </c>
      <c r="K372" s="395" t="str">
        <f t="shared" si="5"/>
        <v>Tribal/Non-tribal</v>
      </c>
    </row>
    <row r="373" spans="1:12" s="31" customFormat="1">
      <c r="A373" s="31" t="s">
        <v>386</v>
      </c>
      <c r="B373" s="31" t="str">
        <f>'survey-based_src_summary'!C373</f>
        <v>35</v>
      </c>
      <c r="C373" s="31" t="str">
        <f>'survey-based_src_summary'!D373</f>
        <v>3504301</v>
      </c>
      <c r="D373" s="31" t="str">
        <f>'survey-based_src_summary'!F373</f>
        <v>2310021700</v>
      </c>
      <c r="E373" s="31" t="str">
        <f>'survey-based_src_summary'!G373</f>
        <v>CBM pump engines</v>
      </c>
      <c r="F373" s="215">
        <f>'survey-based_src_summary'!M373</f>
        <v>0</v>
      </c>
      <c r="G373" s="215">
        <f>'survey-based_src_summary'!N373</f>
        <v>0</v>
      </c>
      <c r="H373" s="215">
        <f>'survey-based_src_summary'!O373</f>
        <v>0</v>
      </c>
      <c r="I373" s="215">
        <f>'survey-based_src_summary'!P373</f>
        <v>0</v>
      </c>
      <c r="J373" s="215">
        <f>'survey-based_src_summary'!Q373</f>
        <v>0</v>
      </c>
      <c r="K373" s="395" t="str">
        <f t="shared" si="5"/>
        <v>Tribal/Non-tribal</v>
      </c>
    </row>
    <row r="374" spans="1:12" s="33" customFormat="1">
      <c r="A374" s="33" t="s">
        <v>386</v>
      </c>
      <c r="B374" s="33" t="str">
        <f>'survey-based_src_summary'!C374</f>
        <v>35</v>
      </c>
      <c r="C374" s="33" t="str">
        <f>'survey-based_src_summary'!D374</f>
        <v>3503102</v>
      </c>
      <c r="D374" s="33" t="str">
        <f>'survey-based_src_summary'!F374</f>
        <v>2310021700</v>
      </c>
      <c r="E374" s="33" t="str">
        <f>'survey-based_src_summary'!G374</f>
        <v>CBM pump engines</v>
      </c>
      <c r="F374" s="214">
        <f>'survey-based_src_summary'!M374</f>
        <v>2.6230323719406474</v>
      </c>
      <c r="G374" s="214">
        <f>'survey-based_src_summary'!N374</f>
        <v>3.50630578248995</v>
      </c>
      <c r="H374" s="214">
        <f>'survey-based_src_summary'!O374</f>
        <v>2.3768586390188173</v>
      </c>
      <c r="I374" s="214">
        <f>'survey-based_src_summary'!P374</f>
        <v>0</v>
      </c>
      <c r="J374" s="214">
        <f>'survey-based_src_summary'!Q374</f>
        <v>9.8216560831726751E-3</v>
      </c>
      <c r="K374" s="395" t="str">
        <f t="shared" si="5"/>
        <v>Tribal/Non-tribal</v>
      </c>
    </row>
    <row r="375" spans="1:12" s="33" customFormat="1">
      <c r="A375" s="33" t="s">
        <v>386</v>
      </c>
      <c r="B375" s="33" t="str">
        <f>'survey-based_src_summary'!C375</f>
        <v>35</v>
      </c>
      <c r="C375" s="33" t="str">
        <f>'survey-based_src_summary'!D375</f>
        <v>3503902</v>
      </c>
      <c r="D375" s="33" t="str">
        <f>'survey-based_src_summary'!F375</f>
        <v>2310021700</v>
      </c>
      <c r="E375" s="33" t="str">
        <f>'survey-based_src_summary'!G375</f>
        <v>CBM pump engines</v>
      </c>
      <c r="F375" s="214">
        <f>'survey-based_src_summary'!M375</f>
        <v>361.97846732780931</v>
      </c>
      <c r="G375" s="214">
        <f>'survey-based_src_summary'!N375</f>
        <v>483.87019798361308</v>
      </c>
      <c r="H375" s="214">
        <f>'survey-based_src_summary'!O375</f>
        <v>328.00649218459677</v>
      </c>
      <c r="I375" s="214">
        <f>'survey-based_src_summary'!P375</f>
        <v>0</v>
      </c>
      <c r="J375" s="214">
        <f>'survey-based_src_summary'!Q375</f>
        <v>1.3553885394778291</v>
      </c>
      <c r="K375" s="395" t="str">
        <f t="shared" si="5"/>
        <v>Tribal/Non-tribal</v>
      </c>
    </row>
    <row r="376" spans="1:12" s="33" customFormat="1">
      <c r="A376" s="33" t="s">
        <v>386</v>
      </c>
      <c r="B376" s="33" t="str">
        <f>'survey-based_src_summary'!C376</f>
        <v>35</v>
      </c>
      <c r="C376" s="33" t="str">
        <f>'survey-based_src_summary'!D376</f>
        <v>3504502</v>
      </c>
      <c r="D376" s="33" t="str">
        <f>'survey-based_src_summary'!F376</f>
        <v>2310021700</v>
      </c>
      <c r="E376" s="33" t="str">
        <f>'survey-based_src_summary'!G376</f>
        <v>CBM pump engines</v>
      </c>
      <c r="F376" s="214">
        <f>'survey-based_src_summary'!M376</f>
        <v>1246.5961347647926</v>
      </c>
      <c r="G376" s="214">
        <f>'survey-based_src_summary'!N376</f>
        <v>1666.3718231283485</v>
      </c>
      <c r="H376" s="214">
        <f>'survey-based_src_summary'!O376</f>
        <v>1129.602068193693</v>
      </c>
      <c r="I376" s="214">
        <f>'survey-based_src_summary'!P376</f>
        <v>0</v>
      </c>
      <c r="J376" s="214">
        <f>'survey-based_src_summary'!Q376</f>
        <v>4.6677420535278138</v>
      </c>
      <c r="K376" s="395" t="str">
        <f t="shared" si="5"/>
        <v>Tribal/Non-tribal</v>
      </c>
    </row>
    <row r="377" spans="1:12" s="33" customFormat="1">
      <c r="A377" s="33" t="s">
        <v>386</v>
      </c>
      <c r="B377" s="33" t="str">
        <f>'survey-based_src_summary'!C377</f>
        <v>35</v>
      </c>
      <c r="C377" s="33" t="str">
        <f>'survey-based_src_summary'!D377</f>
        <v>3504302</v>
      </c>
      <c r="D377" s="33" t="str">
        <f>'survey-based_src_summary'!F377</f>
        <v>2310021700</v>
      </c>
      <c r="E377" s="33" t="str">
        <f>'survey-based_src_summary'!G377</f>
        <v>CBM pump engines</v>
      </c>
      <c r="F377" s="214">
        <f>'survey-based_src_summary'!M377</f>
        <v>9.8363713947774265</v>
      </c>
      <c r="G377" s="214">
        <f>'survey-based_src_summary'!N377</f>
        <v>13.148646684337312</v>
      </c>
      <c r="H377" s="214">
        <f>'survey-based_src_summary'!O377</f>
        <v>8.9132198963205642</v>
      </c>
      <c r="I377" s="214">
        <f>'survey-based_src_summary'!P377</f>
        <v>0</v>
      </c>
      <c r="J377" s="214">
        <f>'survey-based_src_summary'!Q377</f>
        <v>3.6831210311897532E-2</v>
      </c>
      <c r="K377" s="395" t="str">
        <f t="shared" si="5"/>
        <v>Tribal/Non-tribal</v>
      </c>
    </row>
    <row r="378" spans="1:12">
      <c r="A378" t="s">
        <v>386</v>
      </c>
      <c r="B378" t="str">
        <f>'survey-based_src_summary'!C378</f>
        <v>35</v>
      </c>
      <c r="C378" t="str">
        <f>'survey-based_src_summary'!D378</f>
        <v>35031</v>
      </c>
      <c r="D378" t="str">
        <f>'survey-based_src_summary'!F378</f>
        <v>2310021700</v>
      </c>
      <c r="E378" t="str">
        <f>'survey-based_src_summary'!G378</f>
        <v>Saltwater Disposal Engines</v>
      </c>
      <c r="F378" s="199">
        <f>'survey-based_src_summary'!M378</f>
        <v>0.34376349064976258</v>
      </c>
      <c r="G378" s="199">
        <f>'survey-based_src_summary'!N378</f>
        <v>2.0183997336807999E-3</v>
      </c>
      <c r="H378" s="199">
        <f>'survey-based_src_summary'!O378</f>
        <v>0.13002365421053044</v>
      </c>
      <c r="I378" s="199">
        <f>'survey-based_src_summary'!P378</f>
        <v>0</v>
      </c>
      <c r="J378" s="199">
        <f>'survey-based_src_summary'!Q378</f>
        <v>3.9381312298347139E-3</v>
      </c>
      <c r="K378" s="395" t="str">
        <f t="shared" si="5"/>
        <v>Total</v>
      </c>
      <c r="L378"/>
    </row>
    <row r="379" spans="1:12">
      <c r="A379" t="s">
        <v>386</v>
      </c>
      <c r="B379" t="str">
        <f>'survey-based_src_summary'!C379</f>
        <v>35</v>
      </c>
      <c r="C379" t="str">
        <f>'survey-based_src_summary'!D379</f>
        <v>35039</v>
      </c>
      <c r="D379" t="str">
        <f>'survey-based_src_summary'!F379</f>
        <v>2310021700</v>
      </c>
      <c r="E379" t="str">
        <f>'survey-based_src_summary'!G379</f>
        <v>Saltwater Disposal Engines</v>
      </c>
      <c r="F379" s="199">
        <f>'survey-based_src_summary'!M379</f>
        <v>49.990567449336382</v>
      </c>
      <c r="G379" s="199">
        <f>'survey-based_src_summary'!N379</f>
        <v>0.29351851133340334</v>
      </c>
      <c r="H379" s="199">
        <f>'survey-based_src_summary'!O379</f>
        <v>18.908221590183583</v>
      </c>
      <c r="I379" s="199">
        <f>'survey-based_src_summary'!P379</f>
        <v>0</v>
      </c>
      <c r="J379" s="199">
        <f>'survey-based_src_summary'!Q379</f>
        <v>0.57268854961089311</v>
      </c>
      <c r="K379" s="395" t="str">
        <f t="shared" si="5"/>
        <v>Total</v>
      </c>
      <c r="L379"/>
    </row>
    <row r="380" spans="1:12">
      <c r="A380" t="s">
        <v>386</v>
      </c>
      <c r="B380" t="str">
        <f>'survey-based_src_summary'!C380</f>
        <v>35</v>
      </c>
      <c r="C380" t="str">
        <f>'survey-based_src_summary'!D380</f>
        <v>35045</v>
      </c>
      <c r="D380" t="str">
        <f>'survey-based_src_summary'!F380</f>
        <v>2310021700</v>
      </c>
      <c r="E380" t="str">
        <f>'survey-based_src_summary'!G380</f>
        <v>Saltwater Disposal Engines</v>
      </c>
      <c r="F380" s="199">
        <f>'survey-based_src_summary'!M380</f>
        <v>173.11456630094551</v>
      </c>
      <c r="G380" s="199">
        <f>'survey-based_src_summary'!N380</f>
        <v>1.0164383479398933</v>
      </c>
      <c r="H380" s="199">
        <f>'survey-based_src_summary'!O380</f>
        <v>65.478124116597868</v>
      </c>
      <c r="I380" s="199">
        <f>'survey-based_src_summary'!P380</f>
        <v>0</v>
      </c>
      <c r="J380" s="199">
        <f>'survey-based_src_summary'!Q380</f>
        <v>1.9831887283912666</v>
      </c>
      <c r="K380" s="395" t="str">
        <f t="shared" si="5"/>
        <v>Total</v>
      </c>
      <c r="L380"/>
    </row>
    <row r="381" spans="1:12">
      <c r="A381" t="s">
        <v>386</v>
      </c>
      <c r="B381" t="str">
        <f>'survey-based_src_summary'!C381</f>
        <v>35</v>
      </c>
      <c r="C381" t="str">
        <f>'survey-based_src_summary'!D381</f>
        <v>35043</v>
      </c>
      <c r="D381" t="str">
        <f>'survey-based_src_summary'!F381</f>
        <v>2310021700</v>
      </c>
      <c r="E381" t="str">
        <f>'survey-based_src_summary'!G381</f>
        <v>Saltwater Disposal Engines</v>
      </c>
      <c r="F381" s="199">
        <f>'survey-based_src_summary'!M381</f>
        <v>1.2891130899366097</v>
      </c>
      <c r="G381" s="199">
        <f>'survey-based_src_summary'!N381</f>
        <v>7.5689990013029992E-3</v>
      </c>
      <c r="H381" s="199">
        <f>'survey-based_src_summary'!O381</f>
        <v>0.48758870328948911</v>
      </c>
      <c r="I381" s="199">
        <f>'survey-based_src_summary'!P381</f>
        <v>0</v>
      </c>
      <c r="J381" s="199">
        <f>'survey-based_src_summary'!Q381</f>
        <v>1.4767992111880178E-2</v>
      </c>
      <c r="K381" s="395" t="str">
        <f t="shared" si="5"/>
        <v>Total</v>
      </c>
      <c r="L381"/>
    </row>
    <row r="382" spans="1:12" s="31" customFormat="1">
      <c r="A382" s="31" t="s">
        <v>386</v>
      </c>
      <c r="B382" s="31" t="str">
        <f>'survey-based_src_summary'!C382</f>
        <v>35</v>
      </c>
      <c r="C382" s="31" t="str">
        <f>'survey-based_src_summary'!D382</f>
        <v>3503101</v>
      </c>
      <c r="D382" s="31" t="str">
        <f>'survey-based_src_summary'!F382</f>
        <v>2310021700</v>
      </c>
      <c r="E382" s="31" t="str">
        <f>'survey-based_src_summary'!G382</f>
        <v>Saltwater Disposal Engines</v>
      </c>
      <c r="F382" s="215">
        <f>'survey-based_src_summary'!M382</f>
        <v>0</v>
      </c>
      <c r="G382" s="215">
        <f>'survey-based_src_summary'!N382</f>
        <v>0</v>
      </c>
      <c r="H382" s="215">
        <f>'survey-based_src_summary'!O382</f>
        <v>0</v>
      </c>
      <c r="I382" s="215">
        <f>'survey-based_src_summary'!P382</f>
        <v>0</v>
      </c>
      <c r="J382" s="215">
        <f>'survey-based_src_summary'!Q382</f>
        <v>0</v>
      </c>
      <c r="K382" s="395" t="str">
        <f t="shared" si="5"/>
        <v>Tribal/Non-tribal</v>
      </c>
    </row>
    <row r="383" spans="1:12" s="31" customFormat="1">
      <c r="A383" s="31" t="s">
        <v>386</v>
      </c>
      <c r="B383" s="31" t="str">
        <f>'survey-based_src_summary'!C383</f>
        <v>35</v>
      </c>
      <c r="C383" s="31" t="str">
        <f>'survey-based_src_summary'!D383</f>
        <v>3503901</v>
      </c>
      <c r="D383" s="31" t="str">
        <f>'survey-based_src_summary'!F383</f>
        <v>2310021700</v>
      </c>
      <c r="E383" s="31" t="str">
        <f>'survey-based_src_summary'!G383</f>
        <v>Saltwater Disposal Engines</v>
      </c>
      <c r="F383" s="215">
        <f>'survey-based_src_summary'!M383</f>
        <v>2.5512057396691525</v>
      </c>
      <c r="G383" s="215">
        <f>'survey-based_src_summary'!N383</f>
        <v>1.4979348085452961E-2</v>
      </c>
      <c r="H383" s="215">
        <f>'survey-based_src_summary'!O383</f>
        <v>0.96495730913038325</v>
      </c>
      <c r="I383" s="215">
        <f>'survey-based_src_summary'!P383</f>
        <v>0</v>
      </c>
      <c r="J383" s="215">
        <f>'survey-based_src_summary'!Q383</f>
        <v>2.9226439893702546E-2</v>
      </c>
      <c r="K383" s="395" t="str">
        <f t="shared" si="5"/>
        <v>Tribal/Non-tribal</v>
      </c>
    </row>
    <row r="384" spans="1:12" s="31" customFormat="1">
      <c r="A384" s="31" t="s">
        <v>386</v>
      </c>
      <c r="B384" s="31" t="str">
        <f>'survey-based_src_summary'!C384</f>
        <v>35</v>
      </c>
      <c r="C384" s="31" t="str">
        <f>'survey-based_src_summary'!D384</f>
        <v>3504501</v>
      </c>
      <c r="D384" s="31" t="str">
        <f>'survey-based_src_summary'!F384</f>
        <v>2310021700</v>
      </c>
      <c r="E384" s="31" t="str">
        <f>'survey-based_src_summary'!G384</f>
        <v>Saltwater Disposal Engines</v>
      </c>
      <c r="F384" s="215">
        <f>'survey-based_src_summary'!M384</f>
        <v>9.7409673696458547</v>
      </c>
      <c r="G384" s="215">
        <f>'survey-based_src_summary'!N384</f>
        <v>5.7193874508093122E-2</v>
      </c>
      <c r="H384" s="215">
        <f>'survey-based_src_summary'!O384</f>
        <v>3.6843824530432814</v>
      </c>
      <c r="I384" s="215">
        <f>'survey-based_src_summary'!P384</f>
        <v>0</v>
      </c>
      <c r="J384" s="215">
        <f>'survey-based_src_summary'!Q384</f>
        <v>0.1115918614123188</v>
      </c>
      <c r="K384" s="395" t="str">
        <f t="shared" si="5"/>
        <v>Tribal/Non-tribal</v>
      </c>
    </row>
    <row r="385" spans="1:12" s="31" customFormat="1">
      <c r="A385" s="31" t="s">
        <v>386</v>
      </c>
      <c r="B385" s="31" t="str">
        <f>'survey-based_src_summary'!C385</f>
        <v>35</v>
      </c>
      <c r="C385" s="31" t="str">
        <f>'survey-based_src_summary'!D385</f>
        <v>3504301</v>
      </c>
      <c r="D385" s="31" t="str">
        <f>'survey-based_src_summary'!F385</f>
        <v>2310021700</v>
      </c>
      <c r="E385" s="31" t="str">
        <f>'survey-based_src_summary'!G385</f>
        <v>Saltwater Disposal Engines</v>
      </c>
      <c r="F385" s="215">
        <f>'survey-based_src_summary'!M385</f>
        <v>0</v>
      </c>
      <c r="G385" s="215">
        <f>'survey-based_src_summary'!N385</f>
        <v>0</v>
      </c>
      <c r="H385" s="215">
        <f>'survey-based_src_summary'!O385</f>
        <v>0</v>
      </c>
      <c r="I385" s="215">
        <f>'survey-based_src_summary'!P385</f>
        <v>0</v>
      </c>
      <c r="J385" s="215">
        <f>'survey-based_src_summary'!Q385</f>
        <v>0</v>
      </c>
      <c r="K385" s="395" t="str">
        <f t="shared" si="5"/>
        <v>Tribal/Non-tribal</v>
      </c>
    </row>
    <row r="386" spans="1:12" s="33" customFormat="1">
      <c r="A386" s="33" t="s">
        <v>386</v>
      </c>
      <c r="B386" s="33" t="str">
        <f>'survey-based_src_summary'!C386</f>
        <v>35</v>
      </c>
      <c r="C386" s="33" t="str">
        <f>'survey-based_src_summary'!D386</f>
        <v>3503102</v>
      </c>
      <c r="D386" s="33" t="str">
        <f>'survey-based_src_summary'!F386</f>
        <v>2310021700</v>
      </c>
      <c r="E386" s="33" t="str">
        <f>'survey-based_src_summary'!G386</f>
        <v>Saltwater Disposal Engines</v>
      </c>
      <c r="F386" s="214">
        <f>'survey-based_src_summary'!M386</f>
        <v>0.34376349064976258</v>
      </c>
      <c r="G386" s="214">
        <f>'survey-based_src_summary'!N386</f>
        <v>2.0183997336807999E-3</v>
      </c>
      <c r="H386" s="214">
        <f>'survey-based_src_summary'!O386</f>
        <v>0.13002365421053044</v>
      </c>
      <c r="I386" s="214">
        <f>'survey-based_src_summary'!P386</f>
        <v>0</v>
      </c>
      <c r="J386" s="214">
        <f>'survey-based_src_summary'!Q386</f>
        <v>3.9381312298347139E-3</v>
      </c>
      <c r="K386" s="395" t="str">
        <f t="shared" si="5"/>
        <v>Tribal/Non-tribal</v>
      </c>
    </row>
    <row r="387" spans="1:12" s="33" customFormat="1">
      <c r="A387" s="33" t="s">
        <v>386</v>
      </c>
      <c r="B387" s="33" t="str">
        <f>'survey-based_src_summary'!C387</f>
        <v>35</v>
      </c>
      <c r="C387" s="33" t="str">
        <f>'survey-based_src_summary'!D387</f>
        <v>3503902</v>
      </c>
      <c r="D387" s="33" t="str">
        <f>'survey-based_src_summary'!F387</f>
        <v>2310021700</v>
      </c>
      <c r="E387" s="33" t="str">
        <f>'survey-based_src_summary'!G387</f>
        <v>Saltwater Disposal Engines</v>
      </c>
      <c r="F387" s="214">
        <f>'survey-based_src_summary'!M387</f>
        <v>47.439361709667232</v>
      </c>
      <c r="G387" s="214">
        <f>'survey-based_src_summary'!N387</f>
        <v>0.27853916324795036</v>
      </c>
      <c r="H387" s="214">
        <f>'survey-based_src_summary'!O387</f>
        <v>17.943264281053199</v>
      </c>
      <c r="I387" s="214">
        <f>'survey-based_src_summary'!P387</f>
        <v>0</v>
      </c>
      <c r="J387" s="214">
        <f>'survey-based_src_summary'!Q387</f>
        <v>0.54346210971719056</v>
      </c>
      <c r="K387" s="395" t="str">
        <f t="shared" si="5"/>
        <v>Tribal/Non-tribal</v>
      </c>
    </row>
    <row r="388" spans="1:12" s="33" customFormat="1">
      <c r="A388" s="33" t="s">
        <v>386</v>
      </c>
      <c r="B388" s="33" t="str">
        <f>'survey-based_src_summary'!C388</f>
        <v>35</v>
      </c>
      <c r="C388" s="33" t="str">
        <f>'survey-based_src_summary'!D388</f>
        <v>3504502</v>
      </c>
      <c r="D388" s="33" t="str">
        <f>'survey-based_src_summary'!F388</f>
        <v>2310021700</v>
      </c>
      <c r="E388" s="33" t="str">
        <f>'survey-based_src_summary'!G388</f>
        <v>Saltwater Disposal Engines</v>
      </c>
      <c r="F388" s="214">
        <f>'survey-based_src_summary'!M388</f>
        <v>163.37359893129965</v>
      </c>
      <c r="G388" s="214">
        <f>'survey-based_src_summary'!N388</f>
        <v>0.95924447343180008</v>
      </c>
      <c r="H388" s="214">
        <f>'survey-based_src_summary'!O388</f>
        <v>61.793741663554584</v>
      </c>
      <c r="I388" s="214">
        <f>'survey-based_src_summary'!P388</f>
        <v>0</v>
      </c>
      <c r="J388" s="214">
        <f>'survey-based_src_summary'!Q388</f>
        <v>1.8715968669789478</v>
      </c>
      <c r="K388" s="395" t="str">
        <f t="shared" si="5"/>
        <v>Tribal/Non-tribal</v>
      </c>
    </row>
    <row r="389" spans="1:12" s="33" customFormat="1">
      <c r="A389" s="33" t="s">
        <v>386</v>
      </c>
      <c r="B389" s="33" t="str">
        <f>'survey-based_src_summary'!C389</f>
        <v>35</v>
      </c>
      <c r="C389" s="33" t="str">
        <f>'survey-based_src_summary'!D389</f>
        <v>3504302</v>
      </c>
      <c r="D389" s="33" t="str">
        <f>'survey-based_src_summary'!F389</f>
        <v>2310021700</v>
      </c>
      <c r="E389" s="33" t="str">
        <f>'survey-based_src_summary'!G389</f>
        <v>Saltwater Disposal Engines</v>
      </c>
      <c r="F389" s="214">
        <f>'survey-based_src_summary'!M389</f>
        <v>1.2891130899366097</v>
      </c>
      <c r="G389" s="214">
        <f>'survey-based_src_summary'!N389</f>
        <v>7.5689990013029992E-3</v>
      </c>
      <c r="H389" s="214">
        <f>'survey-based_src_summary'!O389</f>
        <v>0.48758870328948911</v>
      </c>
      <c r="I389" s="214">
        <f>'survey-based_src_summary'!P389</f>
        <v>0</v>
      </c>
      <c r="J389" s="214">
        <f>'survey-based_src_summary'!Q389</f>
        <v>1.4767992111880178E-2</v>
      </c>
      <c r="K389" s="395" t="str">
        <f t="shared" si="5"/>
        <v>Tribal/Non-tribal</v>
      </c>
    </row>
    <row r="390" spans="1:12">
      <c r="A390" t="s">
        <v>387</v>
      </c>
      <c r="B390" t="str">
        <f>Permitted_sources!B5</f>
        <v>35</v>
      </c>
      <c r="C390" t="str">
        <f>Permitted_sources!C5</f>
        <v>35031</v>
      </c>
      <c r="D390" t="str">
        <f>Permitted_sources!V5</f>
        <v>20200201</v>
      </c>
      <c r="E390" t="str">
        <f>VLOOKUP(D390,SCC_xref!$L$6:$M485,2,FALSE)</f>
        <v>Permitted Compressor Engines</v>
      </c>
      <c r="F390" s="199">
        <f>Permitted_sources!W5</f>
        <v>18.11</v>
      </c>
      <c r="G390" s="199">
        <f>Permitted_sources!X5</f>
        <v>0.2</v>
      </c>
      <c r="H390" s="199">
        <f>Permitted_sources!Y5</f>
        <v>3.88</v>
      </c>
      <c r="I390" s="199">
        <f>Permitted_sources!Z5</f>
        <v>0.27</v>
      </c>
      <c r="J390" s="199">
        <f>Permitted_sources!AA5</f>
        <v>0.2</v>
      </c>
      <c r="K390" s="395" t="str">
        <f t="shared" si="5"/>
        <v>Total</v>
      </c>
      <c r="L390"/>
    </row>
    <row r="391" spans="1:12">
      <c r="A391" t="s">
        <v>387</v>
      </c>
      <c r="B391" t="str">
        <f>Permitted_sources!B6</f>
        <v>35</v>
      </c>
      <c r="C391" t="str">
        <f>Permitted_sources!C6</f>
        <v>35031</v>
      </c>
      <c r="D391" t="str">
        <f>Permitted_sources!V6</f>
        <v>20200201</v>
      </c>
      <c r="E391" t="str">
        <f>VLOOKUP(D391,SCC_xref!$L$6:$M486,2,FALSE)</f>
        <v>Permitted Compressor Engines</v>
      </c>
      <c r="F391" s="199">
        <f>Permitted_sources!W6</f>
        <v>22.51</v>
      </c>
      <c r="G391" s="199">
        <f>Permitted_sources!X6</f>
        <v>0.25</v>
      </c>
      <c r="H391" s="199">
        <f>Permitted_sources!Y6</f>
        <v>4.82</v>
      </c>
      <c r="I391" s="199">
        <f>Permitted_sources!Z6</f>
        <v>0.33</v>
      </c>
      <c r="J391" s="199">
        <f>Permitted_sources!AA6</f>
        <v>0.24</v>
      </c>
      <c r="K391" s="395" t="str">
        <f t="shared" ref="K391:K454" si="6">IF(LEN(C391)=5,"Total","Tribal/Non-tribal")</f>
        <v>Total</v>
      </c>
      <c r="L391"/>
    </row>
    <row r="392" spans="1:12">
      <c r="A392" t="s">
        <v>387</v>
      </c>
      <c r="B392" t="str">
        <f>Permitted_sources!B7</f>
        <v>35</v>
      </c>
      <c r="C392" t="str">
        <f>Permitted_sources!C7</f>
        <v>35031</v>
      </c>
      <c r="D392" t="str">
        <f>Permitted_sources!V7</f>
        <v>20200201</v>
      </c>
      <c r="E392" t="str">
        <f>VLOOKUP(D392,SCC_xref!$L$6:$M487,2,FALSE)</f>
        <v>Permitted Compressor Engines</v>
      </c>
      <c r="F392" s="199">
        <f>Permitted_sources!W7</f>
        <v>24.04</v>
      </c>
      <c r="G392" s="199">
        <f>Permitted_sources!X7</f>
        <v>0.27</v>
      </c>
      <c r="H392" s="199">
        <f>Permitted_sources!Y7</f>
        <v>5.15</v>
      </c>
      <c r="I392" s="199">
        <f>Permitted_sources!Z7</f>
        <v>0.35</v>
      </c>
      <c r="J392" s="199">
        <f>Permitted_sources!AA7</f>
        <v>0.26</v>
      </c>
      <c r="K392" s="395" t="str">
        <f t="shared" si="6"/>
        <v>Total</v>
      </c>
      <c r="L392"/>
    </row>
    <row r="393" spans="1:12">
      <c r="A393" t="s">
        <v>387</v>
      </c>
      <c r="B393" t="str">
        <f>Permitted_sources!B8</f>
        <v>35</v>
      </c>
      <c r="C393" t="str">
        <f>Permitted_sources!C8</f>
        <v>35031</v>
      </c>
      <c r="D393" t="str">
        <f>Permitted_sources!V8</f>
        <v>31088811</v>
      </c>
      <c r="E393" t="str">
        <f>VLOOKUP(D393,SCC_xref!$L$6:$M488,2,FALSE)</f>
        <v>Permitted Fugitives</v>
      </c>
      <c r="F393" s="199">
        <f>Permitted_sources!W8</f>
        <v>0</v>
      </c>
      <c r="G393" s="199">
        <f>Permitted_sources!X8</f>
        <v>0.56000000000000005</v>
      </c>
      <c r="H393" s="199">
        <f>Permitted_sources!Y8</f>
        <v>0</v>
      </c>
      <c r="I393" s="199">
        <f>Permitted_sources!Z8</f>
        <v>0</v>
      </c>
      <c r="J393" s="199">
        <f>Permitted_sources!AA8</f>
        <v>0</v>
      </c>
      <c r="K393" s="395" t="str">
        <f t="shared" si="6"/>
        <v>Total</v>
      </c>
      <c r="L393"/>
    </row>
    <row r="394" spans="1:12">
      <c r="A394" t="s">
        <v>387</v>
      </c>
      <c r="B394" t="str">
        <f>Permitted_sources!B9</f>
        <v>35</v>
      </c>
      <c r="C394" t="str">
        <f>Permitted_sources!C9</f>
        <v>35031</v>
      </c>
      <c r="D394" t="str">
        <f>Permitted_sources!V9</f>
        <v>31000207</v>
      </c>
      <c r="E394" t="str">
        <f>VLOOKUP(D394,SCC_xref!$L$6:$M489,2,FALSE)</f>
        <v>Permitted Fugitives</v>
      </c>
      <c r="F394" s="199">
        <f>Permitted_sources!W9</f>
        <v>0</v>
      </c>
      <c r="G394" s="199">
        <f>Permitted_sources!X9</f>
        <v>7.7</v>
      </c>
      <c r="H394" s="199">
        <f>Permitted_sources!Y9</f>
        <v>0</v>
      </c>
      <c r="I394" s="199">
        <f>Permitted_sources!Z9</f>
        <v>0</v>
      </c>
      <c r="J394" s="199">
        <f>Permitted_sources!AA9</f>
        <v>0</v>
      </c>
      <c r="K394" s="395" t="str">
        <f t="shared" si="6"/>
        <v>Total</v>
      </c>
      <c r="L394"/>
    </row>
    <row r="395" spans="1:12">
      <c r="A395" t="s">
        <v>387</v>
      </c>
      <c r="B395" t="str">
        <f>Permitted_sources!B10</f>
        <v>35</v>
      </c>
      <c r="C395" t="str">
        <f>Permitted_sources!C10</f>
        <v>35031</v>
      </c>
      <c r="D395" t="str">
        <f>Permitted_sources!V10</f>
        <v>31000207</v>
      </c>
      <c r="E395" t="str">
        <f>VLOOKUP(D395,SCC_xref!$L$6:$M490,2,FALSE)</f>
        <v>Permitted Fugitives</v>
      </c>
      <c r="F395" s="199">
        <f>Permitted_sources!W10</f>
        <v>0</v>
      </c>
      <c r="G395" s="199">
        <f>Permitted_sources!X10</f>
        <v>23.57</v>
      </c>
      <c r="H395" s="199">
        <f>Permitted_sources!Y10</f>
        <v>0</v>
      </c>
      <c r="I395" s="199">
        <f>Permitted_sources!Z10</f>
        <v>0</v>
      </c>
      <c r="J395" s="199">
        <f>Permitted_sources!AA10</f>
        <v>0</v>
      </c>
      <c r="K395" s="395" t="str">
        <f t="shared" si="6"/>
        <v>Total</v>
      </c>
      <c r="L395"/>
    </row>
    <row r="396" spans="1:12">
      <c r="A396" t="s">
        <v>387</v>
      </c>
      <c r="B396" t="str">
        <f>Permitted_sources!B11</f>
        <v>35</v>
      </c>
      <c r="C396" t="str">
        <f>Permitted_sources!C11</f>
        <v>35031</v>
      </c>
      <c r="D396" t="str">
        <f>Permitted_sources!V11</f>
        <v>31000207</v>
      </c>
      <c r="E396" t="str">
        <f>VLOOKUP(D396,SCC_xref!$L$6:$M491,2,FALSE)</f>
        <v>Permitted Fugitives</v>
      </c>
      <c r="F396" s="199">
        <f>Permitted_sources!W11</f>
        <v>0</v>
      </c>
      <c r="G396" s="199">
        <f>Permitted_sources!X11</f>
        <v>19.34</v>
      </c>
      <c r="H396" s="199">
        <f>Permitted_sources!Y11</f>
        <v>0</v>
      </c>
      <c r="I396" s="199">
        <f>Permitted_sources!Z11</f>
        <v>0</v>
      </c>
      <c r="J396" s="199">
        <f>Permitted_sources!AA11</f>
        <v>0</v>
      </c>
      <c r="K396" s="395" t="str">
        <f t="shared" si="6"/>
        <v>Total</v>
      </c>
      <c r="L396"/>
    </row>
    <row r="397" spans="1:12">
      <c r="A397" t="s">
        <v>387</v>
      </c>
      <c r="B397" t="str">
        <f>Permitted_sources!B12</f>
        <v>35</v>
      </c>
      <c r="C397" t="str">
        <f>Permitted_sources!C12</f>
        <v>35031</v>
      </c>
      <c r="D397" t="str">
        <f>Permitted_sources!V12</f>
        <v>31000207</v>
      </c>
      <c r="E397" t="str">
        <f>VLOOKUP(D397,SCC_xref!$L$6:$M492,2,FALSE)</f>
        <v>Permitted Fugitives</v>
      </c>
      <c r="F397" s="199">
        <f>Permitted_sources!W12</f>
        <v>0</v>
      </c>
      <c r="G397" s="199">
        <f>Permitted_sources!X12</f>
        <v>12.85</v>
      </c>
      <c r="H397" s="199">
        <f>Permitted_sources!Y12</f>
        <v>0</v>
      </c>
      <c r="I397" s="199">
        <f>Permitted_sources!Z12</f>
        <v>0</v>
      </c>
      <c r="J397" s="199">
        <f>Permitted_sources!AA12</f>
        <v>0</v>
      </c>
      <c r="K397" s="395" t="str">
        <f t="shared" si="6"/>
        <v>Total</v>
      </c>
      <c r="L397"/>
    </row>
    <row r="398" spans="1:12">
      <c r="A398" t="s">
        <v>387</v>
      </c>
      <c r="B398" t="str">
        <f>Permitted_sources!B13</f>
        <v>35</v>
      </c>
      <c r="C398" t="str">
        <f>Permitted_sources!C13</f>
        <v>35031</v>
      </c>
      <c r="D398" t="str">
        <f>Permitted_sources!V13</f>
        <v>31000207</v>
      </c>
      <c r="E398" t="str">
        <f>VLOOKUP(D398,SCC_xref!$L$6:$M493,2,FALSE)</f>
        <v>Permitted Fugitives</v>
      </c>
      <c r="F398" s="199">
        <f>Permitted_sources!W13</f>
        <v>0</v>
      </c>
      <c r="G398" s="199">
        <f>Permitted_sources!X13</f>
        <v>16.29</v>
      </c>
      <c r="H398" s="199">
        <f>Permitted_sources!Y13</f>
        <v>0</v>
      </c>
      <c r="I398" s="199">
        <f>Permitted_sources!Z13</f>
        <v>0</v>
      </c>
      <c r="J398" s="199">
        <f>Permitted_sources!AA13</f>
        <v>0</v>
      </c>
      <c r="K398" s="395" t="str">
        <f t="shared" si="6"/>
        <v>Total</v>
      </c>
      <c r="L398"/>
    </row>
    <row r="399" spans="1:12">
      <c r="A399" t="s">
        <v>387</v>
      </c>
      <c r="B399" t="str">
        <f>Permitted_sources!B14</f>
        <v>35</v>
      </c>
      <c r="C399" t="str">
        <f>Permitted_sources!C14</f>
        <v>35031</v>
      </c>
      <c r="D399" t="str">
        <f>Permitted_sources!V14</f>
        <v>31000207</v>
      </c>
      <c r="E399" t="str">
        <f>VLOOKUP(D399,SCC_xref!$L$6:$M494,2,FALSE)</f>
        <v>Permitted Fugitives</v>
      </c>
      <c r="F399" s="199">
        <f>Permitted_sources!W14</f>
        <v>0</v>
      </c>
      <c r="G399" s="199">
        <f>Permitted_sources!X14</f>
        <v>5.82</v>
      </c>
      <c r="H399" s="199">
        <f>Permitted_sources!Y14</f>
        <v>0</v>
      </c>
      <c r="I399" s="199">
        <f>Permitted_sources!Z14</f>
        <v>0</v>
      </c>
      <c r="J399" s="199">
        <f>Permitted_sources!AA14</f>
        <v>0</v>
      </c>
      <c r="K399" s="395" t="str">
        <f t="shared" si="6"/>
        <v>Total</v>
      </c>
      <c r="L399"/>
    </row>
    <row r="400" spans="1:12">
      <c r="A400" t="s">
        <v>387</v>
      </c>
      <c r="B400" t="str">
        <f>Permitted_sources!B15</f>
        <v>35</v>
      </c>
      <c r="C400" t="str">
        <f>Permitted_sources!C15</f>
        <v>35031</v>
      </c>
      <c r="D400" t="str">
        <f>Permitted_sources!V15</f>
        <v>31000207</v>
      </c>
      <c r="E400" t="str">
        <f>VLOOKUP(D400,SCC_xref!$L$6:$M495,2,FALSE)</f>
        <v>Permitted Fugitives</v>
      </c>
      <c r="F400" s="199">
        <f>Permitted_sources!W15</f>
        <v>0</v>
      </c>
      <c r="G400" s="199">
        <f>Permitted_sources!X15</f>
        <v>20.36</v>
      </c>
      <c r="H400" s="199">
        <f>Permitted_sources!Y15</f>
        <v>0</v>
      </c>
      <c r="I400" s="199">
        <f>Permitted_sources!Z15</f>
        <v>0</v>
      </c>
      <c r="J400" s="199">
        <f>Permitted_sources!AA15</f>
        <v>0</v>
      </c>
      <c r="K400" s="395" t="str">
        <f t="shared" si="6"/>
        <v>Total</v>
      </c>
      <c r="L400"/>
    </row>
    <row r="401" spans="1:12">
      <c r="A401" t="s">
        <v>387</v>
      </c>
      <c r="B401" t="str">
        <f>Permitted_sources!B16</f>
        <v>35</v>
      </c>
      <c r="C401" t="str">
        <f>Permitted_sources!C16</f>
        <v>35031</v>
      </c>
      <c r="D401" t="str">
        <f>Permitted_sources!V16</f>
        <v>31000207</v>
      </c>
      <c r="E401" t="str">
        <f>VLOOKUP(D401,SCC_xref!$L$6:$M496,2,FALSE)</f>
        <v>Permitted Fugitives</v>
      </c>
      <c r="F401" s="199">
        <f>Permitted_sources!W16</f>
        <v>0</v>
      </c>
      <c r="G401" s="199">
        <f>Permitted_sources!X16</f>
        <v>1.139</v>
      </c>
      <c r="H401" s="199">
        <f>Permitted_sources!Y16</f>
        <v>0</v>
      </c>
      <c r="I401" s="199">
        <f>Permitted_sources!Z16</f>
        <v>0</v>
      </c>
      <c r="J401" s="199">
        <f>Permitted_sources!AA16</f>
        <v>0</v>
      </c>
      <c r="K401" s="395" t="str">
        <f t="shared" si="6"/>
        <v>Total</v>
      </c>
      <c r="L401"/>
    </row>
    <row r="402" spans="1:12">
      <c r="A402" t="s">
        <v>387</v>
      </c>
      <c r="B402" t="str">
        <f>Permitted_sources!B17</f>
        <v>35</v>
      </c>
      <c r="C402" t="str">
        <f>Permitted_sources!C17</f>
        <v>35031</v>
      </c>
      <c r="D402" t="str">
        <f>Permitted_sources!V17</f>
        <v>31000207</v>
      </c>
      <c r="E402" t="str">
        <f>VLOOKUP(D402,SCC_xref!$L$6:$M497,2,FALSE)</f>
        <v>Permitted Fugitives</v>
      </c>
      <c r="F402" s="199">
        <f>Permitted_sources!W17</f>
        <v>0</v>
      </c>
      <c r="G402" s="199">
        <f>Permitted_sources!X17</f>
        <v>11.57</v>
      </c>
      <c r="H402" s="199">
        <f>Permitted_sources!Y17</f>
        <v>0</v>
      </c>
      <c r="I402" s="199">
        <f>Permitted_sources!Z17</f>
        <v>0</v>
      </c>
      <c r="J402" s="199">
        <f>Permitted_sources!AA17</f>
        <v>0</v>
      </c>
      <c r="K402" s="395" t="str">
        <f t="shared" si="6"/>
        <v>Total</v>
      </c>
      <c r="L402"/>
    </row>
    <row r="403" spans="1:12">
      <c r="A403" t="s">
        <v>387</v>
      </c>
      <c r="B403" t="str">
        <f>Permitted_sources!B18</f>
        <v>35</v>
      </c>
      <c r="C403" t="str">
        <f>Permitted_sources!C18</f>
        <v>35031</v>
      </c>
      <c r="D403" t="str">
        <f>Permitted_sources!V18</f>
        <v>31000306</v>
      </c>
      <c r="E403" t="str">
        <f>VLOOKUP(D403,SCC_xref!$L$6:$M498,2,FALSE)</f>
        <v>Permitted Natural Gas Processing Facilities, Process Valves</v>
      </c>
      <c r="F403" s="199">
        <f>Permitted_sources!W18</f>
        <v>0</v>
      </c>
      <c r="G403" s="199">
        <f>Permitted_sources!X18</f>
        <v>23.6</v>
      </c>
      <c r="H403" s="199">
        <f>Permitted_sources!Y18</f>
        <v>0</v>
      </c>
      <c r="I403" s="199">
        <f>Permitted_sources!Z18</f>
        <v>0</v>
      </c>
      <c r="J403" s="199">
        <f>Permitted_sources!AA18</f>
        <v>0</v>
      </c>
      <c r="K403" s="395" t="str">
        <f t="shared" si="6"/>
        <v>Total</v>
      </c>
      <c r="L403"/>
    </row>
    <row r="404" spans="1:12">
      <c r="A404" t="s">
        <v>387</v>
      </c>
      <c r="B404" t="str">
        <f>Permitted_sources!B19</f>
        <v>35</v>
      </c>
      <c r="C404" t="str">
        <f>Permitted_sources!C19</f>
        <v>35031</v>
      </c>
      <c r="D404" t="str">
        <f>Permitted_sources!V19</f>
        <v>20200254</v>
      </c>
      <c r="E404" t="str">
        <f>VLOOKUP(D404,SCC_xref!$L$6:$M499,2,FALSE)</f>
        <v>Permitted Compressor Engines</v>
      </c>
      <c r="F404" s="199">
        <f>Permitted_sources!W19</f>
        <v>0.99399999999999999</v>
      </c>
      <c r="G404" s="199">
        <f>Permitted_sources!X19</f>
        <v>3.9E-2</v>
      </c>
      <c r="H404" s="199">
        <f>Permitted_sources!Y19</f>
        <v>7.8E-2</v>
      </c>
      <c r="I404" s="199">
        <f>Permitted_sources!Z19</f>
        <v>0</v>
      </c>
      <c r="J404" s="199">
        <f>Permitted_sources!AA19</f>
        <v>3.0000000000000001E-3</v>
      </c>
      <c r="K404" s="395" t="str">
        <f t="shared" si="6"/>
        <v>Total</v>
      </c>
      <c r="L404"/>
    </row>
    <row r="405" spans="1:12">
      <c r="A405" t="s">
        <v>387</v>
      </c>
      <c r="B405" t="str">
        <f>Permitted_sources!B20</f>
        <v>35</v>
      </c>
      <c r="C405" t="str">
        <f>Permitted_sources!C20</f>
        <v>35031</v>
      </c>
      <c r="D405" t="str">
        <f>Permitted_sources!V20</f>
        <v>20200254</v>
      </c>
      <c r="E405" t="str">
        <f>VLOOKUP(D405,SCC_xref!$L$6:$M500,2,FALSE)</f>
        <v>Permitted Compressor Engines</v>
      </c>
      <c r="F405" s="199">
        <f>Permitted_sources!W20</f>
        <v>1.7999999999999999E-2</v>
      </c>
      <c r="G405" s="199">
        <f>Permitted_sources!X20</f>
        <v>1E-3</v>
      </c>
      <c r="H405" s="199">
        <f>Permitted_sources!Y20</f>
        <v>2E-3</v>
      </c>
      <c r="I405" s="199">
        <f>Permitted_sources!Z20</f>
        <v>0</v>
      </c>
      <c r="J405" s="199">
        <f>Permitted_sources!AA20</f>
        <v>0</v>
      </c>
      <c r="K405" s="395" t="str">
        <f t="shared" si="6"/>
        <v>Total</v>
      </c>
      <c r="L405"/>
    </row>
    <row r="406" spans="1:12">
      <c r="A406" t="s">
        <v>387</v>
      </c>
      <c r="B406" t="str">
        <f>Permitted_sources!B21</f>
        <v>35</v>
      </c>
      <c r="C406" t="str">
        <f>Permitted_sources!C21</f>
        <v>35031</v>
      </c>
      <c r="D406" t="str">
        <f>Permitted_sources!V21</f>
        <v>20200201</v>
      </c>
      <c r="E406" t="str">
        <f>VLOOKUP(D406,SCC_xref!$L$6:$M501,2,FALSE)</f>
        <v>Permitted Compressor Engines</v>
      </c>
      <c r="F406" s="199">
        <f>Permitted_sources!W21</f>
        <v>17.18</v>
      </c>
      <c r="G406" s="199">
        <f>Permitted_sources!X21</f>
        <v>0.61</v>
      </c>
      <c r="H406" s="199">
        <f>Permitted_sources!Y21</f>
        <v>18.04</v>
      </c>
      <c r="I406" s="199">
        <f>Permitted_sources!Z21</f>
        <v>0.61</v>
      </c>
      <c r="J406" s="199">
        <f>Permitted_sources!AA21</f>
        <v>0.23</v>
      </c>
      <c r="K406" s="395" t="str">
        <f t="shared" si="6"/>
        <v>Total</v>
      </c>
      <c r="L406"/>
    </row>
    <row r="407" spans="1:12">
      <c r="A407" t="s">
        <v>387</v>
      </c>
      <c r="B407" t="str">
        <f>Permitted_sources!B22</f>
        <v>35</v>
      </c>
      <c r="C407" t="str">
        <f>Permitted_sources!C22</f>
        <v>35031</v>
      </c>
      <c r="D407" t="str">
        <f>Permitted_sources!V22</f>
        <v>20200201</v>
      </c>
      <c r="E407" t="str">
        <f>VLOOKUP(D407,SCC_xref!$L$6:$M502,2,FALSE)</f>
        <v>Permitted Compressor Engines</v>
      </c>
      <c r="F407" s="199">
        <f>Permitted_sources!W22</f>
        <v>7.34</v>
      </c>
      <c r="G407" s="199">
        <f>Permitted_sources!X22</f>
        <v>0.44</v>
      </c>
      <c r="H407" s="199">
        <f>Permitted_sources!Y22</f>
        <v>10.9</v>
      </c>
      <c r="I407" s="199">
        <f>Permitted_sources!Z22</f>
        <v>0.44</v>
      </c>
      <c r="J407" s="199">
        <f>Permitted_sources!AA22</f>
        <v>0.16</v>
      </c>
      <c r="K407" s="395" t="str">
        <f t="shared" si="6"/>
        <v>Total</v>
      </c>
      <c r="L407"/>
    </row>
    <row r="408" spans="1:12">
      <c r="A408" t="s">
        <v>387</v>
      </c>
      <c r="B408" t="str">
        <f>Permitted_sources!B23</f>
        <v>35</v>
      </c>
      <c r="C408" t="str">
        <f>Permitted_sources!C23</f>
        <v>35031</v>
      </c>
      <c r="D408" t="str">
        <f>Permitted_sources!V23</f>
        <v>20200254</v>
      </c>
      <c r="E408" t="str">
        <f>VLOOKUP(D408,SCC_xref!$L$6:$M503,2,FALSE)</f>
        <v>Permitted Compressor Engines</v>
      </c>
      <c r="F408" s="199">
        <f>Permitted_sources!W23</f>
        <v>11.35</v>
      </c>
      <c r="G408" s="199">
        <f>Permitted_sources!X23</f>
        <v>3.49</v>
      </c>
      <c r="H408" s="199">
        <f>Permitted_sources!Y23</f>
        <v>7.77</v>
      </c>
      <c r="I408" s="199">
        <f>Permitted_sources!Z23</f>
        <v>0</v>
      </c>
      <c r="J408" s="199">
        <f>Permitted_sources!AA23</f>
        <v>0.31</v>
      </c>
      <c r="K408" s="395" t="str">
        <f t="shared" si="6"/>
        <v>Total</v>
      </c>
      <c r="L408"/>
    </row>
    <row r="409" spans="1:12">
      <c r="A409" t="s">
        <v>387</v>
      </c>
      <c r="B409" t="str">
        <f>Permitted_sources!B24</f>
        <v>35</v>
      </c>
      <c r="C409" t="str">
        <f>Permitted_sources!C24</f>
        <v>35031</v>
      </c>
      <c r="D409" t="str">
        <f>Permitted_sources!V24</f>
        <v>20200201</v>
      </c>
      <c r="E409" t="str">
        <f>VLOOKUP(D409,SCC_xref!$L$6:$M504,2,FALSE)</f>
        <v>Permitted Compressor Engines</v>
      </c>
      <c r="F409" s="199">
        <f>Permitted_sources!W24</f>
        <v>10.91</v>
      </c>
      <c r="G409" s="199">
        <f>Permitted_sources!X24</f>
        <v>0.66</v>
      </c>
      <c r="H409" s="199">
        <f>Permitted_sources!Y24</f>
        <v>16.21</v>
      </c>
      <c r="I409" s="199">
        <f>Permitted_sources!Z24</f>
        <v>0.66</v>
      </c>
      <c r="J409" s="199">
        <f>Permitted_sources!AA24</f>
        <v>0.2</v>
      </c>
      <c r="K409" s="395" t="str">
        <f t="shared" si="6"/>
        <v>Total</v>
      </c>
      <c r="L409"/>
    </row>
    <row r="410" spans="1:12">
      <c r="A410" t="s">
        <v>387</v>
      </c>
      <c r="B410" t="str">
        <f>Permitted_sources!B25</f>
        <v>35</v>
      </c>
      <c r="C410" t="str">
        <f>Permitted_sources!C25</f>
        <v>35031</v>
      </c>
      <c r="D410" t="str">
        <f>Permitted_sources!V25</f>
        <v>20200201</v>
      </c>
      <c r="E410" t="str">
        <f>VLOOKUP(D410,SCC_xref!$L$6:$M505,2,FALSE)</f>
        <v>Permitted Compressor Engines</v>
      </c>
      <c r="F410" s="199">
        <f>Permitted_sources!W25</f>
        <v>8.3699999999999992</v>
      </c>
      <c r="G410" s="199">
        <f>Permitted_sources!X25</f>
        <v>0.51</v>
      </c>
      <c r="H410" s="199">
        <f>Permitted_sources!Y25</f>
        <v>12.42</v>
      </c>
      <c r="I410" s="199">
        <f>Permitted_sources!Z25</f>
        <v>0.51</v>
      </c>
      <c r="J410" s="199">
        <f>Permitted_sources!AA25</f>
        <v>0.15</v>
      </c>
      <c r="K410" s="395" t="str">
        <f t="shared" si="6"/>
        <v>Total</v>
      </c>
      <c r="L410"/>
    </row>
    <row r="411" spans="1:12">
      <c r="A411" t="s">
        <v>387</v>
      </c>
      <c r="B411" t="str">
        <f>Permitted_sources!B26</f>
        <v>35</v>
      </c>
      <c r="C411" t="str">
        <f>Permitted_sources!C26</f>
        <v>35031</v>
      </c>
      <c r="D411" t="str">
        <f>Permitted_sources!V26</f>
        <v>31088811</v>
      </c>
      <c r="E411" t="str">
        <f>VLOOKUP(D411,SCC_xref!$L$6:$M506,2,FALSE)</f>
        <v>Permitted Fugitives</v>
      </c>
      <c r="F411" s="199">
        <f>Permitted_sources!W26</f>
        <v>0</v>
      </c>
      <c r="G411" s="199">
        <f>Permitted_sources!X26</f>
        <v>0.55600000000000005</v>
      </c>
      <c r="H411" s="199">
        <f>Permitted_sources!Y26</f>
        <v>0</v>
      </c>
      <c r="I411" s="199">
        <f>Permitted_sources!Z26</f>
        <v>0</v>
      </c>
      <c r="J411" s="199">
        <f>Permitted_sources!AA26</f>
        <v>0</v>
      </c>
      <c r="K411" s="395" t="str">
        <f t="shared" si="6"/>
        <v>Total</v>
      </c>
      <c r="L411"/>
    </row>
    <row r="412" spans="1:12">
      <c r="A412" t="s">
        <v>387</v>
      </c>
      <c r="B412" t="str">
        <f>Permitted_sources!B27</f>
        <v>35</v>
      </c>
      <c r="C412" t="str">
        <f>Permitted_sources!C27</f>
        <v>35039</v>
      </c>
      <c r="D412" t="str">
        <f>Permitted_sources!V27</f>
        <v>20200201</v>
      </c>
      <c r="E412" t="str">
        <f>VLOOKUP(D412,SCC_xref!$L$6:$M507,2,FALSE)</f>
        <v>Permitted Compressor Engines</v>
      </c>
      <c r="F412" s="199">
        <f>Permitted_sources!W27</f>
        <v>4</v>
      </c>
      <c r="G412" s="199">
        <f>Permitted_sources!X27</f>
        <v>0.3</v>
      </c>
      <c r="H412" s="199">
        <f>Permitted_sources!Y27</f>
        <v>6.2</v>
      </c>
      <c r="I412" s="199">
        <f>Permitted_sources!Z27</f>
        <v>0</v>
      </c>
      <c r="J412" s="199">
        <f>Permitted_sources!AA27</f>
        <v>0.1</v>
      </c>
      <c r="K412" s="395" t="str">
        <f t="shared" si="6"/>
        <v>Total</v>
      </c>
      <c r="L412"/>
    </row>
    <row r="413" spans="1:12">
      <c r="A413" t="s">
        <v>387</v>
      </c>
      <c r="B413" t="str">
        <f>Permitted_sources!B28</f>
        <v>35</v>
      </c>
      <c r="C413" t="str">
        <f>Permitted_sources!C28</f>
        <v>35039</v>
      </c>
      <c r="D413" t="str">
        <f>Permitted_sources!V28</f>
        <v>20200201</v>
      </c>
      <c r="E413" t="str">
        <f>VLOOKUP(D413,SCC_xref!$L$6:$M508,2,FALSE)</f>
        <v>Permitted Compressor Engines</v>
      </c>
      <c r="F413" s="199">
        <f>Permitted_sources!W28</f>
        <v>15.8</v>
      </c>
      <c r="G413" s="199">
        <f>Permitted_sources!X28</f>
        <v>1.1000000000000001</v>
      </c>
      <c r="H413" s="199">
        <f>Permitted_sources!Y28</f>
        <v>24.5</v>
      </c>
      <c r="I413" s="199">
        <f>Permitted_sources!Z28</f>
        <v>0.2</v>
      </c>
      <c r="J413" s="199">
        <f>Permitted_sources!AA28</f>
        <v>0.4</v>
      </c>
      <c r="K413" s="395" t="str">
        <f t="shared" si="6"/>
        <v>Total</v>
      </c>
      <c r="L413"/>
    </row>
    <row r="414" spans="1:12">
      <c r="A414" t="s">
        <v>387</v>
      </c>
      <c r="B414" t="str">
        <f>Permitted_sources!B29</f>
        <v>35</v>
      </c>
      <c r="C414" t="str">
        <f>Permitted_sources!C29</f>
        <v>35039</v>
      </c>
      <c r="D414" t="str">
        <f>Permitted_sources!V29</f>
        <v>20200201</v>
      </c>
      <c r="E414" t="str">
        <f>VLOOKUP(D414,SCC_xref!$L$6:$M509,2,FALSE)</f>
        <v>Permitted Compressor Engines</v>
      </c>
      <c r="F414" s="199">
        <f>Permitted_sources!W29</f>
        <v>17.600000000000001</v>
      </c>
      <c r="G414" s="199">
        <f>Permitted_sources!X29</f>
        <v>1.3</v>
      </c>
      <c r="H414" s="199">
        <f>Permitted_sources!Y29</f>
        <v>27.2</v>
      </c>
      <c r="I414" s="199">
        <f>Permitted_sources!Z29</f>
        <v>0.2</v>
      </c>
      <c r="J414" s="199">
        <f>Permitted_sources!AA29</f>
        <v>0.4</v>
      </c>
      <c r="K414" s="395" t="str">
        <f t="shared" si="6"/>
        <v>Total</v>
      </c>
      <c r="L414"/>
    </row>
    <row r="415" spans="1:12">
      <c r="A415" t="s">
        <v>387</v>
      </c>
      <c r="B415" t="str">
        <f>Permitted_sources!B30</f>
        <v>35</v>
      </c>
      <c r="C415" t="str">
        <f>Permitted_sources!C30</f>
        <v>35039</v>
      </c>
      <c r="D415" t="str">
        <f>Permitted_sources!V30</f>
        <v>20200201</v>
      </c>
      <c r="E415" t="str">
        <f>VLOOKUP(D415,SCC_xref!$L$6:$M510,2,FALSE)</f>
        <v>Permitted Compressor Engines</v>
      </c>
      <c r="F415" s="199">
        <f>Permitted_sources!W30</f>
        <v>10</v>
      </c>
      <c r="G415" s="199">
        <f>Permitted_sources!X30</f>
        <v>0.7</v>
      </c>
      <c r="H415" s="199">
        <f>Permitted_sources!Y30</f>
        <v>15.4</v>
      </c>
      <c r="I415" s="199">
        <f>Permitted_sources!Z30</f>
        <v>0.1</v>
      </c>
      <c r="J415" s="199">
        <f>Permitted_sources!AA30</f>
        <v>0.2</v>
      </c>
      <c r="K415" s="395" t="str">
        <f t="shared" si="6"/>
        <v>Total</v>
      </c>
      <c r="L415"/>
    </row>
    <row r="416" spans="1:12">
      <c r="A416" t="s">
        <v>387</v>
      </c>
      <c r="B416" t="str">
        <f>Permitted_sources!B31</f>
        <v>35</v>
      </c>
      <c r="C416" t="str">
        <f>Permitted_sources!C31</f>
        <v>35039</v>
      </c>
      <c r="D416" t="str">
        <f>Permitted_sources!V31</f>
        <v>20200201</v>
      </c>
      <c r="E416" t="str">
        <f>VLOOKUP(D416,SCC_xref!$L$6:$M511,2,FALSE)</f>
        <v>Permitted Compressor Engines</v>
      </c>
      <c r="F416" s="199">
        <f>Permitted_sources!W31</f>
        <v>17.3</v>
      </c>
      <c r="G416" s="199">
        <f>Permitted_sources!X31</f>
        <v>1.2</v>
      </c>
      <c r="H416" s="199">
        <f>Permitted_sources!Y31</f>
        <v>26.7</v>
      </c>
      <c r="I416" s="199">
        <f>Permitted_sources!Z31</f>
        <v>0.2</v>
      </c>
      <c r="J416" s="199">
        <f>Permitted_sources!AA31</f>
        <v>0.4</v>
      </c>
      <c r="K416" s="395" t="str">
        <f t="shared" si="6"/>
        <v>Total</v>
      </c>
      <c r="L416"/>
    </row>
    <row r="417" spans="1:12">
      <c r="A417" t="s">
        <v>387</v>
      </c>
      <c r="B417" t="str">
        <f>Permitted_sources!B32</f>
        <v>35</v>
      </c>
      <c r="C417" t="str">
        <f>Permitted_sources!C32</f>
        <v>35039</v>
      </c>
      <c r="D417" t="str">
        <f>Permitted_sources!V32</f>
        <v>20200201</v>
      </c>
      <c r="E417" t="str">
        <f>VLOOKUP(D417,SCC_xref!$L$6:$M512,2,FALSE)</f>
        <v>Permitted Compressor Engines</v>
      </c>
      <c r="F417" s="199">
        <f>Permitted_sources!W32</f>
        <v>8.1999999999999993</v>
      </c>
      <c r="G417" s="199">
        <f>Permitted_sources!X32</f>
        <v>0.6</v>
      </c>
      <c r="H417" s="199">
        <f>Permitted_sources!Y32</f>
        <v>12.7</v>
      </c>
      <c r="I417" s="199">
        <f>Permitted_sources!Z32</f>
        <v>0.1</v>
      </c>
      <c r="J417" s="199">
        <f>Permitted_sources!AA32</f>
        <v>0.2</v>
      </c>
      <c r="K417" s="395" t="str">
        <f t="shared" si="6"/>
        <v>Total</v>
      </c>
      <c r="L417"/>
    </row>
    <row r="418" spans="1:12">
      <c r="A418" t="s">
        <v>387</v>
      </c>
      <c r="B418" t="str">
        <f>Permitted_sources!B33</f>
        <v>35</v>
      </c>
      <c r="C418" t="str">
        <f>Permitted_sources!C33</f>
        <v>35039</v>
      </c>
      <c r="D418" t="str">
        <f>Permitted_sources!V33</f>
        <v>20200201</v>
      </c>
      <c r="E418" t="str">
        <f>VLOOKUP(D418,SCC_xref!$L$6:$M513,2,FALSE)</f>
        <v>Permitted Compressor Engines</v>
      </c>
      <c r="F418" s="199">
        <f>Permitted_sources!W33</f>
        <v>16.399999999999999</v>
      </c>
      <c r="G418" s="199">
        <f>Permitted_sources!X33</f>
        <v>1.2</v>
      </c>
      <c r="H418" s="199">
        <f>Permitted_sources!Y33</f>
        <v>25.3</v>
      </c>
      <c r="I418" s="199">
        <f>Permitted_sources!Z33</f>
        <v>0.2</v>
      </c>
      <c r="J418" s="199">
        <f>Permitted_sources!AA33</f>
        <v>0.4</v>
      </c>
      <c r="K418" s="395" t="str">
        <f t="shared" si="6"/>
        <v>Total</v>
      </c>
      <c r="L418"/>
    </row>
    <row r="419" spans="1:12">
      <c r="A419" t="s">
        <v>387</v>
      </c>
      <c r="B419" t="str">
        <f>Permitted_sources!B34</f>
        <v>35</v>
      </c>
      <c r="C419" t="str">
        <f>Permitted_sources!C34</f>
        <v>35039</v>
      </c>
      <c r="D419" t="str">
        <f>Permitted_sources!V34</f>
        <v>20200202</v>
      </c>
      <c r="E419" t="str">
        <f>VLOOKUP(D419,SCC_xref!$L$6:$M514,2,FALSE)</f>
        <v>Permitted Compressor Engines</v>
      </c>
      <c r="F419" s="199">
        <f>Permitted_sources!W34</f>
        <v>140.1</v>
      </c>
      <c r="G419" s="199">
        <f>Permitted_sources!X34</f>
        <v>77.099999999999994</v>
      </c>
      <c r="H419" s="199">
        <f>Permitted_sources!Y34</f>
        <v>62.6</v>
      </c>
      <c r="I419" s="199">
        <f>Permitted_sources!Z34</f>
        <v>0</v>
      </c>
      <c r="J419" s="199">
        <f>Permitted_sources!AA34</f>
        <v>2.1</v>
      </c>
      <c r="K419" s="395" t="str">
        <f t="shared" si="6"/>
        <v>Total</v>
      </c>
      <c r="L419"/>
    </row>
    <row r="420" spans="1:12">
      <c r="A420" t="s">
        <v>387</v>
      </c>
      <c r="B420" t="str">
        <f>Permitted_sources!B35</f>
        <v>35</v>
      </c>
      <c r="C420" t="str">
        <f>Permitted_sources!C35</f>
        <v>35039</v>
      </c>
      <c r="D420" t="str">
        <f>Permitted_sources!V35</f>
        <v>20200201</v>
      </c>
      <c r="E420" t="str">
        <f>VLOOKUP(D420,SCC_xref!$L$6:$M515,2,FALSE)</f>
        <v>Permitted Compressor Engines</v>
      </c>
      <c r="F420" s="199">
        <f>Permitted_sources!W35</f>
        <v>28.9</v>
      </c>
      <c r="G420" s="199">
        <f>Permitted_sources!X35</f>
        <v>0.4</v>
      </c>
      <c r="H420" s="199">
        <f>Permitted_sources!Y35</f>
        <v>6.9</v>
      </c>
      <c r="I420" s="199">
        <f>Permitted_sources!Z35</f>
        <v>0.2</v>
      </c>
      <c r="J420" s="199">
        <f>Permitted_sources!AA35</f>
        <v>0.4</v>
      </c>
      <c r="K420" s="395" t="str">
        <f t="shared" si="6"/>
        <v>Total</v>
      </c>
      <c r="L420"/>
    </row>
    <row r="421" spans="1:12">
      <c r="A421" t="s">
        <v>387</v>
      </c>
      <c r="B421" t="str">
        <f>Permitted_sources!B36</f>
        <v>35</v>
      </c>
      <c r="C421" t="str">
        <f>Permitted_sources!C36</f>
        <v>35039</v>
      </c>
      <c r="D421" t="str">
        <f>Permitted_sources!V36</f>
        <v>31000404</v>
      </c>
      <c r="E421" t="str">
        <f>VLOOKUP(D421,SCC_xref!$L$6:$M516,2,FALSE)</f>
        <v>Permitted Process Heaters</v>
      </c>
      <c r="F421" s="199">
        <f>Permitted_sources!W36</f>
        <v>15.3</v>
      </c>
      <c r="G421" s="199">
        <f>Permitted_sources!X36</f>
        <v>0.3</v>
      </c>
      <c r="H421" s="199">
        <f>Permitted_sources!Y36</f>
        <v>3.8</v>
      </c>
      <c r="I421" s="199">
        <f>Permitted_sources!Z36</f>
        <v>0.1</v>
      </c>
      <c r="J421" s="199">
        <f>Permitted_sources!AA36</f>
        <v>0.7</v>
      </c>
      <c r="K421" s="395" t="str">
        <f t="shared" si="6"/>
        <v>Total</v>
      </c>
      <c r="L421"/>
    </row>
    <row r="422" spans="1:12">
      <c r="A422" t="s">
        <v>387</v>
      </c>
      <c r="B422" t="str">
        <f>Permitted_sources!B37</f>
        <v>35</v>
      </c>
      <c r="C422" t="str">
        <f>Permitted_sources!C37</f>
        <v>35039</v>
      </c>
      <c r="D422" t="str">
        <f>Permitted_sources!V37</f>
        <v>31000305</v>
      </c>
      <c r="E422" t="str">
        <f>VLOOKUP(D422,SCC_xref!$L$6:$M517,2,FALSE)</f>
        <v>Permitted Natural Gas Production, Gas Sweetening: Amine Process</v>
      </c>
      <c r="F422" s="199">
        <f>Permitted_sources!W37</f>
        <v>0</v>
      </c>
      <c r="G422" s="199">
        <f>Permitted_sources!X37</f>
        <v>8.9</v>
      </c>
      <c r="H422" s="199">
        <f>Permitted_sources!Y37</f>
        <v>0</v>
      </c>
      <c r="I422" s="199">
        <f>Permitted_sources!Z37</f>
        <v>0</v>
      </c>
      <c r="J422" s="199">
        <f>Permitted_sources!AA37</f>
        <v>0</v>
      </c>
      <c r="K422" s="395" t="str">
        <f t="shared" si="6"/>
        <v>Total</v>
      </c>
      <c r="L422"/>
    </row>
    <row r="423" spans="1:12">
      <c r="A423" t="s">
        <v>387</v>
      </c>
      <c r="B423" t="str">
        <f>Permitted_sources!B38</f>
        <v>35</v>
      </c>
      <c r="C423" t="str">
        <f>Permitted_sources!C38</f>
        <v>35039</v>
      </c>
      <c r="D423" t="str">
        <f>Permitted_sources!V38</f>
        <v>31000205</v>
      </c>
      <c r="E423" t="str">
        <f>VLOOKUP(D423,SCC_xref!$L$6:$M518,2,FALSE)</f>
        <v>Permitted Natural Gas Production, Flares</v>
      </c>
      <c r="F423" s="199">
        <f>Permitted_sources!W38</f>
        <v>0.6</v>
      </c>
      <c r="G423" s="199">
        <f>Permitted_sources!X38</f>
        <v>1.8</v>
      </c>
      <c r="H423" s="199">
        <f>Permitted_sources!Y38</f>
        <v>4</v>
      </c>
      <c r="I423" s="199">
        <f>Permitted_sources!Z38</f>
        <v>0</v>
      </c>
      <c r="J423" s="199">
        <f>Permitted_sources!AA38</f>
        <v>0</v>
      </c>
      <c r="K423" s="395" t="str">
        <f t="shared" si="6"/>
        <v>Total</v>
      </c>
      <c r="L423"/>
    </row>
    <row r="424" spans="1:12">
      <c r="A424" t="s">
        <v>387</v>
      </c>
      <c r="B424" t="str">
        <f>Permitted_sources!B39</f>
        <v>35</v>
      </c>
      <c r="C424" t="str">
        <f>Permitted_sources!C39</f>
        <v>35039</v>
      </c>
      <c r="D424" t="str">
        <f>Permitted_sources!V39</f>
        <v>40400314</v>
      </c>
      <c r="E424" t="str">
        <f>VLOOKUP(D424,SCC_xref!$L$6:$M519,2,FALSE)</f>
        <v>Permitted Tank Losses</v>
      </c>
      <c r="F424" s="199">
        <f>Permitted_sources!W39</f>
        <v>0</v>
      </c>
      <c r="G424" s="199">
        <f>Permitted_sources!X39</f>
        <v>1.1000000000000001</v>
      </c>
      <c r="H424" s="199">
        <f>Permitted_sources!Y39</f>
        <v>0</v>
      </c>
      <c r="I424" s="199">
        <f>Permitted_sources!Z39</f>
        <v>0</v>
      </c>
      <c r="J424" s="199">
        <f>Permitted_sources!AA39</f>
        <v>0</v>
      </c>
      <c r="K424" s="395" t="str">
        <f t="shared" si="6"/>
        <v>Total</v>
      </c>
      <c r="L424"/>
    </row>
    <row r="425" spans="1:12">
      <c r="A425" t="s">
        <v>387</v>
      </c>
      <c r="B425" t="str">
        <f>Permitted_sources!B40</f>
        <v>35</v>
      </c>
      <c r="C425" t="str">
        <f>Permitted_sources!C40</f>
        <v>35039</v>
      </c>
      <c r="D425" t="str">
        <f>Permitted_sources!V40</f>
        <v>20200254</v>
      </c>
      <c r="E425" t="str">
        <f>VLOOKUP(D425,SCC_xref!$L$6:$M520,2,FALSE)</f>
        <v>Permitted Compressor Engines</v>
      </c>
      <c r="F425" s="199">
        <f>Permitted_sources!W40</f>
        <v>6.0629999999999997</v>
      </c>
      <c r="G425" s="199">
        <f>Permitted_sources!X40</f>
        <v>3.8330000000000002</v>
      </c>
      <c r="H425" s="199">
        <f>Permitted_sources!Y40</f>
        <v>9.83</v>
      </c>
      <c r="I425" s="199">
        <f>Permitted_sources!Z40</f>
        <v>1.7999999999999999E-2</v>
      </c>
      <c r="J425" s="199">
        <f>Permitted_sources!AA40</f>
        <v>0.311</v>
      </c>
      <c r="K425" s="395" t="str">
        <f t="shared" si="6"/>
        <v>Total</v>
      </c>
      <c r="L425"/>
    </row>
    <row r="426" spans="1:12">
      <c r="A426" t="s">
        <v>387</v>
      </c>
      <c r="B426" t="str">
        <f>Permitted_sources!B41</f>
        <v>35</v>
      </c>
      <c r="C426" t="str">
        <f>Permitted_sources!C41</f>
        <v>35039</v>
      </c>
      <c r="D426" t="str">
        <f>Permitted_sources!V41</f>
        <v>20200254</v>
      </c>
      <c r="E426" t="str">
        <f>VLOOKUP(D426,SCC_xref!$L$6:$M521,2,FALSE)</f>
        <v>Permitted Compressor Engines</v>
      </c>
      <c r="F426" s="199">
        <f>Permitted_sources!W41</f>
        <v>0.76400000000000001</v>
      </c>
      <c r="G426" s="199">
        <f>Permitted_sources!X41</f>
        <v>0.48299999999999998</v>
      </c>
      <c r="H426" s="199">
        <f>Permitted_sources!Y41</f>
        <v>1.2390000000000001</v>
      </c>
      <c r="I426" s="199">
        <f>Permitted_sources!Z41</f>
        <v>2E-3</v>
      </c>
      <c r="J426" s="199">
        <f>Permitted_sources!AA41</f>
        <v>3.9E-2</v>
      </c>
      <c r="K426" s="395" t="str">
        <f t="shared" si="6"/>
        <v>Total</v>
      </c>
      <c r="L426"/>
    </row>
    <row r="427" spans="1:12">
      <c r="A427" t="s">
        <v>387</v>
      </c>
      <c r="B427" t="str">
        <f>Permitted_sources!B42</f>
        <v>35</v>
      </c>
      <c r="C427" t="str">
        <f>Permitted_sources!C42</f>
        <v>35039</v>
      </c>
      <c r="D427" t="str">
        <f>Permitted_sources!V42</f>
        <v>20200254</v>
      </c>
      <c r="E427" t="str">
        <f>VLOOKUP(D427,SCC_xref!$L$6:$M522,2,FALSE)</f>
        <v>Permitted Compressor Engines</v>
      </c>
      <c r="F427" s="199">
        <f>Permitted_sources!W42</f>
        <v>13.972</v>
      </c>
      <c r="G427" s="199">
        <f>Permitted_sources!X42</f>
        <v>8.8320000000000007</v>
      </c>
      <c r="H427" s="199">
        <f>Permitted_sources!Y42</f>
        <v>22.652000000000001</v>
      </c>
      <c r="I427" s="199">
        <f>Permitted_sources!Z42</f>
        <v>4.2000000000000003E-2</v>
      </c>
      <c r="J427" s="199">
        <f>Permitted_sources!AA42</f>
        <v>0.71599999999999997</v>
      </c>
      <c r="K427" s="395" t="str">
        <f t="shared" si="6"/>
        <v>Total</v>
      </c>
      <c r="L427"/>
    </row>
    <row r="428" spans="1:12">
      <c r="A428" t="s">
        <v>387</v>
      </c>
      <c r="B428" t="str">
        <f>Permitted_sources!B43</f>
        <v>35</v>
      </c>
      <c r="C428" t="str">
        <f>Permitted_sources!C43</f>
        <v>35039</v>
      </c>
      <c r="D428" t="str">
        <f>Permitted_sources!V43</f>
        <v>20200254</v>
      </c>
      <c r="E428" t="str">
        <f>VLOOKUP(D428,SCC_xref!$L$6:$M523,2,FALSE)</f>
        <v>Permitted Compressor Engines</v>
      </c>
      <c r="F428" s="199">
        <f>Permitted_sources!W43</f>
        <v>0.78800000000000003</v>
      </c>
      <c r="G428" s="199">
        <f>Permitted_sources!X43</f>
        <v>0.498</v>
      </c>
      <c r="H428" s="199">
        <f>Permitted_sources!Y43</f>
        <v>1.278</v>
      </c>
      <c r="I428" s="199">
        <f>Permitted_sources!Z43</f>
        <v>2E-3</v>
      </c>
      <c r="J428" s="199">
        <f>Permitted_sources!AA43</f>
        <v>0.04</v>
      </c>
      <c r="K428" s="395" t="str">
        <f t="shared" si="6"/>
        <v>Total</v>
      </c>
      <c r="L428"/>
    </row>
    <row r="429" spans="1:12">
      <c r="A429" t="s">
        <v>387</v>
      </c>
      <c r="B429" t="str">
        <f>Permitted_sources!B44</f>
        <v>35</v>
      </c>
      <c r="C429" t="str">
        <f>Permitted_sources!C44</f>
        <v>35039</v>
      </c>
      <c r="D429" t="str">
        <f>Permitted_sources!V44</f>
        <v>20200254</v>
      </c>
      <c r="E429" t="str">
        <f>VLOOKUP(D429,SCC_xref!$L$6:$M524,2,FALSE)</f>
        <v>Permitted Compressor Engines</v>
      </c>
      <c r="F429" s="199">
        <f>Permitted_sources!W44</f>
        <v>12.483000000000001</v>
      </c>
      <c r="G429" s="199">
        <f>Permitted_sources!X44</f>
        <v>7.8920000000000003</v>
      </c>
      <c r="H429" s="199">
        <f>Permitted_sources!Y44</f>
        <v>20.239000000000001</v>
      </c>
      <c r="I429" s="199">
        <f>Permitted_sources!Z44</f>
        <v>3.7999999999999999E-2</v>
      </c>
      <c r="J429" s="199">
        <f>Permitted_sources!AA44</f>
        <v>0.63900000000000001</v>
      </c>
      <c r="K429" s="395" t="str">
        <f t="shared" si="6"/>
        <v>Total</v>
      </c>
      <c r="L429"/>
    </row>
    <row r="430" spans="1:12">
      <c r="A430" t="s">
        <v>387</v>
      </c>
      <c r="B430" t="str">
        <f>Permitted_sources!B45</f>
        <v>35</v>
      </c>
      <c r="C430" t="str">
        <f>Permitted_sources!C45</f>
        <v>35039</v>
      </c>
      <c r="D430" t="str">
        <f>Permitted_sources!V45</f>
        <v>40400311</v>
      </c>
      <c r="E430" t="str">
        <f>VLOOKUP(D430,SCC_xref!$L$6:$M525,2,FALSE)</f>
        <v>Permitted Tank Losses</v>
      </c>
      <c r="F430" s="199">
        <f>Permitted_sources!W45</f>
        <v>0</v>
      </c>
      <c r="G430" s="199">
        <f>Permitted_sources!X45</f>
        <v>0.81</v>
      </c>
      <c r="H430" s="199">
        <f>Permitted_sources!Y45</f>
        <v>0</v>
      </c>
      <c r="I430" s="199">
        <f>Permitted_sources!Z45</f>
        <v>0</v>
      </c>
      <c r="J430" s="199">
        <f>Permitted_sources!AA45</f>
        <v>0</v>
      </c>
      <c r="K430" s="395" t="str">
        <f t="shared" si="6"/>
        <v>Total</v>
      </c>
      <c r="L430"/>
    </row>
    <row r="431" spans="1:12">
      <c r="A431" t="s">
        <v>387</v>
      </c>
      <c r="B431" t="str">
        <f>Permitted_sources!B46</f>
        <v>35</v>
      </c>
      <c r="C431" t="str">
        <f>Permitted_sources!C46</f>
        <v>35039</v>
      </c>
      <c r="D431" t="str">
        <f>Permitted_sources!V46</f>
        <v>31000299</v>
      </c>
      <c r="E431" t="str">
        <f>VLOOKUP(D431,SCC_xref!$L$6:$M526,2,FALSE)</f>
        <v>Permitted Natural Gas Production, Other Not Classified</v>
      </c>
      <c r="F431" s="199">
        <f>Permitted_sources!W46</f>
        <v>0</v>
      </c>
      <c r="G431" s="199">
        <f>Permitted_sources!X46</f>
        <v>0.7</v>
      </c>
      <c r="H431" s="199">
        <f>Permitted_sources!Y46</f>
        <v>0</v>
      </c>
      <c r="I431" s="199">
        <f>Permitted_sources!Z46</f>
        <v>0</v>
      </c>
      <c r="J431" s="199">
        <f>Permitted_sources!AA46</f>
        <v>0</v>
      </c>
      <c r="K431" s="395" t="str">
        <f t="shared" si="6"/>
        <v>Total</v>
      </c>
      <c r="L431"/>
    </row>
    <row r="432" spans="1:12">
      <c r="A432" t="s">
        <v>387</v>
      </c>
      <c r="B432" t="str">
        <f>Permitted_sources!B47</f>
        <v>35</v>
      </c>
      <c r="C432" t="str">
        <f>Permitted_sources!C47</f>
        <v>35039</v>
      </c>
      <c r="D432" t="str">
        <f>Permitted_sources!V47</f>
        <v>31088811</v>
      </c>
      <c r="E432" t="str">
        <f>VLOOKUP(D432,SCC_xref!$L$6:$M527,2,FALSE)</f>
        <v>Permitted Fugitives</v>
      </c>
      <c r="F432" s="199">
        <f>Permitted_sources!W47</f>
        <v>0</v>
      </c>
      <c r="G432" s="199">
        <f>Permitted_sources!X47</f>
        <v>4.4999999999999998E-2</v>
      </c>
      <c r="H432" s="199">
        <f>Permitted_sources!Y47</f>
        <v>0</v>
      </c>
      <c r="I432" s="199">
        <f>Permitted_sources!Z47</f>
        <v>0</v>
      </c>
      <c r="J432" s="199">
        <f>Permitted_sources!AA47</f>
        <v>0</v>
      </c>
      <c r="K432" s="395" t="str">
        <f t="shared" si="6"/>
        <v>Total</v>
      </c>
      <c r="L432"/>
    </row>
    <row r="433" spans="1:12">
      <c r="A433" t="s">
        <v>387</v>
      </c>
      <c r="B433" t="str">
        <f>Permitted_sources!B48</f>
        <v>35</v>
      </c>
      <c r="C433" t="str">
        <f>Permitted_sources!C48</f>
        <v>35039</v>
      </c>
      <c r="D433" t="str">
        <f>Permitted_sources!V48</f>
        <v>31000299</v>
      </c>
      <c r="E433" t="str">
        <f>VLOOKUP(D433,SCC_xref!$L$6:$M528,2,FALSE)</f>
        <v>Permitted Natural Gas Production, Other Not Classified</v>
      </c>
      <c r="F433" s="199">
        <f>Permitted_sources!W48</f>
        <v>0</v>
      </c>
      <c r="G433" s="199">
        <f>Permitted_sources!X48</f>
        <v>5.05</v>
      </c>
      <c r="H433" s="199">
        <f>Permitted_sources!Y48</f>
        <v>0</v>
      </c>
      <c r="I433" s="199">
        <f>Permitted_sources!Z48</f>
        <v>0</v>
      </c>
      <c r="J433" s="199">
        <f>Permitted_sources!AA48</f>
        <v>0</v>
      </c>
      <c r="K433" s="395" t="str">
        <f t="shared" si="6"/>
        <v>Total</v>
      </c>
      <c r="L433"/>
    </row>
    <row r="434" spans="1:12">
      <c r="A434" t="s">
        <v>387</v>
      </c>
      <c r="B434" t="str">
        <f>Permitted_sources!B49</f>
        <v>35</v>
      </c>
      <c r="C434" t="str">
        <f>Permitted_sources!C49</f>
        <v>35039</v>
      </c>
      <c r="D434" t="str">
        <f>Permitted_sources!V49</f>
        <v>20200201</v>
      </c>
      <c r="E434" t="str">
        <f>VLOOKUP(D434,SCC_xref!$L$6:$M529,2,FALSE)</f>
        <v>Permitted Compressor Engines</v>
      </c>
      <c r="F434" s="199">
        <f>Permitted_sources!W49</f>
        <v>72.7</v>
      </c>
      <c r="G434" s="199">
        <f>Permitted_sources!X49</f>
        <v>2</v>
      </c>
      <c r="H434" s="199">
        <f>Permitted_sources!Y49</f>
        <v>59.4</v>
      </c>
      <c r="I434" s="199">
        <f>Permitted_sources!Z49</f>
        <v>0.5</v>
      </c>
      <c r="J434" s="199">
        <f>Permitted_sources!AA49</f>
        <v>1</v>
      </c>
      <c r="K434" s="395" t="str">
        <f t="shared" si="6"/>
        <v>Total</v>
      </c>
      <c r="L434"/>
    </row>
    <row r="435" spans="1:12">
      <c r="A435" t="s">
        <v>387</v>
      </c>
      <c r="B435" t="str">
        <f>Permitted_sources!B50</f>
        <v>35</v>
      </c>
      <c r="C435" t="str">
        <f>Permitted_sources!C50</f>
        <v>35039</v>
      </c>
      <c r="D435" t="str">
        <f>Permitted_sources!V50</f>
        <v>20200201</v>
      </c>
      <c r="E435" t="str">
        <f>VLOOKUP(D435,SCC_xref!$L$6:$M530,2,FALSE)</f>
        <v>Permitted Compressor Engines</v>
      </c>
      <c r="F435" s="199">
        <f>Permitted_sources!W50</f>
        <v>74.8</v>
      </c>
      <c r="G435" s="199">
        <f>Permitted_sources!X50</f>
        <v>2.1</v>
      </c>
      <c r="H435" s="199">
        <f>Permitted_sources!Y50</f>
        <v>61.1</v>
      </c>
      <c r="I435" s="199">
        <f>Permitted_sources!Z50</f>
        <v>0.5</v>
      </c>
      <c r="J435" s="199">
        <f>Permitted_sources!AA50</f>
        <v>1</v>
      </c>
      <c r="K435" s="395" t="str">
        <f t="shared" si="6"/>
        <v>Total</v>
      </c>
      <c r="L435"/>
    </row>
    <row r="436" spans="1:12">
      <c r="A436" t="s">
        <v>387</v>
      </c>
      <c r="B436" t="str">
        <f>Permitted_sources!B51</f>
        <v>35</v>
      </c>
      <c r="C436" t="str">
        <f>Permitted_sources!C51</f>
        <v>35039</v>
      </c>
      <c r="D436" t="str">
        <f>Permitted_sources!V51</f>
        <v>20200201</v>
      </c>
      <c r="E436" t="str">
        <f>VLOOKUP(D436,SCC_xref!$L$6:$M531,2,FALSE)</f>
        <v>Permitted Compressor Engines</v>
      </c>
      <c r="F436" s="199">
        <f>Permitted_sources!W51</f>
        <v>48.2</v>
      </c>
      <c r="G436" s="199">
        <f>Permitted_sources!X51</f>
        <v>2.1</v>
      </c>
      <c r="H436" s="199">
        <f>Permitted_sources!Y51</f>
        <v>60.5</v>
      </c>
      <c r="I436" s="199">
        <f>Permitted_sources!Z51</f>
        <v>0.4</v>
      </c>
      <c r="J436" s="199">
        <f>Permitted_sources!AA51</f>
        <v>0.8</v>
      </c>
      <c r="K436" s="395" t="str">
        <f t="shared" si="6"/>
        <v>Total</v>
      </c>
      <c r="L436"/>
    </row>
    <row r="437" spans="1:12">
      <c r="A437" t="s">
        <v>387</v>
      </c>
      <c r="B437" t="str">
        <f>Permitted_sources!B52</f>
        <v>35</v>
      </c>
      <c r="C437" t="str">
        <f>Permitted_sources!C52</f>
        <v>35039</v>
      </c>
      <c r="D437" t="str">
        <f>Permitted_sources!V52</f>
        <v>40400311</v>
      </c>
      <c r="E437" t="str">
        <f>VLOOKUP(D437,SCC_xref!$L$6:$M532,2,FALSE)</f>
        <v>Permitted Tank Losses</v>
      </c>
      <c r="F437" s="199">
        <f>Permitted_sources!W52</f>
        <v>0</v>
      </c>
      <c r="G437" s="199">
        <f>Permitted_sources!X52</f>
        <v>7.5</v>
      </c>
      <c r="H437" s="199">
        <f>Permitted_sources!Y52</f>
        <v>0</v>
      </c>
      <c r="I437" s="199">
        <f>Permitted_sources!Z52</f>
        <v>0</v>
      </c>
      <c r="J437" s="199">
        <f>Permitted_sources!AA52</f>
        <v>0</v>
      </c>
      <c r="K437" s="395" t="str">
        <f t="shared" si="6"/>
        <v>Total</v>
      </c>
      <c r="L437"/>
    </row>
    <row r="438" spans="1:12">
      <c r="A438" t="s">
        <v>387</v>
      </c>
      <c r="B438" t="str">
        <f>Permitted_sources!B53</f>
        <v>35</v>
      </c>
      <c r="C438" t="str">
        <f>Permitted_sources!C53</f>
        <v>35039</v>
      </c>
      <c r="D438" t="str">
        <f>Permitted_sources!V53</f>
        <v>31000228</v>
      </c>
      <c r="E438" t="str">
        <f>VLOOKUP(D438,SCC_xref!$L$6:$M533,2,FALSE)</f>
        <v>Permitted Dehydrator</v>
      </c>
      <c r="F438" s="199">
        <f>Permitted_sources!W53</f>
        <v>0.7</v>
      </c>
      <c r="G438" s="199">
        <f>Permitted_sources!X53</f>
        <v>0.1</v>
      </c>
      <c r="H438" s="199">
        <f>Permitted_sources!Y53</f>
        <v>0.7</v>
      </c>
      <c r="I438" s="199">
        <f>Permitted_sources!Z53</f>
        <v>0</v>
      </c>
      <c r="J438" s="199">
        <f>Permitted_sources!AA53</f>
        <v>0</v>
      </c>
      <c r="K438" s="395" t="str">
        <f t="shared" si="6"/>
        <v>Total</v>
      </c>
      <c r="L438"/>
    </row>
    <row r="439" spans="1:12">
      <c r="A439" t="s">
        <v>387</v>
      </c>
      <c r="B439" t="str">
        <f>Permitted_sources!B54</f>
        <v>35</v>
      </c>
      <c r="C439" t="str">
        <f>Permitted_sources!C54</f>
        <v>35039</v>
      </c>
      <c r="D439" t="str">
        <f>Permitted_sources!V54</f>
        <v>31000227</v>
      </c>
      <c r="E439" t="str">
        <f>VLOOKUP(D439,SCC_xref!$L$6:$M534,2,FALSE)</f>
        <v>Permitted Dehydrator</v>
      </c>
      <c r="F439" s="199">
        <f>Permitted_sources!W54</f>
        <v>0</v>
      </c>
      <c r="G439" s="199">
        <f>Permitted_sources!X54</f>
        <v>3.7</v>
      </c>
      <c r="H439" s="199">
        <f>Permitted_sources!Y54</f>
        <v>0</v>
      </c>
      <c r="I439" s="199">
        <f>Permitted_sources!Z54</f>
        <v>0</v>
      </c>
      <c r="J439" s="199">
        <f>Permitted_sources!AA54</f>
        <v>0</v>
      </c>
      <c r="K439" s="395" t="str">
        <f t="shared" si="6"/>
        <v>Total</v>
      </c>
      <c r="L439"/>
    </row>
    <row r="440" spans="1:12">
      <c r="A440" t="s">
        <v>387</v>
      </c>
      <c r="B440" t="str">
        <f>Permitted_sources!B55</f>
        <v>35</v>
      </c>
      <c r="C440" t="str">
        <f>Permitted_sources!C55</f>
        <v>35039</v>
      </c>
      <c r="D440" t="str">
        <f>Permitted_sources!V55</f>
        <v>40400311</v>
      </c>
      <c r="E440" t="str">
        <f>VLOOKUP(D440,SCC_xref!$L$6:$M535,2,FALSE)</f>
        <v>Permitted Tank Losses</v>
      </c>
      <c r="F440" s="199">
        <f>Permitted_sources!W55</f>
        <v>0</v>
      </c>
      <c r="G440" s="199">
        <f>Permitted_sources!X55</f>
        <v>7.5</v>
      </c>
      <c r="H440" s="199">
        <f>Permitted_sources!Y55</f>
        <v>0</v>
      </c>
      <c r="I440" s="199">
        <f>Permitted_sources!Z55</f>
        <v>0</v>
      </c>
      <c r="J440" s="199">
        <f>Permitted_sources!AA55</f>
        <v>0</v>
      </c>
      <c r="K440" s="395" t="str">
        <f t="shared" si="6"/>
        <v>Total</v>
      </c>
      <c r="L440"/>
    </row>
    <row r="441" spans="1:12">
      <c r="A441" t="s">
        <v>387</v>
      </c>
      <c r="B441" t="str">
        <f>Permitted_sources!B56</f>
        <v>35</v>
      </c>
      <c r="C441" t="str">
        <f>Permitted_sources!C56</f>
        <v>35039</v>
      </c>
      <c r="D441" t="str">
        <f>Permitted_sources!V56</f>
        <v>31000205</v>
      </c>
      <c r="E441" t="str">
        <f>VLOOKUP(D441,SCC_xref!$L$6:$M536,2,FALSE)</f>
        <v>Permitted Natural Gas Production, Flares</v>
      </c>
      <c r="F441" s="199">
        <f>Permitted_sources!W56</f>
        <v>0.3</v>
      </c>
      <c r="G441" s="199">
        <f>Permitted_sources!X56</f>
        <v>0</v>
      </c>
      <c r="H441" s="199">
        <f>Permitted_sources!Y56</f>
        <v>2.6</v>
      </c>
      <c r="I441" s="199">
        <f>Permitted_sources!Z56</f>
        <v>0</v>
      </c>
      <c r="J441" s="199">
        <f>Permitted_sources!AA56</f>
        <v>0</v>
      </c>
      <c r="K441" s="395" t="str">
        <f t="shared" si="6"/>
        <v>Total</v>
      </c>
      <c r="L441"/>
    </row>
    <row r="442" spans="1:12">
      <c r="A442" t="s">
        <v>387</v>
      </c>
      <c r="B442" t="str">
        <f>Permitted_sources!B57</f>
        <v>35</v>
      </c>
      <c r="C442" t="str">
        <f>Permitted_sources!C57</f>
        <v>35039</v>
      </c>
      <c r="D442" t="str">
        <f>Permitted_sources!V57</f>
        <v>31088811</v>
      </c>
      <c r="E442" t="str">
        <f>VLOOKUP(D442,SCC_xref!$L$6:$M537,2,FALSE)</f>
        <v>Permitted Fugitives</v>
      </c>
      <c r="F442" s="199">
        <f>Permitted_sources!W57</f>
        <v>0</v>
      </c>
      <c r="G442" s="199">
        <f>Permitted_sources!X57</f>
        <v>6.1</v>
      </c>
      <c r="H442" s="199">
        <f>Permitted_sources!Y57</f>
        <v>0</v>
      </c>
      <c r="I442" s="199">
        <f>Permitted_sources!Z57</f>
        <v>0</v>
      </c>
      <c r="J442" s="199">
        <f>Permitted_sources!AA57</f>
        <v>0</v>
      </c>
      <c r="K442" s="395" t="str">
        <f t="shared" si="6"/>
        <v>Total</v>
      </c>
      <c r="L442"/>
    </row>
    <row r="443" spans="1:12">
      <c r="A443" t="s">
        <v>387</v>
      </c>
      <c r="B443" t="str">
        <f>Permitted_sources!B58</f>
        <v>35</v>
      </c>
      <c r="C443" t="str">
        <f>Permitted_sources!C58</f>
        <v>35039</v>
      </c>
      <c r="D443" t="str">
        <f>Permitted_sources!V58</f>
        <v>31088811</v>
      </c>
      <c r="E443" t="str">
        <f>VLOOKUP(D443,SCC_xref!$L$6:$M538,2,FALSE)</f>
        <v>Permitted Fugitives</v>
      </c>
      <c r="F443" s="199">
        <f>Permitted_sources!W58</f>
        <v>0</v>
      </c>
      <c r="G443" s="199">
        <f>Permitted_sources!X58</f>
        <v>3.3</v>
      </c>
      <c r="H443" s="199">
        <f>Permitted_sources!Y58</f>
        <v>0</v>
      </c>
      <c r="I443" s="199">
        <f>Permitted_sources!Z58</f>
        <v>0</v>
      </c>
      <c r="J443" s="199">
        <f>Permitted_sources!AA58</f>
        <v>0</v>
      </c>
      <c r="K443" s="395" t="str">
        <f t="shared" si="6"/>
        <v>Total</v>
      </c>
      <c r="L443"/>
    </row>
    <row r="444" spans="1:12">
      <c r="A444" t="s">
        <v>387</v>
      </c>
      <c r="B444" t="str">
        <f>Permitted_sources!B59</f>
        <v>35</v>
      </c>
      <c r="C444" t="str">
        <f>Permitted_sources!C59</f>
        <v>35039</v>
      </c>
      <c r="D444" t="str">
        <f>Permitted_sources!V59</f>
        <v>31088811</v>
      </c>
      <c r="E444" t="str">
        <f>VLOOKUP(D444,SCC_xref!$L$6:$M539,2,FALSE)</f>
        <v>Permitted Fugitives</v>
      </c>
      <c r="F444" s="199">
        <f>Permitted_sources!W59</f>
        <v>0</v>
      </c>
      <c r="G444" s="199">
        <f>Permitted_sources!X59</f>
        <v>4.5</v>
      </c>
      <c r="H444" s="199">
        <f>Permitted_sources!Y59</f>
        <v>0</v>
      </c>
      <c r="I444" s="199">
        <f>Permitted_sources!Z59</f>
        <v>0</v>
      </c>
      <c r="J444" s="199">
        <f>Permitted_sources!AA59</f>
        <v>0</v>
      </c>
      <c r="K444" s="395" t="str">
        <f t="shared" si="6"/>
        <v>Total</v>
      </c>
      <c r="L444"/>
    </row>
    <row r="445" spans="1:12">
      <c r="A445" t="s">
        <v>387</v>
      </c>
      <c r="B445" t="str">
        <f>Permitted_sources!B60</f>
        <v>35</v>
      </c>
      <c r="C445" t="str">
        <f>Permitted_sources!C60</f>
        <v>35039</v>
      </c>
      <c r="D445" t="str">
        <f>Permitted_sources!V60</f>
        <v>20200254</v>
      </c>
      <c r="E445" t="str">
        <f>VLOOKUP(D445,SCC_xref!$L$6:$M540,2,FALSE)</f>
        <v>Permitted Compressor Engines</v>
      </c>
      <c r="F445" s="199">
        <f>Permitted_sources!W60</f>
        <v>11.3</v>
      </c>
      <c r="G445" s="199">
        <f>Permitted_sources!X60</f>
        <v>12.5</v>
      </c>
      <c r="H445" s="199">
        <f>Permitted_sources!Y60</f>
        <v>34.700000000000003</v>
      </c>
      <c r="I445" s="199">
        <f>Permitted_sources!Z60</f>
        <v>0</v>
      </c>
      <c r="J445" s="199">
        <f>Permitted_sources!AA60</f>
        <v>0.5</v>
      </c>
      <c r="K445" s="395" t="str">
        <f t="shared" si="6"/>
        <v>Total</v>
      </c>
      <c r="L445"/>
    </row>
    <row r="446" spans="1:12">
      <c r="A446" t="s">
        <v>387</v>
      </c>
      <c r="B446" t="str">
        <f>Permitted_sources!B61</f>
        <v>35</v>
      </c>
      <c r="C446" t="str">
        <f>Permitted_sources!C61</f>
        <v>35039</v>
      </c>
      <c r="D446" t="str">
        <f>Permitted_sources!V61</f>
        <v>20200254</v>
      </c>
      <c r="E446" t="str">
        <f>VLOOKUP(D446,SCC_xref!$L$6:$M541,2,FALSE)</f>
        <v>Permitted Compressor Engines</v>
      </c>
      <c r="F446" s="199">
        <f>Permitted_sources!W61</f>
        <v>10.5</v>
      </c>
      <c r="G446" s="199">
        <f>Permitted_sources!X61</f>
        <v>11.7</v>
      </c>
      <c r="H446" s="199">
        <f>Permitted_sources!Y61</f>
        <v>32.299999999999997</v>
      </c>
      <c r="I446" s="199">
        <f>Permitted_sources!Z61</f>
        <v>0</v>
      </c>
      <c r="J446" s="199">
        <f>Permitted_sources!AA61</f>
        <v>0.5</v>
      </c>
      <c r="K446" s="395" t="str">
        <f t="shared" si="6"/>
        <v>Total</v>
      </c>
      <c r="L446"/>
    </row>
    <row r="447" spans="1:12">
      <c r="A447" t="s">
        <v>387</v>
      </c>
      <c r="B447" t="str">
        <f>Permitted_sources!B62</f>
        <v>35</v>
      </c>
      <c r="C447" t="str">
        <f>Permitted_sources!C62</f>
        <v>35039</v>
      </c>
      <c r="D447" t="str">
        <f>Permitted_sources!V62</f>
        <v>20200254</v>
      </c>
      <c r="E447" t="str">
        <f>VLOOKUP(D447,SCC_xref!$L$6:$M542,2,FALSE)</f>
        <v>Permitted Compressor Engines</v>
      </c>
      <c r="F447" s="199">
        <f>Permitted_sources!W62</f>
        <v>11.3</v>
      </c>
      <c r="G447" s="199">
        <f>Permitted_sources!X62</f>
        <v>12.6</v>
      </c>
      <c r="H447" s="199">
        <f>Permitted_sources!Y62</f>
        <v>34.9</v>
      </c>
      <c r="I447" s="199">
        <f>Permitted_sources!Z62</f>
        <v>0</v>
      </c>
      <c r="J447" s="199">
        <f>Permitted_sources!AA62</f>
        <v>0.5</v>
      </c>
      <c r="K447" s="395" t="str">
        <f t="shared" si="6"/>
        <v>Total</v>
      </c>
      <c r="L447"/>
    </row>
    <row r="448" spans="1:12">
      <c r="A448" t="s">
        <v>387</v>
      </c>
      <c r="B448" t="str">
        <f>Permitted_sources!B63</f>
        <v>35</v>
      </c>
      <c r="C448" t="str">
        <f>Permitted_sources!C63</f>
        <v>35039</v>
      </c>
      <c r="D448" t="str">
        <f>Permitted_sources!V63</f>
        <v>20200254</v>
      </c>
      <c r="E448" t="str">
        <f>VLOOKUP(D448,SCC_xref!$L$6:$M543,2,FALSE)</f>
        <v>Permitted Compressor Engines</v>
      </c>
      <c r="F448" s="199">
        <f>Permitted_sources!W63</f>
        <v>11.3</v>
      </c>
      <c r="G448" s="199">
        <f>Permitted_sources!X63</f>
        <v>12.6</v>
      </c>
      <c r="H448" s="199">
        <f>Permitted_sources!Y63</f>
        <v>34.700000000000003</v>
      </c>
      <c r="I448" s="199">
        <f>Permitted_sources!Z63</f>
        <v>0</v>
      </c>
      <c r="J448" s="199">
        <f>Permitted_sources!AA63</f>
        <v>0.5</v>
      </c>
      <c r="K448" s="395" t="str">
        <f t="shared" si="6"/>
        <v>Total</v>
      </c>
      <c r="L448"/>
    </row>
    <row r="449" spans="1:12">
      <c r="A449" t="s">
        <v>387</v>
      </c>
      <c r="B449" t="str">
        <f>Permitted_sources!B64</f>
        <v>35</v>
      </c>
      <c r="C449" t="str">
        <f>Permitted_sources!C64</f>
        <v>35039</v>
      </c>
      <c r="D449" t="str">
        <f>Permitted_sources!V64</f>
        <v>20200254</v>
      </c>
      <c r="E449" t="str">
        <f>VLOOKUP(D449,SCC_xref!$L$6:$M544,2,FALSE)</f>
        <v>Permitted Compressor Engines</v>
      </c>
      <c r="F449" s="199">
        <f>Permitted_sources!W64</f>
        <v>11.6</v>
      </c>
      <c r="G449" s="199">
        <f>Permitted_sources!X64</f>
        <v>12.9</v>
      </c>
      <c r="H449" s="199">
        <f>Permitted_sources!Y64</f>
        <v>35.799999999999997</v>
      </c>
      <c r="I449" s="199">
        <f>Permitted_sources!Z64</f>
        <v>0</v>
      </c>
      <c r="J449" s="199">
        <f>Permitted_sources!AA64</f>
        <v>0.5</v>
      </c>
      <c r="K449" s="395" t="str">
        <f t="shared" si="6"/>
        <v>Total</v>
      </c>
      <c r="L449"/>
    </row>
    <row r="450" spans="1:12">
      <c r="A450" t="s">
        <v>387</v>
      </c>
      <c r="B450" t="str">
        <f>Permitted_sources!B65</f>
        <v>35</v>
      </c>
      <c r="C450" t="str">
        <f>Permitted_sources!C65</f>
        <v>35039</v>
      </c>
      <c r="D450" t="str">
        <f>Permitted_sources!V65</f>
        <v>20200254</v>
      </c>
      <c r="E450" t="str">
        <f>VLOOKUP(D450,SCC_xref!$L$6:$M545,2,FALSE)</f>
        <v>Permitted Compressor Engines</v>
      </c>
      <c r="F450" s="199">
        <f>Permitted_sources!W65</f>
        <v>8.5</v>
      </c>
      <c r="G450" s="199">
        <f>Permitted_sources!X65</f>
        <v>9.5</v>
      </c>
      <c r="H450" s="199">
        <f>Permitted_sources!Y65</f>
        <v>26.2</v>
      </c>
      <c r="I450" s="199">
        <f>Permitted_sources!Z65</f>
        <v>0</v>
      </c>
      <c r="J450" s="199">
        <f>Permitted_sources!AA65</f>
        <v>0.4</v>
      </c>
      <c r="K450" s="395" t="str">
        <f t="shared" si="6"/>
        <v>Total</v>
      </c>
      <c r="L450"/>
    </row>
    <row r="451" spans="1:12">
      <c r="A451" t="s">
        <v>387</v>
      </c>
      <c r="B451" t="str">
        <f>Permitted_sources!B66</f>
        <v>35</v>
      </c>
      <c r="C451" t="str">
        <f>Permitted_sources!C66</f>
        <v>35039</v>
      </c>
      <c r="D451" t="str">
        <f>Permitted_sources!V66</f>
        <v>20200254</v>
      </c>
      <c r="E451" t="str">
        <f>VLOOKUP(D451,SCC_xref!$L$6:$M546,2,FALSE)</f>
        <v>Permitted Compressor Engines</v>
      </c>
      <c r="F451" s="199">
        <f>Permitted_sources!W66</f>
        <v>11.4</v>
      </c>
      <c r="G451" s="199">
        <f>Permitted_sources!X66</f>
        <v>12.7</v>
      </c>
      <c r="H451" s="199">
        <f>Permitted_sources!Y66</f>
        <v>35</v>
      </c>
      <c r="I451" s="199">
        <f>Permitted_sources!Z66</f>
        <v>0</v>
      </c>
      <c r="J451" s="199">
        <f>Permitted_sources!AA66</f>
        <v>0.5</v>
      </c>
      <c r="K451" s="395" t="str">
        <f t="shared" si="6"/>
        <v>Total</v>
      </c>
      <c r="L451"/>
    </row>
    <row r="452" spans="1:12">
      <c r="A452" t="s">
        <v>387</v>
      </c>
      <c r="B452" t="str">
        <f>Permitted_sources!B67</f>
        <v>35</v>
      </c>
      <c r="C452" t="str">
        <f>Permitted_sources!C67</f>
        <v>35039</v>
      </c>
      <c r="D452" t="str">
        <f>Permitted_sources!V67</f>
        <v>31088811</v>
      </c>
      <c r="E452" t="str">
        <f>VLOOKUP(D452,SCC_xref!$L$6:$M547,2,FALSE)</f>
        <v>Permitted Fugitives</v>
      </c>
      <c r="F452" s="199">
        <f>Permitted_sources!W67</f>
        <v>0</v>
      </c>
      <c r="G452" s="199">
        <f>Permitted_sources!X67</f>
        <v>0.1</v>
      </c>
      <c r="H452" s="199">
        <f>Permitted_sources!Y67</f>
        <v>0</v>
      </c>
      <c r="I452" s="199">
        <f>Permitted_sources!Z67</f>
        <v>0</v>
      </c>
      <c r="J452" s="199">
        <f>Permitted_sources!AA67</f>
        <v>0</v>
      </c>
      <c r="K452" s="395" t="str">
        <f t="shared" si="6"/>
        <v>Total</v>
      </c>
      <c r="L452"/>
    </row>
    <row r="453" spans="1:12">
      <c r="A453" t="s">
        <v>387</v>
      </c>
      <c r="B453" t="str">
        <f>Permitted_sources!B68</f>
        <v>35</v>
      </c>
      <c r="C453" t="str">
        <f>Permitted_sources!C68</f>
        <v>35039</v>
      </c>
      <c r="D453" t="str">
        <f>Permitted_sources!V68</f>
        <v>31088811</v>
      </c>
      <c r="E453" t="str">
        <f>VLOOKUP(D453,SCC_xref!$L$6:$M548,2,FALSE)</f>
        <v>Permitted Fugitives</v>
      </c>
      <c r="F453" s="199">
        <f>Permitted_sources!W68</f>
        <v>0</v>
      </c>
      <c r="G453" s="199">
        <f>Permitted_sources!X68</f>
        <v>0.3</v>
      </c>
      <c r="H453" s="199">
        <f>Permitted_sources!Y68</f>
        <v>0</v>
      </c>
      <c r="I453" s="199">
        <f>Permitted_sources!Z68</f>
        <v>0</v>
      </c>
      <c r="J453" s="199">
        <f>Permitted_sources!AA68</f>
        <v>0</v>
      </c>
      <c r="K453" s="395" t="str">
        <f t="shared" si="6"/>
        <v>Total</v>
      </c>
      <c r="L453"/>
    </row>
    <row r="454" spans="1:12">
      <c r="A454" t="s">
        <v>387</v>
      </c>
      <c r="B454" t="str">
        <f>Permitted_sources!B69</f>
        <v>35</v>
      </c>
      <c r="C454" t="str">
        <f>Permitted_sources!C69</f>
        <v>35039</v>
      </c>
      <c r="D454" t="str">
        <f>Permitted_sources!V69</f>
        <v>20200201</v>
      </c>
      <c r="E454" t="str">
        <f>VLOOKUP(D454,SCC_xref!$L$6:$M549,2,FALSE)</f>
        <v>Permitted Compressor Engines</v>
      </c>
      <c r="F454" s="199">
        <f>Permitted_sources!W69</f>
        <v>58.2</v>
      </c>
      <c r="G454" s="199">
        <f>Permitted_sources!X69</f>
        <v>13.4</v>
      </c>
      <c r="H454" s="199">
        <f>Permitted_sources!Y69</f>
        <v>46.5</v>
      </c>
      <c r="I454" s="199">
        <f>Permitted_sources!Z69</f>
        <v>1.4</v>
      </c>
      <c r="J454" s="199">
        <f>Permitted_sources!AA69</f>
        <v>2.8</v>
      </c>
      <c r="K454" s="395" t="str">
        <f t="shared" si="6"/>
        <v>Total</v>
      </c>
      <c r="L454"/>
    </row>
    <row r="455" spans="1:12">
      <c r="A455" t="s">
        <v>387</v>
      </c>
      <c r="B455" t="str">
        <f>Permitted_sources!B70</f>
        <v>35</v>
      </c>
      <c r="C455" t="str">
        <f>Permitted_sources!C70</f>
        <v>35039</v>
      </c>
      <c r="D455" t="str">
        <f>Permitted_sources!V70</f>
        <v>20200201</v>
      </c>
      <c r="E455" t="str">
        <f>VLOOKUP(D455,SCC_xref!$L$6:$M550,2,FALSE)</f>
        <v>Permitted Compressor Engines</v>
      </c>
      <c r="F455" s="199">
        <f>Permitted_sources!W70</f>
        <v>56.9</v>
      </c>
      <c r="G455" s="199">
        <f>Permitted_sources!X70</f>
        <v>13.1</v>
      </c>
      <c r="H455" s="199">
        <f>Permitted_sources!Y70</f>
        <v>45.5</v>
      </c>
      <c r="I455" s="199">
        <f>Permitted_sources!Z70</f>
        <v>1.4</v>
      </c>
      <c r="J455" s="199">
        <f>Permitted_sources!AA70</f>
        <v>2.7</v>
      </c>
      <c r="K455" s="395" t="str">
        <f t="shared" ref="K455:K518" si="7">IF(LEN(C455)=5,"Total","Tribal/Non-tribal")</f>
        <v>Total</v>
      </c>
      <c r="L455"/>
    </row>
    <row r="456" spans="1:12">
      <c r="A456" t="s">
        <v>387</v>
      </c>
      <c r="B456" t="str">
        <f>Permitted_sources!B71</f>
        <v>35</v>
      </c>
      <c r="C456" t="str">
        <f>Permitted_sources!C71</f>
        <v>35039</v>
      </c>
      <c r="D456" t="str">
        <f>Permitted_sources!V71</f>
        <v>20200253</v>
      </c>
      <c r="E456" t="str">
        <f>VLOOKUP(D456,SCC_xref!$L$6:$M551,2,FALSE)</f>
        <v>Permitted Compressor Engines</v>
      </c>
      <c r="F456" s="199">
        <f>Permitted_sources!W71</f>
        <v>10.9</v>
      </c>
      <c r="G456" s="199">
        <f>Permitted_sources!X71</f>
        <v>7.2</v>
      </c>
      <c r="H456" s="199">
        <f>Permitted_sources!Y71</f>
        <v>19.2</v>
      </c>
      <c r="I456" s="199">
        <f>Permitted_sources!Z71</f>
        <v>0</v>
      </c>
      <c r="J456" s="199">
        <f>Permitted_sources!AA71</f>
        <v>0.3</v>
      </c>
      <c r="K456" s="395" t="str">
        <f t="shared" si="7"/>
        <v>Total</v>
      </c>
      <c r="L456"/>
    </row>
    <row r="457" spans="1:12">
      <c r="A457" t="s">
        <v>387</v>
      </c>
      <c r="B457" t="str">
        <f>Permitted_sources!B72</f>
        <v>35</v>
      </c>
      <c r="C457" t="str">
        <f>Permitted_sources!C72</f>
        <v>35039</v>
      </c>
      <c r="D457" t="str">
        <f>Permitted_sources!V72</f>
        <v>20200253</v>
      </c>
      <c r="E457" t="str">
        <f>VLOOKUP(D457,SCC_xref!$L$6:$M552,2,FALSE)</f>
        <v>Permitted Compressor Engines</v>
      </c>
      <c r="F457" s="199">
        <f>Permitted_sources!W72</f>
        <v>9.1</v>
      </c>
      <c r="G457" s="199">
        <f>Permitted_sources!X72</f>
        <v>6</v>
      </c>
      <c r="H457" s="199">
        <f>Permitted_sources!Y72</f>
        <v>16</v>
      </c>
      <c r="I457" s="199">
        <f>Permitted_sources!Z72</f>
        <v>0</v>
      </c>
      <c r="J457" s="199">
        <f>Permitted_sources!AA72</f>
        <v>0.3</v>
      </c>
      <c r="K457" s="395" t="str">
        <f t="shared" si="7"/>
        <v>Total</v>
      </c>
      <c r="L457"/>
    </row>
    <row r="458" spans="1:12">
      <c r="A458" t="s">
        <v>387</v>
      </c>
      <c r="B458" t="str">
        <f>Permitted_sources!B73</f>
        <v>35</v>
      </c>
      <c r="C458" t="str">
        <f>Permitted_sources!C73</f>
        <v>35039</v>
      </c>
      <c r="D458" t="str">
        <f>Permitted_sources!V73</f>
        <v>20200253</v>
      </c>
      <c r="E458" t="str">
        <f>VLOOKUP(D458,SCC_xref!$L$6:$M553,2,FALSE)</f>
        <v>Permitted Compressor Engines</v>
      </c>
      <c r="F458" s="199">
        <f>Permitted_sources!W73</f>
        <v>8.6999999999999993</v>
      </c>
      <c r="G458" s="199">
        <f>Permitted_sources!X73</f>
        <v>5.7</v>
      </c>
      <c r="H458" s="199">
        <f>Permitted_sources!Y73</f>
        <v>15.3</v>
      </c>
      <c r="I458" s="199">
        <f>Permitted_sources!Z73</f>
        <v>0</v>
      </c>
      <c r="J458" s="199">
        <f>Permitted_sources!AA73</f>
        <v>0.3</v>
      </c>
      <c r="K458" s="395" t="str">
        <f t="shared" si="7"/>
        <v>Total</v>
      </c>
      <c r="L458"/>
    </row>
    <row r="459" spans="1:12">
      <c r="A459" t="s">
        <v>387</v>
      </c>
      <c r="B459" t="str">
        <f>Permitted_sources!B74</f>
        <v>35</v>
      </c>
      <c r="C459" t="str">
        <f>Permitted_sources!C74</f>
        <v>35039</v>
      </c>
      <c r="D459" t="str">
        <f>Permitted_sources!V74</f>
        <v>20200253</v>
      </c>
      <c r="E459" t="str">
        <f>VLOOKUP(D459,SCC_xref!$L$6:$M554,2,FALSE)</f>
        <v>Permitted Compressor Engines</v>
      </c>
      <c r="F459" s="199">
        <f>Permitted_sources!W74</f>
        <v>16.399999999999999</v>
      </c>
      <c r="G459" s="199">
        <f>Permitted_sources!X74</f>
        <v>10.8</v>
      </c>
      <c r="H459" s="199">
        <f>Permitted_sources!Y74</f>
        <v>29</v>
      </c>
      <c r="I459" s="199">
        <f>Permitted_sources!Z74</f>
        <v>0</v>
      </c>
      <c r="J459" s="199">
        <f>Permitted_sources!AA74</f>
        <v>0.5</v>
      </c>
      <c r="K459" s="395" t="str">
        <f t="shared" si="7"/>
        <v>Total</v>
      </c>
      <c r="L459"/>
    </row>
    <row r="460" spans="1:12">
      <c r="A460" t="s">
        <v>387</v>
      </c>
      <c r="B460" t="str">
        <f>Permitted_sources!B75</f>
        <v>35</v>
      </c>
      <c r="C460" t="str">
        <f>Permitted_sources!C75</f>
        <v>35039</v>
      </c>
      <c r="D460" t="str">
        <f>Permitted_sources!V75</f>
        <v>20200254</v>
      </c>
      <c r="E460" t="str">
        <f>VLOOKUP(D460,SCC_xref!$L$6:$M555,2,FALSE)</f>
        <v>Permitted Compressor Engines</v>
      </c>
      <c r="F460" s="199">
        <f>Permitted_sources!W75</f>
        <v>15.3</v>
      </c>
      <c r="G460" s="199">
        <f>Permitted_sources!X75</f>
        <v>10.1</v>
      </c>
      <c r="H460" s="199">
        <f>Permitted_sources!Y75</f>
        <v>27</v>
      </c>
      <c r="I460" s="199">
        <f>Permitted_sources!Z75</f>
        <v>0</v>
      </c>
      <c r="J460" s="199">
        <f>Permitted_sources!AA75</f>
        <v>0.5</v>
      </c>
      <c r="K460" s="395" t="str">
        <f t="shared" si="7"/>
        <v>Total</v>
      </c>
      <c r="L460"/>
    </row>
    <row r="461" spans="1:12">
      <c r="A461" t="s">
        <v>387</v>
      </c>
      <c r="B461" t="str">
        <f>Permitted_sources!B76</f>
        <v>35</v>
      </c>
      <c r="C461" t="str">
        <f>Permitted_sources!C76</f>
        <v>35039</v>
      </c>
      <c r="D461" t="str">
        <f>Permitted_sources!V76</f>
        <v>20200254</v>
      </c>
      <c r="E461" t="str">
        <f>VLOOKUP(D461,SCC_xref!$L$6:$M556,2,FALSE)</f>
        <v>Permitted Compressor Engines</v>
      </c>
      <c r="F461" s="199">
        <f>Permitted_sources!W76</f>
        <v>19.100000000000001</v>
      </c>
      <c r="G461" s="199">
        <f>Permitted_sources!X76</f>
        <v>1.7</v>
      </c>
      <c r="H461" s="199">
        <f>Permitted_sources!Y76</f>
        <v>36.5</v>
      </c>
      <c r="I461" s="199">
        <f>Permitted_sources!Z76</f>
        <v>0</v>
      </c>
      <c r="J461" s="199">
        <f>Permitted_sources!AA76</f>
        <v>1.1000000000000001</v>
      </c>
      <c r="K461" s="395" t="str">
        <f t="shared" si="7"/>
        <v>Total</v>
      </c>
      <c r="L461"/>
    </row>
    <row r="462" spans="1:12">
      <c r="A462" t="s">
        <v>387</v>
      </c>
      <c r="B462" t="str">
        <f>Permitted_sources!B77</f>
        <v>35</v>
      </c>
      <c r="C462" t="str">
        <f>Permitted_sources!C77</f>
        <v>35039</v>
      </c>
      <c r="D462" t="str">
        <f>Permitted_sources!V77</f>
        <v>31000228</v>
      </c>
      <c r="E462" t="str">
        <f>VLOOKUP(D462,SCC_xref!$L$6:$M557,2,FALSE)</f>
        <v>Permitted Dehydrator</v>
      </c>
      <c r="F462" s="199">
        <f>Permitted_sources!W77</f>
        <v>0.7</v>
      </c>
      <c r="G462" s="199">
        <f>Permitted_sources!X77</f>
        <v>0.1</v>
      </c>
      <c r="H462" s="199">
        <f>Permitted_sources!Y77</f>
        <v>0.7</v>
      </c>
      <c r="I462" s="199">
        <f>Permitted_sources!Z77</f>
        <v>0</v>
      </c>
      <c r="J462" s="199">
        <f>Permitted_sources!AA77</f>
        <v>0.2</v>
      </c>
      <c r="K462" s="395" t="str">
        <f t="shared" si="7"/>
        <v>Total</v>
      </c>
      <c r="L462"/>
    </row>
    <row r="463" spans="1:12">
      <c r="A463" t="s">
        <v>387</v>
      </c>
      <c r="B463" t="str">
        <f>Permitted_sources!B78</f>
        <v>35</v>
      </c>
      <c r="C463" t="str">
        <f>Permitted_sources!C78</f>
        <v>35039</v>
      </c>
      <c r="D463" t="str">
        <f>Permitted_sources!V78</f>
        <v>31000404</v>
      </c>
      <c r="E463" t="str">
        <f>VLOOKUP(D463,SCC_xref!$L$6:$M558,2,FALSE)</f>
        <v>Permitted Process Heaters</v>
      </c>
      <c r="F463" s="199">
        <f>Permitted_sources!W78</f>
        <v>0.2</v>
      </c>
      <c r="G463" s="199">
        <f>Permitted_sources!X78</f>
        <v>0</v>
      </c>
      <c r="H463" s="199">
        <f>Permitted_sources!Y78</f>
        <v>0.2</v>
      </c>
      <c r="I463" s="199">
        <f>Permitted_sources!Z78</f>
        <v>0</v>
      </c>
      <c r="J463" s="199">
        <f>Permitted_sources!AA78</f>
        <v>0</v>
      </c>
      <c r="K463" s="395" t="str">
        <f t="shared" si="7"/>
        <v>Total</v>
      </c>
      <c r="L463"/>
    </row>
    <row r="464" spans="1:12">
      <c r="A464" t="s">
        <v>387</v>
      </c>
      <c r="B464" t="str">
        <f>Permitted_sources!B79</f>
        <v>35</v>
      </c>
      <c r="C464" t="str">
        <f>Permitted_sources!C79</f>
        <v>35039</v>
      </c>
      <c r="D464" t="str">
        <f>Permitted_sources!V79</f>
        <v>20200253</v>
      </c>
      <c r="E464" t="str">
        <f>VLOOKUP(D464,SCC_xref!$L$6:$M559,2,FALSE)</f>
        <v>Permitted Compressor Engines</v>
      </c>
      <c r="F464" s="199">
        <f>Permitted_sources!W79</f>
        <v>11.4</v>
      </c>
      <c r="G464" s="199">
        <f>Permitted_sources!X79</f>
        <v>7.5</v>
      </c>
      <c r="H464" s="199">
        <f>Permitted_sources!Y79</f>
        <v>20.2</v>
      </c>
      <c r="I464" s="199">
        <f>Permitted_sources!Z79</f>
        <v>0</v>
      </c>
      <c r="J464" s="199">
        <f>Permitted_sources!AA79</f>
        <v>0.4</v>
      </c>
      <c r="K464" s="395" t="str">
        <f t="shared" si="7"/>
        <v>Total</v>
      </c>
      <c r="L464"/>
    </row>
    <row r="465" spans="1:12">
      <c r="A465" t="s">
        <v>387</v>
      </c>
      <c r="B465" t="str">
        <f>Permitted_sources!B80</f>
        <v>35</v>
      </c>
      <c r="C465" t="str">
        <f>Permitted_sources!C80</f>
        <v>35039</v>
      </c>
      <c r="D465" t="str">
        <f>Permitted_sources!V80</f>
        <v>40400311</v>
      </c>
      <c r="E465" t="str">
        <f>VLOOKUP(D465,SCC_xref!$L$6:$M560,2,FALSE)</f>
        <v>Permitted Tank Losses</v>
      </c>
      <c r="F465" s="199">
        <f>Permitted_sources!W80</f>
        <v>0</v>
      </c>
      <c r="G465" s="199">
        <f>Permitted_sources!X80</f>
        <v>4.3</v>
      </c>
      <c r="H465" s="199">
        <f>Permitted_sources!Y80</f>
        <v>0</v>
      </c>
      <c r="I465" s="199">
        <f>Permitted_sources!Z80</f>
        <v>0</v>
      </c>
      <c r="J465" s="199">
        <f>Permitted_sources!AA80</f>
        <v>0</v>
      </c>
      <c r="K465" s="395" t="str">
        <f t="shared" si="7"/>
        <v>Total</v>
      </c>
      <c r="L465"/>
    </row>
    <row r="466" spans="1:12">
      <c r="A466" t="s">
        <v>387</v>
      </c>
      <c r="B466" t="str">
        <f>Permitted_sources!B81</f>
        <v>35</v>
      </c>
      <c r="C466" t="str">
        <f>Permitted_sources!C81</f>
        <v>35039</v>
      </c>
      <c r="D466" t="str">
        <f>Permitted_sources!V81</f>
        <v>40400311</v>
      </c>
      <c r="E466" t="str">
        <f>VLOOKUP(D466,SCC_xref!$L$6:$M561,2,FALSE)</f>
        <v>Permitted Tank Losses</v>
      </c>
      <c r="F466" s="199">
        <f>Permitted_sources!W81</f>
        <v>0</v>
      </c>
      <c r="G466" s="199">
        <f>Permitted_sources!X81</f>
        <v>3.2</v>
      </c>
      <c r="H466" s="199">
        <f>Permitted_sources!Y81</f>
        <v>0</v>
      </c>
      <c r="I466" s="199">
        <f>Permitted_sources!Z81</f>
        <v>0</v>
      </c>
      <c r="J466" s="199">
        <f>Permitted_sources!AA81</f>
        <v>0</v>
      </c>
      <c r="K466" s="395" t="str">
        <f t="shared" si="7"/>
        <v>Total</v>
      </c>
      <c r="L466"/>
    </row>
    <row r="467" spans="1:12">
      <c r="A467" t="s">
        <v>387</v>
      </c>
      <c r="B467" t="str">
        <f>Permitted_sources!B82</f>
        <v>35</v>
      </c>
      <c r="C467" t="str">
        <f>Permitted_sources!C82</f>
        <v>35039</v>
      </c>
      <c r="D467" t="str">
        <f>Permitted_sources!V82</f>
        <v>40400311</v>
      </c>
      <c r="E467" t="str">
        <f>VLOOKUP(D467,SCC_xref!$L$6:$M562,2,FALSE)</f>
        <v>Permitted Tank Losses</v>
      </c>
      <c r="F467" s="199">
        <f>Permitted_sources!W82</f>
        <v>0</v>
      </c>
      <c r="G467" s="199">
        <f>Permitted_sources!X82</f>
        <v>3.2</v>
      </c>
      <c r="H467" s="199">
        <f>Permitted_sources!Y82</f>
        <v>0</v>
      </c>
      <c r="I467" s="199">
        <f>Permitted_sources!Z82</f>
        <v>0</v>
      </c>
      <c r="J467" s="199">
        <f>Permitted_sources!AA82</f>
        <v>0</v>
      </c>
      <c r="K467" s="395" t="str">
        <f t="shared" si="7"/>
        <v>Total</v>
      </c>
      <c r="L467"/>
    </row>
    <row r="468" spans="1:12">
      <c r="A468" t="s">
        <v>387</v>
      </c>
      <c r="B468" t="str">
        <f>Permitted_sources!B83</f>
        <v>35</v>
      </c>
      <c r="C468" t="str">
        <f>Permitted_sources!C83</f>
        <v>35039</v>
      </c>
      <c r="D468" t="str">
        <f>Permitted_sources!V83</f>
        <v>20200254</v>
      </c>
      <c r="E468" t="str">
        <f>VLOOKUP(D468,SCC_xref!$L$6:$M563,2,FALSE)</f>
        <v>Permitted Compressor Engines</v>
      </c>
      <c r="F468" s="199">
        <f>Permitted_sources!W83</f>
        <v>10.1</v>
      </c>
      <c r="G468" s="199">
        <f>Permitted_sources!X83</f>
        <v>0.9</v>
      </c>
      <c r="H468" s="199">
        <f>Permitted_sources!Y83</f>
        <v>19.399999999999999</v>
      </c>
      <c r="I468" s="199">
        <f>Permitted_sources!Z83</f>
        <v>0</v>
      </c>
      <c r="J468" s="199">
        <f>Permitted_sources!AA83</f>
        <v>0.6</v>
      </c>
      <c r="K468" s="395" t="str">
        <f t="shared" si="7"/>
        <v>Total</v>
      </c>
      <c r="L468"/>
    </row>
    <row r="469" spans="1:12">
      <c r="A469" t="s">
        <v>387</v>
      </c>
      <c r="B469" t="str">
        <f>Permitted_sources!B84</f>
        <v>35</v>
      </c>
      <c r="C469" t="str">
        <f>Permitted_sources!C84</f>
        <v>35039</v>
      </c>
      <c r="D469" t="str">
        <f>Permitted_sources!V84</f>
        <v>20200253</v>
      </c>
      <c r="E469" t="str">
        <f>VLOOKUP(D469,SCC_xref!$L$6:$M564,2,FALSE)</f>
        <v>Permitted Compressor Engines</v>
      </c>
      <c r="F469" s="199">
        <f>Permitted_sources!W84</f>
        <v>16.100000000000001</v>
      </c>
      <c r="G469" s="199">
        <f>Permitted_sources!X84</f>
        <v>10.6</v>
      </c>
      <c r="H469" s="199">
        <f>Permitted_sources!Y84</f>
        <v>28.4</v>
      </c>
      <c r="I469" s="199">
        <f>Permitted_sources!Z84</f>
        <v>0</v>
      </c>
      <c r="J469" s="199">
        <f>Permitted_sources!AA84</f>
        <v>0.5</v>
      </c>
      <c r="K469" s="395" t="str">
        <f t="shared" si="7"/>
        <v>Total</v>
      </c>
      <c r="L469"/>
    </row>
    <row r="470" spans="1:12">
      <c r="A470" t="s">
        <v>387</v>
      </c>
      <c r="B470" t="str">
        <f>Permitted_sources!B85</f>
        <v>35</v>
      </c>
      <c r="C470" t="str">
        <f>Permitted_sources!C85</f>
        <v>35039</v>
      </c>
      <c r="D470" t="str">
        <f>Permitted_sources!V85</f>
        <v>31000404</v>
      </c>
      <c r="E470" t="str">
        <f>VLOOKUP(D470,SCC_xref!$L$6:$M565,2,FALSE)</f>
        <v>Permitted Process Heaters</v>
      </c>
      <c r="F470" s="199">
        <f>Permitted_sources!W85</f>
        <v>0.3</v>
      </c>
      <c r="G470" s="199">
        <f>Permitted_sources!X85</f>
        <v>0</v>
      </c>
      <c r="H470" s="199">
        <f>Permitted_sources!Y85</f>
        <v>0.3</v>
      </c>
      <c r="I470" s="199">
        <f>Permitted_sources!Z85</f>
        <v>0</v>
      </c>
      <c r="J470" s="199">
        <f>Permitted_sources!AA85</f>
        <v>0</v>
      </c>
      <c r="K470" s="395" t="str">
        <f t="shared" si="7"/>
        <v>Total</v>
      </c>
      <c r="L470"/>
    </row>
    <row r="471" spans="1:12">
      <c r="A471" t="s">
        <v>387</v>
      </c>
      <c r="B471" t="str">
        <f>Permitted_sources!B86</f>
        <v>35</v>
      </c>
      <c r="C471" t="str">
        <f>Permitted_sources!C86</f>
        <v>35039</v>
      </c>
      <c r="D471" t="str">
        <f>Permitted_sources!V86</f>
        <v>40400314</v>
      </c>
      <c r="E471" t="str">
        <f>VLOOKUP(D471,SCC_xref!$L$6:$M566,2,FALSE)</f>
        <v>Permitted Tank Losses</v>
      </c>
      <c r="F471" s="199">
        <f>Permitted_sources!W86</f>
        <v>0</v>
      </c>
      <c r="G471" s="199">
        <f>Permitted_sources!X86</f>
        <v>1.5</v>
      </c>
      <c r="H471" s="199">
        <f>Permitted_sources!Y86</f>
        <v>0</v>
      </c>
      <c r="I471" s="199">
        <f>Permitted_sources!Z86</f>
        <v>0</v>
      </c>
      <c r="J471" s="199">
        <f>Permitted_sources!AA86</f>
        <v>0</v>
      </c>
      <c r="K471" s="395" t="str">
        <f t="shared" si="7"/>
        <v>Total</v>
      </c>
      <c r="L471"/>
    </row>
    <row r="472" spans="1:12">
      <c r="A472" t="s">
        <v>387</v>
      </c>
      <c r="B472" t="str">
        <f>Permitted_sources!B87</f>
        <v>35</v>
      </c>
      <c r="C472" t="str">
        <f>Permitted_sources!C87</f>
        <v>35039</v>
      </c>
      <c r="D472" t="str">
        <f>Permitted_sources!V87</f>
        <v>31000227</v>
      </c>
      <c r="E472" t="str">
        <f>VLOOKUP(D472,SCC_xref!$L$6:$M567,2,FALSE)</f>
        <v>Permitted Dehydrator</v>
      </c>
      <c r="F472" s="199">
        <f>Permitted_sources!W87</f>
        <v>0</v>
      </c>
      <c r="G472" s="199">
        <f>Permitted_sources!X87</f>
        <v>3.3</v>
      </c>
      <c r="H472" s="199">
        <f>Permitted_sources!Y87</f>
        <v>0</v>
      </c>
      <c r="I472" s="199">
        <f>Permitted_sources!Z87</f>
        <v>0</v>
      </c>
      <c r="J472" s="199">
        <f>Permitted_sources!AA87</f>
        <v>0</v>
      </c>
      <c r="K472" s="395" t="str">
        <f t="shared" si="7"/>
        <v>Total</v>
      </c>
      <c r="L472"/>
    </row>
    <row r="473" spans="1:12">
      <c r="A473" t="s">
        <v>387</v>
      </c>
      <c r="B473" t="str">
        <f>Permitted_sources!B88</f>
        <v>35</v>
      </c>
      <c r="C473" t="str">
        <f>Permitted_sources!C88</f>
        <v>35039</v>
      </c>
      <c r="D473" t="str">
        <f>Permitted_sources!V88</f>
        <v>20200253</v>
      </c>
      <c r="E473" t="str">
        <f>VLOOKUP(D473,SCC_xref!$L$6:$M568,2,FALSE)</f>
        <v>Permitted Compressor Engines</v>
      </c>
      <c r="F473" s="199">
        <f>Permitted_sources!W88</f>
        <v>16.5</v>
      </c>
      <c r="G473" s="199">
        <f>Permitted_sources!X88</f>
        <v>10.8</v>
      </c>
      <c r="H473" s="199">
        <f>Permitted_sources!Y88</f>
        <v>29</v>
      </c>
      <c r="I473" s="199">
        <f>Permitted_sources!Z88</f>
        <v>0</v>
      </c>
      <c r="J473" s="199">
        <f>Permitted_sources!AA88</f>
        <v>0.5</v>
      </c>
      <c r="K473" s="395" t="str">
        <f t="shared" si="7"/>
        <v>Total</v>
      </c>
      <c r="L473"/>
    </row>
    <row r="474" spans="1:12">
      <c r="A474" t="s">
        <v>387</v>
      </c>
      <c r="B474" t="str">
        <f>Permitted_sources!B89</f>
        <v>35</v>
      </c>
      <c r="C474" t="str">
        <f>Permitted_sources!C89</f>
        <v>35039</v>
      </c>
      <c r="D474" t="str">
        <f>Permitted_sources!V89</f>
        <v>20200253</v>
      </c>
      <c r="E474" t="str">
        <f>VLOOKUP(D474,SCC_xref!$L$6:$M569,2,FALSE)</f>
        <v>Permitted Compressor Engines</v>
      </c>
      <c r="F474" s="199">
        <f>Permitted_sources!W89</f>
        <v>1.6</v>
      </c>
      <c r="G474" s="199">
        <f>Permitted_sources!X89</f>
        <v>1</v>
      </c>
      <c r="H474" s="199">
        <f>Permitted_sources!Y89</f>
        <v>2.8</v>
      </c>
      <c r="I474" s="199">
        <f>Permitted_sources!Z89</f>
        <v>0</v>
      </c>
      <c r="J474" s="199">
        <f>Permitted_sources!AA89</f>
        <v>0</v>
      </c>
      <c r="K474" s="395" t="str">
        <f t="shared" si="7"/>
        <v>Total</v>
      </c>
      <c r="L474"/>
    </row>
    <row r="475" spans="1:12">
      <c r="A475" t="s">
        <v>387</v>
      </c>
      <c r="B475" t="str">
        <f>Permitted_sources!B90</f>
        <v>35</v>
      </c>
      <c r="C475" t="str">
        <f>Permitted_sources!C90</f>
        <v>35039</v>
      </c>
      <c r="D475" t="str">
        <f>Permitted_sources!V90</f>
        <v>31000404</v>
      </c>
      <c r="E475" t="str">
        <f>VLOOKUP(D475,SCC_xref!$L$6:$M570,2,FALSE)</f>
        <v>Permitted Process Heaters</v>
      </c>
      <c r="F475" s="199">
        <f>Permitted_sources!W90</f>
        <v>0.2</v>
      </c>
      <c r="G475" s="199">
        <f>Permitted_sources!X90</f>
        <v>0</v>
      </c>
      <c r="H475" s="199">
        <f>Permitted_sources!Y90</f>
        <v>0.1</v>
      </c>
      <c r="I475" s="199">
        <f>Permitted_sources!Z90</f>
        <v>0</v>
      </c>
      <c r="J475" s="199">
        <f>Permitted_sources!AA90</f>
        <v>0</v>
      </c>
      <c r="K475" s="395" t="str">
        <f t="shared" si="7"/>
        <v>Total</v>
      </c>
      <c r="L475"/>
    </row>
    <row r="476" spans="1:12">
      <c r="A476" t="s">
        <v>387</v>
      </c>
      <c r="B476" t="str">
        <f>Permitted_sources!B91</f>
        <v>35</v>
      </c>
      <c r="C476" t="str">
        <f>Permitted_sources!C91</f>
        <v>35039</v>
      </c>
      <c r="D476" t="str">
        <f>Permitted_sources!V91</f>
        <v>40400311</v>
      </c>
      <c r="E476" t="str">
        <f>VLOOKUP(D476,SCC_xref!$L$6:$M571,2,FALSE)</f>
        <v>Permitted Tank Losses</v>
      </c>
      <c r="F476" s="199">
        <f>Permitted_sources!W91</f>
        <v>0</v>
      </c>
      <c r="G476" s="199">
        <f>Permitted_sources!X91</f>
        <v>4</v>
      </c>
      <c r="H476" s="199">
        <f>Permitted_sources!Y91</f>
        <v>0</v>
      </c>
      <c r="I476" s="199">
        <f>Permitted_sources!Z91</f>
        <v>0</v>
      </c>
      <c r="J476" s="199">
        <f>Permitted_sources!AA91</f>
        <v>0</v>
      </c>
      <c r="K476" s="395" t="str">
        <f t="shared" si="7"/>
        <v>Total</v>
      </c>
      <c r="L476"/>
    </row>
    <row r="477" spans="1:12">
      <c r="A477" t="s">
        <v>387</v>
      </c>
      <c r="B477" t="str">
        <f>Permitted_sources!B92</f>
        <v>35</v>
      </c>
      <c r="C477" t="str">
        <f>Permitted_sources!C92</f>
        <v>35039</v>
      </c>
      <c r="D477" t="str">
        <f>Permitted_sources!V92</f>
        <v>31088811</v>
      </c>
      <c r="E477" t="str">
        <f>VLOOKUP(D477,SCC_xref!$L$6:$M572,2,FALSE)</f>
        <v>Permitted Fugitives</v>
      </c>
      <c r="F477" s="199">
        <f>Permitted_sources!W92</f>
        <v>0</v>
      </c>
      <c r="G477" s="199">
        <f>Permitted_sources!X92</f>
        <v>0.3</v>
      </c>
      <c r="H477" s="199">
        <f>Permitted_sources!Y92</f>
        <v>0</v>
      </c>
      <c r="I477" s="199">
        <f>Permitted_sources!Z92</f>
        <v>0</v>
      </c>
      <c r="J477" s="199">
        <f>Permitted_sources!AA92</f>
        <v>0</v>
      </c>
      <c r="K477" s="395" t="str">
        <f t="shared" si="7"/>
        <v>Total</v>
      </c>
      <c r="L477"/>
    </row>
    <row r="478" spans="1:12">
      <c r="A478" t="s">
        <v>387</v>
      </c>
      <c r="B478" t="str">
        <f>Permitted_sources!B93</f>
        <v>35</v>
      </c>
      <c r="C478" t="str">
        <f>Permitted_sources!C93</f>
        <v>35039</v>
      </c>
      <c r="D478" t="str">
        <f>Permitted_sources!V93</f>
        <v>31088811</v>
      </c>
      <c r="E478" t="str">
        <f>VLOOKUP(D478,SCC_xref!$L$6:$M573,2,FALSE)</f>
        <v>Permitted Fugitives</v>
      </c>
      <c r="F478" s="199">
        <f>Permitted_sources!W93</f>
        <v>0</v>
      </c>
      <c r="G478" s="199">
        <f>Permitted_sources!X93</f>
        <v>5.3</v>
      </c>
      <c r="H478" s="199">
        <f>Permitted_sources!Y93</f>
        <v>0</v>
      </c>
      <c r="I478" s="199">
        <f>Permitted_sources!Z93</f>
        <v>0</v>
      </c>
      <c r="J478" s="199">
        <f>Permitted_sources!AA93</f>
        <v>0</v>
      </c>
      <c r="K478" s="395" t="str">
        <f t="shared" si="7"/>
        <v>Total</v>
      </c>
      <c r="L478"/>
    </row>
    <row r="479" spans="1:12">
      <c r="A479" t="s">
        <v>387</v>
      </c>
      <c r="B479" t="str">
        <f>Permitted_sources!B94</f>
        <v>35</v>
      </c>
      <c r="C479" t="str">
        <f>Permitted_sources!C94</f>
        <v>35039</v>
      </c>
      <c r="D479" t="str">
        <f>Permitted_sources!V94</f>
        <v>20200254</v>
      </c>
      <c r="E479" t="str">
        <f>VLOOKUP(D479,SCC_xref!$L$6:$M574,2,FALSE)</f>
        <v>Permitted Compressor Engines</v>
      </c>
      <c r="F479" s="199">
        <f>Permitted_sources!W94</f>
        <v>11.2</v>
      </c>
      <c r="G479" s="199">
        <f>Permitted_sources!X94</f>
        <v>2.5</v>
      </c>
      <c r="H479" s="199">
        <f>Permitted_sources!Y94</f>
        <v>2.5</v>
      </c>
      <c r="I479" s="199">
        <f>Permitted_sources!Z94</f>
        <v>0</v>
      </c>
      <c r="J479" s="199">
        <f>Permitted_sources!AA94</f>
        <v>0.5</v>
      </c>
      <c r="K479" s="395" t="str">
        <f t="shared" si="7"/>
        <v>Total</v>
      </c>
      <c r="L479"/>
    </row>
    <row r="480" spans="1:12">
      <c r="A480" t="s">
        <v>387</v>
      </c>
      <c r="B480" t="str">
        <f>Permitted_sources!B95</f>
        <v>35</v>
      </c>
      <c r="C480" t="str">
        <f>Permitted_sources!C95</f>
        <v>35039</v>
      </c>
      <c r="D480" t="str">
        <f>Permitted_sources!V95</f>
        <v>20200254</v>
      </c>
      <c r="E480" t="str">
        <f>VLOOKUP(D480,SCC_xref!$L$6:$M575,2,FALSE)</f>
        <v>Permitted Compressor Engines</v>
      </c>
      <c r="F480" s="199">
        <f>Permitted_sources!W95</f>
        <v>11.6</v>
      </c>
      <c r="G480" s="199">
        <f>Permitted_sources!X95</f>
        <v>12.8</v>
      </c>
      <c r="H480" s="199">
        <f>Permitted_sources!Y95</f>
        <v>34.299999999999997</v>
      </c>
      <c r="I480" s="199">
        <f>Permitted_sources!Z95</f>
        <v>0</v>
      </c>
      <c r="J480" s="199">
        <f>Permitted_sources!AA95</f>
        <v>0.5</v>
      </c>
      <c r="K480" s="395" t="str">
        <f t="shared" si="7"/>
        <v>Total</v>
      </c>
      <c r="L480"/>
    </row>
    <row r="481" spans="1:12">
      <c r="A481" t="s">
        <v>387</v>
      </c>
      <c r="B481" t="str">
        <f>Permitted_sources!B96</f>
        <v>35</v>
      </c>
      <c r="C481" t="str">
        <f>Permitted_sources!C96</f>
        <v>35039</v>
      </c>
      <c r="D481" t="str">
        <f>Permitted_sources!V96</f>
        <v>20200254</v>
      </c>
      <c r="E481" t="str">
        <f>VLOOKUP(D481,SCC_xref!$L$6:$M576,2,FALSE)</f>
        <v>Permitted Compressor Engines</v>
      </c>
      <c r="F481" s="199">
        <f>Permitted_sources!W96</f>
        <v>0.1</v>
      </c>
      <c r="G481" s="199">
        <f>Permitted_sources!X96</f>
        <v>0.1</v>
      </c>
      <c r="H481" s="199">
        <f>Permitted_sources!Y96</f>
        <v>0.2</v>
      </c>
      <c r="I481" s="199">
        <f>Permitted_sources!Z96</f>
        <v>0</v>
      </c>
      <c r="J481" s="199">
        <f>Permitted_sources!AA96</f>
        <v>0</v>
      </c>
      <c r="K481" s="395" t="str">
        <f t="shared" si="7"/>
        <v>Total</v>
      </c>
      <c r="L481"/>
    </row>
    <row r="482" spans="1:12">
      <c r="A482" t="s">
        <v>387</v>
      </c>
      <c r="B482" t="str">
        <f>Permitted_sources!B97</f>
        <v>35</v>
      </c>
      <c r="C482" t="str">
        <f>Permitted_sources!C97</f>
        <v>35039</v>
      </c>
      <c r="D482" t="str">
        <f>Permitted_sources!V97</f>
        <v>20200254</v>
      </c>
      <c r="E482" t="str">
        <f>VLOOKUP(D482,SCC_xref!$L$6:$M577,2,FALSE)</f>
        <v>Permitted Compressor Engines</v>
      </c>
      <c r="F482" s="199">
        <f>Permitted_sources!W97</f>
        <v>10.4</v>
      </c>
      <c r="G482" s="199">
        <f>Permitted_sources!X97</f>
        <v>2.2999999999999998</v>
      </c>
      <c r="H482" s="199">
        <f>Permitted_sources!Y97</f>
        <v>2.2999999999999998</v>
      </c>
      <c r="I482" s="199">
        <f>Permitted_sources!Z97</f>
        <v>0</v>
      </c>
      <c r="J482" s="199">
        <f>Permitted_sources!AA97</f>
        <v>0.5</v>
      </c>
      <c r="K482" s="395" t="str">
        <f t="shared" si="7"/>
        <v>Total</v>
      </c>
      <c r="L482"/>
    </row>
    <row r="483" spans="1:12">
      <c r="A483" t="s">
        <v>387</v>
      </c>
      <c r="B483" t="str">
        <f>Permitted_sources!B98</f>
        <v>35</v>
      </c>
      <c r="C483" t="str">
        <f>Permitted_sources!C98</f>
        <v>35039</v>
      </c>
      <c r="D483" t="str">
        <f>Permitted_sources!V98</f>
        <v>20200254</v>
      </c>
      <c r="E483" t="str">
        <f>VLOOKUP(D483,SCC_xref!$L$6:$M578,2,FALSE)</f>
        <v>Permitted Compressor Engines</v>
      </c>
      <c r="F483" s="199">
        <f>Permitted_sources!W98</f>
        <v>9.1</v>
      </c>
      <c r="G483" s="199">
        <f>Permitted_sources!X98</f>
        <v>2</v>
      </c>
      <c r="H483" s="199">
        <f>Permitted_sources!Y98</f>
        <v>2</v>
      </c>
      <c r="I483" s="199">
        <f>Permitted_sources!Z98</f>
        <v>0</v>
      </c>
      <c r="J483" s="199">
        <f>Permitted_sources!AA98</f>
        <v>0.4</v>
      </c>
      <c r="K483" s="395" t="str">
        <f t="shared" si="7"/>
        <v>Total</v>
      </c>
      <c r="L483"/>
    </row>
    <row r="484" spans="1:12">
      <c r="A484" t="s">
        <v>387</v>
      </c>
      <c r="B484" t="str">
        <f>Permitted_sources!B99</f>
        <v>35</v>
      </c>
      <c r="C484" t="str">
        <f>Permitted_sources!C99</f>
        <v>35039</v>
      </c>
      <c r="D484" t="str">
        <f>Permitted_sources!V99</f>
        <v>20200254</v>
      </c>
      <c r="E484" t="str">
        <f>VLOOKUP(D484,SCC_xref!$L$6:$M579,2,FALSE)</f>
        <v>Permitted Compressor Engines</v>
      </c>
      <c r="F484" s="199">
        <f>Permitted_sources!W99</f>
        <v>11.2</v>
      </c>
      <c r="G484" s="199">
        <f>Permitted_sources!X99</f>
        <v>2.5</v>
      </c>
      <c r="H484" s="199">
        <f>Permitted_sources!Y99</f>
        <v>2.5</v>
      </c>
      <c r="I484" s="199">
        <f>Permitted_sources!Z99</f>
        <v>0</v>
      </c>
      <c r="J484" s="199">
        <f>Permitted_sources!AA99</f>
        <v>0.5</v>
      </c>
      <c r="K484" s="395" t="str">
        <f t="shared" si="7"/>
        <v>Total</v>
      </c>
      <c r="L484"/>
    </row>
    <row r="485" spans="1:12">
      <c r="A485" t="s">
        <v>387</v>
      </c>
      <c r="B485" t="str">
        <f>Permitted_sources!B100</f>
        <v>35</v>
      </c>
      <c r="C485" t="str">
        <f>Permitted_sources!C100</f>
        <v>35039</v>
      </c>
      <c r="D485" t="str">
        <f>Permitted_sources!V100</f>
        <v>20200254</v>
      </c>
      <c r="E485" t="str">
        <f>VLOOKUP(D485,SCC_xref!$L$6:$M580,2,FALSE)</f>
        <v>Permitted Compressor Engines</v>
      </c>
      <c r="F485" s="199">
        <f>Permitted_sources!W100</f>
        <v>11.5</v>
      </c>
      <c r="G485" s="199">
        <f>Permitted_sources!X100</f>
        <v>12.8</v>
      </c>
      <c r="H485" s="199">
        <f>Permitted_sources!Y100</f>
        <v>34</v>
      </c>
      <c r="I485" s="199">
        <f>Permitted_sources!Z100</f>
        <v>0</v>
      </c>
      <c r="J485" s="199">
        <f>Permitted_sources!AA100</f>
        <v>0.5</v>
      </c>
      <c r="K485" s="395" t="str">
        <f t="shared" si="7"/>
        <v>Total</v>
      </c>
      <c r="L485"/>
    </row>
    <row r="486" spans="1:12">
      <c r="A486" t="s">
        <v>387</v>
      </c>
      <c r="B486" t="str">
        <f>Permitted_sources!B101</f>
        <v>35</v>
      </c>
      <c r="C486" t="str">
        <f>Permitted_sources!C101</f>
        <v>35039</v>
      </c>
      <c r="D486" t="str">
        <f>Permitted_sources!V101</f>
        <v>20200254</v>
      </c>
      <c r="E486" t="str">
        <f>VLOOKUP(D486,SCC_xref!$L$6:$M581,2,FALSE)</f>
        <v>Permitted Compressor Engines</v>
      </c>
      <c r="F486" s="199">
        <f>Permitted_sources!W101</f>
        <v>11.3</v>
      </c>
      <c r="G486" s="199">
        <f>Permitted_sources!X101</f>
        <v>2.5</v>
      </c>
      <c r="H486" s="199">
        <f>Permitted_sources!Y101</f>
        <v>2.2999999999999998</v>
      </c>
      <c r="I486" s="199">
        <f>Permitted_sources!Z101</f>
        <v>0</v>
      </c>
      <c r="J486" s="199">
        <f>Permitted_sources!AA101</f>
        <v>0.5</v>
      </c>
      <c r="K486" s="395" t="str">
        <f t="shared" si="7"/>
        <v>Total</v>
      </c>
      <c r="L486"/>
    </row>
    <row r="487" spans="1:12">
      <c r="A487" t="s">
        <v>387</v>
      </c>
      <c r="B487" t="str">
        <f>Permitted_sources!B102</f>
        <v>35</v>
      </c>
      <c r="C487" t="str">
        <f>Permitted_sources!C102</f>
        <v>35039</v>
      </c>
      <c r="D487" t="str">
        <f>Permitted_sources!V102</f>
        <v>20200254</v>
      </c>
      <c r="E487" t="str">
        <f>VLOOKUP(D487,SCC_xref!$L$6:$M582,2,FALSE)</f>
        <v>Permitted Compressor Engines</v>
      </c>
      <c r="F487" s="199">
        <f>Permitted_sources!W102</f>
        <v>11.6</v>
      </c>
      <c r="G487" s="199">
        <f>Permitted_sources!X102</f>
        <v>2.6</v>
      </c>
      <c r="H487" s="199">
        <f>Permitted_sources!Y102</f>
        <v>2.4</v>
      </c>
      <c r="I487" s="199">
        <f>Permitted_sources!Z102</f>
        <v>0</v>
      </c>
      <c r="J487" s="199">
        <f>Permitted_sources!AA102</f>
        <v>0.5</v>
      </c>
      <c r="K487" s="395" t="str">
        <f t="shared" si="7"/>
        <v>Total</v>
      </c>
      <c r="L487"/>
    </row>
    <row r="488" spans="1:12">
      <c r="A488" t="s">
        <v>387</v>
      </c>
      <c r="B488" t="str">
        <f>Permitted_sources!B103</f>
        <v>35</v>
      </c>
      <c r="C488" t="str">
        <f>Permitted_sources!C103</f>
        <v>35039</v>
      </c>
      <c r="D488" t="str">
        <f>Permitted_sources!V103</f>
        <v>20200254</v>
      </c>
      <c r="E488" t="str">
        <f>VLOOKUP(D488,SCC_xref!$L$6:$M583,2,FALSE)</f>
        <v>Permitted Compressor Engines</v>
      </c>
      <c r="F488" s="199">
        <f>Permitted_sources!W103</f>
        <v>11.6</v>
      </c>
      <c r="G488" s="199">
        <f>Permitted_sources!X103</f>
        <v>12.9</v>
      </c>
      <c r="H488" s="199">
        <f>Permitted_sources!Y103</f>
        <v>34.299999999999997</v>
      </c>
      <c r="I488" s="199">
        <f>Permitted_sources!Z103</f>
        <v>0</v>
      </c>
      <c r="J488" s="199">
        <f>Permitted_sources!AA103</f>
        <v>0.5</v>
      </c>
      <c r="K488" s="395" t="str">
        <f t="shared" si="7"/>
        <v>Total</v>
      </c>
      <c r="L488"/>
    </row>
    <row r="489" spans="1:12">
      <c r="A489" t="s">
        <v>387</v>
      </c>
      <c r="B489" t="str">
        <f>Permitted_sources!B104</f>
        <v>35</v>
      </c>
      <c r="C489" t="str">
        <f>Permitted_sources!C104</f>
        <v>35039</v>
      </c>
      <c r="D489" t="str">
        <f>Permitted_sources!V104</f>
        <v>20200254</v>
      </c>
      <c r="E489" t="str">
        <f>VLOOKUP(D489,SCC_xref!$L$6:$M584,2,FALSE)</f>
        <v>Permitted Compressor Engines</v>
      </c>
      <c r="F489" s="199">
        <f>Permitted_sources!W104</f>
        <v>11.3</v>
      </c>
      <c r="G489" s="199">
        <f>Permitted_sources!X104</f>
        <v>12.6</v>
      </c>
      <c r="H489" s="199">
        <f>Permitted_sources!Y104</f>
        <v>33.6</v>
      </c>
      <c r="I489" s="199">
        <f>Permitted_sources!Z104</f>
        <v>0</v>
      </c>
      <c r="J489" s="199">
        <f>Permitted_sources!AA104</f>
        <v>0.5</v>
      </c>
      <c r="K489" s="395" t="str">
        <f t="shared" si="7"/>
        <v>Total</v>
      </c>
      <c r="L489"/>
    </row>
    <row r="490" spans="1:12">
      <c r="A490" t="s">
        <v>387</v>
      </c>
      <c r="B490" t="str">
        <f>Permitted_sources!B105</f>
        <v>35</v>
      </c>
      <c r="C490" t="str">
        <f>Permitted_sources!C105</f>
        <v>35039</v>
      </c>
      <c r="D490" t="str">
        <f>Permitted_sources!V105</f>
        <v>20200254</v>
      </c>
      <c r="E490" t="str">
        <f>VLOOKUP(D490,SCC_xref!$L$6:$M585,2,FALSE)</f>
        <v>Permitted Compressor Engines</v>
      </c>
      <c r="F490" s="199">
        <f>Permitted_sources!W105</f>
        <v>11.3</v>
      </c>
      <c r="G490" s="199">
        <f>Permitted_sources!X105</f>
        <v>2.5</v>
      </c>
      <c r="H490" s="199">
        <f>Permitted_sources!Y105</f>
        <v>2.2999999999999998</v>
      </c>
      <c r="I490" s="199">
        <f>Permitted_sources!Z105</f>
        <v>0</v>
      </c>
      <c r="J490" s="199">
        <f>Permitted_sources!AA105</f>
        <v>0.5</v>
      </c>
      <c r="K490" s="395" t="str">
        <f t="shared" si="7"/>
        <v>Total</v>
      </c>
      <c r="L490"/>
    </row>
    <row r="491" spans="1:12">
      <c r="A491" t="s">
        <v>387</v>
      </c>
      <c r="B491" t="str">
        <f>Permitted_sources!B106</f>
        <v>35</v>
      </c>
      <c r="C491" t="str">
        <f>Permitted_sources!C106</f>
        <v>35039</v>
      </c>
      <c r="D491" t="str">
        <f>Permitted_sources!V106</f>
        <v>31000227</v>
      </c>
      <c r="E491" t="str">
        <f>VLOOKUP(D491,SCC_xref!$L$6:$M586,2,FALSE)</f>
        <v>Permitted Dehydrator</v>
      </c>
      <c r="F491" s="199">
        <f>Permitted_sources!W106</f>
        <v>0</v>
      </c>
      <c r="G491" s="199">
        <f>Permitted_sources!X106</f>
        <v>5.4</v>
      </c>
      <c r="H491" s="199">
        <f>Permitted_sources!Y106</f>
        <v>0</v>
      </c>
      <c r="I491" s="199">
        <f>Permitted_sources!Z106</f>
        <v>0</v>
      </c>
      <c r="J491" s="199">
        <f>Permitted_sources!AA106</f>
        <v>0</v>
      </c>
      <c r="K491" s="395" t="str">
        <f t="shared" si="7"/>
        <v>Total</v>
      </c>
      <c r="L491"/>
    </row>
    <row r="492" spans="1:12">
      <c r="A492" t="s">
        <v>387</v>
      </c>
      <c r="B492" t="str">
        <f>Permitted_sources!B107</f>
        <v>35</v>
      </c>
      <c r="C492" t="str">
        <f>Permitted_sources!C107</f>
        <v>35039</v>
      </c>
      <c r="D492" t="str">
        <f>Permitted_sources!V107</f>
        <v>20200254</v>
      </c>
      <c r="E492" t="str">
        <f>VLOOKUP(D492,SCC_xref!$L$6:$M587,2,FALSE)</f>
        <v>Permitted Compressor Engines</v>
      </c>
      <c r="F492" s="199">
        <f>Permitted_sources!W107</f>
        <v>11.4</v>
      </c>
      <c r="G492" s="199">
        <f>Permitted_sources!X107</f>
        <v>12.7</v>
      </c>
      <c r="H492" s="199">
        <f>Permitted_sources!Y107</f>
        <v>33.9</v>
      </c>
      <c r="I492" s="199">
        <f>Permitted_sources!Z107</f>
        <v>0</v>
      </c>
      <c r="J492" s="199">
        <f>Permitted_sources!AA107</f>
        <v>0.5</v>
      </c>
      <c r="K492" s="395" t="str">
        <f t="shared" si="7"/>
        <v>Total</v>
      </c>
      <c r="L492"/>
    </row>
    <row r="493" spans="1:12">
      <c r="A493" t="s">
        <v>387</v>
      </c>
      <c r="B493" t="str">
        <f>Permitted_sources!B108</f>
        <v>35</v>
      </c>
      <c r="C493" t="str">
        <f>Permitted_sources!C108</f>
        <v>35039</v>
      </c>
      <c r="D493" t="str">
        <f>Permitted_sources!V108</f>
        <v>31000228</v>
      </c>
      <c r="E493" t="str">
        <f>VLOOKUP(D493,SCC_xref!$L$6:$M588,2,FALSE)</f>
        <v>Permitted Dehydrator</v>
      </c>
      <c r="F493" s="199">
        <f>Permitted_sources!W108</f>
        <v>0.2</v>
      </c>
      <c r="G493" s="199">
        <f>Permitted_sources!X108</f>
        <v>0</v>
      </c>
      <c r="H493" s="199">
        <f>Permitted_sources!Y108</f>
        <v>0.1</v>
      </c>
      <c r="I493" s="199">
        <f>Permitted_sources!Z108</f>
        <v>0</v>
      </c>
      <c r="J493" s="199">
        <f>Permitted_sources!AA108</f>
        <v>0</v>
      </c>
      <c r="K493" s="395" t="str">
        <f t="shared" si="7"/>
        <v>Total</v>
      </c>
      <c r="L493"/>
    </row>
    <row r="494" spans="1:12">
      <c r="A494" t="s">
        <v>387</v>
      </c>
      <c r="B494" t="str">
        <f>Permitted_sources!B109</f>
        <v>35</v>
      </c>
      <c r="C494" t="str">
        <f>Permitted_sources!C109</f>
        <v>35039</v>
      </c>
      <c r="D494" t="str">
        <f>Permitted_sources!V109</f>
        <v>31000227</v>
      </c>
      <c r="E494" t="str">
        <f>VLOOKUP(D494,SCC_xref!$L$6:$M589,2,FALSE)</f>
        <v>Permitted Dehydrator</v>
      </c>
      <c r="F494" s="199">
        <f>Permitted_sources!W109</f>
        <v>0</v>
      </c>
      <c r="G494" s="199">
        <f>Permitted_sources!X109</f>
        <v>4.5999999999999996</v>
      </c>
      <c r="H494" s="199">
        <f>Permitted_sources!Y109</f>
        <v>0</v>
      </c>
      <c r="I494" s="199">
        <f>Permitted_sources!Z109</f>
        <v>0</v>
      </c>
      <c r="J494" s="199">
        <f>Permitted_sources!AA109</f>
        <v>0</v>
      </c>
      <c r="K494" s="395" t="str">
        <f t="shared" si="7"/>
        <v>Total</v>
      </c>
      <c r="L494"/>
    </row>
    <row r="495" spans="1:12">
      <c r="A495" t="s">
        <v>387</v>
      </c>
      <c r="B495" t="str">
        <f>Permitted_sources!B110</f>
        <v>35</v>
      </c>
      <c r="C495" t="str">
        <f>Permitted_sources!C110</f>
        <v>35039</v>
      </c>
      <c r="D495" t="str">
        <f>Permitted_sources!V110</f>
        <v>31000228</v>
      </c>
      <c r="E495" t="str">
        <f>VLOOKUP(D495,SCC_xref!$L$6:$M590,2,FALSE)</f>
        <v>Permitted Dehydrator</v>
      </c>
      <c r="F495" s="199">
        <f>Permitted_sources!W110</f>
        <v>0.2</v>
      </c>
      <c r="G495" s="199">
        <f>Permitted_sources!X110</f>
        <v>0</v>
      </c>
      <c r="H495" s="199">
        <f>Permitted_sources!Y110</f>
        <v>0.1</v>
      </c>
      <c r="I495" s="199">
        <f>Permitted_sources!Z110</f>
        <v>0</v>
      </c>
      <c r="J495" s="199">
        <f>Permitted_sources!AA110</f>
        <v>0</v>
      </c>
      <c r="K495" s="395" t="str">
        <f t="shared" si="7"/>
        <v>Total</v>
      </c>
      <c r="L495"/>
    </row>
    <row r="496" spans="1:12">
      <c r="A496" t="s">
        <v>387</v>
      </c>
      <c r="B496" t="str">
        <f>Permitted_sources!B111</f>
        <v>35</v>
      </c>
      <c r="C496" t="str">
        <f>Permitted_sources!C111</f>
        <v>35039</v>
      </c>
      <c r="D496" t="str">
        <f>Permitted_sources!V111</f>
        <v>31000227</v>
      </c>
      <c r="E496" t="str">
        <f>VLOOKUP(D496,SCC_xref!$L$6:$M591,2,FALSE)</f>
        <v>Permitted Dehydrator</v>
      </c>
      <c r="F496" s="199">
        <f>Permitted_sources!W111</f>
        <v>0</v>
      </c>
      <c r="G496" s="199">
        <f>Permitted_sources!X111</f>
        <v>5.5</v>
      </c>
      <c r="H496" s="199">
        <f>Permitted_sources!Y111</f>
        <v>0</v>
      </c>
      <c r="I496" s="199">
        <f>Permitted_sources!Z111</f>
        <v>0</v>
      </c>
      <c r="J496" s="199">
        <f>Permitted_sources!AA111</f>
        <v>0</v>
      </c>
      <c r="K496" s="395" t="str">
        <f t="shared" si="7"/>
        <v>Total</v>
      </c>
      <c r="L496"/>
    </row>
    <row r="497" spans="1:12">
      <c r="A497" t="s">
        <v>387</v>
      </c>
      <c r="B497" t="str">
        <f>Permitted_sources!B112</f>
        <v>35</v>
      </c>
      <c r="C497" t="str">
        <f>Permitted_sources!C112</f>
        <v>35039</v>
      </c>
      <c r="D497" t="str">
        <f>Permitted_sources!V112</f>
        <v>31000228</v>
      </c>
      <c r="E497" t="str">
        <f>VLOOKUP(D497,SCC_xref!$L$6:$M592,2,FALSE)</f>
        <v>Permitted Dehydrator</v>
      </c>
      <c r="F497" s="199">
        <f>Permitted_sources!W112</f>
        <v>0.2</v>
      </c>
      <c r="G497" s="199">
        <f>Permitted_sources!X112</f>
        <v>0</v>
      </c>
      <c r="H497" s="199">
        <f>Permitted_sources!Y112</f>
        <v>0.1</v>
      </c>
      <c r="I497" s="199">
        <f>Permitted_sources!Z112</f>
        <v>0</v>
      </c>
      <c r="J497" s="199">
        <f>Permitted_sources!AA112</f>
        <v>0</v>
      </c>
      <c r="K497" s="395" t="str">
        <f t="shared" si="7"/>
        <v>Total</v>
      </c>
      <c r="L497"/>
    </row>
    <row r="498" spans="1:12">
      <c r="A498" t="s">
        <v>387</v>
      </c>
      <c r="B498" t="str">
        <f>Permitted_sources!B113</f>
        <v>35</v>
      </c>
      <c r="C498" t="str">
        <f>Permitted_sources!C113</f>
        <v>35039</v>
      </c>
      <c r="D498" t="str">
        <f>Permitted_sources!V113</f>
        <v>31000227</v>
      </c>
      <c r="E498" t="str">
        <f>VLOOKUP(D498,SCC_xref!$L$6:$M593,2,FALSE)</f>
        <v>Permitted Dehydrator</v>
      </c>
      <c r="F498" s="199">
        <f>Permitted_sources!W113</f>
        <v>0</v>
      </c>
      <c r="G498" s="199">
        <f>Permitted_sources!X113</f>
        <v>5.5</v>
      </c>
      <c r="H498" s="199">
        <f>Permitted_sources!Y113</f>
        <v>0</v>
      </c>
      <c r="I498" s="199">
        <f>Permitted_sources!Z113</f>
        <v>0</v>
      </c>
      <c r="J498" s="199">
        <f>Permitted_sources!AA113</f>
        <v>0</v>
      </c>
      <c r="K498" s="395" t="str">
        <f t="shared" si="7"/>
        <v>Total</v>
      </c>
      <c r="L498"/>
    </row>
    <row r="499" spans="1:12">
      <c r="A499" t="s">
        <v>387</v>
      </c>
      <c r="B499" t="str">
        <f>Permitted_sources!B114</f>
        <v>35</v>
      </c>
      <c r="C499" t="str">
        <f>Permitted_sources!C114</f>
        <v>35039</v>
      </c>
      <c r="D499" t="str">
        <f>Permitted_sources!V114</f>
        <v>31000228</v>
      </c>
      <c r="E499" t="str">
        <f>VLOOKUP(D499,SCC_xref!$L$6:$M594,2,FALSE)</f>
        <v>Permitted Dehydrator</v>
      </c>
      <c r="F499" s="199">
        <f>Permitted_sources!W114</f>
        <v>0.2</v>
      </c>
      <c r="G499" s="199">
        <f>Permitted_sources!X114</f>
        <v>0</v>
      </c>
      <c r="H499" s="199">
        <f>Permitted_sources!Y114</f>
        <v>0.1</v>
      </c>
      <c r="I499" s="199">
        <f>Permitted_sources!Z114</f>
        <v>0</v>
      </c>
      <c r="J499" s="199">
        <f>Permitted_sources!AA114</f>
        <v>0</v>
      </c>
      <c r="K499" s="395" t="str">
        <f t="shared" si="7"/>
        <v>Total</v>
      </c>
      <c r="L499"/>
    </row>
    <row r="500" spans="1:12">
      <c r="A500" t="s">
        <v>387</v>
      </c>
      <c r="B500" t="str">
        <f>Permitted_sources!B115</f>
        <v>35</v>
      </c>
      <c r="C500" t="str">
        <f>Permitted_sources!C115</f>
        <v>35039</v>
      </c>
      <c r="D500" t="str">
        <f>Permitted_sources!V115</f>
        <v>31000227</v>
      </c>
      <c r="E500" t="str">
        <f>VLOOKUP(D500,SCC_xref!$L$6:$M595,2,FALSE)</f>
        <v>Permitted Dehydrator</v>
      </c>
      <c r="F500" s="199">
        <f>Permitted_sources!W115</f>
        <v>0</v>
      </c>
      <c r="G500" s="199">
        <f>Permitted_sources!X115</f>
        <v>5.5</v>
      </c>
      <c r="H500" s="199">
        <f>Permitted_sources!Y115</f>
        <v>0</v>
      </c>
      <c r="I500" s="199">
        <f>Permitted_sources!Z115</f>
        <v>0</v>
      </c>
      <c r="J500" s="199">
        <f>Permitted_sources!AA115</f>
        <v>0</v>
      </c>
      <c r="K500" s="395" t="str">
        <f t="shared" si="7"/>
        <v>Total</v>
      </c>
      <c r="L500"/>
    </row>
    <row r="501" spans="1:12">
      <c r="A501" t="s">
        <v>387</v>
      </c>
      <c r="B501" t="str">
        <f>Permitted_sources!B116</f>
        <v>35</v>
      </c>
      <c r="C501" t="str">
        <f>Permitted_sources!C116</f>
        <v>35039</v>
      </c>
      <c r="D501" t="str">
        <f>Permitted_sources!V116</f>
        <v>31000228</v>
      </c>
      <c r="E501" t="str">
        <f>VLOOKUP(D501,SCC_xref!$L$6:$M596,2,FALSE)</f>
        <v>Permitted Dehydrator</v>
      </c>
      <c r="F501" s="199">
        <f>Permitted_sources!W116</f>
        <v>0.2</v>
      </c>
      <c r="G501" s="199">
        <f>Permitted_sources!X116</f>
        <v>0</v>
      </c>
      <c r="H501" s="199">
        <f>Permitted_sources!Y116</f>
        <v>0.1</v>
      </c>
      <c r="I501" s="199">
        <f>Permitted_sources!Z116</f>
        <v>0</v>
      </c>
      <c r="J501" s="199">
        <f>Permitted_sources!AA116</f>
        <v>0</v>
      </c>
      <c r="K501" s="395" t="str">
        <f t="shared" si="7"/>
        <v>Total</v>
      </c>
      <c r="L501"/>
    </row>
    <row r="502" spans="1:12">
      <c r="A502" t="s">
        <v>387</v>
      </c>
      <c r="B502" t="str">
        <f>Permitted_sources!B117</f>
        <v>35</v>
      </c>
      <c r="C502" t="str">
        <f>Permitted_sources!C117</f>
        <v>35039</v>
      </c>
      <c r="D502" t="str">
        <f>Permitted_sources!V117</f>
        <v>31000227</v>
      </c>
      <c r="E502" t="str">
        <f>VLOOKUP(D502,SCC_xref!$L$6:$M597,2,FALSE)</f>
        <v>Permitted Dehydrator</v>
      </c>
      <c r="F502" s="199">
        <f>Permitted_sources!W117</f>
        <v>0</v>
      </c>
      <c r="G502" s="199">
        <f>Permitted_sources!X117</f>
        <v>5.5</v>
      </c>
      <c r="H502" s="199">
        <f>Permitted_sources!Y117</f>
        <v>0</v>
      </c>
      <c r="I502" s="199">
        <f>Permitted_sources!Z117</f>
        <v>0</v>
      </c>
      <c r="J502" s="199">
        <f>Permitted_sources!AA117</f>
        <v>0</v>
      </c>
      <c r="K502" s="395" t="str">
        <f t="shared" si="7"/>
        <v>Total</v>
      </c>
      <c r="L502"/>
    </row>
    <row r="503" spans="1:12">
      <c r="A503" t="s">
        <v>387</v>
      </c>
      <c r="B503" t="str">
        <f>Permitted_sources!B118</f>
        <v>35</v>
      </c>
      <c r="C503" t="str">
        <f>Permitted_sources!C118</f>
        <v>35039</v>
      </c>
      <c r="D503" t="str">
        <f>Permitted_sources!V118</f>
        <v>31000227</v>
      </c>
      <c r="E503" t="str">
        <f>VLOOKUP(D503,SCC_xref!$L$6:$M598,2,FALSE)</f>
        <v>Permitted Dehydrator</v>
      </c>
      <c r="F503" s="199">
        <f>Permitted_sources!W118</f>
        <v>0</v>
      </c>
      <c r="G503" s="199">
        <f>Permitted_sources!X118</f>
        <v>5.9</v>
      </c>
      <c r="H503" s="199">
        <f>Permitted_sources!Y118</f>
        <v>0</v>
      </c>
      <c r="I503" s="199">
        <f>Permitted_sources!Z118</f>
        <v>0</v>
      </c>
      <c r="J503" s="199">
        <f>Permitted_sources!AA118</f>
        <v>0</v>
      </c>
      <c r="K503" s="395" t="str">
        <f t="shared" si="7"/>
        <v>Total</v>
      </c>
      <c r="L503"/>
    </row>
    <row r="504" spans="1:12">
      <c r="A504" t="s">
        <v>387</v>
      </c>
      <c r="B504" t="str">
        <f>Permitted_sources!B119</f>
        <v>35</v>
      </c>
      <c r="C504" t="str">
        <f>Permitted_sources!C119</f>
        <v>35039</v>
      </c>
      <c r="D504" t="str">
        <f>Permitted_sources!V119</f>
        <v>31000228</v>
      </c>
      <c r="E504" t="str">
        <f>VLOOKUP(D504,SCC_xref!$L$6:$M599,2,FALSE)</f>
        <v>Permitted Dehydrator</v>
      </c>
      <c r="F504" s="199">
        <f>Permitted_sources!W119</f>
        <v>0.2</v>
      </c>
      <c r="G504" s="199">
        <f>Permitted_sources!X119</f>
        <v>0</v>
      </c>
      <c r="H504" s="199">
        <f>Permitted_sources!Y119</f>
        <v>0.1</v>
      </c>
      <c r="I504" s="199">
        <f>Permitted_sources!Z119</f>
        <v>0</v>
      </c>
      <c r="J504" s="199">
        <f>Permitted_sources!AA119</f>
        <v>0</v>
      </c>
      <c r="K504" s="395" t="str">
        <f t="shared" si="7"/>
        <v>Total</v>
      </c>
      <c r="L504"/>
    </row>
    <row r="505" spans="1:12">
      <c r="A505" t="s">
        <v>387</v>
      </c>
      <c r="B505" t="str">
        <f>Permitted_sources!B120</f>
        <v>35</v>
      </c>
      <c r="C505" t="str">
        <f>Permitted_sources!C120</f>
        <v>35039</v>
      </c>
      <c r="D505" t="str">
        <f>Permitted_sources!V120</f>
        <v>31000228</v>
      </c>
      <c r="E505" t="str">
        <f>VLOOKUP(D505,SCC_xref!$L$6:$M600,2,FALSE)</f>
        <v>Permitted Dehydrator</v>
      </c>
      <c r="F505" s="199">
        <f>Permitted_sources!W120</f>
        <v>0.4</v>
      </c>
      <c r="G505" s="199">
        <f>Permitted_sources!X120</f>
        <v>0</v>
      </c>
      <c r="H505" s="199">
        <f>Permitted_sources!Y120</f>
        <v>0.3</v>
      </c>
      <c r="I505" s="199">
        <f>Permitted_sources!Z120</f>
        <v>0</v>
      </c>
      <c r="J505" s="199">
        <f>Permitted_sources!AA120</f>
        <v>0.1</v>
      </c>
      <c r="K505" s="395" t="str">
        <f t="shared" si="7"/>
        <v>Total</v>
      </c>
      <c r="L505"/>
    </row>
    <row r="506" spans="1:12">
      <c r="A506" t="s">
        <v>387</v>
      </c>
      <c r="B506" t="str">
        <f>Permitted_sources!B121</f>
        <v>35</v>
      </c>
      <c r="C506" t="str">
        <f>Permitted_sources!C121</f>
        <v>35039</v>
      </c>
      <c r="D506" t="str">
        <f>Permitted_sources!V121</f>
        <v>31088811</v>
      </c>
      <c r="E506" t="str">
        <f>VLOOKUP(D506,SCC_xref!$L$6:$M601,2,FALSE)</f>
        <v>Permitted Fugitives</v>
      </c>
      <c r="F506" s="199">
        <f>Permitted_sources!W121</f>
        <v>0</v>
      </c>
      <c r="G506" s="199">
        <f>Permitted_sources!X121</f>
        <v>0.7</v>
      </c>
      <c r="H506" s="199">
        <f>Permitted_sources!Y121</f>
        <v>0</v>
      </c>
      <c r="I506" s="199">
        <f>Permitted_sources!Z121</f>
        <v>0</v>
      </c>
      <c r="J506" s="199">
        <f>Permitted_sources!AA121</f>
        <v>0</v>
      </c>
      <c r="K506" s="395" t="str">
        <f t="shared" si="7"/>
        <v>Total</v>
      </c>
      <c r="L506"/>
    </row>
    <row r="507" spans="1:12">
      <c r="A507" t="s">
        <v>387</v>
      </c>
      <c r="B507" t="str">
        <f>Permitted_sources!B122</f>
        <v>35</v>
      </c>
      <c r="C507" t="str">
        <f>Permitted_sources!C122</f>
        <v>35039</v>
      </c>
      <c r="D507" t="str">
        <f>Permitted_sources!V122</f>
        <v>20200254</v>
      </c>
      <c r="E507" t="str">
        <f>VLOOKUP(D507,SCC_xref!$L$6:$M602,2,FALSE)</f>
        <v>Permitted Compressor Engines</v>
      </c>
      <c r="F507" s="199">
        <f>Permitted_sources!W122</f>
        <v>18</v>
      </c>
      <c r="G507" s="199">
        <f>Permitted_sources!X122</f>
        <v>12</v>
      </c>
      <c r="H507" s="199">
        <f>Permitted_sources!Y122</f>
        <v>31.7</v>
      </c>
      <c r="I507" s="199">
        <f>Permitted_sources!Z122</f>
        <v>0</v>
      </c>
      <c r="J507" s="199">
        <f>Permitted_sources!AA122</f>
        <v>0.5</v>
      </c>
      <c r="K507" s="395" t="str">
        <f t="shared" si="7"/>
        <v>Total</v>
      </c>
      <c r="L507"/>
    </row>
    <row r="508" spans="1:12">
      <c r="A508" t="s">
        <v>387</v>
      </c>
      <c r="B508" t="str">
        <f>Permitted_sources!B123</f>
        <v>35</v>
      </c>
      <c r="C508" t="str">
        <f>Permitted_sources!C123</f>
        <v>35039</v>
      </c>
      <c r="D508" t="str">
        <f>Permitted_sources!V123</f>
        <v>20200254</v>
      </c>
      <c r="E508" t="str">
        <f>VLOOKUP(D508,SCC_xref!$L$6:$M603,2,FALSE)</f>
        <v>Permitted Compressor Engines</v>
      </c>
      <c r="F508" s="199">
        <f>Permitted_sources!W123</f>
        <v>6.3</v>
      </c>
      <c r="G508" s="199">
        <f>Permitted_sources!X123</f>
        <v>1.5</v>
      </c>
      <c r="H508" s="199">
        <f>Permitted_sources!Y123</f>
        <v>0.8</v>
      </c>
      <c r="I508" s="199">
        <f>Permitted_sources!Z123</f>
        <v>0</v>
      </c>
      <c r="J508" s="199">
        <f>Permitted_sources!AA123</f>
        <v>0.2</v>
      </c>
      <c r="K508" s="395" t="str">
        <f t="shared" si="7"/>
        <v>Total</v>
      </c>
      <c r="L508"/>
    </row>
    <row r="509" spans="1:12">
      <c r="A509" t="s">
        <v>387</v>
      </c>
      <c r="B509" t="str">
        <f>Permitted_sources!B124</f>
        <v>35</v>
      </c>
      <c r="C509" t="str">
        <f>Permitted_sources!C124</f>
        <v>35039</v>
      </c>
      <c r="D509" t="str">
        <f>Permitted_sources!V124</f>
        <v>20200254</v>
      </c>
      <c r="E509" t="str">
        <f>VLOOKUP(D509,SCC_xref!$L$6:$M604,2,FALSE)</f>
        <v>Permitted Compressor Engines</v>
      </c>
      <c r="F509" s="199">
        <f>Permitted_sources!W124</f>
        <v>10</v>
      </c>
      <c r="G509" s="199">
        <f>Permitted_sources!X124</f>
        <v>2.4</v>
      </c>
      <c r="H509" s="199">
        <f>Permitted_sources!Y124</f>
        <v>1.2</v>
      </c>
      <c r="I509" s="199">
        <f>Permitted_sources!Z124</f>
        <v>0</v>
      </c>
      <c r="J509" s="199">
        <f>Permitted_sources!AA124</f>
        <v>0.3</v>
      </c>
      <c r="K509" s="395" t="str">
        <f t="shared" si="7"/>
        <v>Total</v>
      </c>
      <c r="L509"/>
    </row>
    <row r="510" spans="1:12">
      <c r="A510" t="s">
        <v>387</v>
      </c>
      <c r="B510" t="str">
        <f>Permitted_sources!B125</f>
        <v>35</v>
      </c>
      <c r="C510" t="str">
        <f>Permitted_sources!C125</f>
        <v>35039</v>
      </c>
      <c r="D510" t="str">
        <f>Permitted_sources!V125</f>
        <v>20200254</v>
      </c>
      <c r="E510" t="str">
        <f>VLOOKUP(D510,SCC_xref!$L$6:$M605,2,FALSE)</f>
        <v>Permitted Compressor Engines</v>
      </c>
      <c r="F510" s="199">
        <f>Permitted_sources!W125</f>
        <v>11.3</v>
      </c>
      <c r="G510" s="199">
        <f>Permitted_sources!X125</f>
        <v>7.5</v>
      </c>
      <c r="H510" s="199">
        <f>Permitted_sources!Y125</f>
        <v>20</v>
      </c>
      <c r="I510" s="199">
        <f>Permitted_sources!Z125</f>
        <v>0</v>
      </c>
      <c r="J510" s="199">
        <f>Permitted_sources!AA125</f>
        <v>0.3</v>
      </c>
      <c r="K510" s="395" t="str">
        <f t="shared" si="7"/>
        <v>Total</v>
      </c>
      <c r="L510"/>
    </row>
    <row r="511" spans="1:12">
      <c r="A511" t="s">
        <v>387</v>
      </c>
      <c r="B511" t="str">
        <f>Permitted_sources!B126</f>
        <v>35</v>
      </c>
      <c r="C511" t="str">
        <f>Permitted_sources!C126</f>
        <v>35039</v>
      </c>
      <c r="D511" t="str">
        <f>Permitted_sources!V126</f>
        <v>20200254</v>
      </c>
      <c r="E511" t="str">
        <f>VLOOKUP(D511,SCC_xref!$L$6:$M606,2,FALSE)</f>
        <v>Permitted Compressor Engines</v>
      </c>
      <c r="F511" s="199">
        <f>Permitted_sources!W126</f>
        <v>7.6</v>
      </c>
      <c r="G511" s="199">
        <f>Permitted_sources!X126</f>
        <v>1.9</v>
      </c>
      <c r="H511" s="199">
        <f>Permitted_sources!Y126</f>
        <v>0.9</v>
      </c>
      <c r="I511" s="199">
        <f>Permitted_sources!Z126</f>
        <v>0</v>
      </c>
      <c r="J511" s="199">
        <f>Permitted_sources!AA126</f>
        <v>0.2</v>
      </c>
      <c r="K511" s="395" t="str">
        <f t="shared" si="7"/>
        <v>Total</v>
      </c>
      <c r="L511"/>
    </row>
    <row r="512" spans="1:12">
      <c r="A512" t="s">
        <v>387</v>
      </c>
      <c r="B512" t="str">
        <f>Permitted_sources!B127</f>
        <v>35</v>
      </c>
      <c r="C512" t="str">
        <f>Permitted_sources!C127</f>
        <v>35039</v>
      </c>
      <c r="D512" t="str">
        <f>Permitted_sources!V127</f>
        <v>20200254</v>
      </c>
      <c r="E512" t="str">
        <f>VLOOKUP(D512,SCC_xref!$L$6:$M607,2,FALSE)</f>
        <v>Permitted Compressor Engines</v>
      </c>
      <c r="F512" s="199">
        <f>Permitted_sources!W127</f>
        <v>12.5</v>
      </c>
      <c r="G512" s="199">
        <f>Permitted_sources!X127</f>
        <v>8.3000000000000007</v>
      </c>
      <c r="H512" s="199">
        <f>Permitted_sources!Y127</f>
        <v>22</v>
      </c>
      <c r="I512" s="199">
        <f>Permitted_sources!Z127</f>
        <v>0</v>
      </c>
      <c r="J512" s="199">
        <f>Permitted_sources!AA127</f>
        <v>0.3</v>
      </c>
      <c r="K512" s="395" t="str">
        <f t="shared" si="7"/>
        <v>Total</v>
      </c>
      <c r="L512"/>
    </row>
    <row r="513" spans="1:12">
      <c r="A513" t="s">
        <v>387</v>
      </c>
      <c r="B513" t="str">
        <f>Permitted_sources!B128</f>
        <v>35</v>
      </c>
      <c r="C513" t="str">
        <f>Permitted_sources!C128</f>
        <v>35039</v>
      </c>
      <c r="D513" t="str">
        <f>Permitted_sources!V128</f>
        <v>31000301</v>
      </c>
      <c r="E513" t="str">
        <f>VLOOKUP(D513,SCC_xref!$L$6:$M608,2,FALSE)</f>
        <v>Permitted Dehydrator</v>
      </c>
      <c r="F513" s="199">
        <f>Permitted_sources!W128</f>
        <v>0</v>
      </c>
      <c r="G513" s="199">
        <f>Permitted_sources!X128</f>
        <v>0.7</v>
      </c>
      <c r="H513" s="199">
        <f>Permitted_sources!Y128</f>
        <v>0</v>
      </c>
      <c r="I513" s="199">
        <f>Permitted_sources!Z128</f>
        <v>0</v>
      </c>
      <c r="J513" s="199">
        <f>Permitted_sources!AA128</f>
        <v>0</v>
      </c>
      <c r="K513" s="395" t="str">
        <f t="shared" si="7"/>
        <v>Total</v>
      </c>
      <c r="L513"/>
    </row>
    <row r="514" spans="1:12">
      <c r="A514" t="s">
        <v>387</v>
      </c>
      <c r="B514" t="str">
        <f>Permitted_sources!B129</f>
        <v>35</v>
      </c>
      <c r="C514" t="str">
        <f>Permitted_sources!C129</f>
        <v>35039</v>
      </c>
      <c r="D514" t="str">
        <f>Permitted_sources!V129</f>
        <v>31000301</v>
      </c>
      <c r="E514" t="str">
        <f>VLOOKUP(D514,SCC_xref!$L$6:$M609,2,FALSE)</f>
        <v>Permitted Dehydrator</v>
      </c>
      <c r="F514" s="199">
        <f>Permitted_sources!W129</f>
        <v>0</v>
      </c>
      <c r="G514" s="199">
        <f>Permitted_sources!X129</f>
        <v>0.4</v>
      </c>
      <c r="H514" s="199">
        <f>Permitted_sources!Y129</f>
        <v>0</v>
      </c>
      <c r="I514" s="199">
        <f>Permitted_sources!Z129</f>
        <v>0</v>
      </c>
      <c r="J514" s="199">
        <f>Permitted_sources!AA129</f>
        <v>0</v>
      </c>
      <c r="K514" s="395" t="str">
        <f t="shared" si="7"/>
        <v>Total</v>
      </c>
      <c r="L514"/>
    </row>
    <row r="515" spans="1:12">
      <c r="A515" t="s">
        <v>387</v>
      </c>
      <c r="B515" t="str">
        <f>Permitted_sources!B130</f>
        <v>35</v>
      </c>
      <c r="C515" t="str">
        <f>Permitted_sources!C130</f>
        <v>35039</v>
      </c>
      <c r="D515" t="str">
        <f>Permitted_sources!V130</f>
        <v>31000302</v>
      </c>
      <c r="E515" t="str">
        <f>VLOOKUP(D515,SCC_xref!$L$6:$M610,2,FALSE)</f>
        <v>Permitted Dehydrator</v>
      </c>
      <c r="F515" s="199">
        <f>Permitted_sources!W130</f>
        <v>0.1</v>
      </c>
      <c r="G515" s="199">
        <f>Permitted_sources!X130</f>
        <v>0</v>
      </c>
      <c r="H515" s="199">
        <f>Permitted_sources!Y130</f>
        <v>0.1</v>
      </c>
      <c r="I515" s="199">
        <f>Permitted_sources!Z130</f>
        <v>0</v>
      </c>
      <c r="J515" s="199">
        <f>Permitted_sources!AA130</f>
        <v>0</v>
      </c>
      <c r="K515" s="395" t="str">
        <f t="shared" si="7"/>
        <v>Total</v>
      </c>
      <c r="L515"/>
    </row>
    <row r="516" spans="1:12">
      <c r="A516" t="s">
        <v>387</v>
      </c>
      <c r="B516" t="str">
        <f>Permitted_sources!B131</f>
        <v>35</v>
      </c>
      <c r="C516" t="str">
        <f>Permitted_sources!C131</f>
        <v>35039</v>
      </c>
      <c r="D516" t="str">
        <f>Permitted_sources!V131</f>
        <v>31000302</v>
      </c>
      <c r="E516" t="str">
        <f>VLOOKUP(D516,SCC_xref!$L$6:$M611,2,FALSE)</f>
        <v>Permitted Dehydrator</v>
      </c>
      <c r="F516" s="199">
        <f>Permitted_sources!W131</f>
        <v>0.1</v>
      </c>
      <c r="G516" s="199">
        <f>Permitted_sources!X131</f>
        <v>0</v>
      </c>
      <c r="H516" s="199">
        <f>Permitted_sources!Y131</f>
        <v>0.1</v>
      </c>
      <c r="I516" s="199">
        <f>Permitted_sources!Z131</f>
        <v>0</v>
      </c>
      <c r="J516" s="199">
        <f>Permitted_sources!AA131</f>
        <v>0</v>
      </c>
      <c r="K516" s="395" t="str">
        <f t="shared" si="7"/>
        <v>Total</v>
      </c>
      <c r="L516"/>
    </row>
    <row r="517" spans="1:12">
      <c r="A517" t="s">
        <v>387</v>
      </c>
      <c r="B517" t="str">
        <f>Permitted_sources!B132</f>
        <v>35</v>
      </c>
      <c r="C517" t="str">
        <f>Permitted_sources!C132</f>
        <v>35039</v>
      </c>
      <c r="D517" t="str">
        <f>Permitted_sources!V132</f>
        <v>31000302</v>
      </c>
      <c r="E517" t="str">
        <f>VLOOKUP(D517,SCC_xref!$L$6:$M612,2,FALSE)</f>
        <v>Permitted Dehydrator</v>
      </c>
      <c r="F517" s="199">
        <f>Permitted_sources!W132</f>
        <v>0.1</v>
      </c>
      <c r="G517" s="199">
        <f>Permitted_sources!X132</f>
        <v>0</v>
      </c>
      <c r="H517" s="199">
        <f>Permitted_sources!Y132</f>
        <v>0.1</v>
      </c>
      <c r="I517" s="199">
        <f>Permitted_sources!Z132</f>
        <v>0</v>
      </c>
      <c r="J517" s="199">
        <f>Permitted_sources!AA132</f>
        <v>0</v>
      </c>
      <c r="K517" s="395" t="str">
        <f t="shared" si="7"/>
        <v>Total</v>
      </c>
      <c r="L517"/>
    </row>
    <row r="518" spans="1:12">
      <c r="A518" t="s">
        <v>387</v>
      </c>
      <c r="B518" t="str">
        <f>Permitted_sources!B133</f>
        <v>35</v>
      </c>
      <c r="C518" t="str">
        <f>Permitted_sources!C133</f>
        <v>35039</v>
      </c>
      <c r="D518" t="str">
        <f>Permitted_sources!V133</f>
        <v>31000302</v>
      </c>
      <c r="E518" t="str">
        <f>VLOOKUP(D518,SCC_xref!$L$6:$M613,2,FALSE)</f>
        <v>Permitted Dehydrator</v>
      </c>
      <c r="F518" s="199">
        <f>Permitted_sources!W133</f>
        <v>0.1</v>
      </c>
      <c r="G518" s="199">
        <f>Permitted_sources!X133</f>
        <v>0</v>
      </c>
      <c r="H518" s="199">
        <f>Permitted_sources!Y133</f>
        <v>0.1</v>
      </c>
      <c r="I518" s="199">
        <f>Permitted_sources!Z133</f>
        <v>0</v>
      </c>
      <c r="J518" s="199">
        <f>Permitted_sources!AA133</f>
        <v>0</v>
      </c>
      <c r="K518" s="395" t="str">
        <f t="shared" si="7"/>
        <v>Total</v>
      </c>
      <c r="L518"/>
    </row>
    <row r="519" spans="1:12">
      <c r="A519" t="s">
        <v>387</v>
      </c>
      <c r="B519" t="str">
        <f>Permitted_sources!B134</f>
        <v>35</v>
      </c>
      <c r="C519" t="str">
        <f>Permitted_sources!C134</f>
        <v>35039</v>
      </c>
      <c r="D519" t="str">
        <f>Permitted_sources!V134</f>
        <v>31000301</v>
      </c>
      <c r="E519" t="str">
        <f>VLOOKUP(D519,SCC_xref!$L$6:$M614,2,FALSE)</f>
        <v>Permitted Dehydrator</v>
      </c>
      <c r="F519" s="199">
        <f>Permitted_sources!W134</f>
        <v>0</v>
      </c>
      <c r="G519" s="199">
        <f>Permitted_sources!X134</f>
        <v>0.4</v>
      </c>
      <c r="H519" s="199">
        <f>Permitted_sources!Y134</f>
        <v>0</v>
      </c>
      <c r="I519" s="199">
        <f>Permitted_sources!Z134</f>
        <v>0</v>
      </c>
      <c r="J519" s="199">
        <f>Permitted_sources!AA134</f>
        <v>0</v>
      </c>
      <c r="K519" s="395" t="str">
        <f t="shared" ref="K519:K582" si="8">IF(LEN(C519)=5,"Total","Tribal/Non-tribal")</f>
        <v>Total</v>
      </c>
      <c r="L519"/>
    </row>
    <row r="520" spans="1:12">
      <c r="A520" t="s">
        <v>387</v>
      </c>
      <c r="B520" t="str">
        <f>Permitted_sources!B135</f>
        <v>35</v>
      </c>
      <c r="C520" t="str">
        <f>Permitted_sources!C135</f>
        <v>35039</v>
      </c>
      <c r="D520" t="str">
        <f>Permitted_sources!V135</f>
        <v>31000301</v>
      </c>
      <c r="E520" t="str">
        <f>VLOOKUP(D520,SCC_xref!$L$6:$M615,2,FALSE)</f>
        <v>Permitted Dehydrator</v>
      </c>
      <c r="F520" s="199">
        <f>Permitted_sources!W135</f>
        <v>0</v>
      </c>
      <c r="G520" s="199">
        <f>Permitted_sources!X135</f>
        <v>0.6</v>
      </c>
      <c r="H520" s="199">
        <f>Permitted_sources!Y135</f>
        <v>0</v>
      </c>
      <c r="I520" s="199">
        <f>Permitted_sources!Z135</f>
        <v>0</v>
      </c>
      <c r="J520" s="199">
        <f>Permitted_sources!AA135</f>
        <v>0</v>
      </c>
      <c r="K520" s="395" t="str">
        <f t="shared" si="8"/>
        <v>Total</v>
      </c>
      <c r="L520"/>
    </row>
    <row r="521" spans="1:12">
      <c r="A521" t="s">
        <v>387</v>
      </c>
      <c r="B521" t="str">
        <f>Permitted_sources!B136</f>
        <v>35</v>
      </c>
      <c r="C521" t="str">
        <f>Permitted_sources!C136</f>
        <v>35039</v>
      </c>
      <c r="D521" t="str">
        <f>Permitted_sources!V136</f>
        <v>40400315</v>
      </c>
      <c r="E521" t="str">
        <f>VLOOKUP(D521,SCC_xref!$L$6:$M616,2,FALSE)</f>
        <v>Permitted Tank Losses</v>
      </c>
      <c r="F521" s="199">
        <f>Permitted_sources!W136</f>
        <v>0</v>
      </c>
      <c r="G521" s="199">
        <f>Permitted_sources!X136</f>
        <v>1.4</v>
      </c>
      <c r="H521" s="199">
        <f>Permitted_sources!Y136</f>
        <v>0</v>
      </c>
      <c r="I521" s="199">
        <f>Permitted_sources!Z136</f>
        <v>0</v>
      </c>
      <c r="J521" s="199">
        <f>Permitted_sources!AA136</f>
        <v>0</v>
      </c>
      <c r="K521" s="395" t="str">
        <f t="shared" si="8"/>
        <v>Total</v>
      </c>
      <c r="L521"/>
    </row>
    <row r="522" spans="1:12">
      <c r="A522" t="s">
        <v>387</v>
      </c>
      <c r="B522" t="str">
        <f>Permitted_sources!B137</f>
        <v>35</v>
      </c>
      <c r="C522" t="str">
        <f>Permitted_sources!C137</f>
        <v>35039</v>
      </c>
      <c r="D522" t="str">
        <f>Permitted_sources!V137</f>
        <v>40400315</v>
      </c>
      <c r="E522" t="str">
        <f>VLOOKUP(D522,SCC_xref!$L$6:$M617,2,FALSE)</f>
        <v>Permitted Tank Losses</v>
      </c>
      <c r="F522" s="199">
        <f>Permitted_sources!W137</f>
        <v>0</v>
      </c>
      <c r="G522" s="199">
        <f>Permitted_sources!X137</f>
        <v>1.4</v>
      </c>
      <c r="H522" s="199">
        <f>Permitted_sources!Y137</f>
        <v>0</v>
      </c>
      <c r="I522" s="199">
        <f>Permitted_sources!Z137</f>
        <v>0</v>
      </c>
      <c r="J522" s="199">
        <f>Permitted_sources!AA137</f>
        <v>0</v>
      </c>
      <c r="K522" s="395" t="str">
        <f t="shared" si="8"/>
        <v>Total</v>
      </c>
      <c r="L522"/>
    </row>
    <row r="523" spans="1:12">
      <c r="A523" t="s">
        <v>387</v>
      </c>
      <c r="B523" t="str">
        <f>Permitted_sources!B138</f>
        <v>35</v>
      </c>
      <c r="C523" t="str">
        <f>Permitted_sources!C138</f>
        <v>35039</v>
      </c>
      <c r="D523" t="str">
        <f>Permitted_sources!V138</f>
        <v>31000306</v>
      </c>
      <c r="E523" t="str">
        <f>VLOOKUP(D523,SCC_xref!$L$6:$M618,2,FALSE)</f>
        <v>Permitted Natural Gas Processing Facilities, Process Valves</v>
      </c>
      <c r="F523" s="199">
        <f>Permitted_sources!W138</f>
        <v>0</v>
      </c>
      <c r="G523" s="199">
        <f>Permitted_sources!X138</f>
        <v>0.2</v>
      </c>
      <c r="H523" s="199">
        <f>Permitted_sources!Y138</f>
        <v>0</v>
      </c>
      <c r="I523" s="199">
        <f>Permitted_sources!Z138</f>
        <v>0</v>
      </c>
      <c r="J523" s="199">
        <f>Permitted_sources!AA138</f>
        <v>0</v>
      </c>
      <c r="K523" s="395" t="str">
        <f t="shared" si="8"/>
        <v>Total</v>
      </c>
      <c r="L523"/>
    </row>
    <row r="524" spans="1:12">
      <c r="A524" t="s">
        <v>387</v>
      </c>
      <c r="B524" t="str">
        <f>Permitted_sources!B139</f>
        <v>35</v>
      </c>
      <c r="C524" t="str">
        <f>Permitted_sources!C139</f>
        <v>35039</v>
      </c>
      <c r="D524" t="str">
        <f>Permitted_sources!V139</f>
        <v>31000299</v>
      </c>
      <c r="E524" t="str">
        <f>VLOOKUP(D524,SCC_xref!$L$6:$M619,2,FALSE)</f>
        <v>Permitted Natural Gas Production, Other Not Classified</v>
      </c>
      <c r="F524" s="199">
        <f>Permitted_sources!W139</f>
        <v>0</v>
      </c>
      <c r="G524" s="199">
        <f>Permitted_sources!X139</f>
        <v>0.3</v>
      </c>
      <c r="H524" s="199">
        <f>Permitted_sources!Y139</f>
        <v>0</v>
      </c>
      <c r="I524" s="199">
        <f>Permitted_sources!Z139</f>
        <v>0</v>
      </c>
      <c r="J524" s="199">
        <f>Permitted_sources!AA139</f>
        <v>0</v>
      </c>
      <c r="K524" s="395" t="str">
        <f t="shared" si="8"/>
        <v>Total</v>
      </c>
      <c r="L524"/>
    </row>
    <row r="525" spans="1:12">
      <c r="A525" t="s">
        <v>387</v>
      </c>
      <c r="B525" t="str">
        <f>Permitted_sources!B140</f>
        <v>35</v>
      </c>
      <c r="C525" t="str">
        <f>Permitted_sources!C140</f>
        <v>35039</v>
      </c>
      <c r="D525" t="str">
        <f>Permitted_sources!V140</f>
        <v>20200254</v>
      </c>
      <c r="E525" t="str">
        <f>VLOOKUP(D525,SCC_xref!$L$6:$M620,2,FALSE)</f>
        <v>Permitted Compressor Engines</v>
      </c>
      <c r="F525" s="199">
        <f>Permitted_sources!W140</f>
        <v>19.100000000000001</v>
      </c>
      <c r="G525" s="199">
        <f>Permitted_sources!X140</f>
        <v>4.5</v>
      </c>
      <c r="H525" s="199">
        <f>Permitted_sources!Y140</f>
        <v>2.5</v>
      </c>
      <c r="I525" s="199">
        <f>Permitted_sources!Z140</f>
        <v>0</v>
      </c>
      <c r="J525" s="199">
        <f>Permitted_sources!AA140</f>
        <v>0.5</v>
      </c>
      <c r="K525" s="395" t="str">
        <f t="shared" si="8"/>
        <v>Total</v>
      </c>
      <c r="L525"/>
    </row>
    <row r="526" spans="1:12">
      <c r="A526" t="s">
        <v>387</v>
      </c>
      <c r="B526" t="str">
        <f>Permitted_sources!B141</f>
        <v>35</v>
      </c>
      <c r="C526" t="str">
        <f>Permitted_sources!C141</f>
        <v>35039</v>
      </c>
      <c r="D526" t="str">
        <f>Permitted_sources!V141</f>
        <v>20200254</v>
      </c>
      <c r="E526" t="str">
        <f>VLOOKUP(D526,SCC_xref!$L$6:$M621,2,FALSE)</f>
        <v>Permitted Compressor Engines</v>
      </c>
      <c r="F526" s="199">
        <f>Permitted_sources!W141</f>
        <v>18.8</v>
      </c>
      <c r="G526" s="199">
        <f>Permitted_sources!X141</f>
        <v>4.5999999999999996</v>
      </c>
      <c r="H526" s="199">
        <f>Permitted_sources!Y141</f>
        <v>2.5</v>
      </c>
      <c r="I526" s="199">
        <f>Permitted_sources!Z141</f>
        <v>0</v>
      </c>
      <c r="J526" s="199">
        <f>Permitted_sources!AA141</f>
        <v>0.5</v>
      </c>
      <c r="K526" s="395" t="str">
        <f t="shared" si="8"/>
        <v>Total</v>
      </c>
      <c r="L526"/>
    </row>
    <row r="527" spans="1:12">
      <c r="A527" t="s">
        <v>387</v>
      </c>
      <c r="B527" t="str">
        <f>Permitted_sources!B142</f>
        <v>35</v>
      </c>
      <c r="C527" t="str">
        <f>Permitted_sources!C142</f>
        <v>35039</v>
      </c>
      <c r="D527" t="str">
        <f>Permitted_sources!V142</f>
        <v>20200254</v>
      </c>
      <c r="E527" t="str">
        <f>VLOOKUP(D527,SCC_xref!$L$6:$M622,2,FALSE)</f>
        <v>Permitted Compressor Engines</v>
      </c>
      <c r="F527" s="199">
        <f>Permitted_sources!W142</f>
        <v>19.100000000000001</v>
      </c>
      <c r="G527" s="199">
        <f>Permitted_sources!X142</f>
        <v>4.5</v>
      </c>
      <c r="H527" s="199">
        <f>Permitted_sources!Y142</f>
        <v>2.6</v>
      </c>
      <c r="I527" s="199">
        <f>Permitted_sources!Z142</f>
        <v>0</v>
      </c>
      <c r="J527" s="199">
        <f>Permitted_sources!AA142</f>
        <v>0.5</v>
      </c>
      <c r="K527" s="395" t="str">
        <f t="shared" si="8"/>
        <v>Total</v>
      </c>
      <c r="L527"/>
    </row>
    <row r="528" spans="1:12">
      <c r="A528" t="s">
        <v>387</v>
      </c>
      <c r="B528" t="str">
        <f>Permitted_sources!B143</f>
        <v>35</v>
      </c>
      <c r="C528" t="str">
        <f>Permitted_sources!C143</f>
        <v>35039</v>
      </c>
      <c r="D528" t="str">
        <f>Permitted_sources!V143</f>
        <v>31000228</v>
      </c>
      <c r="E528" t="str">
        <f>VLOOKUP(D528,SCC_xref!$L$6:$M623,2,FALSE)</f>
        <v>Permitted Dehydrator</v>
      </c>
      <c r="F528" s="199">
        <f>Permitted_sources!W143</f>
        <v>0.2</v>
      </c>
      <c r="G528" s="199">
        <f>Permitted_sources!X143</f>
        <v>0</v>
      </c>
      <c r="H528" s="199">
        <f>Permitted_sources!Y143</f>
        <v>0.1</v>
      </c>
      <c r="I528" s="199">
        <f>Permitted_sources!Z143</f>
        <v>0</v>
      </c>
      <c r="J528" s="199">
        <f>Permitted_sources!AA143</f>
        <v>0</v>
      </c>
      <c r="K528" s="395" t="str">
        <f t="shared" si="8"/>
        <v>Total</v>
      </c>
      <c r="L528"/>
    </row>
    <row r="529" spans="1:12">
      <c r="A529" t="s">
        <v>387</v>
      </c>
      <c r="B529" t="str">
        <f>Permitted_sources!B144</f>
        <v>35</v>
      </c>
      <c r="C529" t="str">
        <f>Permitted_sources!C144</f>
        <v>35039</v>
      </c>
      <c r="D529" t="str">
        <f>Permitted_sources!V144</f>
        <v>31000227</v>
      </c>
      <c r="E529" t="str">
        <f>VLOOKUP(D529,SCC_xref!$L$6:$M624,2,FALSE)</f>
        <v>Permitted Dehydrator</v>
      </c>
      <c r="F529" s="199">
        <f>Permitted_sources!W144</f>
        <v>0</v>
      </c>
      <c r="G529" s="199">
        <f>Permitted_sources!X144</f>
        <v>0.1</v>
      </c>
      <c r="H529" s="199">
        <f>Permitted_sources!Y144</f>
        <v>0</v>
      </c>
      <c r="I529" s="199">
        <f>Permitted_sources!Z144</f>
        <v>0</v>
      </c>
      <c r="J529" s="199">
        <f>Permitted_sources!AA144</f>
        <v>0</v>
      </c>
      <c r="K529" s="395" t="str">
        <f t="shared" si="8"/>
        <v>Total</v>
      </c>
      <c r="L529"/>
    </row>
    <row r="530" spans="1:12">
      <c r="A530" t="s">
        <v>387</v>
      </c>
      <c r="B530" t="str">
        <f>Permitted_sources!B145</f>
        <v>35</v>
      </c>
      <c r="C530" t="str">
        <f>Permitted_sources!C145</f>
        <v>35039</v>
      </c>
      <c r="D530" t="str">
        <f>Permitted_sources!V145</f>
        <v>31000227</v>
      </c>
      <c r="E530" t="str">
        <f>VLOOKUP(D530,SCC_xref!$L$6:$M625,2,FALSE)</f>
        <v>Permitted Dehydrator</v>
      </c>
      <c r="F530" s="199">
        <f>Permitted_sources!W145</f>
        <v>0</v>
      </c>
      <c r="G530" s="199">
        <f>Permitted_sources!X145</f>
        <v>0.1</v>
      </c>
      <c r="H530" s="199">
        <f>Permitted_sources!Y145</f>
        <v>0</v>
      </c>
      <c r="I530" s="199">
        <f>Permitted_sources!Z145</f>
        <v>0</v>
      </c>
      <c r="J530" s="199">
        <f>Permitted_sources!AA145</f>
        <v>0</v>
      </c>
      <c r="K530" s="395" t="str">
        <f t="shared" si="8"/>
        <v>Total</v>
      </c>
      <c r="L530"/>
    </row>
    <row r="531" spans="1:12">
      <c r="A531" t="s">
        <v>387</v>
      </c>
      <c r="B531" t="str">
        <f>Permitted_sources!B146</f>
        <v>35</v>
      </c>
      <c r="C531" t="str">
        <f>Permitted_sources!C146</f>
        <v>35039</v>
      </c>
      <c r="D531" t="str">
        <f>Permitted_sources!V146</f>
        <v>31000228</v>
      </c>
      <c r="E531" t="str">
        <f>VLOOKUP(D531,SCC_xref!$L$6:$M626,2,FALSE)</f>
        <v>Permitted Dehydrator</v>
      </c>
      <c r="F531" s="199">
        <f>Permitted_sources!W146</f>
        <v>0.2</v>
      </c>
      <c r="G531" s="199">
        <f>Permitted_sources!X146</f>
        <v>0</v>
      </c>
      <c r="H531" s="199">
        <f>Permitted_sources!Y146</f>
        <v>0.2</v>
      </c>
      <c r="I531" s="199">
        <f>Permitted_sources!Z146</f>
        <v>0</v>
      </c>
      <c r="J531" s="199">
        <f>Permitted_sources!AA146</f>
        <v>0.1</v>
      </c>
      <c r="K531" s="395" t="str">
        <f t="shared" si="8"/>
        <v>Total</v>
      </c>
      <c r="L531"/>
    </row>
    <row r="532" spans="1:12">
      <c r="A532" t="s">
        <v>387</v>
      </c>
      <c r="B532" t="str">
        <f>Permitted_sources!B147</f>
        <v>35</v>
      </c>
      <c r="C532" t="str">
        <f>Permitted_sources!C147</f>
        <v>35039</v>
      </c>
      <c r="D532" t="str">
        <f>Permitted_sources!V147</f>
        <v>31000228</v>
      </c>
      <c r="E532" t="str">
        <f>VLOOKUP(D532,SCC_xref!$L$6:$M627,2,FALSE)</f>
        <v>Permitted Dehydrator</v>
      </c>
      <c r="F532" s="199">
        <f>Permitted_sources!W147</f>
        <v>0.2</v>
      </c>
      <c r="G532" s="199">
        <f>Permitted_sources!X147</f>
        <v>0</v>
      </c>
      <c r="H532" s="199">
        <f>Permitted_sources!Y147</f>
        <v>0.2</v>
      </c>
      <c r="I532" s="199">
        <f>Permitted_sources!Z147</f>
        <v>0</v>
      </c>
      <c r="J532" s="199">
        <f>Permitted_sources!AA147</f>
        <v>0.1</v>
      </c>
      <c r="K532" s="395" t="str">
        <f t="shared" si="8"/>
        <v>Total</v>
      </c>
      <c r="L532"/>
    </row>
    <row r="533" spans="1:12">
      <c r="A533" t="s">
        <v>387</v>
      </c>
      <c r="B533" t="str">
        <f>Permitted_sources!B148</f>
        <v>35</v>
      </c>
      <c r="C533" t="str">
        <f>Permitted_sources!C148</f>
        <v>35039</v>
      </c>
      <c r="D533" t="str">
        <f>Permitted_sources!V148</f>
        <v>31000227</v>
      </c>
      <c r="E533" t="str">
        <f>VLOOKUP(D533,SCC_xref!$L$6:$M628,2,FALSE)</f>
        <v>Permitted Dehydrator</v>
      </c>
      <c r="F533" s="199">
        <f>Permitted_sources!W148</f>
        <v>0</v>
      </c>
      <c r="G533" s="199">
        <f>Permitted_sources!X148</f>
        <v>0.1</v>
      </c>
      <c r="H533" s="199">
        <f>Permitted_sources!Y148</f>
        <v>0</v>
      </c>
      <c r="I533" s="199">
        <f>Permitted_sources!Z148</f>
        <v>0</v>
      </c>
      <c r="J533" s="199">
        <f>Permitted_sources!AA148</f>
        <v>0</v>
      </c>
      <c r="K533" s="395" t="str">
        <f t="shared" si="8"/>
        <v>Total</v>
      </c>
      <c r="L533"/>
    </row>
    <row r="534" spans="1:12">
      <c r="A534" t="s">
        <v>387</v>
      </c>
      <c r="B534" t="str">
        <f>Permitted_sources!B149</f>
        <v>35</v>
      </c>
      <c r="C534" t="str">
        <f>Permitted_sources!C149</f>
        <v>35039</v>
      </c>
      <c r="D534" t="str">
        <f>Permitted_sources!V149</f>
        <v>31000216</v>
      </c>
      <c r="E534" t="str">
        <f>VLOOKUP(D534,SCC_xref!$L$6:$M629,2,FALSE)</f>
        <v>Permitted Natural Gas Production, Flares</v>
      </c>
      <c r="F534" s="199">
        <f>Permitted_sources!W149</f>
        <v>0.2</v>
      </c>
      <c r="G534" s="199">
        <f>Permitted_sources!X149</f>
        <v>0</v>
      </c>
      <c r="H534" s="199">
        <f>Permitted_sources!Y149</f>
        <v>2.1</v>
      </c>
      <c r="I534" s="199">
        <f>Permitted_sources!Z149</f>
        <v>0</v>
      </c>
      <c r="J534" s="199">
        <f>Permitted_sources!AA149</f>
        <v>0</v>
      </c>
      <c r="K534" s="395" t="str">
        <f t="shared" si="8"/>
        <v>Total</v>
      </c>
      <c r="L534"/>
    </row>
    <row r="535" spans="1:12">
      <c r="A535" t="s">
        <v>387</v>
      </c>
      <c r="B535" t="str">
        <f>Permitted_sources!B150</f>
        <v>35</v>
      </c>
      <c r="C535" t="str">
        <f>Permitted_sources!C150</f>
        <v>35039</v>
      </c>
      <c r="D535" t="str">
        <f>Permitted_sources!V150</f>
        <v>31000216</v>
      </c>
      <c r="E535" t="str">
        <f>VLOOKUP(D535,SCC_xref!$L$6:$M630,2,FALSE)</f>
        <v>Permitted Natural Gas Production, Flares</v>
      </c>
      <c r="F535" s="199">
        <f>Permitted_sources!W150</f>
        <v>0.4</v>
      </c>
      <c r="G535" s="199">
        <f>Permitted_sources!X150</f>
        <v>0</v>
      </c>
      <c r="H535" s="199">
        <f>Permitted_sources!Y150</f>
        <v>3.4</v>
      </c>
      <c r="I535" s="199">
        <f>Permitted_sources!Z150</f>
        <v>0</v>
      </c>
      <c r="J535" s="199">
        <f>Permitted_sources!AA150</f>
        <v>0</v>
      </c>
      <c r="K535" s="395" t="str">
        <f t="shared" si="8"/>
        <v>Total</v>
      </c>
      <c r="L535"/>
    </row>
    <row r="536" spans="1:12">
      <c r="A536" t="s">
        <v>387</v>
      </c>
      <c r="B536" t="str">
        <f>Permitted_sources!B151</f>
        <v>35</v>
      </c>
      <c r="C536" t="str">
        <f>Permitted_sources!C151</f>
        <v>35039</v>
      </c>
      <c r="D536" t="str">
        <f>Permitted_sources!V151</f>
        <v>20200201</v>
      </c>
      <c r="E536" t="str">
        <f>VLOOKUP(D536,SCC_xref!$L$6:$M631,2,FALSE)</f>
        <v>Permitted Compressor Engines</v>
      </c>
      <c r="F536" s="199">
        <f>Permitted_sources!W151</f>
        <v>0.1</v>
      </c>
      <c r="G536" s="199">
        <f>Permitted_sources!X151</f>
        <v>0</v>
      </c>
      <c r="H536" s="199">
        <f>Permitted_sources!Y151</f>
        <v>0.4</v>
      </c>
      <c r="I536" s="199">
        <f>Permitted_sources!Z151</f>
        <v>0</v>
      </c>
      <c r="J536" s="199">
        <f>Permitted_sources!AA151</f>
        <v>0</v>
      </c>
      <c r="K536" s="395" t="str">
        <f t="shared" si="8"/>
        <v>Total</v>
      </c>
      <c r="L536"/>
    </row>
    <row r="537" spans="1:12">
      <c r="A537" t="s">
        <v>387</v>
      </c>
      <c r="B537" t="str">
        <f>Permitted_sources!B152</f>
        <v>35</v>
      </c>
      <c r="C537" t="str">
        <f>Permitted_sources!C152</f>
        <v>35039</v>
      </c>
      <c r="D537" t="str">
        <f>Permitted_sources!V152</f>
        <v>20200254</v>
      </c>
      <c r="E537" t="str">
        <f>VLOOKUP(D537,SCC_xref!$L$6:$M632,2,FALSE)</f>
        <v>Permitted Compressor Engines</v>
      </c>
      <c r="F537" s="199">
        <f>Permitted_sources!W152</f>
        <v>19.2</v>
      </c>
      <c r="G537" s="199">
        <f>Permitted_sources!X152</f>
        <v>4.5</v>
      </c>
      <c r="H537" s="199">
        <f>Permitted_sources!Y152</f>
        <v>2.6</v>
      </c>
      <c r="I537" s="199">
        <f>Permitted_sources!Z152</f>
        <v>0</v>
      </c>
      <c r="J537" s="199">
        <f>Permitted_sources!AA152</f>
        <v>0.5</v>
      </c>
      <c r="K537" s="395" t="str">
        <f t="shared" si="8"/>
        <v>Total</v>
      </c>
      <c r="L537"/>
    </row>
    <row r="538" spans="1:12">
      <c r="A538" t="s">
        <v>387</v>
      </c>
      <c r="B538" t="str">
        <f>Permitted_sources!B153</f>
        <v>35</v>
      </c>
      <c r="C538" t="str">
        <f>Permitted_sources!C153</f>
        <v>35039</v>
      </c>
      <c r="D538" t="str">
        <f>Permitted_sources!V153</f>
        <v>20200254</v>
      </c>
      <c r="E538" t="str">
        <f>VLOOKUP(D538,SCC_xref!$L$6:$M633,2,FALSE)</f>
        <v>Permitted Compressor Engines</v>
      </c>
      <c r="F538" s="199">
        <f>Permitted_sources!W153</f>
        <v>14.4</v>
      </c>
      <c r="G538" s="199">
        <f>Permitted_sources!X153</f>
        <v>3.5</v>
      </c>
      <c r="H538" s="199">
        <f>Permitted_sources!Y153</f>
        <v>1.9</v>
      </c>
      <c r="I538" s="199">
        <f>Permitted_sources!Z153</f>
        <v>0</v>
      </c>
      <c r="J538" s="199">
        <f>Permitted_sources!AA153</f>
        <v>0.4</v>
      </c>
      <c r="K538" s="395" t="str">
        <f t="shared" si="8"/>
        <v>Total</v>
      </c>
      <c r="L538"/>
    </row>
    <row r="539" spans="1:12">
      <c r="A539" t="s">
        <v>387</v>
      </c>
      <c r="B539" t="str">
        <f>Permitted_sources!B154</f>
        <v>35</v>
      </c>
      <c r="C539" t="str">
        <f>Permitted_sources!C154</f>
        <v>35039</v>
      </c>
      <c r="D539" t="str">
        <f>Permitted_sources!V154</f>
        <v>20200254</v>
      </c>
      <c r="E539" t="str">
        <f>VLOOKUP(D539,SCC_xref!$L$6:$M634,2,FALSE)</f>
        <v>Permitted Compressor Engines</v>
      </c>
      <c r="F539" s="199">
        <f>Permitted_sources!W154</f>
        <v>0.4</v>
      </c>
      <c r="G539" s="199">
        <f>Permitted_sources!X154</f>
        <v>0.1</v>
      </c>
      <c r="H539" s="199">
        <f>Permitted_sources!Y154</f>
        <v>0</v>
      </c>
      <c r="I539" s="199">
        <f>Permitted_sources!Z154</f>
        <v>0</v>
      </c>
      <c r="J539" s="199">
        <f>Permitted_sources!AA154</f>
        <v>0</v>
      </c>
      <c r="K539" s="395" t="str">
        <f t="shared" si="8"/>
        <v>Total</v>
      </c>
      <c r="L539"/>
    </row>
    <row r="540" spans="1:12">
      <c r="A540" t="s">
        <v>387</v>
      </c>
      <c r="B540" t="str">
        <f>Permitted_sources!B155</f>
        <v>35</v>
      </c>
      <c r="C540" t="str">
        <f>Permitted_sources!C155</f>
        <v>35039</v>
      </c>
      <c r="D540" t="str">
        <f>Permitted_sources!V155</f>
        <v>31000207</v>
      </c>
      <c r="E540" t="str">
        <f>VLOOKUP(D540,SCC_xref!$L$6:$M635,2,FALSE)</f>
        <v>Permitted Fugitives</v>
      </c>
      <c r="F540" s="199">
        <f>Permitted_sources!W155</f>
        <v>0</v>
      </c>
      <c r="G540" s="199">
        <f>Permitted_sources!X155</f>
        <v>0.2</v>
      </c>
      <c r="H540" s="199">
        <f>Permitted_sources!Y155</f>
        <v>0</v>
      </c>
      <c r="I540" s="199">
        <f>Permitted_sources!Z155</f>
        <v>0</v>
      </c>
      <c r="J540" s="199">
        <f>Permitted_sources!AA155</f>
        <v>0</v>
      </c>
      <c r="K540" s="395" t="str">
        <f t="shared" si="8"/>
        <v>Total</v>
      </c>
      <c r="L540"/>
    </row>
    <row r="541" spans="1:12">
      <c r="A541" t="s">
        <v>387</v>
      </c>
      <c r="B541" t="str">
        <f>Permitted_sources!B156</f>
        <v>35</v>
      </c>
      <c r="C541" t="str">
        <f>Permitted_sources!C156</f>
        <v>35039</v>
      </c>
      <c r="D541" t="str">
        <f>Permitted_sources!V156</f>
        <v>31088811</v>
      </c>
      <c r="E541" t="str">
        <f>VLOOKUP(D541,SCC_xref!$L$6:$M636,2,FALSE)</f>
        <v>Permitted Fugitives</v>
      </c>
      <c r="F541" s="199">
        <f>Permitted_sources!W156</f>
        <v>0</v>
      </c>
      <c r="G541" s="199">
        <f>Permitted_sources!X156</f>
        <v>0.5</v>
      </c>
      <c r="H541" s="199">
        <f>Permitted_sources!Y156</f>
        <v>0</v>
      </c>
      <c r="I541" s="199">
        <f>Permitted_sources!Z156</f>
        <v>0</v>
      </c>
      <c r="J541" s="199">
        <f>Permitted_sources!AA156</f>
        <v>0</v>
      </c>
      <c r="K541" s="395" t="str">
        <f t="shared" si="8"/>
        <v>Total</v>
      </c>
      <c r="L541"/>
    </row>
    <row r="542" spans="1:12">
      <c r="A542" t="s">
        <v>387</v>
      </c>
      <c r="B542" t="str">
        <f>Permitted_sources!B157</f>
        <v>35</v>
      </c>
      <c r="C542" t="str">
        <f>Permitted_sources!C157</f>
        <v>35039</v>
      </c>
      <c r="D542" t="str">
        <f>Permitted_sources!V157</f>
        <v>20200201</v>
      </c>
      <c r="E542" t="str">
        <f>VLOOKUP(D542,SCC_xref!$L$6:$M637,2,FALSE)</f>
        <v>Permitted Compressor Engines</v>
      </c>
      <c r="F542" s="199">
        <f>Permitted_sources!W157</f>
        <v>5.0999999999999996</v>
      </c>
      <c r="G542" s="199">
        <f>Permitted_sources!X157</f>
        <v>0.5</v>
      </c>
      <c r="H542" s="199">
        <f>Permitted_sources!Y157</f>
        <v>0.9</v>
      </c>
      <c r="I542" s="199">
        <f>Permitted_sources!Z157</f>
        <v>0</v>
      </c>
      <c r="J542" s="199">
        <f>Permitted_sources!AA157</f>
        <v>0.1</v>
      </c>
      <c r="K542" s="395" t="str">
        <f t="shared" si="8"/>
        <v>Total</v>
      </c>
      <c r="L542"/>
    </row>
    <row r="543" spans="1:12">
      <c r="A543" t="s">
        <v>387</v>
      </c>
      <c r="B543" t="str">
        <f>Permitted_sources!B158</f>
        <v>35</v>
      </c>
      <c r="C543" t="str">
        <f>Permitted_sources!C158</f>
        <v>35039</v>
      </c>
      <c r="D543" t="str">
        <f>Permitted_sources!V158</f>
        <v>20200202</v>
      </c>
      <c r="E543" t="str">
        <f>VLOOKUP(D543,SCC_xref!$L$6:$M638,2,FALSE)</f>
        <v>Permitted Compressor Engines</v>
      </c>
      <c r="F543" s="199">
        <f>Permitted_sources!W158</f>
        <v>0.3</v>
      </c>
      <c r="G543" s="199">
        <f>Permitted_sources!X158</f>
        <v>0</v>
      </c>
      <c r="H543" s="199">
        <f>Permitted_sources!Y158</f>
        <v>0</v>
      </c>
      <c r="I543" s="199">
        <f>Permitted_sources!Z158</f>
        <v>0</v>
      </c>
      <c r="J543" s="199">
        <f>Permitted_sources!AA158</f>
        <v>0</v>
      </c>
      <c r="K543" s="395" t="str">
        <f t="shared" si="8"/>
        <v>Total</v>
      </c>
      <c r="L543"/>
    </row>
    <row r="544" spans="1:12">
      <c r="A544" t="s">
        <v>387</v>
      </c>
      <c r="B544" t="str">
        <f>Permitted_sources!B159</f>
        <v>35</v>
      </c>
      <c r="C544" t="str">
        <f>Permitted_sources!C159</f>
        <v>35039</v>
      </c>
      <c r="D544" t="str">
        <f>Permitted_sources!V159</f>
        <v>20200201</v>
      </c>
      <c r="E544" t="str">
        <f>VLOOKUP(D544,SCC_xref!$L$6:$M639,2,FALSE)</f>
        <v>Permitted Compressor Engines</v>
      </c>
      <c r="F544" s="199">
        <f>Permitted_sources!W159</f>
        <v>14.5</v>
      </c>
      <c r="G544" s="199">
        <f>Permitted_sources!X159</f>
        <v>5.2</v>
      </c>
      <c r="H544" s="199">
        <f>Permitted_sources!Y159</f>
        <v>17.7</v>
      </c>
      <c r="I544" s="199">
        <f>Permitted_sources!Z159</f>
        <v>0.6</v>
      </c>
      <c r="J544" s="199">
        <f>Permitted_sources!AA159</f>
        <v>1.1000000000000001</v>
      </c>
      <c r="K544" s="395" t="str">
        <f t="shared" si="8"/>
        <v>Total</v>
      </c>
      <c r="L544"/>
    </row>
    <row r="545" spans="1:12">
      <c r="A545" t="s">
        <v>387</v>
      </c>
      <c r="B545" t="str">
        <f>Permitted_sources!B160</f>
        <v>35</v>
      </c>
      <c r="C545" t="str">
        <f>Permitted_sources!C160</f>
        <v>35039</v>
      </c>
      <c r="D545" t="str">
        <f>Permitted_sources!V160</f>
        <v>20200201</v>
      </c>
      <c r="E545" t="str">
        <f>VLOOKUP(D545,SCC_xref!$L$6:$M640,2,FALSE)</f>
        <v>Permitted Compressor Engines</v>
      </c>
      <c r="F545" s="199">
        <f>Permitted_sources!W160</f>
        <v>14.1</v>
      </c>
      <c r="G545" s="199">
        <f>Permitted_sources!X160</f>
        <v>5.0999999999999996</v>
      </c>
      <c r="H545" s="199">
        <f>Permitted_sources!Y160</f>
        <v>17.3</v>
      </c>
      <c r="I545" s="199">
        <f>Permitted_sources!Z160</f>
        <v>0.5</v>
      </c>
      <c r="J545" s="199">
        <f>Permitted_sources!AA160</f>
        <v>1</v>
      </c>
      <c r="K545" s="395" t="str">
        <f t="shared" si="8"/>
        <v>Total</v>
      </c>
      <c r="L545"/>
    </row>
    <row r="546" spans="1:12">
      <c r="A546" t="s">
        <v>387</v>
      </c>
      <c r="B546" t="str">
        <f>Permitted_sources!B161</f>
        <v>35</v>
      </c>
      <c r="C546" t="str">
        <f>Permitted_sources!C161</f>
        <v>35039</v>
      </c>
      <c r="D546" t="str">
        <f>Permitted_sources!V161</f>
        <v>40400311</v>
      </c>
      <c r="E546" t="str">
        <f>VLOOKUP(D546,SCC_xref!$L$6:$M641,2,FALSE)</f>
        <v>Permitted Tank Losses</v>
      </c>
      <c r="F546" s="199">
        <f>Permitted_sources!W161</f>
        <v>0</v>
      </c>
      <c r="G546" s="199">
        <f>Permitted_sources!X161</f>
        <v>3.3</v>
      </c>
      <c r="H546" s="199">
        <f>Permitted_sources!Y161</f>
        <v>0</v>
      </c>
      <c r="I546" s="199">
        <f>Permitted_sources!Z161</f>
        <v>0</v>
      </c>
      <c r="J546" s="199">
        <f>Permitted_sources!AA161</f>
        <v>0</v>
      </c>
      <c r="K546" s="395" t="str">
        <f t="shared" si="8"/>
        <v>Total</v>
      </c>
      <c r="L546"/>
    </row>
    <row r="547" spans="1:12">
      <c r="A547" t="s">
        <v>387</v>
      </c>
      <c r="B547" t="str">
        <f>Permitted_sources!B162</f>
        <v>35</v>
      </c>
      <c r="C547" t="str">
        <f>Permitted_sources!C162</f>
        <v>35039</v>
      </c>
      <c r="D547" t="str">
        <f>Permitted_sources!V162</f>
        <v>20200201</v>
      </c>
      <c r="E547" t="str">
        <f>VLOOKUP(D547,SCC_xref!$L$6:$M642,2,FALSE)</f>
        <v>Permitted Compressor Engines</v>
      </c>
      <c r="F547" s="199">
        <f>Permitted_sources!W162</f>
        <v>36.1</v>
      </c>
      <c r="G547" s="199">
        <f>Permitted_sources!X162</f>
        <v>14.3</v>
      </c>
      <c r="H547" s="199">
        <f>Permitted_sources!Y162</f>
        <v>46.8</v>
      </c>
      <c r="I547" s="199">
        <f>Permitted_sources!Z162</f>
        <v>0.4</v>
      </c>
      <c r="J547" s="199">
        <f>Permitted_sources!AA162</f>
        <v>0.8</v>
      </c>
      <c r="K547" s="395" t="str">
        <f t="shared" si="8"/>
        <v>Total</v>
      </c>
      <c r="L547"/>
    </row>
    <row r="548" spans="1:12">
      <c r="A548" t="s">
        <v>387</v>
      </c>
      <c r="B548" t="str">
        <f>Permitted_sources!B163</f>
        <v>35</v>
      </c>
      <c r="C548" t="str">
        <f>Permitted_sources!C163</f>
        <v>35039</v>
      </c>
      <c r="D548" t="str">
        <f>Permitted_sources!V163</f>
        <v>20200201</v>
      </c>
      <c r="E548" t="str">
        <f>VLOOKUP(D548,SCC_xref!$L$6:$M643,2,FALSE)</f>
        <v>Permitted Compressor Engines</v>
      </c>
      <c r="F548" s="199">
        <f>Permitted_sources!W163</f>
        <v>39.799999999999997</v>
      </c>
      <c r="G548" s="199">
        <f>Permitted_sources!X163</f>
        <v>17</v>
      </c>
      <c r="H548" s="199">
        <f>Permitted_sources!Y163</f>
        <v>51.8</v>
      </c>
      <c r="I548" s="199">
        <f>Permitted_sources!Z163</f>
        <v>0.5</v>
      </c>
      <c r="J548" s="199">
        <f>Permitted_sources!AA163</f>
        <v>0.9</v>
      </c>
      <c r="K548" s="395" t="str">
        <f t="shared" si="8"/>
        <v>Total</v>
      </c>
      <c r="L548"/>
    </row>
    <row r="549" spans="1:12">
      <c r="A549" t="s">
        <v>387</v>
      </c>
      <c r="B549" t="str">
        <f>Permitted_sources!B164</f>
        <v>35</v>
      </c>
      <c r="C549" t="str">
        <f>Permitted_sources!C164</f>
        <v>35039</v>
      </c>
      <c r="D549" t="str">
        <f>Permitted_sources!V164</f>
        <v>31088811</v>
      </c>
      <c r="E549" t="str">
        <f>VLOOKUP(D549,SCC_xref!$L$6:$M644,2,FALSE)</f>
        <v>Permitted Fugitives</v>
      </c>
      <c r="F549" s="199">
        <f>Permitted_sources!W164</f>
        <v>0</v>
      </c>
      <c r="G549" s="199">
        <f>Permitted_sources!X164</f>
        <v>0.2</v>
      </c>
      <c r="H549" s="199">
        <f>Permitted_sources!Y164</f>
        <v>0</v>
      </c>
      <c r="I549" s="199">
        <f>Permitted_sources!Z164</f>
        <v>0</v>
      </c>
      <c r="J549" s="199">
        <f>Permitted_sources!AA164</f>
        <v>0</v>
      </c>
      <c r="K549" s="395" t="str">
        <f t="shared" si="8"/>
        <v>Total</v>
      </c>
      <c r="L549"/>
    </row>
    <row r="550" spans="1:12">
      <c r="A550" t="s">
        <v>387</v>
      </c>
      <c r="B550" t="str">
        <f>Permitted_sources!B165</f>
        <v>35</v>
      </c>
      <c r="C550" t="str">
        <f>Permitted_sources!C165</f>
        <v>35039</v>
      </c>
      <c r="D550" t="str">
        <f>Permitted_sources!V165</f>
        <v>31088811</v>
      </c>
      <c r="E550" t="str">
        <f>VLOOKUP(D550,SCC_xref!$L$6:$M645,2,FALSE)</f>
        <v>Permitted Fugitives</v>
      </c>
      <c r="F550" s="199">
        <f>Permitted_sources!W165</f>
        <v>0</v>
      </c>
      <c r="G550" s="199">
        <f>Permitted_sources!X165</f>
        <v>1</v>
      </c>
      <c r="H550" s="199">
        <f>Permitted_sources!Y165</f>
        <v>0</v>
      </c>
      <c r="I550" s="199">
        <f>Permitted_sources!Z165</f>
        <v>0</v>
      </c>
      <c r="J550" s="199">
        <f>Permitted_sources!AA165</f>
        <v>0</v>
      </c>
      <c r="K550" s="395" t="str">
        <f t="shared" si="8"/>
        <v>Total</v>
      </c>
      <c r="L550"/>
    </row>
    <row r="551" spans="1:12">
      <c r="A551" t="s">
        <v>387</v>
      </c>
      <c r="B551" t="str">
        <f>Permitted_sources!B166</f>
        <v>35</v>
      </c>
      <c r="C551" t="str">
        <f>Permitted_sources!C166</f>
        <v>35039</v>
      </c>
      <c r="D551" t="str">
        <f>Permitted_sources!V166</f>
        <v>20200254</v>
      </c>
      <c r="E551" t="str">
        <f>VLOOKUP(D551,SCC_xref!$L$6:$M646,2,FALSE)</f>
        <v>Permitted Compressor Engines</v>
      </c>
      <c r="F551" s="199">
        <f>Permitted_sources!W166</f>
        <v>11.4</v>
      </c>
      <c r="G551" s="199">
        <f>Permitted_sources!X166</f>
        <v>12.7</v>
      </c>
      <c r="H551" s="199">
        <f>Permitted_sources!Y166</f>
        <v>35.1</v>
      </c>
      <c r="I551" s="199">
        <f>Permitted_sources!Z166</f>
        <v>0</v>
      </c>
      <c r="J551" s="199">
        <f>Permitted_sources!AA166</f>
        <v>0.5</v>
      </c>
      <c r="K551" s="395" t="str">
        <f t="shared" si="8"/>
        <v>Total</v>
      </c>
      <c r="L551"/>
    </row>
    <row r="552" spans="1:12">
      <c r="A552" t="s">
        <v>387</v>
      </c>
      <c r="B552" t="str">
        <f>Permitted_sources!B167</f>
        <v>35</v>
      </c>
      <c r="C552" t="str">
        <f>Permitted_sources!C167</f>
        <v>35039</v>
      </c>
      <c r="D552" t="str">
        <f>Permitted_sources!V167</f>
        <v>20200254</v>
      </c>
      <c r="E552" t="str">
        <f>VLOOKUP(D552,SCC_xref!$L$6:$M647,2,FALSE)</f>
        <v>Permitted Compressor Engines</v>
      </c>
      <c r="F552" s="199">
        <f>Permitted_sources!W167</f>
        <v>11.7</v>
      </c>
      <c r="G552" s="199">
        <f>Permitted_sources!X167</f>
        <v>13</v>
      </c>
      <c r="H552" s="199">
        <f>Permitted_sources!Y167</f>
        <v>36</v>
      </c>
      <c r="I552" s="199">
        <f>Permitted_sources!Z167</f>
        <v>0</v>
      </c>
      <c r="J552" s="199">
        <f>Permitted_sources!AA167</f>
        <v>0.5</v>
      </c>
      <c r="K552" s="395" t="str">
        <f t="shared" si="8"/>
        <v>Total</v>
      </c>
      <c r="L552"/>
    </row>
    <row r="553" spans="1:12">
      <c r="A553" t="s">
        <v>387</v>
      </c>
      <c r="B553" t="str">
        <f>Permitted_sources!B168</f>
        <v>35</v>
      </c>
      <c r="C553" t="str">
        <f>Permitted_sources!C168</f>
        <v>35039</v>
      </c>
      <c r="D553" t="str">
        <f>Permitted_sources!V168</f>
        <v>31000301</v>
      </c>
      <c r="E553" t="str">
        <f>VLOOKUP(D553,SCC_xref!$L$6:$M648,2,FALSE)</f>
        <v>Permitted Dehydrator</v>
      </c>
      <c r="F553" s="199">
        <f>Permitted_sources!W168</f>
        <v>0</v>
      </c>
      <c r="G553" s="199">
        <f>Permitted_sources!X168</f>
        <v>1.4</v>
      </c>
      <c r="H553" s="199">
        <f>Permitted_sources!Y168</f>
        <v>0</v>
      </c>
      <c r="I553" s="199">
        <f>Permitted_sources!Z168</f>
        <v>0</v>
      </c>
      <c r="J553" s="199">
        <f>Permitted_sources!AA168</f>
        <v>0</v>
      </c>
      <c r="K553" s="395" t="str">
        <f t="shared" si="8"/>
        <v>Total</v>
      </c>
      <c r="L553"/>
    </row>
    <row r="554" spans="1:12">
      <c r="A554" t="s">
        <v>387</v>
      </c>
      <c r="B554" t="str">
        <f>Permitted_sources!B169</f>
        <v>35</v>
      </c>
      <c r="C554" t="str">
        <f>Permitted_sources!C169</f>
        <v>35039</v>
      </c>
      <c r="D554" t="str">
        <f>Permitted_sources!V169</f>
        <v>20200254</v>
      </c>
      <c r="E554" t="str">
        <f>VLOOKUP(D554,SCC_xref!$L$6:$M649,2,FALSE)</f>
        <v>Permitted Compressor Engines</v>
      </c>
      <c r="F554" s="199">
        <f>Permitted_sources!W169</f>
        <v>7.6</v>
      </c>
      <c r="G554" s="199">
        <f>Permitted_sources!X169</f>
        <v>3.1</v>
      </c>
      <c r="H554" s="199">
        <f>Permitted_sources!Y169</f>
        <v>1.7</v>
      </c>
      <c r="I554" s="199">
        <f>Permitted_sources!Z169</f>
        <v>0</v>
      </c>
      <c r="J554" s="199">
        <f>Permitted_sources!AA169</f>
        <v>0.3</v>
      </c>
      <c r="K554" s="395" t="str">
        <f t="shared" si="8"/>
        <v>Total</v>
      </c>
      <c r="L554"/>
    </row>
    <row r="555" spans="1:12">
      <c r="A555" t="s">
        <v>387</v>
      </c>
      <c r="B555" t="str">
        <f>Permitted_sources!B170</f>
        <v>35</v>
      </c>
      <c r="C555" t="str">
        <f>Permitted_sources!C170</f>
        <v>35039</v>
      </c>
      <c r="D555" t="str">
        <f>Permitted_sources!V170</f>
        <v>20200254</v>
      </c>
      <c r="E555" t="str">
        <f>VLOOKUP(D555,SCC_xref!$L$6:$M650,2,FALSE)</f>
        <v>Permitted Compressor Engines</v>
      </c>
      <c r="F555" s="199">
        <f>Permitted_sources!W170</f>
        <v>11.5</v>
      </c>
      <c r="G555" s="199">
        <f>Permitted_sources!X170</f>
        <v>4.7</v>
      </c>
      <c r="H555" s="199">
        <f>Permitted_sources!Y170</f>
        <v>2.6</v>
      </c>
      <c r="I555" s="199">
        <f>Permitted_sources!Z170</f>
        <v>0</v>
      </c>
      <c r="J555" s="199">
        <f>Permitted_sources!AA170</f>
        <v>0.5</v>
      </c>
      <c r="K555" s="395" t="str">
        <f t="shared" si="8"/>
        <v>Total</v>
      </c>
      <c r="L555"/>
    </row>
    <row r="556" spans="1:12">
      <c r="A556" t="s">
        <v>387</v>
      </c>
      <c r="B556" t="str">
        <f>Permitted_sources!B171</f>
        <v>35</v>
      </c>
      <c r="C556" t="str">
        <f>Permitted_sources!C171</f>
        <v>35039</v>
      </c>
      <c r="D556" t="str">
        <f>Permitted_sources!V171</f>
        <v>20200254</v>
      </c>
      <c r="E556" t="str">
        <f>VLOOKUP(D556,SCC_xref!$L$6:$M651,2,FALSE)</f>
        <v>Permitted Compressor Engines</v>
      </c>
      <c r="F556" s="199">
        <f>Permitted_sources!W171</f>
        <v>11.6</v>
      </c>
      <c r="G556" s="199">
        <f>Permitted_sources!X171</f>
        <v>4.7</v>
      </c>
      <c r="H556" s="199">
        <f>Permitted_sources!Y171</f>
        <v>2.6</v>
      </c>
      <c r="I556" s="199">
        <f>Permitted_sources!Z171</f>
        <v>0</v>
      </c>
      <c r="J556" s="199">
        <f>Permitted_sources!AA171</f>
        <v>0.5</v>
      </c>
      <c r="K556" s="395" t="str">
        <f t="shared" si="8"/>
        <v>Total</v>
      </c>
      <c r="L556"/>
    </row>
    <row r="557" spans="1:12">
      <c r="A557" t="s">
        <v>387</v>
      </c>
      <c r="B557" t="str">
        <f>Permitted_sources!B172</f>
        <v>35</v>
      </c>
      <c r="C557" t="str">
        <f>Permitted_sources!C172</f>
        <v>35039</v>
      </c>
      <c r="D557" t="str">
        <f>Permitted_sources!V172</f>
        <v>20200254</v>
      </c>
      <c r="E557" t="str">
        <f>VLOOKUP(D557,SCC_xref!$L$6:$M652,2,FALSE)</f>
        <v>Permitted Compressor Engines</v>
      </c>
      <c r="F557" s="199">
        <f>Permitted_sources!W172</f>
        <v>11.6</v>
      </c>
      <c r="G557" s="199">
        <f>Permitted_sources!X172</f>
        <v>4.7</v>
      </c>
      <c r="H557" s="199">
        <f>Permitted_sources!Y172</f>
        <v>2.6</v>
      </c>
      <c r="I557" s="199">
        <f>Permitted_sources!Z172</f>
        <v>0</v>
      </c>
      <c r="J557" s="199">
        <f>Permitted_sources!AA172</f>
        <v>0.5</v>
      </c>
      <c r="K557" s="395" t="str">
        <f t="shared" si="8"/>
        <v>Total</v>
      </c>
      <c r="L557"/>
    </row>
    <row r="558" spans="1:12">
      <c r="A558" t="s">
        <v>387</v>
      </c>
      <c r="B558" t="str">
        <f>Permitted_sources!B173</f>
        <v>35</v>
      </c>
      <c r="C558" t="str">
        <f>Permitted_sources!C173</f>
        <v>35039</v>
      </c>
      <c r="D558" t="str">
        <f>Permitted_sources!V173</f>
        <v>20200254</v>
      </c>
      <c r="E558" t="str">
        <f>VLOOKUP(D558,SCC_xref!$L$6:$M653,2,FALSE)</f>
        <v>Permitted Compressor Engines</v>
      </c>
      <c r="F558" s="199">
        <f>Permitted_sources!W173</f>
        <v>11.6</v>
      </c>
      <c r="G558" s="199">
        <f>Permitted_sources!X173</f>
        <v>4.7</v>
      </c>
      <c r="H558" s="199">
        <f>Permitted_sources!Y173</f>
        <v>2.6</v>
      </c>
      <c r="I558" s="199">
        <f>Permitted_sources!Z173</f>
        <v>0</v>
      </c>
      <c r="J558" s="199">
        <f>Permitted_sources!AA173</f>
        <v>0.5</v>
      </c>
      <c r="K558" s="395" t="str">
        <f t="shared" si="8"/>
        <v>Total</v>
      </c>
      <c r="L558"/>
    </row>
    <row r="559" spans="1:12">
      <c r="A559" t="s">
        <v>387</v>
      </c>
      <c r="B559" t="str">
        <f>Permitted_sources!B174</f>
        <v>35</v>
      </c>
      <c r="C559" t="str">
        <f>Permitted_sources!C174</f>
        <v>35039</v>
      </c>
      <c r="D559" t="str">
        <f>Permitted_sources!V174</f>
        <v>20200254</v>
      </c>
      <c r="E559" t="str">
        <f>VLOOKUP(D559,SCC_xref!$L$6:$M654,2,FALSE)</f>
        <v>Permitted Compressor Engines</v>
      </c>
      <c r="F559" s="199">
        <f>Permitted_sources!W174</f>
        <v>10</v>
      </c>
      <c r="G559" s="199">
        <f>Permitted_sources!X174</f>
        <v>0.4</v>
      </c>
      <c r="H559" s="199">
        <f>Permitted_sources!Y174</f>
        <v>0.9</v>
      </c>
      <c r="I559" s="199">
        <f>Permitted_sources!Z174</f>
        <v>0</v>
      </c>
      <c r="J559" s="199">
        <f>Permitted_sources!AA174</f>
        <v>0.3</v>
      </c>
      <c r="K559" s="395" t="str">
        <f t="shared" si="8"/>
        <v>Total</v>
      </c>
      <c r="L559"/>
    </row>
    <row r="560" spans="1:12">
      <c r="A560" t="s">
        <v>387</v>
      </c>
      <c r="B560" t="str">
        <f>Permitted_sources!B175</f>
        <v>35</v>
      </c>
      <c r="C560" t="str">
        <f>Permitted_sources!C175</f>
        <v>35039</v>
      </c>
      <c r="D560" t="str">
        <f>Permitted_sources!V175</f>
        <v>31000301</v>
      </c>
      <c r="E560" t="str">
        <f>VLOOKUP(D560,SCC_xref!$L$6:$M655,2,FALSE)</f>
        <v>Permitted Dehydrator</v>
      </c>
      <c r="F560" s="199">
        <f>Permitted_sources!W175</f>
        <v>0</v>
      </c>
      <c r="G560" s="199">
        <f>Permitted_sources!X175</f>
        <v>0.8</v>
      </c>
      <c r="H560" s="199">
        <f>Permitted_sources!Y175</f>
        <v>0</v>
      </c>
      <c r="I560" s="199">
        <f>Permitted_sources!Z175</f>
        <v>0</v>
      </c>
      <c r="J560" s="199">
        <f>Permitted_sources!AA175</f>
        <v>0</v>
      </c>
      <c r="K560" s="395" t="str">
        <f t="shared" si="8"/>
        <v>Total</v>
      </c>
      <c r="L560"/>
    </row>
    <row r="561" spans="1:12">
      <c r="A561" t="s">
        <v>387</v>
      </c>
      <c r="B561" t="str">
        <f>Permitted_sources!B176</f>
        <v>35</v>
      </c>
      <c r="C561" t="str">
        <f>Permitted_sources!C176</f>
        <v>35039</v>
      </c>
      <c r="D561" t="str">
        <f>Permitted_sources!V176</f>
        <v>31000302</v>
      </c>
      <c r="E561" t="str">
        <f>VLOOKUP(D561,SCC_xref!$L$6:$M656,2,FALSE)</f>
        <v>Permitted Dehydrator</v>
      </c>
      <c r="F561" s="199">
        <f>Permitted_sources!W176</f>
        <v>0.2</v>
      </c>
      <c r="G561" s="199">
        <f>Permitted_sources!X176</f>
        <v>0</v>
      </c>
      <c r="H561" s="199">
        <f>Permitted_sources!Y176</f>
        <v>0.2</v>
      </c>
      <c r="I561" s="199">
        <f>Permitted_sources!Z176</f>
        <v>0</v>
      </c>
      <c r="J561" s="199">
        <f>Permitted_sources!AA176</f>
        <v>0.1</v>
      </c>
      <c r="K561" s="395" t="str">
        <f t="shared" si="8"/>
        <v>Total</v>
      </c>
      <c r="L561"/>
    </row>
    <row r="562" spans="1:12">
      <c r="A562" t="s">
        <v>387</v>
      </c>
      <c r="B562" t="str">
        <f>Permitted_sources!B177</f>
        <v>35</v>
      </c>
      <c r="C562" t="str">
        <f>Permitted_sources!C177</f>
        <v>35039</v>
      </c>
      <c r="D562" t="str">
        <f>Permitted_sources!V177</f>
        <v>31000302</v>
      </c>
      <c r="E562" t="str">
        <f>VLOOKUP(D562,SCC_xref!$L$6:$M657,2,FALSE)</f>
        <v>Permitted Dehydrator</v>
      </c>
      <c r="F562" s="199">
        <f>Permitted_sources!W177</f>
        <v>0.2</v>
      </c>
      <c r="G562" s="199">
        <f>Permitted_sources!X177</f>
        <v>0</v>
      </c>
      <c r="H562" s="199">
        <f>Permitted_sources!Y177</f>
        <v>0.2</v>
      </c>
      <c r="I562" s="199">
        <f>Permitted_sources!Z177</f>
        <v>0</v>
      </c>
      <c r="J562" s="199">
        <f>Permitted_sources!AA177</f>
        <v>0</v>
      </c>
      <c r="K562" s="395" t="str">
        <f t="shared" si="8"/>
        <v>Total</v>
      </c>
      <c r="L562"/>
    </row>
    <row r="563" spans="1:12">
      <c r="A563" t="s">
        <v>387</v>
      </c>
      <c r="B563" t="str">
        <f>Permitted_sources!B178</f>
        <v>35</v>
      </c>
      <c r="C563" t="str">
        <f>Permitted_sources!C178</f>
        <v>35039</v>
      </c>
      <c r="D563" t="str">
        <f>Permitted_sources!V178</f>
        <v>31000299</v>
      </c>
      <c r="E563" t="str">
        <f>VLOOKUP(D563,SCC_xref!$L$6:$M658,2,FALSE)</f>
        <v>Permitted Natural Gas Production, Other Not Classified</v>
      </c>
      <c r="F563" s="199">
        <f>Permitted_sources!W178</f>
        <v>0</v>
      </c>
      <c r="G563" s="199">
        <f>Permitted_sources!X178</f>
        <v>0.1</v>
      </c>
      <c r="H563" s="199">
        <f>Permitted_sources!Y178</f>
        <v>0</v>
      </c>
      <c r="I563" s="199">
        <f>Permitted_sources!Z178</f>
        <v>0</v>
      </c>
      <c r="J563" s="199">
        <f>Permitted_sources!AA178</f>
        <v>0</v>
      </c>
      <c r="K563" s="395" t="str">
        <f t="shared" si="8"/>
        <v>Total</v>
      </c>
      <c r="L563"/>
    </row>
    <row r="564" spans="1:12">
      <c r="A564" t="s">
        <v>387</v>
      </c>
      <c r="B564" t="str">
        <f>Permitted_sources!B179</f>
        <v>35</v>
      </c>
      <c r="C564" t="str">
        <f>Permitted_sources!C179</f>
        <v>35039</v>
      </c>
      <c r="D564" t="str">
        <f>Permitted_sources!V179</f>
        <v>31088811</v>
      </c>
      <c r="E564" t="str">
        <f>VLOOKUP(D564,SCC_xref!$L$6:$M659,2,FALSE)</f>
        <v>Permitted Fugitives</v>
      </c>
      <c r="F564" s="199">
        <f>Permitted_sources!W179</f>
        <v>0</v>
      </c>
      <c r="G564" s="199">
        <f>Permitted_sources!X179</f>
        <v>0.5</v>
      </c>
      <c r="H564" s="199">
        <f>Permitted_sources!Y179</f>
        <v>0</v>
      </c>
      <c r="I564" s="199">
        <f>Permitted_sources!Z179</f>
        <v>0</v>
      </c>
      <c r="J564" s="199">
        <f>Permitted_sources!AA179</f>
        <v>0</v>
      </c>
      <c r="K564" s="395" t="str">
        <f t="shared" si="8"/>
        <v>Total</v>
      </c>
      <c r="L564"/>
    </row>
    <row r="565" spans="1:12">
      <c r="A565" t="s">
        <v>387</v>
      </c>
      <c r="B565" t="str">
        <f>Permitted_sources!B180</f>
        <v>35</v>
      </c>
      <c r="C565" t="str">
        <f>Permitted_sources!C180</f>
        <v>35039</v>
      </c>
      <c r="D565" t="str">
        <f>Permitted_sources!V180</f>
        <v>20200254</v>
      </c>
      <c r="E565" t="str">
        <f>VLOOKUP(D565,SCC_xref!$L$6:$M660,2,FALSE)</f>
        <v>Permitted Compressor Engines</v>
      </c>
      <c r="F565" s="199">
        <f>Permitted_sources!W180</f>
        <v>0.9</v>
      </c>
      <c r="G565" s="199">
        <f>Permitted_sources!X180</f>
        <v>0.6</v>
      </c>
      <c r="H565" s="199">
        <f>Permitted_sources!Y180</f>
        <v>1.5</v>
      </c>
      <c r="I565" s="199">
        <f>Permitted_sources!Z180</f>
        <v>0</v>
      </c>
      <c r="J565" s="199">
        <f>Permitted_sources!AA180</f>
        <v>0</v>
      </c>
      <c r="K565" s="395" t="str">
        <f t="shared" si="8"/>
        <v>Total</v>
      </c>
      <c r="L565"/>
    </row>
    <row r="566" spans="1:12">
      <c r="A566" t="s">
        <v>387</v>
      </c>
      <c r="B566" t="str">
        <f>Permitted_sources!B181</f>
        <v>35</v>
      </c>
      <c r="C566" t="str">
        <f>Permitted_sources!C181</f>
        <v>35039</v>
      </c>
      <c r="D566" t="str">
        <f>Permitted_sources!V181</f>
        <v>20200254</v>
      </c>
      <c r="E566" t="str">
        <f>VLOOKUP(D566,SCC_xref!$L$6:$M661,2,FALSE)</f>
        <v>Permitted Compressor Engines</v>
      </c>
      <c r="F566" s="199">
        <f>Permitted_sources!W181</f>
        <v>16.399999999999999</v>
      </c>
      <c r="G566" s="199">
        <f>Permitted_sources!X181</f>
        <v>10.8</v>
      </c>
      <c r="H566" s="199">
        <f>Permitted_sources!Y181</f>
        <v>28.8</v>
      </c>
      <c r="I566" s="199">
        <f>Permitted_sources!Z181</f>
        <v>0</v>
      </c>
      <c r="J566" s="199">
        <f>Permitted_sources!AA181</f>
        <v>0.5</v>
      </c>
      <c r="K566" s="395" t="str">
        <f t="shared" si="8"/>
        <v>Total</v>
      </c>
      <c r="L566"/>
    </row>
    <row r="567" spans="1:12">
      <c r="A567" t="s">
        <v>387</v>
      </c>
      <c r="B567" t="str">
        <f>Permitted_sources!B182</f>
        <v>35</v>
      </c>
      <c r="C567" t="str">
        <f>Permitted_sources!C182</f>
        <v>35039</v>
      </c>
      <c r="D567" t="str">
        <f>Permitted_sources!V182</f>
        <v>20200254</v>
      </c>
      <c r="E567" t="str">
        <f>VLOOKUP(D567,SCC_xref!$L$6:$M662,2,FALSE)</f>
        <v>Permitted Compressor Engines</v>
      </c>
      <c r="F567" s="199">
        <f>Permitted_sources!W182</f>
        <v>16.399999999999999</v>
      </c>
      <c r="G567" s="199">
        <f>Permitted_sources!X182</f>
        <v>10.8</v>
      </c>
      <c r="H567" s="199">
        <f>Permitted_sources!Y182</f>
        <v>28.8</v>
      </c>
      <c r="I567" s="199">
        <f>Permitted_sources!Z182</f>
        <v>0</v>
      </c>
      <c r="J567" s="199">
        <f>Permitted_sources!AA182</f>
        <v>0.5</v>
      </c>
      <c r="K567" s="395" t="str">
        <f t="shared" si="8"/>
        <v>Total</v>
      </c>
      <c r="L567"/>
    </row>
    <row r="568" spans="1:12">
      <c r="A568" t="s">
        <v>387</v>
      </c>
      <c r="B568" t="str">
        <f>Permitted_sources!B183</f>
        <v>35</v>
      </c>
      <c r="C568" t="str">
        <f>Permitted_sources!C183</f>
        <v>35039</v>
      </c>
      <c r="D568" t="str">
        <f>Permitted_sources!V183</f>
        <v>20200254</v>
      </c>
      <c r="E568" t="str">
        <f>VLOOKUP(D568,SCC_xref!$L$6:$M663,2,FALSE)</f>
        <v>Permitted Compressor Engines</v>
      </c>
      <c r="F568" s="199">
        <f>Permitted_sources!W183</f>
        <v>16.3</v>
      </c>
      <c r="G568" s="199">
        <f>Permitted_sources!X183</f>
        <v>10.7</v>
      </c>
      <c r="H568" s="199">
        <f>Permitted_sources!Y183</f>
        <v>28.8</v>
      </c>
      <c r="I568" s="199">
        <f>Permitted_sources!Z183</f>
        <v>0</v>
      </c>
      <c r="J568" s="199">
        <f>Permitted_sources!AA183</f>
        <v>0.5</v>
      </c>
      <c r="K568" s="395" t="str">
        <f t="shared" si="8"/>
        <v>Total</v>
      </c>
      <c r="L568"/>
    </row>
    <row r="569" spans="1:12">
      <c r="A569" t="s">
        <v>387</v>
      </c>
      <c r="B569" t="str">
        <f>Permitted_sources!B184</f>
        <v>35</v>
      </c>
      <c r="C569" t="str">
        <f>Permitted_sources!C184</f>
        <v>35039</v>
      </c>
      <c r="D569" t="str">
        <f>Permitted_sources!V184</f>
        <v>31000228</v>
      </c>
      <c r="E569" t="str">
        <f>VLOOKUP(D569,SCC_xref!$L$6:$M664,2,FALSE)</f>
        <v>Permitted Dehydrator</v>
      </c>
      <c r="F569" s="199">
        <f>Permitted_sources!W184</f>
        <v>0.1</v>
      </c>
      <c r="G569" s="199">
        <f>Permitted_sources!X184</f>
        <v>0</v>
      </c>
      <c r="H569" s="199">
        <f>Permitted_sources!Y184</f>
        <v>0</v>
      </c>
      <c r="I569" s="199">
        <f>Permitted_sources!Z184</f>
        <v>0</v>
      </c>
      <c r="J569" s="199">
        <f>Permitted_sources!AA184</f>
        <v>0</v>
      </c>
      <c r="K569" s="395" t="str">
        <f t="shared" si="8"/>
        <v>Total</v>
      </c>
      <c r="L569"/>
    </row>
    <row r="570" spans="1:12">
      <c r="A570" t="s">
        <v>387</v>
      </c>
      <c r="B570" t="str">
        <f>Permitted_sources!B185</f>
        <v>35</v>
      </c>
      <c r="C570" t="str">
        <f>Permitted_sources!C185</f>
        <v>35039</v>
      </c>
      <c r="D570" t="str">
        <f>Permitted_sources!V185</f>
        <v>31000228</v>
      </c>
      <c r="E570" t="str">
        <f>VLOOKUP(D570,SCC_xref!$L$6:$M665,2,FALSE)</f>
        <v>Permitted Dehydrator</v>
      </c>
      <c r="F570" s="199">
        <f>Permitted_sources!W185</f>
        <v>0.2</v>
      </c>
      <c r="G570" s="199">
        <f>Permitted_sources!X185</f>
        <v>0</v>
      </c>
      <c r="H570" s="199">
        <f>Permitted_sources!Y185</f>
        <v>0.1</v>
      </c>
      <c r="I570" s="199">
        <f>Permitted_sources!Z185</f>
        <v>0</v>
      </c>
      <c r="J570" s="199">
        <f>Permitted_sources!AA185</f>
        <v>0</v>
      </c>
      <c r="K570" s="395" t="str">
        <f t="shared" si="8"/>
        <v>Total</v>
      </c>
      <c r="L570"/>
    </row>
    <row r="571" spans="1:12">
      <c r="A571" t="s">
        <v>387</v>
      </c>
      <c r="B571" t="str">
        <f>Permitted_sources!B186</f>
        <v>35</v>
      </c>
      <c r="C571" t="str">
        <f>Permitted_sources!C186</f>
        <v>35039</v>
      </c>
      <c r="D571" t="str">
        <f>Permitted_sources!V186</f>
        <v>20200254</v>
      </c>
      <c r="E571" t="str">
        <f>VLOOKUP(D571,SCC_xref!$L$6:$M666,2,FALSE)</f>
        <v>Permitted Compressor Engines</v>
      </c>
      <c r="F571" s="199">
        <f>Permitted_sources!W186</f>
        <v>1.8</v>
      </c>
      <c r="G571" s="199">
        <f>Permitted_sources!X186</f>
        <v>1.2</v>
      </c>
      <c r="H571" s="199">
        <f>Permitted_sources!Y186</f>
        <v>3.1</v>
      </c>
      <c r="I571" s="199">
        <f>Permitted_sources!Z186</f>
        <v>0</v>
      </c>
      <c r="J571" s="199">
        <f>Permitted_sources!AA186</f>
        <v>0.1</v>
      </c>
      <c r="K571" s="395" t="str">
        <f t="shared" si="8"/>
        <v>Total</v>
      </c>
      <c r="L571"/>
    </row>
    <row r="572" spans="1:12">
      <c r="A572" t="s">
        <v>387</v>
      </c>
      <c r="B572" t="str">
        <f>Permitted_sources!B187</f>
        <v>35</v>
      </c>
      <c r="C572" t="str">
        <f>Permitted_sources!C187</f>
        <v>35039</v>
      </c>
      <c r="D572" t="str">
        <f>Permitted_sources!V187</f>
        <v>20200254</v>
      </c>
      <c r="E572" t="str">
        <f>VLOOKUP(D572,SCC_xref!$L$6:$M667,2,FALSE)</f>
        <v>Permitted Compressor Engines</v>
      </c>
      <c r="F572" s="199">
        <f>Permitted_sources!W187</f>
        <v>1.8</v>
      </c>
      <c r="G572" s="199">
        <f>Permitted_sources!X187</f>
        <v>1.2</v>
      </c>
      <c r="H572" s="199">
        <f>Permitted_sources!Y187</f>
        <v>3.1</v>
      </c>
      <c r="I572" s="199">
        <f>Permitted_sources!Z187</f>
        <v>0</v>
      </c>
      <c r="J572" s="199">
        <f>Permitted_sources!AA187</f>
        <v>0.1</v>
      </c>
      <c r="K572" s="395" t="str">
        <f t="shared" si="8"/>
        <v>Total</v>
      </c>
      <c r="L572"/>
    </row>
    <row r="573" spans="1:12">
      <c r="A573" t="s">
        <v>387</v>
      </c>
      <c r="B573" t="str">
        <f>Permitted_sources!B188</f>
        <v>35</v>
      </c>
      <c r="C573" t="str">
        <f>Permitted_sources!C188</f>
        <v>35039</v>
      </c>
      <c r="D573" t="str">
        <f>Permitted_sources!V188</f>
        <v>31000301</v>
      </c>
      <c r="E573" t="str">
        <f>VLOOKUP(D573,SCC_xref!$L$6:$M668,2,FALSE)</f>
        <v>Permitted Dehydrator</v>
      </c>
      <c r="F573" s="199">
        <f>Permitted_sources!W188</f>
        <v>0</v>
      </c>
      <c r="G573" s="199">
        <f>Permitted_sources!X188</f>
        <v>0.1</v>
      </c>
      <c r="H573" s="199">
        <f>Permitted_sources!Y188</f>
        <v>0</v>
      </c>
      <c r="I573" s="199">
        <f>Permitted_sources!Z188</f>
        <v>0</v>
      </c>
      <c r="J573" s="199">
        <f>Permitted_sources!AA188</f>
        <v>0</v>
      </c>
      <c r="K573" s="395" t="str">
        <f t="shared" si="8"/>
        <v>Total</v>
      </c>
      <c r="L573"/>
    </row>
    <row r="574" spans="1:12">
      <c r="A574" t="s">
        <v>387</v>
      </c>
      <c r="B574" t="str">
        <f>Permitted_sources!B189</f>
        <v>35</v>
      </c>
      <c r="C574" t="str">
        <f>Permitted_sources!C189</f>
        <v>35039</v>
      </c>
      <c r="D574" t="str">
        <f>Permitted_sources!V189</f>
        <v>31088811</v>
      </c>
      <c r="E574" t="str">
        <f>VLOOKUP(D574,SCC_xref!$L$6:$M669,2,FALSE)</f>
        <v>Permitted Fugitives</v>
      </c>
      <c r="F574" s="199">
        <f>Permitted_sources!W189</f>
        <v>0</v>
      </c>
      <c r="G574" s="199">
        <f>Permitted_sources!X189</f>
        <v>0.3</v>
      </c>
      <c r="H574" s="199">
        <f>Permitted_sources!Y189</f>
        <v>0</v>
      </c>
      <c r="I574" s="199">
        <f>Permitted_sources!Z189</f>
        <v>0</v>
      </c>
      <c r="J574" s="199">
        <f>Permitted_sources!AA189</f>
        <v>0</v>
      </c>
      <c r="K574" s="395" t="str">
        <f t="shared" si="8"/>
        <v>Total</v>
      </c>
      <c r="L574"/>
    </row>
    <row r="575" spans="1:12">
      <c r="A575" t="s">
        <v>387</v>
      </c>
      <c r="B575" t="str">
        <f>Permitted_sources!B190</f>
        <v>35</v>
      </c>
      <c r="C575" t="str">
        <f>Permitted_sources!C190</f>
        <v>35039</v>
      </c>
      <c r="D575" t="str">
        <f>Permitted_sources!V190</f>
        <v>31088811</v>
      </c>
      <c r="E575" t="str">
        <f>VLOOKUP(D575,SCC_xref!$L$6:$M670,2,FALSE)</f>
        <v>Permitted Fugitives</v>
      </c>
      <c r="F575" s="199">
        <f>Permitted_sources!W190</f>
        <v>0</v>
      </c>
      <c r="G575" s="199">
        <f>Permitted_sources!X190</f>
        <v>0.7</v>
      </c>
      <c r="H575" s="199">
        <f>Permitted_sources!Y190</f>
        <v>0</v>
      </c>
      <c r="I575" s="199">
        <f>Permitted_sources!Z190</f>
        <v>0</v>
      </c>
      <c r="J575" s="199">
        <f>Permitted_sources!AA190</f>
        <v>0</v>
      </c>
      <c r="K575" s="395" t="str">
        <f t="shared" si="8"/>
        <v>Total</v>
      </c>
      <c r="L575"/>
    </row>
    <row r="576" spans="1:12">
      <c r="A576" t="s">
        <v>387</v>
      </c>
      <c r="B576" t="str">
        <f>Permitted_sources!B191</f>
        <v>35</v>
      </c>
      <c r="C576" t="str">
        <f>Permitted_sources!C191</f>
        <v>35039</v>
      </c>
      <c r="D576" t="str">
        <f>Permitted_sources!V191</f>
        <v>20200254</v>
      </c>
      <c r="E576" t="str">
        <f>VLOOKUP(D576,SCC_xref!$L$6:$M671,2,FALSE)</f>
        <v>Permitted Compressor Engines</v>
      </c>
      <c r="F576" s="199">
        <f>Permitted_sources!W191</f>
        <v>19.600000000000001</v>
      </c>
      <c r="G576" s="199">
        <f>Permitted_sources!X191</f>
        <v>12.8</v>
      </c>
      <c r="H576" s="199">
        <f>Permitted_sources!Y191</f>
        <v>34.1</v>
      </c>
      <c r="I576" s="199">
        <f>Permitted_sources!Z191</f>
        <v>0</v>
      </c>
      <c r="J576" s="199">
        <f>Permitted_sources!AA191</f>
        <v>0.5</v>
      </c>
      <c r="K576" s="395" t="str">
        <f t="shared" si="8"/>
        <v>Total</v>
      </c>
      <c r="L576"/>
    </row>
    <row r="577" spans="1:12">
      <c r="A577" t="s">
        <v>387</v>
      </c>
      <c r="B577" t="str">
        <f>Permitted_sources!B192</f>
        <v>35</v>
      </c>
      <c r="C577" t="str">
        <f>Permitted_sources!C192</f>
        <v>35039</v>
      </c>
      <c r="D577" t="str">
        <f>Permitted_sources!V192</f>
        <v>31000302</v>
      </c>
      <c r="E577" t="str">
        <f>VLOOKUP(D577,SCC_xref!$L$6:$M672,2,FALSE)</f>
        <v>Permitted Dehydrator</v>
      </c>
      <c r="F577" s="199">
        <f>Permitted_sources!W192</f>
        <v>0</v>
      </c>
      <c r="G577" s="199">
        <f>Permitted_sources!X192</f>
        <v>2.8</v>
      </c>
      <c r="H577" s="199">
        <f>Permitted_sources!Y192</f>
        <v>0</v>
      </c>
      <c r="I577" s="199">
        <f>Permitted_sources!Z192</f>
        <v>0</v>
      </c>
      <c r="J577" s="199">
        <f>Permitted_sources!AA192</f>
        <v>0</v>
      </c>
      <c r="K577" s="395" t="str">
        <f t="shared" si="8"/>
        <v>Total</v>
      </c>
      <c r="L577"/>
    </row>
    <row r="578" spans="1:12">
      <c r="A578" t="s">
        <v>387</v>
      </c>
      <c r="B578" t="str">
        <f>Permitted_sources!B193</f>
        <v>35</v>
      </c>
      <c r="C578" t="str">
        <f>Permitted_sources!C193</f>
        <v>35039</v>
      </c>
      <c r="D578" t="str">
        <f>Permitted_sources!V193</f>
        <v>31000302</v>
      </c>
      <c r="E578" t="str">
        <f>VLOOKUP(D578,SCC_xref!$L$6:$M673,2,FALSE)</f>
        <v>Permitted Dehydrator</v>
      </c>
      <c r="F578" s="199">
        <f>Permitted_sources!W193</f>
        <v>0</v>
      </c>
      <c r="G578" s="199">
        <f>Permitted_sources!X193</f>
        <v>2.8</v>
      </c>
      <c r="H578" s="199">
        <f>Permitted_sources!Y193</f>
        <v>0</v>
      </c>
      <c r="I578" s="199">
        <f>Permitted_sources!Z193</f>
        <v>0</v>
      </c>
      <c r="J578" s="199">
        <f>Permitted_sources!AA193</f>
        <v>0</v>
      </c>
      <c r="K578" s="395" t="str">
        <f t="shared" si="8"/>
        <v>Total</v>
      </c>
      <c r="L578"/>
    </row>
    <row r="579" spans="1:12">
      <c r="A579" t="s">
        <v>387</v>
      </c>
      <c r="B579" t="str">
        <f>Permitted_sources!B194</f>
        <v>35</v>
      </c>
      <c r="C579" t="str">
        <f>Permitted_sources!C194</f>
        <v>35039</v>
      </c>
      <c r="D579" t="str">
        <f>Permitted_sources!V194</f>
        <v>20200254</v>
      </c>
      <c r="E579" t="str">
        <f>VLOOKUP(D579,SCC_xref!$L$6:$M674,2,FALSE)</f>
        <v>Permitted Compressor Engines</v>
      </c>
      <c r="F579" s="199">
        <f>Permitted_sources!W194</f>
        <v>19.7</v>
      </c>
      <c r="G579" s="199">
        <f>Permitted_sources!X194</f>
        <v>12.9</v>
      </c>
      <c r="H579" s="199">
        <f>Permitted_sources!Y194</f>
        <v>34.299999999999997</v>
      </c>
      <c r="I579" s="199">
        <f>Permitted_sources!Z194</f>
        <v>0</v>
      </c>
      <c r="J579" s="199">
        <f>Permitted_sources!AA194</f>
        <v>0.5</v>
      </c>
      <c r="K579" s="395" t="str">
        <f t="shared" si="8"/>
        <v>Total</v>
      </c>
      <c r="L579"/>
    </row>
    <row r="580" spans="1:12">
      <c r="A580" t="s">
        <v>387</v>
      </c>
      <c r="B580" t="str">
        <f>Permitted_sources!B195</f>
        <v>35</v>
      </c>
      <c r="C580" t="str">
        <f>Permitted_sources!C195</f>
        <v>35039</v>
      </c>
      <c r="D580" t="str">
        <f>Permitted_sources!V195</f>
        <v>40400311</v>
      </c>
      <c r="E580" t="str">
        <f>VLOOKUP(D580,SCC_xref!$L$6:$M675,2,FALSE)</f>
        <v>Permitted Tank Losses</v>
      </c>
      <c r="F580" s="199">
        <f>Permitted_sources!W195</f>
        <v>0</v>
      </c>
      <c r="G580" s="199">
        <f>Permitted_sources!X195</f>
        <v>2.2999999999999998</v>
      </c>
      <c r="H580" s="199">
        <f>Permitted_sources!Y195</f>
        <v>0</v>
      </c>
      <c r="I580" s="199">
        <f>Permitted_sources!Z195</f>
        <v>0</v>
      </c>
      <c r="J580" s="199">
        <f>Permitted_sources!AA195</f>
        <v>0</v>
      </c>
      <c r="K580" s="395" t="str">
        <f t="shared" si="8"/>
        <v>Total</v>
      </c>
      <c r="L580"/>
    </row>
    <row r="581" spans="1:12">
      <c r="A581" t="s">
        <v>387</v>
      </c>
      <c r="B581" t="str">
        <f>Permitted_sources!B196</f>
        <v>35</v>
      </c>
      <c r="C581" t="str">
        <f>Permitted_sources!C196</f>
        <v>35039</v>
      </c>
      <c r="D581" t="str">
        <f>Permitted_sources!V196</f>
        <v>31088811</v>
      </c>
      <c r="E581" t="str">
        <f>VLOOKUP(D581,SCC_xref!$L$6:$M676,2,FALSE)</f>
        <v>Permitted Fugitives</v>
      </c>
      <c r="F581" s="199">
        <f>Permitted_sources!W196</f>
        <v>0</v>
      </c>
      <c r="G581" s="199">
        <f>Permitted_sources!X196</f>
        <v>0.5</v>
      </c>
      <c r="H581" s="199">
        <f>Permitted_sources!Y196</f>
        <v>0</v>
      </c>
      <c r="I581" s="199">
        <f>Permitted_sources!Z196</f>
        <v>0</v>
      </c>
      <c r="J581" s="199">
        <f>Permitted_sources!AA196</f>
        <v>0</v>
      </c>
      <c r="K581" s="395" t="str">
        <f t="shared" si="8"/>
        <v>Total</v>
      </c>
      <c r="L581"/>
    </row>
    <row r="582" spans="1:12">
      <c r="A582" t="s">
        <v>387</v>
      </c>
      <c r="B582" t="str">
        <f>Permitted_sources!B197</f>
        <v>35</v>
      </c>
      <c r="C582" t="str">
        <f>Permitted_sources!C197</f>
        <v>35039</v>
      </c>
      <c r="D582" t="str">
        <f>Permitted_sources!V197</f>
        <v>20200254</v>
      </c>
      <c r="E582" t="str">
        <f>VLOOKUP(D582,SCC_xref!$L$6:$M677,2,FALSE)</f>
        <v>Permitted Compressor Engines</v>
      </c>
      <c r="F582" s="199">
        <f>Permitted_sources!W197</f>
        <v>4.3</v>
      </c>
      <c r="G582" s="199">
        <f>Permitted_sources!X197</f>
        <v>2.9</v>
      </c>
      <c r="H582" s="199">
        <f>Permitted_sources!Y197</f>
        <v>7.6</v>
      </c>
      <c r="I582" s="199">
        <f>Permitted_sources!Z197</f>
        <v>0</v>
      </c>
      <c r="J582" s="199">
        <f>Permitted_sources!AA197</f>
        <v>0.1</v>
      </c>
      <c r="K582" s="395" t="str">
        <f t="shared" si="8"/>
        <v>Total</v>
      </c>
      <c r="L582"/>
    </row>
    <row r="583" spans="1:12">
      <c r="A583" t="s">
        <v>387</v>
      </c>
      <c r="B583" t="str">
        <f>Permitted_sources!B198</f>
        <v>35</v>
      </c>
      <c r="C583" t="str">
        <f>Permitted_sources!C198</f>
        <v>35039</v>
      </c>
      <c r="D583" t="str">
        <f>Permitted_sources!V198</f>
        <v>20200254</v>
      </c>
      <c r="E583" t="str">
        <f>VLOOKUP(D583,SCC_xref!$L$6:$M678,2,FALSE)</f>
        <v>Permitted Compressor Engines</v>
      </c>
      <c r="F583" s="199">
        <f>Permitted_sources!W198</f>
        <v>15.8</v>
      </c>
      <c r="G583" s="199">
        <f>Permitted_sources!X198</f>
        <v>10.6</v>
      </c>
      <c r="H583" s="199">
        <f>Permitted_sources!Y198</f>
        <v>28.1</v>
      </c>
      <c r="I583" s="199">
        <f>Permitted_sources!Z198</f>
        <v>0</v>
      </c>
      <c r="J583" s="199">
        <f>Permitted_sources!AA198</f>
        <v>0.5</v>
      </c>
      <c r="K583" s="395" t="str">
        <f t="shared" ref="K583:K646" si="9">IF(LEN(C583)=5,"Total","Tribal/Non-tribal")</f>
        <v>Total</v>
      </c>
      <c r="L583"/>
    </row>
    <row r="584" spans="1:12">
      <c r="A584" t="s">
        <v>387</v>
      </c>
      <c r="B584" t="str">
        <f>Permitted_sources!B199</f>
        <v>35</v>
      </c>
      <c r="C584" t="str">
        <f>Permitted_sources!C199</f>
        <v>35039</v>
      </c>
      <c r="D584" t="str">
        <f>Permitted_sources!V199</f>
        <v>20200254</v>
      </c>
      <c r="E584" t="str">
        <f>VLOOKUP(D584,SCC_xref!$L$6:$M679,2,FALSE)</f>
        <v>Permitted Compressor Engines</v>
      </c>
      <c r="F584" s="199">
        <f>Permitted_sources!W199</f>
        <v>15.9</v>
      </c>
      <c r="G584" s="199">
        <f>Permitted_sources!X199</f>
        <v>10.8</v>
      </c>
      <c r="H584" s="199">
        <f>Permitted_sources!Y199</f>
        <v>28.4</v>
      </c>
      <c r="I584" s="199">
        <f>Permitted_sources!Z199</f>
        <v>0</v>
      </c>
      <c r="J584" s="199">
        <f>Permitted_sources!AA199</f>
        <v>0.5</v>
      </c>
      <c r="K584" s="395" t="str">
        <f t="shared" si="9"/>
        <v>Total</v>
      </c>
      <c r="L584"/>
    </row>
    <row r="585" spans="1:12">
      <c r="A585" t="s">
        <v>387</v>
      </c>
      <c r="B585" t="str">
        <f>Permitted_sources!B200</f>
        <v>35</v>
      </c>
      <c r="C585" t="str">
        <f>Permitted_sources!C200</f>
        <v>35039</v>
      </c>
      <c r="D585" t="str">
        <f>Permitted_sources!V200</f>
        <v>20200254</v>
      </c>
      <c r="E585" t="str">
        <f>VLOOKUP(D585,SCC_xref!$L$6:$M680,2,FALSE)</f>
        <v>Permitted Compressor Engines</v>
      </c>
      <c r="F585" s="199">
        <f>Permitted_sources!W200</f>
        <v>14.8</v>
      </c>
      <c r="G585" s="199">
        <f>Permitted_sources!X200</f>
        <v>10</v>
      </c>
      <c r="H585" s="199">
        <f>Permitted_sources!Y200</f>
        <v>26.4</v>
      </c>
      <c r="I585" s="199">
        <f>Permitted_sources!Z200</f>
        <v>0</v>
      </c>
      <c r="J585" s="199">
        <f>Permitted_sources!AA200</f>
        <v>0.5</v>
      </c>
      <c r="K585" s="395" t="str">
        <f t="shared" si="9"/>
        <v>Total</v>
      </c>
      <c r="L585"/>
    </row>
    <row r="586" spans="1:12">
      <c r="A586" t="s">
        <v>387</v>
      </c>
      <c r="B586" t="str">
        <f>Permitted_sources!B201</f>
        <v>35</v>
      </c>
      <c r="C586" t="str">
        <f>Permitted_sources!C201</f>
        <v>35039</v>
      </c>
      <c r="D586" t="str">
        <f>Permitted_sources!V201</f>
        <v>31000228</v>
      </c>
      <c r="E586" t="str">
        <f>VLOOKUP(D586,SCC_xref!$L$6:$M681,2,FALSE)</f>
        <v>Permitted Dehydrator</v>
      </c>
      <c r="F586" s="199">
        <f>Permitted_sources!W201</f>
        <v>0.1</v>
      </c>
      <c r="G586" s="199">
        <f>Permitted_sources!X201</f>
        <v>0</v>
      </c>
      <c r="H586" s="199">
        <f>Permitted_sources!Y201</f>
        <v>0.1</v>
      </c>
      <c r="I586" s="199">
        <f>Permitted_sources!Z201</f>
        <v>0</v>
      </c>
      <c r="J586" s="199">
        <f>Permitted_sources!AA201</f>
        <v>0</v>
      </c>
      <c r="K586" s="395" t="str">
        <f t="shared" si="9"/>
        <v>Total</v>
      </c>
      <c r="L586"/>
    </row>
    <row r="587" spans="1:12">
      <c r="A587" t="s">
        <v>387</v>
      </c>
      <c r="B587" t="str">
        <f>Permitted_sources!B202</f>
        <v>35</v>
      </c>
      <c r="C587" t="str">
        <f>Permitted_sources!C202</f>
        <v>35039</v>
      </c>
      <c r="D587" t="str">
        <f>Permitted_sources!V202</f>
        <v>31000228</v>
      </c>
      <c r="E587" t="str">
        <f>VLOOKUP(D587,SCC_xref!$L$6:$M682,2,FALSE)</f>
        <v>Permitted Dehydrator</v>
      </c>
      <c r="F587" s="199">
        <f>Permitted_sources!W202</f>
        <v>0.1</v>
      </c>
      <c r="G587" s="199">
        <f>Permitted_sources!X202</f>
        <v>0</v>
      </c>
      <c r="H587" s="199">
        <f>Permitted_sources!Y202</f>
        <v>0.1</v>
      </c>
      <c r="I587" s="199">
        <f>Permitted_sources!Z202</f>
        <v>0</v>
      </c>
      <c r="J587" s="199">
        <f>Permitted_sources!AA202</f>
        <v>0</v>
      </c>
      <c r="K587" s="395" t="str">
        <f t="shared" si="9"/>
        <v>Total</v>
      </c>
      <c r="L587"/>
    </row>
    <row r="588" spans="1:12">
      <c r="A588" t="s">
        <v>387</v>
      </c>
      <c r="B588" t="str">
        <f>Permitted_sources!B203</f>
        <v>35</v>
      </c>
      <c r="C588" t="str">
        <f>Permitted_sources!C203</f>
        <v>35039</v>
      </c>
      <c r="D588" t="str">
        <f>Permitted_sources!V203</f>
        <v>31000228</v>
      </c>
      <c r="E588" t="str">
        <f>VLOOKUP(D588,SCC_xref!$L$6:$M683,2,FALSE)</f>
        <v>Permitted Dehydrator</v>
      </c>
      <c r="F588" s="199">
        <f>Permitted_sources!W203</f>
        <v>0.1</v>
      </c>
      <c r="G588" s="199">
        <f>Permitted_sources!X203</f>
        <v>0</v>
      </c>
      <c r="H588" s="199">
        <f>Permitted_sources!Y203</f>
        <v>0.1</v>
      </c>
      <c r="I588" s="199">
        <f>Permitted_sources!Z203</f>
        <v>0</v>
      </c>
      <c r="J588" s="199">
        <f>Permitted_sources!AA203</f>
        <v>0</v>
      </c>
      <c r="K588" s="395" t="str">
        <f t="shared" si="9"/>
        <v>Total</v>
      </c>
      <c r="L588"/>
    </row>
    <row r="589" spans="1:12">
      <c r="A589" t="s">
        <v>387</v>
      </c>
      <c r="B589" t="str">
        <f>Permitted_sources!B204</f>
        <v>35</v>
      </c>
      <c r="C589" t="str">
        <f>Permitted_sources!C204</f>
        <v>35039</v>
      </c>
      <c r="D589" t="str">
        <f>Permitted_sources!V204</f>
        <v>31000228</v>
      </c>
      <c r="E589" t="str">
        <f>VLOOKUP(D589,SCC_xref!$L$6:$M684,2,FALSE)</f>
        <v>Permitted Dehydrator</v>
      </c>
      <c r="F589" s="199">
        <f>Permitted_sources!W204</f>
        <v>0.1</v>
      </c>
      <c r="G589" s="199">
        <f>Permitted_sources!X204</f>
        <v>0</v>
      </c>
      <c r="H589" s="199">
        <f>Permitted_sources!Y204</f>
        <v>0.1</v>
      </c>
      <c r="I589" s="199">
        <f>Permitted_sources!Z204</f>
        <v>0</v>
      </c>
      <c r="J589" s="199">
        <f>Permitted_sources!AA204</f>
        <v>0</v>
      </c>
      <c r="K589" s="395" t="str">
        <f t="shared" si="9"/>
        <v>Total</v>
      </c>
      <c r="L589"/>
    </row>
    <row r="590" spans="1:12">
      <c r="A590" t="s">
        <v>387</v>
      </c>
      <c r="B590" t="str">
        <f>Permitted_sources!B205</f>
        <v>35</v>
      </c>
      <c r="C590" t="str">
        <f>Permitted_sources!C205</f>
        <v>35039</v>
      </c>
      <c r="D590" t="str">
        <f>Permitted_sources!V205</f>
        <v>31000228</v>
      </c>
      <c r="E590" t="str">
        <f>VLOOKUP(D590,SCC_xref!$L$6:$M685,2,FALSE)</f>
        <v>Permitted Dehydrator</v>
      </c>
      <c r="F590" s="199">
        <f>Permitted_sources!W205</f>
        <v>0.1</v>
      </c>
      <c r="G590" s="199">
        <f>Permitted_sources!X205</f>
        <v>0</v>
      </c>
      <c r="H590" s="199">
        <f>Permitted_sources!Y205</f>
        <v>0.1</v>
      </c>
      <c r="I590" s="199">
        <f>Permitted_sources!Z205</f>
        <v>0</v>
      </c>
      <c r="J590" s="199">
        <f>Permitted_sources!AA205</f>
        <v>0</v>
      </c>
      <c r="K590" s="395" t="str">
        <f t="shared" si="9"/>
        <v>Total</v>
      </c>
      <c r="L590"/>
    </row>
    <row r="591" spans="1:12">
      <c r="A591" t="s">
        <v>387</v>
      </c>
      <c r="B591" t="str">
        <f>Permitted_sources!B206</f>
        <v>35</v>
      </c>
      <c r="C591" t="str">
        <f>Permitted_sources!C206</f>
        <v>35039</v>
      </c>
      <c r="D591" t="str">
        <f>Permitted_sources!V206</f>
        <v>31000228</v>
      </c>
      <c r="E591" t="str">
        <f>VLOOKUP(D591,SCC_xref!$L$6:$M686,2,FALSE)</f>
        <v>Permitted Dehydrator</v>
      </c>
      <c r="F591" s="199">
        <f>Permitted_sources!W206</f>
        <v>0.1</v>
      </c>
      <c r="G591" s="199">
        <f>Permitted_sources!X206</f>
        <v>0</v>
      </c>
      <c r="H591" s="199">
        <f>Permitted_sources!Y206</f>
        <v>0.1</v>
      </c>
      <c r="I591" s="199">
        <f>Permitted_sources!Z206</f>
        <v>0</v>
      </c>
      <c r="J591" s="199">
        <f>Permitted_sources!AA206</f>
        <v>0</v>
      </c>
      <c r="K591" s="395" t="str">
        <f t="shared" si="9"/>
        <v>Total</v>
      </c>
      <c r="L591"/>
    </row>
    <row r="592" spans="1:12">
      <c r="A592" t="s">
        <v>387</v>
      </c>
      <c r="B592" t="str">
        <f>Permitted_sources!B207</f>
        <v>35</v>
      </c>
      <c r="C592" t="str">
        <f>Permitted_sources!C207</f>
        <v>35039</v>
      </c>
      <c r="D592" t="str">
        <f>Permitted_sources!V207</f>
        <v>20200254</v>
      </c>
      <c r="E592" t="str">
        <f>VLOOKUP(D592,SCC_xref!$L$6:$M687,2,FALSE)</f>
        <v>Permitted Compressor Engines</v>
      </c>
      <c r="F592" s="199">
        <f>Permitted_sources!W207</f>
        <v>9.6</v>
      </c>
      <c r="G592" s="199">
        <f>Permitted_sources!X207</f>
        <v>6.5</v>
      </c>
      <c r="H592" s="199">
        <f>Permitted_sources!Y207</f>
        <v>17.2</v>
      </c>
      <c r="I592" s="199">
        <f>Permitted_sources!Z207</f>
        <v>0</v>
      </c>
      <c r="J592" s="199">
        <f>Permitted_sources!AA207</f>
        <v>0.3</v>
      </c>
      <c r="K592" s="395" t="str">
        <f t="shared" si="9"/>
        <v>Total</v>
      </c>
      <c r="L592"/>
    </row>
    <row r="593" spans="1:12">
      <c r="A593" t="s">
        <v>387</v>
      </c>
      <c r="B593" t="str">
        <f>Permitted_sources!B208</f>
        <v>35</v>
      </c>
      <c r="C593" t="str">
        <f>Permitted_sources!C208</f>
        <v>35039</v>
      </c>
      <c r="D593" t="str">
        <f>Permitted_sources!V208</f>
        <v>20200254</v>
      </c>
      <c r="E593" t="str">
        <f>VLOOKUP(D593,SCC_xref!$L$6:$M688,2,FALSE)</f>
        <v>Permitted Compressor Engines</v>
      </c>
      <c r="F593" s="199">
        <f>Permitted_sources!W208</f>
        <v>8.9</v>
      </c>
      <c r="G593" s="199">
        <f>Permitted_sources!X208</f>
        <v>6</v>
      </c>
      <c r="H593" s="199">
        <f>Permitted_sources!Y208</f>
        <v>15.9</v>
      </c>
      <c r="I593" s="199">
        <f>Permitted_sources!Z208</f>
        <v>0</v>
      </c>
      <c r="J593" s="199">
        <f>Permitted_sources!AA208</f>
        <v>0.3</v>
      </c>
      <c r="K593" s="395" t="str">
        <f t="shared" si="9"/>
        <v>Total</v>
      </c>
      <c r="L593"/>
    </row>
    <row r="594" spans="1:12">
      <c r="A594" t="s">
        <v>387</v>
      </c>
      <c r="B594" t="str">
        <f>Permitted_sources!B209</f>
        <v>35</v>
      </c>
      <c r="C594" t="str">
        <f>Permitted_sources!C209</f>
        <v>35039</v>
      </c>
      <c r="D594" t="str">
        <f>Permitted_sources!V209</f>
        <v>20200254</v>
      </c>
      <c r="E594" t="str">
        <f>VLOOKUP(D594,SCC_xref!$L$6:$M689,2,FALSE)</f>
        <v>Permitted Compressor Engines</v>
      </c>
      <c r="F594" s="199">
        <f>Permitted_sources!W209</f>
        <v>15.9</v>
      </c>
      <c r="G594" s="199">
        <f>Permitted_sources!X209</f>
        <v>10.7</v>
      </c>
      <c r="H594" s="199">
        <f>Permitted_sources!Y209</f>
        <v>28.4</v>
      </c>
      <c r="I594" s="199">
        <f>Permitted_sources!Z209</f>
        <v>0</v>
      </c>
      <c r="J594" s="199">
        <f>Permitted_sources!AA209</f>
        <v>0.5</v>
      </c>
      <c r="K594" s="395" t="str">
        <f t="shared" si="9"/>
        <v>Total</v>
      </c>
      <c r="L594"/>
    </row>
    <row r="595" spans="1:12">
      <c r="A595" t="s">
        <v>387</v>
      </c>
      <c r="B595" t="str">
        <f>Permitted_sources!B210</f>
        <v>35</v>
      </c>
      <c r="C595" t="str">
        <f>Permitted_sources!C210</f>
        <v>35039</v>
      </c>
      <c r="D595" t="str">
        <f>Permitted_sources!V210</f>
        <v>20200254</v>
      </c>
      <c r="E595" t="str">
        <f>VLOOKUP(D595,SCC_xref!$L$6:$M690,2,FALSE)</f>
        <v>Permitted Compressor Engines</v>
      </c>
      <c r="F595" s="199">
        <f>Permitted_sources!W210</f>
        <v>11.9</v>
      </c>
      <c r="G595" s="199">
        <f>Permitted_sources!X210</f>
        <v>8</v>
      </c>
      <c r="H595" s="199">
        <f>Permitted_sources!Y210</f>
        <v>21.2</v>
      </c>
      <c r="I595" s="199">
        <f>Permitted_sources!Z210</f>
        <v>0</v>
      </c>
      <c r="J595" s="199">
        <f>Permitted_sources!AA210</f>
        <v>0.4</v>
      </c>
      <c r="K595" s="395" t="str">
        <f t="shared" si="9"/>
        <v>Total</v>
      </c>
      <c r="L595"/>
    </row>
    <row r="596" spans="1:12">
      <c r="A596" t="s">
        <v>387</v>
      </c>
      <c r="B596" t="str">
        <f>Permitted_sources!B211</f>
        <v>35</v>
      </c>
      <c r="C596" t="str">
        <f>Permitted_sources!C211</f>
        <v>35039</v>
      </c>
      <c r="D596" t="str">
        <f>Permitted_sources!V211</f>
        <v>20200254</v>
      </c>
      <c r="E596" t="str">
        <f>VLOOKUP(D596,SCC_xref!$L$6:$M691,2,FALSE)</f>
        <v>Permitted Compressor Engines</v>
      </c>
      <c r="F596" s="199">
        <f>Permitted_sources!W211</f>
        <v>14.8</v>
      </c>
      <c r="G596" s="199">
        <f>Permitted_sources!X211</f>
        <v>10</v>
      </c>
      <c r="H596" s="199">
        <f>Permitted_sources!Y211</f>
        <v>26.4</v>
      </c>
      <c r="I596" s="199">
        <f>Permitted_sources!Z211</f>
        <v>0</v>
      </c>
      <c r="J596" s="199">
        <f>Permitted_sources!AA211</f>
        <v>0.5</v>
      </c>
      <c r="K596" s="395" t="str">
        <f t="shared" si="9"/>
        <v>Total</v>
      </c>
      <c r="L596"/>
    </row>
    <row r="597" spans="1:12">
      <c r="A597" t="s">
        <v>387</v>
      </c>
      <c r="B597" t="str">
        <f>Permitted_sources!B212</f>
        <v>35</v>
      </c>
      <c r="C597" t="str">
        <f>Permitted_sources!C212</f>
        <v>35039</v>
      </c>
      <c r="D597" t="str">
        <f>Permitted_sources!V212</f>
        <v>20200254</v>
      </c>
      <c r="E597" t="str">
        <f>VLOOKUP(D597,SCC_xref!$L$6:$M692,2,FALSE)</f>
        <v>Permitted Compressor Engines</v>
      </c>
      <c r="F597" s="199">
        <f>Permitted_sources!W212</f>
        <v>14.9</v>
      </c>
      <c r="G597" s="199">
        <f>Permitted_sources!X212</f>
        <v>10.1</v>
      </c>
      <c r="H597" s="199">
        <f>Permitted_sources!Y212</f>
        <v>26.5</v>
      </c>
      <c r="I597" s="199">
        <f>Permitted_sources!Z212</f>
        <v>0</v>
      </c>
      <c r="J597" s="199">
        <f>Permitted_sources!AA212</f>
        <v>0.5</v>
      </c>
      <c r="K597" s="395" t="str">
        <f t="shared" si="9"/>
        <v>Total</v>
      </c>
      <c r="L597"/>
    </row>
    <row r="598" spans="1:12">
      <c r="A598" t="s">
        <v>387</v>
      </c>
      <c r="B598" t="str">
        <f>Permitted_sources!B213</f>
        <v>35</v>
      </c>
      <c r="C598" t="str">
        <f>Permitted_sources!C213</f>
        <v>35039</v>
      </c>
      <c r="D598" t="str">
        <f>Permitted_sources!V213</f>
        <v>20200254</v>
      </c>
      <c r="E598" t="str">
        <f>VLOOKUP(D598,SCC_xref!$L$6:$M693,2,FALSE)</f>
        <v>Permitted Compressor Engines</v>
      </c>
      <c r="F598" s="199">
        <f>Permitted_sources!W213</f>
        <v>11.6</v>
      </c>
      <c r="G598" s="199">
        <f>Permitted_sources!X213</f>
        <v>7.9</v>
      </c>
      <c r="H598" s="199">
        <f>Permitted_sources!Y213</f>
        <v>20.7</v>
      </c>
      <c r="I598" s="199">
        <f>Permitted_sources!Z213</f>
        <v>0</v>
      </c>
      <c r="J598" s="199">
        <f>Permitted_sources!AA213</f>
        <v>0.4</v>
      </c>
      <c r="K598" s="395" t="str">
        <f t="shared" si="9"/>
        <v>Total</v>
      </c>
      <c r="L598"/>
    </row>
    <row r="599" spans="1:12">
      <c r="A599" t="s">
        <v>387</v>
      </c>
      <c r="B599" t="str">
        <f>Permitted_sources!B214</f>
        <v>35</v>
      </c>
      <c r="C599" t="str">
        <f>Permitted_sources!C214</f>
        <v>35039</v>
      </c>
      <c r="D599" t="str">
        <f>Permitted_sources!V214</f>
        <v>20200254</v>
      </c>
      <c r="E599" t="str">
        <f>VLOOKUP(D599,SCC_xref!$L$6:$M694,2,FALSE)</f>
        <v>Permitted Compressor Engines</v>
      </c>
      <c r="F599" s="199">
        <f>Permitted_sources!W214</f>
        <v>15.7</v>
      </c>
      <c r="G599" s="199">
        <f>Permitted_sources!X214</f>
        <v>10.6</v>
      </c>
      <c r="H599" s="199">
        <f>Permitted_sources!Y214</f>
        <v>28</v>
      </c>
      <c r="I599" s="199">
        <f>Permitted_sources!Z214</f>
        <v>0</v>
      </c>
      <c r="J599" s="199">
        <f>Permitted_sources!AA214</f>
        <v>0.5</v>
      </c>
      <c r="K599" s="395" t="str">
        <f t="shared" si="9"/>
        <v>Total</v>
      </c>
      <c r="L599"/>
    </row>
    <row r="600" spans="1:12">
      <c r="A600" t="s">
        <v>387</v>
      </c>
      <c r="B600" t="str">
        <f>Permitted_sources!B215</f>
        <v>35</v>
      </c>
      <c r="C600" t="str">
        <f>Permitted_sources!C215</f>
        <v>35039</v>
      </c>
      <c r="D600" t="str">
        <f>Permitted_sources!V215</f>
        <v>31000215</v>
      </c>
      <c r="E600" t="str">
        <f>VLOOKUP(D600,SCC_xref!$L$6:$M695,2,FALSE)</f>
        <v>Permitted Natural Gas Production, Flares</v>
      </c>
      <c r="F600" s="199">
        <f>Permitted_sources!W215</f>
        <v>0.4</v>
      </c>
      <c r="G600" s="199">
        <f>Permitted_sources!X215</f>
        <v>0</v>
      </c>
      <c r="H600" s="199">
        <f>Permitted_sources!Y215</f>
        <v>2.2000000000000002</v>
      </c>
      <c r="I600" s="199">
        <f>Permitted_sources!Z215</f>
        <v>0</v>
      </c>
      <c r="J600" s="199">
        <f>Permitted_sources!AA215</f>
        <v>0</v>
      </c>
      <c r="K600" s="395" t="str">
        <f t="shared" si="9"/>
        <v>Total</v>
      </c>
      <c r="L600"/>
    </row>
    <row r="601" spans="1:12">
      <c r="A601" t="s">
        <v>387</v>
      </c>
      <c r="B601" t="str">
        <f>Permitted_sources!B216</f>
        <v>35</v>
      </c>
      <c r="C601" t="str">
        <f>Permitted_sources!C216</f>
        <v>35039</v>
      </c>
      <c r="D601" t="str">
        <f>Permitted_sources!V216</f>
        <v>31000215</v>
      </c>
      <c r="E601" t="str">
        <f>VLOOKUP(D601,SCC_xref!$L$6:$M696,2,FALSE)</f>
        <v>Permitted Natural Gas Production, Flares</v>
      </c>
      <c r="F601" s="199">
        <f>Permitted_sources!W216</f>
        <v>0.4</v>
      </c>
      <c r="G601" s="199">
        <f>Permitted_sources!X216</f>
        <v>0</v>
      </c>
      <c r="H601" s="199">
        <f>Permitted_sources!Y216</f>
        <v>2.2000000000000002</v>
      </c>
      <c r="I601" s="199">
        <f>Permitted_sources!Z216</f>
        <v>0</v>
      </c>
      <c r="J601" s="199">
        <f>Permitted_sources!AA216</f>
        <v>0</v>
      </c>
      <c r="K601" s="395" t="str">
        <f t="shared" si="9"/>
        <v>Total</v>
      </c>
      <c r="L601"/>
    </row>
    <row r="602" spans="1:12">
      <c r="A602" t="s">
        <v>387</v>
      </c>
      <c r="B602" t="str">
        <f>Permitted_sources!B217</f>
        <v>35</v>
      </c>
      <c r="C602" t="str">
        <f>Permitted_sources!C217</f>
        <v>35039</v>
      </c>
      <c r="D602" t="str">
        <f>Permitted_sources!V217</f>
        <v>31000215</v>
      </c>
      <c r="E602" t="str">
        <f>VLOOKUP(D602,SCC_xref!$L$6:$M697,2,FALSE)</f>
        <v>Permitted Natural Gas Production, Flares</v>
      </c>
      <c r="F602" s="199">
        <f>Permitted_sources!W217</f>
        <v>0.4</v>
      </c>
      <c r="G602" s="199">
        <f>Permitted_sources!X217</f>
        <v>0</v>
      </c>
      <c r="H602" s="199">
        <f>Permitted_sources!Y217</f>
        <v>2.2000000000000002</v>
      </c>
      <c r="I602" s="199">
        <f>Permitted_sources!Z217</f>
        <v>0</v>
      </c>
      <c r="J602" s="199">
        <f>Permitted_sources!AA217</f>
        <v>0</v>
      </c>
      <c r="K602" s="395" t="str">
        <f t="shared" si="9"/>
        <v>Total</v>
      </c>
      <c r="L602"/>
    </row>
    <row r="603" spans="1:12">
      <c r="A603" t="s">
        <v>387</v>
      </c>
      <c r="B603" t="str">
        <f>Permitted_sources!B218</f>
        <v>35</v>
      </c>
      <c r="C603" t="str">
        <f>Permitted_sources!C218</f>
        <v>35039</v>
      </c>
      <c r="D603" t="str">
        <f>Permitted_sources!V218</f>
        <v>40400311</v>
      </c>
      <c r="E603" t="str">
        <f>VLOOKUP(D603,SCC_xref!$L$6:$M698,2,FALSE)</f>
        <v>Permitted Tank Losses</v>
      </c>
      <c r="F603" s="199">
        <f>Permitted_sources!W218</f>
        <v>0</v>
      </c>
      <c r="G603" s="199">
        <f>Permitted_sources!X218</f>
        <v>10</v>
      </c>
      <c r="H603" s="199">
        <f>Permitted_sources!Y218</f>
        <v>0</v>
      </c>
      <c r="I603" s="199">
        <f>Permitted_sources!Z218</f>
        <v>0</v>
      </c>
      <c r="J603" s="199">
        <f>Permitted_sources!AA218</f>
        <v>0</v>
      </c>
      <c r="K603" s="395" t="str">
        <f t="shared" si="9"/>
        <v>Total</v>
      </c>
      <c r="L603"/>
    </row>
    <row r="604" spans="1:12">
      <c r="A604" t="s">
        <v>387</v>
      </c>
      <c r="B604" t="str">
        <f>Permitted_sources!B219</f>
        <v>35</v>
      </c>
      <c r="C604" t="str">
        <f>Permitted_sources!C219</f>
        <v>35039</v>
      </c>
      <c r="D604" t="str">
        <f>Permitted_sources!V219</f>
        <v>31000227</v>
      </c>
      <c r="E604" t="str">
        <f>VLOOKUP(D604,SCC_xref!$L$6:$M699,2,FALSE)</f>
        <v>Permitted Dehydrator</v>
      </c>
      <c r="F604" s="199">
        <f>Permitted_sources!W219</f>
        <v>0</v>
      </c>
      <c r="G604" s="199">
        <f>Permitted_sources!X219</f>
        <v>1.1000000000000001</v>
      </c>
      <c r="H604" s="199">
        <f>Permitted_sources!Y219</f>
        <v>0</v>
      </c>
      <c r="I604" s="199">
        <f>Permitted_sources!Z219</f>
        <v>0</v>
      </c>
      <c r="J604" s="199">
        <f>Permitted_sources!AA219</f>
        <v>0</v>
      </c>
      <c r="K604" s="395" t="str">
        <f t="shared" si="9"/>
        <v>Total</v>
      </c>
      <c r="L604"/>
    </row>
    <row r="605" spans="1:12">
      <c r="A605" t="s">
        <v>387</v>
      </c>
      <c r="B605" t="str">
        <f>Permitted_sources!B220</f>
        <v>35</v>
      </c>
      <c r="C605" t="str">
        <f>Permitted_sources!C220</f>
        <v>35039</v>
      </c>
      <c r="D605" t="str">
        <f>Permitted_sources!V220</f>
        <v>31000227</v>
      </c>
      <c r="E605" t="str">
        <f>VLOOKUP(D605,SCC_xref!$L$6:$M700,2,FALSE)</f>
        <v>Permitted Dehydrator</v>
      </c>
      <c r="F605" s="199">
        <f>Permitted_sources!W220</f>
        <v>0</v>
      </c>
      <c r="G605" s="199">
        <f>Permitted_sources!X220</f>
        <v>1.1000000000000001</v>
      </c>
      <c r="H605" s="199">
        <f>Permitted_sources!Y220</f>
        <v>0</v>
      </c>
      <c r="I605" s="199">
        <f>Permitted_sources!Z220</f>
        <v>0</v>
      </c>
      <c r="J605" s="199">
        <f>Permitted_sources!AA220</f>
        <v>0</v>
      </c>
      <c r="K605" s="395" t="str">
        <f t="shared" si="9"/>
        <v>Total</v>
      </c>
      <c r="L605"/>
    </row>
    <row r="606" spans="1:12">
      <c r="A606" t="s">
        <v>387</v>
      </c>
      <c r="B606" t="str">
        <f>Permitted_sources!B221</f>
        <v>35</v>
      </c>
      <c r="C606" t="str">
        <f>Permitted_sources!C221</f>
        <v>35039</v>
      </c>
      <c r="D606" t="str">
        <f>Permitted_sources!V221</f>
        <v>31000227</v>
      </c>
      <c r="E606" t="str">
        <f>VLOOKUP(D606,SCC_xref!$L$6:$M701,2,FALSE)</f>
        <v>Permitted Dehydrator</v>
      </c>
      <c r="F606" s="199">
        <f>Permitted_sources!W221</f>
        <v>0</v>
      </c>
      <c r="G606" s="199">
        <f>Permitted_sources!X221</f>
        <v>1.1000000000000001</v>
      </c>
      <c r="H606" s="199">
        <f>Permitted_sources!Y221</f>
        <v>0</v>
      </c>
      <c r="I606" s="199">
        <f>Permitted_sources!Z221</f>
        <v>0</v>
      </c>
      <c r="J606" s="199">
        <f>Permitted_sources!AA221</f>
        <v>0</v>
      </c>
      <c r="K606" s="395" t="str">
        <f t="shared" si="9"/>
        <v>Total</v>
      </c>
      <c r="L606"/>
    </row>
    <row r="607" spans="1:12">
      <c r="A607" t="s">
        <v>387</v>
      </c>
      <c r="B607" t="str">
        <f>Permitted_sources!B222</f>
        <v>35</v>
      </c>
      <c r="C607" t="str">
        <f>Permitted_sources!C222</f>
        <v>35039</v>
      </c>
      <c r="D607" t="str">
        <f>Permitted_sources!V222</f>
        <v>31000227</v>
      </c>
      <c r="E607" t="str">
        <f>VLOOKUP(D607,SCC_xref!$L$6:$M702,2,FALSE)</f>
        <v>Permitted Dehydrator</v>
      </c>
      <c r="F607" s="199">
        <f>Permitted_sources!W222</f>
        <v>0</v>
      </c>
      <c r="G607" s="199">
        <f>Permitted_sources!X222</f>
        <v>1.1000000000000001</v>
      </c>
      <c r="H607" s="199">
        <f>Permitted_sources!Y222</f>
        <v>0</v>
      </c>
      <c r="I607" s="199">
        <f>Permitted_sources!Z222</f>
        <v>0</v>
      </c>
      <c r="J607" s="199">
        <f>Permitted_sources!AA222</f>
        <v>0</v>
      </c>
      <c r="K607" s="395" t="str">
        <f t="shared" si="9"/>
        <v>Total</v>
      </c>
      <c r="L607"/>
    </row>
    <row r="608" spans="1:12">
      <c r="A608" t="s">
        <v>387</v>
      </c>
      <c r="B608" t="str">
        <f>Permitted_sources!B223</f>
        <v>35</v>
      </c>
      <c r="C608" t="str">
        <f>Permitted_sources!C223</f>
        <v>35039</v>
      </c>
      <c r="D608" t="str">
        <f>Permitted_sources!V223</f>
        <v>31000227</v>
      </c>
      <c r="E608" t="str">
        <f>VLOOKUP(D608,SCC_xref!$L$6:$M703,2,FALSE)</f>
        <v>Permitted Dehydrator</v>
      </c>
      <c r="F608" s="199">
        <f>Permitted_sources!W223</f>
        <v>0</v>
      </c>
      <c r="G608" s="199">
        <f>Permitted_sources!X223</f>
        <v>1.1000000000000001</v>
      </c>
      <c r="H608" s="199">
        <f>Permitted_sources!Y223</f>
        <v>0</v>
      </c>
      <c r="I608" s="199">
        <f>Permitted_sources!Z223</f>
        <v>0</v>
      </c>
      <c r="J608" s="199">
        <f>Permitted_sources!AA223</f>
        <v>0</v>
      </c>
      <c r="K608" s="395" t="str">
        <f t="shared" si="9"/>
        <v>Total</v>
      </c>
      <c r="L608"/>
    </row>
    <row r="609" spans="1:12">
      <c r="A609" t="s">
        <v>387</v>
      </c>
      <c r="B609" t="str">
        <f>Permitted_sources!B224</f>
        <v>35</v>
      </c>
      <c r="C609" t="str">
        <f>Permitted_sources!C224</f>
        <v>35039</v>
      </c>
      <c r="D609" t="str">
        <f>Permitted_sources!V224</f>
        <v>31000227</v>
      </c>
      <c r="E609" t="str">
        <f>VLOOKUP(D609,SCC_xref!$L$6:$M704,2,FALSE)</f>
        <v>Permitted Dehydrator</v>
      </c>
      <c r="F609" s="199">
        <f>Permitted_sources!W224</f>
        <v>0</v>
      </c>
      <c r="G609" s="199">
        <f>Permitted_sources!X224</f>
        <v>1.1000000000000001</v>
      </c>
      <c r="H609" s="199">
        <f>Permitted_sources!Y224</f>
        <v>0</v>
      </c>
      <c r="I609" s="199">
        <f>Permitted_sources!Z224</f>
        <v>0</v>
      </c>
      <c r="J609" s="199">
        <f>Permitted_sources!AA224</f>
        <v>0</v>
      </c>
      <c r="K609" s="395" t="str">
        <f t="shared" si="9"/>
        <v>Total</v>
      </c>
      <c r="L609"/>
    </row>
    <row r="610" spans="1:12">
      <c r="A610" t="s">
        <v>387</v>
      </c>
      <c r="B610" t="str">
        <f>Permitted_sources!B225</f>
        <v>35</v>
      </c>
      <c r="C610" t="str">
        <f>Permitted_sources!C225</f>
        <v>35039</v>
      </c>
      <c r="D610" t="str">
        <f>Permitted_sources!V225</f>
        <v>31000299</v>
      </c>
      <c r="E610" t="str">
        <f>VLOOKUP(D610,SCC_xref!$L$6:$M705,2,FALSE)</f>
        <v>Permitted Natural Gas Production, Other Not Classified</v>
      </c>
      <c r="F610" s="199">
        <f>Permitted_sources!W225</f>
        <v>0</v>
      </c>
      <c r="G610" s="199">
        <f>Permitted_sources!X225</f>
        <v>0.3</v>
      </c>
      <c r="H610" s="199">
        <f>Permitted_sources!Y225</f>
        <v>0</v>
      </c>
      <c r="I610" s="199">
        <f>Permitted_sources!Z225</f>
        <v>0</v>
      </c>
      <c r="J610" s="199">
        <f>Permitted_sources!AA225</f>
        <v>0</v>
      </c>
      <c r="K610" s="395" t="str">
        <f t="shared" si="9"/>
        <v>Total</v>
      </c>
      <c r="L610"/>
    </row>
    <row r="611" spans="1:12">
      <c r="A611" t="s">
        <v>387</v>
      </c>
      <c r="B611" t="str">
        <f>Permitted_sources!B226</f>
        <v>35</v>
      </c>
      <c r="C611" t="str">
        <f>Permitted_sources!C226</f>
        <v>35039</v>
      </c>
      <c r="D611" t="str">
        <f>Permitted_sources!V226</f>
        <v>31088811</v>
      </c>
      <c r="E611" t="str">
        <f>VLOOKUP(D611,SCC_xref!$L$6:$M706,2,FALSE)</f>
        <v>Permitted Fugitives</v>
      </c>
      <c r="F611" s="199">
        <f>Permitted_sources!W226</f>
        <v>0</v>
      </c>
      <c r="G611" s="199">
        <f>Permitted_sources!X226</f>
        <v>4.5</v>
      </c>
      <c r="H611" s="199">
        <f>Permitted_sources!Y226</f>
        <v>0</v>
      </c>
      <c r="I611" s="199">
        <f>Permitted_sources!Z226</f>
        <v>0</v>
      </c>
      <c r="J611" s="199">
        <f>Permitted_sources!AA226</f>
        <v>0</v>
      </c>
      <c r="K611" s="395" t="str">
        <f t="shared" si="9"/>
        <v>Total</v>
      </c>
      <c r="L611"/>
    </row>
    <row r="612" spans="1:12">
      <c r="A612" t="s">
        <v>387</v>
      </c>
      <c r="B612" t="str">
        <f>Permitted_sources!B227</f>
        <v>35</v>
      </c>
      <c r="C612" t="str">
        <f>Permitted_sources!C227</f>
        <v>35039</v>
      </c>
      <c r="D612" t="str">
        <f>Permitted_sources!V227</f>
        <v>31000302</v>
      </c>
      <c r="E612" t="str">
        <f>VLOOKUP(D612,SCC_xref!$L$6:$M707,2,FALSE)</f>
        <v>Permitted Dehydrator</v>
      </c>
      <c r="F612" s="199">
        <f>Permitted_sources!W227</f>
        <v>1.2829999999999999</v>
      </c>
      <c r="G612" s="199">
        <f>Permitted_sources!X227</f>
        <v>7.0000000000000007E-2</v>
      </c>
      <c r="H612" s="199">
        <f>Permitted_sources!Y227</f>
        <v>1.0780000000000001</v>
      </c>
      <c r="I612" s="199">
        <f>Permitted_sources!Z227</f>
        <v>0</v>
      </c>
      <c r="J612" s="199">
        <f>Permitted_sources!AA227</f>
        <v>9.7000000000000003E-2</v>
      </c>
      <c r="K612" s="395" t="str">
        <f t="shared" si="9"/>
        <v>Total</v>
      </c>
      <c r="L612"/>
    </row>
    <row r="613" spans="1:12">
      <c r="A613" t="s">
        <v>387</v>
      </c>
      <c r="B613" t="str">
        <f>Permitted_sources!B228</f>
        <v>35</v>
      </c>
      <c r="C613" t="str">
        <f>Permitted_sources!C228</f>
        <v>35039</v>
      </c>
      <c r="D613" t="str">
        <f>Permitted_sources!V228</f>
        <v>31000302</v>
      </c>
      <c r="E613" t="str">
        <f>VLOOKUP(D613,SCC_xref!$L$6:$M708,2,FALSE)</f>
        <v>Permitted Dehydrator</v>
      </c>
      <c r="F613" s="199">
        <f>Permitted_sources!W228</f>
        <v>1.2829999999999999</v>
      </c>
      <c r="G613" s="199">
        <f>Permitted_sources!X228</f>
        <v>7.0000000000000007E-2</v>
      </c>
      <c r="H613" s="199">
        <f>Permitted_sources!Y228</f>
        <v>1.0780000000000001</v>
      </c>
      <c r="I613" s="199">
        <f>Permitted_sources!Z228</f>
        <v>0</v>
      </c>
      <c r="J613" s="199">
        <f>Permitted_sources!AA228</f>
        <v>9.7000000000000003E-2</v>
      </c>
      <c r="K613" s="395" t="str">
        <f t="shared" si="9"/>
        <v>Total</v>
      </c>
      <c r="L613"/>
    </row>
    <row r="614" spans="1:12">
      <c r="A614" t="s">
        <v>387</v>
      </c>
      <c r="B614" t="str">
        <f>Permitted_sources!B229</f>
        <v>35</v>
      </c>
      <c r="C614" t="str">
        <f>Permitted_sources!C229</f>
        <v>35039</v>
      </c>
      <c r="D614" t="str">
        <f>Permitted_sources!V229</f>
        <v>20200254</v>
      </c>
      <c r="E614" t="str">
        <f>VLOOKUP(D614,SCC_xref!$L$6:$M709,2,FALSE)</f>
        <v>Permitted Compressor Engines</v>
      </c>
      <c r="F614" s="199">
        <f>Permitted_sources!W229</f>
        <v>32.375999999999998</v>
      </c>
      <c r="G614" s="199">
        <f>Permitted_sources!X229</f>
        <v>12.951000000000001</v>
      </c>
      <c r="H614" s="199">
        <f>Permitted_sources!Y229</f>
        <v>52.234000000000002</v>
      </c>
      <c r="I614" s="199">
        <f>Permitted_sources!Z229</f>
        <v>0</v>
      </c>
      <c r="J614" s="199">
        <f>Permitted_sources!AA229</f>
        <v>0.68899999999999995</v>
      </c>
      <c r="K614" s="395" t="str">
        <f t="shared" si="9"/>
        <v>Total</v>
      </c>
      <c r="L614"/>
    </row>
    <row r="615" spans="1:12">
      <c r="A615" t="s">
        <v>387</v>
      </c>
      <c r="B615" t="str">
        <f>Permitted_sources!B230</f>
        <v>35</v>
      </c>
      <c r="C615" t="str">
        <f>Permitted_sources!C230</f>
        <v>35039</v>
      </c>
      <c r="D615" t="str">
        <f>Permitted_sources!V230</f>
        <v>20200254</v>
      </c>
      <c r="E615" t="str">
        <f>VLOOKUP(D615,SCC_xref!$L$6:$M710,2,FALSE)</f>
        <v>Permitted Compressor Engines</v>
      </c>
      <c r="F615" s="199">
        <f>Permitted_sources!W230</f>
        <v>18.14</v>
      </c>
      <c r="G615" s="199">
        <f>Permitted_sources!X230</f>
        <v>7.2560000000000002</v>
      </c>
      <c r="H615" s="199">
        <f>Permitted_sources!Y230</f>
        <v>29.265999999999998</v>
      </c>
      <c r="I615" s="199">
        <f>Permitted_sources!Z230</f>
        <v>0</v>
      </c>
      <c r="J615" s="199">
        <f>Permitted_sources!AA230</f>
        <v>0.38600000000000001</v>
      </c>
      <c r="K615" s="395" t="str">
        <f t="shared" si="9"/>
        <v>Total</v>
      </c>
      <c r="L615"/>
    </row>
    <row r="616" spans="1:12">
      <c r="A616" t="s">
        <v>387</v>
      </c>
      <c r="B616" t="str">
        <f>Permitted_sources!B231</f>
        <v>35</v>
      </c>
      <c r="C616" t="str">
        <f>Permitted_sources!C231</f>
        <v>35039</v>
      </c>
      <c r="D616" t="str">
        <f>Permitted_sources!V231</f>
        <v>20200254</v>
      </c>
      <c r="E616" t="str">
        <f>VLOOKUP(D616,SCC_xref!$L$6:$M711,2,FALSE)</f>
        <v>Permitted Compressor Engines</v>
      </c>
      <c r="F616" s="199">
        <f>Permitted_sources!W231</f>
        <v>23.213999999999999</v>
      </c>
      <c r="G616" s="199">
        <f>Permitted_sources!X231</f>
        <v>9.2859999999999996</v>
      </c>
      <c r="H616" s="199">
        <f>Permitted_sources!Y231</f>
        <v>37.451999999999998</v>
      </c>
      <c r="I616" s="199">
        <f>Permitted_sources!Z231</f>
        <v>0</v>
      </c>
      <c r="J616" s="199">
        <f>Permitted_sources!AA231</f>
        <v>0.49399999999999999</v>
      </c>
      <c r="K616" s="395" t="str">
        <f t="shared" si="9"/>
        <v>Total</v>
      </c>
      <c r="L616"/>
    </row>
    <row r="617" spans="1:12">
      <c r="A617" t="s">
        <v>387</v>
      </c>
      <c r="B617" t="str">
        <f>Permitted_sources!B232</f>
        <v>35</v>
      </c>
      <c r="C617" t="str">
        <f>Permitted_sources!C232</f>
        <v>35039</v>
      </c>
      <c r="D617" t="str">
        <f>Permitted_sources!V232</f>
        <v>31000301</v>
      </c>
      <c r="E617" t="str">
        <f>VLOOKUP(D617,SCC_xref!$L$6:$M712,2,FALSE)</f>
        <v>Permitted Dehydrator</v>
      </c>
      <c r="F617" s="199">
        <f>Permitted_sources!W232</f>
        <v>0</v>
      </c>
      <c r="G617" s="199">
        <f>Permitted_sources!X232</f>
        <v>1.897</v>
      </c>
      <c r="H617" s="199">
        <f>Permitted_sources!Y232</f>
        <v>0</v>
      </c>
      <c r="I617" s="199">
        <f>Permitted_sources!Z232</f>
        <v>0</v>
      </c>
      <c r="J617" s="199">
        <f>Permitted_sources!AA232</f>
        <v>0</v>
      </c>
      <c r="K617" s="395" t="str">
        <f t="shared" si="9"/>
        <v>Total</v>
      </c>
      <c r="L617"/>
    </row>
    <row r="618" spans="1:12">
      <c r="A618" t="s">
        <v>387</v>
      </c>
      <c r="B618" t="str">
        <f>Permitted_sources!B233</f>
        <v>35</v>
      </c>
      <c r="C618" t="str">
        <f>Permitted_sources!C233</f>
        <v>35039</v>
      </c>
      <c r="D618" t="str">
        <f>Permitted_sources!V233</f>
        <v>20200254</v>
      </c>
      <c r="E618" t="str">
        <f>VLOOKUP(D618,SCC_xref!$L$6:$M713,2,FALSE)</f>
        <v>Permitted Compressor Engines</v>
      </c>
      <c r="F618" s="199">
        <f>Permitted_sources!W233</f>
        <v>19.3</v>
      </c>
      <c r="G618" s="199">
        <f>Permitted_sources!X233</f>
        <v>13.3</v>
      </c>
      <c r="H618" s="199">
        <f>Permitted_sources!Y233</f>
        <v>34.799999999999997</v>
      </c>
      <c r="I618" s="199">
        <f>Permitted_sources!Z233</f>
        <v>0</v>
      </c>
      <c r="J618" s="199">
        <f>Permitted_sources!AA233</f>
        <v>0.5</v>
      </c>
      <c r="K618" s="395" t="str">
        <f t="shared" si="9"/>
        <v>Total</v>
      </c>
      <c r="L618"/>
    </row>
    <row r="619" spans="1:12">
      <c r="A619" t="s">
        <v>387</v>
      </c>
      <c r="B619" t="str">
        <f>Permitted_sources!B234</f>
        <v>35</v>
      </c>
      <c r="C619" t="str">
        <f>Permitted_sources!C234</f>
        <v>35039</v>
      </c>
      <c r="D619" t="str">
        <f>Permitted_sources!V234</f>
        <v>31000228</v>
      </c>
      <c r="E619" t="str">
        <f>VLOOKUP(D619,SCC_xref!$L$6:$M714,2,FALSE)</f>
        <v>Permitted Dehydrator</v>
      </c>
      <c r="F619" s="199">
        <f>Permitted_sources!W234</f>
        <v>0.2</v>
      </c>
      <c r="G619" s="199">
        <f>Permitted_sources!X234</f>
        <v>0</v>
      </c>
      <c r="H619" s="199">
        <f>Permitted_sources!Y234</f>
        <v>0.1</v>
      </c>
      <c r="I619" s="199">
        <f>Permitted_sources!Z234</f>
        <v>0</v>
      </c>
      <c r="J619" s="199">
        <f>Permitted_sources!AA234</f>
        <v>0</v>
      </c>
      <c r="K619" s="395" t="str">
        <f t="shared" si="9"/>
        <v>Total</v>
      </c>
      <c r="L619"/>
    </row>
    <row r="620" spans="1:12">
      <c r="A620" t="s">
        <v>387</v>
      </c>
      <c r="B620" t="str">
        <f>Permitted_sources!B235</f>
        <v>35</v>
      </c>
      <c r="C620" t="str">
        <f>Permitted_sources!C235</f>
        <v>35039</v>
      </c>
      <c r="D620" t="str">
        <f>Permitted_sources!V235</f>
        <v>31000228</v>
      </c>
      <c r="E620" t="str">
        <f>VLOOKUP(D620,SCC_xref!$L$6:$M715,2,FALSE)</f>
        <v>Permitted Dehydrator</v>
      </c>
      <c r="F620" s="199">
        <f>Permitted_sources!W235</f>
        <v>0.1</v>
      </c>
      <c r="G620" s="199">
        <f>Permitted_sources!X235</f>
        <v>0</v>
      </c>
      <c r="H620" s="199">
        <f>Permitted_sources!Y235</f>
        <v>0.1</v>
      </c>
      <c r="I620" s="199">
        <f>Permitted_sources!Z235</f>
        <v>0</v>
      </c>
      <c r="J620" s="199">
        <f>Permitted_sources!AA235</f>
        <v>0</v>
      </c>
      <c r="K620" s="395" t="str">
        <f t="shared" si="9"/>
        <v>Total</v>
      </c>
      <c r="L620"/>
    </row>
    <row r="621" spans="1:12">
      <c r="A621" t="s">
        <v>387</v>
      </c>
      <c r="B621" t="str">
        <f>Permitted_sources!B236</f>
        <v>35</v>
      </c>
      <c r="C621" t="str">
        <f>Permitted_sources!C236</f>
        <v>35039</v>
      </c>
      <c r="D621" t="str">
        <f>Permitted_sources!V236</f>
        <v>31000227</v>
      </c>
      <c r="E621" t="str">
        <f>VLOOKUP(D621,SCC_xref!$L$6:$M716,2,FALSE)</f>
        <v>Permitted Dehydrator</v>
      </c>
      <c r="F621" s="199">
        <f>Permitted_sources!W236</f>
        <v>0</v>
      </c>
      <c r="G621" s="199">
        <f>Permitted_sources!X236</f>
        <v>5.5</v>
      </c>
      <c r="H621" s="199">
        <f>Permitted_sources!Y236</f>
        <v>0</v>
      </c>
      <c r="I621" s="199">
        <f>Permitted_sources!Z236</f>
        <v>0</v>
      </c>
      <c r="J621" s="199">
        <f>Permitted_sources!AA236</f>
        <v>0</v>
      </c>
      <c r="K621" s="395" t="str">
        <f t="shared" si="9"/>
        <v>Total</v>
      </c>
      <c r="L621"/>
    </row>
    <row r="622" spans="1:12">
      <c r="A622" t="s">
        <v>387</v>
      </c>
      <c r="B622" t="str">
        <f>Permitted_sources!B237</f>
        <v>35</v>
      </c>
      <c r="C622" t="str">
        <f>Permitted_sources!C237</f>
        <v>35039</v>
      </c>
      <c r="D622" t="str">
        <f>Permitted_sources!V237</f>
        <v>31000227</v>
      </c>
      <c r="E622" t="str">
        <f>VLOOKUP(D622,SCC_xref!$L$6:$M717,2,FALSE)</f>
        <v>Permitted Dehydrator</v>
      </c>
      <c r="F622" s="199">
        <f>Permitted_sources!W237</f>
        <v>0</v>
      </c>
      <c r="G622" s="199">
        <f>Permitted_sources!X237</f>
        <v>3.9</v>
      </c>
      <c r="H622" s="199">
        <f>Permitted_sources!Y237</f>
        <v>0</v>
      </c>
      <c r="I622" s="199">
        <f>Permitted_sources!Z237</f>
        <v>0</v>
      </c>
      <c r="J622" s="199">
        <f>Permitted_sources!AA237</f>
        <v>0</v>
      </c>
      <c r="K622" s="395" t="str">
        <f t="shared" si="9"/>
        <v>Total</v>
      </c>
      <c r="L622"/>
    </row>
    <row r="623" spans="1:12">
      <c r="A623" t="s">
        <v>387</v>
      </c>
      <c r="B623" t="str">
        <f>Permitted_sources!B238</f>
        <v>35</v>
      </c>
      <c r="C623" t="str">
        <f>Permitted_sources!C238</f>
        <v>35039</v>
      </c>
      <c r="D623" t="str">
        <f>Permitted_sources!V238</f>
        <v>31000207</v>
      </c>
      <c r="E623" t="str">
        <f>VLOOKUP(D623,SCC_xref!$L$6:$M718,2,FALSE)</f>
        <v>Permitted Fugitives</v>
      </c>
      <c r="F623" s="199">
        <f>Permitted_sources!W238</f>
        <v>0</v>
      </c>
      <c r="G623" s="199">
        <f>Permitted_sources!X238</f>
        <v>0.3</v>
      </c>
      <c r="H623" s="199">
        <f>Permitted_sources!Y238</f>
        <v>0</v>
      </c>
      <c r="I623" s="199">
        <f>Permitted_sources!Z238</f>
        <v>0</v>
      </c>
      <c r="J623" s="199">
        <f>Permitted_sources!AA238</f>
        <v>0</v>
      </c>
      <c r="K623" s="395" t="str">
        <f t="shared" si="9"/>
        <v>Total</v>
      </c>
      <c r="L623"/>
    </row>
    <row r="624" spans="1:12">
      <c r="A624" t="s">
        <v>387</v>
      </c>
      <c r="B624" t="str">
        <f>Permitted_sources!B239</f>
        <v>35</v>
      </c>
      <c r="C624" t="str">
        <f>Permitted_sources!C239</f>
        <v>35039</v>
      </c>
      <c r="D624" t="str">
        <f>Permitted_sources!V239</f>
        <v>31000299</v>
      </c>
      <c r="E624" t="str">
        <f>VLOOKUP(D624,SCC_xref!$L$6:$M719,2,FALSE)</f>
        <v>Permitted Natural Gas Production, Other Not Classified</v>
      </c>
      <c r="F624" s="199">
        <f>Permitted_sources!W239</f>
        <v>0</v>
      </c>
      <c r="G624" s="199">
        <f>Permitted_sources!X239</f>
        <v>0.3</v>
      </c>
      <c r="H624" s="199">
        <f>Permitted_sources!Y239</f>
        <v>0</v>
      </c>
      <c r="I624" s="199">
        <f>Permitted_sources!Z239</f>
        <v>0</v>
      </c>
      <c r="J624" s="199">
        <f>Permitted_sources!AA239</f>
        <v>0</v>
      </c>
      <c r="K624" s="395" t="str">
        <f t="shared" si="9"/>
        <v>Total</v>
      </c>
      <c r="L624"/>
    </row>
    <row r="625" spans="1:12">
      <c r="A625" t="s">
        <v>387</v>
      </c>
      <c r="B625" t="str">
        <f>Permitted_sources!B240</f>
        <v>35</v>
      </c>
      <c r="C625" t="str">
        <f>Permitted_sources!C240</f>
        <v>35043</v>
      </c>
      <c r="D625" t="str">
        <f>Permitted_sources!V240</f>
        <v>20200253</v>
      </c>
      <c r="E625" t="str">
        <f>VLOOKUP(D625,SCC_xref!$L$6:$M720,2,FALSE)</f>
        <v>Permitted Compressor Engines</v>
      </c>
      <c r="F625" s="199">
        <f>Permitted_sources!W240</f>
        <v>1.29</v>
      </c>
      <c r="G625" s="199">
        <f>Permitted_sources!X240</f>
        <v>0.65</v>
      </c>
      <c r="H625" s="199">
        <f>Permitted_sources!Y240</f>
        <v>1.92</v>
      </c>
      <c r="I625" s="199">
        <f>Permitted_sources!Z240</f>
        <v>0.02</v>
      </c>
      <c r="J625" s="199">
        <f>Permitted_sources!AA240</f>
        <v>0.02</v>
      </c>
      <c r="K625" s="395" t="str">
        <f t="shared" si="9"/>
        <v>Total</v>
      </c>
      <c r="L625"/>
    </row>
    <row r="626" spans="1:12">
      <c r="A626" t="s">
        <v>387</v>
      </c>
      <c r="B626" t="str">
        <f>Permitted_sources!B241</f>
        <v>35</v>
      </c>
      <c r="C626" t="str">
        <f>Permitted_sources!C241</f>
        <v>35043</v>
      </c>
      <c r="D626" t="str">
        <f>Permitted_sources!V241</f>
        <v>20200253</v>
      </c>
      <c r="E626" t="str">
        <f>VLOOKUP(D626,SCC_xref!$L$6:$M721,2,FALSE)</f>
        <v>Permitted Compressor Engines</v>
      </c>
      <c r="F626" s="199">
        <f>Permitted_sources!W241</f>
        <v>6.05</v>
      </c>
      <c r="G626" s="199">
        <f>Permitted_sources!X241</f>
        <v>1.55</v>
      </c>
      <c r="H626" s="199">
        <f>Permitted_sources!Y241</f>
        <v>9.16</v>
      </c>
      <c r="I626" s="199">
        <f>Permitted_sources!Z241</f>
        <v>0.17</v>
      </c>
      <c r="J626" s="199">
        <f>Permitted_sources!AA241</f>
        <v>0.21</v>
      </c>
      <c r="K626" s="395" t="str">
        <f t="shared" si="9"/>
        <v>Total</v>
      </c>
      <c r="L626"/>
    </row>
    <row r="627" spans="1:12">
      <c r="A627" t="s">
        <v>387</v>
      </c>
      <c r="B627" t="str">
        <f>Permitted_sources!B242</f>
        <v>35</v>
      </c>
      <c r="C627" t="str">
        <f>Permitted_sources!C242</f>
        <v>35043</v>
      </c>
      <c r="D627" t="str">
        <f>Permitted_sources!V242</f>
        <v>20200253</v>
      </c>
      <c r="E627" t="str">
        <f>VLOOKUP(D627,SCC_xref!$L$6:$M722,2,FALSE)</f>
        <v>Permitted Compressor Engines</v>
      </c>
      <c r="F627" s="199">
        <f>Permitted_sources!W242</f>
        <v>12.23</v>
      </c>
      <c r="G627" s="199">
        <f>Permitted_sources!X242</f>
        <v>3.14</v>
      </c>
      <c r="H627" s="199">
        <f>Permitted_sources!Y242</f>
        <v>18.52</v>
      </c>
      <c r="I627" s="199">
        <f>Permitted_sources!Z242</f>
        <v>0.35</v>
      </c>
      <c r="J627" s="199">
        <f>Permitted_sources!AA242</f>
        <v>0.42</v>
      </c>
      <c r="K627" s="395" t="str">
        <f t="shared" si="9"/>
        <v>Total</v>
      </c>
      <c r="L627"/>
    </row>
    <row r="628" spans="1:12">
      <c r="A628" t="s">
        <v>387</v>
      </c>
      <c r="B628" t="str">
        <f>Permitted_sources!B243</f>
        <v>35</v>
      </c>
      <c r="C628" t="str">
        <f>Permitted_sources!C243</f>
        <v>35043</v>
      </c>
      <c r="D628" t="str">
        <f>Permitted_sources!V243</f>
        <v>20200254</v>
      </c>
      <c r="E628" t="str">
        <f>VLOOKUP(D628,SCC_xref!$L$6:$M723,2,FALSE)</f>
        <v>Permitted Compressor Engines</v>
      </c>
      <c r="F628" s="199">
        <f>Permitted_sources!W243</f>
        <v>7.26</v>
      </c>
      <c r="G628" s="199">
        <f>Permitted_sources!X243</f>
        <v>3.63</v>
      </c>
      <c r="H628" s="199">
        <f>Permitted_sources!Y243</f>
        <v>13.36</v>
      </c>
      <c r="I628" s="199">
        <f>Permitted_sources!Z243</f>
        <v>0.23</v>
      </c>
      <c r="J628" s="199">
        <f>Permitted_sources!AA243</f>
        <v>0.12</v>
      </c>
      <c r="K628" s="395" t="str">
        <f t="shared" si="9"/>
        <v>Total</v>
      </c>
      <c r="L628"/>
    </row>
    <row r="629" spans="1:12">
      <c r="A629" t="s">
        <v>387</v>
      </c>
      <c r="B629" t="str">
        <f>Permitted_sources!B244</f>
        <v>35</v>
      </c>
      <c r="C629" t="str">
        <f>Permitted_sources!C244</f>
        <v>35043</v>
      </c>
      <c r="D629" t="str">
        <f>Permitted_sources!V244</f>
        <v>31088811</v>
      </c>
      <c r="E629" t="str">
        <f>VLOOKUP(D629,SCC_xref!$L$6:$M724,2,FALSE)</f>
        <v>Permitted Fugitives</v>
      </c>
      <c r="F629" s="199">
        <f>Permitted_sources!W244</f>
        <v>0</v>
      </c>
      <c r="G629" s="199">
        <f>Permitted_sources!X244</f>
        <v>1.7</v>
      </c>
      <c r="H629" s="199">
        <f>Permitted_sources!Y244</f>
        <v>0</v>
      </c>
      <c r="I629" s="199">
        <f>Permitted_sources!Z244</f>
        <v>0</v>
      </c>
      <c r="J629" s="199">
        <f>Permitted_sources!AA244</f>
        <v>0</v>
      </c>
      <c r="K629" s="395" t="str">
        <f t="shared" si="9"/>
        <v>Total</v>
      </c>
      <c r="L629"/>
    </row>
    <row r="630" spans="1:12">
      <c r="A630" t="s">
        <v>387</v>
      </c>
      <c r="B630" t="str">
        <f>Permitted_sources!B245</f>
        <v>35</v>
      </c>
      <c r="C630" t="str">
        <f>Permitted_sources!C245</f>
        <v>35045</v>
      </c>
      <c r="D630" t="str">
        <f>Permitted_sources!V245</f>
        <v>20200252</v>
      </c>
      <c r="E630" t="str">
        <f>VLOOKUP(D630,SCC_xref!$L$6:$M725,2,FALSE)</f>
        <v>Permitted Compressor Engines</v>
      </c>
      <c r="F630" s="199">
        <f>Permitted_sources!W245</f>
        <v>22.39</v>
      </c>
      <c r="G630" s="199">
        <f>Permitted_sources!X245</f>
        <v>0.91</v>
      </c>
      <c r="H630" s="199">
        <f>Permitted_sources!Y245</f>
        <v>2.89</v>
      </c>
      <c r="I630" s="199">
        <f>Permitted_sources!Z245</f>
        <v>5.0000000000000001E-3</v>
      </c>
      <c r="J630" s="199">
        <f>Permitted_sources!AA245</f>
        <v>0.39</v>
      </c>
      <c r="K630" s="395" t="str">
        <f t="shared" si="9"/>
        <v>Total</v>
      </c>
      <c r="L630"/>
    </row>
    <row r="631" spans="1:12">
      <c r="A631" t="s">
        <v>387</v>
      </c>
      <c r="B631" t="str">
        <f>Permitted_sources!B246</f>
        <v>35</v>
      </c>
      <c r="C631" t="str">
        <f>Permitted_sources!C246</f>
        <v>35045</v>
      </c>
      <c r="D631" t="str">
        <f>Permitted_sources!V246</f>
        <v>20200252</v>
      </c>
      <c r="E631" t="str">
        <f>VLOOKUP(D631,SCC_xref!$L$6:$M726,2,FALSE)</f>
        <v>Permitted Compressor Engines</v>
      </c>
      <c r="F631" s="199">
        <f>Permitted_sources!W246</f>
        <v>1.1499999999999999</v>
      </c>
      <c r="G631" s="199">
        <f>Permitted_sources!X246</f>
        <v>0.05</v>
      </c>
      <c r="H631" s="199">
        <f>Permitted_sources!Y246</f>
        <v>0.15</v>
      </c>
      <c r="I631" s="199">
        <f>Permitted_sources!Z246</f>
        <v>0</v>
      </c>
      <c r="J631" s="199">
        <f>Permitted_sources!AA246</f>
        <v>0.02</v>
      </c>
      <c r="K631" s="395" t="str">
        <f t="shared" si="9"/>
        <v>Total</v>
      </c>
      <c r="L631"/>
    </row>
    <row r="632" spans="1:12">
      <c r="A632" t="s">
        <v>387</v>
      </c>
      <c r="B632" t="str">
        <f>Permitted_sources!B247</f>
        <v>35</v>
      </c>
      <c r="C632" t="str">
        <f>Permitted_sources!C247</f>
        <v>35045</v>
      </c>
      <c r="D632" t="str">
        <f>Permitted_sources!V247</f>
        <v>20200252</v>
      </c>
      <c r="E632" t="str">
        <f>VLOOKUP(D632,SCC_xref!$L$6:$M727,2,FALSE)</f>
        <v>Permitted Compressor Engines</v>
      </c>
      <c r="F632" s="199">
        <f>Permitted_sources!W247</f>
        <v>65.69</v>
      </c>
      <c r="G632" s="199">
        <f>Permitted_sources!X247</f>
        <v>2.67</v>
      </c>
      <c r="H632" s="199">
        <f>Permitted_sources!Y247</f>
        <v>8.48</v>
      </c>
      <c r="I632" s="199">
        <f>Permitted_sources!Z247</f>
        <v>0.01</v>
      </c>
      <c r="J632" s="199">
        <f>Permitted_sources!AA247</f>
        <v>1.17</v>
      </c>
      <c r="K632" s="395" t="str">
        <f t="shared" si="9"/>
        <v>Total</v>
      </c>
      <c r="L632"/>
    </row>
    <row r="633" spans="1:12">
      <c r="A633" t="s">
        <v>387</v>
      </c>
      <c r="B633" t="str">
        <f>Permitted_sources!B248</f>
        <v>35</v>
      </c>
      <c r="C633" t="str">
        <f>Permitted_sources!C248</f>
        <v>35045</v>
      </c>
      <c r="D633" t="str">
        <f>Permitted_sources!V248</f>
        <v>20200252</v>
      </c>
      <c r="E633" t="str">
        <f>VLOOKUP(D633,SCC_xref!$L$6:$M728,2,FALSE)</f>
        <v>Permitted Compressor Engines</v>
      </c>
      <c r="F633" s="199">
        <f>Permitted_sources!W248</f>
        <v>4.0999999999999996</v>
      </c>
      <c r="G633" s="199">
        <f>Permitted_sources!X248</f>
        <v>0.17</v>
      </c>
      <c r="H633" s="199">
        <f>Permitted_sources!Y248</f>
        <v>0.53</v>
      </c>
      <c r="I633" s="199">
        <f>Permitted_sources!Z248</f>
        <v>1E-3</v>
      </c>
      <c r="J633" s="199">
        <f>Permitted_sources!AA248</f>
        <v>0.05</v>
      </c>
      <c r="K633" s="395" t="str">
        <f t="shared" si="9"/>
        <v>Total</v>
      </c>
      <c r="L633"/>
    </row>
    <row r="634" spans="1:12">
      <c r="A634" t="s">
        <v>387</v>
      </c>
      <c r="B634" t="str">
        <f>Permitted_sources!B249</f>
        <v>35</v>
      </c>
      <c r="C634" t="str">
        <f>Permitted_sources!C249</f>
        <v>35045</v>
      </c>
      <c r="D634" t="str">
        <f>Permitted_sources!V249</f>
        <v>20200252</v>
      </c>
      <c r="E634" t="str">
        <f>VLOOKUP(D634,SCC_xref!$L$6:$M729,2,FALSE)</f>
        <v>Permitted Compressor Engines</v>
      </c>
      <c r="F634" s="199">
        <f>Permitted_sources!W249</f>
        <v>0.02</v>
      </c>
      <c r="G634" s="199">
        <f>Permitted_sources!X249</f>
        <v>1E-3</v>
      </c>
      <c r="H634" s="199">
        <f>Permitted_sources!Y249</f>
        <v>2E-3</v>
      </c>
      <c r="I634" s="199">
        <f>Permitted_sources!Z249</f>
        <v>0</v>
      </c>
      <c r="J634" s="199">
        <f>Permitted_sources!AA249</f>
        <v>0</v>
      </c>
      <c r="K634" s="395" t="str">
        <f t="shared" si="9"/>
        <v>Total</v>
      </c>
      <c r="L634"/>
    </row>
    <row r="635" spans="1:12">
      <c r="A635" t="s">
        <v>387</v>
      </c>
      <c r="B635" t="str">
        <f>Permitted_sources!B250</f>
        <v>35</v>
      </c>
      <c r="C635" t="str">
        <f>Permitted_sources!C250</f>
        <v>35045</v>
      </c>
      <c r="D635" t="str">
        <f>Permitted_sources!V250</f>
        <v>20200252</v>
      </c>
      <c r="E635" t="str">
        <f>VLOOKUP(D635,SCC_xref!$L$6:$M730,2,FALSE)</f>
        <v>Permitted Compressor Engines</v>
      </c>
      <c r="F635" s="199">
        <f>Permitted_sources!W250</f>
        <v>1.84</v>
      </c>
      <c r="G635" s="199">
        <f>Permitted_sources!X250</f>
        <v>7.0000000000000007E-2</v>
      </c>
      <c r="H635" s="199">
        <f>Permitted_sources!Y250</f>
        <v>0.24</v>
      </c>
      <c r="I635" s="199">
        <f>Permitted_sources!Z250</f>
        <v>0</v>
      </c>
      <c r="J635" s="199">
        <f>Permitted_sources!AA250</f>
        <v>0.03</v>
      </c>
      <c r="K635" s="395" t="str">
        <f t="shared" si="9"/>
        <v>Total</v>
      </c>
      <c r="L635"/>
    </row>
    <row r="636" spans="1:12">
      <c r="A636" t="s">
        <v>387</v>
      </c>
      <c r="B636" t="str">
        <f>Permitted_sources!B251</f>
        <v>35</v>
      </c>
      <c r="C636" t="str">
        <f>Permitted_sources!C251</f>
        <v>35045</v>
      </c>
      <c r="D636" t="str">
        <f>Permitted_sources!V251</f>
        <v>20200252</v>
      </c>
      <c r="E636" t="str">
        <f>VLOOKUP(D636,SCC_xref!$L$6:$M731,2,FALSE)</f>
        <v>Permitted Compressor Engines</v>
      </c>
      <c r="F636" s="199">
        <f>Permitted_sources!W251</f>
        <v>61.97</v>
      </c>
      <c r="G636" s="199">
        <f>Permitted_sources!X251</f>
        <v>2.52</v>
      </c>
      <c r="H636" s="199">
        <f>Permitted_sources!Y251</f>
        <v>8</v>
      </c>
      <c r="I636" s="199">
        <f>Permitted_sources!Z251</f>
        <v>0.01</v>
      </c>
      <c r="J636" s="199">
        <f>Permitted_sources!AA251</f>
        <v>1.06</v>
      </c>
      <c r="K636" s="395" t="str">
        <f t="shared" si="9"/>
        <v>Total</v>
      </c>
      <c r="L636"/>
    </row>
    <row r="637" spans="1:12">
      <c r="A637" t="s">
        <v>387</v>
      </c>
      <c r="B637" t="str">
        <f>Permitted_sources!B252</f>
        <v>35</v>
      </c>
      <c r="C637" t="str">
        <f>Permitted_sources!C252</f>
        <v>35045</v>
      </c>
      <c r="D637" t="str">
        <f>Permitted_sources!V252</f>
        <v>20200252</v>
      </c>
      <c r="E637" t="str">
        <f>VLOOKUP(D637,SCC_xref!$L$6:$M732,2,FALSE)</f>
        <v>Permitted Compressor Engines</v>
      </c>
      <c r="F637" s="199">
        <f>Permitted_sources!W252</f>
        <v>37.950000000000003</v>
      </c>
      <c r="G637" s="199">
        <f>Permitted_sources!X252</f>
        <v>1.54</v>
      </c>
      <c r="H637" s="199">
        <f>Permitted_sources!Y252</f>
        <v>4.9000000000000004</v>
      </c>
      <c r="I637" s="199">
        <f>Permitted_sources!Z252</f>
        <v>0.01</v>
      </c>
      <c r="J637" s="199">
        <f>Permitted_sources!AA252</f>
        <v>0.71</v>
      </c>
      <c r="K637" s="395" t="str">
        <f t="shared" si="9"/>
        <v>Total</v>
      </c>
      <c r="L637"/>
    </row>
    <row r="638" spans="1:12">
      <c r="A638" t="s">
        <v>387</v>
      </c>
      <c r="B638" t="str">
        <f>Permitted_sources!B253</f>
        <v>35</v>
      </c>
      <c r="C638" t="str">
        <f>Permitted_sources!C253</f>
        <v>35045</v>
      </c>
      <c r="D638" t="str">
        <f>Permitted_sources!V253</f>
        <v>20200252</v>
      </c>
      <c r="E638" t="str">
        <f>VLOOKUP(D638,SCC_xref!$L$6:$M733,2,FALSE)</f>
        <v>Permitted Compressor Engines</v>
      </c>
      <c r="F638" s="199">
        <f>Permitted_sources!W253</f>
        <v>61.58</v>
      </c>
      <c r="G638" s="199">
        <f>Permitted_sources!X253</f>
        <v>2.5</v>
      </c>
      <c r="H638" s="199">
        <f>Permitted_sources!Y253</f>
        <v>7.95</v>
      </c>
      <c r="I638" s="199">
        <f>Permitted_sources!Z253</f>
        <v>0.01</v>
      </c>
      <c r="J638" s="199">
        <f>Permitted_sources!AA253</f>
        <v>1.1100000000000001</v>
      </c>
      <c r="K638" s="395" t="str">
        <f t="shared" si="9"/>
        <v>Total</v>
      </c>
      <c r="L638"/>
    </row>
    <row r="639" spans="1:12">
      <c r="A639" t="s">
        <v>387</v>
      </c>
      <c r="B639" t="str">
        <f>Permitted_sources!B254</f>
        <v>35</v>
      </c>
      <c r="C639" t="str">
        <f>Permitted_sources!C254</f>
        <v>35045</v>
      </c>
      <c r="D639" t="str">
        <f>Permitted_sources!V254</f>
        <v>20200252</v>
      </c>
      <c r="E639" t="str">
        <f>VLOOKUP(D639,SCC_xref!$L$6:$M734,2,FALSE)</f>
        <v>Permitted Compressor Engines</v>
      </c>
      <c r="F639" s="199">
        <f>Permitted_sources!W254</f>
        <v>32.729999999999997</v>
      </c>
      <c r="G639" s="199">
        <f>Permitted_sources!X254</f>
        <v>1.33</v>
      </c>
      <c r="H639" s="199">
        <f>Permitted_sources!Y254</f>
        <v>4.2300000000000004</v>
      </c>
      <c r="I639" s="199">
        <f>Permitted_sources!Z254</f>
        <v>0.01</v>
      </c>
      <c r="J639" s="199">
        <f>Permitted_sources!AA254</f>
        <v>0.6</v>
      </c>
      <c r="K639" s="395" t="str">
        <f t="shared" si="9"/>
        <v>Total</v>
      </c>
      <c r="L639"/>
    </row>
    <row r="640" spans="1:12">
      <c r="A640" t="s">
        <v>387</v>
      </c>
      <c r="B640" t="str">
        <f>Permitted_sources!B255</f>
        <v>35</v>
      </c>
      <c r="C640" t="str">
        <f>Permitted_sources!C255</f>
        <v>35045</v>
      </c>
      <c r="D640" t="str">
        <f>Permitted_sources!V255</f>
        <v>20200252</v>
      </c>
      <c r="E640" t="str">
        <f>VLOOKUP(D640,SCC_xref!$L$6:$M735,2,FALSE)</f>
        <v>Permitted Compressor Engines</v>
      </c>
      <c r="F640" s="199">
        <f>Permitted_sources!W255</f>
        <v>40.31</v>
      </c>
      <c r="G640" s="199">
        <f>Permitted_sources!X255</f>
        <v>1.64</v>
      </c>
      <c r="H640" s="199">
        <f>Permitted_sources!Y255</f>
        <v>5.21</v>
      </c>
      <c r="I640" s="199">
        <f>Permitted_sources!Z255</f>
        <v>0.01</v>
      </c>
      <c r="J640" s="199">
        <f>Permitted_sources!AA255</f>
        <v>0.73</v>
      </c>
      <c r="K640" s="395" t="str">
        <f t="shared" si="9"/>
        <v>Total</v>
      </c>
      <c r="L640"/>
    </row>
    <row r="641" spans="1:12">
      <c r="A641" t="s">
        <v>387</v>
      </c>
      <c r="B641" t="str">
        <f>Permitted_sources!B256</f>
        <v>35</v>
      </c>
      <c r="C641" t="str">
        <f>Permitted_sources!C256</f>
        <v>35045</v>
      </c>
      <c r="D641" t="str">
        <f>Permitted_sources!V256</f>
        <v>20200252</v>
      </c>
      <c r="E641" t="str">
        <f>VLOOKUP(D641,SCC_xref!$L$6:$M736,2,FALSE)</f>
        <v>Permitted Compressor Engines</v>
      </c>
      <c r="F641" s="199">
        <f>Permitted_sources!W256</f>
        <v>38.909999999999997</v>
      </c>
      <c r="G641" s="199">
        <f>Permitted_sources!X256</f>
        <v>1.58</v>
      </c>
      <c r="H641" s="199">
        <f>Permitted_sources!Y256</f>
        <v>5.03</v>
      </c>
      <c r="I641" s="199">
        <f>Permitted_sources!Z256</f>
        <v>0.01</v>
      </c>
      <c r="J641" s="199">
        <f>Permitted_sources!AA256</f>
        <v>0.7</v>
      </c>
      <c r="K641" s="395" t="str">
        <f t="shared" si="9"/>
        <v>Total</v>
      </c>
      <c r="L641"/>
    </row>
    <row r="642" spans="1:12">
      <c r="A642" t="s">
        <v>387</v>
      </c>
      <c r="B642" t="str">
        <f>Permitted_sources!B257</f>
        <v>35</v>
      </c>
      <c r="C642" t="str">
        <f>Permitted_sources!C257</f>
        <v>35045</v>
      </c>
      <c r="D642" t="str">
        <f>Permitted_sources!V257</f>
        <v>20200252</v>
      </c>
      <c r="E642" t="str">
        <f>VLOOKUP(D642,SCC_xref!$L$6:$M737,2,FALSE)</f>
        <v>Permitted Compressor Engines</v>
      </c>
      <c r="F642" s="199">
        <f>Permitted_sources!W257</f>
        <v>33.71</v>
      </c>
      <c r="G642" s="199">
        <f>Permitted_sources!X257</f>
        <v>1.37</v>
      </c>
      <c r="H642" s="199">
        <f>Permitted_sources!Y257</f>
        <v>4.3499999999999996</v>
      </c>
      <c r="I642" s="199">
        <f>Permitted_sources!Z257</f>
        <v>0.01</v>
      </c>
      <c r="J642" s="199">
        <f>Permitted_sources!AA257</f>
        <v>0.6</v>
      </c>
      <c r="K642" s="395" t="str">
        <f t="shared" si="9"/>
        <v>Total</v>
      </c>
      <c r="L642"/>
    </row>
    <row r="643" spans="1:12">
      <c r="A643" t="s">
        <v>387</v>
      </c>
      <c r="B643" t="str">
        <f>Permitted_sources!B258</f>
        <v>35</v>
      </c>
      <c r="C643" t="str">
        <f>Permitted_sources!C258</f>
        <v>35045</v>
      </c>
      <c r="D643" t="str">
        <f>Permitted_sources!V258</f>
        <v>20200252</v>
      </c>
      <c r="E643" t="str">
        <f>VLOOKUP(D643,SCC_xref!$L$6:$M738,2,FALSE)</f>
        <v>Permitted Compressor Engines</v>
      </c>
      <c r="F643" s="199">
        <f>Permitted_sources!W258</f>
        <v>84.2</v>
      </c>
      <c r="G643" s="199">
        <f>Permitted_sources!X258</f>
        <v>3.42</v>
      </c>
      <c r="H643" s="199">
        <f>Permitted_sources!Y258</f>
        <v>10.88</v>
      </c>
      <c r="I643" s="199">
        <f>Permitted_sources!Z258</f>
        <v>0.02</v>
      </c>
      <c r="J643" s="199">
        <f>Permitted_sources!AA258</f>
        <v>1.56</v>
      </c>
      <c r="K643" s="395" t="str">
        <f t="shared" si="9"/>
        <v>Total</v>
      </c>
      <c r="L643"/>
    </row>
    <row r="644" spans="1:12">
      <c r="A644" t="s">
        <v>387</v>
      </c>
      <c r="B644" t="str">
        <f>Permitted_sources!B259</f>
        <v>35</v>
      </c>
      <c r="C644" t="str">
        <f>Permitted_sources!C259</f>
        <v>35045</v>
      </c>
      <c r="D644" t="str">
        <f>Permitted_sources!V259</f>
        <v>31000205</v>
      </c>
      <c r="E644" t="str">
        <f>VLOOKUP(D644,SCC_xref!$L$6:$M739,2,FALSE)</f>
        <v>Permitted Natural Gas Production, Flares</v>
      </c>
      <c r="F644" s="199">
        <f>Permitted_sources!W259</f>
        <v>0</v>
      </c>
      <c r="G644" s="199">
        <f>Permitted_sources!X259</f>
        <v>4.0000000000000001E-3</v>
      </c>
      <c r="H644" s="199">
        <f>Permitted_sources!Y259</f>
        <v>0</v>
      </c>
      <c r="I644" s="199">
        <f>Permitted_sources!Z259</f>
        <v>0</v>
      </c>
      <c r="J644" s="199">
        <f>Permitted_sources!AA259</f>
        <v>0</v>
      </c>
      <c r="K644" s="395" t="str">
        <f t="shared" si="9"/>
        <v>Total</v>
      </c>
      <c r="L644"/>
    </row>
    <row r="645" spans="1:12">
      <c r="A645" t="s">
        <v>387</v>
      </c>
      <c r="B645" t="str">
        <f>Permitted_sources!B260</f>
        <v>35</v>
      </c>
      <c r="C645" t="str">
        <f>Permitted_sources!C260</f>
        <v>35045</v>
      </c>
      <c r="D645" t="str">
        <f>Permitted_sources!V260</f>
        <v>31088811</v>
      </c>
      <c r="E645" t="str">
        <f>VLOOKUP(D645,SCC_xref!$L$6:$M740,2,FALSE)</f>
        <v>Permitted Fugitives</v>
      </c>
      <c r="F645" s="199">
        <f>Permitted_sources!W260</f>
        <v>0</v>
      </c>
      <c r="G645" s="199">
        <f>Permitted_sources!X260</f>
        <v>1.06</v>
      </c>
      <c r="H645" s="199">
        <f>Permitted_sources!Y260</f>
        <v>0</v>
      </c>
      <c r="I645" s="199">
        <f>Permitted_sources!Z260</f>
        <v>0</v>
      </c>
      <c r="J645" s="199">
        <f>Permitted_sources!AA260</f>
        <v>0</v>
      </c>
      <c r="K645" s="395" t="str">
        <f t="shared" si="9"/>
        <v>Total</v>
      </c>
      <c r="L645"/>
    </row>
    <row r="646" spans="1:12">
      <c r="A646" t="s">
        <v>387</v>
      </c>
      <c r="B646" t="str">
        <f>Permitted_sources!B261</f>
        <v>35</v>
      </c>
      <c r="C646" t="str">
        <f>Permitted_sources!C261</f>
        <v>35045</v>
      </c>
      <c r="D646" t="str">
        <f>Permitted_sources!V261</f>
        <v>31000205</v>
      </c>
      <c r="E646" t="str">
        <f>VLOOKUP(D646,SCC_xref!$L$6:$M741,2,FALSE)</f>
        <v>Permitted Natural Gas Production, Flares</v>
      </c>
      <c r="F646" s="199">
        <f>Permitted_sources!W261</f>
        <v>2.3490000000000002</v>
      </c>
      <c r="G646" s="199">
        <f>Permitted_sources!X261</f>
        <v>3.726</v>
      </c>
      <c r="H646" s="199">
        <f>Permitted_sources!Y261</f>
        <v>20.143000000000001</v>
      </c>
      <c r="I646" s="199">
        <f>Permitted_sources!Z261</f>
        <v>0.02</v>
      </c>
      <c r="J646" s="199">
        <f>Permitted_sources!AA261</f>
        <v>0</v>
      </c>
      <c r="K646" s="395" t="str">
        <f t="shared" si="9"/>
        <v>Total</v>
      </c>
      <c r="L646"/>
    </row>
    <row r="647" spans="1:12">
      <c r="A647" t="s">
        <v>387</v>
      </c>
      <c r="B647" t="str">
        <f>Permitted_sources!B262</f>
        <v>35</v>
      </c>
      <c r="C647" t="str">
        <f>Permitted_sources!C262</f>
        <v>35045</v>
      </c>
      <c r="D647" t="str">
        <f>Permitted_sources!V262</f>
        <v>31000205</v>
      </c>
      <c r="E647" t="str">
        <f>VLOOKUP(D647,SCC_xref!$L$6:$M742,2,FALSE)</f>
        <v>Permitted Natural Gas Production, Flares</v>
      </c>
      <c r="F647" s="199">
        <f>Permitted_sources!W262</f>
        <v>13.901</v>
      </c>
      <c r="G647" s="199">
        <f>Permitted_sources!X262</f>
        <v>21.858000000000001</v>
      </c>
      <c r="H647" s="199">
        <f>Permitted_sources!Y262</f>
        <v>27.751999999999999</v>
      </c>
      <c r="I647" s="199">
        <f>Permitted_sources!Z262</f>
        <v>0</v>
      </c>
      <c r="J647" s="199">
        <f>Permitted_sources!AA262</f>
        <v>0</v>
      </c>
      <c r="K647" s="395" t="str">
        <f t="shared" ref="K647:K710" si="10">IF(LEN(C647)=5,"Total","Tribal/Non-tribal")</f>
        <v>Total</v>
      </c>
      <c r="L647"/>
    </row>
    <row r="648" spans="1:12">
      <c r="A648" t="s">
        <v>387</v>
      </c>
      <c r="B648" t="str">
        <f>Permitted_sources!B263</f>
        <v>35</v>
      </c>
      <c r="C648" t="str">
        <f>Permitted_sources!C263</f>
        <v>35045</v>
      </c>
      <c r="D648" t="str">
        <f>Permitted_sources!V263</f>
        <v>20200201</v>
      </c>
      <c r="E648" t="str">
        <f>VLOOKUP(D648,SCC_xref!$L$6:$M743,2,FALSE)</f>
        <v>Permitted Compressor Engines</v>
      </c>
      <c r="F648" s="199">
        <f>Permitted_sources!W263</f>
        <v>336.53</v>
      </c>
      <c r="G648" s="199">
        <f>Permitted_sources!X263</f>
        <v>3.0139999999999998</v>
      </c>
      <c r="H648" s="199">
        <f>Permitted_sources!Y263</f>
        <v>135.04</v>
      </c>
      <c r="I648" s="199">
        <f>Permitted_sources!Z263</f>
        <v>2.9430000000000001</v>
      </c>
      <c r="J648" s="199">
        <f>Permitted_sources!AA263</f>
        <v>5.7119999999999997</v>
      </c>
      <c r="K648" s="395" t="str">
        <f t="shared" si="10"/>
        <v>Total</v>
      </c>
      <c r="L648"/>
    </row>
    <row r="649" spans="1:12">
      <c r="A649" t="s">
        <v>387</v>
      </c>
      <c r="B649" t="str">
        <f>Permitted_sources!B264</f>
        <v>35</v>
      </c>
      <c r="C649" t="str">
        <f>Permitted_sources!C264</f>
        <v>35045</v>
      </c>
      <c r="D649" t="str">
        <f>Permitted_sources!V264</f>
        <v>20200252</v>
      </c>
      <c r="E649" t="str">
        <f>VLOOKUP(D649,SCC_xref!$L$6:$M744,2,FALSE)</f>
        <v>Permitted Compressor Engines</v>
      </c>
      <c r="F649" s="199">
        <f>Permitted_sources!W264</f>
        <v>139.65700000000001</v>
      </c>
      <c r="G649" s="199">
        <f>Permitted_sources!X264</f>
        <v>6.9690000000000003</v>
      </c>
      <c r="H649" s="199">
        <f>Permitted_sources!Y264</f>
        <v>48.332000000000001</v>
      </c>
      <c r="I649" s="199">
        <f>Permitted_sources!Z264</f>
        <v>4.9000000000000002E-2</v>
      </c>
      <c r="J649" s="199">
        <f>Permitted_sources!AA264</f>
        <v>4.0590000000000002</v>
      </c>
      <c r="K649" s="395" t="str">
        <f t="shared" si="10"/>
        <v>Total</v>
      </c>
      <c r="L649"/>
    </row>
    <row r="650" spans="1:12">
      <c r="A650" t="s">
        <v>387</v>
      </c>
      <c r="B650" t="str">
        <f>Permitted_sources!B265</f>
        <v>35</v>
      </c>
      <c r="C650" t="str">
        <f>Permitted_sources!C265</f>
        <v>35045</v>
      </c>
      <c r="D650" t="str">
        <f>Permitted_sources!V265</f>
        <v>20200201</v>
      </c>
      <c r="E650" t="str">
        <f>VLOOKUP(D650,SCC_xref!$L$6:$M745,2,FALSE)</f>
        <v>Permitted Compressor Engines</v>
      </c>
      <c r="F650" s="199">
        <f>Permitted_sources!W265</f>
        <v>320.19200000000001</v>
      </c>
      <c r="G650" s="199">
        <f>Permitted_sources!X265</f>
        <v>0.96699999999999997</v>
      </c>
      <c r="H650" s="199">
        <f>Permitted_sources!Y265</f>
        <v>9.9589999999999996</v>
      </c>
      <c r="I650" s="199">
        <f>Permitted_sources!Z265</f>
        <v>0.28699999999999998</v>
      </c>
      <c r="J650" s="199">
        <f>Permitted_sources!AA265</f>
        <v>3.2170000000000001</v>
      </c>
      <c r="K650" s="395" t="str">
        <f t="shared" si="10"/>
        <v>Total</v>
      </c>
      <c r="L650"/>
    </row>
    <row r="651" spans="1:12">
      <c r="A651" t="s">
        <v>387</v>
      </c>
      <c r="B651" t="str">
        <f>Permitted_sources!B266</f>
        <v>35</v>
      </c>
      <c r="C651" t="str">
        <f>Permitted_sources!C266</f>
        <v>35045</v>
      </c>
      <c r="D651" t="str">
        <f>Permitted_sources!V266</f>
        <v>20200201</v>
      </c>
      <c r="E651" t="str">
        <f>VLOOKUP(D651,SCC_xref!$L$6:$M746,2,FALSE)</f>
        <v>Permitted Compressor Engines</v>
      </c>
      <c r="F651" s="199">
        <f>Permitted_sources!W266</f>
        <v>320.68799999999999</v>
      </c>
      <c r="G651" s="199">
        <f>Permitted_sources!X266</f>
        <v>0.96799999999999997</v>
      </c>
      <c r="H651" s="199">
        <f>Permitted_sources!Y266</f>
        <v>9.9740000000000002</v>
      </c>
      <c r="I651" s="199">
        <f>Permitted_sources!Z266</f>
        <v>0.28699999999999998</v>
      </c>
      <c r="J651" s="199">
        <f>Permitted_sources!AA266</f>
        <v>3.222</v>
      </c>
      <c r="K651" s="395" t="str">
        <f t="shared" si="10"/>
        <v>Total</v>
      </c>
      <c r="L651"/>
    </row>
    <row r="652" spans="1:12">
      <c r="A652" t="s">
        <v>387</v>
      </c>
      <c r="B652" t="str">
        <f>Permitted_sources!B267</f>
        <v>35</v>
      </c>
      <c r="C652" t="str">
        <f>Permitted_sources!C267</f>
        <v>35045</v>
      </c>
      <c r="D652" t="str">
        <f>Permitted_sources!V267</f>
        <v>20200253</v>
      </c>
      <c r="E652" t="str">
        <f>VLOOKUP(D652,SCC_xref!$L$6:$M747,2,FALSE)</f>
        <v>Permitted Compressor Engines</v>
      </c>
      <c r="F652" s="199">
        <f>Permitted_sources!W267</f>
        <v>18.872</v>
      </c>
      <c r="G652" s="199">
        <f>Permitted_sources!X267</f>
        <v>3.3969999999999998</v>
      </c>
      <c r="H652" s="199">
        <f>Permitted_sources!Y267</f>
        <v>3.5859999999999999</v>
      </c>
      <c r="I652" s="199">
        <f>Permitted_sources!Z267</f>
        <v>3.5000000000000003E-2</v>
      </c>
      <c r="J652" s="199">
        <f>Permitted_sources!AA267</f>
        <v>0.59299999999999997</v>
      </c>
      <c r="K652" s="395" t="str">
        <f t="shared" si="10"/>
        <v>Total</v>
      </c>
      <c r="L652"/>
    </row>
    <row r="653" spans="1:12">
      <c r="A653" t="s">
        <v>387</v>
      </c>
      <c r="B653" t="str">
        <f>Permitted_sources!B268</f>
        <v>35</v>
      </c>
      <c r="C653" t="str">
        <f>Permitted_sources!C268</f>
        <v>35045</v>
      </c>
      <c r="D653" t="str">
        <f>Permitted_sources!V268</f>
        <v>20200253</v>
      </c>
      <c r="E653" t="str">
        <f>VLOOKUP(D653,SCC_xref!$L$6:$M748,2,FALSE)</f>
        <v>Permitted Compressor Engines</v>
      </c>
      <c r="F653" s="199">
        <f>Permitted_sources!W268</f>
        <v>18.634</v>
      </c>
      <c r="G653" s="199">
        <f>Permitted_sources!X268</f>
        <v>3.3540000000000001</v>
      </c>
      <c r="H653" s="199">
        <f>Permitted_sources!Y268</f>
        <v>3.54</v>
      </c>
      <c r="I653" s="199">
        <f>Permitted_sources!Z268</f>
        <v>3.4000000000000002E-2</v>
      </c>
      <c r="J653" s="199">
        <f>Permitted_sources!AA268</f>
        <v>0.58499999999999996</v>
      </c>
      <c r="K653" s="395" t="str">
        <f t="shared" si="10"/>
        <v>Total</v>
      </c>
      <c r="L653"/>
    </row>
    <row r="654" spans="1:12">
      <c r="A654" t="s">
        <v>387</v>
      </c>
      <c r="B654" t="str">
        <f>Permitted_sources!B269</f>
        <v>35</v>
      </c>
      <c r="C654" t="str">
        <f>Permitted_sources!C269</f>
        <v>35045</v>
      </c>
      <c r="D654" t="str">
        <f>Permitted_sources!V269</f>
        <v>20200201</v>
      </c>
      <c r="E654" t="str">
        <f>VLOOKUP(D654,SCC_xref!$L$6:$M749,2,FALSE)</f>
        <v>Permitted Compressor Engines</v>
      </c>
      <c r="F654" s="199">
        <f>Permitted_sources!W269</f>
        <v>316.72500000000002</v>
      </c>
      <c r="G654" s="199">
        <f>Permitted_sources!X269</f>
        <v>0.95599999999999996</v>
      </c>
      <c r="H654" s="199">
        <f>Permitted_sources!Y269</f>
        <v>9.8510000000000009</v>
      </c>
      <c r="I654" s="199">
        <f>Permitted_sources!Z269</f>
        <v>0.28399999999999997</v>
      </c>
      <c r="J654" s="199">
        <f>Permitted_sources!AA269</f>
        <v>3.1819999999999999</v>
      </c>
      <c r="K654" s="395" t="str">
        <f t="shared" si="10"/>
        <v>Total</v>
      </c>
      <c r="L654"/>
    </row>
    <row r="655" spans="1:12">
      <c r="A655" t="s">
        <v>387</v>
      </c>
      <c r="B655" t="str">
        <f>Permitted_sources!B270</f>
        <v>35</v>
      </c>
      <c r="C655" t="str">
        <f>Permitted_sources!C270</f>
        <v>35045</v>
      </c>
      <c r="D655" t="str">
        <f>Permitted_sources!V270</f>
        <v>20200253</v>
      </c>
      <c r="E655" t="str">
        <f>VLOOKUP(D655,SCC_xref!$L$6:$M750,2,FALSE)</f>
        <v>Permitted Compressor Engines</v>
      </c>
      <c r="F655" s="199">
        <f>Permitted_sources!W270</f>
        <v>11.954000000000001</v>
      </c>
      <c r="G655" s="199">
        <f>Permitted_sources!X270</f>
        <v>2.1520000000000001</v>
      </c>
      <c r="H655" s="199">
        <f>Permitted_sources!Y270</f>
        <v>2.2709999999999999</v>
      </c>
      <c r="I655" s="199">
        <f>Permitted_sources!Z270</f>
        <v>2.1999999999999999E-2</v>
      </c>
      <c r="J655" s="199">
        <f>Permitted_sources!AA270</f>
        <v>0.375</v>
      </c>
      <c r="K655" s="395" t="str">
        <f t="shared" si="10"/>
        <v>Total</v>
      </c>
      <c r="L655"/>
    </row>
    <row r="656" spans="1:12">
      <c r="A656" t="s">
        <v>387</v>
      </c>
      <c r="B656" t="str">
        <f>Permitted_sources!B271</f>
        <v>35</v>
      </c>
      <c r="C656" t="str">
        <f>Permitted_sources!C271</f>
        <v>35045</v>
      </c>
      <c r="D656" t="str">
        <f>Permitted_sources!V271</f>
        <v>20200253</v>
      </c>
      <c r="E656" t="str">
        <f>VLOOKUP(D656,SCC_xref!$L$6:$M751,2,FALSE)</f>
        <v>Permitted Compressor Engines</v>
      </c>
      <c r="F656" s="199">
        <f>Permitted_sources!W271</f>
        <v>26.257999999999999</v>
      </c>
      <c r="G656" s="199">
        <f>Permitted_sources!X271</f>
        <v>6.5640000000000001</v>
      </c>
      <c r="H656" s="199">
        <f>Permitted_sources!Y271</f>
        <v>7.1269999999999998</v>
      </c>
      <c r="I656" s="199">
        <f>Permitted_sources!Z271</f>
        <v>6.6000000000000003E-2</v>
      </c>
      <c r="J656" s="199">
        <f>Permitted_sources!AA271</f>
        <v>1.1200000000000001</v>
      </c>
      <c r="K656" s="395" t="str">
        <f t="shared" si="10"/>
        <v>Total</v>
      </c>
      <c r="L656"/>
    </row>
    <row r="657" spans="1:12">
      <c r="A657" t="s">
        <v>387</v>
      </c>
      <c r="B657" t="str">
        <f>Permitted_sources!B272</f>
        <v>35</v>
      </c>
      <c r="C657" t="str">
        <f>Permitted_sources!C272</f>
        <v>35045</v>
      </c>
      <c r="D657" t="str">
        <f>Permitted_sources!V272</f>
        <v>20200253</v>
      </c>
      <c r="E657" t="str">
        <f>VLOOKUP(D657,SCC_xref!$L$6:$M752,2,FALSE)</f>
        <v>Permitted Compressor Engines</v>
      </c>
      <c r="F657" s="199">
        <f>Permitted_sources!W272</f>
        <v>22.861999999999998</v>
      </c>
      <c r="G657" s="199">
        <f>Permitted_sources!X272</f>
        <v>5.7160000000000002</v>
      </c>
      <c r="H657" s="199">
        <f>Permitted_sources!Y272</f>
        <v>6.2060000000000004</v>
      </c>
      <c r="I657" s="199">
        <f>Permitted_sources!Z272</f>
        <v>5.8000000000000003E-2</v>
      </c>
      <c r="J657" s="199">
        <f>Permitted_sources!AA272</f>
        <v>0.97499999999999998</v>
      </c>
      <c r="K657" s="395" t="str">
        <f t="shared" si="10"/>
        <v>Total</v>
      </c>
      <c r="L657"/>
    </row>
    <row r="658" spans="1:12">
      <c r="A658" t="s">
        <v>387</v>
      </c>
      <c r="B658" t="str">
        <f>Permitted_sources!B273</f>
        <v>35</v>
      </c>
      <c r="C658" t="str">
        <f>Permitted_sources!C273</f>
        <v>35045</v>
      </c>
      <c r="D658" t="str">
        <f>Permitted_sources!V273</f>
        <v>20200201</v>
      </c>
      <c r="E658" t="str">
        <f>VLOOKUP(D658,SCC_xref!$L$6:$M753,2,FALSE)</f>
        <v>Permitted Compressor Engines</v>
      </c>
      <c r="F658" s="199">
        <f>Permitted_sources!W273</f>
        <v>330.32799999999997</v>
      </c>
      <c r="G658" s="199">
        <f>Permitted_sources!X273</f>
        <v>2.9580000000000002</v>
      </c>
      <c r="H658" s="199">
        <f>Permitted_sources!Y273</f>
        <v>132.55199999999999</v>
      </c>
      <c r="I658" s="199">
        <f>Permitted_sources!Z273</f>
        <v>2.9220000000000002</v>
      </c>
      <c r="J658" s="199">
        <f>Permitted_sources!AA273</f>
        <v>5.6710000000000003</v>
      </c>
      <c r="K658" s="395" t="str">
        <f t="shared" si="10"/>
        <v>Total</v>
      </c>
      <c r="L658"/>
    </row>
    <row r="659" spans="1:12">
      <c r="A659" t="s">
        <v>387</v>
      </c>
      <c r="B659" t="str">
        <f>Permitted_sources!B274</f>
        <v>35</v>
      </c>
      <c r="C659" t="str">
        <f>Permitted_sources!C274</f>
        <v>35045</v>
      </c>
      <c r="D659" t="str">
        <f>Permitted_sources!V274</f>
        <v>31000404</v>
      </c>
      <c r="E659" t="str">
        <f>VLOOKUP(D659,SCC_xref!$L$6:$M754,2,FALSE)</f>
        <v>Permitted Process Heaters</v>
      </c>
      <c r="F659" s="199">
        <f>Permitted_sources!W274</f>
        <v>0.75600000000000001</v>
      </c>
      <c r="G659" s="199">
        <f>Permitted_sources!X274</f>
        <v>4.2000000000000003E-2</v>
      </c>
      <c r="H659" s="199">
        <f>Permitted_sources!Y274</f>
        <v>0.63500000000000001</v>
      </c>
      <c r="I659" s="199">
        <f>Permitted_sources!Z274</f>
        <v>5.0000000000000001E-3</v>
      </c>
      <c r="J659" s="199">
        <f>Permitted_sources!AA274</f>
        <v>5.8000000000000003E-2</v>
      </c>
      <c r="K659" s="395" t="str">
        <f t="shared" si="10"/>
        <v>Total</v>
      </c>
      <c r="L659"/>
    </row>
    <row r="660" spans="1:12">
      <c r="A660" t="s">
        <v>387</v>
      </c>
      <c r="B660" t="str">
        <f>Permitted_sources!B275</f>
        <v>35</v>
      </c>
      <c r="C660" t="str">
        <f>Permitted_sources!C275</f>
        <v>35045</v>
      </c>
      <c r="D660" t="str">
        <f>Permitted_sources!V275</f>
        <v>40400311</v>
      </c>
      <c r="E660" t="str">
        <f>VLOOKUP(D660,SCC_xref!$L$6:$M755,2,FALSE)</f>
        <v>Permitted Tank Losses</v>
      </c>
      <c r="F660" s="199">
        <f>Permitted_sources!W275</f>
        <v>0</v>
      </c>
      <c r="G660" s="199">
        <f>Permitted_sources!X275</f>
        <v>2.492</v>
      </c>
      <c r="H660" s="199">
        <f>Permitted_sources!Y275</f>
        <v>0</v>
      </c>
      <c r="I660" s="199">
        <f>Permitted_sources!Z275</f>
        <v>0</v>
      </c>
      <c r="J660" s="199">
        <f>Permitted_sources!AA275</f>
        <v>0</v>
      </c>
      <c r="K660" s="395" t="str">
        <f t="shared" si="10"/>
        <v>Total</v>
      </c>
      <c r="L660"/>
    </row>
    <row r="661" spans="1:12">
      <c r="A661" t="s">
        <v>387</v>
      </c>
      <c r="B661" t="str">
        <f>Permitted_sources!B276</f>
        <v>35</v>
      </c>
      <c r="C661" t="str">
        <f>Permitted_sources!C276</f>
        <v>35045</v>
      </c>
      <c r="D661" t="str">
        <f>Permitted_sources!V276</f>
        <v>40400311</v>
      </c>
      <c r="E661" t="str">
        <f>VLOOKUP(D661,SCC_xref!$L$6:$M756,2,FALSE)</f>
        <v>Permitted Tank Losses</v>
      </c>
      <c r="F661" s="199">
        <f>Permitted_sources!W276</f>
        <v>0</v>
      </c>
      <c r="G661" s="199">
        <f>Permitted_sources!X276</f>
        <v>2.1800000000000002</v>
      </c>
      <c r="H661" s="199">
        <f>Permitted_sources!Y276</f>
        <v>0</v>
      </c>
      <c r="I661" s="199">
        <f>Permitted_sources!Z276</f>
        <v>0</v>
      </c>
      <c r="J661" s="199">
        <f>Permitted_sources!AA276</f>
        <v>0</v>
      </c>
      <c r="K661" s="395" t="str">
        <f t="shared" si="10"/>
        <v>Total</v>
      </c>
      <c r="L661"/>
    </row>
    <row r="662" spans="1:12">
      <c r="A662" t="s">
        <v>387</v>
      </c>
      <c r="B662" t="str">
        <f>Permitted_sources!B277</f>
        <v>35</v>
      </c>
      <c r="C662" t="str">
        <f>Permitted_sources!C277</f>
        <v>35045</v>
      </c>
      <c r="D662" t="str">
        <f>Permitted_sources!V277</f>
        <v>20200201</v>
      </c>
      <c r="E662" t="str">
        <f>VLOOKUP(D662,SCC_xref!$L$6:$M757,2,FALSE)</f>
        <v>Permitted Compressor Engines</v>
      </c>
      <c r="F662" s="199">
        <f>Permitted_sources!W277</f>
        <v>33.386000000000003</v>
      </c>
      <c r="G662" s="199">
        <f>Permitted_sources!X277</f>
        <v>0.71199999999999997</v>
      </c>
      <c r="H662" s="199">
        <f>Permitted_sources!Y277</f>
        <v>24.212</v>
      </c>
      <c r="I662" s="199">
        <f>Permitted_sources!Z277</f>
        <v>0.11600000000000001</v>
      </c>
      <c r="J662" s="199">
        <f>Permitted_sources!AA277</f>
        <v>1.306</v>
      </c>
      <c r="K662" s="395" t="str">
        <f t="shared" si="10"/>
        <v>Total</v>
      </c>
      <c r="L662"/>
    </row>
    <row r="663" spans="1:12">
      <c r="A663" t="s">
        <v>387</v>
      </c>
      <c r="B663" t="str">
        <f>Permitted_sources!B278</f>
        <v>35</v>
      </c>
      <c r="C663" t="str">
        <f>Permitted_sources!C278</f>
        <v>35045</v>
      </c>
      <c r="D663" t="str">
        <f>Permitted_sources!V278</f>
        <v>20200254</v>
      </c>
      <c r="E663" t="str">
        <f>VLOOKUP(D663,SCC_xref!$L$6:$M758,2,FALSE)</f>
        <v>Permitted Compressor Engines</v>
      </c>
      <c r="F663" s="199">
        <f>Permitted_sources!W278</f>
        <v>21.567</v>
      </c>
      <c r="G663" s="199">
        <f>Permitted_sources!X278</f>
        <v>5.5460000000000003</v>
      </c>
      <c r="H663" s="199">
        <f>Permitted_sources!Y278</f>
        <v>7.7030000000000003</v>
      </c>
      <c r="I663" s="199">
        <f>Permitted_sources!Z278</f>
        <v>5.6000000000000001E-2</v>
      </c>
      <c r="J663" s="199">
        <f>Permitted_sources!AA278</f>
        <v>0.94399999999999995</v>
      </c>
      <c r="K663" s="395" t="str">
        <f t="shared" si="10"/>
        <v>Total</v>
      </c>
      <c r="L663"/>
    </row>
    <row r="664" spans="1:12">
      <c r="A664" t="s">
        <v>387</v>
      </c>
      <c r="B664" t="str">
        <f>Permitted_sources!B279</f>
        <v>35</v>
      </c>
      <c r="C664" t="str">
        <f>Permitted_sources!C279</f>
        <v>35045</v>
      </c>
      <c r="D664" t="str">
        <f>Permitted_sources!V279</f>
        <v>31000228</v>
      </c>
      <c r="E664" t="str">
        <f>VLOOKUP(D664,SCC_xref!$L$6:$M759,2,FALSE)</f>
        <v>Permitted Dehydrator</v>
      </c>
      <c r="F664" s="199">
        <f>Permitted_sources!W279</f>
        <v>2.0579999999999998</v>
      </c>
      <c r="G664" s="199">
        <f>Permitted_sources!X279</f>
        <v>0.113</v>
      </c>
      <c r="H664" s="199">
        <f>Permitted_sources!Y279</f>
        <v>1.7290000000000001</v>
      </c>
      <c r="I664" s="199">
        <f>Permitted_sources!Z279</f>
        <v>1.2E-2</v>
      </c>
      <c r="J664" s="199">
        <f>Permitted_sources!AA279</f>
        <v>0.156</v>
      </c>
      <c r="K664" s="395" t="str">
        <f t="shared" si="10"/>
        <v>Total</v>
      </c>
      <c r="L664"/>
    </row>
    <row r="665" spans="1:12">
      <c r="A665" t="s">
        <v>387</v>
      </c>
      <c r="B665" t="str">
        <f>Permitted_sources!B280</f>
        <v>35</v>
      </c>
      <c r="C665" t="str">
        <f>Permitted_sources!C280</f>
        <v>35045</v>
      </c>
      <c r="D665" t="str">
        <f>Permitted_sources!V280</f>
        <v>31000209</v>
      </c>
      <c r="E665" t="str">
        <f>VLOOKUP(D665,SCC_xref!$L$6:$M760,2,FALSE)</f>
        <v>Permitted Natural Gas Production, Incinerators Burning Waste Gas or Augmented Waste Gas</v>
      </c>
      <c r="F665" s="199">
        <f>Permitted_sources!W280</f>
        <v>18.416</v>
      </c>
      <c r="G665" s="199">
        <f>Permitted_sources!X280</f>
        <v>0.40899999999999997</v>
      </c>
      <c r="H665" s="199">
        <f>Permitted_sources!Y280</f>
        <v>5.32</v>
      </c>
      <c r="I665" s="199">
        <f>Permitted_sources!Z280</f>
        <v>26.192</v>
      </c>
      <c r="J665" s="199">
        <f>Permitted_sources!AA280</f>
        <v>0</v>
      </c>
      <c r="K665" s="395" t="str">
        <f t="shared" si="10"/>
        <v>Total</v>
      </c>
      <c r="L665"/>
    </row>
    <row r="666" spans="1:12">
      <c r="A666" t="s">
        <v>387</v>
      </c>
      <c r="B666" t="str">
        <f>Permitted_sources!B281</f>
        <v>35</v>
      </c>
      <c r="C666" t="str">
        <f>Permitted_sources!C281</f>
        <v>35045</v>
      </c>
      <c r="D666" t="str">
        <f>Permitted_sources!V281</f>
        <v>40400314</v>
      </c>
      <c r="E666" t="str">
        <f>VLOOKUP(D666,SCC_xref!$L$6:$M761,2,FALSE)</f>
        <v>Permitted Tank Losses</v>
      </c>
      <c r="F666" s="199">
        <f>Permitted_sources!W281</f>
        <v>0</v>
      </c>
      <c r="G666" s="199">
        <f>Permitted_sources!X281</f>
        <v>0.61</v>
      </c>
      <c r="H666" s="199">
        <f>Permitted_sources!Y281</f>
        <v>0</v>
      </c>
      <c r="I666" s="199">
        <f>Permitted_sources!Z281</f>
        <v>0</v>
      </c>
      <c r="J666" s="199">
        <f>Permitted_sources!AA281</f>
        <v>0</v>
      </c>
      <c r="K666" s="395" t="str">
        <f t="shared" si="10"/>
        <v>Total</v>
      </c>
      <c r="L666"/>
    </row>
    <row r="667" spans="1:12">
      <c r="A667" t="s">
        <v>387</v>
      </c>
      <c r="B667" t="str">
        <f>Permitted_sources!B282</f>
        <v>35</v>
      </c>
      <c r="C667" t="str">
        <f>Permitted_sources!C282</f>
        <v>35045</v>
      </c>
      <c r="D667" t="str">
        <f>Permitted_sources!V282</f>
        <v>40400314</v>
      </c>
      <c r="E667" t="str">
        <f>VLOOKUP(D667,SCC_xref!$L$6:$M762,2,FALSE)</f>
        <v>Permitted Tank Losses</v>
      </c>
      <c r="F667" s="199">
        <f>Permitted_sources!W282</f>
        <v>0</v>
      </c>
      <c r="G667" s="199">
        <f>Permitted_sources!X282</f>
        <v>0.42</v>
      </c>
      <c r="H667" s="199">
        <f>Permitted_sources!Y282</f>
        <v>0</v>
      </c>
      <c r="I667" s="199">
        <f>Permitted_sources!Z282</f>
        <v>0</v>
      </c>
      <c r="J667" s="199">
        <f>Permitted_sources!AA282</f>
        <v>0</v>
      </c>
      <c r="K667" s="395" t="str">
        <f t="shared" si="10"/>
        <v>Total</v>
      </c>
      <c r="L667"/>
    </row>
    <row r="668" spans="1:12">
      <c r="A668" t="s">
        <v>387</v>
      </c>
      <c r="B668" t="str">
        <f>Permitted_sources!B283</f>
        <v>35</v>
      </c>
      <c r="C668" t="str">
        <f>Permitted_sources!C283</f>
        <v>35045</v>
      </c>
      <c r="D668" t="str">
        <f>Permitted_sources!V283</f>
        <v>40400314</v>
      </c>
      <c r="E668" t="str">
        <f>VLOOKUP(D668,SCC_xref!$L$6:$M763,2,FALSE)</f>
        <v>Permitted Tank Losses</v>
      </c>
      <c r="F668" s="199">
        <f>Permitted_sources!W283</f>
        <v>0</v>
      </c>
      <c r="G668" s="199">
        <f>Permitted_sources!X283</f>
        <v>0.81</v>
      </c>
      <c r="H668" s="199">
        <f>Permitted_sources!Y283</f>
        <v>0</v>
      </c>
      <c r="I668" s="199">
        <f>Permitted_sources!Z283</f>
        <v>0</v>
      </c>
      <c r="J668" s="199">
        <f>Permitted_sources!AA283</f>
        <v>0</v>
      </c>
      <c r="K668" s="395" t="str">
        <f t="shared" si="10"/>
        <v>Total</v>
      </c>
      <c r="L668"/>
    </row>
    <row r="669" spans="1:12">
      <c r="A669" t="s">
        <v>387</v>
      </c>
      <c r="B669" t="str">
        <f>Permitted_sources!B284</f>
        <v>35</v>
      </c>
      <c r="C669" t="str">
        <f>Permitted_sources!C284</f>
        <v>35045</v>
      </c>
      <c r="D669" t="str">
        <f>Permitted_sources!V284</f>
        <v>20200252</v>
      </c>
      <c r="E669" t="str">
        <f>VLOOKUP(D669,SCC_xref!$L$6:$M764,2,FALSE)</f>
        <v>Permitted Compressor Engines</v>
      </c>
      <c r="F669" s="199">
        <f>Permitted_sources!W284</f>
        <v>178.125</v>
      </c>
      <c r="G669" s="199">
        <f>Permitted_sources!X284</f>
        <v>8.8879999999999999</v>
      </c>
      <c r="H669" s="199">
        <f>Permitted_sources!Y284</f>
        <v>6.1639999999999997</v>
      </c>
      <c r="I669" s="199">
        <f>Permitted_sources!Z284</f>
        <v>6.3E-2</v>
      </c>
      <c r="J669" s="199">
        <f>Permitted_sources!AA284</f>
        <v>5.1769999999999996</v>
      </c>
      <c r="K669" s="395" t="str">
        <f t="shared" si="10"/>
        <v>Total</v>
      </c>
      <c r="L669"/>
    </row>
    <row r="670" spans="1:12">
      <c r="A670" t="s">
        <v>387</v>
      </c>
      <c r="B670" t="str">
        <f>Permitted_sources!B285</f>
        <v>35</v>
      </c>
      <c r="C670" t="str">
        <f>Permitted_sources!C285</f>
        <v>35045</v>
      </c>
      <c r="D670" t="str">
        <f>Permitted_sources!V285</f>
        <v>20200252</v>
      </c>
      <c r="E670" t="str">
        <f>VLOOKUP(D670,SCC_xref!$L$6:$M765,2,FALSE)</f>
        <v>Permitted Compressor Engines</v>
      </c>
      <c r="F670" s="199">
        <f>Permitted_sources!W285</f>
        <v>134.53800000000001</v>
      </c>
      <c r="G670" s="199">
        <f>Permitted_sources!X285</f>
        <v>6.7130000000000001</v>
      </c>
      <c r="H670" s="199">
        <f>Permitted_sources!Y285</f>
        <v>46.56</v>
      </c>
      <c r="I670" s="199">
        <f>Permitted_sources!Z285</f>
        <v>4.8000000000000001E-2</v>
      </c>
      <c r="J670" s="199">
        <f>Permitted_sources!AA285</f>
        <v>3.91</v>
      </c>
      <c r="K670" s="395" t="str">
        <f t="shared" si="10"/>
        <v>Total</v>
      </c>
      <c r="L670"/>
    </row>
    <row r="671" spans="1:12">
      <c r="A671" t="s">
        <v>387</v>
      </c>
      <c r="B671" t="str">
        <f>Permitted_sources!B286</f>
        <v>35</v>
      </c>
      <c r="C671" t="str">
        <f>Permitted_sources!C286</f>
        <v>35045</v>
      </c>
      <c r="D671" t="str">
        <f>Permitted_sources!V286</f>
        <v>31088811</v>
      </c>
      <c r="E671" t="str">
        <f>VLOOKUP(D671,SCC_xref!$L$6:$M766,2,FALSE)</f>
        <v>Permitted Fugitives</v>
      </c>
      <c r="F671" s="199">
        <f>Permitted_sources!W286</f>
        <v>0</v>
      </c>
      <c r="G671" s="199">
        <f>Permitted_sources!X286</f>
        <v>15.750999999999999</v>
      </c>
      <c r="H671" s="199">
        <f>Permitted_sources!Y286</f>
        <v>0</v>
      </c>
      <c r="I671" s="199">
        <f>Permitted_sources!Z286</f>
        <v>0</v>
      </c>
      <c r="J671" s="199">
        <f>Permitted_sources!AA286</f>
        <v>0</v>
      </c>
      <c r="K671" s="395" t="str">
        <f t="shared" si="10"/>
        <v>Total</v>
      </c>
      <c r="L671"/>
    </row>
    <row r="672" spans="1:12">
      <c r="A672" t="s">
        <v>387</v>
      </c>
      <c r="B672" t="str">
        <f>Permitted_sources!B287</f>
        <v>35</v>
      </c>
      <c r="C672" t="str">
        <f>Permitted_sources!C287</f>
        <v>35045</v>
      </c>
      <c r="D672" t="str">
        <f>Permitted_sources!V287</f>
        <v>31088811</v>
      </c>
      <c r="E672" t="str">
        <f>VLOOKUP(D672,SCC_xref!$L$6:$M767,2,FALSE)</f>
        <v>Permitted Fugitives</v>
      </c>
      <c r="F672" s="199">
        <f>Permitted_sources!W287</f>
        <v>0</v>
      </c>
      <c r="G672" s="199">
        <f>Permitted_sources!X287</f>
        <v>1.748</v>
      </c>
      <c r="H672" s="199">
        <f>Permitted_sources!Y287</f>
        <v>0</v>
      </c>
      <c r="I672" s="199">
        <f>Permitted_sources!Z287</f>
        <v>0</v>
      </c>
      <c r="J672" s="199">
        <f>Permitted_sources!AA287</f>
        <v>0</v>
      </c>
      <c r="K672" s="395" t="str">
        <f t="shared" si="10"/>
        <v>Total</v>
      </c>
      <c r="L672"/>
    </row>
    <row r="673" spans="1:12">
      <c r="A673" t="s">
        <v>387</v>
      </c>
      <c r="B673" t="str">
        <f>Permitted_sources!B288</f>
        <v>35</v>
      </c>
      <c r="C673" t="str">
        <f>Permitted_sources!C288</f>
        <v>35045</v>
      </c>
      <c r="D673" t="str">
        <f>Permitted_sources!V288</f>
        <v>31088811</v>
      </c>
      <c r="E673" t="str">
        <f>VLOOKUP(D673,SCC_xref!$L$6:$M768,2,FALSE)</f>
        <v>Permitted Fugitives</v>
      </c>
      <c r="F673" s="199">
        <f>Permitted_sources!W288</f>
        <v>0</v>
      </c>
      <c r="G673" s="199">
        <f>Permitted_sources!X288</f>
        <v>1E-3</v>
      </c>
      <c r="H673" s="199">
        <f>Permitted_sources!Y288</f>
        <v>0</v>
      </c>
      <c r="I673" s="199">
        <f>Permitted_sources!Z288</f>
        <v>0</v>
      </c>
      <c r="J673" s="199">
        <f>Permitted_sources!AA288</f>
        <v>0</v>
      </c>
      <c r="K673" s="395" t="str">
        <f t="shared" si="10"/>
        <v>Total</v>
      </c>
      <c r="L673"/>
    </row>
    <row r="674" spans="1:12">
      <c r="A674" t="s">
        <v>387</v>
      </c>
      <c r="B674" t="str">
        <f>Permitted_sources!B289</f>
        <v>35</v>
      </c>
      <c r="C674" t="str">
        <f>Permitted_sources!C289</f>
        <v>35045</v>
      </c>
      <c r="D674" t="str">
        <f>Permitted_sources!V289</f>
        <v>31088811</v>
      </c>
      <c r="E674" t="str">
        <f>VLOOKUP(D674,SCC_xref!$L$6:$M769,2,FALSE)</f>
        <v>Permitted Fugitives</v>
      </c>
      <c r="F674" s="199">
        <f>Permitted_sources!W289</f>
        <v>0</v>
      </c>
      <c r="G674" s="199">
        <f>Permitted_sources!X289</f>
        <v>1.43</v>
      </c>
      <c r="H674" s="199">
        <f>Permitted_sources!Y289</f>
        <v>0</v>
      </c>
      <c r="I674" s="199">
        <f>Permitted_sources!Z289</f>
        <v>0</v>
      </c>
      <c r="J674" s="199">
        <f>Permitted_sources!AA289</f>
        <v>0</v>
      </c>
      <c r="K674" s="395" t="str">
        <f t="shared" si="10"/>
        <v>Total</v>
      </c>
      <c r="L674"/>
    </row>
    <row r="675" spans="1:12">
      <c r="A675" t="s">
        <v>387</v>
      </c>
      <c r="B675" t="str">
        <f>Permitted_sources!B290</f>
        <v>35</v>
      </c>
      <c r="C675" t="str">
        <f>Permitted_sources!C290</f>
        <v>35045</v>
      </c>
      <c r="D675" t="str">
        <f>Permitted_sources!V290</f>
        <v>31088811</v>
      </c>
      <c r="E675" t="str">
        <f>VLOOKUP(D675,SCC_xref!$L$6:$M770,2,FALSE)</f>
        <v>Permitted Fugitives</v>
      </c>
      <c r="F675" s="199">
        <f>Permitted_sources!W290</f>
        <v>0</v>
      </c>
      <c r="G675" s="199">
        <f>Permitted_sources!X290</f>
        <v>37.363</v>
      </c>
      <c r="H675" s="199">
        <f>Permitted_sources!Y290</f>
        <v>0</v>
      </c>
      <c r="I675" s="199">
        <f>Permitted_sources!Z290</f>
        <v>0</v>
      </c>
      <c r="J675" s="199">
        <f>Permitted_sources!AA290</f>
        <v>0</v>
      </c>
      <c r="K675" s="395" t="str">
        <f t="shared" si="10"/>
        <v>Total</v>
      </c>
      <c r="L675"/>
    </row>
    <row r="676" spans="1:12">
      <c r="A676" t="s">
        <v>387</v>
      </c>
      <c r="B676" t="str">
        <f>Permitted_sources!B291</f>
        <v>35</v>
      </c>
      <c r="C676" t="str">
        <f>Permitted_sources!C291</f>
        <v>35045</v>
      </c>
      <c r="D676" t="str">
        <f>Permitted_sources!V291</f>
        <v>31088811</v>
      </c>
      <c r="E676" t="str">
        <f>VLOOKUP(D676,SCC_xref!$L$6:$M771,2,FALSE)</f>
        <v>Permitted Fugitives</v>
      </c>
      <c r="F676" s="199">
        <f>Permitted_sources!W291</f>
        <v>0</v>
      </c>
      <c r="G676" s="199">
        <f>Permitted_sources!X291</f>
        <v>17.696000000000002</v>
      </c>
      <c r="H676" s="199">
        <f>Permitted_sources!Y291</f>
        <v>0</v>
      </c>
      <c r="I676" s="199">
        <f>Permitted_sources!Z291</f>
        <v>0</v>
      </c>
      <c r="J676" s="199">
        <f>Permitted_sources!AA291</f>
        <v>0</v>
      </c>
      <c r="K676" s="395" t="str">
        <f t="shared" si="10"/>
        <v>Total</v>
      </c>
      <c r="L676"/>
    </row>
    <row r="677" spans="1:12">
      <c r="A677" t="s">
        <v>387</v>
      </c>
      <c r="B677" t="str">
        <f>Permitted_sources!B292</f>
        <v>35</v>
      </c>
      <c r="C677" t="str">
        <f>Permitted_sources!C292</f>
        <v>35045</v>
      </c>
      <c r="D677" t="str">
        <f>Permitted_sources!V292</f>
        <v>31088811</v>
      </c>
      <c r="E677" t="str">
        <f>VLOOKUP(D677,SCC_xref!$L$6:$M772,2,FALSE)</f>
        <v>Permitted Fugitives</v>
      </c>
      <c r="F677" s="199">
        <f>Permitted_sources!W292</f>
        <v>0</v>
      </c>
      <c r="G677" s="199">
        <f>Permitted_sources!X292</f>
        <v>5.0999999999999997E-2</v>
      </c>
      <c r="H677" s="199">
        <f>Permitted_sources!Y292</f>
        <v>0</v>
      </c>
      <c r="I677" s="199">
        <f>Permitted_sources!Z292</f>
        <v>0</v>
      </c>
      <c r="J677" s="199">
        <f>Permitted_sources!AA292</f>
        <v>0</v>
      </c>
      <c r="K677" s="395" t="str">
        <f t="shared" si="10"/>
        <v>Total</v>
      </c>
      <c r="L677"/>
    </row>
    <row r="678" spans="1:12">
      <c r="A678" t="s">
        <v>387</v>
      </c>
      <c r="B678" t="str">
        <f>Permitted_sources!B293</f>
        <v>35</v>
      </c>
      <c r="C678" t="str">
        <f>Permitted_sources!C293</f>
        <v>35045</v>
      </c>
      <c r="D678" t="str">
        <f>Permitted_sources!V293</f>
        <v>40400314</v>
      </c>
      <c r="E678" t="str">
        <f>VLOOKUP(D678,SCC_xref!$L$6:$M773,2,FALSE)</f>
        <v>Permitted Tank Losses</v>
      </c>
      <c r="F678" s="199">
        <f>Permitted_sources!W293</f>
        <v>0</v>
      </c>
      <c r="G678" s="199">
        <f>Permitted_sources!X293</f>
        <v>13.92</v>
      </c>
      <c r="H678" s="199">
        <f>Permitted_sources!Y293</f>
        <v>0</v>
      </c>
      <c r="I678" s="199">
        <f>Permitted_sources!Z293</f>
        <v>0</v>
      </c>
      <c r="J678" s="199">
        <f>Permitted_sources!AA293</f>
        <v>0</v>
      </c>
      <c r="K678" s="395" t="str">
        <f t="shared" si="10"/>
        <v>Total</v>
      </c>
      <c r="L678"/>
    </row>
    <row r="679" spans="1:12">
      <c r="A679" t="s">
        <v>387</v>
      </c>
      <c r="B679" t="str">
        <f>Permitted_sources!B294</f>
        <v>35</v>
      </c>
      <c r="C679" t="str">
        <f>Permitted_sources!C294</f>
        <v>35045</v>
      </c>
      <c r="D679" t="str">
        <f>Permitted_sources!V294</f>
        <v>31000299</v>
      </c>
      <c r="E679" t="str">
        <f>VLOOKUP(D679,SCC_xref!$L$6:$M774,2,FALSE)</f>
        <v>Permitted Natural Gas Production, Other Not Classified</v>
      </c>
      <c r="F679" s="199">
        <f>Permitted_sources!W294</f>
        <v>0.28999999999999998</v>
      </c>
      <c r="G679" s="199">
        <f>Permitted_sources!X294</f>
        <v>0.37</v>
      </c>
      <c r="H679" s="199">
        <f>Permitted_sources!Y294</f>
        <v>0.57999999999999996</v>
      </c>
      <c r="I679" s="199">
        <f>Permitted_sources!Z294</f>
        <v>0</v>
      </c>
      <c r="J679" s="199">
        <f>Permitted_sources!AA294</f>
        <v>0</v>
      </c>
      <c r="K679" s="395" t="str">
        <f t="shared" si="10"/>
        <v>Total</v>
      </c>
      <c r="L679"/>
    </row>
    <row r="680" spans="1:12">
      <c r="A680" t="s">
        <v>387</v>
      </c>
      <c r="B680" t="str">
        <f>Permitted_sources!B295</f>
        <v>35</v>
      </c>
      <c r="C680" t="str">
        <f>Permitted_sources!C295</f>
        <v>35045</v>
      </c>
      <c r="D680" t="str">
        <f>Permitted_sources!V295</f>
        <v>20200201</v>
      </c>
      <c r="E680" t="str">
        <f>VLOOKUP(D680,SCC_xref!$L$6:$M775,2,FALSE)</f>
        <v>Permitted Compressor Engines</v>
      </c>
      <c r="F680" s="199">
        <f>Permitted_sources!W295</f>
        <v>55.4</v>
      </c>
      <c r="G680" s="199">
        <f>Permitted_sources!X295</f>
        <v>16.100000000000001</v>
      </c>
      <c r="H680" s="199">
        <f>Permitted_sources!Y295</f>
        <v>52.6</v>
      </c>
      <c r="I680" s="199">
        <f>Permitted_sources!Z295</f>
        <v>0.5</v>
      </c>
      <c r="J680" s="199">
        <f>Permitted_sources!AA295</f>
        <v>0.9</v>
      </c>
      <c r="K680" s="395" t="str">
        <f t="shared" si="10"/>
        <v>Total</v>
      </c>
      <c r="L680"/>
    </row>
    <row r="681" spans="1:12">
      <c r="A681" t="s">
        <v>387</v>
      </c>
      <c r="B681" t="str">
        <f>Permitted_sources!B296</f>
        <v>35</v>
      </c>
      <c r="C681" t="str">
        <f>Permitted_sources!C296</f>
        <v>35045</v>
      </c>
      <c r="D681" t="str">
        <f>Permitted_sources!V296</f>
        <v>20200201</v>
      </c>
      <c r="E681" t="str">
        <f>VLOOKUP(D681,SCC_xref!$L$6:$M776,2,FALSE)</f>
        <v>Permitted Compressor Engines</v>
      </c>
      <c r="F681" s="199">
        <f>Permitted_sources!W296</f>
        <v>44.1</v>
      </c>
      <c r="G681" s="199">
        <f>Permitted_sources!X296</f>
        <v>12.8</v>
      </c>
      <c r="H681" s="199">
        <f>Permitted_sources!Y296</f>
        <v>41.9</v>
      </c>
      <c r="I681" s="199">
        <f>Permitted_sources!Z296</f>
        <v>0.4</v>
      </c>
      <c r="J681" s="199">
        <f>Permitted_sources!AA296</f>
        <v>0.8</v>
      </c>
      <c r="K681" s="395" t="str">
        <f t="shared" si="10"/>
        <v>Total</v>
      </c>
      <c r="L681"/>
    </row>
    <row r="682" spans="1:12">
      <c r="A682" t="s">
        <v>387</v>
      </c>
      <c r="B682" t="str">
        <f>Permitted_sources!B297</f>
        <v>35</v>
      </c>
      <c r="C682" t="str">
        <f>Permitted_sources!C297</f>
        <v>35045</v>
      </c>
      <c r="D682" t="str">
        <f>Permitted_sources!V297</f>
        <v>20200201</v>
      </c>
      <c r="E682" t="str">
        <f>VLOOKUP(D682,SCC_xref!$L$6:$M777,2,FALSE)</f>
        <v>Permitted Compressor Engines</v>
      </c>
      <c r="F682" s="199">
        <f>Permitted_sources!W297</f>
        <v>36.1</v>
      </c>
      <c r="G682" s="199">
        <f>Permitted_sources!X297</f>
        <v>10.5</v>
      </c>
      <c r="H682" s="199">
        <f>Permitted_sources!Y297</f>
        <v>34.200000000000003</v>
      </c>
      <c r="I682" s="199">
        <f>Permitted_sources!Z297</f>
        <v>0.2</v>
      </c>
      <c r="J682" s="199">
        <f>Permitted_sources!AA297</f>
        <v>0.5</v>
      </c>
      <c r="K682" s="395" t="str">
        <f t="shared" si="10"/>
        <v>Total</v>
      </c>
      <c r="L682"/>
    </row>
    <row r="683" spans="1:12">
      <c r="A683" t="s">
        <v>387</v>
      </c>
      <c r="B683" t="str">
        <f>Permitted_sources!B298</f>
        <v>35</v>
      </c>
      <c r="C683" t="str">
        <f>Permitted_sources!C298</f>
        <v>35045</v>
      </c>
      <c r="D683" t="str">
        <f>Permitted_sources!V298</f>
        <v>20200201</v>
      </c>
      <c r="E683" t="str">
        <f>VLOOKUP(D683,SCC_xref!$L$6:$M778,2,FALSE)</f>
        <v>Permitted Compressor Engines</v>
      </c>
      <c r="F683" s="199">
        <f>Permitted_sources!W298</f>
        <v>66.400000000000006</v>
      </c>
      <c r="G683" s="199">
        <f>Permitted_sources!X298</f>
        <v>19.3</v>
      </c>
      <c r="H683" s="199">
        <f>Permitted_sources!Y298</f>
        <v>63</v>
      </c>
      <c r="I683" s="199">
        <f>Permitted_sources!Z298</f>
        <v>0.6</v>
      </c>
      <c r="J683" s="199">
        <f>Permitted_sources!AA298</f>
        <v>1.1000000000000001</v>
      </c>
      <c r="K683" s="395" t="str">
        <f t="shared" si="10"/>
        <v>Total</v>
      </c>
      <c r="L683"/>
    </row>
    <row r="684" spans="1:12">
      <c r="A684" t="s">
        <v>387</v>
      </c>
      <c r="B684" t="str">
        <f>Permitted_sources!B299</f>
        <v>35</v>
      </c>
      <c r="C684" t="str">
        <f>Permitted_sources!C299</f>
        <v>35045</v>
      </c>
      <c r="D684" t="str">
        <f>Permitted_sources!V299</f>
        <v>20200201</v>
      </c>
      <c r="E684" t="str">
        <f>VLOOKUP(D684,SCC_xref!$L$6:$M779,2,FALSE)</f>
        <v>Permitted Compressor Engines</v>
      </c>
      <c r="F684" s="199">
        <f>Permitted_sources!W299</f>
        <v>18.2</v>
      </c>
      <c r="G684" s="199">
        <f>Permitted_sources!X299</f>
        <v>1.3</v>
      </c>
      <c r="H684" s="199">
        <f>Permitted_sources!Y299</f>
        <v>27.5</v>
      </c>
      <c r="I684" s="199">
        <f>Permitted_sources!Z299</f>
        <v>0.2</v>
      </c>
      <c r="J684" s="199">
        <f>Permitted_sources!AA299</f>
        <v>0.4</v>
      </c>
      <c r="K684" s="395" t="str">
        <f t="shared" si="10"/>
        <v>Total</v>
      </c>
      <c r="L684"/>
    </row>
    <row r="685" spans="1:12">
      <c r="A685" t="s">
        <v>387</v>
      </c>
      <c r="B685" t="str">
        <f>Permitted_sources!B300</f>
        <v>35</v>
      </c>
      <c r="C685" t="str">
        <f>Permitted_sources!C300</f>
        <v>35045</v>
      </c>
      <c r="D685" t="str">
        <f>Permitted_sources!V300</f>
        <v>20200201</v>
      </c>
      <c r="E685" t="str">
        <f>VLOOKUP(D685,SCC_xref!$L$6:$M780,2,FALSE)</f>
        <v>Permitted Compressor Engines</v>
      </c>
      <c r="F685" s="199">
        <f>Permitted_sources!W300</f>
        <v>18.3</v>
      </c>
      <c r="G685" s="199">
        <f>Permitted_sources!X300</f>
        <v>1.3</v>
      </c>
      <c r="H685" s="199">
        <f>Permitted_sources!Y300</f>
        <v>27.7</v>
      </c>
      <c r="I685" s="199">
        <f>Permitted_sources!Z300</f>
        <v>0.2</v>
      </c>
      <c r="J685" s="199">
        <f>Permitted_sources!AA300</f>
        <v>0.4</v>
      </c>
      <c r="K685" s="395" t="str">
        <f t="shared" si="10"/>
        <v>Total</v>
      </c>
      <c r="L685"/>
    </row>
    <row r="686" spans="1:12">
      <c r="A686" t="s">
        <v>387</v>
      </c>
      <c r="B686" t="str">
        <f>Permitted_sources!B301</f>
        <v>35</v>
      </c>
      <c r="C686" t="str">
        <f>Permitted_sources!C301</f>
        <v>35045</v>
      </c>
      <c r="D686" t="str">
        <f>Permitted_sources!V301</f>
        <v>20200201</v>
      </c>
      <c r="E686" t="str">
        <f>VLOOKUP(D686,SCC_xref!$L$6:$M781,2,FALSE)</f>
        <v>Permitted Compressor Engines</v>
      </c>
      <c r="F686" s="199">
        <f>Permitted_sources!W301</f>
        <v>45.1</v>
      </c>
      <c r="G686" s="199">
        <f>Permitted_sources!X301</f>
        <v>13.1</v>
      </c>
      <c r="H686" s="199">
        <f>Permitted_sources!Y301</f>
        <v>42.8</v>
      </c>
      <c r="I686" s="199">
        <f>Permitted_sources!Z301</f>
        <v>0.4</v>
      </c>
      <c r="J686" s="199">
        <f>Permitted_sources!AA301</f>
        <v>0.8</v>
      </c>
      <c r="K686" s="395" t="str">
        <f t="shared" si="10"/>
        <v>Total</v>
      </c>
      <c r="L686"/>
    </row>
    <row r="687" spans="1:12">
      <c r="A687" t="s">
        <v>387</v>
      </c>
      <c r="B687" t="str">
        <f>Permitted_sources!B302</f>
        <v>35</v>
      </c>
      <c r="C687" t="str">
        <f>Permitted_sources!C302</f>
        <v>35045</v>
      </c>
      <c r="D687" t="str">
        <f>Permitted_sources!V302</f>
        <v>20200201</v>
      </c>
      <c r="E687" t="str">
        <f>VLOOKUP(D687,SCC_xref!$L$6:$M782,2,FALSE)</f>
        <v>Permitted Compressor Engines</v>
      </c>
      <c r="F687" s="199">
        <f>Permitted_sources!W302</f>
        <v>52.9</v>
      </c>
      <c r="G687" s="199">
        <f>Permitted_sources!X302</f>
        <v>15.4</v>
      </c>
      <c r="H687" s="199">
        <f>Permitted_sources!Y302</f>
        <v>50.2</v>
      </c>
      <c r="I687" s="199">
        <f>Permitted_sources!Z302</f>
        <v>0.5</v>
      </c>
      <c r="J687" s="199">
        <f>Permitted_sources!AA302</f>
        <v>0.9</v>
      </c>
      <c r="K687" s="395" t="str">
        <f t="shared" si="10"/>
        <v>Total</v>
      </c>
      <c r="L687"/>
    </row>
    <row r="688" spans="1:12">
      <c r="A688" t="s">
        <v>387</v>
      </c>
      <c r="B688" t="str">
        <f>Permitted_sources!B303</f>
        <v>35</v>
      </c>
      <c r="C688" t="str">
        <f>Permitted_sources!C303</f>
        <v>35045</v>
      </c>
      <c r="D688" t="str">
        <f>Permitted_sources!V303</f>
        <v>20200201</v>
      </c>
      <c r="E688" t="str">
        <f>VLOOKUP(D688,SCC_xref!$L$6:$M783,2,FALSE)</f>
        <v>Permitted Compressor Engines</v>
      </c>
      <c r="F688" s="199">
        <f>Permitted_sources!W303</f>
        <v>45.6</v>
      </c>
      <c r="G688" s="199">
        <f>Permitted_sources!X303</f>
        <v>13.2</v>
      </c>
      <c r="H688" s="199">
        <f>Permitted_sources!Y303</f>
        <v>43.3</v>
      </c>
      <c r="I688" s="199">
        <f>Permitted_sources!Z303</f>
        <v>0.4</v>
      </c>
      <c r="J688" s="199">
        <f>Permitted_sources!AA303</f>
        <v>0.8</v>
      </c>
      <c r="K688" s="395" t="str">
        <f t="shared" si="10"/>
        <v>Total</v>
      </c>
      <c r="L688"/>
    </row>
    <row r="689" spans="1:12">
      <c r="A689" t="s">
        <v>387</v>
      </c>
      <c r="B689" t="str">
        <f>Permitted_sources!B304</f>
        <v>35</v>
      </c>
      <c r="C689" t="str">
        <f>Permitted_sources!C304</f>
        <v>35045</v>
      </c>
      <c r="D689" t="str">
        <f>Permitted_sources!V304</f>
        <v>20200201</v>
      </c>
      <c r="E689" t="str">
        <f>VLOOKUP(D689,SCC_xref!$L$6:$M784,2,FALSE)</f>
        <v>Permitted Compressor Engines</v>
      </c>
      <c r="F689" s="199">
        <f>Permitted_sources!W304</f>
        <v>30.7</v>
      </c>
      <c r="G689" s="199">
        <f>Permitted_sources!X304</f>
        <v>8.9</v>
      </c>
      <c r="H689" s="199">
        <f>Permitted_sources!Y304</f>
        <v>29.1</v>
      </c>
      <c r="I689" s="199">
        <f>Permitted_sources!Z304</f>
        <v>0.2</v>
      </c>
      <c r="J689" s="199">
        <f>Permitted_sources!AA304</f>
        <v>0.4</v>
      </c>
      <c r="K689" s="395" t="str">
        <f t="shared" si="10"/>
        <v>Total</v>
      </c>
      <c r="L689"/>
    </row>
    <row r="690" spans="1:12">
      <c r="A690" t="s">
        <v>387</v>
      </c>
      <c r="B690" t="str">
        <f>Permitted_sources!B305</f>
        <v>35</v>
      </c>
      <c r="C690" t="str">
        <f>Permitted_sources!C305</f>
        <v>35045</v>
      </c>
      <c r="D690" t="str">
        <f>Permitted_sources!V305</f>
        <v>20200252</v>
      </c>
      <c r="E690" t="str">
        <f>VLOOKUP(D690,SCC_xref!$L$6:$M785,2,FALSE)</f>
        <v>Permitted Compressor Engines</v>
      </c>
      <c r="F690" s="199">
        <f>Permitted_sources!W305</f>
        <v>128.69999999999999</v>
      </c>
      <c r="G690" s="199">
        <f>Permitted_sources!X305</f>
        <v>60</v>
      </c>
      <c r="H690" s="199">
        <f>Permitted_sources!Y305</f>
        <v>56.9</v>
      </c>
      <c r="I690" s="199">
        <f>Permitted_sources!Z305</f>
        <v>0</v>
      </c>
      <c r="J690" s="199">
        <f>Permitted_sources!AA305</f>
        <v>1.9</v>
      </c>
      <c r="K690" s="395" t="str">
        <f t="shared" si="10"/>
        <v>Total</v>
      </c>
      <c r="L690"/>
    </row>
    <row r="691" spans="1:12">
      <c r="A691" t="s">
        <v>387</v>
      </c>
      <c r="B691" t="str">
        <f>Permitted_sources!B306</f>
        <v>35</v>
      </c>
      <c r="C691" t="str">
        <f>Permitted_sources!C306</f>
        <v>35045</v>
      </c>
      <c r="D691" t="str">
        <f>Permitted_sources!V306</f>
        <v>20200252</v>
      </c>
      <c r="E691" t="str">
        <f>VLOOKUP(D691,SCC_xref!$L$6:$M786,2,FALSE)</f>
        <v>Permitted Compressor Engines</v>
      </c>
      <c r="F691" s="199">
        <f>Permitted_sources!W306</f>
        <v>77.8</v>
      </c>
      <c r="G691" s="199">
        <f>Permitted_sources!X306</f>
        <v>36.299999999999997</v>
      </c>
      <c r="H691" s="199">
        <f>Permitted_sources!Y306</f>
        <v>34.4</v>
      </c>
      <c r="I691" s="199">
        <f>Permitted_sources!Z306</f>
        <v>0</v>
      </c>
      <c r="J691" s="199">
        <f>Permitted_sources!AA306</f>
        <v>1.1000000000000001</v>
      </c>
      <c r="K691" s="395" t="str">
        <f t="shared" si="10"/>
        <v>Total</v>
      </c>
      <c r="L691"/>
    </row>
    <row r="692" spans="1:12">
      <c r="A692" t="s">
        <v>387</v>
      </c>
      <c r="B692" t="str">
        <f>Permitted_sources!B307</f>
        <v>35</v>
      </c>
      <c r="C692" t="str">
        <f>Permitted_sources!C307</f>
        <v>35045</v>
      </c>
      <c r="D692" t="str">
        <f>Permitted_sources!V307</f>
        <v>20200252</v>
      </c>
      <c r="E692" t="str">
        <f>VLOOKUP(D692,SCC_xref!$L$6:$M787,2,FALSE)</f>
        <v>Permitted Compressor Engines</v>
      </c>
      <c r="F692" s="199">
        <f>Permitted_sources!W307</f>
        <v>121.5</v>
      </c>
      <c r="G692" s="199">
        <f>Permitted_sources!X307</f>
        <v>56.7</v>
      </c>
      <c r="H692" s="199">
        <f>Permitted_sources!Y307</f>
        <v>53.7</v>
      </c>
      <c r="I692" s="199">
        <f>Permitted_sources!Z307</f>
        <v>0</v>
      </c>
      <c r="J692" s="199">
        <f>Permitted_sources!AA307</f>
        <v>1.8</v>
      </c>
      <c r="K692" s="395" t="str">
        <f t="shared" si="10"/>
        <v>Total</v>
      </c>
      <c r="L692"/>
    </row>
    <row r="693" spans="1:12">
      <c r="A693" t="s">
        <v>387</v>
      </c>
      <c r="B693" t="str">
        <f>Permitted_sources!B308</f>
        <v>35</v>
      </c>
      <c r="C693" t="str">
        <f>Permitted_sources!C308</f>
        <v>35045</v>
      </c>
      <c r="D693" t="str">
        <f>Permitted_sources!V308</f>
        <v>31000404</v>
      </c>
      <c r="E693" t="str">
        <f>VLOOKUP(D693,SCC_xref!$L$6:$M788,2,FALSE)</f>
        <v>Permitted Process Heaters</v>
      </c>
      <c r="F693" s="199">
        <f>Permitted_sources!W308</f>
        <v>18</v>
      </c>
      <c r="G693" s="199">
        <f>Permitted_sources!X308</f>
        <v>0.4</v>
      </c>
      <c r="H693" s="199">
        <f>Permitted_sources!Y308</f>
        <v>4.5</v>
      </c>
      <c r="I693" s="199">
        <f>Permitted_sources!Z308</f>
        <v>0.1</v>
      </c>
      <c r="J693" s="199">
        <f>Permitted_sources!AA308</f>
        <v>0.8</v>
      </c>
      <c r="K693" s="395" t="str">
        <f t="shared" si="10"/>
        <v>Total</v>
      </c>
      <c r="L693"/>
    </row>
    <row r="694" spans="1:12">
      <c r="A694" t="s">
        <v>387</v>
      </c>
      <c r="B694" t="str">
        <f>Permitted_sources!B309</f>
        <v>35</v>
      </c>
      <c r="C694" t="str">
        <f>Permitted_sources!C309</f>
        <v>35045</v>
      </c>
      <c r="D694" t="str">
        <f>Permitted_sources!V309</f>
        <v>31000404</v>
      </c>
      <c r="E694" t="str">
        <f>VLOOKUP(D694,SCC_xref!$L$6:$M789,2,FALSE)</f>
        <v>Permitted Process Heaters</v>
      </c>
      <c r="F694" s="199">
        <f>Permitted_sources!W309</f>
        <v>0.3</v>
      </c>
      <c r="G694" s="199">
        <f>Permitted_sources!X309</f>
        <v>0</v>
      </c>
      <c r="H694" s="199">
        <f>Permitted_sources!Y309</f>
        <v>0.1</v>
      </c>
      <c r="I694" s="199">
        <f>Permitted_sources!Z309</f>
        <v>0</v>
      </c>
      <c r="J694" s="199">
        <f>Permitted_sources!AA309</f>
        <v>0</v>
      </c>
      <c r="K694" s="395" t="str">
        <f t="shared" si="10"/>
        <v>Total</v>
      </c>
      <c r="L694"/>
    </row>
    <row r="695" spans="1:12">
      <c r="A695" t="s">
        <v>387</v>
      </c>
      <c r="B695" t="str">
        <f>Permitted_sources!B310</f>
        <v>35</v>
      </c>
      <c r="C695" t="str">
        <f>Permitted_sources!C310</f>
        <v>35045</v>
      </c>
      <c r="D695" t="str">
        <f>Permitted_sources!V310</f>
        <v>31000404</v>
      </c>
      <c r="E695" t="str">
        <f>VLOOKUP(D695,SCC_xref!$L$6:$M790,2,FALSE)</f>
        <v>Permitted Process Heaters</v>
      </c>
      <c r="F695" s="199">
        <f>Permitted_sources!W310</f>
        <v>1.5</v>
      </c>
      <c r="G695" s="199">
        <f>Permitted_sources!X310</f>
        <v>0.1</v>
      </c>
      <c r="H695" s="199">
        <f>Permitted_sources!Y310</f>
        <v>0.3</v>
      </c>
      <c r="I695" s="199">
        <f>Permitted_sources!Z310</f>
        <v>0</v>
      </c>
      <c r="J695" s="199">
        <f>Permitted_sources!AA310</f>
        <v>0.1</v>
      </c>
      <c r="K695" s="395" t="str">
        <f t="shared" si="10"/>
        <v>Total</v>
      </c>
      <c r="L695"/>
    </row>
    <row r="696" spans="1:12">
      <c r="A696" t="s">
        <v>387</v>
      </c>
      <c r="B696" t="str">
        <f>Permitted_sources!B311</f>
        <v>35</v>
      </c>
      <c r="C696" t="str">
        <f>Permitted_sources!C311</f>
        <v>35045</v>
      </c>
      <c r="D696" t="str">
        <f>Permitted_sources!V311</f>
        <v>31000404</v>
      </c>
      <c r="E696" t="str">
        <f>VLOOKUP(D696,SCC_xref!$L$6:$M791,2,FALSE)</f>
        <v>Permitted Process Heaters</v>
      </c>
      <c r="F696" s="199">
        <f>Permitted_sources!W311</f>
        <v>1.8</v>
      </c>
      <c r="G696" s="199">
        <f>Permitted_sources!X311</f>
        <v>0.1</v>
      </c>
      <c r="H696" s="199">
        <f>Permitted_sources!Y311</f>
        <v>0.4</v>
      </c>
      <c r="I696" s="199">
        <f>Permitted_sources!Z311</f>
        <v>0</v>
      </c>
      <c r="J696" s="199">
        <f>Permitted_sources!AA311</f>
        <v>0.1</v>
      </c>
      <c r="K696" s="395" t="str">
        <f t="shared" si="10"/>
        <v>Total</v>
      </c>
      <c r="L696"/>
    </row>
    <row r="697" spans="1:12">
      <c r="A697" t="s">
        <v>387</v>
      </c>
      <c r="B697" t="str">
        <f>Permitted_sources!B312</f>
        <v>35</v>
      </c>
      <c r="C697" t="str">
        <f>Permitted_sources!C312</f>
        <v>35045</v>
      </c>
      <c r="D697" t="str">
        <f>Permitted_sources!V312</f>
        <v>20200201</v>
      </c>
      <c r="E697" t="str">
        <f>VLOOKUP(D697,SCC_xref!$L$6:$M792,2,FALSE)</f>
        <v>Permitted Compressor Engines</v>
      </c>
      <c r="F697" s="199">
        <f>Permitted_sources!W312</f>
        <v>15.7</v>
      </c>
      <c r="G697" s="199">
        <f>Permitted_sources!X312</f>
        <v>1.1000000000000001</v>
      </c>
      <c r="H697" s="199">
        <f>Permitted_sources!Y312</f>
        <v>23.7</v>
      </c>
      <c r="I697" s="199">
        <f>Permitted_sources!Z312</f>
        <v>0.2</v>
      </c>
      <c r="J697" s="199">
        <f>Permitted_sources!AA312</f>
        <v>0.4</v>
      </c>
      <c r="K697" s="395" t="str">
        <f t="shared" si="10"/>
        <v>Total</v>
      </c>
      <c r="L697"/>
    </row>
    <row r="698" spans="1:12">
      <c r="A698" t="s">
        <v>387</v>
      </c>
      <c r="B698" t="str">
        <f>Permitted_sources!B313</f>
        <v>35</v>
      </c>
      <c r="C698" t="str">
        <f>Permitted_sources!C313</f>
        <v>35045</v>
      </c>
      <c r="D698" t="str">
        <f>Permitted_sources!V313</f>
        <v>31000404</v>
      </c>
      <c r="E698" t="str">
        <f>VLOOKUP(D698,SCC_xref!$L$6:$M793,2,FALSE)</f>
        <v>Permitted Process Heaters</v>
      </c>
      <c r="F698" s="199">
        <f>Permitted_sources!W313</f>
        <v>0.1</v>
      </c>
      <c r="G698" s="199">
        <f>Permitted_sources!X313</f>
        <v>0</v>
      </c>
      <c r="H698" s="199">
        <f>Permitted_sources!Y313</f>
        <v>0</v>
      </c>
      <c r="I698" s="199">
        <f>Permitted_sources!Z313</f>
        <v>0</v>
      </c>
      <c r="J698" s="199">
        <f>Permitted_sources!AA313</f>
        <v>0</v>
      </c>
      <c r="K698" s="395" t="str">
        <f t="shared" si="10"/>
        <v>Total</v>
      </c>
      <c r="L698"/>
    </row>
    <row r="699" spans="1:12">
      <c r="A699" t="s">
        <v>387</v>
      </c>
      <c r="B699" t="str">
        <f>Permitted_sources!B314</f>
        <v>35</v>
      </c>
      <c r="C699" t="str">
        <f>Permitted_sources!C314</f>
        <v>35045</v>
      </c>
      <c r="D699" t="str">
        <f>Permitted_sources!V314</f>
        <v>31000301</v>
      </c>
      <c r="E699" t="str">
        <f>VLOOKUP(D699,SCC_xref!$L$6:$M794,2,FALSE)</f>
        <v>Permitted Dehydrator</v>
      </c>
      <c r="F699" s="199">
        <f>Permitted_sources!W314</f>
        <v>0</v>
      </c>
      <c r="G699" s="199">
        <f>Permitted_sources!X314</f>
        <v>0.6</v>
      </c>
      <c r="H699" s="199">
        <f>Permitted_sources!Y314</f>
        <v>0</v>
      </c>
      <c r="I699" s="199">
        <f>Permitted_sources!Z314</f>
        <v>0</v>
      </c>
      <c r="J699" s="199">
        <f>Permitted_sources!AA314</f>
        <v>0</v>
      </c>
      <c r="K699" s="395" t="str">
        <f t="shared" si="10"/>
        <v>Total</v>
      </c>
      <c r="L699"/>
    </row>
    <row r="700" spans="1:12">
      <c r="A700" t="s">
        <v>387</v>
      </c>
      <c r="B700" t="str">
        <f>Permitted_sources!B315</f>
        <v>35</v>
      </c>
      <c r="C700" t="str">
        <f>Permitted_sources!C315</f>
        <v>35045</v>
      </c>
      <c r="D700" t="str">
        <f>Permitted_sources!V315</f>
        <v>31000302</v>
      </c>
      <c r="E700" t="str">
        <f>VLOOKUP(D700,SCC_xref!$L$6:$M795,2,FALSE)</f>
        <v>Permitted Dehydrator</v>
      </c>
      <c r="F700" s="199">
        <f>Permitted_sources!W315</f>
        <v>0.2</v>
      </c>
      <c r="G700" s="199">
        <f>Permitted_sources!X315</f>
        <v>0</v>
      </c>
      <c r="H700" s="199">
        <f>Permitted_sources!Y315</f>
        <v>0.2</v>
      </c>
      <c r="I700" s="199">
        <f>Permitted_sources!Z315</f>
        <v>0</v>
      </c>
      <c r="J700" s="199">
        <f>Permitted_sources!AA315</f>
        <v>0.1</v>
      </c>
      <c r="K700" s="395" t="str">
        <f t="shared" si="10"/>
        <v>Total</v>
      </c>
      <c r="L700"/>
    </row>
    <row r="701" spans="1:12">
      <c r="A701" t="s">
        <v>387</v>
      </c>
      <c r="B701" t="str">
        <f>Permitted_sources!B316</f>
        <v>35</v>
      </c>
      <c r="C701" t="str">
        <f>Permitted_sources!C316</f>
        <v>35045</v>
      </c>
      <c r="D701" t="str">
        <f>Permitted_sources!V316</f>
        <v>20200254</v>
      </c>
      <c r="E701" t="str">
        <f>VLOOKUP(D701,SCC_xref!$L$6:$M796,2,FALSE)</f>
        <v>Permitted Compressor Engines</v>
      </c>
      <c r="F701" s="199">
        <f>Permitted_sources!W316</f>
        <v>19.600000000000001</v>
      </c>
      <c r="G701" s="199">
        <f>Permitted_sources!X316</f>
        <v>6.3</v>
      </c>
      <c r="H701" s="199">
        <f>Permitted_sources!Y316</f>
        <v>19.600000000000001</v>
      </c>
      <c r="I701" s="199">
        <f>Permitted_sources!Z316</f>
        <v>0</v>
      </c>
      <c r="J701" s="199">
        <f>Permitted_sources!AA316</f>
        <v>0.4</v>
      </c>
      <c r="K701" s="395" t="str">
        <f t="shared" si="10"/>
        <v>Total</v>
      </c>
      <c r="L701"/>
    </row>
    <row r="702" spans="1:12">
      <c r="A702" t="s">
        <v>387</v>
      </c>
      <c r="B702" t="str">
        <f>Permitted_sources!B317</f>
        <v>35</v>
      </c>
      <c r="C702" t="str">
        <f>Permitted_sources!C317</f>
        <v>35045</v>
      </c>
      <c r="D702" t="str">
        <f>Permitted_sources!V317</f>
        <v>31000205</v>
      </c>
      <c r="E702" t="str">
        <f>VLOOKUP(D702,SCC_xref!$L$6:$M797,2,FALSE)</f>
        <v>Permitted Natural Gas Production, Flares</v>
      </c>
      <c r="F702" s="199">
        <f>Permitted_sources!W317</f>
        <v>1.6</v>
      </c>
      <c r="G702" s="199">
        <f>Permitted_sources!X317</f>
        <v>3.1</v>
      </c>
      <c r="H702" s="199">
        <f>Permitted_sources!Y317</f>
        <v>11.6</v>
      </c>
      <c r="I702" s="199">
        <f>Permitted_sources!Z317</f>
        <v>0</v>
      </c>
      <c r="J702" s="199">
        <f>Permitted_sources!AA317</f>
        <v>0</v>
      </c>
      <c r="K702" s="395" t="str">
        <f t="shared" si="10"/>
        <v>Total</v>
      </c>
      <c r="L702"/>
    </row>
    <row r="703" spans="1:12">
      <c r="A703" t="s">
        <v>387</v>
      </c>
      <c r="B703" t="str">
        <f>Permitted_sources!B318</f>
        <v>35</v>
      </c>
      <c r="C703" t="str">
        <f>Permitted_sources!C318</f>
        <v>35045</v>
      </c>
      <c r="D703" t="str">
        <f>Permitted_sources!V318</f>
        <v>31000205</v>
      </c>
      <c r="E703" t="str">
        <f>VLOOKUP(D703,SCC_xref!$L$6:$M798,2,FALSE)</f>
        <v>Permitted Natural Gas Production, Flares</v>
      </c>
      <c r="F703" s="199">
        <f>Permitted_sources!W318</f>
        <v>0.1</v>
      </c>
      <c r="G703" s="199">
        <f>Permitted_sources!X318</f>
        <v>0</v>
      </c>
      <c r="H703" s="199">
        <f>Permitted_sources!Y318</f>
        <v>0.3</v>
      </c>
      <c r="I703" s="199">
        <f>Permitted_sources!Z318</f>
        <v>0</v>
      </c>
      <c r="J703" s="199">
        <f>Permitted_sources!AA318</f>
        <v>0</v>
      </c>
      <c r="K703" s="395" t="str">
        <f t="shared" si="10"/>
        <v>Total</v>
      </c>
      <c r="L703"/>
    </row>
    <row r="704" spans="1:12">
      <c r="A704" t="s">
        <v>387</v>
      </c>
      <c r="B704" t="str">
        <f>Permitted_sources!B319</f>
        <v>35</v>
      </c>
      <c r="C704" t="str">
        <f>Permitted_sources!C319</f>
        <v>35045</v>
      </c>
      <c r="D704" t="str">
        <f>Permitted_sources!V319</f>
        <v>31000304</v>
      </c>
      <c r="E704" t="str">
        <f>VLOOKUP(D704,SCC_xref!$L$6:$M799,2,FALSE)</f>
        <v>Permitted Dehydrator</v>
      </c>
      <c r="F704" s="199">
        <f>Permitted_sources!W319</f>
        <v>0</v>
      </c>
      <c r="G704" s="199">
        <f>Permitted_sources!X319</f>
        <v>0.2</v>
      </c>
      <c r="H704" s="199">
        <f>Permitted_sources!Y319</f>
        <v>0</v>
      </c>
      <c r="I704" s="199">
        <f>Permitted_sources!Z319</f>
        <v>0</v>
      </c>
      <c r="J704" s="199">
        <f>Permitted_sources!AA319</f>
        <v>0</v>
      </c>
      <c r="K704" s="395" t="str">
        <f t="shared" si="10"/>
        <v>Total</v>
      </c>
      <c r="L704"/>
    </row>
    <row r="705" spans="1:12">
      <c r="A705" t="s">
        <v>387</v>
      </c>
      <c r="B705" t="str">
        <f>Permitted_sources!B320</f>
        <v>35</v>
      </c>
      <c r="C705" t="str">
        <f>Permitted_sources!C320</f>
        <v>35045</v>
      </c>
      <c r="D705" t="str">
        <f>Permitted_sources!V320</f>
        <v>31088811</v>
      </c>
      <c r="E705" t="str">
        <f>VLOOKUP(D705,SCC_xref!$L$6:$M800,2,FALSE)</f>
        <v>Permitted Fugitives</v>
      </c>
      <c r="F705" s="199">
        <f>Permitted_sources!W320</f>
        <v>0</v>
      </c>
      <c r="G705" s="199">
        <f>Permitted_sources!X320</f>
        <v>3</v>
      </c>
      <c r="H705" s="199">
        <f>Permitted_sources!Y320</f>
        <v>0</v>
      </c>
      <c r="I705" s="199">
        <f>Permitted_sources!Z320</f>
        <v>0</v>
      </c>
      <c r="J705" s="199">
        <f>Permitted_sources!AA320</f>
        <v>0</v>
      </c>
      <c r="K705" s="395" t="str">
        <f t="shared" si="10"/>
        <v>Total</v>
      </c>
      <c r="L705"/>
    </row>
    <row r="706" spans="1:12">
      <c r="A706" t="s">
        <v>387</v>
      </c>
      <c r="B706" t="str">
        <f>Permitted_sources!B321</f>
        <v>35</v>
      </c>
      <c r="C706" t="str">
        <f>Permitted_sources!C321</f>
        <v>35045</v>
      </c>
      <c r="D706" t="str">
        <f>Permitted_sources!V321</f>
        <v>31000305</v>
      </c>
      <c r="E706" t="str">
        <f>VLOOKUP(D706,SCC_xref!$L$6:$M801,2,FALSE)</f>
        <v>Permitted Natural Gas Production, Gas Sweetening: Amine Process</v>
      </c>
      <c r="F706" s="199">
        <f>Permitted_sources!W321</f>
        <v>0</v>
      </c>
      <c r="G706" s="199">
        <f>Permitted_sources!X321</f>
        <v>8.5</v>
      </c>
      <c r="H706" s="199">
        <f>Permitted_sources!Y321</f>
        <v>0</v>
      </c>
      <c r="I706" s="199">
        <f>Permitted_sources!Z321</f>
        <v>0</v>
      </c>
      <c r="J706" s="199">
        <f>Permitted_sources!AA321</f>
        <v>0</v>
      </c>
      <c r="K706" s="395" t="str">
        <f t="shared" si="10"/>
        <v>Total</v>
      </c>
      <c r="L706"/>
    </row>
    <row r="707" spans="1:12">
      <c r="A707" t="s">
        <v>387</v>
      </c>
      <c r="B707" t="str">
        <f>Permitted_sources!B322</f>
        <v>35</v>
      </c>
      <c r="C707" t="str">
        <f>Permitted_sources!C322</f>
        <v>35045</v>
      </c>
      <c r="D707" t="str">
        <f>Permitted_sources!V322</f>
        <v>40400314</v>
      </c>
      <c r="E707" t="str">
        <f>VLOOKUP(D707,SCC_xref!$L$6:$M802,2,FALSE)</f>
        <v>Permitted Tank Losses</v>
      </c>
      <c r="F707" s="199">
        <f>Permitted_sources!W322</f>
        <v>0</v>
      </c>
      <c r="G707" s="199">
        <f>Permitted_sources!X322</f>
        <v>6</v>
      </c>
      <c r="H707" s="199">
        <f>Permitted_sources!Y322</f>
        <v>0</v>
      </c>
      <c r="I707" s="199">
        <f>Permitted_sources!Z322</f>
        <v>0</v>
      </c>
      <c r="J707" s="199">
        <f>Permitted_sources!AA322</f>
        <v>0</v>
      </c>
      <c r="K707" s="395" t="str">
        <f t="shared" si="10"/>
        <v>Total</v>
      </c>
      <c r="L707"/>
    </row>
    <row r="708" spans="1:12">
      <c r="A708" t="s">
        <v>387</v>
      </c>
      <c r="B708" t="str">
        <f>Permitted_sources!B323</f>
        <v>35</v>
      </c>
      <c r="C708" t="str">
        <f>Permitted_sources!C323</f>
        <v>35045</v>
      </c>
      <c r="D708" t="str">
        <f>Permitted_sources!V323</f>
        <v>40400314</v>
      </c>
      <c r="E708" t="str">
        <f>VLOOKUP(D708,SCC_xref!$L$6:$M803,2,FALSE)</f>
        <v>Permitted Tank Losses</v>
      </c>
      <c r="F708" s="199">
        <f>Permitted_sources!W323</f>
        <v>0</v>
      </c>
      <c r="G708" s="199">
        <f>Permitted_sources!X323</f>
        <v>4</v>
      </c>
      <c r="H708" s="199">
        <f>Permitted_sources!Y323</f>
        <v>0</v>
      </c>
      <c r="I708" s="199">
        <f>Permitted_sources!Z323</f>
        <v>0</v>
      </c>
      <c r="J708" s="199">
        <f>Permitted_sources!AA323</f>
        <v>0</v>
      </c>
      <c r="K708" s="395" t="str">
        <f t="shared" si="10"/>
        <v>Total</v>
      </c>
      <c r="L708"/>
    </row>
    <row r="709" spans="1:12">
      <c r="A709" t="s">
        <v>387</v>
      </c>
      <c r="B709" t="str">
        <f>Permitted_sources!B324</f>
        <v>35</v>
      </c>
      <c r="C709" t="str">
        <f>Permitted_sources!C324</f>
        <v>35045</v>
      </c>
      <c r="D709" t="str">
        <f>Permitted_sources!V324</f>
        <v>40400301</v>
      </c>
      <c r="E709" t="str">
        <f>VLOOKUP(D709,SCC_xref!$L$6:$M804,2,FALSE)</f>
        <v>Permitted Tank Losses</v>
      </c>
      <c r="F709" s="199">
        <f>Permitted_sources!W324</f>
        <v>0</v>
      </c>
      <c r="G709" s="199">
        <f>Permitted_sources!X324</f>
        <v>0.6</v>
      </c>
      <c r="H709" s="199">
        <f>Permitted_sources!Y324</f>
        <v>0</v>
      </c>
      <c r="I709" s="199">
        <f>Permitted_sources!Z324</f>
        <v>0</v>
      </c>
      <c r="J709" s="199">
        <f>Permitted_sources!AA324</f>
        <v>0</v>
      </c>
      <c r="K709" s="395" t="str">
        <f t="shared" si="10"/>
        <v>Total</v>
      </c>
      <c r="L709"/>
    </row>
    <row r="710" spans="1:12">
      <c r="A710" t="s">
        <v>387</v>
      </c>
      <c r="B710" t="str">
        <f>Permitted_sources!B325</f>
        <v>35</v>
      </c>
      <c r="C710" t="str">
        <f>Permitted_sources!C325</f>
        <v>35045</v>
      </c>
      <c r="D710" t="str">
        <f>Permitted_sources!V325</f>
        <v>40400311</v>
      </c>
      <c r="E710" t="str">
        <f>VLOOKUP(D710,SCC_xref!$L$6:$M805,2,FALSE)</f>
        <v>Permitted Tank Losses</v>
      </c>
      <c r="F710" s="199">
        <f>Permitted_sources!W325</f>
        <v>0</v>
      </c>
      <c r="G710" s="199">
        <f>Permitted_sources!X325</f>
        <v>7.6</v>
      </c>
      <c r="H710" s="199">
        <f>Permitted_sources!Y325</f>
        <v>0</v>
      </c>
      <c r="I710" s="199">
        <f>Permitted_sources!Z325</f>
        <v>0</v>
      </c>
      <c r="J710" s="199">
        <f>Permitted_sources!AA325</f>
        <v>0</v>
      </c>
      <c r="K710" s="395" t="str">
        <f t="shared" si="10"/>
        <v>Total</v>
      </c>
      <c r="L710"/>
    </row>
    <row r="711" spans="1:12">
      <c r="A711" t="s">
        <v>387</v>
      </c>
      <c r="B711" t="str">
        <f>Permitted_sources!B326</f>
        <v>35</v>
      </c>
      <c r="C711" t="str">
        <f>Permitted_sources!C326</f>
        <v>35045</v>
      </c>
      <c r="D711" t="str">
        <f>Permitted_sources!V326</f>
        <v>40400311</v>
      </c>
      <c r="E711" t="str">
        <f>VLOOKUP(D711,SCC_xref!$L$6:$M806,2,FALSE)</f>
        <v>Permitted Tank Losses</v>
      </c>
      <c r="F711" s="199">
        <f>Permitted_sources!W326</f>
        <v>0</v>
      </c>
      <c r="G711" s="199">
        <f>Permitted_sources!X326</f>
        <v>5.4</v>
      </c>
      <c r="H711" s="199">
        <f>Permitted_sources!Y326</f>
        <v>0</v>
      </c>
      <c r="I711" s="199">
        <f>Permitted_sources!Z326</f>
        <v>0</v>
      </c>
      <c r="J711" s="199">
        <f>Permitted_sources!AA326</f>
        <v>0</v>
      </c>
      <c r="K711" s="395" t="str">
        <f t="shared" ref="K711:K774" si="11">IF(LEN(C711)=5,"Total","Tribal/Non-tribal")</f>
        <v>Total</v>
      </c>
      <c r="L711"/>
    </row>
    <row r="712" spans="1:12">
      <c r="A712" t="s">
        <v>387</v>
      </c>
      <c r="B712" t="str">
        <f>Permitted_sources!B327</f>
        <v>35</v>
      </c>
      <c r="C712" t="str">
        <f>Permitted_sources!C327</f>
        <v>35045</v>
      </c>
      <c r="D712" t="str">
        <f>Permitted_sources!V327</f>
        <v>40400311</v>
      </c>
      <c r="E712" t="str">
        <f>VLOOKUP(D712,SCC_xref!$L$6:$M807,2,FALSE)</f>
        <v>Permitted Tank Losses</v>
      </c>
      <c r="F712" s="199">
        <f>Permitted_sources!W327</f>
        <v>0</v>
      </c>
      <c r="G712" s="199">
        <f>Permitted_sources!X327</f>
        <v>5.4</v>
      </c>
      <c r="H712" s="199">
        <f>Permitted_sources!Y327</f>
        <v>0</v>
      </c>
      <c r="I712" s="199">
        <f>Permitted_sources!Z327</f>
        <v>0</v>
      </c>
      <c r="J712" s="199">
        <f>Permitted_sources!AA327</f>
        <v>0</v>
      </c>
      <c r="K712" s="395" t="str">
        <f t="shared" si="11"/>
        <v>Total</v>
      </c>
      <c r="L712"/>
    </row>
    <row r="713" spans="1:12">
      <c r="A713" t="s">
        <v>387</v>
      </c>
      <c r="B713" t="str">
        <f>Permitted_sources!B328</f>
        <v>35</v>
      </c>
      <c r="C713" t="str">
        <f>Permitted_sources!C328</f>
        <v>35045</v>
      </c>
      <c r="D713" t="str">
        <f>Permitted_sources!V328</f>
        <v>31000302</v>
      </c>
      <c r="E713" t="str">
        <f>VLOOKUP(D713,SCC_xref!$L$6:$M808,2,FALSE)</f>
        <v>Permitted Dehydrator</v>
      </c>
      <c r="F713" s="199">
        <f>Permitted_sources!W328</f>
        <v>0.2</v>
      </c>
      <c r="G713" s="199">
        <f>Permitted_sources!X328</f>
        <v>0</v>
      </c>
      <c r="H713" s="199">
        <f>Permitted_sources!Y328</f>
        <v>0.2</v>
      </c>
      <c r="I713" s="199">
        <f>Permitted_sources!Z328</f>
        <v>0</v>
      </c>
      <c r="J713" s="199">
        <f>Permitted_sources!AA328</f>
        <v>0.1</v>
      </c>
      <c r="K713" s="395" t="str">
        <f t="shared" si="11"/>
        <v>Total</v>
      </c>
      <c r="L713"/>
    </row>
    <row r="714" spans="1:12">
      <c r="A714" t="s">
        <v>387</v>
      </c>
      <c r="B714" t="str">
        <f>Permitted_sources!B329</f>
        <v>35</v>
      </c>
      <c r="C714" t="str">
        <f>Permitted_sources!C329</f>
        <v>35045</v>
      </c>
      <c r="D714" t="str">
        <f>Permitted_sources!V329</f>
        <v>31088811</v>
      </c>
      <c r="E714" t="str">
        <f>VLOOKUP(D714,SCC_xref!$L$6:$M809,2,FALSE)</f>
        <v>Permitted Fugitives</v>
      </c>
      <c r="F714" s="199">
        <f>Permitted_sources!W329</f>
        <v>0</v>
      </c>
      <c r="G714" s="199">
        <f>Permitted_sources!X329</f>
        <v>32</v>
      </c>
      <c r="H714" s="199">
        <f>Permitted_sources!Y329</f>
        <v>0</v>
      </c>
      <c r="I714" s="199">
        <f>Permitted_sources!Z329</f>
        <v>0</v>
      </c>
      <c r="J714" s="199">
        <f>Permitted_sources!AA329</f>
        <v>0</v>
      </c>
      <c r="K714" s="395" t="str">
        <f t="shared" si="11"/>
        <v>Total</v>
      </c>
      <c r="L714"/>
    </row>
    <row r="715" spans="1:12">
      <c r="A715" t="s">
        <v>387</v>
      </c>
      <c r="B715" t="str">
        <f>Permitted_sources!B330</f>
        <v>35</v>
      </c>
      <c r="C715" t="str">
        <f>Permitted_sources!C330</f>
        <v>35045</v>
      </c>
      <c r="D715" t="str">
        <f>Permitted_sources!V330</f>
        <v>31088811</v>
      </c>
      <c r="E715" t="str">
        <f>VLOOKUP(D715,SCC_xref!$L$6:$M810,2,FALSE)</f>
        <v>Permitted Fugitives</v>
      </c>
      <c r="F715" s="199">
        <f>Permitted_sources!W330</f>
        <v>0</v>
      </c>
      <c r="G715" s="199">
        <f>Permitted_sources!X330</f>
        <v>7.7</v>
      </c>
      <c r="H715" s="199">
        <f>Permitted_sources!Y330</f>
        <v>0</v>
      </c>
      <c r="I715" s="199">
        <f>Permitted_sources!Z330</f>
        <v>0</v>
      </c>
      <c r="J715" s="199">
        <f>Permitted_sources!AA330</f>
        <v>0</v>
      </c>
      <c r="K715" s="395" t="str">
        <f t="shared" si="11"/>
        <v>Total</v>
      </c>
      <c r="L715"/>
    </row>
    <row r="716" spans="1:12">
      <c r="A716" t="s">
        <v>387</v>
      </c>
      <c r="B716" t="str">
        <f>Permitted_sources!B331</f>
        <v>35</v>
      </c>
      <c r="C716" t="str">
        <f>Permitted_sources!C331</f>
        <v>35045</v>
      </c>
      <c r="D716" t="str">
        <f>Permitted_sources!V331</f>
        <v>20200254</v>
      </c>
      <c r="E716" t="str">
        <f>VLOOKUP(D716,SCC_xref!$L$6:$M811,2,FALSE)</f>
        <v>Permitted Compressor Engines</v>
      </c>
      <c r="F716" s="199">
        <f>Permitted_sources!W331</f>
        <v>18.7</v>
      </c>
      <c r="G716" s="199">
        <f>Permitted_sources!X331</f>
        <v>12.5</v>
      </c>
      <c r="H716" s="199">
        <f>Permitted_sources!Y331</f>
        <v>33.299999999999997</v>
      </c>
      <c r="I716" s="199">
        <f>Permitted_sources!Z331</f>
        <v>0</v>
      </c>
      <c r="J716" s="199">
        <f>Permitted_sources!AA331</f>
        <v>0.5</v>
      </c>
      <c r="K716" s="395" t="str">
        <f t="shared" si="11"/>
        <v>Total</v>
      </c>
      <c r="L716"/>
    </row>
    <row r="717" spans="1:12">
      <c r="A717" t="s">
        <v>387</v>
      </c>
      <c r="B717" t="str">
        <f>Permitted_sources!B332</f>
        <v>35</v>
      </c>
      <c r="C717" t="str">
        <f>Permitted_sources!C332</f>
        <v>35045</v>
      </c>
      <c r="D717" t="str">
        <f>Permitted_sources!V332</f>
        <v>31000302</v>
      </c>
      <c r="E717" t="str">
        <f>VLOOKUP(D717,SCC_xref!$L$6:$M812,2,FALSE)</f>
        <v>Permitted Dehydrator</v>
      </c>
      <c r="F717" s="199">
        <f>Permitted_sources!W332</f>
        <v>0.2</v>
      </c>
      <c r="G717" s="199">
        <f>Permitted_sources!X332</f>
        <v>0</v>
      </c>
      <c r="H717" s="199">
        <f>Permitted_sources!Y332</f>
        <v>0.1</v>
      </c>
      <c r="I717" s="199">
        <f>Permitted_sources!Z332</f>
        <v>0</v>
      </c>
      <c r="J717" s="199">
        <f>Permitted_sources!AA332</f>
        <v>0</v>
      </c>
      <c r="K717" s="395" t="str">
        <f t="shared" si="11"/>
        <v>Total</v>
      </c>
      <c r="L717"/>
    </row>
    <row r="718" spans="1:12">
      <c r="A718" t="s">
        <v>387</v>
      </c>
      <c r="B718" t="str">
        <f>Permitted_sources!B333</f>
        <v>35</v>
      </c>
      <c r="C718" t="str">
        <f>Permitted_sources!C333</f>
        <v>35045</v>
      </c>
      <c r="D718" t="str">
        <f>Permitted_sources!V333</f>
        <v>31000302</v>
      </c>
      <c r="E718" t="str">
        <f>VLOOKUP(D718,SCC_xref!$L$6:$M813,2,FALSE)</f>
        <v>Permitted Dehydrator</v>
      </c>
      <c r="F718" s="199">
        <f>Permitted_sources!W333</f>
        <v>0.2</v>
      </c>
      <c r="G718" s="199">
        <f>Permitted_sources!X333</f>
        <v>0</v>
      </c>
      <c r="H718" s="199">
        <f>Permitted_sources!Y333</f>
        <v>0.1</v>
      </c>
      <c r="I718" s="199">
        <f>Permitted_sources!Z333</f>
        <v>0</v>
      </c>
      <c r="J718" s="199">
        <f>Permitted_sources!AA333</f>
        <v>0</v>
      </c>
      <c r="K718" s="395" t="str">
        <f t="shared" si="11"/>
        <v>Total</v>
      </c>
      <c r="L718"/>
    </row>
    <row r="719" spans="1:12">
      <c r="A719" t="s">
        <v>387</v>
      </c>
      <c r="B719" t="str">
        <f>Permitted_sources!B334</f>
        <v>35</v>
      </c>
      <c r="C719" t="str">
        <f>Permitted_sources!C334</f>
        <v>35045</v>
      </c>
      <c r="D719" t="str">
        <f>Permitted_sources!V334</f>
        <v>20200254</v>
      </c>
      <c r="E719" t="str">
        <f>VLOOKUP(D719,SCC_xref!$L$6:$M814,2,FALSE)</f>
        <v>Permitted Compressor Engines</v>
      </c>
      <c r="F719" s="199">
        <f>Permitted_sources!W334</f>
        <v>16.399999999999999</v>
      </c>
      <c r="G719" s="199">
        <f>Permitted_sources!X334</f>
        <v>11</v>
      </c>
      <c r="H719" s="199">
        <f>Permitted_sources!Y334</f>
        <v>29.2</v>
      </c>
      <c r="I719" s="199">
        <f>Permitted_sources!Z334</f>
        <v>0</v>
      </c>
      <c r="J719" s="199">
        <f>Permitted_sources!AA334</f>
        <v>0.4</v>
      </c>
      <c r="K719" s="395" t="str">
        <f t="shared" si="11"/>
        <v>Total</v>
      </c>
      <c r="L719"/>
    </row>
    <row r="720" spans="1:12">
      <c r="A720" t="s">
        <v>387</v>
      </c>
      <c r="B720" t="str">
        <f>Permitted_sources!B335</f>
        <v>35</v>
      </c>
      <c r="C720" t="str">
        <f>Permitted_sources!C335</f>
        <v>35045</v>
      </c>
      <c r="D720" t="str">
        <f>Permitted_sources!V335</f>
        <v>20200254</v>
      </c>
      <c r="E720" t="str">
        <f>VLOOKUP(D720,SCC_xref!$L$6:$M815,2,FALSE)</f>
        <v>Permitted Compressor Engines</v>
      </c>
      <c r="F720" s="199">
        <f>Permitted_sources!W335</f>
        <v>4</v>
      </c>
      <c r="G720" s="199">
        <f>Permitted_sources!X335</f>
        <v>2.7</v>
      </c>
      <c r="H720" s="199">
        <f>Permitted_sources!Y335</f>
        <v>7.2</v>
      </c>
      <c r="I720" s="199">
        <f>Permitted_sources!Z335</f>
        <v>0</v>
      </c>
      <c r="J720" s="199">
        <f>Permitted_sources!AA335</f>
        <v>0.1</v>
      </c>
      <c r="K720" s="395" t="str">
        <f t="shared" si="11"/>
        <v>Total</v>
      </c>
      <c r="L720"/>
    </row>
    <row r="721" spans="1:12">
      <c r="A721" t="s">
        <v>387</v>
      </c>
      <c r="B721" t="str">
        <f>Permitted_sources!B336</f>
        <v>35</v>
      </c>
      <c r="C721" t="str">
        <f>Permitted_sources!C336</f>
        <v>35045</v>
      </c>
      <c r="D721" t="str">
        <f>Permitted_sources!V336</f>
        <v>20200254</v>
      </c>
      <c r="E721" t="str">
        <f>VLOOKUP(D721,SCC_xref!$L$6:$M816,2,FALSE)</f>
        <v>Permitted Compressor Engines</v>
      </c>
      <c r="F721" s="199">
        <f>Permitted_sources!W336</f>
        <v>3.1</v>
      </c>
      <c r="G721" s="199">
        <f>Permitted_sources!X336</f>
        <v>2</v>
      </c>
      <c r="H721" s="199">
        <f>Permitted_sources!Y336</f>
        <v>5.4</v>
      </c>
      <c r="I721" s="199">
        <f>Permitted_sources!Z336</f>
        <v>0</v>
      </c>
      <c r="J721" s="199">
        <f>Permitted_sources!AA336</f>
        <v>0.1</v>
      </c>
      <c r="K721" s="395" t="str">
        <f t="shared" si="11"/>
        <v>Total</v>
      </c>
      <c r="L721"/>
    </row>
    <row r="722" spans="1:12">
      <c r="A722" t="s">
        <v>387</v>
      </c>
      <c r="B722" t="str">
        <f>Permitted_sources!B337</f>
        <v>35</v>
      </c>
      <c r="C722" t="str">
        <f>Permitted_sources!C337</f>
        <v>35045</v>
      </c>
      <c r="D722" t="str">
        <f>Permitted_sources!V337</f>
        <v>20200254</v>
      </c>
      <c r="E722" t="str">
        <f>VLOOKUP(D722,SCC_xref!$L$6:$M817,2,FALSE)</f>
        <v>Permitted Compressor Engines</v>
      </c>
      <c r="F722" s="199">
        <f>Permitted_sources!W337</f>
        <v>17.7</v>
      </c>
      <c r="G722" s="199">
        <f>Permitted_sources!X337</f>
        <v>11.8</v>
      </c>
      <c r="H722" s="199">
        <f>Permitted_sources!Y337</f>
        <v>31.5</v>
      </c>
      <c r="I722" s="199">
        <f>Permitted_sources!Z337</f>
        <v>0</v>
      </c>
      <c r="J722" s="199">
        <f>Permitted_sources!AA337</f>
        <v>0.5</v>
      </c>
      <c r="K722" s="395" t="str">
        <f t="shared" si="11"/>
        <v>Total</v>
      </c>
      <c r="L722"/>
    </row>
    <row r="723" spans="1:12">
      <c r="A723" t="s">
        <v>387</v>
      </c>
      <c r="B723" t="str">
        <f>Permitted_sources!B338</f>
        <v>35</v>
      </c>
      <c r="C723" t="str">
        <f>Permitted_sources!C338</f>
        <v>35045</v>
      </c>
      <c r="D723" t="str">
        <f>Permitted_sources!V338</f>
        <v>31000301</v>
      </c>
      <c r="E723" t="str">
        <f>VLOOKUP(D723,SCC_xref!$L$6:$M818,2,FALSE)</f>
        <v>Permitted Dehydrator</v>
      </c>
      <c r="F723" s="199">
        <f>Permitted_sources!W338</f>
        <v>0</v>
      </c>
      <c r="G723" s="199">
        <f>Permitted_sources!X338</f>
        <v>0.2</v>
      </c>
      <c r="H723" s="199">
        <f>Permitted_sources!Y338</f>
        <v>0</v>
      </c>
      <c r="I723" s="199">
        <f>Permitted_sources!Z338</f>
        <v>0</v>
      </c>
      <c r="J723" s="199">
        <f>Permitted_sources!AA338</f>
        <v>0</v>
      </c>
      <c r="K723" s="395" t="str">
        <f t="shared" si="11"/>
        <v>Total</v>
      </c>
      <c r="L723"/>
    </row>
    <row r="724" spans="1:12">
      <c r="A724" t="s">
        <v>387</v>
      </c>
      <c r="B724" t="str">
        <f>Permitted_sources!B339</f>
        <v>35</v>
      </c>
      <c r="C724" t="str">
        <f>Permitted_sources!C339</f>
        <v>35045</v>
      </c>
      <c r="D724" t="str">
        <f>Permitted_sources!V339</f>
        <v>31000301</v>
      </c>
      <c r="E724" t="str">
        <f>VLOOKUP(D724,SCC_xref!$L$6:$M819,2,FALSE)</f>
        <v>Permitted Dehydrator</v>
      </c>
      <c r="F724" s="199">
        <f>Permitted_sources!W339</f>
        <v>0</v>
      </c>
      <c r="G724" s="199">
        <f>Permitted_sources!X339</f>
        <v>2</v>
      </c>
      <c r="H724" s="199">
        <f>Permitted_sources!Y339</f>
        <v>0</v>
      </c>
      <c r="I724" s="199">
        <f>Permitted_sources!Z339</f>
        <v>0</v>
      </c>
      <c r="J724" s="199">
        <f>Permitted_sources!AA339</f>
        <v>0</v>
      </c>
      <c r="K724" s="395" t="str">
        <f t="shared" si="11"/>
        <v>Total</v>
      </c>
      <c r="L724"/>
    </row>
    <row r="725" spans="1:12">
      <c r="A725" t="s">
        <v>387</v>
      </c>
      <c r="B725" t="str">
        <f>Permitted_sources!B340</f>
        <v>35</v>
      </c>
      <c r="C725" t="str">
        <f>Permitted_sources!C340</f>
        <v>35045</v>
      </c>
      <c r="D725" t="str">
        <f>Permitted_sources!V340</f>
        <v>31000301</v>
      </c>
      <c r="E725" t="str">
        <f>VLOOKUP(D725,SCC_xref!$L$6:$M820,2,FALSE)</f>
        <v>Permitted Dehydrator</v>
      </c>
      <c r="F725" s="199">
        <f>Permitted_sources!W340</f>
        <v>0</v>
      </c>
      <c r="G725" s="199">
        <f>Permitted_sources!X340</f>
        <v>1.7</v>
      </c>
      <c r="H725" s="199">
        <f>Permitted_sources!Y340</f>
        <v>0</v>
      </c>
      <c r="I725" s="199">
        <f>Permitted_sources!Z340</f>
        <v>0</v>
      </c>
      <c r="J725" s="199">
        <f>Permitted_sources!AA340</f>
        <v>0</v>
      </c>
      <c r="K725" s="395" t="str">
        <f t="shared" si="11"/>
        <v>Total</v>
      </c>
      <c r="L725"/>
    </row>
    <row r="726" spans="1:12">
      <c r="A726" t="s">
        <v>387</v>
      </c>
      <c r="B726" t="str">
        <f>Permitted_sources!B341</f>
        <v>35</v>
      </c>
      <c r="C726" t="str">
        <f>Permitted_sources!C341</f>
        <v>35045</v>
      </c>
      <c r="D726" t="str">
        <f>Permitted_sources!V341</f>
        <v>31088811</v>
      </c>
      <c r="E726" t="str">
        <f>VLOOKUP(D726,SCC_xref!$L$6:$M821,2,FALSE)</f>
        <v>Permitted Fugitives</v>
      </c>
      <c r="F726" s="199">
        <f>Permitted_sources!W341</f>
        <v>0</v>
      </c>
      <c r="G726" s="199">
        <f>Permitted_sources!X341</f>
        <v>0.2</v>
      </c>
      <c r="H726" s="199">
        <f>Permitted_sources!Y341</f>
        <v>0</v>
      </c>
      <c r="I726" s="199">
        <f>Permitted_sources!Z341</f>
        <v>0</v>
      </c>
      <c r="J726" s="199">
        <f>Permitted_sources!AA341</f>
        <v>0</v>
      </c>
      <c r="K726" s="395" t="str">
        <f t="shared" si="11"/>
        <v>Total</v>
      </c>
      <c r="L726"/>
    </row>
    <row r="727" spans="1:12">
      <c r="A727" t="s">
        <v>387</v>
      </c>
      <c r="B727" t="str">
        <f>Permitted_sources!B342</f>
        <v>35</v>
      </c>
      <c r="C727" t="str">
        <f>Permitted_sources!C342</f>
        <v>35045</v>
      </c>
      <c r="D727" t="str">
        <f>Permitted_sources!V342</f>
        <v>31000299</v>
      </c>
      <c r="E727" t="str">
        <f>VLOOKUP(D727,SCC_xref!$L$6:$M822,2,FALSE)</f>
        <v>Permitted Natural Gas Production, Other Not Classified</v>
      </c>
      <c r="F727" s="199">
        <f>Permitted_sources!W342</f>
        <v>0</v>
      </c>
      <c r="G727" s="199">
        <f>Permitted_sources!X342</f>
        <v>0.1</v>
      </c>
      <c r="H727" s="199">
        <f>Permitted_sources!Y342</f>
        <v>0</v>
      </c>
      <c r="I727" s="199">
        <f>Permitted_sources!Z342</f>
        <v>0</v>
      </c>
      <c r="J727" s="199">
        <f>Permitted_sources!AA342</f>
        <v>0</v>
      </c>
      <c r="K727" s="395" t="str">
        <f t="shared" si="11"/>
        <v>Total</v>
      </c>
      <c r="L727"/>
    </row>
    <row r="728" spans="1:12">
      <c r="A728" t="s">
        <v>387</v>
      </c>
      <c r="B728" t="str">
        <f>Permitted_sources!B343</f>
        <v>35</v>
      </c>
      <c r="C728" t="str">
        <f>Permitted_sources!C343</f>
        <v>35045</v>
      </c>
      <c r="D728" t="str">
        <f>Permitted_sources!V343</f>
        <v>20200201</v>
      </c>
      <c r="E728" t="str">
        <f>VLOOKUP(D728,SCC_xref!$L$6:$M823,2,FALSE)</f>
        <v>Permitted Compressor Engines</v>
      </c>
      <c r="F728" s="199">
        <f>Permitted_sources!W343</f>
        <v>98.3</v>
      </c>
      <c r="G728" s="199">
        <f>Permitted_sources!X343</f>
        <v>1.3</v>
      </c>
      <c r="H728" s="199">
        <f>Permitted_sources!Y343</f>
        <v>4.7</v>
      </c>
      <c r="I728" s="199">
        <f>Permitted_sources!Z343</f>
        <v>0.3</v>
      </c>
      <c r="J728" s="199">
        <f>Permitted_sources!AA343</f>
        <v>3.5</v>
      </c>
      <c r="K728" s="395" t="str">
        <f t="shared" si="11"/>
        <v>Total</v>
      </c>
      <c r="L728"/>
    </row>
    <row r="729" spans="1:12">
      <c r="A729" t="s">
        <v>387</v>
      </c>
      <c r="B729" t="str">
        <f>Permitted_sources!B344</f>
        <v>35</v>
      </c>
      <c r="C729" t="str">
        <f>Permitted_sources!C344</f>
        <v>35045</v>
      </c>
      <c r="D729" t="str">
        <f>Permitted_sources!V344</f>
        <v>20200201</v>
      </c>
      <c r="E729" t="str">
        <f>VLOOKUP(D729,SCC_xref!$L$6:$M824,2,FALSE)</f>
        <v>Permitted Compressor Engines</v>
      </c>
      <c r="F729" s="199">
        <f>Permitted_sources!W344</f>
        <v>82.9</v>
      </c>
      <c r="G729" s="199">
        <f>Permitted_sources!X344</f>
        <v>1.3</v>
      </c>
      <c r="H729" s="199">
        <f>Permitted_sources!Y344</f>
        <v>9.6</v>
      </c>
      <c r="I729" s="199">
        <f>Permitted_sources!Z344</f>
        <v>0.3</v>
      </c>
      <c r="J729" s="199">
        <f>Permitted_sources!AA344</f>
        <v>3.5</v>
      </c>
      <c r="K729" s="395" t="str">
        <f t="shared" si="11"/>
        <v>Total</v>
      </c>
      <c r="L729"/>
    </row>
    <row r="730" spans="1:12">
      <c r="A730" t="s">
        <v>387</v>
      </c>
      <c r="B730" t="str">
        <f>Permitted_sources!B345</f>
        <v>35</v>
      </c>
      <c r="C730" t="str">
        <f>Permitted_sources!C345</f>
        <v>35045</v>
      </c>
      <c r="D730" t="str">
        <f>Permitted_sources!V345</f>
        <v>20200201</v>
      </c>
      <c r="E730" t="str">
        <f>VLOOKUP(D730,SCC_xref!$L$6:$M825,2,FALSE)</f>
        <v>Permitted Compressor Engines</v>
      </c>
      <c r="F730" s="199">
        <f>Permitted_sources!W345</f>
        <v>79.3</v>
      </c>
      <c r="G730" s="199">
        <f>Permitted_sources!X345</f>
        <v>1.3</v>
      </c>
      <c r="H730" s="199">
        <f>Permitted_sources!Y345</f>
        <v>27</v>
      </c>
      <c r="I730" s="199">
        <f>Permitted_sources!Z345</f>
        <v>0.3</v>
      </c>
      <c r="J730" s="199">
        <f>Permitted_sources!AA345</f>
        <v>3.5</v>
      </c>
      <c r="K730" s="395" t="str">
        <f t="shared" si="11"/>
        <v>Total</v>
      </c>
      <c r="L730"/>
    </row>
    <row r="731" spans="1:12">
      <c r="A731" t="s">
        <v>387</v>
      </c>
      <c r="B731" t="str">
        <f>Permitted_sources!B346</f>
        <v>35</v>
      </c>
      <c r="C731" t="str">
        <f>Permitted_sources!C346</f>
        <v>35045</v>
      </c>
      <c r="D731" t="str">
        <f>Permitted_sources!V346</f>
        <v>20200201</v>
      </c>
      <c r="E731" t="str">
        <f>VLOOKUP(D731,SCC_xref!$L$6:$M826,2,FALSE)</f>
        <v>Permitted Compressor Engines</v>
      </c>
      <c r="F731" s="199">
        <f>Permitted_sources!W346</f>
        <v>63.7</v>
      </c>
      <c r="G731" s="199">
        <f>Permitted_sources!X346</f>
        <v>0.2</v>
      </c>
      <c r="H731" s="199">
        <f>Permitted_sources!Y346</f>
        <v>6.6</v>
      </c>
      <c r="I731" s="199">
        <f>Permitted_sources!Z346</f>
        <v>0.04</v>
      </c>
      <c r="J731" s="199">
        <f>Permitted_sources!AA346</f>
        <v>0.9</v>
      </c>
      <c r="K731" s="395" t="str">
        <f t="shared" si="11"/>
        <v>Total</v>
      </c>
      <c r="L731"/>
    </row>
    <row r="732" spans="1:12">
      <c r="A732" t="s">
        <v>387</v>
      </c>
      <c r="B732" t="str">
        <f>Permitted_sources!B347</f>
        <v>35</v>
      </c>
      <c r="C732" t="str">
        <f>Permitted_sources!C347</f>
        <v>35045</v>
      </c>
      <c r="D732" t="str">
        <f>Permitted_sources!V347</f>
        <v>20200201</v>
      </c>
      <c r="E732" t="str">
        <f>VLOOKUP(D732,SCC_xref!$L$6:$M827,2,FALSE)</f>
        <v>Permitted Compressor Engines</v>
      </c>
      <c r="F732" s="199">
        <f>Permitted_sources!W347</f>
        <v>52.8</v>
      </c>
      <c r="G732" s="199">
        <f>Permitted_sources!X347</f>
        <v>0.2</v>
      </c>
      <c r="H732" s="199">
        <f>Permitted_sources!Y347</f>
        <v>5.0999999999999996</v>
      </c>
      <c r="I732" s="199">
        <f>Permitted_sources!Z347</f>
        <v>0.04</v>
      </c>
      <c r="J732" s="199">
        <f>Permitted_sources!AA347</f>
        <v>0.8</v>
      </c>
      <c r="K732" s="395" t="str">
        <f t="shared" si="11"/>
        <v>Total</v>
      </c>
      <c r="L732"/>
    </row>
    <row r="733" spans="1:12">
      <c r="A733" t="s">
        <v>387</v>
      </c>
      <c r="B733" t="str">
        <f>Permitted_sources!B348</f>
        <v>35</v>
      </c>
      <c r="C733" t="str">
        <f>Permitted_sources!C348</f>
        <v>35045</v>
      </c>
      <c r="D733" t="str">
        <f>Permitted_sources!V348</f>
        <v>20200201</v>
      </c>
      <c r="E733" t="str">
        <f>VLOOKUP(D733,SCC_xref!$L$6:$M828,2,FALSE)</f>
        <v>Permitted Compressor Engines</v>
      </c>
      <c r="F733" s="199">
        <f>Permitted_sources!W348</f>
        <v>52.4</v>
      </c>
      <c r="G733" s="199">
        <f>Permitted_sources!X348</f>
        <v>0.2</v>
      </c>
      <c r="H733" s="199">
        <f>Permitted_sources!Y348</f>
        <v>4.9000000000000004</v>
      </c>
      <c r="I733" s="199">
        <f>Permitted_sources!Z348</f>
        <v>0.04</v>
      </c>
      <c r="J733" s="199">
        <f>Permitted_sources!AA348</f>
        <v>0.9</v>
      </c>
      <c r="K733" s="395" t="str">
        <f t="shared" si="11"/>
        <v>Total</v>
      </c>
      <c r="L733"/>
    </row>
    <row r="734" spans="1:12">
      <c r="A734" t="s">
        <v>387</v>
      </c>
      <c r="B734" t="str">
        <f>Permitted_sources!B349</f>
        <v>35</v>
      </c>
      <c r="C734" t="str">
        <f>Permitted_sources!C349</f>
        <v>35039</v>
      </c>
      <c r="D734" t="str">
        <f>Permitted_sources!V349</f>
        <v>20200201</v>
      </c>
      <c r="E734" t="str">
        <f>VLOOKUP(D734,SCC_xref!$L$6:$M829,2,FALSE)</f>
        <v>Permitted Compressor Engines</v>
      </c>
      <c r="F734" s="199">
        <f>Permitted_sources!W349</f>
        <v>61.9</v>
      </c>
      <c r="G734" s="199">
        <f>Permitted_sources!X349</f>
        <v>0.2</v>
      </c>
      <c r="H734" s="199">
        <f>Permitted_sources!Y349</f>
        <v>4.0999999999999996</v>
      </c>
      <c r="I734" s="199">
        <f>Permitted_sources!Z349</f>
        <v>0.04</v>
      </c>
      <c r="J734" s="199">
        <f>Permitted_sources!AA349</f>
        <v>0.9</v>
      </c>
      <c r="K734" s="395" t="str">
        <f t="shared" si="11"/>
        <v>Total</v>
      </c>
      <c r="L734"/>
    </row>
    <row r="735" spans="1:12">
      <c r="A735" t="s">
        <v>387</v>
      </c>
      <c r="B735" t="str">
        <f>Permitted_sources!B350</f>
        <v>35</v>
      </c>
      <c r="C735" t="str">
        <f>Permitted_sources!C350</f>
        <v>35045</v>
      </c>
      <c r="D735" t="str">
        <f>Permitted_sources!V350</f>
        <v>31000404</v>
      </c>
      <c r="E735" t="str">
        <f>VLOOKUP(D735,SCC_xref!$L$6:$M830,2,FALSE)</f>
        <v>Permitted Process Heaters</v>
      </c>
      <c r="F735" s="199">
        <f>Permitted_sources!W350</f>
        <v>0.7</v>
      </c>
      <c r="G735" s="199">
        <f>Permitted_sources!X350</f>
        <v>0.04</v>
      </c>
      <c r="H735" s="199">
        <f>Permitted_sources!Y350</f>
        <v>0.2</v>
      </c>
      <c r="I735" s="199">
        <f>Permitted_sources!Z350</f>
        <v>0</v>
      </c>
      <c r="J735" s="199">
        <f>Permitted_sources!AA350</f>
        <v>0</v>
      </c>
      <c r="K735" s="395" t="str">
        <f t="shared" si="11"/>
        <v>Total</v>
      </c>
      <c r="L735"/>
    </row>
    <row r="736" spans="1:12">
      <c r="A736" t="s">
        <v>387</v>
      </c>
      <c r="B736" t="str">
        <f>Permitted_sources!B351</f>
        <v>35</v>
      </c>
      <c r="C736" t="str">
        <f>Permitted_sources!C351</f>
        <v>35045</v>
      </c>
      <c r="D736" t="str">
        <f>Permitted_sources!V351</f>
        <v>31000404</v>
      </c>
      <c r="E736" t="str">
        <f>VLOOKUP(D736,SCC_xref!$L$6:$M831,2,FALSE)</f>
        <v>Permitted Process Heaters</v>
      </c>
      <c r="F736" s="199">
        <f>Permitted_sources!W351</f>
        <v>3.7</v>
      </c>
      <c r="G736" s="199">
        <f>Permitted_sources!X351</f>
        <v>0.1</v>
      </c>
      <c r="H736" s="199">
        <f>Permitted_sources!Y351</f>
        <v>1.1000000000000001</v>
      </c>
      <c r="I736" s="199">
        <f>Permitted_sources!Z351</f>
        <v>0.03</v>
      </c>
      <c r="J736" s="199">
        <f>Permitted_sources!AA351</f>
        <v>0</v>
      </c>
      <c r="K736" s="395" t="str">
        <f t="shared" si="11"/>
        <v>Total</v>
      </c>
      <c r="L736"/>
    </row>
    <row r="737" spans="1:12">
      <c r="A737" t="s">
        <v>387</v>
      </c>
      <c r="B737" t="str">
        <f>Permitted_sources!B352</f>
        <v>35</v>
      </c>
      <c r="C737" t="str">
        <f>Permitted_sources!C352</f>
        <v>35045</v>
      </c>
      <c r="D737" t="str">
        <f>Permitted_sources!V352</f>
        <v>31088811</v>
      </c>
      <c r="E737" t="str">
        <f>VLOOKUP(D737,SCC_xref!$L$6:$M832,2,FALSE)</f>
        <v>Permitted Fugitives</v>
      </c>
      <c r="F737" s="199">
        <f>Permitted_sources!W352</f>
        <v>0</v>
      </c>
      <c r="G737" s="199">
        <f>Permitted_sources!X352</f>
        <v>37.9</v>
      </c>
      <c r="H737" s="199">
        <f>Permitted_sources!Y352</f>
        <v>0</v>
      </c>
      <c r="I737" s="199">
        <f>Permitted_sources!Z352</f>
        <v>0</v>
      </c>
      <c r="J737" s="199">
        <f>Permitted_sources!AA352</f>
        <v>0</v>
      </c>
      <c r="K737" s="395" t="str">
        <f t="shared" si="11"/>
        <v>Total</v>
      </c>
      <c r="L737"/>
    </row>
    <row r="738" spans="1:12">
      <c r="A738" t="s">
        <v>387</v>
      </c>
      <c r="B738" t="str">
        <f>Permitted_sources!B353</f>
        <v>35</v>
      </c>
      <c r="C738" t="str">
        <f>Permitted_sources!C353</f>
        <v>35045</v>
      </c>
      <c r="D738" t="str">
        <f>Permitted_sources!V353</f>
        <v>31088811</v>
      </c>
      <c r="E738" t="str">
        <f>VLOOKUP(D738,SCC_xref!$L$6:$M833,2,FALSE)</f>
        <v>Permitted Fugitives</v>
      </c>
      <c r="F738" s="199">
        <f>Permitted_sources!W353</f>
        <v>10</v>
      </c>
      <c r="G738" s="199">
        <f>Permitted_sources!X353</f>
        <v>10</v>
      </c>
      <c r="H738" s="199">
        <f>Permitted_sources!Y353</f>
        <v>10</v>
      </c>
      <c r="I738" s="199">
        <f>Permitted_sources!Z353</f>
        <v>0</v>
      </c>
      <c r="J738" s="199">
        <f>Permitted_sources!AA353</f>
        <v>0</v>
      </c>
      <c r="K738" s="395" t="str">
        <f t="shared" si="11"/>
        <v>Total</v>
      </c>
      <c r="L738"/>
    </row>
    <row r="739" spans="1:12">
      <c r="A739" t="s">
        <v>387</v>
      </c>
      <c r="B739" t="str">
        <f>Permitted_sources!B354</f>
        <v>35</v>
      </c>
      <c r="C739" t="str">
        <f>Permitted_sources!C354</f>
        <v>35045</v>
      </c>
      <c r="D739" t="str">
        <f>Permitted_sources!V354</f>
        <v>20200256</v>
      </c>
      <c r="E739" t="str">
        <f>VLOOKUP(D739,SCC_xref!$L$6:$M834,2,FALSE)</f>
        <v>Permitted Compressor Engines</v>
      </c>
      <c r="F739" s="199">
        <f>Permitted_sources!W354</f>
        <v>14.667999999999999</v>
      </c>
      <c r="G739" s="199">
        <f>Permitted_sources!X354</f>
        <v>4.8890000000000002</v>
      </c>
      <c r="H739" s="199">
        <f>Permitted_sources!Y354</f>
        <v>40.744</v>
      </c>
      <c r="I739" s="199">
        <f>Permitted_sources!Z354</f>
        <v>0</v>
      </c>
      <c r="J739" s="199">
        <f>Permitted_sources!AA354</f>
        <v>0.312</v>
      </c>
      <c r="K739" s="395" t="str">
        <f t="shared" si="11"/>
        <v>Total</v>
      </c>
      <c r="L739"/>
    </row>
    <row r="740" spans="1:12">
      <c r="A740" t="s">
        <v>387</v>
      </c>
      <c r="B740" t="str">
        <f>Permitted_sources!B355</f>
        <v>35</v>
      </c>
      <c r="C740" t="str">
        <f>Permitted_sources!C355</f>
        <v>35045</v>
      </c>
      <c r="D740" t="str">
        <f>Permitted_sources!V355</f>
        <v>20200256</v>
      </c>
      <c r="E740" t="str">
        <f>VLOOKUP(D740,SCC_xref!$L$6:$M835,2,FALSE)</f>
        <v>Permitted Compressor Engines</v>
      </c>
      <c r="F740" s="199">
        <f>Permitted_sources!W355</f>
        <v>28.204999999999998</v>
      </c>
      <c r="G740" s="199">
        <f>Permitted_sources!X355</f>
        <v>7.3719999999999999</v>
      </c>
      <c r="H740" s="199">
        <f>Permitted_sources!Y355</f>
        <v>47.115000000000002</v>
      </c>
      <c r="I740" s="199">
        <f>Permitted_sources!Z355</f>
        <v>0</v>
      </c>
      <c r="J740" s="199">
        <f>Permitted_sources!AA355</f>
        <v>0.59799999999999998</v>
      </c>
      <c r="K740" s="395" t="str">
        <f t="shared" si="11"/>
        <v>Total</v>
      </c>
      <c r="L740"/>
    </row>
    <row r="741" spans="1:12">
      <c r="A741" t="s">
        <v>387</v>
      </c>
      <c r="B741" t="str">
        <f>Permitted_sources!B356</f>
        <v>35</v>
      </c>
      <c r="C741" t="str">
        <f>Permitted_sources!C356</f>
        <v>35045</v>
      </c>
      <c r="D741" t="str">
        <f>Permitted_sources!V356</f>
        <v>20200256</v>
      </c>
      <c r="E741" t="str">
        <f>VLOOKUP(D741,SCC_xref!$L$6:$M836,2,FALSE)</f>
        <v>Permitted Compressor Engines</v>
      </c>
      <c r="F741" s="199">
        <f>Permitted_sources!W356</f>
        <v>8.06</v>
      </c>
      <c r="G741" s="199">
        <f>Permitted_sources!X356</f>
        <v>2.6869999999999998</v>
      </c>
      <c r="H741" s="199">
        <f>Permitted_sources!Y356</f>
        <v>22.39</v>
      </c>
      <c r="I741" s="199">
        <f>Permitted_sources!Z356</f>
        <v>0</v>
      </c>
      <c r="J741" s="199">
        <f>Permitted_sources!AA356</f>
        <v>0.17199999999999999</v>
      </c>
      <c r="K741" s="395" t="str">
        <f t="shared" si="11"/>
        <v>Total</v>
      </c>
      <c r="L741"/>
    </row>
    <row r="742" spans="1:12">
      <c r="A742" t="s">
        <v>387</v>
      </c>
      <c r="B742" t="str">
        <f>Permitted_sources!B357</f>
        <v>35</v>
      </c>
      <c r="C742" t="str">
        <f>Permitted_sources!C357</f>
        <v>35045</v>
      </c>
      <c r="D742" t="str">
        <f>Permitted_sources!V357</f>
        <v>31088811</v>
      </c>
      <c r="E742" t="str">
        <f>VLOOKUP(D742,SCC_xref!$L$6:$M837,2,FALSE)</f>
        <v>Permitted Fugitives</v>
      </c>
      <c r="F742" s="199">
        <f>Permitted_sources!W357</f>
        <v>0</v>
      </c>
      <c r="G742" s="199">
        <f>Permitted_sources!X357</f>
        <v>5.8220000000000001</v>
      </c>
      <c r="H742" s="199">
        <f>Permitted_sources!Y357</f>
        <v>0</v>
      </c>
      <c r="I742" s="199">
        <f>Permitted_sources!Z357</f>
        <v>0</v>
      </c>
      <c r="J742" s="199">
        <f>Permitted_sources!AA357</f>
        <v>0</v>
      </c>
      <c r="K742" s="395" t="str">
        <f t="shared" si="11"/>
        <v>Total</v>
      </c>
      <c r="L742"/>
    </row>
    <row r="743" spans="1:12">
      <c r="A743" t="s">
        <v>387</v>
      </c>
      <c r="B743" t="str">
        <f>Permitted_sources!B358</f>
        <v>35</v>
      </c>
      <c r="C743" t="str">
        <f>Permitted_sources!C358</f>
        <v>35045</v>
      </c>
      <c r="D743" t="str">
        <f>Permitted_sources!V358</f>
        <v>31000299</v>
      </c>
      <c r="E743" t="str">
        <f>VLOOKUP(D743,SCC_xref!$L$6:$M838,2,FALSE)</f>
        <v>Permitted Natural Gas Production, Other Not Classified</v>
      </c>
      <c r="F743" s="199">
        <f>Permitted_sources!W358</f>
        <v>0</v>
      </c>
      <c r="G743" s="199">
        <f>Permitted_sources!X358</f>
        <v>0.26</v>
      </c>
      <c r="H743" s="199">
        <f>Permitted_sources!Y358</f>
        <v>0</v>
      </c>
      <c r="I743" s="199">
        <f>Permitted_sources!Z358</f>
        <v>0</v>
      </c>
      <c r="J743" s="199">
        <f>Permitted_sources!AA358</f>
        <v>0</v>
      </c>
      <c r="K743" s="395" t="str">
        <f t="shared" si="11"/>
        <v>Total</v>
      </c>
      <c r="L743"/>
    </row>
    <row r="744" spans="1:12">
      <c r="A744" t="s">
        <v>387</v>
      </c>
      <c r="B744" t="str">
        <f>Permitted_sources!B359</f>
        <v>35</v>
      </c>
      <c r="C744" t="str">
        <f>Permitted_sources!C359</f>
        <v>35045</v>
      </c>
      <c r="D744" t="str">
        <f>Permitted_sources!V359</f>
        <v>31000299</v>
      </c>
      <c r="E744" t="str">
        <f>VLOOKUP(D744,SCC_xref!$L$6:$M839,2,FALSE)</f>
        <v>Permitted Natural Gas Production, Other Not Classified</v>
      </c>
      <c r="F744" s="199">
        <f>Permitted_sources!W359</f>
        <v>0</v>
      </c>
      <c r="G744" s="199">
        <f>Permitted_sources!X359</f>
        <v>0.42</v>
      </c>
      <c r="H744" s="199">
        <f>Permitted_sources!Y359</f>
        <v>0</v>
      </c>
      <c r="I744" s="199">
        <f>Permitted_sources!Z359</f>
        <v>0</v>
      </c>
      <c r="J744" s="199">
        <f>Permitted_sources!AA359</f>
        <v>0</v>
      </c>
      <c r="K744" s="395" t="str">
        <f t="shared" si="11"/>
        <v>Total</v>
      </c>
      <c r="L744"/>
    </row>
    <row r="745" spans="1:12">
      <c r="A745" t="s">
        <v>387</v>
      </c>
      <c r="B745" t="str">
        <f>Permitted_sources!B360</f>
        <v>35</v>
      </c>
      <c r="C745" t="str">
        <f>Permitted_sources!C360</f>
        <v>35045</v>
      </c>
      <c r="D745" t="str">
        <f>Permitted_sources!V360</f>
        <v>31000228</v>
      </c>
      <c r="E745" t="str">
        <f>VLOOKUP(D745,SCC_xref!$L$6:$M840,2,FALSE)</f>
        <v>Permitted Dehydrator</v>
      </c>
      <c r="F745" s="199">
        <f>Permitted_sources!W360</f>
        <v>2.74</v>
      </c>
      <c r="G745" s="199">
        <f>Permitted_sources!X360</f>
        <v>0</v>
      </c>
      <c r="H745" s="199">
        <f>Permitted_sources!Y360</f>
        <v>0.39100000000000001</v>
      </c>
      <c r="I745" s="199">
        <f>Permitted_sources!Z360</f>
        <v>0.21</v>
      </c>
      <c r="J745" s="199">
        <f>Permitted_sources!AA360</f>
        <v>0.112</v>
      </c>
      <c r="K745" s="395" t="str">
        <f t="shared" si="11"/>
        <v>Total</v>
      </c>
      <c r="L745"/>
    </row>
    <row r="746" spans="1:12">
      <c r="A746" t="s">
        <v>387</v>
      </c>
      <c r="B746" t="str">
        <f>Permitted_sources!B361</f>
        <v>35</v>
      </c>
      <c r="C746" t="str">
        <f>Permitted_sources!C361</f>
        <v>35045</v>
      </c>
      <c r="D746" t="str">
        <f>Permitted_sources!V361</f>
        <v>31000305</v>
      </c>
      <c r="E746" t="str">
        <f>VLOOKUP(D746,SCC_xref!$L$6:$M841,2,FALSE)</f>
        <v>Permitted Natural Gas Production, Gas Sweetening: Amine Process</v>
      </c>
      <c r="F746" s="199">
        <f>Permitted_sources!W361</f>
        <v>0</v>
      </c>
      <c r="G746" s="199">
        <f>Permitted_sources!X361</f>
        <v>3.9420000000000002</v>
      </c>
      <c r="H746" s="199">
        <f>Permitted_sources!Y361</f>
        <v>0</v>
      </c>
      <c r="I746" s="199">
        <f>Permitted_sources!Z361</f>
        <v>0</v>
      </c>
      <c r="J746" s="199">
        <f>Permitted_sources!AA361</f>
        <v>0</v>
      </c>
      <c r="K746" s="395" t="str">
        <f t="shared" si="11"/>
        <v>Total</v>
      </c>
      <c r="L746"/>
    </row>
    <row r="747" spans="1:12">
      <c r="A747" t="s">
        <v>387</v>
      </c>
      <c r="B747" t="str">
        <f>Permitted_sources!B362</f>
        <v>35</v>
      </c>
      <c r="C747" t="str">
        <f>Permitted_sources!C362</f>
        <v>35045</v>
      </c>
      <c r="D747" t="str">
        <f>Permitted_sources!V362</f>
        <v>31000305</v>
      </c>
      <c r="E747" t="str">
        <f>VLOOKUP(D747,SCC_xref!$L$6:$M842,2,FALSE)</f>
        <v>Permitted Natural Gas Production, Gas Sweetening: Amine Process</v>
      </c>
      <c r="F747" s="199">
        <f>Permitted_sources!W362</f>
        <v>13.701000000000001</v>
      </c>
      <c r="G747" s="199">
        <f>Permitted_sources!X362</f>
        <v>0.54200000000000004</v>
      </c>
      <c r="H747" s="199">
        <f>Permitted_sources!Y362</f>
        <v>13.701000000000001</v>
      </c>
      <c r="I747" s="199">
        <f>Permitted_sources!Z362</f>
        <v>2.766</v>
      </c>
      <c r="J747" s="199">
        <f>Permitted_sources!AA362</f>
        <v>1.4710000000000001</v>
      </c>
      <c r="K747" s="395" t="str">
        <f t="shared" si="11"/>
        <v>Total</v>
      </c>
      <c r="L747"/>
    </row>
    <row r="748" spans="1:12">
      <c r="A748" t="s">
        <v>387</v>
      </c>
      <c r="B748" t="str">
        <f>Permitted_sources!B363</f>
        <v>35</v>
      </c>
      <c r="C748" t="str">
        <f>Permitted_sources!C363</f>
        <v>35045</v>
      </c>
      <c r="D748" t="str">
        <f>Permitted_sources!V363</f>
        <v>31000305</v>
      </c>
      <c r="E748" t="str">
        <f>VLOOKUP(D748,SCC_xref!$L$6:$M843,2,FALSE)</f>
        <v>Permitted Natural Gas Production, Gas Sweetening: Amine Process</v>
      </c>
      <c r="F748" s="199">
        <f>Permitted_sources!W363</f>
        <v>13.452</v>
      </c>
      <c r="G748" s="199">
        <f>Permitted_sources!X363</f>
        <v>0.52</v>
      </c>
      <c r="H748" s="199">
        <f>Permitted_sources!Y363</f>
        <v>13.159000000000001</v>
      </c>
      <c r="I748" s="199">
        <f>Permitted_sources!Z363</f>
        <v>2.6560000000000001</v>
      </c>
      <c r="J748" s="199">
        <f>Permitted_sources!AA363</f>
        <v>1.413</v>
      </c>
      <c r="K748" s="395" t="str">
        <f t="shared" si="11"/>
        <v>Total</v>
      </c>
      <c r="L748"/>
    </row>
    <row r="749" spans="1:12">
      <c r="A749" t="s">
        <v>387</v>
      </c>
      <c r="B749" t="str">
        <f>Permitted_sources!B364</f>
        <v>35</v>
      </c>
      <c r="C749" t="str">
        <f>Permitted_sources!C364</f>
        <v>35045</v>
      </c>
      <c r="D749" t="str">
        <f>Permitted_sources!V364</f>
        <v>31000228</v>
      </c>
      <c r="E749" t="str">
        <f>VLOOKUP(D749,SCC_xref!$L$6:$M844,2,FALSE)</f>
        <v>Permitted Dehydrator</v>
      </c>
      <c r="F749" s="199">
        <f>Permitted_sources!W364</f>
        <v>2.3639999999999999</v>
      </c>
      <c r="G749" s="199">
        <f>Permitted_sources!X364</f>
        <v>0</v>
      </c>
      <c r="H749" s="199">
        <f>Permitted_sources!Y364</f>
        <v>0.33800000000000002</v>
      </c>
      <c r="I749" s="199">
        <f>Permitted_sources!Z364</f>
        <v>0.182</v>
      </c>
      <c r="J749" s="199">
        <f>Permitted_sources!AA364</f>
        <v>9.6000000000000002E-2</v>
      </c>
      <c r="K749" s="395" t="str">
        <f t="shared" si="11"/>
        <v>Total</v>
      </c>
      <c r="L749"/>
    </row>
    <row r="750" spans="1:12">
      <c r="A750" t="s">
        <v>387</v>
      </c>
      <c r="B750" t="str">
        <f>Permitted_sources!B365</f>
        <v>35</v>
      </c>
      <c r="C750" t="str">
        <f>Permitted_sources!C365</f>
        <v>35045</v>
      </c>
      <c r="D750" t="str">
        <f>Permitted_sources!V365</f>
        <v>31000227</v>
      </c>
      <c r="E750" t="str">
        <f>VLOOKUP(D750,SCC_xref!$L$6:$M845,2,FALSE)</f>
        <v>Permitted Dehydrator</v>
      </c>
      <c r="F750" s="199">
        <f>Permitted_sources!W365</f>
        <v>0</v>
      </c>
      <c r="G750" s="199">
        <f>Permitted_sources!X365</f>
        <v>11.598000000000001</v>
      </c>
      <c r="H750" s="199">
        <f>Permitted_sources!Y365</f>
        <v>0</v>
      </c>
      <c r="I750" s="199">
        <f>Permitted_sources!Z365</f>
        <v>0</v>
      </c>
      <c r="J750" s="199">
        <f>Permitted_sources!AA365</f>
        <v>0</v>
      </c>
      <c r="K750" s="395" t="str">
        <f t="shared" si="11"/>
        <v>Total</v>
      </c>
      <c r="L750"/>
    </row>
    <row r="751" spans="1:12">
      <c r="A751" t="s">
        <v>387</v>
      </c>
      <c r="B751" t="str">
        <f>Permitted_sources!B366</f>
        <v>35</v>
      </c>
      <c r="C751" t="str">
        <f>Permitted_sources!C366</f>
        <v>35045</v>
      </c>
      <c r="D751" t="str">
        <f>Permitted_sources!V366</f>
        <v>31000305</v>
      </c>
      <c r="E751" t="str">
        <f>VLOOKUP(D751,SCC_xref!$L$6:$M846,2,FALSE)</f>
        <v>Permitted Natural Gas Production, Gas Sweetening: Amine Process</v>
      </c>
      <c r="F751" s="199">
        <f>Permitted_sources!W366</f>
        <v>9.2170000000000005</v>
      </c>
      <c r="G751" s="199">
        <f>Permitted_sources!X366</f>
        <v>0</v>
      </c>
      <c r="H751" s="199">
        <f>Permitted_sources!Y366</f>
        <v>9.016</v>
      </c>
      <c r="I751" s="199">
        <f>Permitted_sources!Z366</f>
        <v>1.82</v>
      </c>
      <c r="J751" s="199">
        <f>Permitted_sources!AA366</f>
        <v>0.96799999999999997</v>
      </c>
      <c r="K751" s="395" t="str">
        <f t="shared" si="11"/>
        <v>Total</v>
      </c>
      <c r="L751"/>
    </row>
    <row r="752" spans="1:12">
      <c r="A752" t="s">
        <v>387</v>
      </c>
      <c r="B752" t="str">
        <f>Permitted_sources!B367</f>
        <v>35</v>
      </c>
      <c r="C752" t="str">
        <f>Permitted_sources!C367</f>
        <v>35045</v>
      </c>
      <c r="D752" t="str">
        <f>Permitted_sources!V367</f>
        <v>31000305</v>
      </c>
      <c r="E752" t="str">
        <f>VLOOKUP(D752,SCC_xref!$L$6:$M847,2,FALSE)</f>
        <v>Permitted Natural Gas Production, Gas Sweetening: Amine Process</v>
      </c>
      <c r="F752" s="199">
        <f>Permitted_sources!W367</f>
        <v>15.426</v>
      </c>
      <c r="G752" s="199">
        <f>Permitted_sources!X367</f>
        <v>0</v>
      </c>
      <c r="H752" s="199">
        <f>Permitted_sources!Y367</f>
        <v>15.09</v>
      </c>
      <c r="I752" s="199">
        <f>Permitted_sources!Z367</f>
        <v>3.0459999999999998</v>
      </c>
      <c r="J752" s="199">
        <f>Permitted_sources!AA367</f>
        <v>1.62</v>
      </c>
      <c r="K752" s="395" t="str">
        <f t="shared" si="11"/>
        <v>Total</v>
      </c>
      <c r="L752"/>
    </row>
    <row r="753" spans="1:12">
      <c r="A753" t="s">
        <v>387</v>
      </c>
      <c r="B753" t="str">
        <f>Permitted_sources!B368</f>
        <v>35</v>
      </c>
      <c r="C753" t="str">
        <f>Permitted_sources!C368</f>
        <v>35045</v>
      </c>
      <c r="D753" t="str">
        <f>Permitted_sources!V368</f>
        <v>31000228</v>
      </c>
      <c r="E753" t="str">
        <f>VLOOKUP(D753,SCC_xref!$L$6:$M848,2,FALSE)</f>
        <v>Permitted Dehydrator</v>
      </c>
      <c r="F753" s="199">
        <f>Permitted_sources!W368</f>
        <v>2.7109999999999999</v>
      </c>
      <c r="G753" s="199">
        <f>Permitted_sources!X368</f>
        <v>0</v>
      </c>
      <c r="H753" s="199">
        <f>Permitted_sources!Y368</f>
        <v>0.38700000000000001</v>
      </c>
      <c r="I753" s="199">
        <f>Permitted_sources!Z368</f>
        <v>0.20799999999999999</v>
      </c>
      <c r="J753" s="199">
        <f>Permitted_sources!AA368</f>
        <v>0.111</v>
      </c>
      <c r="K753" s="395" t="str">
        <f t="shared" si="11"/>
        <v>Total</v>
      </c>
      <c r="L753"/>
    </row>
    <row r="754" spans="1:12">
      <c r="A754" t="s">
        <v>387</v>
      </c>
      <c r="B754" t="str">
        <f>Permitted_sources!B369</f>
        <v>35</v>
      </c>
      <c r="C754" t="str">
        <f>Permitted_sources!C369</f>
        <v>35045</v>
      </c>
      <c r="D754" t="str">
        <f>Permitted_sources!V369</f>
        <v>31000227</v>
      </c>
      <c r="E754" t="str">
        <f>VLOOKUP(D754,SCC_xref!$L$6:$M849,2,FALSE)</f>
        <v>Permitted Dehydrator</v>
      </c>
      <c r="F754" s="199">
        <f>Permitted_sources!W369</f>
        <v>0</v>
      </c>
      <c r="G754" s="199">
        <f>Permitted_sources!X369</f>
        <v>5.3220000000000001</v>
      </c>
      <c r="H754" s="199">
        <f>Permitted_sources!Y369</f>
        <v>0</v>
      </c>
      <c r="I754" s="199">
        <f>Permitted_sources!Z369</f>
        <v>0</v>
      </c>
      <c r="J754" s="199">
        <f>Permitted_sources!AA369</f>
        <v>0</v>
      </c>
      <c r="K754" s="395" t="str">
        <f t="shared" si="11"/>
        <v>Total</v>
      </c>
      <c r="L754"/>
    </row>
    <row r="755" spans="1:12">
      <c r="A755" t="s">
        <v>387</v>
      </c>
      <c r="B755" t="str">
        <f>Permitted_sources!B370</f>
        <v>35</v>
      </c>
      <c r="C755" t="str">
        <f>Permitted_sources!C370</f>
        <v>35045</v>
      </c>
      <c r="D755" t="str">
        <f>Permitted_sources!V370</f>
        <v>31000305</v>
      </c>
      <c r="E755" t="str">
        <f>VLOOKUP(D755,SCC_xref!$L$6:$M850,2,FALSE)</f>
        <v>Permitted Natural Gas Production, Gas Sweetening: Amine Process</v>
      </c>
      <c r="F755" s="199">
        <f>Permitted_sources!W370</f>
        <v>16.170000000000002</v>
      </c>
      <c r="G755" s="199">
        <f>Permitted_sources!X370</f>
        <v>0.626</v>
      </c>
      <c r="H755" s="199">
        <f>Permitted_sources!Y370</f>
        <v>15.818</v>
      </c>
      <c r="I755" s="199">
        <f>Permitted_sources!Z370</f>
        <v>3.1930000000000001</v>
      </c>
      <c r="J755" s="199">
        <f>Permitted_sources!AA370</f>
        <v>1.698</v>
      </c>
      <c r="K755" s="395" t="str">
        <f t="shared" si="11"/>
        <v>Total</v>
      </c>
      <c r="L755"/>
    </row>
    <row r="756" spans="1:12">
      <c r="A756" t="s">
        <v>387</v>
      </c>
      <c r="B756" t="str">
        <f>Permitted_sources!B371</f>
        <v>35</v>
      </c>
      <c r="C756" t="str">
        <f>Permitted_sources!C371</f>
        <v>35045</v>
      </c>
      <c r="D756" t="str">
        <f>Permitted_sources!V371</f>
        <v>31000305</v>
      </c>
      <c r="E756" t="str">
        <f>VLOOKUP(D756,SCC_xref!$L$6:$M851,2,FALSE)</f>
        <v>Permitted Natural Gas Production, Gas Sweetening: Amine Process</v>
      </c>
      <c r="F756" s="199">
        <f>Permitted_sources!W371</f>
        <v>8.5670000000000002</v>
      </c>
      <c r="G756" s="199">
        <f>Permitted_sources!X371</f>
        <v>0</v>
      </c>
      <c r="H756" s="199">
        <f>Permitted_sources!Y371</f>
        <v>8.3800000000000008</v>
      </c>
      <c r="I756" s="199">
        <f>Permitted_sources!Z371</f>
        <v>1.6919999999999999</v>
      </c>
      <c r="J756" s="199">
        <f>Permitted_sources!AA371</f>
        <v>0.9</v>
      </c>
      <c r="K756" s="395" t="str">
        <f t="shared" si="11"/>
        <v>Total</v>
      </c>
      <c r="L756"/>
    </row>
    <row r="757" spans="1:12">
      <c r="A757" t="s">
        <v>387</v>
      </c>
      <c r="B757" t="str">
        <f>Permitted_sources!B372</f>
        <v>35</v>
      </c>
      <c r="C757" t="str">
        <f>Permitted_sources!C372</f>
        <v>35045</v>
      </c>
      <c r="D757" t="str">
        <f>Permitted_sources!V372</f>
        <v>31000228</v>
      </c>
      <c r="E757" t="str">
        <f>VLOOKUP(D757,SCC_xref!$L$6:$M852,2,FALSE)</f>
        <v>Permitted Dehydrator</v>
      </c>
      <c r="F757" s="199">
        <f>Permitted_sources!W372</f>
        <v>3.044</v>
      </c>
      <c r="G757" s="199">
        <f>Permitted_sources!X372</f>
        <v>0</v>
      </c>
      <c r="H757" s="199">
        <f>Permitted_sources!Y372</f>
        <v>0.435</v>
      </c>
      <c r="I757" s="199">
        <f>Permitted_sources!Z372</f>
        <v>0.23400000000000001</v>
      </c>
      <c r="J757" s="199">
        <f>Permitted_sources!AA372</f>
        <v>0.124</v>
      </c>
      <c r="K757" s="395" t="str">
        <f t="shared" si="11"/>
        <v>Total</v>
      </c>
      <c r="L757"/>
    </row>
    <row r="758" spans="1:12">
      <c r="A758" t="s">
        <v>387</v>
      </c>
      <c r="B758" t="str">
        <f>Permitted_sources!B373</f>
        <v>35</v>
      </c>
      <c r="C758" t="str">
        <f>Permitted_sources!C373</f>
        <v>35045</v>
      </c>
      <c r="D758" t="str">
        <f>Permitted_sources!V373</f>
        <v>31000227</v>
      </c>
      <c r="E758" t="str">
        <f>VLOOKUP(D758,SCC_xref!$L$6:$M853,2,FALSE)</f>
        <v>Permitted Dehydrator</v>
      </c>
      <c r="F758" s="199">
        <f>Permitted_sources!W373</f>
        <v>0</v>
      </c>
      <c r="G758" s="199">
        <f>Permitted_sources!X373</f>
        <v>4.7</v>
      </c>
      <c r="H758" s="199">
        <f>Permitted_sources!Y373</f>
        <v>0</v>
      </c>
      <c r="I758" s="199">
        <f>Permitted_sources!Z373</f>
        <v>0</v>
      </c>
      <c r="J758" s="199">
        <f>Permitted_sources!AA373</f>
        <v>0</v>
      </c>
      <c r="K758" s="395" t="str">
        <f t="shared" si="11"/>
        <v>Total</v>
      </c>
      <c r="L758"/>
    </row>
    <row r="759" spans="1:12">
      <c r="A759" t="s">
        <v>387</v>
      </c>
      <c r="B759" t="str">
        <f>Permitted_sources!B374</f>
        <v>35</v>
      </c>
      <c r="C759" t="str">
        <f>Permitted_sources!C374</f>
        <v>35045</v>
      </c>
      <c r="D759" t="str">
        <f>Permitted_sources!V374</f>
        <v>31000305</v>
      </c>
      <c r="E759" t="str">
        <f>VLOOKUP(D759,SCC_xref!$L$6:$M854,2,FALSE)</f>
        <v>Permitted Natural Gas Production, Gas Sweetening: Amine Process</v>
      </c>
      <c r="F759" s="199">
        <f>Permitted_sources!W374</f>
        <v>0</v>
      </c>
      <c r="G759" s="199">
        <f>Permitted_sources!X374</f>
        <v>3.9420000000000002</v>
      </c>
      <c r="H759" s="199">
        <f>Permitted_sources!Y374</f>
        <v>0</v>
      </c>
      <c r="I759" s="199">
        <f>Permitted_sources!Z374</f>
        <v>0</v>
      </c>
      <c r="J759" s="199">
        <f>Permitted_sources!AA374</f>
        <v>0</v>
      </c>
      <c r="K759" s="395" t="str">
        <f t="shared" si="11"/>
        <v>Total</v>
      </c>
      <c r="L759"/>
    </row>
    <row r="760" spans="1:12">
      <c r="A760" t="s">
        <v>387</v>
      </c>
      <c r="B760" t="str">
        <f>Permitted_sources!B375</f>
        <v>35</v>
      </c>
      <c r="C760" t="str">
        <f>Permitted_sources!C375</f>
        <v>35045</v>
      </c>
      <c r="D760" t="str">
        <f>Permitted_sources!V375</f>
        <v>31000404</v>
      </c>
      <c r="E760" t="str">
        <f>VLOOKUP(D760,SCC_xref!$L$6:$M855,2,FALSE)</f>
        <v>Permitted Process Heaters</v>
      </c>
      <c r="F760" s="199">
        <f>Permitted_sources!W375</f>
        <v>17.808</v>
      </c>
      <c r="G760" s="199">
        <f>Permitted_sources!X375</f>
        <v>0.72699999999999998</v>
      </c>
      <c r="H760" s="199">
        <f>Permitted_sources!Y375</f>
        <v>11.266</v>
      </c>
      <c r="I760" s="199">
        <f>Permitted_sources!Z375</f>
        <v>3.1779999999999999</v>
      </c>
      <c r="J760" s="199">
        <f>Permitted_sources!AA375</f>
        <v>1.69</v>
      </c>
      <c r="K760" s="395" t="str">
        <f t="shared" si="11"/>
        <v>Total</v>
      </c>
      <c r="L760"/>
    </row>
    <row r="761" spans="1:12">
      <c r="A761" t="s">
        <v>387</v>
      </c>
      <c r="B761" t="str">
        <f>Permitted_sources!B376</f>
        <v>35</v>
      </c>
      <c r="C761" t="str">
        <f>Permitted_sources!C376</f>
        <v>35045</v>
      </c>
      <c r="D761" t="str">
        <f>Permitted_sources!V376</f>
        <v>31000404</v>
      </c>
      <c r="E761" t="str">
        <f>VLOOKUP(D761,SCC_xref!$L$6:$M856,2,FALSE)</f>
        <v>Permitted Process Heaters</v>
      </c>
      <c r="F761" s="199">
        <f>Permitted_sources!W376</f>
        <v>18.661000000000001</v>
      </c>
      <c r="G761" s="199">
        <f>Permitted_sources!X376</f>
        <v>0.76200000000000001</v>
      </c>
      <c r="H761" s="199">
        <f>Permitted_sources!Y376</f>
        <v>11.805999999999999</v>
      </c>
      <c r="I761" s="199">
        <f>Permitted_sources!Z376</f>
        <v>3.33</v>
      </c>
      <c r="J761" s="199">
        <f>Permitted_sources!AA376</f>
        <v>1.7709999999999999</v>
      </c>
      <c r="K761" s="395" t="str">
        <f t="shared" si="11"/>
        <v>Total</v>
      </c>
      <c r="L761"/>
    </row>
    <row r="762" spans="1:12">
      <c r="A762" t="s">
        <v>387</v>
      </c>
      <c r="B762" t="str">
        <f>Permitted_sources!B377</f>
        <v>35</v>
      </c>
      <c r="C762" t="str">
        <f>Permitted_sources!C377</f>
        <v>35045</v>
      </c>
      <c r="D762" t="str">
        <f>Permitted_sources!V377</f>
        <v>31000228</v>
      </c>
      <c r="E762" t="str">
        <f>VLOOKUP(D762,SCC_xref!$L$6:$M857,2,FALSE)</f>
        <v>Permitted Dehydrator</v>
      </c>
      <c r="F762" s="199">
        <f>Permitted_sources!W377</f>
        <v>2.8860000000000001</v>
      </c>
      <c r="G762" s="199">
        <f>Permitted_sources!X377</f>
        <v>0</v>
      </c>
      <c r="H762" s="199">
        <f>Permitted_sources!Y377</f>
        <v>0.41199999999999998</v>
      </c>
      <c r="I762" s="199">
        <f>Permitted_sources!Z377</f>
        <v>0.222</v>
      </c>
      <c r="J762" s="199">
        <f>Permitted_sources!AA377</f>
        <v>0.11799999999999999</v>
      </c>
      <c r="K762" s="395" t="str">
        <f t="shared" si="11"/>
        <v>Total</v>
      </c>
      <c r="L762"/>
    </row>
    <row r="763" spans="1:12">
      <c r="A763" t="s">
        <v>387</v>
      </c>
      <c r="B763" t="str">
        <f>Permitted_sources!B378</f>
        <v>35</v>
      </c>
      <c r="C763" t="str">
        <f>Permitted_sources!C378</f>
        <v>35045</v>
      </c>
      <c r="D763" t="str">
        <f>Permitted_sources!V378</f>
        <v>31000227</v>
      </c>
      <c r="E763" t="str">
        <f>VLOOKUP(D763,SCC_xref!$L$6:$M858,2,FALSE)</f>
        <v>Permitted Dehydrator</v>
      </c>
      <c r="F763" s="199">
        <f>Permitted_sources!W378</f>
        <v>0</v>
      </c>
      <c r="G763" s="199">
        <f>Permitted_sources!X378</f>
        <v>11.598000000000001</v>
      </c>
      <c r="H763" s="199">
        <f>Permitted_sources!Y378</f>
        <v>0</v>
      </c>
      <c r="I763" s="199">
        <f>Permitted_sources!Z378</f>
        <v>0</v>
      </c>
      <c r="J763" s="199">
        <f>Permitted_sources!AA378</f>
        <v>0</v>
      </c>
      <c r="K763" s="395" t="str">
        <f t="shared" si="11"/>
        <v>Total</v>
      </c>
      <c r="L763"/>
    </row>
    <row r="764" spans="1:12">
      <c r="A764" t="s">
        <v>387</v>
      </c>
      <c r="B764" t="str">
        <f>Permitted_sources!B379</f>
        <v>35</v>
      </c>
      <c r="C764" t="str">
        <f>Permitted_sources!C379</f>
        <v>35045</v>
      </c>
      <c r="D764" t="str">
        <f>Permitted_sources!V379</f>
        <v>31000404</v>
      </c>
      <c r="E764" t="str">
        <f>VLOOKUP(D764,SCC_xref!$L$6:$M859,2,FALSE)</f>
        <v>Permitted Process Heaters</v>
      </c>
      <c r="F764" s="199">
        <f>Permitted_sources!W379</f>
        <v>19.094000000000001</v>
      </c>
      <c r="G764" s="199">
        <f>Permitted_sources!X379</f>
        <v>0.77900000000000003</v>
      </c>
      <c r="H764" s="199">
        <f>Permitted_sources!Y379</f>
        <v>12.08</v>
      </c>
      <c r="I764" s="199">
        <f>Permitted_sources!Z379</f>
        <v>3.407</v>
      </c>
      <c r="J764" s="199">
        <f>Permitted_sources!AA379</f>
        <v>1.8120000000000001</v>
      </c>
      <c r="K764" s="395" t="str">
        <f t="shared" si="11"/>
        <v>Total</v>
      </c>
      <c r="L764"/>
    </row>
    <row r="765" spans="1:12">
      <c r="A765" t="s">
        <v>387</v>
      </c>
      <c r="B765" t="str">
        <f>Permitted_sources!B380</f>
        <v>35</v>
      </c>
      <c r="C765" t="str">
        <f>Permitted_sources!C380</f>
        <v>35045</v>
      </c>
      <c r="D765" t="str">
        <f>Permitted_sources!V380</f>
        <v>31000404</v>
      </c>
      <c r="E765" t="str">
        <f>VLOOKUP(D765,SCC_xref!$L$6:$M860,2,FALSE)</f>
        <v>Permitted Process Heaters</v>
      </c>
      <c r="F765" s="199">
        <f>Permitted_sources!W380</f>
        <v>20.655999999999999</v>
      </c>
      <c r="G765" s="199">
        <f>Permitted_sources!X380</f>
        <v>0.84299999999999997</v>
      </c>
      <c r="H765" s="199">
        <f>Permitted_sources!Y380</f>
        <v>13.068</v>
      </c>
      <c r="I765" s="199">
        <f>Permitted_sources!Z380</f>
        <v>3.6859999999999999</v>
      </c>
      <c r="J765" s="199">
        <f>Permitted_sources!AA380</f>
        <v>1.96</v>
      </c>
      <c r="K765" s="395" t="str">
        <f t="shared" si="11"/>
        <v>Total</v>
      </c>
      <c r="L765"/>
    </row>
    <row r="766" spans="1:12">
      <c r="A766" t="s">
        <v>387</v>
      </c>
      <c r="B766" t="str">
        <f>Permitted_sources!B381</f>
        <v>35</v>
      </c>
      <c r="C766" t="str">
        <f>Permitted_sources!C381</f>
        <v>35045</v>
      </c>
      <c r="D766" t="str">
        <f>Permitted_sources!V381</f>
        <v>31000227</v>
      </c>
      <c r="E766" t="str">
        <f>VLOOKUP(D766,SCC_xref!$L$6:$M861,2,FALSE)</f>
        <v>Permitted Dehydrator</v>
      </c>
      <c r="F766" s="199">
        <f>Permitted_sources!W381</f>
        <v>0</v>
      </c>
      <c r="G766" s="199">
        <f>Permitted_sources!X381</f>
        <v>11.598000000000001</v>
      </c>
      <c r="H766" s="199">
        <f>Permitted_sources!Y381</f>
        <v>0</v>
      </c>
      <c r="I766" s="199">
        <f>Permitted_sources!Z381</f>
        <v>0</v>
      </c>
      <c r="J766" s="199">
        <f>Permitted_sources!AA381</f>
        <v>0</v>
      </c>
      <c r="K766" s="395" t="str">
        <f t="shared" si="11"/>
        <v>Total</v>
      </c>
      <c r="L766"/>
    </row>
    <row r="767" spans="1:12">
      <c r="A767" t="s">
        <v>387</v>
      </c>
      <c r="B767" t="str">
        <f>Permitted_sources!B382</f>
        <v>35</v>
      </c>
      <c r="C767" t="str">
        <f>Permitted_sources!C382</f>
        <v>35045</v>
      </c>
      <c r="D767" t="str">
        <f>Permitted_sources!V382</f>
        <v>31000299</v>
      </c>
      <c r="E767" t="str">
        <f>VLOOKUP(D767,SCC_xref!$L$6:$M862,2,FALSE)</f>
        <v>Permitted Natural Gas Production, Other Not Classified</v>
      </c>
      <c r="F767" s="199">
        <f>Permitted_sources!W382</f>
        <v>0</v>
      </c>
      <c r="G767" s="199">
        <f>Permitted_sources!X382</f>
        <v>6.55</v>
      </c>
      <c r="H767" s="199">
        <f>Permitted_sources!Y382</f>
        <v>0</v>
      </c>
      <c r="I767" s="199">
        <f>Permitted_sources!Z382</f>
        <v>0</v>
      </c>
      <c r="J767" s="199">
        <f>Permitted_sources!AA382</f>
        <v>0</v>
      </c>
      <c r="K767" s="395" t="str">
        <f t="shared" si="11"/>
        <v>Total</v>
      </c>
      <c r="L767"/>
    </row>
    <row r="768" spans="1:12">
      <c r="A768" t="s">
        <v>387</v>
      </c>
      <c r="B768" t="str">
        <f>Permitted_sources!B383</f>
        <v>35</v>
      </c>
      <c r="C768" t="str">
        <f>Permitted_sources!C383</f>
        <v>35045</v>
      </c>
      <c r="D768" t="str">
        <f>Permitted_sources!V383</f>
        <v>20200256</v>
      </c>
      <c r="E768" t="str">
        <f>VLOOKUP(D768,SCC_xref!$L$6:$M863,2,FALSE)</f>
        <v>Permitted Compressor Engines</v>
      </c>
      <c r="F768" s="199">
        <f>Permitted_sources!W383</f>
        <v>22.526</v>
      </c>
      <c r="G768" s="199">
        <f>Permitted_sources!X383</f>
        <v>6.0069999999999997</v>
      </c>
      <c r="H768" s="199">
        <f>Permitted_sources!Y383</f>
        <v>37.844000000000001</v>
      </c>
      <c r="I768" s="199">
        <f>Permitted_sources!Z383</f>
        <v>0</v>
      </c>
      <c r="J768" s="199">
        <f>Permitted_sources!AA383</f>
        <v>0.48299999999999998</v>
      </c>
      <c r="K768" s="395" t="str">
        <f t="shared" si="11"/>
        <v>Total</v>
      </c>
      <c r="L768"/>
    </row>
    <row r="769" spans="1:12">
      <c r="A769" t="s">
        <v>387</v>
      </c>
      <c r="B769" t="str">
        <f>Permitted_sources!B384</f>
        <v>35</v>
      </c>
      <c r="C769" t="str">
        <f>Permitted_sources!C384</f>
        <v>35045</v>
      </c>
      <c r="D769" t="str">
        <f>Permitted_sources!V384</f>
        <v>20200256</v>
      </c>
      <c r="E769" t="str">
        <f>VLOOKUP(D769,SCC_xref!$L$6:$M864,2,FALSE)</f>
        <v>Permitted Compressor Engines</v>
      </c>
      <c r="F769" s="199">
        <f>Permitted_sources!W384</f>
        <v>33.427999999999997</v>
      </c>
      <c r="G769" s="199">
        <f>Permitted_sources!X384</f>
        <v>8.9139999999999997</v>
      </c>
      <c r="H769" s="199">
        <f>Permitted_sources!Y384</f>
        <v>56.158999999999999</v>
      </c>
      <c r="I769" s="199">
        <f>Permitted_sources!Z384</f>
        <v>0</v>
      </c>
      <c r="J769" s="199">
        <f>Permitted_sources!AA384</f>
        <v>0.71699999999999997</v>
      </c>
      <c r="K769" s="395" t="str">
        <f t="shared" si="11"/>
        <v>Total</v>
      </c>
      <c r="L769"/>
    </row>
    <row r="770" spans="1:12">
      <c r="A770" t="s">
        <v>387</v>
      </c>
      <c r="B770" t="str">
        <f>Permitted_sources!B385</f>
        <v>35</v>
      </c>
      <c r="C770" t="str">
        <f>Permitted_sources!C385</f>
        <v>35045</v>
      </c>
      <c r="D770" t="str">
        <f>Permitted_sources!V385</f>
        <v>20200256</v>
      </c>
      <c r="E770" t="str">
        <f>VLOOKUP(D770,SCC_xref!$L$6:$M865,2,FALSE)</f>
        <v>Permitted Compressor Engines</v>
      </c>
      <c r="F770" s="199">
        <f>Permitted_sources!W385</f>
        <v>34.470999999999997</v>
      </c>
      <c r="G770" s="199">
        <f>Permitted_sources!X385</f>
        <v>9.1920000000000002</v>
      </c>
      <c r="H770" s="199">
        <f>Permitted_sources!Y385</f>
        <v>57.911000000000001</v>
      </c>
      <c r="I770" s="199">
        <f>Permitted_sources!Z385</f>
        <v>0</v>
      </c>
      <c r="J770" s="199">
        <f>Permitted_sources!AA385</f>
        <v>0.73899999999999999</v>
      </c>
      <c r="K770" s="395" t="str">
        <f t="shared" si="11"/>
        <v>Total</v>
      </c>
      <c r="L770"/>
    </row>
    <row r="771" spans="1:12">
      <c r="A771" t="s">
        <v>387</v>
      </c>
      <c r="B771" t="str">
        <f>Permitted_sources!B386</f>
        <v>35</v>
      </c>
      <c r="C771" t="str">
        <f>Permitted_sources!C386</f>
        <v>35045</v>
      </c>
      <c r="D771" t="str">
        <f>Permitted_sources!V386</f>
        <v>20200256</v>
      </c>
      <c r="E771" t="str">
        <f>VLOOKUP(D771,SCC_xref!$L$6:$M866,2,FALSE)</f>
        <v>Permitted Compressor Engines</v>
      </c>
      <c r="F771" s="199">
        <f>Permitted_sources!W386</f>
        <v>24.59</v>
      </c>
      <c r="G771" s="199">
        <f>Permitted_sources!X386</f>
        <v>6.5570000000000004</v>
      </c>
      <c r="H771" s="199">
        <f>Permitted_sources!Y386</f>
        <v>41.311</v>
      </c>
      <c r="I771" s="199">
        <f>Permitted_sources!Z386</f>
        <v>0</v>
      </c>
      <c r="J771" s="199">
        <f>Permitted_sources!AA386</f>
        <v>0.52700000000000002</v>
      </c>
      <c r="K771" s="395" t="str">
        <f t="shared" si="11"/>
        <v>Total</v>
      </c>
      <c r="L771"/>
    </row>
    <row r="772" spans="1:12">
      <c r="A772" t="s">
        <v>387</v>
      </c>
      <c r="B772" t="str">
        <f>Permitted_sources!B387</f>
        <v>35</v>
      </c>
      <c r="C772" t="str">
        <f>Permitted_sources!C387</f>
        <v>35045</v>
      </c>
      <c r="D772" t="str">
        <f>Permitted_sources!V387</f>
        <v>31000299</v>
      </c>
      <c r="E772" t="str">
        <f>VLOOKUP(D772,SCC_xref!$L$6:$M867,2,FALSE)</f>
        <v>Permitted Natural Gas Production, Other Not Classified</v>
      </c>
      <c r="F772" s="199">
        <f>Permitted_sources!W387</f>
        <v>0</v>
      </c>
      <c r="G772" s="199">
        <f>Permitted_sources!X387</f>
        <v>0.56999999999999995</v>
      </c>
      <c r="H772" s="199">
        <f>Permitted_sources!Y387</f>
        <v>0</v>
      </c>
      <c r="I772" s="199">
        <f>Permitted_sources!Z387</f>
        <v>0</v>
      </c>
      <c r="J772" s="199">
        <f>Permitted_sources!AA387</f>
        <v>0</v>
      </c>
      <c r="K772" s="395" t="str">
        <f t="shared" si="11"/>
        <v>Total</v>
      </c>
      <c r="L772"/>
    </row>
    <row r="773" spans="1:12">
      <c r="A773" t="s">
        <v>387</v>
      </c>
      <c r="B773" t="str">
        <f>Permitted_sources!B388</f>
        <v>35</v>
      </c>
      <c r="C773" t="str">
        <f>Permitted_sources!C388</f>
        <v>35045</v>
      </c>
      <c r="D773" t="str">
        <f>Permitted_sources!V388</f>
        <v>31088811</v>
      </c>
      <c r="E773" t="str">
        <f>VLOOKUP(D773,SCC_xref!$L$6:$M868,2,FALSE)</f>
        <v>Permitted Fugitives</v>
      </c>
      <c r="F773" s="199">
        <f>Permitted_sources!W388</f>
        <v>0</v>
      </c>
      <c r="G773" s="199">
        <f>Permitted_sources!X388</f>
        <v>3.1</v>
      </c>
      <c r="H773" s="199">
        <f>Permitted_sources!Y388</f>
        <v>0</v>
      </c>
      <c r="I773" s="199">
        <f>Permitted_sources!Z388</f>
        <v>0</v>
      </c>
      <c r="J773" s="199">
        <f>Permitted_sources!AA388</f>
        <v>0</v>
      </c>
      <c r="K773" s="395" t="str">
        <f t="shared" si="11"/>
        <v>Total</v>
      </c>
      <c r="L773"/>
    </row>
    <row r="774" spans="1:12">
      <c r="A774" t="s">
        <v>387</v>
      </c>
      <c r="B774" t="str">
        <f>Permitted_sources!B389</f>
        <v>35</v>
      </c>
      <c r="C774" t="str">
        <f>Permitted_sources!C389</f>
        <v>35045</v>
      </c>
      <c r="D774" t="str">
        <f>Permitted_sources!V389</f>
        <v>20200201</v>
      </c>
      <c r="E774" t="str">
        <f>VLOOKUP(D774,SCC_xref!$L$6:$M869,2,FALSE)</f>
        <v>Permitted Compressor Engines</v>
      </c>
      <c r="F774" s="199">
        <f>Permitted_sources!W389</f>
        <v>4.3</v>
      </c>
      <c r="G774" s="199">
        <f>Permitted_sources!X389</f>
        <v>0.1</v>
      </c>
      <c r="H774" s="199">
        <f>Permitted_sources!Y389</f>
        <v>4.5</v>
      </c>
      <c r="I774" s="199">
        <f>Permitted_sources!Z389</f>
        <v>0.1</v>
      </c>
      <c r="J774" s="199">
        <f>Permitted_sources!AA389</f>
        <v>0.1</v>
      </c>
      <c r="K774" s="395" t="str">
        <f t="shared" si="11"/>
        <v>Total</v>
      </c>
      <c r="L774"/>
    </row>
    <row r="775" spans="1:12">
      <c r="A775" t="s">
        <v>387</v>
      </c>
      <c r="B775" t="str">
        <f>Permitted_sources!B390</f>
        <v>35</v>
      </c>
      <c r="C775" t="str">
        <f>Permitted_sources!C390</f>
        <v>35045</v>
      </c>
      <c r="D775" t="str">
        <f>Permitted_sources!V390</f>
        <v>20200201</v>
      </c>
      <c r="E775" t="str">
        <f>VLOOKUP(D775,SCC_xref!$L$6:$M870,2,FALSE)</f>
        <v>Permitted Compressor Engines</v>
      </c>
      <c r="F775" s="199">
        <f>Permitted_sources!W390</f>
        <v>7.2</v>
      </c>
      <c r="G775" s="199">
        <f>Permitted_sources!X390</f>
        <v>0.2</v>
      </c>
      <c r="H775" s="199">
        <f>Permitted_sources!Y390</f>
        <v>7.7</v>
      </c>
      <c r="I775" s="199">
        <f>Permitted_sources!Z390</f>
        <v>0.1</v>
      </c>
      <c r="J775" s="199">
        <f>Permitted_sources!AA390</f>
        <v>0.2</v>
      </c>
      <c r="K775" s="395" t="str">
        <f t="shared" ref="K775:K838" si="12">IF(LEN(C775)=5,"Total","Tribal/Non-tribal")</f>
        <v>Total</v>
      </c>
      <c r="L775"/>
    </row>
    <row r="776" spans="1:12">
      <c r="A776" t="s">
        <v>387</v>
      </c>
      <c r="B776" t="str">
        <f>Permitted_sources!B391</f>
        <v>35</v>
      </c>
      <c r="C776" t="str">
        <f>Permitted_sources!C391</f>
        <v>35045</v>
      </c>
      <c r="D776" t="str">
        <f>Permitted_sources!V391</f>
        <v>20200201</v>
      </c>
      <c r="E776" t="str">
        <f>VLOOKUP(D776,SCC_xref!$L$6:$M871,2,FALSE)</f>
        <v>Permitted Compressor Engines</v>
      </c>
      <c r="F776" s="199">
        <f>Permitted_sources!W391</f>
        <v>12.3</v>
      </c>
      <c r="G776" s="199">
        <f>Permitted_sources!X391</f>
        <v>0.4</v>
      </c>
      <c r="H776" s="199">
        <f>Permitted_sources!Y391</f>
        <v>13</v>
      </c>
      <c r="I776" s="199">
        <f>Permitted_sources!Z391</f>
        <v>0.2</v>
      </c>
      <c r="J776" s="199">
        <f>Permitted_sources!AA391</f>
        <v>0.4</v>
      </c>
      <c r="K776" s="395" t="str">
        <f t="shared" si="12"/>
        <v>Total</v>
      </c>
      <c r="L776"/>
    </row>
    <row r="777" spans="1:12">
      <c r="A777" t="s">
        <v>387</v>
      </c>
      <c r="B777" t="str">
        <f>Permitted_sources!B392</f>
        <v>35</v>
      </c>
      <c r="C777" t="str">
        <f>Permitted_sources!C392</f>
        <v>35045</v>
      </c>
      <c r="D777" t="str">
        <f>Permitted_sources!V392</f>
        <v>20200201</v>
      </c>
      <c r="E777" t="str">
        <f>VLOOKUP(D777,SCC_xref!$L$6:$M872,2,FALSE)</f>
        <v>Permitted Compressor Engines</v>
      </c>
      <c r="F777" s="199">
        <f>Permitted_sources!W392</f>
        <v>72.099999999999994</v>
      </c>
      <c r="G777" s="199">
        <f>Permitted_sources!X392</f>
        <v>2.2000000000000002</v>
      </c>
      <c r="H777" s="199">
        <f>Permitted_sources!Y392</f>
        <v>18.100000000000001</v>
      </c>
      <c r="I777" s="199">
        <f>Permitted_sources!Z392</f>
        <v>0.6</v>
      </c>
      <c r="J777" s="199">
        <f>Permitted_sources!AA392</f>
        <v>1.1000000000000001</v>
      </c>
      <c r="K777" s="395" t="str">
        <f t="shared" si="12"/>
        <v>Total</v>
      </c>
      <c r="L777"/>
    </row>
    <row r="778" spans="1:12">
      <c r="A778" t="s">
        <v>387</v>
      </c>
      <c r="B778" t="str">
        <f>Permitted_sources!B393</f>
        <v>35</v>
      </c>
      <c r="C778" t="str">
        <f>Permitted_sources!C393</f>
        <v>35045</v>
      </c>
      <c r="D778" t="str">
        <f>Permitted_sources!V393</f>
        <v>40400311</v>
      </c>
      <c r="E778" t="str">
        <f>VLOOKUP(D778,SCC_xref!$L$6:$M873,2,FALSE)</f>
        <v>Permitted Tank Losses</v>
      </c>
      <c r="F778" s="199">
        <f>Permitted_sources!W393</f>
        <v>0</v>
      </c>
      <c r="G778" s="199">
        <f>Permitted_sources!X393</f>
        <v>8.3000000000000007</v>
      </c>
      <c r="H778" s="199">
        <f>Permitted_sources!Y393</f>
        <v>0</v>
      </c>
      <c r="I778" s="199">
        <f>Permitted_sources!Z393</f>
        <v>0</v>
      </c>
      <c r="J778" s="199">
        <f>Permitted_sources!AA393</f>
        <v>0</v>
      </c>
      <c r="K778" s="395" t="str">
        <f t="shared" si="12"/>
        <v>Total</v>
      </c>
      <c r="L778"/>
    </row>
    <row r="779" spans="1:12">
      <c r="A779" t="s">
        <v>387</v>
      </c>
      <c r="B779" t="str">
        <f>Permitted_sources!B394</f>
        <v>35</v>
      </c>
      <c r="C779" t="str">
        <f>Permitted_sources!C394</f>
        <v>35045</v>
      </c>
      <c r="D779" t="str">
        <f>Permitted_sources!V394</f>
        <v>40400311</v>
      </c>
      <c r="E779" t="str">
        <f>VLOOKUP(D779,SCC_xref!$L$6:$M874,2,FALSE)</f>
        <v>Permitted Tank Losses</v>
      </c>
      <c r="F779" s="199">
        <f>Permitted_sources!W394</f>
        <v>0</v>
      </c>
      <c r="G779" s="199">
        <f>Permitted_sources!X394</f>
        <v>8.3000000000000007</v>
      </c>
      <c r="H779" s="199">
        <f>Permitted_sources!Y394</f>
        <v>0</v>
      </c>
      <c r="I779" s="199">
        <f>Permitted_sources!Z394</f>
        <v>0</v>
      </c>
      <c r="J779" s="199">
        <f>Permitted_sources!AA394</f>
        <v>0</v>
      </c>
      <c r="K779" s="395" t="str">
        <f t="shared" si="12"/>
        <v>Total</v>
      </c>
      <c r="L779"/>
    </row>
    <row r="780" spans="1:12">
      <c r="A780" t="s">
        <v>387</v>
      </c>
      <c r="B780" t="str">
        <f>Permitted_sources!B395</f>
        <v>35</v>
      </c>
      <c r="C780" t="str">
        <f>Permitted_sources!C395</f>
        <v>35045</v>
      </c>
      <c r="D780" t="str">
        <f>Permitted_sources!V395</f>
        <v>20200201</v>
      </c>
      <c r="E780" t="str">
        <f>VLOOKUP(D780,SCC_xref!$L$6:$M875,2,FALSE)</f>
        <v>Permitted Compressor Engines</v>
      </c>
      <c r="F780" s="199">
        <f>Permitted_sources!W395</f>
        <v>0</v>
      </c>
      <c r="G780" s="199">
        <f>Permitted_sources!X395</f>
        <v>0</v>
      </c>
      <c r="H780" s="199">
        <f>Permitted_sources!Y395</f>
        <v>0.1</v>
      </c>
      <c r="I780" s="199">
        <f>Permitted_sources!Z395</f>
        <v>0</v>
      </c>
      <c r="J780" s="199">
        <f>Permitted_sources!AA395</f>
        <v>0</v>
      </c>
      <c r="K780" s="395" t="str">
        <f t="shared" si="12"/>
        <v>Total</v>
      </c>
      <c r="L780"/>
    </row>
    <row r="781" spans="1:12">
      <c r="A781" t="s">
        <v>387</v>
      </c>
      <c r="B781" t="str">
        <f>Permitted_sources!B396</f>
        <v>35</v>
      </c>
      <c r="C781" t="str">
        <f>Permitted_sources!C396</f>
        <v>35045</v>
      </c>
      <c r="D781" t="str">
        <f>Permitted_sources!V396</f>
        <v>40400311</v>
      </c>
      <c r="E781" t="str">
        <f>VLOOKUP(D781,SCC_xref!$L$6:$M876,2,FALSE)</f>
        <v>Permitted Tank Losses</v>
      </c>
      <c r="F781" s="199">
        <f>Permitted_sources!W396</f>
        <v>0</v>
      </c>
      <c r="G781" s="199">
        <f>Permitted_sources!X396</f>
        <v>4.5999999999999996</v>
      </c>
      <c r="H781" s="199">
        <f>Permitted_sources!Y396</f>
        <v>0</v>
      </c>
      <c r="I781" s="199">
        <f>Permitted_sources!Z396</f>
        <v>0</v>
      </c>
      <c r="J781" s="199">
        <f>Permitted_sources!AA396</f>
        <v>0</v>
      </c>
      <c r="K781" s="395" t="str">
        <f t="shared" si="12"/>
        <v>Total</v>
      </c>
      <c r="L781"/>
    </row>
    <row r="782" spans="1:12">
      <c r="A782" t="s">
        <v>387</v>
      </c>
      <c r="B782" t="str">
        <f>Permitted_sources!B397</f>
        <v>35</v>
      </c>
      <c r="C782" t="str">
        <f>Permitted_sources!C397</f>
        <v>35045</v>
      </c>
      <c r="D782" t="str">
        <f>Permitted_sources!V397</f>
        <v>20200254</v>
      </c>
      <c r="E782" t="str">
        <f>VLOOKUP(D782,SCC_xref!$L$6:$M877,2,FALSE)</f>
        <v>Permitted Compressor Engines</v>
      </c>
      <c r="F782" s="199">
        <f>Permitted_sources!W397</f>
        <v>0</v>
      </c>
      <c r="G782" s="199">
        <f>Permitted_sources!X397</f>
        <v>0</v>
      </c>
      <c r="H782" s="199">
        <f>Permitted_sources!Y397</f>
        <v>0.1</v>
      </c>
      <c r="I782" s="199">
        <f>Permitted_sources!Z397</f>
        <v>0</v>
      </c>
      <c r="J782" s="199">
        <f>Permitted_sources!AA397</f>
        <v>0</v>
      </c>
      <c r="K782" s="395" t="str">
        <f t="shared" si="12"/>
        <v>Total</v>
      </c>
      <c r="L782"/>
    </row>
    <row r="783" spans="1:12">
      <c r="A783" t="s">
        <v>387</v>
      </c>
      <c r="B783" t="str">
        <f>Permitted_sources!B398</f>
        <v>35</v>
      </c>
      <c r="C783" t="str">
        <f>Permitted_sources!C398</f>
        <v>35045</v>
      </c>
      <c r="D783" t="str">
        <f>Permitted_sources!V398</f>
        <v>40400311</v>
      </c>
      <c r="E783" t="str">
        <f>VLOOKUP(D783,SCC_xref!$L$6:$M878,2,FALSE)</f>
        <v>Permitted Tank Losses</v>
      </c>
      <c r="F783" s="199">
        <f>Permitted_sources!W398</f>
        <v>0</v>
      </c>
      <c r="G783" s="199">
        <f>Permitted_sources!X398</f>
        <v>4.5999999999999996</v>
      </c>
      <c r="H783" s="199">
        <f>Permitted_sources!Y398</f>
        <v>0</v>
      </c>
      <c r="I783" s="199">
        <f>Permitted_sources!Z398</f>
        <v>0</v>
      </c>
      <c r="J783" s="199">
        <f>Permitted_sources!AA398</f>
        <v>0</v>
      </c>
      <c r="K783" s="395" t="str">
        <f t="shared" si="12"/>
        <v>Total</v>
      </c>
      <c r="L783"/>
    </row>
    <row r="784" spans="1:12">
      <c r="A784" t="s">
        <v>387</v>
      </c>
      <c r="B784" t="str">
        <f>Permitted_sources!B399</f>
        <v>35</v>
      </c>
      <c r="C784" t="str">
        <f>Permitted_sources!C399</f>
        <v>35045</v>
      </c>
      <c r="D784" t="str">
        <f>Permitted_sources!V399</f>
        <v>20200201</v>
      </c>
      <c r="E784" t="str">
        <f>VLOOKUP(D784,SCC_xref!$L$6:$M879,2,FALSE)</f>
        <v>Permitted Compressor Engines</v>
      </c>
      <c r="F784" s="199">
        <f>Permitted_sources!W399</f>
        <v>29</v>
      </c>
      <c r="G784" s="199">
        <f>Permitted_sources!X399</f>
        <v>1.3</v>
      </c>
      <c r="H784" s="199">
        <f>Permitted_sources!Y399</f>
        <v>46.9</v>
      </c>
      <c r="I784" s="199">
        <f>Permitted_sources!Z399</f>
        <v>0.2</v>
      </c>
      <c r="J784" s="199">
        <f>Permitted_sources!AA399</f>
        <v>0.4</v>
      </c>
      <c r="K784" s="395" t="str">
        <f t="shared" si="12"/>
        <v>Total</v>
      </c>
      <c r="L784"/>
    </row>
    <row r="785" spans="1:12">
      <c r="A785" t="s">
        <v>387</v>
      </c>
      <c r="B785" t="str">
        <f>Permitted_sources!B400</f>
        <v>35</v>
      </c>
      <c r="C785" t="str">
        <f>Permitted_sources!C400</f>
        <v>35045</v>
      </c>
      <c r="D785" t="str">
        <f>Permitted_sources!V400</f>
        <v>20200201</v>
      </c>
      <c r="E785" t="str">
        <f>VLOOKUP(D785,SCC_xref!$L$6:$M880,2,FALSE)</f>
        <v>Permitted Compressor Engines</v>
      </c>
      <c r="F785" s="199">
        <f>Permitted_sources!W400</f>
        <v>24.1</v>
      </c>
      <c r="G785" s="199">
        <f>Permitted_sources!X400</f>
        <v>1.1000000000000001</v>
      </c>
      <c r="H785" s="199">
        <f>Permitted_sources!Y400</f>
        <v>19.399999999999999</v>
      </c>
      <c r="I785" s="199">
        <f>Permitted_sources!Z400</f>
        <v>0.6</v>
      </c>
      <c r="J785" s="199">
        <f>Permitted_sources!AA400</f>
        <v>1.1000000000000001</v>
      </c>
      <c r="K785" s="395" t="str">
        <f t="shared" si="12"/>
        <v>Total</v>
      </c>
      <c r="L785"/>
    </row>
    <row r="786" spans="1:12">
      <c r="A786" t="s">
        <v>387</v>
      </c>
      <c r="B786" t="str">
        <f>Permitted_sources!B401</f>
        <v>35</v>
      </c>
      <c r="C786" t="str">
        <f>Permitted_sources!C401</f>
        <v>35045</v>
      </c>
      <c r="D786" t="str">
        <f>Permitted_sources!V401</f>
        <v>31088811</v>
      </c>
      <c r="E786" t="str">
        <f>VLOOKUP(D786,SCC_xref!$L$6:$M881,2,FALSE)</f>
        <v>Permitted Fugitives</v>
      </c>
      <c r="F786" s="199">
        <f>Permitted_sources!W401</f>
        <v>0</v>
      </c>
      <c r="G786" s="199">
        <f>Permitted_sources!X401</f>
        <v>2.9</v>
      </c>
      <c r="H786" s="199">
        <f>Permitted_sources!Y401</f>
        <v>0</v>
      </c>
      <c r="I786" s="199">
        <f>Permitted_sources!Z401</f>
        <v>0</v>
      </c>
      <c r="J786" s="199">
        <f>Permitted_sources!AA401</f>
        <v>0</v>
      </c>
      <c r="K786" s="395" t="str">
        <f t="shared" si="12"/>
        <v>Total</v>
      </c>
      <c r="L786"/>
    </row>
    <row r="787" spans="1:12">
      <c r="A787" t="s">
        <v>387</v>
      </c>
      <c r="B787" t="str">
        <f>Permitted_sources!B402</f>
        <v>35</v>
      </c>
      <c r="C787" t="str">
        <f>Permitted_sources!C402</f>
        <v>35045</v>
      </c>
      <c r="D787" t="str">
        <f>Permitted_sources!V402</f>
        <v>31088811</v>
      </c>
      <c r="E787" t="str">
        <f>VLOOKUP(D787,SCC_xref!$L$6:$M882,2,FALSE)</f>
        <v>Permitted Fugitives</v>
      </c>
      <c r="F787" s="199">
        <f>Permitted_sources!W402</f>
        <v>0</v>
      </c>
      <c r="G787" s="199">
        <f>Permitted_sources!X402</f>
        <v>0.8</v>
      </c>
      <c r="H787" s="199">
        <f>Permitted_sources!Y402</f>
        <v>0</v>
      </c>
      <c r="I787" s="199">
        <f>Permitted_sources!Z402</f>
        <v>0</v>
      </c>
      <c r="J787" s="199">
        <f>Permitted_sources!AA402</f>
        <v>0</v>
      </c>
      <c r="K787" s="395" t="str">
        <f t="shared" si="12"/>
        <v>Total</v>
      </c>
      <c r="L787"/>
    </row>
    <row r="788" spans="1:12">
      <c r="A788" t="s">
        <v>387</v>
      </c>
      <c r="B788" t="str">
        <f>Permitted_sources!B403</f>
        <v>35</v>
      </c>
      <c r="C788" t="str">
        <f>Permitted_sources!C403</f>
        <v>35045</v>
      </c>
      <c r="D788" t="str">
        <f>Permitted_sources!V403</f>
        <v>31000299</v>
      </c>
      <c r="E788" t="str">
        <f>VLOOKUP(D788,SCC_xref!$L$6:$M883,2,FALSE)</f>
        <v>Permitted Natural Gas Production, Other Not Classified</v>
      </c>
      <c r="F788" s="199">
        <f>Permitted_sources!W403</f>
        <v>0</v>
      </c>
      <c r="G788" s="199">
        <f>Permitted_sources!X403</f>
        <v>1.7</v>
      </c>
      <c r="H788" s="199">
        <f>Permitted_sources!Y403</f>
        <v>0</v>
      </c>
      <c r="I788" s="199">
        <f>Permitted_sources!Z403</f>
        <v>0</v>
      </c>
      <c r="J788" s="199">
        <f>Permitted_sources!AA403</f>
        <v>0</v>
      </c>
      <c r="K788" s="395" t="str">
        <f t="shared" si="12"/>
        <v>Total</v>
      </c>
      <c r="L788"/>
    </row>
    <row r="789" spans="1:12">
      <c r="A789" t="s">
        <v>387</v>
      </c>
      <c r="B789" t="str">
        <f>Permitted_sources!B404</f>
        <v>35</v>
      </c>
      <c r="C789" t="str">
        <f>Permitted_sources!C404</f>
        <v>35045</v>
      </c>
      <c r="D789" t="str">
        <f>Permitted_sources!V404</f>
        <v>20200201</v>
      </c>
      <c r="E789" t="str">
        <f>VLOOKUP(D789,SCC_xref!$L$6:$M884,2,FALSE)</f>
        <v>Permitted Compressor Engines</v>
      </c>
      <c r="F789" s="199">
        <f>Permitted_sources!W404</f>
        <v>11.409918000000001</v>
      </c>
      <c r="G789" s="199">
        <f>Permitted_sources!X404</f>
        <v>0.1</v>
      </c>
      <c r="H789" s="199">
        <f>Permitted_sources!Y404</f>
        <v>0.31</v>
      </c>
      <c r="I789" s="199">
        <f>Permitted_sources!Z404</f>
        <v>0.16</v>
      </c>
      <c r="J789" s="199">
        <f>Permitted_sources!AA404</f>
        <v>0.31</v>
      </c>
      <c r="K789" s="395" t="str">
        <f t="shared" si="12"/>
        <v>Total</v>
      </c>
      <c r="L789"/>
    </row>
    <row r="790" spans="1:12">
      <c r="A790" t="s">
        <v>387</v>
      </c>
      <c r="B790" t="str">
        <f>Permitted_sources!B405</f>
        <v>35</v>
      </c>
      <c r="C790" t="str">
        <f>Permitted_sources!C405</f>
        <v>35045</v>
      </c>
      <c r="D790" t="str">
        <f>Permitted_sources!V405</f>
        <v>20200201</v>
      </c>
      <c r="E790" t="str">
        <f>VLOOKUP(D790,SCC_xref!$L$6:$M885,2,FALSE)</f>
        <v>Permitted Compressor Engines</v>
      </c>
      <c r="F790" s="199">
        <f>Permitted_sources!W405</f>
        <v>9.9888159999999999</v>
      </c>
      <c r="G790" s="199">
        <f>Permitted_sources!X405</f>
        <v>0.08</v>
      </c>
      <c r="H790" s="199">
        <f>Permitted_sources!Y405</f>
        <v>0.33</v>
      </c>
      <c r="I790" s="199">
        <f>Permitted_sources!Z405</f>
        <v>0.14000000000000001</v>
      </c>
      <c r="J790" s="199">
        <f>Permitted_sources!AA405</f>
        <v>0.27</v>
      </c>
      <c r="K790" s="395" t="str">
        <f t="shared" si="12"/>
        <v>Total</v>
      </c>
      <c r="L790"/>
    </row>
    <row r="791" spans="1:12">
      <c r="A791" t="s">
        <v>387</v>
      </c>
      <c r="B791" t="str">
        <f>Permitted_sources!B406</f>
        <v>35</v>
      </c>
      <c r="C791" t="str">
        <f>Permitted_sources!C406</f>
        <v>35045</v>
      </c>
      <c r="D791" t="str">
        <f>Permitted_sources!V406</f>
        <v>20200254</v>
      </c>
      <c r="E791" t="str">
        <f>VLOOKUP(D791,SCC_xref!$L$6:$M886,2,FALSE)</f>
        <v>Permitted Compressor Engines</v>
      </c>
      <c r="F791" s="199">
        <f>Permitted_sources!W406</f>
        <v>4.33</v>
      </c>
      <c r="G791" s="199">
        <f>Permitted_sources!X406</f>
        <v>5.8000000000000003E-2</v>
      </c>
      <c r="H791" s="199">
        <f>Permitted_sources!Y406</f>
        <v>7.29</v>
      </c>
      <c r="I791" s="199">
        <f>Permitted_sources!Z406</f>
        <v>1E-3</v>
      </c>
      <c r="J791" s="199">
        <f>Permitted_sources!AA406</f>
        <v>0.04</v>
      </c>
      <c r="K791" s="395" t="str">
        <f t="shared" si="12"/>
        <v>Total</v>
      </c>
      <c r="L791"/>
    </row>
    <row r="792" spans="1:12">
      <c r="A792" t="s">
        <v>387</v>
      </c>
      <c r="B792" t="str">
        <f>Permitted_sources!B407</f>
        <v>35</v>
      </c>
      <c r="C792" t="str">
        <f>Permitted_sources!C407</f>
        <v>35045</v>
      </c>
      <c r="D792" t="str">
        <f>Permitted_sources!V407</f>
        <v>40400311</v>
      </c>
      <c r="E792" t="str">
        <f>VLOOKUP(D792,SCC_xref!$L$6:$M887,2,FALSE)</f>
        <v>Permitted Tank Losses</v>
      </c>
      <c r="F792" s="199">
        <f>Permitted_sources!W407</f>
        <v>0</v>
      </c>
      <c r="G792" s="199">
        <f>Permitted_sources!X407</f>
        <v>0.87</v>
      </c>
      <c r="H792" s="199">
        <f>Permitted_sources!Y407</f>
        <v>0</v>
      </c>
      <c r="I792" s="199">
        <f>Permitted_sources!Z407</f>
        <v>0</v>
      </c>
      <c r="J792" s="199">
        <f>Permitted_sources!AA407</f>
        <v>0</v>
      </c>
      <c r="K792" s="395" t="str">
        <f t="shared" si="12"/>
        <v>Total</v>
      </c>
      <c r="L792"/>
    </row>
    <row r="793" spans="1:12">
      <c r="A793" t="s">
        <v>387</v>
      </c>
      <c r="B793" t="str">
        <f>Permitted_sources!B408</f>
        <v>35</v>
      </c>
      <c r="C793" t="str">
        <f>Permitted_sources!C408</f>
        <v>35045</v>
      </c>
      <c r="D793" t="str">
        <f>Permitted_sources!V408</f>
        <v>20200201</v>
      </c>
      <c r="E793" t="str">
        <f>VLOOKUP(D793,SCC_xref!$L$6:$M888,2,FALSE)</f>
        <v>Permitted Compressor Engines</v>
      </c>
      <c r="F793" s="199">
        <f>Permitted_sources!W408</f>
        <v>57.190691999999999</v>
      </c>
      <c r="G793" s="199">
        <f>Permitted_sources!X408</f>
        <v>0.47</v>
      </c>
      <c r="H793" s="199">
        <f>Permitted_sources!Y408</f>
        <v>1.68</v>
      </c>
      <c r="I793" s="199">
        <f>Permitted_sources!Z408</f>
        <v>0.77</v>
      </c>
      <c r="J793" s="199">
        <f>Permitted_sources!AA408</f>
        <v>1.49</v>
      </c>
      <c r="K793" s="395" t="str">
        <f t="shared" si="12"/>
        <v>Total</v>
      </c>
      <c r="L793"/>
    </row>
    <row r="794" spans="1:12">
      <c r="A794" t="s">
        <v>387</v>
      </c>
      <c r="B794" t="str">
        <f>Permitted_sources!B409</f>
        <v>35</v>
      </c>
      <c r="C794" t="str">
        <f>Permitted_sources!C409</f>
        <v>35045</v>
      </c>
      <c r="D794" t="str">
        <f>Permitted_sources!V409</f>
        <v>20200254</v>
      </c>
      <c r="E794" t="str">
        <f>VLOOKUP(D794,SCC_xref!$L$6:$M889,2,FALSE)</f>
        <v>Permitted Compressor Engines</v>
      </c>
      <c r="F794" s="199">
        <f>Permitted_sources!W409</f>
        <v>27.119</v>
      </c>
      <c r="G794" s="199">
        <f>Permitted_sources!X409</f>
        <v>7.2320000000000002</v>
      </c>
      <c r="H794" s="199">
        <f>Permitted_sources!Y409</f>
        <v>45.558999999999997</v>
      </c>
      <c r="I794" s="199">
        <f>Permitted_sources!Z409</f>
        <v>3.4000000000000002E-2</v>
      </c>
      <c r="J794" s="199">
        <f>Permitted_sources!AA409</f>
        <v>0.58199999999999996</v>
      </c>
      <c r="K794" s="395" t="str">
        <f t="shared" si="12"/>
        <v>Total</v>
      </c>
      <c r="L794"/>
    </row>
    <row r="795" spans="1:12">
      <c r="A795" t="s">
        <v>387</v>
      </c>
      <c r="B795" t="str">
        <f>Permitted_sources!B410</f>
        <v>35</v>
      </c>
      <c r="C795" t="str">
        <f>Permitted_sources!C410</f>
        <v>35045</v>
      </c>
      <c r="D795" t="str">
        <f>Permitted_sources!V410</f>
        <v>31000302</v>
      </c>
      <c r="E795" t="str">
        <f>VLOOKUP(D795,SCC_xref!$L$6:$M890,2,FALSE)</f>
        <v>Permitted Dehydrator</v>
      </c>
      <c r="F795" s="199">
        <f>Permitted_sources!W410</f>
        <v>0.26300000000000001</v>
      </c>
      <c r="G795" s="199">
        <f>Permitted_sources!X410</f>
        <v>1.4E-2</v>
      </c>
      <c r="H795" s="199">
        <f>Permitted_sources!Y410</f>
        <v>0.22</v>
      </c>
      <c r="I795" s="199">
        <f>Permitted_sources!Z410</f>
        <v>2E-3</v>
      </c>
      <c r="J795" s="199">
        <f>Permitted_sources!AA410</f>
        <v>0.02</v>
      </c>
      <c r="K795" s="395" t="str">
        <f t="shared" si="12"/>
        <v>Total</v>
      </c>
      <c r="L795"/>
    </row>
    <row r="796" spans="1:12">
      <c r="A796" t="s">
        <v>387</v>
      </c>
      <c r="B796" t="str">
        <f>Permitted_sources!B411</f>
        <v>35</v>
      </c>
      <c r="C796" t="str">
        <f>Permitted_sources!C411</f>
        <v>35045</v>
      </c>
      <c r="D796" t="str">
        <f>Permitted_sources!V411</f>
        <v>31000301</v>
      </c>
      <c r="E796" t="str">
        <f>VLOOKUP(D796,SCC_xref!$L$6:$M891,2,FALSE)</f>
        <v>Permitted Dehydrator</v>
      </c>
      <c r="F796" s="199">
        <f>Permitted_sources!W411</f>
        <v>0</v>
      </c>
      <c r="G796" s="199">
        <f>Permitted_sources!X411</f>
        <v>9.2370000000000001</v>
      </c>
      <c r="H796" s="199">
        <f>Permitted_sources!Y411</f>
        <v>0</v>
      </c>
      <c r="I796" s="199">
        <f>Permitted_sources!Z411</f>
        <v>0</v>
      </c>
      <c r="J796" s="199">
        <f>Permitted_sources!AA411</f>
        <v>0</v>
      </c>
      <c r="K796" s="395" t="str">
        <f t="shared" si="12"/>
        <v>Total</v>
      </c>
      <c r="L796"/>
    </row>
    <row r="797" spans="1:12">
      <c r="A797" t="s">
        <v>387</v>
      </c>
      <c r="B797" t="str">
        <f>Permitted_sources!B412</f>
        <v>35</v>
      </c>
      <c r="C797" t="str">
        <f>Permitted_sources!C412</f>
        <v>35045</v>
      </c>
      <c r="D797" t="str">
        <f>Permitted_sources!V412</f>
        <v>31000302</v>
      </c>
      <c r="E797" t="str">
        <f>VLOOKUP(D797,SCC_xref!$L$6:$M892,2,FALSE)</f>
        <v>Permitted Dehydrator</v>
      </c>
      <c r="F797" s="199">
        <f>Permitted_sources!W412</f>
        <v>0.26300000000000001</v>
      </c>
      <c r="G797" s="199">
        <f>Permitted_sources!X412</f>
        <v>0</v>
      </c>
      <c r="H797" s="199">
        <f>Permitted_sources!Y412</f>
        <v>0.22</v>
      </c>
      <c r="I797" s="199">
        <f>Permitted_sources!Z412</f>
        <v>2E-3</v>
      </c>
      <c r="J797" s="199">
        <f>Permitted_sources!AA412</f>
        <v>0.02</v>
      </c>
      <c r="K797" s="395" t="str">
        <f t="shared" si="12"/>
        <v>Total</v>
      </c>
      <c r="L797"/>
    </row>
    <row r="798" spans="1:12">
      <c r="A798" t="s">
        <v>387</v>
      </c>
      <c r="B798" t="str">
        <f>Permitted_sources!B413</f>
        <v>35</v>
      </c>
      <c r="C798" t="str">
        <f>Permitted_sources!C413</f>
        <v>35045</v>
      </c>
      <c r="D798" t="str">
        <f>Permitted_sources!V413</f>
        <v>31000301</v>
      </c>
      <c r="E798" t="str">
        <f>VLOOKUP(D798,SCC_xref!$L$6:$M893,2,FALSE)</f>
        <v>Permitted Dehydrator</v>
      </c>
      <c r="F798" s="199">
        <f>Permitted_sources!W413</f>
        <v>0</v>
      </c>
      <c r="G798" s="199">
        <f>Permitted_sources!X413</f>
        <v>9.3249999999999993</v>
      </c>
      <c r="H798" s="199">
        <f>Permitted_sources!Y413</f>
        <v>0</v>
      </c>
      <c r="I798" s="199">
        <f>Permitted_sources!Z413</f>
        <v>0</v>
      </c>
      <c r="J798" s="199">
        <f>Permitted_sources!AA413</f>
        <v>0</v>
      </c>
      <c r="K798" s="395" t="str">
        <f t="shared" si="12"/>
        <v>Total</v>
      </c>
      <c r="L798"/>
    </row>
    <row r="799" spans="1:12">
      <c r="A799" t="s">
        <v>387</v>
      </c>
      <c r="B799" t="str">
        <f>Permitted_sources!B414</f>
        <v>35</v>
      </c>
      <c r="C799" t="str">
        <f>Permitted_sources!C414</f>
        <v>35045</v>
      </c>
      <c r="D799" t="str">
        <f>Permitted_sources!V414</f>
        <v>31000302</v>
      </c>
      <c r="E799" t="str">
        <f>VLOOKUP(D799,SCC_xref!$L$6:$M894,2,FALSE)</f>
        <v>Permitted Dehydrator</v>
      </c>
      <c r="F799" s="199">
        <f>Permitted_sources!W414</f>
        <v>0.26300000000000001</v>
      </c>
      <c r="G799" s="199">
        <f>Permitted_sources!X414</f>
        <v>0</v>
      </c>
      <c r="H799" s="199">
        <f>Permitted_sources!Y414</f>
        <v>0.22</v>
      </c>
      <c r="I799" s="199">
        <f>Permitted_sources!Z414</f>
        <v>2E-3</v>
      </c>
      <c r="J799" s="199">
        <f>Permitted_sources!AA414</f>
        <v>0.02</v>
      </c>
      <c r="K799" s="395" t="str">
        <f t="shared" si="12"/>
        <v>Total</v>
      </c>
      <c r="L799"/>
    </row>
    <row r="800" spans="1:12">
      <c r="A800" t="s">
        <v>387</v>
      </c>
      <c r="B800" t="str">
        <f>Permitted_sources!B415</f>
        <v>35</v>
      </c>
      <c r="C800" t="str">
        <f>Permitted_sources!C415</f>
        <v>35045</v>
      </c>
      <c r="D800" t="str">
        <f>Permitted_sources!V415</f>
        <v>31000301</v>
      </c>
      <c r="E800" t="str">
        <f>VLOOKUP(D800,SCC_xref!$L$6:$M895,2,FALSE)</f>
        <v>Permitted Dehydrator</v>
      </c>
      <c r="F800" s="199">
        <f>Permitted_sources!W415</f>
        <v>0</v>
      </c>
      <c r="G800" s="199">
        <f>Permitted_sources!X415</f>
        <v>9.43</v>
      </c>
      <c r="H800" s="199">
        <f>Permitted_sources!Y415</f>
        <v>0</v>
      </c>
      <c r="I800" s="199">
        <f>Permitted_sources!Z415</f>
        <v>0</v>
      </c>
      <c r="J800" s="199">
        <f>Permitted_sources!AA415</f>
        <v>0</v>
      </c>
      <c r="K800" s="395" t="str">
        <f t="shared" si="12"/>
        <v>Total</v>
      </c>
      <c r="L800"/>
    </row>
    <row r="801" spans="1:12">
      <c r="A801" t="s">
        <v>387</v>
      </c>
      <c r="B801" t="str">
        <f>Permitted_sources!B416</f>
        <v>35</v>
      </c>
      <c r="C801" t="str">
        <f>Permitted_sources!C416</f>
        <v>35045</v>
      </c>
      <c r="D801" t="str">
        <f>Permitted_sources!V416</f>
        <v>20200256</v>
      </c>
      <c r="E801" t="str">
        <f>VLOOKUP(D801,SCC_xref!$L$6:$M896,2,FALSE)</f>
        <v>Permitted Compressor Engines</v>
      </c>
      <c r="F801" s="199">
        <f>Permitted_sources!W416</f>
        <v>31.22</v>
      </c>
      <c r="G801" s="199">
        <f>Permitted_sources!X416</f>
        <v>8.3260000000000005</v>
      </c>
      <c r="H801" s="199">
        <f>Permitted_sources!Y416</f>
        <v>52.45</v>
      </c>
      <c r="I801" s="199">
        <f>Permitted_sources!Z416</f>
        <v>0.04</v>
      </c>
      <c r="J801" s="199">
        <f>Permitted_sources!AA416</f>
        <v>0.67</v>
      </c>
      <c r="K801" s="395" t="str">
        <f t="shared" si="12"/>
        <v>Total</v>
      </c>
      <c r="L801"/>
    </row>
    <row r="802" spans="1:12">
      <c r="A802" t="s">
        <v>387</v>
      </c>
      <c r="B802" t="str">
        <f>Permitted_sources!B417</f>
        <v>35</v>
      </c>
      <c r="C802" t="str">
        <f>Permitted_sources!C417</f>
        <v>35045</v>
      </c>
      <c r="D802" t="str">
        <f>Permitted_sources!V417</f>
        <v>20200254</v>
      </c>
      <c r="E802" t="str">
        <f>VLOOKUP(D802,SCC_xref!$L$6:$M897,2,FALSE)</f>
        <v>Permitted Compressor Engines</v>
      </c>
      <c r="F802" s="199">
        <f>Permitted_sources!W417</f>
        <v>11.4</v>
      </c>
      <c r="G802" s="199">
        <f>Permitted_sources!X417</f>
        <v>12.7</v>
      </c>
      <c r="H802" s="199">
        <f>Permitted_sources!Y417</f>
        <v>34.700000000000003</v>
      </c>
      <c r="I802" s="199">
        <f>Permitted_sources!Z417</f>
        <v>0</v>
      </c>
      <c r="J802" s="199">
        <f>Permitted_sources!AA417</f>
        <v>0.5</v>
      </c>
      <c r="K802" s="395" t="str">
        <f t="shared" si="12"/>
        <v>Total</v>
      </c>
      <c r="L802"/>
    </row>
    <row r="803" spans="1:12">
      <c r="A803" t="s">
        <v>387</v>
      </c>
      <c r="B803" t="str">
        <f>Permitted_sources!B418</f>
        <v>35</v>
      </c>
      <c r="C803" t="str">
        <f>Permitted_sources!C418</f>
        <v>35045</v>
      </c>
      <c r="D803" t="str">
        <f>Permitted_sources!V418</f>
        <v>20200254</v>
      </c>
      <c r="E803" t="str">
        <f>VLOOKUP(D803,SCC_xref!$L$6:$M898,2,FALSE)</f>
        <v>Permitted Compressor Engines</v>
      </c>
      <c r="F803" s="199">
        <f>Permitted_sources!W418</f>
        <v>0.2</v>
      </c>
      <c r="G803" s="199">
        <f>Permitted_sources!X418</f>
        <v>0.3</v>
      </c>
      <c r="H803" s="199">
        <f>Permitted_sources!Y418</f>
        <v>0.8</v>
      </c>
      <c r="I803" s="199">
        <f>Permitted_sources!Z418</f>
        <v>0</v>
      </c>
      <c r="J803" s="199">
        <f>Permitted_sources!AA418</f>
        <v>0</v>
      </c>
      <c r="K803" s="395" t="str">
        <f t="shared" si="12"/>
        <v>Total</v>
      </c>
      <c r="L803"/>
    </row>
    <row r="804" spans="1:12">
      <c r="A804" t="s">
        <v>387</v>
      </c>
      <c r="B804" t="str">
        <f>Permitted_sources!B419</f>
        <v>35</v>
      </c>
      <c r="C804" t="str">
        <f>Permitted_sources!C419</f>
        <v>35045</v>
      </c>
      <c r="D804" t="str">
        <f>Permitted_sources!V419</f>
        <v>20200254</v>
      </c>
      <c r="E804" t="str">
        <f>VLOOKUP(D804,SCC_xref!$L$6:$M899,2,FALSE)</f>
        <v>Permitted Compressor Engines</v>
      </c>
      <c r="F804" s="199">
        <f>Permitted_sources!W419</f>
        <v>10.3</v>
      </c>
      <c r="G804" s="199">
        <f>Permitted_sources!X419</f>
        <v>11.5</v>
      </c>
      <c r="H804" s="199">
        <f>Permitted_sources!Y419</f>
        <v>31.4</v>
      </c>
      <c r="I804" s="199">
        <f>Permitted_sources!Z419</f>
        <v>0</v>
      </c>
      <c r="J804" s="199">
        <f>Permitted_sources!AA419</f>
        <v>0.4</v>
      </c>
      <c r="K804" s="395" t="str">
        <f t="shared" si="12"/>
        <v>Total</v>
      </c>
      <c r="L804"/>
    </row>
    <row r="805" spans="1:12">
      <c r="A805" t="s">
        <v>387</v>
      </c>
      <c r="B805" t="str">
        <f>Permitted_sources!B420</f>
        <v>35</v>
      </c>
      <c r="C805" t="str">
        <f>Permitted_sources!C420</f>
        <v>35045</v>
      </c>
      <c r="D805" t="str">
        <f>Permitted_sources!V420</f>
        <v>20200254</v>
      </c>
      <c r="E805" t="str">
        <f>VLOOKUP(D805,SCC_xref!$L$6:$M900,2,FALSE)</f>
        <v>Permitted Compressor Engines</v>
      </c>
      <c r="F805" s="199">
        <f>Permitted_sources!W420</f>
        <v>9.4</v>
      </c>
      <c r="G805" s="199">
        <f>Permitted_sources!X420</f>
        <v>10.4</v>
      </c>
      <c r="H805" s="199">
        <f>Permitted_sources!Y420</f>
        <v>28.5</v>
      </c>
      <c r="I805" s="199">
        <f>Permitted_sources!Z420</f>
        <v>0</v>
      </c>
      <c r="J805" s="199">
        <f>Permitted_sources!AA420</f>
        <v>0.4</v>
      </c>
      <c r="K805" s="395" t="str">
        <f t="shared" si="12"/>
        <v>Total</v>
      </c>
      <c r="L805"/>
    </row>
    <row r="806" spans="1:12">
      <c r="A806" t="s">
        <v>387</v>
      </c>
      <c r="B806" t="str">
        <f>Permitted_sources!B421</f>
        <v>35</v>
      </c>
      <c r="C806" t="str">
        <f>Permitted_sources!C421</f>
        <v>35045</v>
      </c>
      <c r="D806" t="str">
        <f>Permitted_sources!V421</f>
        <v>20200254</v>
      </c>
      <c r="E806" t="str">
        <f>VLOOKUP(D806,SCC_xref!$L$6:$M901,2,FALSE)</f>
        <v>Permitted Compressor Engines</v>
      </c>
      <c r="F806" s="199">
        <f>Permitted_sources!W421</f>
        <v>11.7</v>
      </c>
      <c r="G806" s="199">
        <f>Permitted_sources!X421</f>
        <v>13</v>
      </c>
      <c r="H806" s="199">
        <f>Permitted_sources!Y421</f>
        <v>35.700000000000003</v>
      </c>
      <c r="I806" s="199">
        <f>Permitted_sources!Z421</f>
        <v>0</v>
      </c>
      <c r="J806" s="199">
        <f>Permitted_sources!AA421</f>
        <v>0.5</v>
      </c>
      <c r="K806" s="395" t="str">
        <f t="shared" si="12"/>
        <v>Total</v>
      </c>
      <c r="L806"/>
    </row>
    <row r="807" spans="1:12">
      <c r="A807" t="s">
        <v>387</v>
      </c>
      <c r="B807" t="str">
        <f>Permitted_sources!B422</f>
        <v>35</v>
      </c>
      <c r="C807" t="str">
        <f>Permitted_sources!C422</f>
        <v>35045</v>
      </c>
      <c r="D807" t="str">
        <f>Permitted_sources!V422</f>
        <v>20200254</v>
      </c>
      <c r="E807" t="str">
        <f>VLOOKUP(D807,SCC_xref!$L$6:$M902,2,FALSE)</f>
        <v>Permitted Compressor Engines</v>
      </c>
      <c r="F807" s="199">
        <f>Permitted_sources!W422</f>
        <v>8.6999999999999993</v>
      </c>
      <c r="G807" s="199">
        <f>Permitted_sources!X422</f>
        <v>1.9</v>
      </c>
      <c r="H807" s="199">
        <f>Permitted_sources!Y422</f>
        <v>1.9</v>
      </c>
      <c r="I807" s="199">
        <f>Permitted_sources!Z422</f>
        <v>0</v>
      </c>
      <c r="J807" s="199">
        <f>Permitted_sources!AA422</f>
        <v>0.4</v>
      </c>
      <c r="K807" s="395" t="str">
        <f t="shared" si="12"/>
        <v>Total</v>
      </c>
      <c r="L807"/>
    </row>
    <row r="808" spans="1:12">
      <c r="A808" t="s">
        <v>387</v>
      </c>
      <c r="B808" t="str">
        <f>Permitted_sources!B423</f>
        <v>35</v>
      </c>
      <c r="C808" t="str">
        <f>Permitted_sources!C423</f>
        <v>35045</v>
      </c>
      <c r="D808" t="str">
        <f>Permitted_sources!V423</f>
        <v>20200254</v>
      </c>
      <c r="E808" t="str">
        <f>VLOOKUP(D808,SCC_xref!$L$6:$M903,2,FALSE)</f>
        <v>Permitted Compressor Engines</v>
      </c>
      <c r="F808" s="199">
        <f>Permitted_sources!W423</f>
        <v>11.6</v>
      </c>
      <c r="G808" s="199">
        <f>Permitted_sources!X423</f>
        <v>2.6</v>
      </c>
      <c r="H808" s="199">
        <f>Permitted_sources!Y423</f>
        <v>2.6</v>
      </c>
      <c r="I808" s="199">
        <f>Permitted_sources!Z423</f>
        <v>0</v>
      </c>
      <c r="J808" s="199">
        <f>Permitted_sources!AA423</f>
        <v>0.5</v>
      </c>
      <c r="K808" s="395" t="str">
        <f t="shared" si="12"/>
        <v>Total</v>
      </c>
      <c r="L808"/>
    </row>
    <row r="809" spans="1:12">
      <c r="A809" t="s">
        <v>387</v>
      </c>
      <c r="B809" t="str">
        <f>Permitted_sources!B424</f>
        <v>35</v>
      </c>
      <c r="C809" t="str">
        <f>Permitted_sources!C424</f>
        <v>35045</v>
      </c>
      <c r="D809" t="str">
        <f>Permitted_sources!V424</f>
        <v>20200254</v>
      </c>
      <c r="E809" t="str">
        <f>VLOOKUP(D809,SCC_xref!$L$6:$M904,2,FALSE)</f>
        <v>Permitted Compressor Engines</v>
      </c>
      <c r="F809" s="199">
        <f>Permitted_sources!W424</f>
        <v>2.4</v>
      </c>
      <c r="G809" s="199">
        <f>Permitted_sources!X424</f>
        <v>0.5</v>
      </c>
      <c r="H809" s="199">
        <f>Permitted_sources!Y424</f>
        <v>0.5</v>
      </c>
      <c r="I809" s="199">
        <f>Permitted_sources!Z424</f>
        <v>0</v>
      </c>
      <c r="J809" s="199">
        <f>Permitted_sources!AA424</f>
        <v>0.1</v>
      </c>
      <c r="K809" s="395" t="str">
        <f t="shared" si="12"/>
        <v>Total</v>
      </c>
      <c r="L809"/>
    </row>
    <row r="810" spans="1:12">
      <c r="A810" t="s">
        <v>387</v>
      </c>
      <c r="B810" t="str">
        <f>Permitted_sources!B425</f>
        <v>35</v>
      </c>
      <c r="C810" t="str">
        <f>Permitted_sources!C425</f>
        <v>35045</v>
      </c>
      <c r="D810" t="str">
        <f>Permitted_sources!V425</f>
        <v>20200254</v>
      </c>
      <c r="E810" t="str">
        <f>VLOOKUP(D810,SCC_xref!$L$6:$M905,2,FALSE)</f>
        <v>Permitted Compressor Engines</v>
      </c>
      <c r="F810" s="199">
        <f>Permitted_sources!W425</f>
        <v>11.1</v>
      </c>
      <c r="G810" s="199">
        <f>Permitted_sources!X425</f>
        <v>2.5</v>
      </c>
      <c r="H810" s="199">
        <f>Permitted_sources!Y425</f>
        <v>2.5</v>
      </c>
      <c r="I810" s="199">
        <f>Permitted_sources!Z425</f>
        <v>0</v>
      </c>
      <c r="J810" s="199">
        <f>Permitted_sources!AA425</f>
        <v>0.5</v>
      </c>
      <c r="K810" s="395" t="str">
        <f t="shared" si="12"/>
        <v>Total</v>
      </c>
      <c r="L810"/>
    </row>
    <row r="811" spans="1:12">
      <c r="A811" t="s">
        <v>387</v>
      </c>
      <c r="B811" t="str">
        <f>Permitted_sources!B426</f>
        <v>35</v>
      </c>
      <c r="C811" t="str">
        <f>Permitted_sources!C426</f>
        <v>35045</v>
      </c>
      <c r="D811" t="str">
        <f>Permitted_sources!V426</f>
        <v>20200254</v>
      </c>
      <c r="E811" t="str">
        <f>VLOOKUP(D811,SCC_xref!$L$6:$M906,2,FALSE)</f>
        <v>Permitted Compressor Engines</v>
      </c>
      <c r="F811" s="199">
        <f>Permitted_sources!W426</f>
        <v>11.4</v>
      </c>
      <c r="G811" s="199">
        <f>Permitted_sources!X426</f>
        <v>2.5</v>
      </c>
      <c r="H811" s="199">
        <f>Permitted_sources!Y426</f>
        <v>2.5</v>
      </c>
      <c r="I811" s="199">
        <f>Permitted_sources!Z426</f>
        <v>0</v>
      </c>
      <c r="J811" s="199">
        <f>Permitted_sources!AA426</f>
        <v>0.5</v>
      </c>
      <c r="K811" s="395" t="str">
        <f t="shared" si="12"/>
        <v>Total</v>
      </c>
      <c r="L811"/>
    </row>
    <row r="812" spans="1:12">
      <c r="A812" t="s">
        <v>387</v>
      </c>
      <c r="B812" t="str">
        <f>Permitted_sources!B427</f>
        <v>35</v>
      </c>
      <c r="C812" t="str">
        <f>Permitted_sources!C427</f>
        <v>35045</v>
      </c>
      <c r="D812" t="str">
        <f>Permitted_sources!V427</f>
        <v>31000228</v>
      </c>
      <c r="E812" t="str">
        <f>VLOOKUP(D812,SCC_xref!$L$6:$M907,2,FALSE)</f>
        <v>Permitted Dehydrator</v>
      </c>
      <c r="F812" s="199">
        <f>Permitted_sources!W427</f>
        <v>0.2</v>
      </c>
      <c r="G812" s="199">
        <f>Permitted_sources!X427</f>
        <v>0</v>
      </c>
      <c r="H812" s="199">
        <f>Permitted_sources!Y427</f>
        <v>0.1</v>
      </c>
      <c r="I812" s="199">
        <f>Permitted_sources!Z427</f>
        <v>0</v>
      </c>
      <c r="J812" s="199">
        <f>Permitted_sources!AA427</f>
        <v>0</v>
      </c>
      <c r="K812" s="395" t="str">
        <f t="shared" si="12"/>
        <v>Total</v>
      </c>
      <c r="L812"/>
    </row>
    <row r="813" spans="1:12">
      <c r="A813" t="s">
        <v>387</v>
      </c>
      <c r="B813" t="str">
        <f>Permitted_sources!B428</f>
        <v>35</v>
      </c>
      <c r="C813" t="str">
        <f>Permitted_sources!C428</f>
        <v>35045</v>
      </c>
      <c r="D813" t="str">
        <f>Permitted_sources!V428</f>
        <v>20200254</v>
      </c>
      <c r="E813" t="str">
        <f>VLOOKUP(D813,SCC_xref!$L$6:$M908,2,FALSE)</f>
        <v>Permitted Compressor Engines</v>
      </c>
      <c r="F813" s="199">
        <f>Permitted_sources!W428</f>
        <v>11.6</v>
      </c>
      <c r="G813" s="199">
        <f>Permitted_sources!X428</f>
        <v>2.6</v>
      </c>
      <c r="H813" s="199">
        <f>Permitted_sources!Y428</f>
        <v>2.5</v>
      </c>
      <c r="I813" s="199">
        <f>Permitted_sources!Z428</f>
        <v>0</v>
      </c>
      <c r="J813" s="199">
        <f>Permitted_sources!AA428</f>
        <v>0.5</v>
      </c>
      <c r="K813" s="395" t="str">
        <f t="shared" si="12"/>
        <v>Total</v>
      </c>
      <c r="L813"/>
    </row>
    <row r="814" spans="1:12">
      <c r="A814" t="s">
        <v>387</v>
      </c>
      <c r="B814" t="str">
        <f>Permitted_sources!B429</f>
        <v>35</v>
      </c>
      <c r="C814" t="str">
        <f>Permitted_sources!C429</f>
        <v>35045</v>
      </c>
      <c r="D814" t="str">
        <f>Permitted_sources!V429</f>
        <v>20200254</v>
      </c>
      <c r="E814" t="str">
        <f>VLOOKUP(D814,SCC_xref!$L$6:$M909,2,FALSE)</f>
        <v>Permitted Compressor Engines</v>
      </c>
      <c r="F814" s="199">
        <f>Permitted_sources!W429</f>
        <v>7.9</v>
      </c>
      <c r="G814" s="199">
        <f>Permitted_sources!X429</f>
        <v>1.8</v>
      </c>
      <c r="H814" s="199">
        <f>Permitted_sources!Y429</f>
        <v>1.8</v>
      </c>
      <c r="I814" s="199">
        <f>Permitted_sources!Z429</f>
        <v>0</v>
      </c>
      <c r="J814" s="199">
        <f>Permitted_sources!AA429</f>
        <v>0.3</v>
      </c>
      <c r="K814" s="395" t="str">
        <f t="shared" si="12"/>
        <v>Total</v>
      </c>
      <c r="L814"/>
    </row>
    <row r="815" spans="1:12">
      <c r="A815" t="s">
        <v>387</v>
      </c>
      <c r="B815" t="str">
        <f>Permitted_sources!B430</f>
        <v>35</v>
      </c>
      <c r="C815" t="str">
        <f>Permitted_sources!C430</f>
        <v>35045</v>
      </c>
      <c r="D815" t="str">
        <f>Permitted_sources!V430</f>
        <v>31000227</v>
      </c>
      <c r="E815" t="str">
        <f>VLOOKUP(D815,SCC_xref!$L$6:$M910,2,FALSE)</f>
        <v>Permitted Dehydrator</v>
      </c>
      <c r="F815" s="199">
        <f>Permitted_sources!W430</f>
        <v>0</v>
      </c>
      <c r="G815" s="199">
        <f>Permitted_sources!X430</f>
        <v>2.8</v>
      </c>
      <c r="H815" s="199">
        <f>Permitted_sources!Y430</f>
        <v>0</v>
      </c>
      <c r="I815" s="199">
        <f>Permitted_sources!Z430</f>
        <v>0</v>
      </c>
      <c r="J815" s="199">
        <f>Permitted_sources!AA430</f>
        <v>0</v>
      </c>
      <c r="K815" s="395" t="str">
        <f t="shared" si="12"/>
        <v>Total</v>
      </c>
      <c r="L815"/>
    </row>
    <row r="816" spans="1:12">
      <c r="A816" t="s">
        <v>387</v>
      </c>
      <c r="B816" t="str">
        <f>Permitted_sources!B431</f>
        <v>35</v>
      </c>
      <c r="C816" t="str">
        <f>Permitted_sources!C431</f>
        <v>35045</v>
      </c>
      <c r="D816" t="str">
        <f>Permitted_sources!V431</f>
        <v>31000227</v>
      </c>
      <c r="E816" t="str">
        <f>VLOOKUP(D816,SCC_xref!$L$6:$M911,2,FALSE)</f>
        <v>Permitted Dehydrator</v>
      </c>
      <c r="F816" s="199">
        <f>Permitted_sources!W431</f>
        <v>0</v>
      </c>
      <c r="G816" s="199">
        <f>Permitted_sources!X431</f>
        <v>2.2999999999999998</v>
      </c>
      <c r="H816" s="199">
        <f>Permitted_sources!Y431</f>
        <v>0</v>
      </c>
      <c r="I816" s="199">
        <f>Permitted_sources!Z431</f>
        <v>0</v>
      </c>
      <c r="J816" s="199">
        <f>Permitted_sources!AA431</f>
        <v>0</v>
      </c>
      <c r="K816" s="395" t="str">
        <f t="shared" si="12"/>
        <v>Total</v>
      </c>
      <c r="L816"/>
    </row>
    <row r="817" spans="1:12">
      <c r="A817" t="s">
        <v>387</v>
      </c>
      <c r="B817" t="str">
        <f>Permitted_sources!B432</f>
        <v>35</v>
      </c>
      <c r="C817" t="str">
        <f>Permitted_sources!C432</f>
        <v>35045</v>
      </c>
      <c r="D817" t="str">
        <f>Permitted_sources!V432</f>
        <v>31000227</v>
      </c>
      <c r="E817" t="str">
        <f>VLOOKUP(D817,SCC_xref!$L$6:$M912,2,FALSE)</f>
        <v>Permitted Dehydrator</v>
      </c>
      <c r="F817" s="199">
        <f>Permitted_sources!W432</f>
        <v>0.2</v>
      </c>
      <c r="G817" s="199">
        <f>Permitted_sources!X432</f>
        <v>0</v>
      </c>
      <c r="H817" s="199">
        <f>Permitted_sources!Y432</f>
        <v>0.2</v>
      </c>
      <c r="I817" s="199">
        <f>Permitted_sources!Z432</f>
        <v>0</v>
      </c>
      <c r="J817" s="199">
        <f>Permitted_sources!AA432</f>
        <v>0.1</v>
      </c>
      <c r="K817" s="395" t="str">
        <f t="shared" si="12"/>
        <v>Total</v>
      </c>
      <c r="L817"/>
    </row>
    <row r="818" spans="1:12">
      <c r="A818" t="s">
        <v>387</v>
      </c>
      <c r="B818" t="str">
        <f>Permitted_sources!B433</f>
        <v>35</v>
      </c>
      <c r="C818" t="str">
        <f>Permitted_sources!C433</f>
        <v>35045</v>
      </c>
      <c r="D818" t="str">
        <f>Permitted_sources!V433</f>
        <v>31000227</v>
      </c>
      <c r="E818" t="str">
        <f>VLOOKUP(D818,SCC_xref!$L$6:$M913,2,FALSE)</f>
        <v>Permitted Dehydrator</v>
      </c>
      <c r="F818" s="199">
        <f>Permitted_sources!W433</f>
        <v>0</v>
      </c>
      <c r="G818" s="199">
        <f>Permitted_sources!X433</f>
        <v>2.2999999999999998</v>
      </c>
      <c r="H818" s="199">
        <f>Permitted_sources!Y433</f>
        <v>0</v>
      </c>
      <c r="I818" s="199">
        <f>Permitted_sources!Z433</f>
        <v>0</v>
      </c>
      <c r="J818" s="199">
        <f>Permitted_sources!AA433</f>
        <v>0</v>
      </c>
      <c r="K818" s="395" t="str">
        <f t="shared" si="12"/>
        <v>Total</v>
      </c>
      <c r="L818"/>
    </row>
    <row r="819" spans="1:12">
      <c r="A819" t="s">
        <v>387</v>
      </c>
      <c r="B819" t="str">
        <f>Permitted_sources!B434</f>
        <v>35</v>
      </c>
      <c r="C819" t="str">
        <f>Permitted_sources!C434</f>
        <v>35045</v>
      </c>
      <c r="D819" t="str">
        <f>Permitted_sources!V434</f>
        <v>31000228</v>
      </c>
      <c r="E819" t="str">
        <f>VLOOKUP(D819,SCC_xref!$L$6:$M914,2,FALSE)</f>
        <v>Permitted Dehydrator</v>
      </c>
      <c r="F819" s="199">
        <f>Permitted_sources!W434</f>
        <v>0.2</v>
      </c>
      <c r="G819" s="199">
        <f>Permitted_sources!X434</f>
        <v>0</v>
      </c>
      <c r="H819" s="199">
        <f>Permitted_sources!Y434</f>
        <v>0.2</v>
      </c>
      <c r="I819" s="199">
        <f>Permitted_sources!Z434</f>
        <v>0</v>
      </c>
      <c r="J819" s="199">
        <f>Permitted_sources!AA434</f>
        <v>0.1</v>
      </c>
      <c r="K819" s="395" t="str">
        <f t="shared" si="12"/>
        <v>Total</v>
      </c>
      <c r="L819"/>
    </row>
    <row r="820" spans="1:12">
      <c r="A820" t="s">
        <v>387</v>
      </c>
      <c r="B820" t="str">
        <f>Permitted_sources!B435</f>
        <v>35</v>
      </c>
      <c r="C820" t="str">
        <f>Permitted_sources!C435</f>
        <v>35045</v>
      </c>
      <c r="D820" t="str">
        <f>Permitted_sources!V435</f>
        <v>31000227</v>
      </c>
      <c r="E820" t="str">
        <f>VLOOKUP(D820,SCC_xref!$L$6:$M915,2,FALSE)</f>
        <v>Permitted Dehydrator</v>
      </c>
      <c r="F820" s="199">
        <f>Permitted_sources!W435</f>
        <v>0</v>
      </c>
      <c r="G820" s="199">
        <f>Permitted_sources!X435</f>
        <v>0.1</v>
      </c>
      <c r="H820" s="199">
        <f>Permitted_sources!Y435</f>
        <v>0</v>
      </c>
      <c r="I820" s="199">
        <f>Permitted_sources!Z435</f>
        <v>0</v>
      </c>
      <c r="J820" s="199">
        <f>Permitted_sources!AA435</f>
        <v>0</v>
      </c>
      <c r="K820" s="395" t="str">
        <f t="shared" si="12"/>
        <v>Total</v>
      </c>
      <c r="L820"/>
    </row>
    <row r="821" spans="1:12">
      <c r="A821" t="s">
        <v>387</v>
      </c>
      <c r="B821" t="str">
        <f>Permitted_sources!B436</f>
        <v>35</v>
      </c>
      <c r="C821" t="str">
        <f>Permitted_sources!C436</f>
        <v>35045</v>
      </c>
      <c r="D821" t="str">
        <f>Permitted_sources!V436</f>
        <v>31088811</v>
      </c>
      <c r="E821" t="str">
        <f>VLOOKUP(D821,SCC_xref!$L$6:$M916,2,FALSE)</f>
        <v>Permitted Fugitives</v>
      </c>
      <c r="F821" s="199">
        <f>Permitted_sources!W436</f>
        <v>0</v>
      </c>
      <c r="G821" s="199">
        <f>Permitted_sources!X436</f>
        <v>0.4</v>
      </c>
      <c r="H821" s="199">
        <f>Permitted_sources!Y436</f>
        <v>0</v>
      </c>
      <c r="I821" s="199">
        <f>Permitted_sources!Z436</f>
        <v>0</v>
      </c>
      <c r="J821" s="199">
        <f>Permitted_sources!AA436</f>
        <v>0</v>
      </c>
      <c r="K821" s="395" t="str">
        <f t="shared" si="12"/>
        <v>Total</v>
      </c>
      <c r="L821"/>
    </row>
    <row r="822" spans="1:12">
      <c r="A822" t="s">
        <v>387</v>
      </c>
      <c r="B822" t="str">
        <f>Permitted_sources!B437</f>
        <v>35</v>
      </c>
      <c r="C822" t="str">
        <f>Permitted_sources!C437</f>
        <v>35045</v>
      </c>
      <c r="D822" t="str">
        <f>Permitted_sources!V437</f>
        <v>31088811</v>
      </c>
      <c r="E822" t="str">
        <f>VLOOKUP(D822,SCC_xref!$L$6:$M917,2,FALSE)</f>
        <v>Permitted Fugitives</v>
      </c>
      <c r="F822" s="199">
        <f>Permitted_sources!W437</f>
        <v>0</v>
      </c>
      <c r="G822" s="199">
        <f>Permitted_sources!X437</f>
        <v>0.8</v>
      </c>
      <c r="H822" s="199">
        <f>Permitted_sources!Y437</f>
        <v>0</v>
      </c>
      <c r="I822" s="199">
        <f>Permitted_sources!Z437</f>
        <v>0</v>
      </c>
      <c r="J822" s="199">
        <f>Permitted_sources!AA437</f>
        <v>0</v>
      </c>
      <c r="K822" s="395" t="str">
        <f t="shared" si="12"/>
        <v>Total</v>
      </c>
      <c r="L822"/>
    </row>
    <row r="823" spans="1:12">
      <c r="A823" t="s">
        <v>387</v>
      </c>
      <c r="B823" t="str">
        <f>Permitted_sources!B438</f>
        <v>35</v>
      </c>
      <c r="C823" t="str">
        <f>Permitted_sources!C438</f>
        <v>35045</v>
      </c>
      <c r="D823" t="str">
        <f>Permitted_sources!V438</f>
        <v>31088811</v>
      </c>
      <c r="E823" t="str">
        <f>VLOOKUP(D823,SCC_xref!$L$6:$M918,2,FALSE)</f>
        <v>Permitted Fugitives</v>
      </c>
      <c r="F823" s="199">
        <f>Permitted_sources!W438</f>
        <v>0</v>
      </c>
      <c r="G823" s="199">
        <f>Permitted_sources!X438</f>
        <v>0.2</v>
      </c>
      <c r="H823" s="199">
        <f>Permitted_sources!Y438</f>
        <v>0</v>
      </c>
      <c r="I823" s="199">
        <f>Permitted_sources!Z438</f>
        <v>0</v>
      </c>
      <c r="J823" s="199">
        <f>Permitted_sources!AA438</f>
        <v>0</v>
      </c>
      <c r="K823" s="395" t="str">
        <f t="shared" si="12"/>
        <v>Total</v>
      </c>
      <c r="L823"/>
    </row>
    <row r="824" spans="1:12">
      <c r="A824" t="s">
        <v>387</v>
      </c>
      <c r="B824" t="str">
        <f>Permitted_sources!B439</f>
        <v>35</v>
      </c>
      <c r="C824" t="str">
        <f>Permitted_sources!C439</f>
        <v>35045</v>
      </c>
      <c r="D824" t="str">
        <f>Permitted_sources!V439</f>
        <v>20200254</v>
      </c>
      <c r="E824" t="str">
        <f>VLOOKUP(D824,SCC_xref!$L$6:$M919,2,FALSE)</f>
        <v>Permitted Compressor Engines</v>
      </c>
      <c r="F824" s="199">
        <f>Permitted_sources!W439</f>
        <v>11</v>
      </c>
      <c r="G824" s="199">
        <f>Permitted_sources!X439</f>
        <v>7.2</v>
      </c>
      <c r="H824" s="199">
        <f>Permitted_sources!Y439</f>
        <v>19.399999999999999</v>
      </c>
      <c r="I824" s="199">
        <f>Permitted_sources!Z439</f>
        <v>0</v>
      </c>
      <c r="J824" s="199">
        <f>Permitted_sources!AA439</f>
        <v>0.3</v>
      </c>
      <c r="K824" s="395" t="str">
        <f t="shared" si="12"/>
        <v>Total</v>
      </c>
      <c r="L824"/>
    </row>
    <row r="825" spans="1:12">
      <c r="A825" t="s">
        <v>387</v>
      </c>
      <c r="B825" t="str">
        <f>Permitted_sources!B440</f>
        <v>35</v>
      </c>
      <c r="C825" t="str">
        <f>Permitted_sources!C440</f>
        <v>35045</v>
      </c>
      <c r="D825" t="str">
        <f>Permitted_sources!V440</f>
        <v>31000302</v>
      </c>
      <c r="E825" t="str">
        <f>VLOOKUP(D825,SCC_xref!$L$6:$M920,2,FALSE)</f>
        <v>Permitted Dehydrator</v>
      </c>
      <c r="F825" s="199">
        <f>Permitted_sources!W440</f>
        <v>0.1</v>
      </c>
      <c r="G825" s="199">
        <f>Permitted_sources!X440</f>
        <v>0</v>
      </c>
      <c r="H825" s="199">
        <f>Permitted_sources!Y440</f>
        <v>0</v>
      </c>
      <c r="I825" s="199">
        <f>Permitted_sources!Z440</f>
        <v>0</v>
      </c>
      <c r="J825" s="199">
        <f>Permitted_sources!AA440</f>
        <v>0</v>
      </c>
      <c r="K825" s="395" t="str">
        <f t="shared" si="12"/>
        <v>Total</v>
      </c>
      <c r="L825"/>
    </row>
    <row r="826" spans="1:12">
      <c r="A826" t="s">
        <v>387</v>
      </c>
      <c r="B826" t="str">
        <f>Permitted_sources!B441</f>
        <v>35</v>
      </c>
      <c r="C826" t="str">
        <f>Permitted_sources!C441</f>
        <v>35045</v>
      </c>
      <c r="D826" t="str">
        <f>Permitted_sources!V441</f>
        <v>20200254</v>
      </c>
      <c r="E826" t="str">
        <f>VLOOKUP(D826,SCC_xref!$L$6:$M921,2,FALSE)</f>
        <v>Permitted Compressor Engines</v>
      </c>
      <c r="F826" s="199">
        <f>Permitted_sources!W441</f>
        <v>6.8</v>
      </c>
      <c r="G826" s="199">
        <f>Permitted_sources!X441</f>
        <v>4.4000000000000004</v>
      </c>
      <c r="H826" s="199">
        <f>Permitted_sources!Y441</f>
        <v>12</v>
      </c>
      <c r="I826" s="199">
        <f>Permitted_sources!Z441</f>
        <v>0</v>
      </c>
      <c r="J826" s="199">
        <f>Permitted_sources!AA441</f>
        <v>0.2</v>
      </c>
      <c r="K826" s="395" t="str">
        <f t="shared" si="12"/>
        <v>Total</v>
      </c>
      <c r="L826"/>
    </row>
    <row r="827" spans="1:12">
      <c r="A827" t="s">
        <v>387</v>
      </c>
      <c r="B827" t="str">
        <f>Permitted_sources!B442</f>
        <v>35</v>
      </c>
      <c r="C827" t="str">
        <f>Permitted_sources!C442</f>
        <v>35045</v>
      </c>
      <c r="D827" t="str">
        <f>Permitted_sources!V442</f>
        <v>31000228</v>
      </c>
      <c r="E827" t="str">
        <f>VLOOKUP(D827,SCC_xref!$L$6:$M922,2,FALSE)</f>
        <v>Permitted Dehydrator</v>
      </c>
      <c r="F827" s="199">
        <f>Permitted_sources!W442</f>
        <v>0.1</v>
      </c>
      <c r="G827" s="199">
        <f>Permitted_sources!X442</f>
        <v>0</v>
      </c>
      <c r="H827" s="199">
        <f>Permitted_sources!Y442</f>
        <v>0</v>
      </c>
      <c r="I827" s="199">
        <f>Permitted_sources!Z442</f>
        <v>0</v>
      </c>
      <c r="J827" s="199">
        <f>Permitted_sources!AA442</f>
        <v>0</v>
      </c>
      <c r="K827" s="395" t="str">
        <f t="shared" si="12"/>
        <v>Total</v>
      </c>
      <c r="L827"/>
    </row>
    <row r="828" spans="1:12">
      <c r="A828" t="s">
        <v>387</v>
      </c>
      <c r="B828" t="str">
        <f>Permitted_sources!B443</f>
        <v>35</v>
      </c>
      <c r="C828" t="str">
        <f>Permitted_sources!C443</f>
        <v>35045</v>
      </c>
      <c r="D828" t="str">
        <f>Permitted_sources!V443</f>
        <v>31000228</v>
      </c>
      <c r="E828" t="str">
        <f>VLOOKUP(D828,SCC_xref!$L$6:$M923,2,FALSE)</f>
        <v>Permitted Dehydrator</v>
      </c>
      <c r="F828" s="199">
        <f>Permitted_sources!W443</f>
        <v>0.1</v>
      </c>
      <c r="G828" s="199">
        <f>Permitted_sources!X443</f>
        <v>0</v>
      </c>
      <c r="H828" s="199">
        <f>Permitted_sources!Y443</f>
        <v>0.1</v>
      </c>
      <c r="I828" s="199">
        <f>Permitted_sources!Z443</f>
        <v>0</v>
      </c>
      <c r="J828" s="199">
        <f>Permitted_sources!AA443</f>
        <v>0</v>
      </c>
      <c r="K828" s="395" t="str">
        <f t="shared" si="12"/>
        <v>Total</v>
      </c>
      <c r="L828"/>
    </row>
    <row r="829" spans="1:12">
      <c r="A829" t="s">
        <v>387</v>
      </c>
      <c r="B829" t="str">
        <f>Permitted_sources!B444</f>
        <v>35</v>
      </c>
      <c r="C829" t="str">
        <f>Permitted_sources!C444</f>
        <v>35045</v>
      </c>
      <c r="D829" t="str">
        <f>Permitted_sources!V444</f>
        <v>20200254</v>
      </c>
      <c r="E829" t="str">
        <f>VLOOKUP(D829,SCC_xref!$L$6:$M924,2,FALSE)</f>
        <v>Permitted Compressor Engines</v>
      </c>
      <c r="F829" s="199">
        <f>Permitted_sources!W444</f>
        <v>15.6</v>
      </c>
      <c r="G829" s="199">
        <f>Permitted_sources!X444</f>
        <v>10.1</v>
      </c>
      <c r="H829" s="199">
        <f>Permitted_sources!Y444</f>
        <v>27.4</v>
      </c>
      <c r="I829" s="199">
        <f>Permitted_sources!Z444</f>
        <v>0</v>
      </c>
      <c r="J829" s="199">
        <f>Permitted_sources!AA444</f>
        <v>0.4</v>
      </c>
      <c r="K829" s="395" t="str">
        <f t="shared" si="12"/>
        <v>Total</v>
      </c>
      <c r="L829"/>
    </row>
    <row r="830" spans="1:12">
      <c r="A830" t="s">
        <v>387</v>
      </c>
      <c r="B830" t="str">
        <f>Permitted_sources!B445</f>
        <v>35</v>
      </c>
      <c r="C830" t="str">
        <f>Permitted_sources!C445</f>
        <v>35045</v>
      </c>
      <c r="D830" t="str">
        <f>Permitted_sources!V445</f>
        <v>31000301</v>
      </c>
      <c r="E830" t="str">
        <f>VLOOKUP(D830,SCC_xref!$L$6:$M925,2,FALSE)</f>
        <v>Permitted Dehydrator</v>
      </c>
      <c r="F830" s="199">
        <f>Permitted_sources!W445</f>
        <v>0.2</v>
      </c>
      <c r="G830" s="199">
        <f>Permitted_sources!X445</f>
        <v>0</v>
      </c>
      <c r="H830" s="199">
        <f>Permitted_sources!Y445</f>
        <v>0.1</v>
      </c>
      <c r="I830" s="199">
        <f>Permitted_sources!Z445</f>
        <v>0</v>
      </c>
      <c r="J830" s="199">
        <f>Permitted_sources!AA445</f>
        <v>0</v>
      </c>
      <c r="K830" s="395" t="str">
        <f t="shared" si="12"/>
        <v>Total</v>
      </c>
      <c r="L830"/>
    </row>
    <row r="831" spans="1:12">
      <c r="A831" t="s">
        <v>387</v>
      </c>
      <c r="B831" t="str">
        <f>Permitted_sources!B446</f>
        <v>35</v>
      </c>
      <c r="C831" t="str">
        <f>Permitted_sources!C446</f>
        <v>35045</v>
      </c>
      <c r="D831" t="str">
        <f>Permitted_sources!V446</f>
        <v>20200254</v>
      </c>
      <c r="E831" t="str">
        <f>VLOOKUP(D831,SCC_xref!$L$6:$M926,2,FALSE)</f>
        <v>Permitted Compressor Engines</v>
      </c>
      <c r="F831" s="199">
        <f>Permitted_sources!W446</f>
        <v>19.399999999999999</v>
      </c>
      <c r="G831" s="199">
        <f>Permitted_sources!X446</f>
        <v>12.7</v>
      </c>
      <c r="H831" s="199">
        <f>Permitted_sources!Y446</f>
        <v>34.200000000000003</v>
      </c>
      <c r="I831" s="199">
        <f>Permitted_sources!Z446</f>
        <v>0</v>
      </c>
      <c r="J831" s="199">
        <f>Permitted_sources!AA446</f>
        <v>0.5</v>
      </c>
      <c r="K831" s="395" t="str">
        <f t="shared" si="12"/>
        <v>Total</v>
      </c>
      <c r="L831"/>
    </row>
    <row r="832" spans="1:12">
      <c r="A832" t="s">
        <v>387</v>
      </c>
      <c r="B832" t="str">
        <f>Permitted_sources!B447</f>
        <v>35</v>
      </c>
      <c r="C832" t="str">
        <f>Permitted_sources!C447</f>
        <v>35045</v>
      </c>
      <c r="D832" t="str">
        <f>Permitted_sources!V447</f>
        <v>20200254</v>
      </c>
      <c r="E832" t="str">
        <f>VLOOKUP(D832,SCC_xref!$L$6:$M927,2,FALSE)</f>
        <v>Permitted Compressor Engines</v>
      </c>
      <c r="F832" s="199">
        <f>Permitted_sources!W447</f>
        <v>11.5</v>
      </c>
      <c r="G832" s="199">
        <f>Permitted_sources!X447</f>
        <v>7.5</v>
      </c>
      <c r="H832" s="199">
        <f>Permitted_sources!Y447</f>
        <v>20.2</v>
      </c>
      <c r="I832" s="199">
        <f>Permitted_sources!Z447</f>
        <v>0</v>
      </c>
      <c r="J832" s="199">
        <f>Permitted_sources!AA447</f>
        <v>0.3</v>
      </c>
      <c r="K832" s="395" t="str">
        <f t="shared" si="12"/>
        <v>Total</v>
      </c>
      <c r="L832"/>
    </row>
    <row r="833" spans="1:12">
      <c r="A833" t="s">
        <v>387</v>
      </c>
      <c r="B833" t="str">
        <f>Permitted_sources!B448</f>
        <v>35</v>
      </c>
      <c r="C833" t="str">
        <f>Permitted_sources!C448</f>
        <v>35045</v>
      </c>
      <c r="D833" t="str">
        <f>Permitted_sources!V448</f>
        <v>31000227</v>
      </c>
      <c r="E833" t="str">
        <f>VLOOKUP(D833,SCC_xref!$L$6:$M928,2,FALSE)</f>
        <v>Permitted Dehydrator</v>
      </c>
      <c r="F833" s="199">
        <f>Permitted_sources!W448</f>
        <v>0</v>
      </c>
      <c r="G833" s="199">
        <f>Permitted_sources!X448</f>
        <v>0.3</v>
      </c>
      <c r="H833" s="199">
        <f>Permitted_sources!Y448</f>
        <v>0</v>
      </c>
      <c r="I833" s="199">
        <f>Permitted_sources!Z448</f>
        <v>0</v>
      </c>
      <c r="J833" s="199">
        <f>Permitted_sources!AA448</f>
        <v>0</v>
      </c>
      <c r="K833" s="395" t="str">
        <f t="shared" si="12"/>
        <v>Total</v>
      </c>
      <c r="L833"/>
    </row>
    <row r="834" spans="1:12">
      <c r="A834" t="s">
        <v>387</v>
      </c>
      <c r="B834" t="str">
        <f>Permitted_sources!B449</f>
        <v>35</v>
      </c>
      <c r="C834" t="str">
        <f>Permitted_sources!C449</f>
        <v>35045</v>
      </c>
      <c r="D834" t="str">
        <f>Permitted_sources!V449</f>
        <v>31000227</v>
      </c>
      <c r="E834" t="str">
        <f>VLOOKUP(D834,SCC_xref!$L$6:$M929,2,FALSE)</f>
        <v>Permitted Dehydrator</v>
      </c>
      <c r="F834" s="199">
        <f>Permitted_sources!W449</f>
        <v>0</v>
      </c>
      <c r="G834" s="199">
        <f>Permitted_sources!X449</f>
        <v>0.5</v>
      </c>
      <c r="H834" s="199">
        <f>Permitted_sources!Y449</f>
        <v>0</v>
      </c>
      <c r="I834" s="199">
        <f>Permitted_sources!Z449</f>
        <v>0</v>
      </c>
      <c r="J834" s="199">
        <f>Permitted_sources!AA449</f>
        <v>0</v>
      </c>
      <c r="K834" s="395" t="str">
        <f t="shared" si="12"/>
        <v>Total</v>
      </c>
      <c r="L834"/>
    </row>
    <row r="835" spans="1:12">
      <c r="A835" t="s">
        <v>387</v>
      </c>
      <c r="B835" t="str">
        <f>Permitted_sources!B450</f>
        <v>35</v>
      </c>
      <c r="C835" t="str">
        <f>Permitted_sources!C450</f>
        <v>35045</v>
      </c>
      <c r="D835" t="str">
        <f>Permitted_sources!V450</f>
        <v>31000301</v>
      </c>
      <c r="E835" t="str">
        <f>VLOOKUP(D835,SCC_xref!$L$6:$M930,2,FALSE)</f>
        <v>Permitted Dehydrator</v>
      </c>
      <c r="F835" s="199">
        <f>Permitted_sources!W450</f>
        <v>0</v>
      </c>
      <c r="G835" s="199">
        <f>Permitted_sources!X450</f>
        <v>0.6</v>
      </c>
      <c r="H835" s="199">
        <f>Permitted_sources!Y450</f>
        <v>0</v>
      </c>
      <c r="I835" s="199">
        <f>Permitted_sources!Z450</f>
        <v>0</v>
      </c>
      <c r="J835" s="199">
        <f>Permitted_sources!AA450</f>
        <v>0</v>
      </c>
      <c r="K835" s="395" t="str">
        <f t="shared" si="12"/>
        <v>Total</v>
      </c>
      <c r="L835"/>
    </row>
    <row r="836" spans="1:12">
      <c r="A836" t="s">
        <v>387</v>
      </c>
      <c r="B836" t="str">
        <f>Permitted_sources!B451</f>
        <v>35</v>
      </c>
      <c r="C836" t="str">
        <f>Permitted_sources!C451</f>
        <v>35045</v>
      </c>
      <c r="D836" t="str">
        <f>Permitted_sources!V451</f>
        <v>31000301</v>
      </c>
      <c r="E836" t="str">
        <f>VLOOKUP(D836,SCC_xref!$L$6:$M931,2,FALSE)</f>
        <v>Permitted Dehydrator</v>
      </c>
      <c r="F836" s="199">
        <f>Permitted_sources!W451</f>
        <v>0</v>
      </c>
      <c r="G836" s="199">
        <f>Permitted_sources!X451</f>
        <v>0.3</v>
      </c>
      <c r="H836" s="199">
        <f>Permitted_sources!Y451</f>
        <v>0</v>
      </c>
      <c r="I836" s="199">
        <f>Permitted_sources!Z451</f>
        <v>0</v>
      </c>
      <c r="J836" s="199">
        <f>Permitted_sources!AA451</f>
        <v>0</v>
      </c>
      <c r="K836" s="395" t="str">
        <f t="shared" si="12"/>
        <v>Total</v>
      </c>
      <c r="L836"/>
    </row>
    <row r="837" spans="1:12">
      <c r="A837" t="s">
        <v>387</v>
      </c>
      <c r="B837" t="str">
        <f>Permitted_sources!B452</f>
        <v>35</v>
      </c>
      <c r="C837" t="str">
        <f>Permitted_sources!C452</f>
        <v>35045</v>
      </c>
      <c r="D837" t="str">
        <f>Permitted_sources!V452</f>
        <v>31088811</v>
      </c>
      <c r="E837" t="str">
        <f>VLOOKUP(D837,SCC_xref!$L$6:$M932,2,FALSE)</f>
        <v>Permitted Fugitives</v>
      </c>
      <c r="F837" s="199">
        <f>Permitted_sources!W452</f>
        <v>0</v>
      </c>
      <c r="G837" s="199">
        <f>Permitted_sources!X452</f>
        <v>0.1</v>
      </c>
      <c r="H837" s="199">
        <f>Permitted_sources!Y452</f>
        <v>0</v>
      </c>
      <c r="I837" s="199">
        <f>Permitted_sources!Z452</f>
        <v>0</v>
      </c>
      <c r="J837" s="199">
        <f>Permitted_sources!AA452</f>
        <v>0</v>
      </c>
      <c r="K837" s="395" t="str">
        <f t="shared" si="12"/>
        <v>Total</v>
      </c>
      <c r="L837"/>
    </row>
    <row r="838" spans="1:12">
      <c r="A838" t="s">
        <v>387</v>
      </c>
      <c r="B838" t="str">
        <f>Permitted_sources!B453</f>
        <v>35</v>
      </c>
      <c r="C838" t="str">
        <f>Permitted_sources!C453</f>
        <v>35045</v>
      </c>
      <c r="D838" t="str">
        <f>Permitted_sources!V453</f>
        <v>31000299</v>
      </c>
      <c r="E838" t="str">
        <f>VLOOKUP(D838,SCC_xref!$L$6:$M933,2,FALSE)</f>
        <v>Permitted Natural Gas Production, Other Not Classified</v>
      </c>
      <c r="F838" s="199">
        <f>Permitted_sources!W453</f>
        <v>0</v>
      </c>
      <c r="G838" s="199">
        <f>Permitted_sources!X453</f>
        <v>0.1</v>
      </c>
      <c r="H838" s="199">
        <f>Permitted_sources!Y453</f>
        <v>0</v>
      </c>
      <c r="I838" s="199">
        <f>Permitted_sources!Z453</f>
        <v>0</v>
      </c>
      <c r="J838" s="199">
        <f>Permitted_sources!AA453</f>
        <v>0</v>
      </c>
      <c r="K838" s="395" t="str">
        <f t="shared" si="12"/>
        <v>Total</v>
      </c>
      <c r="L838"/>
    </row>
    <row r="839" spans="1:12">
      <c r="A839" t="s">
        <v>387</v>
      </c>
      <c r="B839" t="str">
        <f>Permitted_sources!B454</f>
        <v>35</v>
      </c>
      <c r="C839" t="str">
        <f>Permitted_sources!C454</f>
        <v>35045</v>
      </c>
      <c r="D839" t="str">
        <f>Permitted_sources!V454</f>
        <v>31000299</v>
      </c>
      <c r="E839" t="str">
        <f>VLOOKUP(D839,SCC_xref!$L$6:$M934,2,FALSE)</f>
        <v>Permitted Natural Gas Production, Other Not Classified</v>
      </c>
      <c r="F839" s="199">
        <f>Permitted_sources!W454</f>
        <v>0</v>
      </c>
      <c r="G839" s="199">
        <f>Permitted_sources!X454</f>
        <v>0.1</v>
      </c>
      <c r="H839" s="199">
        <f>Permitted_sources!Y454</f>
        <v>0</v>
      </c>
      <c r="I839" s="199">
        <f>Permitted_sources!Z454</f>
        <v>0</v>
      </c>
      <c r="J839" s="199">
        <f>Permitted_sources!AA454</f>
        <v>0</v>
      </c>
      <c r="K839" s="395" t="str">
        <f t="shared" ref="K839:K902" si="13">IF(LEN(C839)=5,"Total","Tribal/Non-tribal")</f>
        <v>Total</v>
      </c>
      <c r="L839"/>
    </row>
    <row r="840" spans="1:12">
      <c r="A840" t="s">
        <v>387</v>
      </c>
      <c r="B840" t="str">
        <f>Permitted_sources!B455</f>
        <v>35</v>
      </c>
      <c r="C840" t="str">
        <f>Permitted_sources!C455</f>
        <v>35045</v>
      </c>
      <c r="D840" t="str">
        <f>Permitted_sources!V455</f>
        <v>20200253</v>
      </c>
      <c r="E840" t="str">
        <f>VLOOKUP(D840,SCC_xref!$L$6:$M935,2,FALSE)</f>
        <v>Permitted Compressor Engines</v>
      </c>
      <c r="F840" s="199">
        <f>Permitted_sources!W455</f>
        <v>14.2</v>
      </c>
      <c r="G840" s="199">
        <f>Permitted_sources!X455</f>
        <v>9.5</v>
      </c>
      <c r="H840" s="199">
        <f>Permitted_sources!Y455</f>
        <v>24.9</v>
      </c>
      <c r="I840" s="199">
        <f>Permitted_sources!Z455</f>
        <v>0</v>
      </c>
      <c r="J840" s="199">
        <f>Permitted_sources!AA455</f>
        <v>0.4</v>
      </c>
      <c r="K840" s="395" t="str">
        <f t="shared" si="13"/>
        <v>Total</v>
      </c>
      <c r="L840"/>
    </row>
    <row r="841" spans="1:12">
      <c r="A841" t="s">
        <v>387</v>
      </c>
      <c r="B841" t="str">
        <f>Permitted_sources!B456</f>
        <v>35</v>
      </c>
      <c r="C841" t="str">
        <f>Permitted_sources!C456</f>
        <v>35045</v>
      </c>
      <c r="D841" t="str">
        <f>Permitted_sources!V456</f>
        <v>20200253</v>
      </c>
      <c r="E841" t="str">
        <f>VLOOKUP(D841,SCC_xref!$L$6:$M936,2,FALSE)</f>
        <v>Permitted Compressor Engines</v>
      </c>
      <c r="F841" s="199">
        <f>Permitted_sources!W456</f>
        <v>17.7</v>
      </c>
      <c r="G841" s="199">
        <f>Permitted_sources!X456</f>
        <v>11.9</v>
      </c>
      <c r="H841" s="199">
        <f>Permitted_sources!Y456</f>
        <v>31.2</v>
      </c>
      <c r="I841" s="199">
        <f>Permitted_sources!Z456</f>
        <v>0</v>
      </c>
      <c r="J841" s="199">
        <f>Permitted_sources!AA456</f>
        <v>0.5</v>
      </c>
      <c r="K841" s="395" t="str">
        <f t="shared" si="13"/>
        <v>Total</v>
      </c>
      <c r="L841"/>
    </row>
    <row r="842" spans="1:12">
      <c r="A842" t="s">
        <v>387</v>
      </c>
      <c r="B842" t="str">
        <f>Permitted_sources!B457</f>
        <v>35</v>
      </c>
      <c r="C842" t="str">
        <f>Permitted_sources!C457</f>
        <v>35045</v>
      </c>
      <c r="D842" t="str">
        <f>Permitted_sources!V457</f>
        <v>31000228</v>
      </c>
      <c r="E842" t="str">
        <f>VLOOKUP(D842,SCC_xref!$L$6:$M937,2,FALSE)</f>
        <v>Permitted Dehydrator</v>
      </c>
      <c r="F842" s="199">
        <f>Permitted_sources!W457</f>
        <v>0.2</v>
      </c>
      <c r="G842" s="199">
        <f>Permitted_sources!X457</f>
        <v>0</v>
      </c>
      <c r="H842" s="199">
        <f>Permitted_sources!Y457</f>
        <v>0.1</v>
      </c>
      <c r="I842" s="199">
        <f>Permitted_sources!Z457</f>
        <v>0</v>
      </c>
      <c r="J842" s="199">
        <f>Permitted_sources!AA457</f>
        <v>0</v>
      </c>
      <c r="K842" s="395" t="str">
        <f t="shared" si="13"/>
        <v>Total</v>
      </c>
      <c r="L842"/>
    </row>
    <row r="843" spans="1:12">
      <c r="A843" t="s">
        <v>387</v>
      </c>
      <c r="B843" t="str">
        <f>Permitted_sources!B458</f>
        <v>35</v>
      </c>
      <c r="C843" t="str">
        <f>Permitted_sources!C458</f>
        <v>35045</v>
      </c>
      <c r="D843" t="str">
        <f>Permitted_sources!V458</f>
        <v>31000228</v>
      </c>
      <c r="E843" t="str">
        <f>VLOOKUP(D843,SCC_xref!$L$6:$M938,2,FALSE)</f>
        <v>Permitted Dehydrator</v>
      </c>
      <c r="F843" s="199">
        <f>Permitted_sources!W458</f>
        <v>0.1</v>
      </c>
      <c r="G843" s="199">
        <f>Permitted_sources!X458</f>
        <v>0</v>
      </c>
      <c r="H843" s="199">
        <f>Permitted_sources!Y458</f>
        <v>0</v>
      </c>
      <c r="I843" s="199">
        <f>Permitted_sources!Z458</f>
        <v>0</v>
      </c>
      <c r="J843" s="199">
        <f>Permitted_sources!AA458</f>
        <v>0</v>
      </c>
      <c r="K843" s="395" t="str">
        <f t="shared" si="13"/>
        <v>Total</v>
      </c>
      <c r="L843"/>
    </row>
    <row r="844" spans="1:12">
      <c r="A844" t="s">
        <v>387</v>
      </c>
      <c r="B844" t="str">
        <f>Permitted_sources!B459</f>
        <v>35</v>
      </c>
      <c r="C844" t="str">
        <f>Permitted_sources!C459</f>
        <v>35045</v>
      </c>
      <c r="D844" t="str">
        <f>Permitted_sources!V459</f>
        <v>31000227</v>
      </c>
      <c r="E844" t="str">
        <f>VLOOKUP(D844,SCC_xref!$L$6:$M939,2,FALSE)</f>
        <v>Permitted Dehydrator</v>
      </c>
      <c r="F844" s="199">
        <f>Permitted_sources!W459</f>
        <v>0</v>
      </c>
      <c r="G844" s="199">
        <f>Permitted_sources!X459</f>
        <v>2.2999999999999998</v>
      </c>
      <c r="H844" s="199">
        <f>Permitted_sources!Y459</f>
        <v>0</v>
      </c>
      <c r="I844" s="199">
        <f>Permitted_sources!Z459</f>
        <v>0</v>
      </c>
      <c r="J844" s="199">
        <f>Permitted_sources!AA459</f>
        <v>0</v>
      </c>
      <c r="K844" s="395" t="str">
        <f t="shared" si="13"/>
        <v>Total</v>
      </c>
      <c r="L844"/>
    </row>
    <row r="845" spans="1:12">
      <c r="A845" t="s">
        <v>387</v>
      </c>
      <c r="B845" t="str">
        <f>Permitted_sources!B460</f>
        <v>35</v>
      </c>
      <c r="C845" t="str">
        <f>Permitted_sources!C460</f>
        <v>35045</v>
      </c>
      <c r="D845" t="str">
        <f>Permitted_sources!V460</f>
        <v>31000227</v>
      </c>
      <c r="E845" t="str">
        <f>VLOOKUP(D845,SCC_xref!$L$6:$M940,2,FALSE)</f>
        <v>Permitted Dehydrator</v>
      </c>
      <c r="F845" s="199">
        <f>Permitted_sources!W460</f>
        <v>0</v>
      </c>
      <c r="G845" s="199">
        <f>Permitted_sources!X460</f>
        <v>0.9</v>
      </c>
      <c r="H845" s="199">
        <f>Permitted_sources!Y460</f>
        <v>0</v>
      </c>
      <c r="I845" s="199">
        <f>Permitted_sources!Z460</f>
        <v>0</v>
      </c>
      <c r="J845" s="199">
        <f>Permitted_sources!AA460</f>
        <v>0</v>
      </c>
      <c r="K845" s="395" t="str">
        <f t="shared" si="13"/>
        <v>Total</v>
      </c>
      <c r="L845"/>
    </row>
    <row r="846" spans="1:12">
      <c r="A846" t="s">
        <v>387</v>
      </c>
      <c r="B846" t="str">
        <f>Permitted_sources!B461</f>
        <v>35</v>
      </c>
      <c r="C846" t="str">
        <f>Permitted_sources!C461</f>
        <v>35045</v>
      </c>
      <c r="D846" t="str">
        <f>Permitted_sources!V461</f>
        <v>31088811</v>
      </c>
      <c r="E846" t="str">
        <f>VLOOKUP(D846,SCC_xref!$L$6:$M941,2,FALSE)</f>
        <v>Permitted Fugitives</v>
      </c>
      <c r="F846" s="199">
        <f>Permitted_sources!W461</f>
        <v>0</v>
      </c>
      <c r="G846" s="199">
        <f>Permitted_sources!X461</f>
        <v>0.9</v>
      </c>
      <c r="H846" s="199">
        <f>Permitted_sources!Y461</f>
        <v>0</v>
      </c>
      <c r="I846" s="199">
        <f>Permitted_sources!Z461</f>
        <v>0</v>
      </c>
      <c r="J846" s="199">
        <f>Permitted_sources!AA461</f>
        <v>0</v>
      </c>
      <c r="K846" s="395" t="str">
        <f t="shared" si="13"/>
        <v>Total</v>
      </c>
      <c r="L846"/>
    </row>
    <row r="847" spans="1:12">
      <c r="A847" t="s">
        <v>387</v>
      </c>
      <c r="B847" t="str">
        <f>Permitted_sources!B462</f>
        <v>35</v>
      </c>
      <c r="C847" t="str">
        <f>Permitted_sources!C462</f>
        <v>35045</v>
      </c>
      <c r="D847" t="str">
        <f>Permitted_sources!V462</f>
        <v>20200254</v>
      </c>
      <c r="E847" t="str">
        <f>VLOOKUP(D847,SCC_xref!$L$6:$M942,2,FALSE)</f>
        <v>Permitted Compressor Engines</v>
      </c>
      <c r="F847" s="199">
        <f>Permitted_sources!W462</f>
        <v>11.4</v>
      </c>
      <c r="G847" s="199">
        <f>Permitted_sources!X462</f>
        <v>12.6</v>
      </c>
      <c r="H847" s="199">
        <f>Permitted_sources!Y462</f>
        <v>34.5</v>
      </c>
      <c r="I847" s="199">
        <f>Permitted_sources!Z462</f>
        <v>0</v>
      </c>
      <c r="J847" s="199">
        <f>Permitted_sources!AA462</f>
        <v>0.5</v>
      </c>
      <c r="K847" s="395" t="str">
        <f t="shared" si="13"/>
        <v>Total</v>
      </c>
      <c r="L847"/>
    </row>
    <row r="848" spans="1:12">
      <c r="A848" t="s">
        <v>387</v>
      </c>
      <c r="B848" t="str">
        <f>Permitted_sources!B463</f>
        <v>35</v>
      </c>
      <c r="C848" t="str">
        <f>Permitted_sources!C463</f>
        <v>35045</v>
      </c>
      <c r="D848" t="str">
        <f>Permitted_sources!V463</f>
        <v>20200254</v>
      </c>
      <c r="E848" t="str">
        <f>VLOOKUP(D848,SCC_xref!$L$6:$M943,2,FALSE)</f>
        <v>Permitted Compressor Engines</v>
      </c>
      <c r="F848" s="199">
        <f>Permitted_sources!W463</f>
        <v>10.199999999999999</v>
      </c>
      <c r="G848" s="199">
        <f>Permitted_sources!X463</f>
        <v>11.3</v>
      </c>
      <c r="H848" s="199">
        <f>Permitted_sources!Y463</f>
        <v>31</v>
      </c>
      <c r="I848" s="199">
        <f>Permitted_sources!Z463</f>
        <v>0</v>
      </c>
      <c r="J848" s="199">
        <f>Permitted_sources!AA463</f>
        <v>0.4</v>
      </c>
      <c r="K848" s="395" t="str">
        <f t="shared" si="13"/>
        <v>Total</v>
      </c>
      <c r="L848"/>
    </row>
    <row r="849" spans="1:12">
      <c r="A849" t="s">
        <v>387</v>
      </c>
      <c r="B849" t="str">
        <f>Permitted_sources!B464</f>
        <v>35</v>
      </c>
      <c r="C849" t="str">
        <f>Permitted_sources!C464</f>
        <v>35045</v>
      </c>
      <c r="D849" t="str">
        <f>Permitted_sources!V464</f>
        <v>20200254</v>
      </c>
      <c r="E849" t="str">
        <f>VLOOKUP(D849,SCC_xref!$L$6:$M944,2,FALSE)</f>
        <v>Permitted Compressor Engines</v>
      </c>
      <c r="F849" s="199">
        <f>Permitted_sources!W464</f>
        <v>10.9</v>
      </c>
      <c r="G849" s="199">
        <f>Permitted_sources!X464</f>
        <v>12.1</v>
      </c>
      <c r="H849" s="199">
        <f>Permitted_sources!Y464</f>
        <v>33</v>
      </c>
      <c r="I849" s="199">
        <f>Permitted_sources!Z464</f>
        <v>0</v>
      </c>
      <c r="J849" s="199">
        <f>Permitted_sources!AA464</f>
        <v>0.5</v>
      </c>
      <c r="K849" s="395" t="str">
        <f t="shared" si="13"/>
        <v>Total</v>
      </c>
      <c r="L849"/>
    </row>
    <row r="850" spans="1:12">
      <c r="A850" t="s">
        <v>387</v>
      </c>
      <c r="B850" t="str">
        <f>Permitted_sources!B465</f>
        <v>35</v>
      </c>
      <c r="C850" t="str">
        <f>Permitted_sources!C465</f>
        <v>35045</v>
      </c>
      <c r="D850" t="str">
        <f>Permitted_sources!V465</f>
        <v>20200254</v>
      </c>
      <c r="E850" t="str">
        <f>VLOOKUP(D850,SCC_xref!$L$6:$M945,2,FALSE)</f>
        <v>Permitted Compressor Engines</v>
      </c>
      <c r="F850" s="199">
        <f>Permitted_sources!W465</f>
        <v>11.7</v>
      </c>
      <c r="G850" s="199">
        <f>Permitted_sources!X465</f>
        <v>13</v>
      </c>
      <c r="H850" s="199">
        <f>Permitted_sources!Y465</f>
        <v>35.4</v>
      </c>
      <c r="I850" s="199">
        <f>Permitted_sources!Z465</f>
        <v>0</v>
      </c>
      <c r="J850" s="199">
        <f>Permitted_sources!AA465</f>
        <v>0.5</v>
      </c>
      <c r="K850" s="395" t="str">
        <f t="shared" si="13"/>
        <v>Total</v>
      </c>
      <c r="L850"/>
    </row>
    <row r="851" spans="1:12">
      <c r="A851" t="s">
        <v>387</v>
      </c>
      <c r="B851" t="str">
        <f>Permitted_sources!B466</f>
        <v>35</v>
      </c>
      <c r="C851" t="str">
        <f>Permitted_sources!C466</f>
        <v>35045</v>
      </c>
      <c r="D851" t="str">
        <f>Permitted_sources!V466</f>
        <v>20200254</v>
      </c>
      <c r="E851" t="str">
        <f>VLOOKUP(D851,SCC_xref!$L$6:$M946,2,FALSE)</f>
        <v>Permitted Compressor Engines</v>
      </c>
      <c r="F851" s="199">
        <f>Permitted_sources!W466</f>
        <v>0.2</v>
      </c>
      <c r="G851" s="199">
        <f>Permitted_sources!X466</f>
        <v>0</v>
      </c>
      <c r="H851" s="199">
        <f>Permitted_sources!Y466</f>
        <v>0</v>
      </c>
      <c r="I851" s="199">
        <f>Permitted_sources!Z466</f>
        <v>0</v>
      </c>
      <c r="J851" s="199">
        <f>Permitted_sources!AA466</f>
        <v>0</v>
      </c>
      <c r="K851" s="395" t="str">
        <f t="shared" si="13"/>
        <v>Total</v>
      </c>
      <c r="L851"/>
    </row>
    <row r="852" spans="1:12">
      <c r="A852" t="s">
        <v>387</v>
      </c>
      <c r="B852" t="str">
        <f>Permitted_sources!B467</f>
        <v>35</v>
      </c>
      <c r="C852" t="str">
        <f>Permitted_sources!C467</f>
        <v>35045</v>
      </c>
      <c r="D852" t="str">
        <f>Permitted_sources!V467</f>
        <v>20200254</v>
      </c>
      <c r="E852" t="str">
        <f>VLOOKUP(D852,SCC_xref!$L$6:$M947,2,FALSE)</f>
        <v>Permitted Compressor Engines</v>
      </c>
      <c r="F852" s="199">
        <f>Permitted_sources!W467</f>
        <v>11.5</v>
      </c>
      <c r="G852" s="199">
        <f>Permitted_sources!X467</f>
        <v>2.6</v>
      </c>
      <c r="H852" s="199">
        <f>Permitted_sources!Y467</f>
        <v>2.5</v>
      </c>
      <c r="I852" s="199">
        <f>Permitted_sources!Z467</f>
        <v>0</v>
      </c>
      <c r="J852" s="199">
        <f>Permitted_sources!AA467</f>
        <v>0.5</v>
      </c>
      <c r="K852" s="395" t="str">
        <f t="shared" si="13"/>
        <v>Total</v>
      </c>
      <c r="L852"/>
    </row>
    <row r="853" spans="1:12">
      <c r="A853" t="s">
        <v>387</v>
      </c>
      <c r="B853" t="str">
        <f>Permitted_sources!B468</f>
        <v>35</v>
      </c>
      <c r="C853" t="str">
        <f>Permitted_sources!C468</f>
        <v>35045</v>
      </c>
      <c r="D853" t="str">
        <f>Permitted_sources!V468</f>
        <v>20200254</v>
      </c>
      <c r="E853" t="str">
        <f>VLOOKUP(D853,SCC_xref!$L$6:$M948,2,FALSE)</f>
        <v>Permitted Compressor Engines</v>
      </c>
      <c r="F853" s="199">
        <f>Permitted_sources!W468</f>
        <v>11.3</v>
      </c>
      <c r="G853" s="199">
        <f>Permitted_sources!X468</f>
        <v>12.5</v>
      </c>
      <c r="H853" s="199">
        <f>Permitted_sources!Y468</f>
        <v>34.200000000000003</v>
      </c>
      <c r="I853" s="199">
        <f>Permitted_sources!Z468</f>
        <v>0</v>
      </c>
      <c r="J853" s="199">
        <f>Permitted_sources!AA468</f>
        <v>0.5</v>
      </c>
      <c r="K853" s="395" t="str">
        <f t="shared" si="13"/>
        <v>Total</v>
      </c>
      <c r="L853"/>
    </row>
    <row r="854" spans="1:12">
      <c r="A854" t="s">
        <v>387</v>
      </c>
      <c r="B854" t="str">
        <f>Permitted_sources!B469</f>
        <v>35</v>
      </c>
      <c r="C854" t="str">
        <f>Permitted_sources!C469</f>
        <v>35045</v>
      </c>
      <c r="D854" t="str">
        <f>Permitted_sources!V469</f>
        <v>20200254</v>
      </c>
      <c r="E854" t="str">
        <f>VLOOKUP(D854,SCC_xref!$L$6:$M949,2,FALSE)</f>
        <v>Permitted Compressor Engines</v>
      </c>
      <c r="F854" s="199">
        <f>Permitted_sources!W469</f>
        <v>10.9</v>
      </c>
      <c r="G854" s="199">
        <f>Permitted_sources!X469</f>
        <v>12.1</v>
      </c>
      <c r="H854" s="199">
        <f>Permitted_sources!Y469</f>
        <v>33.1</v>
      </c>
      <c r="I854" s="199">
        <f>Permitted_sources!Z469</f>
        <v>0</v>
      </c>
      <c r="J854" s="199">
        <f>Permitted_sources!AA469</f>
        <v>0.5</v>
      </c>
      <c r="K854" s="395" t="str">
        <f t="shared" si="13"/>
        <v>Total</v>
      </c>
      <c r="L854"/>
    </row>
    <row r="855" spans="1:12">
      <c r="A855" t="s">
        <v>387</v>
      </c>
      <c r="B855" t="str">
        <f>Permitted_sources!B470</f>
        <v>35</v>
      </c>
      <c r="C855" t="str">
        <f>Permitted_sources!C470</f>
        <v>35045</v>
      </c>
      <c r="D855" t="str">
        <f>Permitted_sources!V470</f>
        <v>20200254</v>
      </c>
      <c r="E855" t="str">
        <f>VLOOKUP(D855,SCC_xref!$L$6:$M950,2,FALSE)</f>
        <v>Permitted Compressor Engines</v>
      </c>
      <c r="F855" s="199">
        <f>Permitted_sources!W470</f>
        <v>8.6</v>
      </c>
      <c r="G855" s="199">
        <f>Permitted_sources!X470</f>
        <v>1.9</v>
      </c>
      <c r="H855" s="199">
        <f>Permitted_sources!Y470</f>
        <v>1.9</v>
      </c>
      <c r="I855" s="199">
        <f>Permitted_sources!Z470</f>
        <v>0</v>
      </c>
      <c r="J855" s="199">
        <f>Permitted_sources!AA470</f>
        <v>0.4</v>
      </c>
      <c r="K855" s="395" t="str">
        <f t="shared" si="13"/>
        <v>Total</v>
      </c>
      <c r="L855"/>
    </row>
    <row r="856" spans="1:12">
      <c r="A856" t="s">
        <v>387</v>
      </c>
      <c r="B856" t="str">
        <f>Permitted_sources!B471</f>
        <v>35</v>
      </c>
      <c r="C856" t="str">
        <f>Permitted_sources!C471</f>
        <v>35045</v>
      </c>
      <c r="D856" t="str">
        <f>Permitted_sources!V471</f>
        <v>20200254</v>
      </c>
      <c r="E856" t="str">
        <f>VLOOKUP(D856,SCC_xref!$L$6:$M951,2,FALSE)</f>
        <v>Permitted Compressor Engines</v>
      </c>
      <c r="F856" s="199">
        <f>Permitted_sources!W471</f>
        <v>5.7</v>
      </c>
      <c r="G856" s="199">
        <f>Permitted_sources!X471</f>
        <v>1.3</v>
      </c>
      <c r="H856" s="199">
        <f>Permitted_sources!Y471</f>
        <v>1.3</v>
      </c>
      <c r="I856" s="199">
        <f>Permitted_sources!Z471</f>
        <v>0</v>
      </c>
      <c r="J856" s="199">
        <f>Permitted_sources!AA471</f>
        <v>0.2</v>
      </c>
      <c r="K856" s="395" t="str">
        <f t="shared" si="13"/>
        <v>Total</v>
      </c>
      <c r="L856"/>
    </row>
    <row r="857" spans="1:12">
      <c r="A857" t="s">
        <v>387</v>
      </c>
      <c r="B857" t="str">
        <f>Permitted_sources!B472</f>
        <v>35</v>
      </c>
      <c r="C857" t="str">
        <f>Permitted_sources!C472</f>
        <v>35045</v>
      </c>
      <c r="D857" t="str">
        <f>Permitted_sources!V472</f>
        <v>20200254</v>
      </c>
      <c r="E857" t="str">
        <f>VLOOKUP(D857,SCC_xref!$L$6:$M952,2,FALSE)</f>
        <v>Permitted Compressor Engines</v>
      </c>
      <c r="F857" s="199">
        <f>Permitted_sources!W472</f>
        <v>9.1</v>
      </c>
      <c r="G857" s="199">
        <f>Permitted_sources!X472</f>
        <v>2</v>
      </c>
      <c r="H857" s="199">
        <f>Permitted_sources!Y472</f>
        <v>2</v>
      </c>
      <c r="I857" s="199">
        <f>Permitted_sources!Z472</f>
        <v>0</v>
      </c>
      <c r="J857" s="199">
        <f>Permitted_sources!AA472</f>
        <v>0.4</v>
      </c>
      <c r="K857" s="395" t="str">
        <f t="shared" si="13"/>
        <v>Total</v>
      </c>
      <c r="L857"/>
    </row>
    <row r="858" spans="1:12">
      <c r="A858" t="s">
        <v>387</v>
      </c>
      <c r="B858" t="str">
        <f>Permitted_sources!B473</f>
        <v>35</v>
      </c>
      <c r="C858" t="str">
        <f>Permitted_sources!C473</f>
        <v>35045</v>
      </c>
      <c r="D858" t="str">
        <f>Permitted_sources!V473</f>
        <v>31000301</v>
      </c>
      <c r="E858" t="str">
        <f>VLOOKUP(D858,SCC_xref!$L$6:$M953,2,FALSE)</f>
        <v>Permitted Dehydrator</v>
      </c>
      <c r="F858" s="199">
        <f>Permitted_sources!W473</f>
        <v>0</v>
      </c>
      <c r="G858" s="199">
        <f>Permitted_sources!X473</f>
        <v>1.1000000000000001</v>
      </c>
      <c r="H858" s="199">
        <f>Permitted_sources!Y473</f>
        <v>0</v>
      </c>
      <c r="I858" s="199">
        <f>Permitted_sources!Z473</f>
        <v>0</v>
      </c>
      <c r="J858" s="199">
        <f>Permitted_sources!AA473</f>
        <v>0</v>
      </c>
      <c r="K858" s="395" t="str">
        <f t="shared" si="13"/>
        <v>Total</v>
      </c>
      <c r="L858"/>
    </row>
    <row r="859" spans="1:12">
      <c r="A859" t="s">
        <v>387</v>
      </c>
      <c r="B859" t="str">
        <f>Permitted_sources!B474</f>
        <v>35</v>
      </c>
      <c r="C859" t="str">
        <f>Permitted_sources!C474</f>
        <v>35045</v>
      </c>
      <c r="D859" t="str">
        <f>Permitted_sources!V474</f>
        <v>31000301</v>
      </c>
      <c r="E859" t="str">
        <f>VLOOKUP(D859,SCC_xref!$L$6:$M954,2,FALSE)</f>
        <v>Permitted Dehydrator</v>
      </c>
      <c r="F859" s="199">
        <f>Permitted_sources!W474</f>
        <v>0</v>
      </c>
      <c r="G859" s="199">
        <f>Permitted_sources!X474</f>
        <v>0.9</v>
      </c>
      <c r="H859" s="199">
        <f>Permitted_sources!Y474</f>
        <v>0</v>
      </c>
      <c r="I859" s="199">
        <f>Permitted_sources!Z474</f>
        <v>0</v>
      </c>
      <c r="J859" s="199">
        <f>Permitted_sources!AA474</f>
        <v>0</v>
      </c>
      <c r="K859" s="395" t="str">
        <f t="shared" si="13"/>
        <v>Total</v>
      </c>
      <c r="L859"/>
    </row>
    <row r="860" spans="1:12">
      <c r="A860" t="s">
        <v>387</v>
      </c>
      <c r="B860" t="str">
        <f>Permitted_sources!B475</f>
        <v>35</v>
      </c>
      <c r="C860" t="str">
        <f>Permitted_sources!C475</f>
        <v>35045</v>
      </c>
      <c r="D860" t="str">
        <f>Permitted_sources!V475</f>
        <v>31000301</v>
      </c>
      <c r="E860" t="str">
        <f>VLOOKUP(D860,SCC_xref!$L$6:$M955,2,FALSE)</f>
        <v>Permitted Dehydrator</v>
      </c>
      <c r="F860" s="199">
        <f>Permitted_sources!W475</f>
        <v>0</v>
      </c>
      <c r="G860" s="199">
        <f>Permitted_sources!X475</f>
        <v>1.6</v>
      </c>
      <c r="H860" s="199">
        <f>Permitted_sources!Y475</f>
        <v>0</v>
      </c>
      <c r="I860" s="199">
        <f>Permitted_sources!Z475</f>
        <v>0</v>
      </c>
      <c r="J860" s="199">
        <f>Permitted_sources!AA475</f>
        <v>0</v>
      </c>
      <c r="K860" s="395" t="str">
        <f t="shared" si="13"/>
        <v>Total</v>
      </c>
      <c r="L860"/>
    </row>
    <row r="861" spans="1:12">
      <c r="A861" t="s">
        <v>387</v>
      </c>
      <c r="B861" t="str">
        <f>Permitted_sources!B476</f>
        <v>35</v>
      </c>
      <c r="C861" t="str">
        <f>Permitted_sources!C476</f>
        <v>35045</v>
      </c>
      <c r="D861" t="str">
        <f>Permitted_sources!V476</f>
        <v>31000301</v>
      </c>
      <c r="E861" t="str">
        <f>VLOOKUP(D861,SCC_xref!$L$6:$M956,2,FALSE)</f>
        <v>Permitted Dehydrator</v>
      </c>
      <c r="F861" s="199">
        <f>Permitted_sources!W476</f>
        <v>0</v>
      </c>
      <c r="G861" s="199">
        <f>Permitted_sources!X476</f>
        <v>1.1000000000000001</v>
      </c>
      <c r="H861" s="199">
        <f>Permitted_sources!Y476</f>
        <v>0</v>
      </c>
      <c r="I861" s="199">
        <f>Permitted_sources!Z476</f>
        <v>0</v>
      </c>
      <c r="J861" s="199">
        <f>Permitted_sources!AA476</f>
        <v>0</v>
      </c>
      <c r="K861" s="395" t="str">
        <f t="shared" si="13"/>
        <v>Total</v>
      </c>
      <c r="L861"/>
    </row>
    <row r="862" spans="1:12">
      <c r="A862" t="s">
        <v>387</v>
      </c>
      <c r="B862" t="str">
        <f>Permitted_sources!B477</f>
        <v>35</v>
      </c>
      <c r="C862" t="str">
        <f>Permitted_sources!C477</f>
        <v>35045</v>
      </c>
      <c r="D862" t="str">
        <f>Permitted_sources!V477</f>
        <v>31088811</v>
      </c>
      <c r="E862" t="str">
        <f>VLOOKUP(D862,SCC_xref!$L$6:$M957,2,FALSE)</f>
        <v>Permitted Fugitives</v>
      </c>
      <c r="F862" s="199">
        <f>Permitted_sources!W477</f>
        <v>0</v>
      </c>
      <c r="G862" s="199">
        <f>Permitted_sources!X477</f>
        <v>0.3</v>
      </c>
      <c r="H862" s="199">
        <f>Permitted_sources!Y477</f>
        <v>0</v>
      </c>
      <c r="I862" s="199">
        <f>Permitted_sources!Z477</f>
        <v>0</v>
      </c>
      <c r="J862" s="199">
        <f>Permitted_sources!AA477</f>
        <v>0</v>
      </c>
      <c r="K862" s="395" t="str">
        <f t="shared" si="13"/>
        <v>Total</v>
      </c>
      <c r="L862"/>
    </row>
    <row r="863" spans="1:12">
      <c r="A863" t="s">
        <v>387</v>
      </c>
      <c r="B863" t="str">
        <f>Permitted_sources!B478</f>
        <v>35</v>
      </c>
      <c r="C863" t="str">
        <f>Permitted_sources!C478</f>
        <v>35045</v>
      </c>
      <c r="D863" t="str">
        <f>Permitted_sources!V478</f>
        <v>20200252</v>
      </c>
      <c r="E863" t="str">
        <f>VLOOKUP(D863,SCC_xref!$L$6:$M958,2,FALSE)</f>
        <v>Permitted Compressor Engines</v>
      </c>
      <c r="F863" s="199">
        <f>Permitted_sources!W478</f>
        <v>104.9</v>
      </c>
      <c r="G863" s="199">
        <f>Permitted_sources!X478</f>
        <v>0.1</v>
      </c>
      <c r="H863" s="199">
        <f>Permitted_sources!Y478</f>
        <v>17.5</v>
      </c>
      <c r="I863" s="199">
        <f>Permitted_sources!Z478</f>
        <v>0</v>
      </c>
      <c r="J863" s="199">
        <f>Permitted_sources!AA478</f>
        <v>0</v>
      </c>
      <c r="K863" s="395" t="str">
        <f t="shared" si="13"/>
        <v>Total</v>
      </c>
      <c r="L863"/>
    </row>
    <row r="864" spans="1:12">
      <c r="A864" t="s">
        <v>387</v>
      </c>
      <c r="B864" t="str">
        <f>Permitted_sources!B479</f>
        <v>35</v>
      </c>
      <c r="C864" t="str">
        <f>Permitted_sources!C479</f>
        <v>35045</v>
      </c>
      <c r="D864" t="str">
        <f>Permitted_sources!V479</f>
        <v>20200252</v>
      </c>
      <c r="E864" t="str">
        <f>VLOOKUP(D864,SCC_xref!$L$6:$M959,2,FALSE)</f>
        <v>Permitted Compressor Engines</v>
      </c>
      <c r="F864" s="199">
        <f>Permitted_sources!W479</f>
        <v>102.2</v>
      </c>
      <c r="G864" s="199">
        <f>Permitted_sources!X479</f>
        <v>0.1</v>
      </c>
      <c r="H864" s="199">
        <f>Permitted_sources!Y479</f>
        <v>17.100000000000001</v>
      </c>
      <c r="I864" s="199">
        <f>Permitted_sources!Z479</f>
        <v>0</v>
      </c>
      <c r="J864" s="199">
        <f>Permitted_sources!AA479</f>
        <v>0</v>
      </c>
      <c r="K864" s="395" t="str">
        <f t="shared" si="13"/>
        <v>Total</v>
      </c>
      <c r="L864"/>
    </row>
    <row r="865" spans="1:12">
      <c r="A865" t="s">
        <v>387</v>
      </c>
      <c r="B865" t="str">
        <f>Permitted_sources!B480</f>
        <v>35</v>
      </c>
      <c r="C865" t="str">
        <f>Permitted_sources!C480</f>
        <v>35045</v>
      </c>
      <c r="D865" t="str">
        <f>Permitted_sources!V480</f>
        <v>20200252</v>
      </c>
      <c r="E865" t="str">
        <f>VLOOKUP(D865,SCC_xref!$L$6:$M960,2,FALSE)</f>
        <v>Permitted Compressor Engines</v>
      </c>
      <c r="F865" s="199">
        <f>Permitted_sources!W480</f>
        <v>102.3</v>
      </c>
      <c r="G865" s="199">
        <f>Permitted_sources!X480</f>
        <v>0.1</v>
      </c>
      <c r="H865" s="199">
        <f>Permitted_sources!Y480</f>
        <v>17.100000000000001</v>
      </c>
      <c r="I865" s="199">
        <f>Permitted_sources!Z480</f>
        <v>0</v>
      </c>
      <c r="J865" s="199">
        <f>Permitted_sources!AA480</f>
        <v>0</v>
      </c>
      <c r="K865" s="395" t="str">
        <f t="shared" si="13"/>
        <v>Total</v>
      </c>
      <c r="L865"/>
    </row>
    <row r="866" spans="1:12">
      <c r="A866" t="s">
        <v>387</v>
      </c>
      <c r="B866" t="str">
        <f>Permitted_sources!B481</f>
        <v>35</v>
      </c>
      <c r="C866" t="str">
        <f>Permitted_sources!C481</f>
        <v>35045</v>
      </c>
      <c r="D866" t="str">
        <f>Permitted_sources!V481</f>
        <v>31000208</v>
      </c>
      <c r="E866" t="str">
        <f>VLOOKUP(D866,SCC_xref!$L$6:$M961,2,FALSE)</f>
        <v>Permitted Sulfur Recovery Unit</v>
      </c>
      <c r="F866" s="199">
        <f>Permitted_sources!W481</f>
        <v>9.6999999999999993</v>
      </c>
      <c r="G866" s="199">
        <f>Permitted_sources!X481</f>
        <v>0</v>
      </c>
      <c r="H866" s="199">
        <f>Permitted_sources!Y481</f>
        <v>8.1</v>
      </c>
      <c r="I866" s="199">
        <f>Permitted_sources!Z481</f>
        <v>615</v>
      </c>
      <c r="J866" s="199">
        <f>Permitted_sources!AA481</f>
        <v>0.7</v>
      </c>
      <c r="K866" s="395" t="str">
        <f t="shared" si="13"/>
        <v>Total</v>
      </c>
      <c r="L866"/>
    </row>
    <row r="867" spans="1:12">
      <c r="A867" t="s">
        <v>387</v>
      </c>
      <c r="B867" t="str">
        <f>Permitted_sources!B482</f>
        <v>35</v>
      </c>
      <c r="C867" t="str">
        <f>Permitted_sources!C482</f>
        <v>35045</v>
      </c>
      <c r="D867" t="str">
        <f>Permitted_sources!V482</f>
        <v>31000301</v>
      </c>
      <c r="E867" t="str">
        <f>VLOOKUP(D867,SCC_xref!$L$6:$M962,2,FALSE)</f>
        <v>Permitted Dehydrator</v>
      </c>
      <c r="F867" s="199">
        <f>Permitted_sources!W482</f>
        <v>0</v>
      </c>
      <c r="G867" s="199">
        <f>Permitted_sources!X482</f>
        <v>5.18</v>
      </c>
      <c r="H867" s="199">
        <f>Permitted_sources!Y482</f>
        <v>0</v>
      </c>
      <c r="I867" s="199">
        <f>Permitted_sources!Z482</f>
        <v>0</v>
      </c>
      <c r="J867" s="199">
        <f>Permitted_sources!AA482</f>
        <v>0</v>
      </c>
      <c r="K867" s="395" t="str">
        <f t="shared" si="13"/>
        <v>Total</v>
      </c>
      <c r="L867"/>
    </row>
    <row r="868" spans="1:12">
      <c r="A868" t="s">
        <v>387</v>
      </c>
      <c r="B868" t="str">
        <f>Permitted_sources!B483</f>
        <v>35</v>
      </c>
      <c r="C868" t="str">
        <f>Permitted_sources!C483</f>
        <v>35045</v>
      </c>
      <c r="D868" t="str">
        <f>Permitted_sources!V483</f>
        <v>31000205</v>
      </c>
      <c r="E868" t="str">
        <f>VLOOKUP(D868,SCC_xref!$L$6:$M963,2,FALSE)</f>
        <v>Permitted Natural Gas Production, Flares</v>
      </c>
      <c r="F868" s="199">
        <f>Permitted_sources!W483</f>
        <v>2.1</v>
      </c>
      <c r="G868" s="199">
        <f>Permitted_sources!X483</f>
        <v>1.65</v>
      </c>
      <c r="H868" s="199">
        <f>Permitted_sources!Y483</f>
        <v>8.35</v>
      </c>
      <c r="I868" s="199">
        <f>Permitted_sources!Z483</f>
        <v>0.33</v>
      </c>
      <c r="J868" s="199">
        <f>Permitted_sources!AA483</f>
        <v>0.11</v>
      </c>
      <c r="K868" s="395" t="str">
        <f t="shared" si="13"/>
        <v>Total</v>
      </c>
      <c r="L868"/>
    </row>
    <row r="869" spans="1:12">
      <c r="A869" t="s">
        <v>387</v>
      </c>
      <c r="B869" t="str">
        <f>Permitted_sources!B484</f>
        <v>35</v>
      </c>
      <c r="C869" t="str">
        <f>Permitted_sources!C484</f>
        <v>35045</v>
      </c>
      <c r="D869" t="str">
        <f>Permitted_sources!V484</f>
        <v>20200253</v>
      </c>
      <c r="E869" t="str">
        <f>VLOOKUP(D869,SCC_xref!$L$6:$M964,2,FALSE)</f>
        <v>Permitted Compressor Engines</v>
      </c>
      <c r="F869" s="199">
        <f>Permitted_sources!W484</f>
        <v>22.2</v>
      </c>
      <c r="G869" s="199">
        <f>Permitted_sources!X484</f>
        <v>0.9</v>
      </c>
      <c r="H869" s="199">
        <f>Permitted_sources!Y484</f>
        <v>22.2</v>
      </c>
      <c r="I869" s="199">
        <f>Permitted_sources!Z484</f>
        <v>0</v>
      </c>
      <c r="J869" s="199">
        <f>Permitted_sources!AA484</f>
        <v>0</v>
      </c>
      <c r="K869" s="395" t="str">
        <f t="shared" si="13"/>
        <v>Total</v>
      </c>
      <c r="L869"/>
    </row>
    <row r="870" spans="1:12">
      <c r="A870" t="s">
        <v>387</v>
      </c>
      <c r="B870" t="str">
        <f>Permitted_sources!B485</f>
        <v>35</v>
      </c>
      <c r="C870" t="str">
        <f>Permitted_sources!C485</f>
        <v>35045</v>
      </c>
      <c r="D870" t="str">
        <f>Permitted_sources!V485</f>
        <v>20200254</v>
      </c>
      <c r="E870" t="str">
        <f>VLOOKUP(D870,SCC_xref!$L$6:$M965,2,FALSE)</f>
        <v>Permitted Compressor Engines</v>
      </c>
      <c r="F870" s="199">
        <f>Permitted_sources!W485</f>
        <v>26.2</v>
      </c>
      <c r="G870" s="199">
        <f>Permitted_sources!X485</f>
        <v>3.8</v>
      </c>
      <c r="H870" s="199">
        <f>Permitted_sources!Y485</f>
        <v>12.4</v>
      </c>
      <c r="I870" s="199">
        <f>Permitted_sources!Z485</f>
        <v>0</v>
      </c>
      <c r="J870" s="199">
        <f>Permitted_sources!AA485</f>
        <v>0</v>
      </c>
      <c r="K870" s="395" t="str">
        <f t="shared" si="13"/>
        <v>Total</v>
      </c>
      <c r="L870"/>
    </row>
    <row r="871" spans="1:12">
      <c r="A871" t="s">
        <v>387</v>
      </c>
      <c r="B871" t="str">
        <f>Permitted_sources!B486</f>
        <v>35</v>
      </c>
      <c r="C871" t="str">
        <f>Permitted_sources!C486</f>
        <v>35045</v>
      </c>
      <c r="D871" t="str">
        <f>Permitted_sources!V486</f>
        <v>40400311</v>
      </c>
      <c r="E871" t="str">
        <f>VLOOKUP(D871,SCC_xref!$L$6:$M966,2,FALSE)</f>
        <v>Permitted Tank Losses</v>
      </c>
      <c r="F871" s="199">
        <f>Permitted_sources!W486</f>
        <v>0</v>
      </c>
      <c r="G871" s="199">
        <f>Permitted_sources!X486</f>
        <v>4.4000000000000004</v>
      </c>
      <c r="H871" s="199">
        <f>Permitted_sources!Y486</f>
        <v>0</v>
      </c>
      <c r="I871" s="199">
        <f>Permitted_sources!Z486</f>
        <v>0</v>
      </c>
      <c r="J871" s="199">
        <f>Permitted_sources!AA486</f>
        <v>0</v>
      </c>
      <c r="K871" s="395" t="str">
        <f t="shared" si="13"/>
        <v>Total</v>
      </c>
      <c r="L871"/>
    </row>
    <row r="872" spans="1:12">
      <c r="A872" t="s">
        <v>387</v>
      </c>
      <c r="B872" t="str">
        <f>Permitted_sources!B487</f>
        <v>35</v>
      </c>
      <c r="C872" t="str">
        <f>Permitted_sources!C487</f>
        <v>35045</v>
      </c>
      <c r="D872" t="str">
        <f>Permitted_sources!V487</f>
        <v>20200254</v>
      </c>
      <c r="E872" t="str">
        <f>VLOOKUP(D872,SCC_xref!$L$6:$M967,2,FALSE)</f>
        <v>Permitted Compressor Engines</v>
      </c>
      <c r="F872" s="199">
        <f>Permitted_sources!W487</f>
        <v>1.1000000000000001</v>
      </c>
      <c r="G872" s="199">
        <f>Permitted_sources!X487</f>
        <v>0.4</v>
      </c>
      <c r="H872" s="199">
        <f>Permitted_sources!Y487</f>
        <v>0.2</v>
      </c>
      <c r="I872" s="199">
        <f>Permitted_sources!Z487</f>
        <v>0</v>
      </c>
      <c r="J872" s="199">
        <f>Permitted_sources!AA487</f>
        <v>0</v>
      </c>
      <c r="K872" s="395" t="str">
        <f t="shared" si="13"/>
        <v>Total</v>
      </c>
      <c r="L872"/>
    </row>
    <row r="873" spans="1:12">
      <c r="A873" t="s">
        <v>387</v>
      </c>
      <c r="B873" t="str">
        <f>Permitted_sources!B488</f>
        <v>35</v>
      </c>
      <c r="C873" t="str">
        <f>Permitted_sources!C488</f>
        <v>35045</v>
      </c>
      <c r="D873" t="str">
        <f>Permitted_sources!V488</f>
        <v>20200254</v>
      </c>
      <c r="E873" t="str">
        <f>VLOOKUP(D873,SCC_xref!$L$6:$M968,2,FALSE)</f>
        <v>Permitted Compressor Engines</v>
      </c>
      <c r="F873" s="199">
        <f>Permitted_sources!W488</f>
        <v>0.4</v>
      </c>
      <c r="G873" s="199">
        <f>Permitted_sources!X488</f>
        <v>0.2</v>
      </c>
      <c r="H873" s="199">
        <f>Permitted_sources!Y488</f>
        <v>0.1</v>
      </c>
      <c r="I873" s="199">
        <f>Permitted_sources!Z488</f>
        <v>0</v>
      </c>
      <c r="J873" s="199">
        <f>Permitted_sources!AA488</f>
        <v>0</v>
      </c>
      <c r="K873" s="395" t="str">
        <f t="shared" si="13"/>
        <v>Total</v>
      </c>
      <c r="L873"/>
    </row>
    <row r="874" spans="1:12">
      <c r="A874" t="s">
        <v>387</v>
      </c>
      <c r="B874" t="str">
        <f>Permitted_sources!B489</f>
        <v>35</v>
      </c>
      <c r="C874" t="str">
        <f>Permitted_sources!C489</f>
        <v>35045</v>
      </c>
      <c r="D874" t="str">
        <f>Permitted_sources!V489</f>
        <v>20200254</v>
      </c>
      <c r="E874" t="str">
        <f>VLOOKUP(D874,SCC_xref!$L$6:$M969,2,FALSE)</f>
        <v>Permitted Compressor Engines</v>
      </c>
      <c r="F874" s="199">
        <f>Permitted_sources!W489</f>
        <v>0.3</v>
      </c>
      <c r="G874" s="199">
        <f>Permitted_sources!X489</f>
        <v>0.1</v>
      </c>
      <c r="H874" s="199">
        <f>Permitted_sources!Y489</f>
        <v>0.05</v>
      </c>
      <c r="I874" s="199">
        <f>Permitted_sources!Z489</f>
        <v>0</v>
      </c>
      <c r="J874" s="199">
        <f>Permitted_sources!AA489</f>
        <v>0</v>
      </c>
      <c r="K874" s="395" t="str">
        <f t="shared" si="13"/>
        <v>Total</v>
      </c>
      <c r="L874"/>
    </row>
    <row r="875" spans="1:12">
      <c r="A875" t="s">
        <v>387</v>
      </c>
      <c r="B875" t="str">
        <f>Permitted_sources!B490</f>
        <v>35</v>
      </c>
      <c r="C875" t="str">
        <f>Permitted_sources!C490</f>
        <v>35045</v>
      </c>
      <c r="D875" t="str">
        <f>Permitted_sources!V490</f>
        <v>31088811</v>
      </c>
      <c r="E875" t="str">
        <f>VLOOKUP(D875,SCC_xref!$L$6:$M970,2,FALSE)</f>
        <v>Permitted Fugitives</v>
      </c>
      <c r="F875" s="199">
        <f>Permitted_sources!W490</f>
        <v>0</v>
      </c>
      <c r="G875" s="199">
        <f>Permitted_sources!X490</f>
        <v>3.1</v>
      </c>
      <c r="H875" s="199">
        <f>Permitted_sources!Y490</f>
        <v>0</v>
      </c>
      <c r="I875" s="199">
        <f>Permitted_sources!Z490</f>
        <v>0</v>
      </c>
      <c r="J875" s="199">
        <f>Permitted_sources!AA490</f>
        <v>0</v>
      </c>
      <c r="K875" s="395" t="str">
        <f t="shared" si="13"/>
        <v>Total</v>
      </c>
      <c r="L875"/>
    </row>
    <row r="876" spans="1:12">
      <c r="A876" t="s">
        <v>387</v>
      </c>
      <c r="B876" t="str">
        <f>Permitted_sources!B491</f>
        <v>35</v>
      </c>
      <c r="C876" t="str">
        <f>Permitted_sources!C491</f>
        <v>35045</v>
      </c>
      <c r="D876" t="str">
        <f>Permitted_sources!V491</f>
        <v>31088811</v>
      </c>
      <c r="E876" t="str">
        <f>VLOOKUP(D876,SCC_xref!$L$6:$M971,2,FALSE)</f>
        <v>Permitted Fugitives</v>
      </c>
      <c r="F876" s="199">
        <f>Permitted_sources!W491</f>
        <v>0</v>
      </c>
      <c r="G876" s="199">
        <f>Permitted_sources!X491</f>
        <v>26.2</v>
      </c>
      <c r="H876" s="199">
        <f>Permitted_sources!Y491</f>
        <v>0</v>
      </c>
      <c r="I876" s="199">
        <f>Permitted_sources!Z491</f>
        <v>0</v>
      </c>
      <c r="J876" s="199">
        <f>Permitted_sources!AA491</f>
        <v>0</v>
      </c>
      <c r="K876" s="395" t="str">
        <f t="shared" si="13"/>
        <v>Total</v>
      </c>
      <c r="L876"/>
    </row>
    <row r="877" spans="1:12">
      <c r="A877" t="s">
        <v>387</v>
      </c>
      <c r="B877" t="str">
        <f>Permitted_sources!B492</f>
        <v>35</v>
      </c>
      <c r="C877" t="str">
        <f>Permitted_sources!C492</f>
        <v>35045</v>
      </c>
      <c r="D877" t="str">
        <f>Permitted_sources!V492</f>
        <v>20200254</v>
      </c>
      <c r="E877" t="str">
        <f>VLOOKUP(D877,SCC_xref!$L$6:$M972,2,FALSE)</f>
        <v>Permitted Compressor Engines</v>
      </c>
      <c r="F877" s="199">
        <f>Permitted_sources!W492</f>
        <v>11.9</v>
      </c>
      <c r="G877" s="199">
        <f>Permitted_sources!X492</f>
        <v>8</v>
      </c>
      <c r="H877" s="199">
        <f>Permitted_sources!Y492</f>
        <v>20.9</v>
      </c>
      <c r="I877" s="199">
        <f>Permitted_sources!Z492</f>
        <v>0</v>
      </c>
      <c r="J877" s="199">
        <f>Permitted_sources!AA492</f>
        <v>0.3</v>
      </c>
      <c r="K877" s="395" t="str">
        <f t="shared" si="13"/>
        <v>Total</v>
      </c>
      <c r="L877"/>
    </row>
    <row r="878" spans="1:12">
      <c r="A878" t="s">
        <v>387</v>
      </c>
      <c r="B878" t="str">
        <f>Permitted_sources!B493</f>
        <v>35</v>
      </c>
      <c r="C878" t="str">
        <f>Permitted_sources!C493</f>
        <v>35045</v>
      </c>
      <c r="D878" t="str">
        <f>Permitted_sources!V493</f>
        <v>20200254</v>
      </c>
      <c r="E878" t="str">
        <f>VLOOKUP(D878,SCC_xref!$L$6:$M973,2,FALSE)</f>
        <v>Permitted Compressor Engines</v>
      </c>
      <c r="F878" s="199">
        <f>Permitted_sources!W493</f>
        <v>19.399999999999999</v>
      </c>
      <c r="G878" s="199">
        <f>Permitted_sources!X493</f>
        <v>13</v>
      </c>
      <c r="H878" s="199">
        <f>Permitted_sources!Y493</f>
        <v>34.1</v>
      </c>
      <c r="I878" s="199">
        <f>Permitted_sources!Z493</f>
        <v>0</v>
      </c>
      <c r="J878" s="199">
        <f>Permitted_sources!AA493</f>
        <v>0.5</v>
      </c>
      <c r="K878" s="395" t="str">
        <f t="shared" si="13"/>
        <v>Total</v>
      </c>
      <c r="L878"/>
    </row>
    <row r="879" spans="1:12">
      <c r="A879" t="s">
        <v>387</v>
      </c>
      <c r="B879" t="str">
        <f>Permitted_sources!B494</f>
        <v>35</v>
      </c>
      <c r="C879" t="str">
        <f>Permitted_sources!C494</f>
        <v>35045</v>
      </c>
      <c r="D879" t="str">
        <f>Permitted_sources!V494</f>
        <v>20200254</v>
      </c>
      <c r="E879" t="str">
        <f>VLOOKUP(D879,SCC_xref!$L$6:$M974,2,FALSE)</f>
        <v>Permitted Compressor Engines</v>
      </c>
      <c r="F879" s="199">
        <f>Permitted_sources!W494</f>
        <v>19.100000000000001</v>
      </c>
      <c r="G879" s="199">
        <f>Permitted_sources!X494</f>
        <v>12.8</v>
      </c>
      <c r="H879" s="199">
        <f>Permitted_sources!Y494</f>
        <v>33.6</v>
      </c>
      <c r="I879" s="199">
        <f>Permitted_sources!Z494</f>
        <v>0</v>
      </c>
      <c r="J879" s="199">
        <f>Permitted_sources!AA494</f>
        <v>0.5</v>
      </c>
      <c r="K879" s="395" t="str">
        <f t="shared" si="13"/>
        <v>Total</v>
      </c>
      <c r="L879"/>
    </row>
    <row r="880" spans="1:12">
      <c r="A880" t="s">
        <v>387</v>
      </c>
      <c r="B880" t="str">
        <f>Permitted_sources!B495</f>
        <v>35</v>
      </c>
      <c r="C880" t="str">
        <f>Permitted_sources!C495</f>
        <v>35045</v>
      </c>
      <c r="D880" t="str">
        <f>Permitted_sources!V495</f>
        <v>20200254</v>
      </c>
      <c r="E880" t="str">
        <f>VLOOKUP(D880,SCC_xref!$L$6:$M975,2,FALSE)</f>
        <v>Permitted Compressor Engines</v>
      </c>
      <c r="F880" s="199">
        <f>Permitted_sources!W495</f>
        <v>19.600000000000001</v>
      </c>
      <c r="G880" s="199">
        <f>Permitted_sources!X495</f>
        <v>13</v>
      </c>
      <c r="H880" s="199">
        <f>Permitted_sources!Y495</f>
        <v>34.299999999999997</v>
      </c>
      <c r="I880" s="199">
        <f>Permitted_sources!Z495</f>
        <v>0</v>
      </c>
      <c r="J880" s="199">
        <f>Permitted_sources!AA495</f>
        <v>0.5</v>
      </c>
      <c r="K880" s="395" t="str">
        <f t="shared" si="13"/>
        <v>Total</v>
      </c>
      <c r="L880"/>
    </row>
    <row r="881" spans="1:12">
      <c r="A881" t="s">
        <v>387</v>
      </c>
      <c r="B881" t="str">
        <f>Permitted_sources!B496</f>
        <v>35</v>
      </c>
      <c r="C881" t="str">
        <f>Permitted_sources!C496</f>
        <v>35045</v>
      </c>
      <c r="D881" t="str">
        <f>Permitted_sources!V496</f>
        <v>20200254</v>
      </c>
      <c r="E881" t="str">
        <f>VLOOKUP(D881,SCC_xref!$L$6:$M976,2,FALSE)</f>
        <v>Permitted Compressor Engines</v>
      </c>
      <c r="F881" s="199">
        <f>Permitted_sources!W496</f>
        <v>1.2</v>
      </c>
      <c r="G881" s="199">
        <f>Permitted_sources!X496</f>
        <v>0.8</v>
      </c>
      <c r="H881" s="199">
        <f>Permitted_sources!Y496</f>
        <v>2</v>
      </c>
      <c r="I881" s="199">
        <f>Permitted_sources!Z496</f>
        <v>0</v>
      </c>
      <c r="J881" s="199">
        <f>Permitted_sources!AA496</f>
        <v>0</v>
      </c>
      <c r="K881" s="395" t="str">
        <f t="shared" si="13"/>
        <v>Total</v>
      </c>
      <c r="L881"/>
    </row>
    <row r="882" spans="1:12">
      <c r="A882" t="s">
        <v>387</v>
      </c>
      <c r="B882" t="str">
        <f>Permitted_sources!B497</f>
        <v>35</v>
      </c>
      <c r="C882" t="str">
        <f>Permitted_sources!C497</f>
        <v>35045</v>
      </c>
      <c r="D882" t="str">
        <f>Permitted_sources!V497</f>
        <v>20200254</v>
      </c>
      <c r="E882" t="str">
        <f>VLOOKUP(D882,SCC_xref!$L$6:$M977,2,FALSE)</f>
        <v>Permitted Compressor Engines</v>
      </c>
      <c r="F882" s="199">
        <f>Permitted_sources!W497</f>
        <v>19.2</v>
      </c>
      <c r="G882" s="199">
        <f>Permitted_sources!X497</f>
        <v>12.8</v>
      </c>
      <c r="H882" s="199">
        <f>Permitted_sources!Y497</f>
        <v>33.700000000000003</v>
      </c>
      <c r="I882" s="199">
        <f>Permitted_sources!Z497</f>
        <v>0</v>
      </c>
      <c r="J882" s="199">
        <f>Permitted_sources!AA497</f>
        <v>0.5</v>
      </c>
      <c r="K882" s="395" t="str">
        <f t="shared" si="13"/>
        <v>Total</v>
      </c>
      <c r="L882"/>
    </row>
    <row r="883" spans="1:12">
      <c r="A883" t="s">
        <v>387</v>
      </c>
      <c r="B883" t="str">
        <f>Permitted_sources!B498</f>
        <v>35</v>
      </c>
      <c r="C883" t="str">
        <f>Permitted_sources!C498</f>
        <v>35045</v>
      </c>
      <c r="D883" t="str">
        <f>Permitted_sources!V498</f>
        <v>31000228</v>
      </c>
      <c r="E883" t="str">
        <f>VLOOKUP(D883,SCC_xref!$L$6:$M978,2,FALSE)</f>
        <v>Permitted Dehydrator</v>
      </c>
      <c r="F883" s="199">
        <f>Permitted_sources!W498</f>
        <v>0.2</v>
      </c>
      <c r="G883" s="199">
        <f>Permitted_sources!X498</f>
        <v>0</v>
      </c>
      <c r="H883" s="199">
        <f>Permitted_sources!Y498</f>
        <v>0.1</v>
      </c>
      <c r="I883" s="199">
        <f>Permitted_sources!Z498</f>
        <v>0</v>
      </c>
      <c r="J883" s="199">
        <f>Permitted_sources!AA498</f>
        <v>0</v>
      </c>
      <c r="K883" s="395" t="str">
        <f t="shared" si="13"/>
        <v>Total</v>
      </c>
      <c r="L883"/>
    </row>
    <row r="884" spans="1:12">
      <c r="A884" t="s">
        <v>387</v>
      </c>
      <c r="B884" t="str">
        <f>Permitted_sources!B499</f>
        <v>35</v>
      </c>
      <c r="C884" t="str">
        <f>Permitted_sources!C499</f>
        <v>35045</v>
      </c>
      <c r="D884" t="str">
        <f>Permitted_sources!V499</f>
        <v>20200254</v>
      </c>
      <c r="E884" t="str">
        <f>VLOOKUP(D884,SCC_xref!$L$6:$M979,2,FALSE)</f>
        <v>Permitted Compressor Engines</v>
      </c>
      <c r="F884" s="199">
        <f>Permitted_sources!W499</f>
        <v>19.3</v>
      </c>
      <c r="G884" s="199">
        <f>Permitted_sources!X499</f>
        <v>4.5</v>
      </c>
      <c r="H884" s="199">
        <f>Permitted_sources!Y499</f>
        <v>2.4</v>
      </c>
      <c r="I884" s="199">
        <f>Permitted_sources!Z499</f>
        <v>0</v>
      </c>
      <c r="J884" s="199">
        <f>Permitted_sources!AA499</f>
        <v>0.5</v>
      </c>
      <c r="K884" s="395" t="str">
        <f t="shared" si="13"/>
        <v>Total</v>
      </c>
      <c r="L884"/>
    </row>
    <row r="885" spans="1:12">
      <c r="A885" t="s">
        <v>387</v>
      </c>
      <c r="B885" t="str">
        <f>Permitted_sources!B500</f>
        <v>35</v>
      </c>
      <c r="C885" t="str">
        <f>Permitted_sources!C500</f>
        <v>35045</v>
      </c>
      <c r="D885" t="str">
        <f>Permitted_sources!V500</f>
        <v>20200254</v>
      </c>
      <c r="E885" t="str">
        <f>VLOOKUP(D885,SCC_xref!$L$6:$M980,2,FALSE)</f>
        <v>Permitted Compressor Engines</v>
      </c>
      <c r="F885" s="199">
        <f>Permitted_sources!W500</f>
        <v>0.4</v>
      </c>
      <c r="G885" s="199">
        <f>Permitted_sources!X500</f>
        <v>0.3</v>
      </c>
      <c r="H885" s="199">
        <f>Permitted_sources!Y500</f>
        <v>0.8</v>
      </c>
      <c r="I885" s="199">
        <f>Permitted_sources!Z500</f>
        <v>0</v>
      </c>
      <c r="J885" s="199">
        <f>Permitted_sources!AA500</f>
        <v>0</v>
      </c>
      <c r="K885" s="395" t="str">
        <f t="shared" si="13"/>
        <v>Total</v>
      </c>
      <c r="L885"/>
    </row>
    <row r="886" spans="1:12">
      <c r="A886" t="s">
        <v>387</v>
      </c>
      <c r="B886" t="str">
        <f>Permitted_sources!B501</f>
        <v>35</v>
      </c>
      <c r="C886" t="str">
        <f>Permitted_sources!C501</f>
        <v>35045</v>
      </c>
      <c r="D886" t="str">
        <f>Permitted_sources!V501</f>
        <v>20200254</v>
      </c>
      <c r="E886" t="str">
        <f>VLOOKUP(D886,SCC_xref!$L$6:$M981,2,FALSE)</f>
        <v>Permitted Compressor Engines</v>
      </c>
      <c r="F886" s="199">
        <f>Permitted_sources!W501</f>
        <v>10</v>
      </c>
      <c r="G886" s="199">
        <f>Permitted_sources!X501</f>
        <v>6.7</v>
      </c>
      <c r="H886" s="199">
        <f>Permitted_sources!Y501</f>
        <v>17.5</v>
      </c>
      <c r="I886" s="199">
        <f>Permitted_sources!Z501</f>
        <v>0</v>
      </c>
      <c r="J886" s="199">
        <f>Permitted_sources!AA501</f>
        <v>0.3</v>
      </c>
      <c r="K886" s="395" t="str">
        <f t="shared" si="13"/>
        <v>Total</v>
      </c>
      <c r="L886"/>
    </row>
    <row r="887" spans="1:12">
      <c r="A887" t="s">
        <v>387</v>
      </c>
      <c r="B887" t="str">
        <f>Permitted_sources!B502</f>
        <v>35</v>
      </c>
      <c r="C887" t="str">
        <f>Permitted_sources!C502</f>
        <v>35045</v>
      </c>
      <c r="D887" t="str">
        <f>Permitted_sources!V502</f>
        <v>20200254</v>
      </c>
      <c r="E887" t="str">
        <f>VLOOKUP(D887,SCC_xref!$L$6:$M982,2,FALSE)</f>
        <v>Permitted Compressor Engines</v>
      </c>
      <c r="F887" s="199">
        <f>Permitted_sources!W502</f>
        <v>19.600000000000001</v>
      </c>
      <c r="G887" s="199">
        <f>Permitted_sources!X502</f>
        <v>13.1</v>
      </c>
      <c r="H887" s="199">
        <f>Permitted_sources!Y502</f>
        <v>34.4</v>
      </c>
      <c r="I887" s="199">
        <f>Permitted_sources!Z502</f>
        <v>0</v>
      </c>
      <c r="J887" s="199">
        <f>Permitted_sources!AA502</f>
        <v>0.5</v>
      </c>
      <c r="K887" s="395" t="str">
        <f t="shared" si="13"/>
        <v>Total</v>
      </c>
      <c r="L887"/>
    </row>
    <row r="888" spans="1:12">
      <c r="A888" t="s">
        <v>387</v>
      </c>
      <c r="B888" t="str">
        <f>Permitted_sources!B503</f>
        <v>35</v>
      </c>
      <c r="C888" t="str">
        <f>Permitted_sources!C503</f>
        <v>35045</v>
      </c>
      <c r="D888" t="str">
        <f>Permitted_sources!V503</f>
        <v>20200254</v>
      </c>
      <c r="E888" t="str">
        <f>VLOOKUP(D888,SCC_xref!$L$6:$M983,2,FALSE)</f>
        <v>Permitted Compressor Engines</v>
      </c>
      <c r="F888" s="199">
        <f>Permitted_sources!W503</f>
        <v>3.3</v>
      </c>
      <c r="G888" s="199">
        <f>Permitted_sources!X503</f>
        <v>2.2000000000000002</v>
      </c>
      <c r="H888" s="199">
        <f>Permitted_sources!Y503</f>
        <v>5.8</v>
      </c>
      <c r="I888" s="199">
        <f>Permitted_sources!Z503</f>
        <v>0</v>
      </c>
      <c r="J888" s="199">
        <f>Permitted_sources!AA503</f>
        <v>0.1</v>
      </c>
      <c r="K888" s="395" t="str">
        <f t="shared" si="13"/>
        <v>Total</v>
      </c>
      <c r="L888"/>
    </row>
    <row r="889" spans="1:12">
      <c r="A889" t="s">
        <v>387</v>
      </c>
      <c r="B889" t="str">
        <f>Permitted_sources!B504</f>
        <v>35</v>
      </c>
      <c r="C889" t="str">
        <f>Permitted_sources!C504</f>
        <v>35045</v>
      </c>
      <c r="D889" t="str">
        <f>Permitted_sources!V504</f>
        <v>20200254</v>
      </c>
      <c r="E889" t="str">
        <f>VLOOKUP(D889,SCC_xref!$L$6:$M984,2,FALSE)</f>
        <v>Permitted Compressor Engines</v>
      </c>
      <c r="F889" s="199">
        <f>Permitted_sources!W504</f>
        <v>7</v>
      </c>
      <c r="G889" s="199">
        <f>Permitted_sources!X504</f>
        <v>4.5999999999999996</v>
      </c>
      <c r="H889" s="199">
        <f>Permitted_sources!Y504</f>
        <v>12.2</v>
      </c>
      <c r="I889" s="199">
        <f>Permitted_sources!Z504</f>
        <v>0</v>
      </c>
      <c r="J889" s="199">
        <f>Permitted_sources!AA504</f>
        <v>0.2</v>
      </c>
      <c r="K889" s="395" t="str">
        <f t="shared" si="13"/>
        <v>Total</v>
      </c>
      <c r="L889"/>
    </row>
    <row r="890" spans="1:12">
      <c r="A890" t="s">
        <v>387</v>
      </c>
      <c r="B890" t="str">
        <f>Permitted_sources!B505</f>
        <v>35</v>
      </c>
      <c r="C890" t="str">
        <f>Permitted_sources!C505</f>
        <v>35045</v>
      </c>
      <c r="D890" t="str">
        <f>Permitted_sources!V505</f>
        <v>31000227</v>
      </c>
      <c r="E890" t="str">
        <f>VLOOKUP(D890,SCC_xref!$L$6:$M985,2,FALSE)</f>
        <v>Permitted Dehydrator</v>
      </c>
      <c r="F890" s="199">
        <f>Permitted_sources!W505</f>
        <v>0.2</v>
      </c>
      <c r="G890" s="199">
        <f>Permitted_sources!X505</f>
        <v>0</v>
      </c>
      <c r="H890" s="199">
        <f>Permitted_sources!Y505</f>
        <v>0.1</v>
      </c>
      <c r="I890" s="199">
        <f>Permitted_sources!Z505</f>
        <v>0</v>
      </c>
      <c r="J890" s="199">
        <f>Permitted_sources!AA505</f>
        <v>0</v>
      </c>
      <c r="K890" s="395" t="str">
        <f t="shared" si="13"/>
        <v>Total</v>
      </c>
      <c r="L890"/>
    </row>
    <row r="891" spans="1:12">
      <c r="A891" t="s">
        <v>387</v>
      </c>
      <c r="B891" t="str">
        <f>Permitted_sources!B506</f>
        <v>35</v>
      </c>
      <c r="C891" t="str">
        <f>Permitted_sources!C506</f>
        <v>35045</v>
      </c>
      <c r="D891" t="str">
        <f>Permitted_sources!V506</f>
        <v>31000227</v>
      </c>
      <c r="E891" t="str">
        <f>VLOOKUP(D891,SCC_xref!$L$6:$M986,2,FALSE)</f>
        <v>Permitted Dehydrator</v>
      </c>
      <c r="F891" s="199">
        <f>Permitted_sources!W506</f>
        <v>0</v>
      </c>
      <c r="G891" s="199">
        <f>Permitted_sources!X506</f>
        <v>4.7</v>
      </c>
      <c r="H891" s="199">
        <f>Permitted_sources!Y506</f>
        <v>0</v>
      </c>
      <c r="I891" s="199">
        <f>Permitted_sources!Z506</f>
        <v>0</v>
      </c>
      <c r="J891" s="199">
        <f>Permitted_sources!AA506</f>
        <v>0</v>
      </c>
      <c r="K891" s="395" t="str">
        <f t="shared" si="13"/>
        <v>Total</v>
      </c>
      <c r="L891"/>
    </row>
    <row r="892" spans="1:12">
      <c r="A892" t="s">
        <v>387</v>
      </c>
      <c r="B892" t="str">
        <f>Permitted_sources!B507</f>
        <v>35</v>
      </c>
      <c r="C892" t="str">
        <f>Permitted_sources!C507</f>
        <v>35045</v>
      </c>
      <c r="D892" t="str">
        <f>Permitted_sources!V507</f>
        <v>31000228</v>
      </c>
      <c r="E892" t="str">
        <f>VLOOKUP(D892,SCC_xref!$L$6:$M987,2,FALSE)</f>
        <v>Permitted Dehydrator</v>
      </c>
      <c r="F892" s="199">
        <f>Permitted_sources!W507</f>
        <v>0</v>
      </c>
      <c r="G892" s="199">
        <f>Permitted_sources!X507</f>
        <v>4.7</v>
      </c>
      <c r="H892" s="199">
        <f>Permitted_sources!Y507</f>
        <v>0</v>
      </c>
      <c r="I892" s="199">
        <f>Permitted_sources!Z507</f>
        <v>0</v>
      </c>
      <c r="J892" s="199">
        <f>Permitted_sources!AA507</f>
        <v>0</v>
      </c>
      <c r="K892" s="395" t="str">
        <f t="shared" si="13"/>
        <v>Total</v>
      </c>
      <c r="L892"/>
    </row>
    <row r="893" spans="1:12">
      <c r="A893" t="s">
        <v>387</v>
      </c>
      <c r="B893" t="str">
        <f>Permitted_sources!B508</f>
        <v>35</v>
      </c>
      <c r="C893" t="str">
        <f>Permitted_sources!C508</f>
        <v>35045</v>
      </c>
      <c r="D893" t="str">
        <f>Permitted_sources!V508</f>
        <v>31000299</v>
      </c>
      <c r="E893" t="str">
        <f>VLOOKUP(D893,SCC_xref!$L$6:$M988,2,FALSE)</f>
        <v>Permitted Natural Gas Production, Other Not Classified</v>
      </c>
      <c r="F893" s="199">
        <f>Permitted_sources!W508</f>
        <v>0</v>
      </c>
      <c r="G893" s="199">
        <f>Permitted_sources!X508</f>
        <v>2.2999999999999998</v>
      </c>
      <c r="H893" s="199">
        <f>Permitted_sources!Y508</f>
        <v>0</v>
      </c>
      <c r="I893" s="199">
        <f>Permitted_sources!Z508</f>
        <v>0</v>
      </c>
      <c r="J893" s="199">
        <f>Permitted_sources!AA508</f>
        <v>0</v>
      </c>
      <c r="K893" s="395" t="str">
        <f t="shared" si="13"/>
        <v>Total</v>
      </c>
      <c r="L893"/>
    </row>
    <row r="894" spans="1:12">
      <c r="A894" t="s">
        <v>387</v>
      </c>
      <c r="B894" t="str">
        <f>Permitted_sources!B509</f>
        <v>35</v>
      </c>
      <c r="C894" t="str">
        <f>Permitted_sources!C509</f>
        <v>35045</v>
      </c>
      <c r="D894" t="str">
        <f>Permitted_sources!V509</f>
        <v>31000299</v>
      </c>
      <c r="E894" t="str">
        <f>VLOOKUP(D894,SCC_xref!$L$6:$M989,2,FALSE)</f>
        <v>Permitted Natural Gas Production, Other Not Classified</v>
      </c>
      <c r="F894" s="199">
        <f>Permitted_sources!W509</f>
        <v>0</v>
      </c>
      <c r="G894" s="199">
        <f>Permitted_sources!X509</f>
        <v>4.5999999999999996</v>
      </c>
      <c r="H894" s="199">
        <f>Permitted_sources!Y509</f>
        <v>0</v>
      </c>
      <c r="I894" s="199">
        <f>Permitted_sources!Z509</f>
        <v>0</v>
      </c>
      <c r="J894" s="199">
        <f>Permitted_sources!AA509</f>
        <v>0</v>
      </c>
      <c r="K894" s="395" t="str">
        <f t="shared" si="13"/>
        <v>Total</v>
      </c>
      <c r="L894"/>
    </row>
    <row r="895" spans="1:12">
      <c r="A895" t="s">
        <v>387</v>
      </c>
      <c r="B895" t="str">
        <f>Permitted_sources!B510</f>
        <v>35</v>
      </c>
      <c r="C895" t="str">
        <f>Permitted_sources!C510</f>
        <v>35045</v>
      </c>
      <c r="D895" t="str">
        <f>Permitted_sources!V510</f>
        <v>31000228</v>
      </c>
      <c r="E895" t="str">
        <f>VLOOKUP(D895,SCC_xref!$L$6:$M990,2,FALSE)</f>
        <v>Permitted Dehydrator</v>
      </c>
      <c r="F895" s="199">
        <f>Permitted_sources!W510</f>
        <v>0.2</v>
      </c>
      <c r="G895" s="199">
        <f>Permitted_sources!X510</f>
        <v>0</v>
      </c>
      <c r="H895" s="199">
        <f>Permitted_sources!Y510</f>
        <v>0.1</v>
      </c>
      <c r="I895" s="199">
        <f>Permitted_sources!Z510</f>
        <v>0</v>
      </c>
      <c r="J895" s="199">
        <f>Permitted_sources!AA510</f>
        <v>0</v>
      </c>
      <c r="K895" s="395" t="str">
        <f t="shared" si="13"/>
        <v>Total</v>
      </c>
      <c r="L895"/>
    </row>
    <row r="896" spans="1:12">
      <c r="A896" t="s">
        <v>387</v>
      </c>
      <c r="B896" t="str">
        <f>Permitted_sources!B511</f>
        <v>35</v>
      </c>
      <c r="C896" t="str">
        <f>Permitted_sources!C511</f>
        <v>35045</v>
      </c>
      <c r="D896" t="str">
        <f>Permitted_sources!V511</f>
        <v>31000228</v>
      </c>
      <c r="E896" t="str">
        <f>VLOOKUP(D896,SCC_xref!$L$6:$M991,2,FALSE)</f>
        <v>Permitted Dehydrator</v>
      </c>
      <c r="F896" s="199">
        <f>Permitted_sources!W511</f>
        <v>0.2</v>
      </c>
      <c r="G896" s="199">
        <f>Permitted_sources!X511</f>
        <v>0</v>
      </c>
      <c r="H896" s="199">
        <f>Permitted_sources!Y511</f>
        <v>0.2</v>
      </c>
      <c r="I896" s="199">
        <f>Permitted_sources!Z511</f>
        <v>0</v>
      </c>
      <c r="J896" s="199">
        <f>Permitted_sources!AA511</f>
        <v>0.1</v>
      </c>
      <c r="K896" s="395" t="str">
        <f t="shared" si="13"/>
        <v>Total</v>
      </c>
      <c r="L896"/>
    </row>
    <row r="897" spans="1:12">
      <c r="A897" t="s">
        <v>387</v>
      </c>
      <c r="B897" t="str">
        <f>Permitted_sources!B512</f>
        <v>35</v>
      </c>
      <c r="C897" t="str">
        <f>Permitted_sources!C512</f>
        <v>35045</v>
      </c>
      <c r="D897" t="str">
        <f>Permitted_sources!V512</f>
        <v>20200254</v>
      </c>
      <c r="E897" t="str">
        <f>VLOOKUP(D897,SCC_xref!$L$6:$M992,2,FALSE)</f>
        <v>Permitted Compressor Engines</v>
      </c>
      <c r="F897" s="199">
        <f>Permitted_sources!W512</f>
        <v>19.399999999999999</v>
      </c>
      <c r="G897" s="199">
        <f>Permitted_sources!X512</f>
        <v>12.9</v>
      </c>
      <c r="H897" s="199">
        <f>Permitted_sources!Y512</f>
        <v>34.4</v>
      </c>
      <c r="I897" s="199">
        <f>Permitted_sources!Z512</f>
        <v>0</v>
      </c>
      <c r="J897" s="199">
        <f>Permitted_sources!AA512</f>
        <v>0.5</v>
      </c>
      <c r="K897" s="395" t="str">
        <f t="shared" si="13"/>
        <v>Total</v>
      </c>
      <c r="L897"/>
    </row>
    <row r="898" spans="1:12">
      <c r="A898" t="s">
        <v>387</v>
      </c>
      <c r="B898" t="str">
        <f>Permitted_sources!B513</f>
        <v>35</v>
      </c>
      <c r="C898" t="str">
        <f>Permitted_sources!C513</f>
        <v>35045</v>
      </c>
      <c r="D898" t="str">
        <f>Permitted_sources!V513</f>
        <v>20200254</v>
      </c>
      <c r="E898" t="str">
        <f>VLOOKUP(D898,SCC_xref!$L$6:$M993,2,FALSE)</f>
        <v>Permitted Compressor Engines</v>
      </c>
      <c r="F898" s="199">
        <f>Permitted_sources!W513</f>
        <v>14.5</v>
      </c>
      <c r="G898" s="199">
        <f>Permitted_sources!X513</f>
        <v>9.6999999999999993</v>
      </c>
      <c r="H898" s="199">
        <f>Permitted_sources!Y513</f>
        <v>25.8</v>
      </c>
      <c r="I898" s="199">
        <f>Permitted_sources!Z513</f>
        <v>0</v>
      </c>
      <c r="J898" s="199">
        <f>Permitted_sources!AA513</f>
        <v>0.4</v>
      </c>
      <c r="K898" s="395" t="str">
        <f t="shared" si="13"/>
        <v>Total</v>
      </c>
      <c r="L898"/>
    </row>
    <row r="899" spans="1:12">
      <c r="A899" t="s">
        <v>387</v>
      </c>
      <c r="B899" t="str">
        <f>Permitted_sources!B514</f>
        <v>35</v>
      </c>
      <c r="C899" t="str">
        <f>Permitted_sources!C514</f>
        <v>35045</v>
      </c>
      <c r="D899" t="str">
        <f>Permitted_sources!V514</f>
        <v>20200254</v>
      </c>
      <c r="E899" t="str">
        <f>VLOOKUP(D899,SCC_xref!$L$6:$M994,2,FALSE)</f>
        <v>Permitted Compressor Engines</v>
      </c>
      <c r="F899" s="199">
        <f>Permitted_sources!W514</f>
        <v>6.3</v>
      </c>
      <c r="G899" s="199">
        <f>Permitted_sources!X514</f>
        <v>4.2</v>
      </c>
      <c r="H899" s="199">
        <f>Permitted_sources!Y514</f>
        <v>11.1</v>
      </c>
      <c r="I899" s="199">
        <f>Permitted_sources!Z514</f>
        <v>0</v>
      </c>
      <c r="J899" s="199">
        <f>Permitted_sources!AA514</f>
        <v>0.2</v>
      </c>
      <c r="K899" s="395" t="str">
        <f t="shared" si="13"/>
        <v>Total</v>
      </c>
      <c r="L899"/>
    </row>
    <row r="900" spans="1:12">
      <c r="A900" t="s">
        <v>387</v>
      </c>
      <c r="B900" t="str">
        <f>Permitted_sources!B515</f>
        <v>35</v>
      </c>
      <c r="C900" t="str">
        <f>Permitted_sources!C515</f>
        <v>35045</v>
      </c>
      <c r="D900" t="str">
        <f>Permitted_sources!V515</f>
        <v>20200254</v>
      </c>
      <c r="E900" t="str">
        <f>VLOOKUP(D900,SCC_xref!$L$6:$M995,2,FALSE)</f>
        <v>Permitted Compressor Engines</v>
      </c>
      <c r="F900" s="199">
        <f>Permitted_sources!W515</f>
        <v>5.3</v>
      </c>
      <c r="G900" s="199">
        <f>Permitted_sources!X515</f>
        <v>3.6</v>
      </c>
      <c r="H900" s="199">
        <f>Permitted_sources!Y515</f>
        <v>9.5</v>
      </c>
      <c r="I900" s="199">
        <f>Permitted_sources!Z515</f>
        <v>0</v>
      </c>
      <c r="J900" s="199">
        <f>Permitted_sources!AA515</f>
        <v>0.1</v>
      </c>
      <c r="K900" s="395" t="str">
        <f t="shared" si="13"/>
        <v>Total</v>
      </c>
      <c r="L900"/>
    </row>
    <row r="901" spans="1:12">
      <c r="A901" t="s">
        <v>387</v>
      </c>
      <c r="B901" t="str">
        <f>Permitted_sources!B516</f>
        <v>35</v>
      </c>
      <c r="C901" t="str">
        <f>Permitted_sources!C516</f>
        <v>35045</v>
      </c>
      <c r="D901" t="str">
        <f>Permitted_sources!V516</f>
        <v>20200254</v>
      </c>
      <c r="E901" t="str">
        <f>VLOOKUP(D901,SCC_xref!$L$6:$M996,2,FALSE)</f>
        <v>Permitted Compressor Engines</v>
      </c>
      <c r="F901" s="199">
        <f>Permitted_sources!W516</f>
        <v>19.2</v>
      </c>
      <c r="G901" s="199">
        <f>Permitted_sources!X516</f>
        <v>12.8</v>
      </c>
      <c r="H901" s="199">
        <f>Permitted_sources!Y516</f>
        <v>34.200000000000003</v>
      </c>
      <c r="I901" s="199">
        <f>Permitted_sources!Z516</f>
        <v>0</v>
      </c>
      <c r="J901" s="199">
        <f>Permitted_sources!AA516</f>
        <v>0.5</v>
      </c>
      <c r="K901" s="395" t="str">
        <f t="shared" si="13"/>
        <v>Total</v>
      </c>
      <c r="L901"/>
    </row>
    <row r="902" spans="1:12">
      <c r="A902" t="s">
        <v>387</v>
      </c>
      <c r="B902" t="str">
        <f>Permitted_sources!B517</f>
        <v>35</v>
      </c>
      <c r="C902" t="str">
        <f>Permitted_sources!C517</f>
        <v>35045</v>
      </c>
      <c r="D902" t="str">
        <f>Permitted_sources!V517</f>
        <v>20200254</v>
      </c>
      <c r="E902" t="str">
        <f>VLOOKUP(D902,SCC_xref!$L$6:$M997,2,FALSE)</f>
        <v>Permitted Compressor Engines</v>
      </c>
      <c r="F902" s="199">
        <f>Permitted_sources!W517</f>
        <v>18.7</v>
      </c>
      <c r="G902" s="199">
        <f>Permitted_sources!X517</f>
        <v>12.5</v>
      </c>
      <c r="H902" s="199">
        <f>Permitted_sources!Y517</f>
        <v>33.200000000000003</v>
      </c>
      <c r="I902" s="199">
        <f>Permitted_sources!Z517</f>
        <v>0</v>
      </c>
      <c r="J902" s="199">
        <f>Permitted_sources!AA517</f>
        <v>0.5</v>
      </c>
      <c r="K902" s="395" t="str">
        <f t="shared" si="13"/>
        <v>Total</v>
      </c>
      <c r="L902"/>
    </row>
    <row r="903" spans="1:12">
      <c r="A903" t="s">
        <v>387</v>
      </c>
      <c r="B903" t="str">
        <f>Permitted_sources!B518</f>
        <v>35</v>
      </c>
      <c r="C903" t="str">
        <f>Permitted_sources!C518</f>
        <v>35045</v>
      </c>
      <c r="D903" t="str">
        <f>Permitted_sources!V518</f>
        <v>31000227</v>
      </c>
      <c r="E903" t="str">
        <f>VLOOKUP(D903,SCC_xref!$L$6:$M998,2,FALSE)</f>
        <v>Permitted Dehydrator</v>
      </c>
      <c r="F903" s="199">
        <f>Permitted_sources!W518</f>
        <v>0</v>
      </c>
      <c r="G903" s="199">
        <f>Permitted_sources!X518</f>
        <v>3.5</v>
      </c>
      <c r="H903" s="199">
        <f>Permitted_sources!Y518</f>
        <v>0</v>
      </c>
      <c r="I903" s="199">
        <f>Permitted_sources!Z518</f>
        <v>0</v>
      </c>
      <c r="J903" s="199">
        <f>Permitted_sources!AA518</f>
        <v>0</v>
      </c>
      <c r="K903" s="395" t="str">
        <f t="shared" ref="K903:K966" si="14">IF(LEN(C903)=5,"Total","Tribal/Non-tribal")</f>
        <v>Total</v>
      </c>
      <c r="L903"/>
    </row>
    <row r="904" spans="1:12">
      <c r="A904" t="s">
        <v>387</v>
      </c>
      <c r="B904" t="str">
        <f>Permitted_sources!B519</f>
        <v>35</v>
      </c>
      <c r="C904" t="str">
        <f>Permitted_sources!C519</f>
        <v>35045</v>
      </c>
      <c r="D904" t="str">
        <f>Permitted_sources!V519</f>
        <v>31000227</v>
      </c>
      <c r="E904" t="str">
        <f>VLOOKUP(D904,SCC_xref!$L$6:$M999,2,FALSE)</f>
        <v>Permitted Dehydrator</v>
      </c>
      <c r="F904" s="199">
        <f>Permitted_sources!W519</f>
        <v>0</v>
      </c>
      <c r="G904" s="199">
        <f>Permitted_sources!X519</f>
        <v>3.9</v>
      </c>
      <c r="H904" s="199">
        <f>Permitted_sources!Y519</f>
        <v>0</v>
      </c>
      <c r="I904" s="199">
        <f>Permitted_sources!Z519</f>
        <v>0</v>
      </c>
      <c r="J904" s="199">
        <f>Permitted_sources!AA519</f>
        <v>0</v>
      </c>
      <c r="K904" s="395" t="str">
        <f t="shared" si="14"/>
        <v>Total</v>
      </c>
      <c r="L904"/>
    </row>
    <row r="905" spans="1:12">
      <c r="A905" t="s">
        <v>387</v>
      </c>
      <c r="B905" t="str">
        <f>Permitted_sources!B520</f>
        <v>35</v>
      </c>
      <c r="C905" t="str">
        <f>Permitted_sources!C520</f>
        <v>35045</v>
      </c>
      <c r="D905" t="str">
        <f>Permitted_sources!V520</f>
        <v>31088811</v>
      </c>
      <c r="E905" t="str">
        <f>VLOOKUP(D905,SCC_xref!$L$6:$M1000,2,FALSE)</f>
        <v>Permitted Fugitives</v>
      </c>
      <c r="F905" s="199">
        <f>Permitted_sources!W520</f>
        <v>0</v>
      </c>
      <c r="G905" s="199">
        <f>Permitted_sources!X520</f>
        <v>0.3</v>
      </c>
      <c r="H905" s="199">
        <f>Permitted_sources!Y520</f>
        <v>0</v>
      </c>
      <c r="I905" s="199">
        <f>Permitted_sources!Z520</f>
        <v>0</v>
      </c>
      <c r="J905" s="199">
        <f>Permitted_sources!AA520</f>
        <v>0</v>
      </c>
      <c r="K905" s="395" t="str">
        <f t="shared" si="14"/>
        <v>Total</v>
      </c>
      <c r="L905"/>
    </row>
    <row r="906" spans="1:12">
      <c r="A906" t="s">
        <v>387</v>
      </c>
      <c r="B906" t="str">
        <f>Permitted_sources!B521</f>
        <v>35</v>
      </c>
      <c r="C906" t="str">
        <f>Permitted_sources!C521</f>
        <v>35045</v>
      </c>
      <c r="D906" t="str">
        <f>Permitted_sources!V521</f>
        <v>31000299</v>
      </c>
      <c r="E906" t="str">
        <f>VLOOKUP(D906,SCC_xref!$L$6:$M1001,2,FALSE)</f>
        <v>Permitted Natural Gas Production, Other Not Classified</v>
      </c>
      <c r="F906" s="199">
        <f>Permitted_sources!W521</f>
        <v>0</v>
      </c>
      <c r="G906" s="199">
        <f>Permitted_sources!X521</f>
        <v>0.4</v>
      </c>
      <c r="H906" s="199">
        <f>Permitted_sources!Y521</f>
        <v>0</v>
      </c>
      <c r="I906" s="199">
        <f>Permitted_sources!Z521</f>
        <v>0</v>
      </c>
      <c r="J906" s="199">
        <f>Permitted_sources!AA521</f>
        <v>0</v>
      </c>
      <c r="K906" s="395" t="str">
        <f t="shared" si="14"/>
        <v>Total</v>
      </c>
      <c r="L906"/>
    </row>
    <row r="907" spans="1:12">
      <c r="A907" t="s">
        <v>387</v>
      </c>
      <c r="B907" t="str">
        <f>Permitted_sources!B522</f>
        <v>35</v>
      </c>
      <c r="C907" t="str">
        <f>Permitted_sources!C522</f>
        <v>35045</v>
      </c>
      <c r="D907" t="str">
        <f>Permitted_sources!V522</f>
        <v>20200254</v>
      </c>
      <c r="E907" t="str">
        <f>VLOOKUP(D907,SCC_xref!$L$6:$M1002,2,FALSE)</f>
        <v>Permitted Compressor Engines</v>
      </c>
      <c r="F907" s="199">
        <f>Permitted_sources!W522</f>
        <v>19.8</v>
      </c>
      <c r="G907" s="199">
        <f>Permitted_sources!X522</f>
        <v>13.3</v>
      </c>
      <c r="H907" s="199">
        <f>Permitted_sources!Y522</f>
        <v>34.799999999999997</v>
      </c>
      <c r="I907" s="199">
        <f>Permitted_sources!Z522</f>
        <v>0</v>
      </c>
      <c r="J907" s="199">
        <f>Permitted_sources!AA522</f>
        <v>0.5</v>
      </c>
      <c r="K907" s="395" t="str">
        <f t="shared" si="14"/>
        <v>Total</v>
      </c>
      <c r="L907"/>
    </row>
    <row r="908" spans="1:12">
      <c r="A908" t="s">
        <v>387</v>
      </c>
      <c r="B908" t="str">
        <f>Permitted_sources!B523</f>
        <v>35</v>
      </c>
      <c r="C908" t="str">
        <f>Permitted_sources!C523</f>
        <v>35045</v>
      </c>
      <c r="D908" t="str">
        <f>Permitted_sources!V523</f>
        <v>20200254</v>
      </c>
      <c r="E908" t="str">
        <f>VLOOKUP(D908,SCC_xref!$L$6:$M1003,2,FALSE)</f>
        <v>Permitted Compressor Engines</v>
      </c>
      <c r="F908" s="199">
        <f>Permitted_sources!W523</f>
        <v>19.7</v>
      </c>
      <c r="G908" s="199">
        <f>Permitted_sources!X523</f>
        <v>13.3</v>
      </c>
      <c r="H908" s="199">
        <f>Permitted_sources!Y523</f>
        <v>34.700000000000003</v>
      </c>
      <c r="I908" s="199">
        <f>Permitted_sources!Z523</f>
        <v>0</v>
      </c>
      <c r="J908" s="199">
        <f>Permitted_sources!AA523</f>
        <v>0.5</v>
      </c>
      <c r="K908" s="395" t="str">
        <f t="shared" si="14"/>
        <v>Total</v>
      </c>
      <c r="L908"/>
    </row>
    <row r="909" spans="1:12">
      <c r="A909" t="s">
        <v>387</v>
      </c>
      <c r="B909" t="str">
        <f>Permitted_sources!B524</f>
        <v>35</v>
      </c>
      <c r="C909" t="str">
        <f>Permitted_sources!C524</f>
        <v>35045</v>
      </c>
      <c r="D909" t="str">
        <f>Permitted_sources!V524</f>
        <v>20200254</v>
      </c>
      <c r="E909" t="str">
        <f>VLOOKUP(D909,SCC_xref!$L$6:$M1004,2,FALSE)</f>
        <v>Permitted Compressor Engines</v>
      </c>
      <c r="F909" s="199">
        <f>Permitted_sources!W524</f>
        <v>19.600000000000001</v>
      </c>
      <c r="G909" s="199">
        <f>Permitted_sources!X524</f>
        <v>13.2</v>
      </c>
      <c r="H909" s="199">
        <f>Permitted_sources!Y524</f>
        <v>34.5</v>
      </c>
      <c r="I909" s="199">
        <f>Permitted_sources!Z524</f>
        <v>0</v>
      </c>
      <c r="J909" s="199">
        <f>Permitted_sources!AA524</f>
        <v>0.5</v>
      </c>
      <c r="K909" s="395" t="str">
        <f t="shared" si="14"/>
        <v>Total</v>
      </c>
      <c r="L909"/>
    </row>
    <row r="910" spans="1:12">
      <c r="A910" t="s">
        <v>387</v>
      </c>
      <c r="B910" t="str">
        <f>Permitted_sources!B525</f>
        <v>35</v>
      </c>
      <c r="C910" t="str">
        <f>Permitted_sources!C525</f>
        <v>35045</v>
      </c>
      <c r="D910" t="str">
        <f>Permitted_sources!V525</f>
        <v>31000228</v>
      </c>
      <c r="E910" t="str">
        <f>VLOOKUP(D910,SCC_xref!$L$6:$M1005,2,FALSE)</f>
        <v>Permitted Dehydrator</v>
      </c>
      <c r="F910" s="199">
        <f>Permitted_sources!W525</f>
        <v>0.2</v>
      </c>
      <c r="G910" s="199">
        <f>Permitted_sources!X525</f>
        <v>0</v>
      </c>
      <c r="H910" s="199">
        <f>Permitted_sources!Y525</f>
        <v>0.1</v>
      </c>
      <c r="I910" s="199">
        <f>Permitted_sources!Z525</f>
        <v>0</v>
      </c>
      <c r="J910" s="199">
        <f>Permitted_sources!AA525</f>
        <v>0</v>
      </c>
      <c r="K910" s="395" t="str">
        <f t="shared" si="14"/>
        <v>Total</v>
      </c>
      <c r="L910"/>
    </row>
    <row r="911" spans="1:12">
      <c r="A911" t="s">
        <v>387</v>
      </c>
      <c r="B911" t="str">
        <f>Permitted_sources!B526</f>
        <v>35</v>
      </c>
      <c r="C911" t="str">
        <f>Permitted_sources!C526</f>
        <v>35045</v>
      </c>
      <c r="D911" t="str">
        <f>Permitted_sources!V526</f>
        <v>31000404</v>
      </c>
      <c r="E911" t="str">
        <f>VLOOKUP(D911,SCC_xref!$L$6:$M1006,2,FALSE)</f>
        <v>Permitted Process Heaters</v>
      </c>
      <c r="F911" s="199">
        <f>Permitted_sources!W526</f>
        <v>1.2</v>
      </c>
      <c r="G911" s="199">
        <f>Permitted_sources!X526</f>
        <v>0.1</v>
      </c>
      <c r="H911" s="199">
        <f>Permitted_sources!Y526</f>
        <v>1</v>
      </c>
      <c r="I911" s="199">
        <f>Permitted_sources!Z526</f>
        <v>0</v>
      </c>
      <c r="J911" s="199">
        <f>Permitted_sources!AA526</f>
        <v>0.1</v>
      </c>
      <c r="K911" s="395" t="str">
        <f t="shared" si="14"/>
        <v>Total</v>
      </c>
      <c r="L911"/>
    </row>
    <row r="912" spans="1:12">
      <c r="A912" t="s">
        <v>387</v>
      </c>
      <c r="B912" t="str">
        <f>Permitted_sources!B527</f>
        <v>35</v>
      </c>
      <c r="C912" t="str">
        <f>Permitted_sources!C527</f>
        <v>35045</v>
      </c>
      <c r="D912" t="str">
        <f>Permitted_sources!V527</f>
        <v>31000228</v>
      </c>
      <c r="E912" t="str">
        <f>VLOOKUP(D912,SCC_xref!$L$6:$M1007,2,FALSE)</f>
        <v>Permitted Dehydrator</v>
      </c>
      <c r="F912" s="199">
        <f>Permitted_sources!W527</f>
        <v>0.2</v>
      </c>
      <c r="G912" s="199">
        <f>Permitted_sources!X527</f>
        <v>0</v>
      </c>
      <c r="H912" s="199">
        <f>Permitted_sources!Y527</f>
        <v>0.1</v>
      </c>
      <c r="I912" s="199">
        <f>Permitted_sources!Z527</f>
        <v>0</v>
      </c>
      <c r="J912" s="199">
        <f>Permitted_sources!AA527</f>
        <v>0</v>
      </c>
      <c r="K912" s="395" t="str">
        <f t="shared" si="14"/>
        <v>Total</v>
      </c>
      <c r="L912"/>
    </row>
    <row r="913" spans="1:12">
      <c r="A913" t="s">
        <v>387</v>
      </c>
      <c r="B913" t="str">
        <f>Permitted_sources!B528</f>
        <v>35</v>
      </c>
      <c r="C913" t="str">
        <f>Permitted_sources!C528</f>
        <v>35045</v>
      </c>
      <c r="D913" t="str">
        <f>Permitted_sources!V528</f>
        <v>31000227</v>
      </c>
      <c r="E913" t="str">
        <f>VLOOKUP(D913,SCC_xref!$L$6:$M1008,2,FALSE)</f>
        <v>Permitted Dehydrator</v>
      </c>
      <c r="F913" s="199">
        <f>Permitted_sources!W528</f>
        <v>0</v>
      </c>
      <c r="G913" s="199">
        <f>Permitted_sources!X528</f>
        <v>1.6</v>
      </c>
      <c r="H913" s="199">
        <f>Permitted_sources!Y528</f>
        <v>0</v>
      </c>
      <c r="I913" s="199">
        <f>Permitted_sources!Z528</f>
        <v>0</v>
      </c>
      <c r="J913" s="199">
        <f>Permitted_sources!AA528</f>
        <v>0</v>
      </c>
      <c r="K913" s="395" t="str">
        <f t="shared" si="14"/>
        <v>Total</v>
      </c>
      <c r="L913"/>
    </row>
    <row r="914" spans="1:12">
      <c r="A914" t="s">
        <v>387</v>
      </c>
      <c r="B914" t="str">
        <f>Permitted_sources!B529</f>
        <v>35</v>
      </c>
      <c r="C914" t="str">
        <f>Permitted_sources!C529</f>
        <v>35045</v>
      </c>
      <c r="D914" t="str">
        <f>Permitted_sources!V529</f>
        <v>31000227</v>
      </c>
      <c r="E914" t="str">
        <f>VLOOKUP(D914,SCC_xref!$L$6:$M1009,2,FALSE)</f>
        <v>Permitted Dehydrator</v>
      </c>
      <c r="F914" s="199">
        <f>Permitted_sources!W529</f>
        <v>0</v>
      </c>
      <c r="G914" s="199">
        <f>Permitted_sources!X529</f>
        <v>1.9</v>
      </c>
      <c r="H914" s="199">
        <f>Permitted_sources!Y529</f>
        <v>0</v>
      </c>
      <c r="I914" s="199">
        <f>Permitted_sources!Z529</f>
        <v>0</v>
      </c>
      <c r="J914" s="199">
        <f>Permitted_sources!AA529</f>
        <v>0</v>
      </c>
      <c r="K914" s="395" t="str">
        <f t="shared" si="14"/>
        <v>Total</v>
      </c>
      <c r="L914"/>
    </row>
    <row r="915" spans="1:12">
      <c r="A915" t="s">
        <v>387</v>
      </c>
      <c r="B915" t="str">
        <f>Permitted_sources!B530</f>
        <v>35</v>
      </c>
      <c r="C915" t="str">
        <f>Permitted_sources!C530</f>
        <v>35045</v>
      </c>
      <c r="D915" t="str">
        <f>Permitted_sources!V530</f>
        <v>31088811</v>
      </c>
      <c r="E915" t="str">
        <f>VLOOKUP(D915,SCC_xref!$L$6:$M1010,2,FALSE)</f>
        <v>Permitted Fugitives</v>
      </c>
      <c r="F915" s="199">
        <f>Permitted_sources!W530</f>
        <v>0</v>
      </c>
      <c r="G915" s="199">
        <f>Permitted_sources!X530</f>
        <v>1</v>
      </c>
      <c r="H915" s="199">
        <f>Permitted_sources!Y530</f>
        <v>0</v>
      </c>
      <c r="I915" s="199">
        <f>Permitted_sources!Z530</f>
        <v>0</v>
      </c>
      <c r="J915" s="199">
        <f>Permitted_sources!AA530</f>
        <v>0</v>
      </c>
      <c r="K915" s="395" t="str">
        <f t="shared" si="14"/>
        <v>Total</v>
      </c>
      <c r="L915"/>
    </row>
    <row r="916" spans="1:12">
      <c r="A916" t="s">
        <v>387</v>
      </c>
      <c r="B916" t="str">
        <f>Permitted_sources!B531</f>
        <v>35</v>
      </c>
      <c r="C916" t="str">
        <f>Permitted_sources!C531</f>
        <v>35045</v>
      </c>
      <c r="D916" t="str">
        <f>Permitted_sources!V531</f>
        <v>31000299</v>
      </c>
      <c r="E916" t="str">
        <f>VLOOKUP(D916,SCC_xref!$L$6:$M1011,2,FALSE)</f>
        <v>Permitted Natural Gas Production, Other Not Classified</v>
      </c>
      <c r="F916" s="199">
        <f>Permitted_sources!W531</f>
        <v>0</v>
      </c>
      <c r="G916" s="199">
        <f>Permitted_sources!X531</f>
        <v>1</v>
      </c>
      <c r="H916" s="199">
        <f>Permitted_sources!Y531</f>
        <v>0</v>
      </c>
      <c r="I916" s="199">
        <f>Permitted_sources!Z531</f>
        <v>0</v>
      </c>
      <c r="J916" s="199">
        <f>Permitted_sources!AA531</f>
        <v>0</v>
      </c>
      <c r="K916" s="395" t="str">
        <f t="shared" si="14"/>
        <v>Total</v>
      </c>
      <c r="L916"/>
    </row>
    <row r="917" spans="1:12">
      <c r="A917" t="s">
        <v>387</v>
      </c>
      <c r="B917" t="str">
        <f>Permitted_sources!B532</f>
        <v>35</v>
      </c>
      <c r="C917" t="str">
        <f>Permitted_sources!C532</f>
        <v>35045</v>
      </c>
      <c r="D917" t="str">
        <f>Permitted_sources!V532</f>
        <v>31000301</v>
      </c>
      <c r="E917" t="str">
        <f>VLOOKUP(D917,SCC_xref!$L$6:$M1012,2,FALSE)</f>
        <v>Permitted Dehydrator</v>
      </c>
      <c r="F917" s="199">
        <f>Permitted_sources!W532</f>
        <v>0</v>
      </c>
      <c r="G917" s="199">
        <f>Permitted_sources!X532</f>
        <v>4</v>
      </c>
      <c r="H917" s="199">
        <f>Permitted_sources!Y532</f>
        <v>0</v>
      </c>
      <c r="I917" s="199">
        <f>Permitted_sources!Z532</f>
        <v>0</v>
      </c>
      <c r="J917" s="199">
        <f>Permitted_sources!AA532</f>
        <v>0</v>
      </c>
      <c r="K917" s="395" t="str">
        <f t="shared" si="14"/>
        <v>Total</v>
      </c>
      <c r="L917"/>
    </row>
    <row r="918" spans="1:12">
      <c r="A918" t="s">
        <v>387</v>
      </c>
      <c r="B918" t="str">
        <f>Permitted_sources!B533</f>
        <v>35</v>
      </c>
      <c r="C918" t="str">
        <f>Permitted_sources!C533</f>
        <v>35045</v>
      </c>
      <c r="D918" t="str">
        <f>Permitted_sources!V533</f>
        <v>20200254</v>
      </c>
      <c r="E918" t="str">
        <f>VLOOKUP(D918,SCC_xref!$L$6:$M1013,2,FALSE)</f>
        <v>Permitted Compressor Engines</v>
      </c>
      <c r="F918" s="199">
        <f>Permitted_sources!W533</f>
        <v>19.7</v>
      </c>
      <c r="G918" s="199">
        <f>Permitted_sources!X533</f>
        <v>12.8</v>
      </c>
      <c r="H918" s="199">
        <f>Permitted_sources!Y533</f>
        <v>34.6</v>
      </c>
      <c r="I918" s="199">
        <f>Permitted_sources!Z533</f>
        <v>0</v>
      </c>
      <c r="J918" s="199">
        <f>Permitted_sources!AA533</f>
        <v>0.5</v>
      </c>
      <c r="K918" s="395" t="str">
        <f t="shared" si="14"/>
        <v>Total</v>
      </c>
      <c r="L918"/>
    </row>
    <row r="919" spans="1:12">
      <c r="A919" t="s">
        <v>387</v>
      </c>
      <c r="B919" t="str">
        <f>Permitted_sources!B534</f>
        <v>35</v>
      </c>
      <c r="C919" t="str">
        <f>Permitted_sources!C534</f>
        <v>35045</v>
      </c>
      <c r="D919" t="str">
        <f>Permitted_sources!V534</f>
        <v>31000299</v>
      </c>
      <c r="E919" t="str">
        <f>VLOOKUP(D919,SCC_xref!$L$6:$M1014,2,FALSE)</f>
        <v>Permitted Natural Gas Production, Other Not Classified</v>
      </c>
      <c r="F919" s="199">
        <f>Permitted_sources!W534</f>
        <v>0</v>
      </c>
      <c r="G919" s="199">
        <f>Permitted_sources!X534</f>
        <v>0.4</v>
      </c>
      <c r="H919" s="199">
        <f>Permitted_sources!Y534</f>
        <v>0</v>
      </c>
      <c r="I919" s="199">
        <f>Permitted_sources!Z534</f>
        <v>0</v>
      </c>
      <c r="J919" s="199">
        <f>Permitted_sources!AA534</f>
        <v>0</v>
      </c>
      <c r="K919" s="395" t="str">
        <f t="shared" si="14"/>
        <v>Total</v>
      </c>
      <c r="L919"/>
    </row>
    <row r="920" spans="1:12">
      <c r="A920" t="s">
        <v>387</v>
      </c>
      <c r="B920" t="str">
        <f>Permitted_sources!B535</f>
        <v>35</v>
      </c>
      <c r="C920" t="str">
        <f>Permitted_sources!C535</f>
        <v>35045</v>
      </c>
      <c r="D920" t="str">
        <f>Permitted_sources!V535</f>
        <v>20200254</v>
      </c>
      <c r="E920" t="str">
        <f>VLOOKUP(D920,SCC_xref!$L$6:$M1015,2,FALSE)</f>
        <v>Permitted Compressor Engines</v>
      </c>
      <c r="F920" s="199">
        <f>Permitted_sources!W535</f>
        <v>0.3</v>
      </c>
      <c r="G920" s="199">
        <f>Permitted_sources!X535</f>
        <v>0.2</v>
      </c>
      <c r="H920" s="199">
        <f>Permitted_sources!Y535</f>
        <v>0.5</v>
      </c>
      <c r="I920" s="199">
        <f>Permitted_sources!Z535</f>
        <v>0</v>
      </c>
      <c r="J920" s="199">
        <f>Permitted_sources!AA535</f>
        <v>0</v>
      </c>
      <c r="K920" s="395" t="str">
        <f t="shared" si="14"/>
        <v>Total</v>
      </c>
      <c r="L920"/>
    </row>
    <row r="921" spans="1:12">
      <c r="A921" t="s">
        <v>387</v>
      </c>
      <c r="B921" t="str">
        <f>Permitted_sources!B536</f>
        <v>35</v>
      </c>
      <c r="C921" t="str">
        <f>Permitted_sources!C536</f>
        <v>35045</v>
      </c>
      <c r="D921" t="str">
        <f>Permitted_sources!V536</f>
        <v>20200254</v>
      </c>
      <c r="E921" t="str">
        <f>VLOOKUP(D921,SCC_xref!$L$6:$M1016,2,FALSE)</f>
        <v>Permitted Compressor Engines</v>
      </c>
      <c r="F921" s="199">
        <f>Permitted_sources!W536</f>
        <v>18.7</v>
      </c>
      <c r="G921" s="199">
        <f>Permitted_sources!X536</f>
        <v>12.2</v>
      </c>
      <c r="H921" s="199">
        <f>Permitted_sources!Y536</f>
        <v>32.9</v>
      </c>
      <c r="I921" s="199">
        <f>Permitted_sources!Z536</f>
        <v>0</v>
      </c>
      <c r="J921" s="199">
        <f>Permitted_sources!AA536</f>
        <v>0.5</v>
      </c>
      <c r="K921" s="395" t="str">
        <f t="shared" si="14"/>
        <v>Total</v>
      </c>
      <c r="L921"/>
    </row>
    <row r="922" spans="1:12">
      <c r="A922" t="s">
        <v>387</v>
      </c>
      <c r="B922" t="str">
        <f>Permitted_sources!B537</f>
        <v>35</v>
      </c>
      <c r="C922" t="str">
        <f>Permitted_sources!C537</f>
        <v>35045</v>
      </c>
      <c r="D922" t="str">
        <f>Permitted_sources!V537</f>
        <v>20200254</v>
      </c>
      <c r="E922" t="str">
        <f>VLOOKUP(D922,SCC_xref!$L$6:$M1017,2,FALSE)</f>
        <v>Permitted Compressor Engines</v>
      </c>
      <c r="F922" s="199">
        <f>Permitted_sources!W537</f>
        <v>6.9</v>
      </c>
      <c r="G922" s="199">
        <f>Permitted_sources!X537</f>
        <v>4.5</v>
      </c>
      <c r="H922" s="199">
        <f>Permitted_sources!Y537</f>
        <v>12.1</v>
      </c>
      <c r="I922" s="199">
        <f>Permitted_sources!Z537</f>
        <v>0</v>
      </c>
      <c r="J922" s="199">
        <f>Permitted_sources!AA537</f>
        <v>0.2</v>
      </c>
      <c r="K922" s="395" t="str">
        <f t="shared" si="14"/>
        <v>Total</v>
      </c>
      <c r="L922"/>
    </row>
    <row r="923" spans="1:12">
      <c r="A923" t="s">
        <v>387</v>
      </c>
      <c r="B923" t="str">
        <f>Permitted_sources!B538</f>
        <v>35</v>
      </c>
      <c r="C923" t="str">
        <f>Permitted_sources!C538</f>
        <v>35045</v>
      </c>
      <c r="D923" t="str">
        <f>Permitted_sources!V538</f>
        <v>20200254</v>
      </c>
      <c r="E923" t="str">
        <f>VLOOKUP(D923,SCC_xref!$L$6:$M1018,2,FALSE)</f>
        <v>Permitted Compressor Engines</v>
      </c>
      <c r="F923" s="199">
        <f>Permitted_sources!W538</f>
        <v>12.8</v>
      </c>
      <c r="G923" s="199">
        <f>Permitted_sources!X538</f>
        <v>8.6</v>
      </c>
      <c r="H923" s="199">
        <f>Permitted_sources!Y538</f>
        <v>23</v>
      </c>
      <c r="I923" s="199">
        <f>Permitted_sources!Z538</f>
        <v>0</v>
      </c>
      <c r="J923" s="199">
        <f>Permitted_sources!AA538</f>
        <v>0.3</v>
      </c>
      <c r="K923" s="395" t="str">
        <f t="shared" si="14"/>
        <v>Total</v>
      </c>
      <c r="L923"/>
    </row>
    <row r="924" spans="1:12">
      <c r="A924" t="s">
        <v>387</v>
      </c>
      <c r="B924" t="str">
        <f>Permitted_sources!B539</f>
        <v>35</v>
      </c>
      <c r="C924" t="str">
        <f>Permitted_sources!C539</f>
        <v>35045</v>
      </c>
      <c r="D924" t="str">
        <f>Permitted_sources!V539</f>
        <v>31000227</v>
      </c>
      <c r="E924" t="str">
        <f>VLOOKUP(D924,SCC_xref!$L$6:$M1019,2,FALSE)</f>
        <v>Permitted Dehydrator</v>
      </c>
      <c r="F924" s="199">
        <f>Permitted_sources!W539</f>
        <v>0</v>
      </c>
      <c r="G924" s="199">
        <f>Permitted_sources!X539</f>
        <v>1.2</v>
      </c>
      <c r="H924" s="199">
        <f>Permitted_sources!Y539</f>
        <v>0</v>
      </c>
      <c r="I924" s="199">
        <f>Permitted_sources!Z539</f>
        <v>0</v>
      </c>
      <c r="J924" s="199">
        <f>Permitted_sources!AA539</f>
        <v>0</v>
      </c>
      <c r="K924" s="395" t="str">
        <f t="shared" si="14"/>
        <v>Total</v>
      </c>
      <c r="L924"/>
    </row>
    <row r="925" spans="1:12">
      <c r="A925" t="s">
        <v>387</v>
      </c>
      <c r="B925" t="str">
        <f>Permitted_sources!B540</f>
        <v>35</v>
      </c>
      <c r="C925" t="str">
        <f>Permitted_sources!C540</f>
        <v>35045</v>
      </c>
      <c r="D925" t="str">
        <f>Permitted_sources!V540</f>
        <v>31000228</v>
      </c>
      <c r="E925" t="str">
        <f>VLOOKUP(D925,SCC_xref!$L$6:$M1020,2,FALSE)</f>
        <v>Permitted Dehydrator</v>
      </c>
      <c r="F925" s="199">
        <f>Permitted_sources!W540</f>
        <v>0.1</v>
      </c>
      <c r="G925" s="199">
        <f>Permitted_sources!X540</f>
        <v>0</v>
      </c>
      <c r="H925" s="199">
        <f>Permitted_sources!Y540</f>
        <v>0.1</v>
      </c>
      <c r="I925" s="199">
        <f>Permitted_sources!Z540</f>
        <v>0</v>
      </c>
      <c r="J925" s="199">
        <f>Permitted_sources!AA540</f>
        <v>0</v>
      </c>
      <c r="K925" s="395" t="str">
        <f t="shared" si="14"/>
        <v>Total</v>
      </c>
      <c r="L925"/>
    </row>
    <row r="926" spans="1:12">
      <c r="A926" t="s">
        <v>387</v>
      </c>
      <c r="B926" t="str">
        <f>Permitted_sources!B541</f>
        <v>35</v>
      </c>
      <c r="C926" t="str">
        <f>Permitted_sources!C541</f>
        <v>35045</v>
      </c>
      <c r="D926" t="str">
        <f>Permitted_sources!V541</f>
        <v>31000227</v>
      </c>
      <c r="E926" t="str">
        <f>VLOOKUP(D926,SCC_xref!$L$6:$M1021,2,FALSE)</f>
        <v>Permitted Dehydrator</v>
      </c>
      <c r="F926" s="199">
        <f>Permitted_sources!W541</f>
        <v>0</v>
      </c>
      <c r="G926" s="199">
        <f>Permitted_sources!X541</f>
        <v>2.4</v>
      </c>
      <c r="H926" s="199">
        <f>Permitted_sources!Y541</f>
        <v>0</v>
      </c>
      <c r="I926" s="199">
        <f>Permitted_sources!Z541</f>
        <v>0</v>
      </c>
      <c r="J926" s="199">
        <f>Permitted_sources!AA541</f>
        <v>0</v>
      </c>
      <c r="K926" s="395" t="str">
        <f t="shared" si="14"/>
        <v>Total</v>
      </c>
      <c r="L926"/>
    </row>
    <row r="927" spans="1:12">
      <c r="A927" t="s">
        <v>387</v>
      </c>
      <c r="B927" t="str">
        <f>Permitted_sources!B542</f>
        <v>35</v>
      </c>
      <c r="C927" t="str">
        <f>Permitted_sources!C542</f>
        <v>35045</v>
      </c>
      <c r="D927" t="str">
        <f>Permitted_sources!V542</f>
        <v>31000228</v>
      </c>
      <c r="E927" t="str">
        <f>VLOOKUP(D927,SCC_xref!$L$6:$M1022,2,FALSE)</f>
        <v>Permitted Dehydrator</v>
      </c>
      <c r="F927" s="199">
        <f>Permitted_sources!W542</f>
        <v>0.1</v>
      </c>
      <c r="G927" s="199">
        <f>Permitted_sources!X542</f>
        <v>0</v>
      </c>
      <c r="H927" s="199">
        <f>Permitted_sources!Y542</f>
        <v>0</v>
      </c>
      <c r="I927" s="199">
        <f>Permitted_sources!Z542</f>
        <v>0</v>
      </c>
      <c r="J927" s="199">
        <f>Permitted_sources!AA542</f>
        <v>0</v>
      </c>
      <c r="K927" s="395" t="str">
        <f t="shared" si="14"/>
        <v>Total</v>
      </c>
      <c r="L927"/>
    </row>
    <row r="928" spans="1:12">
      <c r="A928" t="s">
        <v>387</v>
      </c>
      <c r="B928" t="str">
        <f>Permitted_sources!B543</f>
        <v>35</v>
      </c>
      <c r="C928" t="str">
        <f>Permitted_sources!C543</f>
        <v>35045</v>
      </c>
      <c r="D928" t="str">
        <f>Permitted_sources!V543</f>
        <v>31088811</v>
      </c>
      <c r="E928" t="str">
        <f>VLOOKUP(D928,SCC_xref!$L$6:$M1023,2,FALSE)</f>
        <v>Permitted Fugitives</v>
      </c>
      <c r="F928" s="199">
        <f>Permitted_sources!W543</f>
        <v>0</v>
      </c>
      <c r="G928" s="199">
        <f>Permitted_sources!X543</f>
        <v>0.2</v>
      </c>
      <c r="H928" s="199">
        <f>Permitted_sources!Y543</f>
        <v>0</v>
      </c>
      <c r="I928" s="199">
        <f>Permitted_sources!Z543</f>
        <v>0</v>
      </c>
      <c r="J928" s="199">
        <f>Permitted_sources!AA543</f>
        <v>0</v>
      </c>
      <c r="K928" s="395" t="str">
        <f t="shared" si="14"/>
        <v>Total</v>
      </c>
      <c r="L928"/>
    </row>
    <row r="929" spans="1:12">
      <c r="A929" t="s">
        <v>387</v>
      </c>
      <c r="B929" t="str">
        <f>Permitted_sources!B544</f>
        <v>35</v>
      </c>
      <c r="C929" t="str">
        <f>Permitted_sources!C544</f>
        <v>35045</v>
      </c>
      <c r="D929" t="str">
        <f>Permitted_sources!V544</f>
        <v>31088811</v>
      </c>
      <c r="E929" t="str">
        <f>VLOOKUP(D929,SCC_xref!$L$6:$M1024,2,FALSE)</f>
        <v>Permitted Fugitives</v>
      </c>
      <c r="F929" s="199">
        <f>Permitted_sources!W544</f>
        <v>0</v>
      </c>
      <c r="G929" s="199">
        <f>Permitted_sources!X544</f>
        <v>0.4</v>
      </c>
      <c r="H929" s="199">
        <f>Permitted_sources!Y544</f>
        <v>0</v>
      </c>
      <c r="I929" s="199">
        <f>Permitted_sources!Z544</f>
        <v>0</v>
      </c>
      <c r="J929" s="199">
        <f>Permitted_sources!AA544</f>
        <v>0</v>
      </c>
      <c r="K929" s="395" t="str">
        <f t="shared" si="14"/>
        <v>Total</v>
      </c>
      <c r="L929"/>
    </row>
    <row r="930" spans="1:12">
      <c r="A930" t="s">
        <v>387</v>
      </c>
      <c r="B930" t="str">
        <f>Permitted_sources!B545</f>
        <v>35</v>
      </c>
      <c r="C930" t="str">
        <f>Permitted_sources!C545</f>
        <v>35045</v>
      </c>
      <c r="D930" t="str">
        <f>Permitted_sources!V545</f>
        <v>31088811</v>
      </c>
      <c r="E930" t="str">
        <f>VLOOKUP(D930,SCC_xref!$L$6:$M1025,2,FALSE)</f>
        <v>Permitted Fugitives</v>
      </c>
      <c r="F930" s="199">
        <f>Permitted_sources!W545</f>
        <v>0</v>
      </c>
      <c r="G930" s="199">
        <f>Permitted_sources!X545</f>
        <v>0.2</v>
      </c>
      <c r="H930" s="199">
        <f>Permitted_sources!Y545</f>
        <v>0</v>
      </c>
      <c r="I930" s="199">
        <f>Permitted_sources!Z545</f>
        <v>0</v>
      </c>
      <c r="J930" s="199">
        <f>Permitted_sources!AA545</f>
        <v>0</v>
      </c>
      <c r="K930" s="395" t="str">
        <f t="shared" si="14"/>
        <v>Total</v>
      </c>
      <c r="L930"/>
    </row>
    <row r="931" spans="1:12">
      <c r="A931" t="s">
        <v>387</v>
      </c>
      <c r="B931" t="str">
        <f>Permitted_sources!B546</f>
        <v>35</v>
      </c>
      <c r="C931" t="str">
        <f>Permitted_sources!C546</f>
        <v>35045</v>
      </c>
      <c r="D931" t="str">
        <f>Permitted_sources!V546</f>
        <v>20200254</v>
      </c>
      <c r="E931" t="str">
        <f>VLOOKUP(D931,SCC_xref!$L$6:$M1026,2,FALSE)</f>
        <v>Permitted Compressor Engines</v>
      </c>
      <c r="F931" s="199">
        <f>Permitted_sources!W546</f>
        <v>10.8</v>
      </c>
      <c r="G931" s="199">
        <f>Permitted_sources!X546</f>
        <v>12</v>
      </c>
      <c r="H931" s="199">
        <f>Permitted_sources!Y546</f>
        <v>33.299999999999997</v>
      </c>
      <c r="I931" s="199">
        <f>Permitted_sources!Z546</f>
        <v>0</v>
      </c>
      <c r="J931" s="199">
        <f>Permitted_sources!AA546</f>
        <v>0.5</v>
      </c>
      <c r="K931" s="395" t="str">
        <f t="shared" si="14"/>
        <v>Total</v>
      </c>
      <c r="L931"/>
    </row>
    <row r="932" spans="1:12">
      <c r="A932" t="s">
        <v>387</v>
      </c>
      <c r="B932" t="str">
        <f>Permitted_sources!B547</f>
        <v>35</v>
      </c>
      <c r="C932" t="str">
        <f>Permitted_sources!C547</f>
        <v>35045</v>
      </c>
      <c r="D932" t="str">
        <f>Permitted_sources!V547</f>
        <v>20200254</v>
      </c>
      <c r="E932" t="str">
        <f>VLOOKUP(D932,SCC_xref!$L$6:$M1027,2,FALSE)</f>
        <v>Permitted Compressor Engines</v>
      </c>
      <c r="F932" s="199">
        <f>Permitted_sources!W547</f>
        <v>11.4</v>
      </c>
      <c r="G932" s="199">
        <f>Permitted_sources!X547</f>
        <v>12.7</v>
      </c>
      <c r="H932" s="199">
        <f>Permitted_sources!Y547</f>
        <v>35.1</v>
      </c>
      <c r="I932" s="199">
        <f>Permitted_sources!Z547</f>
        <v>0</v>
      </c>
      <c r="J932" s="199">
        <f>Permitted_sources!AA547</f>
        <v>0.5</v>
      </c>
      <c r="K932" s="395" t="str">
        <f t="shared" si="14"/>
        <v>Total</v>
      </c>
      <c r="L932"/>
    </row>
    <row r="933" spans="1:12">
      <c r="A933" t="s">
        <v>387</v>
      </c>
      <c r="B933" t="str">
        <f>Permitted_sources!B548</f>
        <v>35</v>
      </c>
      <c r="C933" t="str">
        <f>Permitted_sources!C548</f>
        <v>35045</v>
      </c>
      <c r="D933" t="str">
        <f>Permitted_sources!V548</f>
        <v>20200254</v>
      </c>
      <c r="E933" t="str">
        <f>VLOOKUP(D933,SCC_xref!$L$6:$M1028,2,FALSE)</f>
        <v>Permitted Compressor Engines</v>
      </c>
      <c r="F933" s="199">
        <f>Permitted_sources!W548</f>
        <v>11.4</v>
      </c>
      <c r="G933" s="199">
        <f>Permitted_sources!X548</f>
        <v>12.7</v>
      </c>
      <c r="H933" s="199">
        <f>Permitted_sources!Y548</f>
        <v>35.1</v>
      </c>
      <c r="I933" s="199">
        <f>Permitted_sources!Z548</f>
        <v>0</v>
      </c>
      <c r="J933" s="199">
        <f>Permitted_sources!AA548</f>
        <v>0.5</v>
      </c>
      <c r="K933" s="395" t="str">
        <f t="shared" si="14"/>
        <v>Total</v>
      </c>
      <c r="L933"/>
    </row>
    <row r="934" spans="1:12">
      <c r="A934" t="s">
        <v>387</v>
      </c>
      <c r="B934" t="str">
        <f>Permitted_sources!B549</f>
        <v>35</v>
      </c>
      <c r="C934" t="str">
        <f>Permitted_sources!C549</f>
        <v>35045</v>
      </c>
      <c r="D934" t="str">
        <f>Permitted_sources!V549</f>
        <v>20200254</v>
      </c>
      <c r="E934" t="str">
        <f>VLOOKUP(D934,SCC_xref!$L$6:$M1029,2,FALSE)</f>
        <v>Permitted Compressor Engines</v>
      </c>
      <c r="F934" s="199">
        <f>Permitted_sources!W549</f>
        <v>11.1</v>
      </c>
      <c r="G934" s="199">
        <f>Permitted_sources!X549</f>
        <v>12.3</v>
      </c>
      <c r="H934" s="199">
        <f>Permitted_sources!Y549</f>
        <v>34.1</v>
      </c>
      <c r="I934" s="199">
        <f>Permitted_sources!Z549</f>
        <v>0</v>
      </c>
      <c r="J934" s="199">
        <f>Permitted_sources!AA549</f>
        <v>0.5</v>
      </c>
      <c r="K934" s="395" t="str">
        <f t="shared" si="14"/>
        <v>Total</v>
      </c>
      <c r="L934"/>
    </row>
    <row r="935" spans="1:12">
      <c r="A935" t="s">
        <v>387</v>
      </c>
      <c r="B935" t="str">
        <f>Permitted_sources!B550</f>
        <v>35</v>
      </c>
      <c r="C935" t="str">
        <f>Permitted_sources!C550</f>
        <v>35045</v>
      </c>
      <c r="D935" t="str">
        <f>Permitted_sources!V550</f>
        <v>31088811</v>
      </c>
      <c r="E935" t="str">
        <f>VLOOKUP(D935,SCC_xref!$L$6:$M1030,2,FALSE)</f>
        <v>Permitted Fugitives</v>
      </c>
      <c r="F935" s="199">
        <f>Permitted_sources!W550</f>
        <v>0</v>
      </c>
      <c r="G935" s="199">
        <f>Permitted_sources!X550</f>
        <v>0.6</v>
      </c>
      <c r="H935" s="199">
        <f>Permitted_sources!Y550</f>
        <v>0</v>
      </c>
      <c r="I935" s="199">
        <f>Permitted_sources!Z550</f>
        <v>0</v>
      </c>
      <c r="J935" s="199">
        <f>Permitted_sources!AA550</f>
        <v>0</v>
      </c>
      <c r="K935" s="395" t="str">
        <f t="shared" si="14"/>
        <v>Total</v>
      </c>
      <c r="L935"/>
    </row>
    <row r="936" spans="1:12">
      <c r="A936" t="s">
        <v>387</v>
      </c>
      <c r="B936" t="str">
        <f>Permitted_sources!B551</f>
        <v>35</v>
      </c>
      <c r="C936" t="str">
        <f>Permitted_sources!C551</f>
        <v>35045</v>
      </c>
      <c r="D936" t="str">
        <f>Permitted_sources!V551</f>
        <v>31000301</v>
      </c>
      <c r="E936" t="str">
        <f>VLOOKUP(D936,SCC_xref!$L$6:$M1031,2,FALSE)</f>
        <v>Permitted Dehydrator</v>
      </c>
      <c r="F936" s="199">
        <f>Permitted_sources!W551</f>
        <v>0.74299999999999999</v>
      </c>
      <c r="G936" s="199">
        <f>Permitted_sources!X551</f>
        <v>4.1000000000000002E-2</v>
      </c>
      <c r="H936" s="199">
        <f>Permitted_sources!Y551</f>
        <v>0.624</v>
      </c>
      <c r="I936" s="199">
        <f>Permitted_sources!Z551</f>
        <v>0</v>
      </c>
      <c r="J936" s="199">
        <f>Permitted_sources!AA551</f>
        <v>5.7000000000000002E-2</v>
      </c>
      <c r="K936" s="395" t="str">
        <f t="shared" si="14"/>
        <v>Total</v>
      </c>
      <c r="L936"/>
    </row>
    <row r="937" spans="1:12">
      <c r="A937" t="s">
        <v>387</v>
      </c>
      <c r="B937" t="str">
        <f>Permitted_sources!B552</f>
        <v>35</v>
      </c>
      <c r="C937" t="str">
        <f>Permitted_sources!C552</f>
        <v>35045</v>
      </c>
      <c r="D937" t="str">
        <f>Permitted_sources!V552</f>
        <v>31000301</v>
      </c>
      <c r="E937" t="str">
        <f>VLOOKUP(D937,SCC_xref!$L$6:$M1032,2,FALSE)</f>
        <v>Permitted Dehydrator</v>
      </c>
      <c r="F937" s="199">
        <f>Permitted_sources!W552</f>
        <v>0</v>
      </c>
      <c r="G937" s="199">
        <f>Permitted_sources!X552</f>
        <v>1.68</v>
      </c>
      <c r="H937" s="199">
        <f>Permitted_sources!Y552</f>
        <v>0</v>
      </c>
      <c r="I937" s="199">
        <f>Permitted_sources!Z552</f>
        <v>0</v>
      </c>
      <c r="J937" s="199">
        <f>Permitted_sources!AA552</f>
        <v>0</v>
      </c>
      <c r="K937" s="395" t="str">
        <f t="shared" si="14"/>
        <v>Total</v>
      </c>
      <c r="L937"/>
    </row>
    <row r="938" spans="1:12">
      <c r="A938" t="s">
        <v>387</v>
      </c>
      <c r="B938" t="str">
        <f>Permitted_sources!B553</f>
        <v>35</v>
      </c>
      <c r="C938" t="str">
        <f>Permitted_sources!C553</f>
        <v>35045</v>
      </c>
      <c r="D938" t="str">
        <f>Permitted_sources!V553</f>
        <v>31000301</v>
      </c>
      <c r="E938" t="str">
        <f>VLOOKUP(D938,SCC_xref!$L$6:$M1033,2,FALSE)</f>
        <v>Permitted Dehydrator</v>
      </c>
      <c r="F938" s="199">
        <f>Permitted_sources!W553</f>
        <v>0.74299999999999999</v>
      </c>
      <c r="G938" s="199">
        <f>Permitted_sources!X553</f>
        <v>4.1000000000000002E-2</v>
      </c>
      <c r="H938" s="199">
        <f>Permitted_sources!Y553</f>
        <v>0.624</v>
      </c>
      <c r="I938" s="199">
        <f>Permitted_sources!Z553</f>
        <v>4.0000000000000001E-3</v>
      </c>
      <c r="J938" s="199">
        <f>Permitted_sources!AA553</f>
        <v>5.7000000000000002E-2</v>
      </c>
      <c r="K938" s="395" t="str">
        <f t="shared" si="14"/>
        <v>Total</v>
      </c>
      <c r="L938"/>
    </row>
    <row r="939" spans="1:12">
      <c r="A939" t="s">
        <v>387</v>
      </c>
      <c r="B939" t="str">
        <f>Permitted_sources!B554</f>
        <v>35</v>
      </c>
      <c r="C939" t="str">
        <f>Permitted_sources!C554</f>
        <v>35045</v>
      </c>
      <c r="D939" t="str">
        <f>Permitted_sources!V554</f>
        <v>20200254</v>
      </c>
      <c r="E939" t="str">
        <f>VLOOKUP(D939,SCC_xref!$L$6:$M1034,2,FALSE)</f>
        <v>Permitted Compressor Engines</v>
      </c>
      <c r="F939" s="199">
        <f>Permitted_sources!W554</f>
        <v>26.41</v>
      </c>
      <c r="G939" s="199">
        <f>Permitted_sources!X554</f>
        <v>10.564</v>
      </c>
      <c r="H939" s="199">
        <f>Permitted_sources!Y554</f>
        <v>42.609000000000002</v>
      </c>
      <c r="I939" s="199">
        <f>Permitted_sources!Z554</f>
        <v>0</v>
      </c>
      <c r="J939" s="199">
        <f>Permitted_sources!AA554</f>
        <v>0.56599999999999995</v>
      </c>
      <c r="K939" s="395" t="str">
        <f t="shared" si="14"/>
        <v>Total</v>
      </c>
      <c r="L939"/>
    </row>
    <row r="940" spans="1:12">
      <c r="A940" t="s">
        <v>387</v>
      </c>
      <c r="B940" t="str">
        <f>Permitted_sources!B555</f>
        <v>35</v>
      </c>
      <c r="C940" t="str">
        <f>Permitted_sources!C555</f>
        <v>35045</v>
      </c>
      <c r="D940" t="str">
        <f>Permitted_sources!V555</f>
        <v>20200254</v>
      </c>
      <c r="E940" t="str">
        <f>VLOOKUP(D940,SCC_xref!$L$6:$M1035,2,FALSE)</f>
        <v>Permitted Compressor Engines</v>
      </c>
      <c r="F940" s="199">
        <f>Permitted_sources!W555</f>
        <v>32.572000000000003</v>
      </c>
      <c r="G940" s="199">
        <f>Permitted_sources!X555</f>
        <v>13.029</v>
      </c>
      <c r="H940" s="199">
        <f>Permitted_sources!Y555</f>
        <v>52.548999999999999</v>
      </c>
      <c r="I940" s="199">
        <f>Permitted_sources!Z555</f>
        <v>0</v>
      </c>
      <c r="J940" s="199">
        <f>Permitted_sources!AA555</f>
        <v>0.69899999999999995</v>
      </c>
      <c r="K940" s="395" t="str">
        <f t="shared" si="14"/>
        <v>Total</v>
      </c>
      <c r="L940"/>
    </row>
    <row r="941" spans="1:12">
      <c r="A941" t="s">
        <v>387</v>
      </c>
      <c r="B941" t="str">
        <f>Permitted_sources!B556</f>
        <v>35</v>
      </c>
      <c r="C941" t="str">
        <f>Permitted_sources!C556</f>
        <v>35045</v>
      </c>
      <c r="D941" t="str">
        <f>Permitted_sources!V556</f>
        <v>20200254</v>
      </c>
      <c r="E941" t="str">
        <f>VLOOKUP(D941,SCC_xref!$L$6:$M1036,2,FALSE)</f>
        <v>Permitted Compressor Engines</v>
      </c>
      <c r="F941" s="199">
        <f>Permitted_sources!W556</f>
        <v>19.035</v>
      </c>
      <c r="G941" s="199">
        <f>Permitted_sources!X556</f>
        <v>7.6139999999999999</v>
      </c>
      <c r="H941" s="199">
        <f>Permitted_sources!Y556</f>
        <v>30.71</v>
      </c>
      <c r="I941" s="199">
        <f>Permitted_sources!Z556</f>
        <v>0</v>
      </c>
      <c r="J941" s="199">
        <f>Permitted_sources!AA556</f>
        <v>0.40799999999999997</v>
      </c>
      <c r="K941" s="395" t="str">
        <f t="shared" si="14"/>
        <v>Total</v>
      </c>
      <c r="L941"/>
    </row>
    <row r="942" spans="1:12">
      <c r="A942" t="s">
        <v>387</v>
      </c>
      <c r="B942" t="str">
        <f>Permitted_sources!B557</f>
        <v>35</v>
      </c>
      <c r="C942" t="str">
        <f>Permitted_sources!C557</f>
        <v>35045</v>
      </c>
      <c r="D942" t="str">
        <f>Permitted_sources!V557</f>
        <v>20200254</v>
      </c>
      <c r="E942" t="str">
        <f>VLOOKUP(D942,SCC_xref!$L$6:$M1037,2,FALSE)</f>
        <v>Permitted Compressor Engines</v>
      </c>
      <c r="F942" s="199">
        <f>Permitted_sources!W557</f>
        <v>4.8</v>
      </c>
      <c r="G942" s="199">
        <f>Permitted_sources!X557</f>
        <v>3.2</v>
      </c>
      <c r="H942" s="199">
        <f>Permitted_sources!Y557</f>
        <v>8.5</v>
      </c>
      <c r="I942" s="199">
        <f>Permitted_sources!Z557</f>
        <v>0</v>
      </c>
      <c r="J942" s="199">
        <f>Permitted_sources!AA557</f>
        <v>0.1</v>
      </c>
      <c r="K942" s="395" t="str">
        <f t="shared" si="14"/>
        <v>Total</v>
      </c>
      <c r="L942"/>
    </row>
    <row r="943" spans="1:12">
      <c r="A943" t="s">
        <v>387</v>
      </c>
      <c r="B943" t="str">
        <f>Permitted_sources!B558</f>
        <v>35</v>
      </c>
      <c r="C943" t="str">
        <f>Permitted_sources!C558</f>
        <v>35045</v>
      </c>
      <c r="D943" t="str">
        <f>Permitted_sources!V558</f>
        <v>20200254</v>
      </c>
      <c r="E943" t="str">
        <f>VLOOKUP(D943,SCC_xref!$L$6:$M1038,2,FALSE)</f>
        <v>Permitted Compressor Engines</v>
      </c>
      <c r="F943" s="199">
        <f>Permitted_sources!W558</f>
        <v>2.6</v>
      </c>
      <c r="G943" s="199">
        <f>Permitted_sources!X558</f>
        <v>1.7</v>
      </c>
      <c r="H943" s="199">
        <f>Permitted_sources!Y558</f>
        <v>4.5</v>
      </c>
      <c r="I943" s="199">
        <f>Permitted_sources!Z558</f>
        <v>0</v>
      </c>
      <c r="J943" s="199">
        <f>Permitted_sources!AA558</f>
        <v>0.1</v>
      </c>
      <c r="K943" s="395" t="str">
        <f t="shared" si="14"/>
        <v>Total</v>
      </c>
      <c r="L943"/>
    </row>
    <row r="944" spans="1:12">
      <c r="A944" t="s">
        <v>387</v>
      </c>
      <c r="B944" t="str">
        <f>Permitted_sources!B559</f>
        <v>35</v>
      </c>
      <c r="C944" t="str">
        <f>Permitted_sources!C559</f>
        <v>35045</v>
      </c>
      <c r="D944" t="str">
        <f>Permitted_sources!V559</f>
        <v>20200254</v>
      </c>
      <c r="E944" t="str">
        <f>VLOOKUP(D944,SCC_xref!$L$6:$M1039,2,FALSE)</f>
        <v>Permitted Compressor Engines</v>
      </c>
      <c r="F944" s="199">
        <f>Permitted_sources!W559</f>
        <v>2.5</v>
      </c>
      <c r="G944" s="199">
        <f>Permitted_sources!X559</f>
        <v>1.7</v>
      </c>
      <c r="H944" s="199">
        <f>Permitted_sources!Y559</f>
        <v>4.5</v>
      </c>
      <c r="I944" s="199">
        <f>Permitted_sources!Z559</f>
        <v>0</v>
      </c>
      <c r="J944" s="199">
        <f>Permitted_sources!AA559</f>
        <v>0.1</v>
      </c>
      <c r="K944" s="395" t="str">
        <f t="shared" si="14"/>
        <v>Total</v>
      </c>
      <c r="L944"/>
    </row>
    <row r="945" spans="1:12">
      <c r="A945" t="s">
        <v>387</v>
      </c>
      <c r="B945" t="str">
        <f>Permitted_sources!B560</f>
        <v>35</v>
      </c>
      <c r="C945" t="str">
        <f>Permitted_sources!C560</f>
        <v>35045</v>
      </c>
      <c r="D945" t="str">
        <f>Permitted_sources!V560</f>
        <v>20200254</v>
      </c>
      <c r="E945" t="str">
        <f>VLOOKUP(D945,SCC_xref!$L$6:$M1040,2,FALSE)</f>
        <v>Permitted Compressor Engines</v>
      </c>
      <c r="F945" s="199">
        <f>Permitted_sources!W560</f>
        <v>2.8</v>
      </c>
      <c r="G945" s="199">
        <f>Permitted_sources!X560</f>
        <v>1.8</v>
      </c>
      <c r="H945" s="199">
        <f>Permitted_sources!Y560</f>
        <v>4.9000000000000004</v>
      </c>
      <c r="I945" s="199">
        <f>Permitted_sources!Z560</f>
        <v>0</v>
      </c>
      <c r="J945" s="199">
        <f>Permitted_sources!AA560</f>
        <v>0.1</v>
      </c>
      <c r="K945" s="395" t="str">
        <f t="shared" si="14"/>
        <v>Total</v>
      </c>
      <c r="L945"/>
    </row>
    <row r="946" spans="1:12">
      <c r="A946" t="s">
        <v>387</v>
      </c>
      <c r="B946" t="str">
        <f>Permitted_sources!B561</f>
        <v>35</v>
      </c>
      <c r="C946" t="str">
        <f>Permitted_sources!C561</f>
        <v>35045</v>
      </c>
      <c r="D946" t="str">
        <f>Permitted_sources!V561</f>
        <v>20200254</v>
      </c>
      <c r="E946" t="str">
        <f>VLOOKUP(D946,SCC_xref!$L$6:$M1041,2,FALSE)</f>
        <v>Permitted Compressor Engines</v>
      </c>
      <c r="F946" s="199">
        <f>Permitted_sources!W561</f>
        <v>2.2000000000000002</v>
      </c>
      <c r="G946" s="199">
        <f>Permitted_sources!X561</f>
        <v>1.5</v>
      </c>
      <c r="H946" s="199">
        <f>Permitted_sources!Y561</f>
        <v>3.9</v>
      </c>
      <c r="I946" s="199">
        <f>Permitted_sources!Z561</f>
        <v>0</v>
      </c>
      <c r="J946" s="199">
        <f>Permitted_sources!AA561</f>
        <v>0.1</v>
      </c>
      <c r="K946" s="395" t="str">
        <f t="shared" si="14"/>
        <v>Total</v>
      </c>
      <c r="L946"/>
    </row>
    <row r="947" spans="1:12">
      <c r="A947" t="s">
        <v>387</v>
      </c>
      <c r="B947" t="str">
        <f>Permitted_sources!B562</f>
        <v>35</v>
      </c>
      <c r="C947" t="str">
        <f>Permitted_sources!C562</f>
        <v>35045</v>
      </c>
      <c r="D947" t="str">
        <f>Permitted_sources!V562</f>
        <v>31088811</v>
      </c>
      <c r="E947" t="str">
        <f>VLOOKUP(D947,SCC_xref!$L$6:$M1042,2,FALSE)</f>
        <v>Permitted Fugitives</v>
      </c>
      <c r="F947" s="199">
        <f>Permitted_sources!W562</f>
        <v>0</v>
      </c>
      <c r="G947" s="199">
        <f>Permitted_sources!X562</f>
        <v>0.2</v>
      </c>
      <c r="H947" s="199">
        <f>Permitted_sources!Y562</f>
        <v>0</v>
      </c>
      <c r="I947" s="199">
        <f>Permitted_sources!Z562</f>
        <v>0</v>
      </c>
      <c r="J947" s="199">
        <f>Permitted_sources!AA562</f>
        <v>0</v>
      </c>
      <c r="K947" s="395" t="str">
        <f t="shared" si="14"/>
        <v>Total</v>
      </c>
      <c r="L947"/>
    </row>
    <row r="948" spans="1:12">
      <c r="A948" t="s">
        <v>387</v>
      </c>
      <c r="B948" t="str">
        <f>Permitted_sources!B563</f>
        <v>35</v>
      </c>
      <c r="C948" t="str">
        <f>Permitted_sources!C563</f>
        <v>35045</v>
      </c>
      <c r="D948" t="str">
        <f>Permitted_sources!V563</f>
        <v>31088811</v>
      </c>
      <c r="E948" t="str">
        <f>VLOOKUP(D948,SCC_xref!$L$6:$M1043,2,FALSE)</f>
        <v>Permitted Fugitives</v>
      </c>
      <c r="F948" s="199">
        <f>Permitted_sources!W563</f>
        <v>0</v>
      </c>
      <c r="G948" s="199">
        <f>Permitted_sources!X563</f>
        <v>0.2</v>
      </c>
      <c r="H948" s="199">
        <f>Permitted_sources!Y563</f>
        <v>0</v>
      </c>
      <c r="I948" s="199">
        <f>Permitted_sources!Z563</f>
        <v>0</v>
      </c>
      <c r="J948" s="199">
        <f>Permitted_sources!AA563</f>
        <v>0</v>
      </c>
      <c r="K948" s="395" t="str">
        <f t="shared" si="14"/>
        <v>Total</v>
      </c>
      <c r="L948"/>
    </row>
    <row r="949" spans="1:12">
      <c r="A949" t="s">
        <v>387</v>
      </c>
      <c r="B949" t="str">
        <f>Permitted_sources!B564</f>
        <v>35</v>
      </c>
      <c r="C949" t="str">
        <f>Permitted_sources!C564</f>
        <v>35045</v>
      </c>
      <c r="D949" t="str">
        <f>Permitted_sources!V564</f>
        <v>20200254</v>
      </c>
      <c r="E949" t="str">
        <f>VLOOKUP(D949,SCC_xref!$L$6:$M1044,2,FALSE)</f>
        <v>Permitted Compressor Engines</v>
      </c>
      <c r="F949" s="199">
        <f>Permitted_sources!W564</f>
        <v>19.2</v>
      </c>
      <c r="G949" s="199">
        <f>Permitted_sources!X564</f>
        <v>12.8</v>
      </c>
      <c r="H949" s="199">
        <f>Permitted_sources!Y564</f>
        <v>33.6</v>
      </c>
      <c r="I949" s="199">
        <f>Permitted_sources!Z564</f>
        <v>0</v>
      </c>
      <c r="J949" s="199">
        <f>Permitted_sources!AA564</f>
        <v>0.5</v>
      </c>
      <c r="K949" s="395" t="str">
        <f t="shared" si="14"/>
        <v>Total</v>
      </c>
      <c r="L949"/>
    </row>
    <row r="950" spans="1:12">
      <c r="A950" t="s">
        <v>387</v>
      </c>
      <c r="B950" t="str">
        <f>Permitted_sources!B565</f>
        <v>35</v>
      </c>
      <c r="C950" t="str">
        <f>Permitted_sources!C565</f>
        <v>35045</v>
      </c>
      <c r="D950" t="str">
        <f>Permitted_sources!V565</f>
        <v>20200254</v>
      </c>
      <c r="E950" t="str">
        <f>VLOOKUP(D950,SCC_xref!$L$6:$M1045,2,FALSE)</f>
        <v>Permitted Compressor Engines</v>
      </c>
      <c r="F950" s="199">
        <f>Permitted_sources!W565</f>
        <v>19.3</v>
      </c>
      <c r="G950" s="199">
        <f>Permitted_sources!X565</f>
        <v>12.9</v>
      </c>
      <c r="H950" s="199">
        <f>Permitted_sources!Y565</f>
        <v>34</v>
      </c>
      <c r="I950" s="199">
        <f>Permitted_sources!Z565</f>
        <v>0</v>
      </c>
      <c r="J950" s="199">
        <f>Permitted_sources!AA565</f>
        <v>0.5</v>
      </c>
      <c r="K950" s="395" t="str">
        <f t="shared" si="14"/>
        <v>Total</v>
      </c>
      <c r="L950"/>
    </row>
    <row r="951" spans="1:12">
      <c r="A951" t="s">
        <v>387</v>
      </c>
      <c r="B951" t="str">
        <f>Permitted_sources!B566</f>
        <v>35</v>
      </c>
      <c r="C951" t="str">
        <f>Permitted_sources!C566</f>
        <v>35045</v>
      </c>
      <c r="D951" t="str">
        <f>Permitted_sources!V566</f>
        <v>31000227</v>
      </c>
      <c r="E951" t="str">
        <f>VLOOKUP(D951,SCC_xref!$L$6:$M1046,2,FALSE)</f>
        <v>Permitted Dehydrator</v>
      </c>
      <c r="F951" s="199">
        <f>Permitted_sources!W566</f>
        <v>0</v>
      </c>
      <c r="G951" s="199">
        <f>Permitted_sources!X566</f>
        <v>2.2000000000000002</v>
      </c>
      <c r="H951" s="199">
        <f>Permitted_sources!Y566</f>
        <v>0</v>
      </c>
      <c r="I951" s="199">
        <f>Permitted_sources!Z566</f>
        <v>0</v>
      </c>
      <c r="J951" s="199">
        <f>Permitted_sources!AA566</f>
        <v>0</v>
      </c>
      <c r="K951" s="395" t="str">
        <f t="shared" si="14"/>
        <v>Total</v>
      </c>
      <c r="L951"/>
    </row>
    <row r="952" spans="1:12">
      <c r="A952" t="s">
        <v>387</v>
      </c>
      <c r="B952" t="str">
        <f>Permitted_sources!B567</f>
        <v>35</v>
      </c>
      <c r="C952" t="str">
        <f>Permitted_sources!C567</f>
        <v>35045</v>
      </c>
      <c r="D952" t="str">
        <f>Permitted_sources!V567</f>
        <v>31000228</v>
      </c>
      <c r="E952" t="str">
        <f>VLOOKUP(D952,SCC_xref!$L$6:$M1047,2,FALSE)</f>
        <v>Permitted Dehydrator</v>
      </c>
      <c r="F952" s="199">
        <f>Permitted_sources!W567</f>
        <v>0.2</v>
      </c>
      <c r="G952" s="199">
        <f>Permitted_sources!X567</f>
        <v>0</v>
      </c>
      <c r="H952" s="199">
        <f>Permitted_sources!Y567</f>
        <v>0.2</v>
      </c>
      <c r="I952" s="199">
        <f>Permitted_sources!Z567</f>
        <v>0</v>
      </c>
      <c r="J952" s="199">
        <f>Permitted_sources!AA567</f>
        <v>0.1</v>
      </c>
      <c r="K952" s="395" t="str">
        <f t="shared" si="14"/>
        <v>Total</v>
      </c>
      <c r="L952"/>
    </row>
    <row r="953" spans="1:12">
      <c r="A953" t="s">
        <v>387</v>
      </c>
      <c r="B953" t="str">
        <f>Permitted_sources!B568</f>
        <v>35</v>
      </c>
      <c r="C953" t="str">
        <f>Permitted_sources!C568</f>
        <v>35045</v>
      </c>
      <c r="D953" t="str">
        <f>Permitted_sources!V568</f>
        <v>31088811</v>
      </c>
      <c r="E953" t="str">
        <f>VLOOKUP(D953,SCC_xref!$L$6:$M1048,2,FALSE)</f>
        <v>Permitted Fugitives</v>
      </c>
      <c r="F953" s="199">
        <f>Permitted_sources!W568</f>
        <v>0</v>
      </c>
      <c r="G953" s="199">
        <f>Permitted_sources!X568</f>
        <v>0.1</v>
      </c>
      <c r="H953" s="199">
        <f>Permitted_sources!Y568</f>
        <v>0</v>
      </c>
      <c r="I953" s="199">
        <f>Permitted_sources!Z568</f>
        <v>0</v>
      </c>
      <c r="J953" s="199">
        <f>Permitted_sources!AA568</f>
        <v>0</v>
      </c>
      <c r="K953" s="395" t="str">
        <f t="shared" si="14"/>
        <v>Total</v>
      </c>
      <c r="L953"/>
    </row>
    <row r="954" spans="1:12">
      <c r="A954" t="s">
        <v>387</v>
      </c>
      <c r="B954" t="str">
        <f>Permitted_sources!B569</f>
        <v>35</v>
      </c>
      <c r="C954" t="str">
        <f>Permitted_sources!C569</f>
        <v>35045</v>
      </c>
      <c r="D954" t="str">
        <f>Permitted_sources!V569</f>
        <v>20200254</v>
      </c>
      <c r="E954" t="str">
        <f>VLOOKUP(D954,SCC_xref!$L$6:$M1049,2,FALSE)</f>
        <v>Permitted Compressor Engines</v>
      </c>
      <c r="F954" s="199">
        <f>Permitted_sources!W569</f>
        <v>0.6</v>
      </c>
      <c r="G954" s="199">
        <f>Permitted_sources!X569</f>
        <v>0.4</v>
      </c>
      <c r="H954" s="199">
        <f>Permitted_sources!Y569</f>
        <v>1</v>
      </c>
      <c r="I954" s="199">
        <f>Permitted_sources!Z569</f>
        <v>0</v>
      </c>
      <c r="J954" s="199">
        <f>Permitted_sources!AA569</f>
        <v>0</v>
      </c>
      <c r="K954" s="395" t="str">
        <f t="shared" si="14"/>
        <v>Total</v>
      </c>
      <c r="L954"/>
    </row>
    <row r="955" spans="1:12">
      <c r="A955" t="s">
        <v>387</v>
      </c>
      <c r="B955" t="str">
        <f>Permitted_sources!B570</f>
        <v>35</v>
      </c>
      <c r="C955" t="str">
        <f>Permitted_sources!C570</f>
        <v>35045</v>
      </c>
      <c r="D955" t="str">
        <f>Permitted_sources!V570</f>
        <v>20200254</v>
      </c>
      <c r="E955" t="str">
        <f>VLOOKUP(D955,SCC_xref!$L$6:$M1050,2,FALSE)</f>
        <v>Permitted Compressor Engines</v>
      </c>
      <c r="F955" s="199">
        <f>Permitted_sources!W570</f>
        <v>0.6</v>
      </c>
      <c r="G955" s="199">
        <f>Permitted_sources!X570</f>
        <v>0.4</v>
      </c>
      <c r="H955" s="199">
        <f>Permitted_sources!Y570</f>
        <v>1.1000000000000001</v>
      </c>
      <c r="I955" s="199">
        <f>Permitted_sources!Z570</f>
        <v>0</v>
      </c>
      <c r="J955" s="199">
        <f>Permitted_sources!AA570</f>
        <v>0</v>
      </c>
      <c r="K955" s="395" t="str">
        <f t="shared" si="14"/>
        <v>Total</v>
      </c>
      <c r="L955"/>
    </row>
    <row r="956" spans="1:12">
      <c r="A956" t="s">
        <v>387</v>
      </c>
      <c r="B956" t="str">
        <f>Permitted_sources!B571</f>
        <v>35</v>
      </c>
      <c r="C956" t="str">
        <f>Permitted_sources!C571</f>
        <v>35045</v>
      </c>
      <c r="D956" t="str">
        <f>Permitted_sources!V571</f>
        <v>20200254</v>
      </c>
      <c r="E956" t="str">
        <f>VLOOKUP(D956,SCC_xref!$L$6:$M1051,2,FALSE)</f>
        <v>Permitted Compressor Engines</v>
      </c>
      <c r="F956" s="199">
        <f>Permitted_sources!W571</f>
        <v>0.6</v>
      </c>
      <c r="G956" s="199">
        <f>Permitted_sources!X571</f>
        <v>0.4</v>
      </c>
      <c r="H956" s="199">
        <f>Permitted_sources!Y571</f>
        <v>1</v>
      </c>
      <c r="I956" s="199">
        <f>Permitted_sources!Z571</f>
        <v>0</v>
      </c>
      <c r="J956" s="199">
        <f>Permitted_sources!AA571</f>
        <v>0</v>
      </c>
      <c r="K956" s="395" t="str">
        <f t="shared" si="14"/>
        <v>Total</v>
      </c>
      <c r="L956"/>
    </row>
    <row r="957" spans="1:12">
      <c r="A957" t="s">
        <v>387</v>
      </c>
      <c r="B957" t="str">
        <f>Permitted_sources!B572</f>
        <v>35</v>
      </c>
      <c r="C957" t="str">
        <f>Permitted_sources!C572</f>
        <v>35045</v>
      </c>
      <c r="D957" t="str">
        <f>Permitted_sources!V572</f>
        <v>20200254</v>
      </c>
      <c r="E957" t="str">
        <f>VLOOKUP(D957,SCC_xref!$L$6:$M1052,2,FALSE)</f>
        <v>Permitted Compressor Engines</v>
      </c>
      <c r="F957" s="199">
        <f>Permitted_sources!W572</f>
        <v>1.6</v>
      </c>
      <c r="G957" s="199">
        <f>Permitted_sources!X572</f>
        <v>1.1000000000000001</v>
      </c>
      <c r="H957" s="199">
        <f>Permitted_sources!Y572</f>
        <v>2.9</v>
      </c>
      <c r="I957" s="199">
        <f>Permitted_sources!Z572</f>
        <v>0</v>
      </c>
      <c r="J957" s="199">
        <f>Permitted_sources!AA572</f>
        <v>0</v>
      </c>
      <c r="K957" s="395" t="str">
        <f t="shared" si="14"/>
        <v>Total</v>
      </c>
      <c r="L957"/>
    </row>
    <row r="958" spans="1:12">
      <c r="A958" t="s">
        <v>387</v>
      </c>
      <c r="B958" t="str">
        <f>Permitted_sources!B573</f>
        <v>35</v>
      </c>
      <c r="C958" t="str">
        <f>Permitted_sources!C573</f>
        <v>35045</v>
      </c>
      <c r="D958" t="str">
        <f>Permitted_sources!V573</f>
        <v>20200254</v>
      </c>
      <c r="E958" t="str">
        <f>VLOOKUP(D958,SCC_xref!$L$6:$M1053,2,FALSE)</f>
        <v>Permitted Compressor Engines</v>
      </c>
      <c r="F958" s="199">
        <f>Permitted_sources!W573</f>
        <v>0.6</v>
      </c>
      <c r="G958" s="199">
        <f>Permitted_sources!X573</f>
        <v>0.4</v>
      </c>
      <c r="H958" s="199">
        <f>Permitted_sources!Y573</f>
        <v>1</v>
      </c>
      <c r="I958" s="199">
        <f>Permitted_sources!Z573</f>
        <v>0</v>
      </c>
      <c r="J958" s="199">
        <f>Permitted_sources!AA573</f>
        <v>0</v>
      </c>
      <c r="K958" s="395" t="str">
        <f t="shared" si="14"/>
        <v>Total</v>
      </c>
      <c r="L958"/>
    </row>
    <row r="959" spans="1:12">
      <c r="A959" t="s">
        <v>387</v>
      </c>
      <c r="B959" t="str">
        <f>Permitted_sources!B574</f>
        <v>35</v>
      </c>
      <c r="C959" t="str">
        <f>Permitted_sources!C574</f>
        <v>35045</v>
      </c>
      <c r="D959" t="str">
        <f>Permitted_sources!V574</f>
        <v>31000299</v>
      </c>
      <c r="E959" t="str">
        <f>VLOOKUP(D959,SCC_xref!$L$6:$M1054,2,FALSE)</f>
        <v>Permitted Natural Gas Production, Other Not Classified</v>
      </c>
      <c r="F959" s="199">
        <f>Permitted_sources!W574</f>
        <v>0</v>
      </c>
      <c r="G959" s="199">
        <f>Permitted_sources!X574</f>
        <v>0.1</v>
      </c>
      <c r="H959" s="199">
        <f>Permitted_sources!Y574</f>
        <v>0</v>
      </c>
      <c r="I959" s="199">
        <f>Permitted_sources!Z574</f>
        <v>0</v>
      </c>
      <c r="J959" s="199">
        <f>Permitted_sources!AA574</f>
        <v>0</v>
      </c>
      <c r="K959" s="395" t="str">
        <f t="shared" si="14"/>
        <v>Total</v>
      </c>
      <c r="L959"/>
    </row>
    <row r="960" spans="1:12">
      <c r="A960" t="s">
        <v>387</v>
      </c>
      <c r="B960" t="str">
        <f>Permitted_sources!B575</f>
        <v>35</v>
      </c>
      <c r="C960" t="str">
        <f>Permitted_sources!C575</f>
        <v>35045</v>
      </c>
      <c r="D960" t="str">
        <f>Permitted_sources!V575</f>
        <v>20200254</v>
      </c>
      <c r="E960" t="str">
        <f>VLOOKUP(D960,SCC_xref!$L$6:$M1055,2,FALSE)</f>
        <v>Permitted Compressor Engines</v>
      </c>
      <c r="F960" s="199">
        <f>Permitted_sources!W575</f>
        <v>19.8</v>
      </c>
      <c r="G960" s="199">
        <f>Permitted_sources!X575</f>
        <v>12.9</v>
      </c>
      <c r="H960" s="199">
        <f>Permitted_sources!Y575</f>
        <v>34.4</v>
      </c>
      <c r="I960" s="199">
        <f>Permitted_sources!Z575</f>
        <v>0</v>
      </c>
      <c r="J960" s="199">
        <f>Permitted_sources!AA575</f>
        <v>0.5</v>
      </c>
      <c r="K960" s="395" t="str">
        <f t="shared" si="14"/>
        <v>Total</v>
      </c>
      <c r="L960"/>
    </row>
    <row r="961" spans="1:12">
      <c r="A961" t="s">
        <v>387</v>
      </c>
      <c r="B961" t="str">
        <f>Permitted_sources!B576</f>
        <v>35</v>
      </c>
      <c r="C961" t="str">
        <f>Permitted_sources!C576</f>
        <v>35045</v>
      </c>
      <c r="D961" t="str">
        <f>Permitted_sources!V576</f>
        <v>20200254</v>
      </c>
      <c r="E961" t="str">
        <f>VLOOKUP(D961,SCC_xref!$L$6:$M1056,2,FALSE)</f>
        <v>Permitted Compressor Engines</v>
      </c>
      <c r="F961" s="199">
        <f>Permitted_sources!W576</f>
        <v>19.7</v>
      </c>
      <c r="G961" s="199">
        <f>Permitted_sources!X576</f>
        <v>13</v>
      </c>
      <c r="H961" s="199">
        <f>Permitted_sources!Y576</f>
        <v>34.700000000000003</v>
      </c>
      <c r="I961" s="199">
        <f>Permitted_sources!Z576</f>
        <v>0</v>
      </c>
      <c r="J961" s="199">
        <f>Permitted_sources!AA576</f>
        <v>0.5</v>
      </c>
      <c r="K961" s="395" t="str">
        <f t="shared" si="14"/>
        <v>Total</v>
      </c>
      <c r="L961"/>
    </row>
    <row r="962" spans="1:12">
      <c r="A962" t="s">
        <v>387</v>
      </c>
      <c r="B962" t="str">
        <f>Permitted_sources!B577</f>
        <v>35</v>
      </c>
      <c r="C962" t="str">
        <f>Permitted_sources!C577</f>
        <v>35045</v>
      </c>
      <c r="D962" t="str">
        <f>Permitted_sources!V577</f>
        <v>20200254</v>
      </c>
      <c r="E962" t="str">
        <f>VLOOKUP(D962,SCC_xref!$L$6:$M1057,2,FALSE)</f>
        <v>Permitted Compressor Engines</v>
      </c>
      <c r="F962" s="199">
        <f>Permitted_sources!W577</f>
        <v>13</v>
      </c>
      <c r="G962" s="199">
        <f>Permitted_sources!X577</f>
        <v>8.5</v>
      </c>
      <c r="H962" s="199">
        <f>Permitted_sources!Y577</f>
        <v>22.6</v>
      </c>
      <c r="I962" s="199">
        <f>Permitted_sources!Z577</f>
        <v>0</v>
      </c>
      <c r="J962" s="199">
        <f>Permitted_sources!AA577</f>
        <v>0.3</v>
      </c>
      <c r="K962" s="395" t="str">
        <f t="shared" si="14"/>
        <v>Total</v>
      </c>
      <c r="L962"/>
    </row>
    <row r="963" spans="1:12">
      <c r="A963" t="s">
        <v>387</v>
      </c>
      <c r="B963" t="str">
        <f>Permitted_sources!B578</f>
        <v>35</v>
      </c>
      <c r="C963" t="str">
        <f>Permitted_sources!C578</f>
        <v>35045</v>
      </c>
      <c r="D963" t="str">
        <f>Permitted_sources!V578</f>
        <v>20200253</v>
      </c>
      <c r="E963" t="str">
        <f>VLOOKUP(D963,SCC_xref!$L$6:$M1058,2,FALSE)</f>
        <v>Permitted Compressor Engines</v>
      </c>
      <c r="F963" s="199">
        <f>Permitted_sources!W578</f>
        <v>19.7</v>
      </c>
      <c r="G963" s="199">
        <f>Permitted_sources!X578</f>
        <v>13</v>
      </c>
      <c r="H963" s="199">
        <f>Permitted_sources!Y578</f>
        <v>34.700000000000003</v>
      </c>
      <c r="I963" s="199">
        <f>Permitted_sources!Z578</f>
        <v>0</v>
      </c>
      <c r="J963" s="199">
        <f>Permitted_sources!AA578</f>
        <v>0.5</v>
      </c>
      <c r="K963" s="395" t="str">
        <f t="shared" si="14"/>
        <v>Total</v>
      </c>
      <c r="L963"/>
    </row>
    <row r="964" spans="1:12">
      <c r="A964" t="s">
        <v>387</v>
      </c>
      <c r="B964" t="str">
        <f>Permitted_sources!B579</f>
        <v>35</v>
      </c>
      <c r="C964" t="str">
        <f>Permitted_sources!C579</f>
        <v>35045</v>
      </c>
      <c r="D964" t="str">
        <f>Permitted_sources!V579</f>
        <v>31000301</v>
      </c>
      <c r="E964" t="str">
        <f>VLOOKUP(D964,SCC_xref!$L$6:$M1059,2,FALSE)</f>
        <v>Permitted Dehydrator</v>
      </c>
      <c r="F964" s="199">
        <f>Permitted_sources!W579</f>
        <v>0</v>
      </c>
      <c r="G964" s="199">
        <f>Permitted_sources!X579</f>
        <v>1.2</v>
      </c>
      <c r="H964" s="199">
        <f>Permitted_sources!Y579</f>
        <v>0</v>
      </c>
      <c r="I964" s="199">
        <f>Permitted_sources!Z579</f>
        <v>0</v>
      </c>
      <c r="J964" s="199">
        <f>Permitted_sources!AA579</f>
        <v>0</v>
      </c>
      <c r="K964" s="395" t="str">
        <f t="shared" si="14"/>
        <v>Total</v>
      </c>
      <c r="L964"/>
    </row>
    <row r="965" spans="1:12">
      <c r="A965" t="s">
        <v>387</v>
      </c>
      <c r="B965" t="str">
        <f>Permitted_sources!B580</f>
        <v>35</v>
      </c>
      <c r="C965" t="str">
        <f>Permitted_sources!C580</f>
        <v>35045</v>
      </c>
      <c r="D965" t="str">
        <f>Permitted_sources!V580</f>
        <v>31000301</v>
      </c>
      <c r="E965" t="str">
        <f>VLOOKUP(D965,SCC_xref!$L$6:$M1060,2,FALSE)</f>
        <v>Permitted Dehydrator</v>
      </c>
      <c r="F965" s="199">
        <f>Permitted_sources!W580</f>
        <v>0</v>
      </c>
      <c r="G965" s="199">
        <f>Permitted_sources!X580</f>
        <v>1</v>
      </c>
      <c r="H965" s="199">
        <f>Permitted_sources!Y580</f>
        <v>0</v>
      </c>
      <c r="I965" s="199">
        <f>Permitted_sources!Z580</f>
        <v>0</v>
      </c>
      <c r="J965" s="199">
        <f>Permitted_sources!AA580</f>
        <v>0</v>
      </c>
      <c r="K965" s="395" t="str">
        <f t="shared" si="14"/>
        <v>Total</v>
      </c>
      <c r="L965"/>
    </row>
    <row r="966" spans="1:12">
      <c r="A966" t="s">
        <v>387</v>
      </c>
      <c r="B966" t="str">
        <f>Permitted_sources!B581</f>
        <v>35</v>
      </c>
      <c r="C966" t="str">
        <f>Permitted_sources!C581</f>
        <v>35045</v>
      </c>
      <c r="D966" t="str">
        <f>Permitted_sources!V581</f>
        <v>31000299</v>
      </c>
      <c r="E966" t="str">
        <f>VLOOKUP(D966,SCC_xref!$L$6:$M1061,2,FALSE)</f>
        <v>Permitted Natural Gas Production, Other Not Classified</v>
      </c>
      <c r="F966" s="199">
        <f>Permitted_sources!W581</f>
        <v>0</v>
      </c>
      <c r="G966" s="199">
        <f>Permitted_sources!X581</f>
        <v>0.4</v>
      </c>
      <c r="H966" s="199">
        <f>Permitted_sources!Y581</f>
        <v>0</v>
      </c>
      <c r="I966" s="199">
        <f>Permitted_sources!Z581</f>
        <v>0</v>
      </c>
      <c r="J966" s="199">
        <f>Permitted_sources!AA581</f>
        <v>0</v>
      </c>
      <c r="K966" s="395" t="str">
        <f t="shared" si="14"/>
        <v>Total</v>
      </c>
      <c r="L966"/>
    </row>
    <row r="967" spans="1:12">
      <c r="A967" t="s">
        <v>387</v>
      </c>
      <c r="B967" t="str">
        <f>Permitted_sources!B582</f>
        <v>35</v>
      </c>
      <c r="C967" t="str">
        <f>Permitted_sources!C582</f>
        <v>35045</v>
      </c>
      <c r="D967" t="str">
        <f>Permitted_sources!V582</f>
        <v>31000299</v>
      </c>
      <c r="E967" t="str">
        <f>VLOOKUP(D967,SCC_xref!$L$6:$M1062,2,FALSE)</f>
        <v>Permitted Natural Gas Production, Other Not Classified</v>
      </c>
      <c r="F967" s="199">
        <f>Permitted_sources!W582</f>
        <v>0</v>
      </c>
      <c r="G967" s="199">
        <f>Permitted_sources!X582</f>
        <v>0.2</v>
      </c>
      <c r="H967" s="199">
        <f>Permitted_sources!Y582</f>
        <v>0</v>
      </c>
      <c r="I967" s="199">
        <f>Permitted_sources!Z582</f>
        <v>0</v>
      </c>
      <c r="J967" s="199">
        <f>Permitted_sources!AA582</f>
        <v>0</v>
      </c>
      <c r="K967" s="395" t="str">
        <f t="shared" ref="K967:K1030" si="15">IF(LEN(C967)=5,"Total","Tribal/Non-tribal")</f>
        <v>Total</v>
      </c>
      <c r="L967"/>
    </row>
    <row r="968" spans="1:12">
      <c r="A968" t="s">
        <v>387</v>
      </c>
      <c r="B968" t="str">
        <f>Permitted_sources!B583</f>
        <v>35</v>
      </c>
      <c r="C968" t="str">
        <f>Permitted_sources!C583</f>
        <v>35045</v>
      </c>
      <c r="D968" t="str">
        <f>Permitted_sources!V583</f>
        <v>20200202</v>
      </c>
      <c r="E968" t="str">
        <f>VLOOKUP(D968,SCC_xref!$L$6:$M1063,2,FALSE)</f>
        <v>Permitted Compressor Engines</v>
      </c>
      <c r="F968" s="199">
        <f>Permitted_sources!W583</f>
        <v>4.8</v>
      </c>
      <c r="G968" s="199">
        <f>Permitted_sources!X583</f>
        <v>3</v>
      </c>
      <c r="H968" s="199">
        <f>Permitted_sources!Y583</f>
        <v>4.8</v>
      </c>
      <c r="I968" s="199">
        <f>Permitted_sources!Z583</f>
        <v>0</v>
      </c>
      <c r="J968" s="199">
        <f>Permitted_sources!AA583</f>
        <v>0.1</v>
      </c>
      <c r="K968" s="395" t="str">
        <f t="shared" si="15"/>
        <v>Total</v>
      </c>
      <c r="L968"/>
    </row>
    <row r="969" spans="1:12">
      <c r="A969" t="s">
        <v>387</v>
      </c>
      <c r="B969" t="str">
        <f>Permitted_sources!B584</f>
        <v>35</v>
      </c>
      <c r="C969" t="str">
        <f>Permitted_sources!C584</f>
        <v>35045</v>
      </c>
      <c r="D969" t="str">
        <f>Permitted_sources!V584</f>
        <v>40400311</v>
      </c>
      <c r="E969" t="str">
        <f>VLOOKUP(D969,SCC_xref!$L$6:$M1064,2,FALSE)</f>
        <v>Permitted Tank Losses</v>
      </c>
      <c r="F969" s="199">
        <f>Permitted_sources!W584</f>
        <v>0</v>
      </c>
      <c r="G969" s="199">
        <f>Permitted_sources!X584</f>
        <v>2.5</v>
      </c>
      <c r="H969" s="199">
        <f>Permitted_sources!Y584</f>
        <v>0</v>
      </c>
      <c r="I969" s="199">
        <f>Permitted_sources!Z584</f>
        <v>0</v>
      </c>
      <c r="J969" s="199">
        <f>Permitted_sources!AA584</f>
        <v>0</v>
      </c>
      <c r="K969" s="395" t="str">
        <f t="shared" si="15"/>
        <v>Total</v>
      </c>
      <c r="L969"/>
    </row>
    <row r="970" spans="1:12">
      <c r="A970" t="s">
        <v>387</v>
      </c>
      <c r="B970" t="str">
        <f>Permitted_sources!B585</f>
        <v>35</v>
      </c>
      <c r="C970" t="str">
        <f>Permitted_sources!C585</f>
        <v>35045</v>
      </c>
      <c r="D970" t="str">
        <f>Permitted_sources!V585</f>
        <v>20200254</v>
      </c>
      <c r="E970" t="str">
        <f>VLOOKUP(D970,SCC_xref!$L$6:$M1065,2,FALSE)</f>
        <v>Permitted Compressor Engines</v>
      </c>
      <c r="F970" s="199">
        <f>Permitted_sources!W585</f>
        <v>5.4</v>
      </c>
      <c r="G970" s="199">
        <f>Permitted_sources!X585</f>
        <v>2.6</v>
      </c>
      <c r="H970" s="199">
        <f>Permitted_sources!Y585</f>
        <v>10.8</v>
      </c>
      <c r="I970" s="199">
        <f>Permitted_sources!Z585</f>
        <v>0</v>
      </c>
      <c r="J970" s="199">
        <f>Permitted_sources!AA585</f>
        <v>0.1</v>
      </c>
      <c r="K970" s="395" t="str">
        <f t="shared" si="15"/>
        <v>Total</v>
      </c>
      <c r="L970"/>
    </row>
    <row r="971" spans="1:12">
      <c r="A971" t="s">
        <v>387</v>
      </c>
      <c r="B971" t="str">
        <f>Permitted_sources!B586</f>
        <v>35</v>
      </c>
      <c r="C971" t="str">
        <f>Permitted_sources!C586</f>
        <v>35045</v>
      </c>
      <c r="D971" t="str">
        <f>Permitted_sources!V586</f>
        <v>20200254</v>
      </c>
      <c r="E971" t="str">
        <f>VLOOKUP(D971,SCC_xref!$L$6:$M1066,2,FALSE)</f>
        <v>Permitted Compressor Engines</v>
      </c>
      <c r="F971" s="199">
        <f>Permitted_sources!W586</f>
        <v>15.1</v>
      </c>
      <c r="G971" s="199">
        <f>Permitted_sources!X586</f>
        <v>3.6</v>
      </c>
      <c r="H971" s="199">
        <f>Permitted_sources!Y586</f>
        <v>2.1</v>
      </c>
      <c r="I971" s="199">
        <f>Permitted_sources!Z586</f>
        <v>0</v>
      </c>
      <c r="J971" s="199">
        <f>Permitted_sources!AA586</f>
        <v>0.4</v>
      </c>
      <c r="K971" s="395" t="str">
        <f t="shared" si="15"/>
        <v>Total</v>
      </c>
      <c r="L971"/>
    </row>
    <row r="972" spans="1:12">
      <c r="A972" t="s">
        <v>387</v>
      </c>
      <c r="B972" t="str">
        <f>Permitted_sources!B587</f>
        <v>35</v>
      </c>
      <c r="C972" t="str">
        <f>Permitted_sources!C587</f>
        <v>35045</v>
      </c>
      <c r="D972" t="str">
        <f>Permitted_sources!V587</f>
        <v>20200254</v>
      </c>
      <c r="E972" t="str">
        <f>VLOOKUP(D972,SCC_xref!$L$6:$M1067,2,FALSE)</f>
        <v>Permitted Compressor Engines</v>
      </c>
      <c r="F972" s="199">
        <f>Permitted_sources!W587</f>
        <v>18.899999999999999</v>
      </c>
      <c r="G972" s="199">
        <f>Permitted_sources!X587</f>
        <v>4.5</v>
      </c>
      <c r="H972" s="199">
        <f>Permitted_sources!Y587</f>
        <v>2.6</v>
      </c>
      <c r="I972" s="199">
        <f>Permitted_sources!Z587</f>
        <v>0</v>
      </c>
      <c r="J972" s="199">
        <f>Permitted_sources!AA587</f>
        <v>0.5</v>
      </c>
      <c r="K972" s="395" t="str">
        <f t="shared" si="15"/>
        <v>Total</v>
      </c>
      <c r="L972"/>
    </row>
    <row r="973" spans="1:12">
      <c r="A973" t="s">
        <v>387</v>
      </c>
      <c r="B973" t="str">
        <f>Permitted_sources!B588</f>
        <v>35</v>
      </c>
      <c r="C973" t="str">
        <f>Permitted_sources!C588</f>
        <v>35045</v>
      </c>
      <c r="D973" t="str">
        <f>Permitted_sources!V588</f>
        <v>31088811</v>
      </c>
      <c r="E973" t="str">
        <f>VLOOKUP(D973,SCC_xref!$L$6:$M1068,2,FALSE)</f>
        <v>Permitted Fugitives</v>
      </c>
      <c r="F973" s="199">
        <f>Permitted_sources!W588</f>
        <v>0</v>
      </c>
      <c r="G973" s="199">
        <f>Permitted_sources!X588</f>
        <v>3.6</v>
      </c>
      <c r="H973" s="199">
        <f>Permitted_sources!Y588</f>
        <v>0</v>
      </c>
      <c r="I973" s="199">
        <f>Permitted_sources!Z588</f>
        <v>0</v>
      </c>
      <c r="J973" s="199">
        <f>Permitted_sources!AA588</f>
        <v>0</v>
      </c>
      <c r="K973" s="395" t="str">
        <f t="shared" si="15"/>
        <v>Total</v>
      </c>
      <c r="L973"/>
    </row>
    <row r="974" spans="1:12">
      <c r="A974" t="s">
        <v>387</v>
      </c>
      <c r="B974" t="str">
        <f>Permitted_sources!B589</f>
        <v>35</v>
      </c>
      <c r="C974" t="str">
        <f>Permitted_sources!C589</f>
        <v>35045</v>
      </c>
      <c r="D974" t="str">
        <f>Permitted_sources!V589</f>
        <v>31000299</v>
      </c>
      <c r="E974" t="str">
        <f>VLOOKUP(D974,SCC_xref!$L$6:$M1069,2,FALSE)</f>
        <v>Permitted Natural Gas Production, Other Not Classified</v>
      </c>
      <c r="F974" s="199">
        <f>Permitted_sources!W589</f>
        <v>0</v>
      </c>
      <c r="G974" s="199">
        <f>Permitted_sources!X589</f>
        <v>0.8</v>
      </c>
      <c r="H974" s="199">
        <f>Permitted_sources!Y589</f>
        <v>0</v>
      </c>
      <c r="I974" s="199">
        <f>Permitted_sources!Z589</f>
        <v>0</v>
      </c>
      <c r="J974" s="199">
        <f>Permitted_sources!AA589</f>
        <v>0</v>
      </c>
      <c r="K974" s="395" t="str">
        <f t="shared" si="15"/>
        <v>Total</v>
      </c>
      <c r="L974"/>
    </row>
    <row r="975" spans="1:12">
      <c r="A975" t="s">
        <v>387</v>
      </c>
      <c r="B975" t="str">
        <f>Permitted_sources!B590</f>
        <v>35</v>
      </c>
      <c r="C975" t="str">
        <f>Permitted_sources!C590</f>
        <v>35045</v>
      </c>
      <c r="D975" t="str">
        <f>Permitted_sources!V590</f>
        <v>31000299</v>
      </c>
      <c r="E975" t="str">
        <f>VLOOKUP(D975,SCC_xref!$L$6:$M1070,2,FALSE)</f>
        <v>Permitted Natural Gas Production, Other Not Classified</v>
      </c>
      <c r="F975" s="199">
        <f>Permitted_sources!W590</f>
        <v>0</v>
      </c>
      <c r="G975" s="199">
        <f>Permitted_sources!X590</f>
        <v>9.6999999999999993</v>
      </c>
      <c r="H975" s="199">
        <f>Permitted_sources!Y590</f>
        <v>0</v>
      </c>
      <c r="I975" s="199">
        <f>Permitted_sources!Z590</f>
        <v>0</v>
      </c>
      <c r="J975" s="199">
        <f>Permitted_sources!AA590</f>
        <v>0</v>
      </c>
      <c r="K975" s="395" t="str">
        <f t="shared" si="15"/>
        <v>Total</v>
      </c>
      <c r="L975"/>
    </row>
    <row r="976" spans="1:12">
      <c r="A976" t="s">
        <v>387</v>
      </c>
      <c r="B976" t="str">
        <f>Permitted_sources!B591</f>
        <v>35</v>
      </c>
      <c r="C976" t="str">
        <f>Permitted_sources!C591</f>
        <v>35045</v>
      </c>
      <c r="D976" t="str">
        <f>Permitted_sources!V591</f>
        <v>20200254</v>
      </c>
      <c r="E976" t="str">
        <f>VLOOKUP(D976,SCC_xref!$L$6:$M1071,2,FALSE)</f>
        <v>Permitted Compressor Engines</v>
      </c>
      <c r="F976" s="199">
        <f>Permitted_sources!W591</f>
        <v>15.581</v>
      </c>
      <c r="G976" s="199">
        <f>Permitted_sources!X591</f>
        <v>3.1779999999999999</v>
      </c>
      <c r="H976" s="199">
        <f>Permitted_sources!Y591</f>
        <v>14.802</v>
      </c>
      <c r="I976" s="199">
        <f>Permitted_sources!Z591</f>
        <v>1.6E-2</v>
      </c>
      <c r="J976" s="199">
        <f>Permitted_sources!AA591</f>
        <v>0.26700000000000002</v>
      </c>
      <c r="K976" s="395" t="str">
        <f t="shared" si="15"/>
        <v>Total</v>
      </c>
      <c r="L976"/>
    </row>
    <row r="977" spans="1:12">
      <c r="A977" t="s">
        <v>387</v>
      </c>
      <c r="B977" t="str">
        <f>Permitted_sources!B592</f>
        <v>35</v>
      </c>
      <c r="C977" t="str">
        <f>Permitted_sources!C592</f>
        <v>35045</v>
      </c>
      <c r="D977" t="str">
        <f>Permitted_sources!V592</f>
        <v>20200254</v>
      </c>
      <c r="E977" t="str">
        <f>VLOOKUP(D977,SCC_xref!$L$6:$M1072,2,FALSE)</f>
        <v>Permitted Compressor Engines</v>
      </c>
      <c r="F977" s="199">
        <f>Permitted_sources!W592</f>
        <v>17.385000000000002</v>
      </c>
      <c r="G977" s="199">
        <f>Permitted_sources!X592</f>
        <v>3.5470000000000002</v>
      </c>
      <c r="H977" s="199">
        <f>Permitted_sources!Y592</f>
        <v>16.515999999999998</v>
      </c>
      <c r="I977" s="199">
        <f>Permitted_sources!Z592</f>
        <v>1.7000000000000001E-2</v>
      </c>
      <c r="J977" s="199">
        <f>Permitted_sources!AA592</f>
        <v>0.29799999999999999</v>
      </c>
      <c r="K977" s="395" t="str">
        <f t="shared" si="15"/>
        <v>Total</v>
      </c>
      <c r="L977"/>
    </row>
    <row r="978" spans="1:12">
      <c r="A978" t="s">
        <v>387</v>
      </c>
      <c r="B978" t="str">
        <f>Permitted_sources!B593</f>
        <v>35</v>
      </c>
      <c r="C978" t="str">
        <f>Permitted_sources!C593</f>
        <v>35045</v>
      </c>
      <c r="D978" t="str">
        <f>Permitted_sources!V593</f>
        <v>31000404</v>
      </c>
      <c r="E978" t="str">
        <f>VLOOKUP(D978,SCC_xref!$L$6:$M1073,2,FALSE)</f>
        <v>Permitted Process Heaters</v>
      </c>
      <c r="F978" s="199">
        <f>Permitted_sources!W593</f>
        <v>2.1880000000000002</v>
      </c>
      <c r="G978" s="199">
        <f>Permitted_sources!X593</f>
        <v>0</v>
      </c>
      <c r="H978" s="199">
        <f>Permitted_sources!Y593</f>
        <v>1.8380000000000001</v>
      </c>
      <c r="I978" s="199">
        <f>Permitted_sources!Z593</f>
        <v>1.2999999999999999E-2</v>
      </c>
      <c r="J978" s="199">
        <f>Permitted_sources!AA593</f>
        <v>0.16600000000000001</v>
      </c>
      <c r="K978" s="395" t="str">
        <f t="shared" si="15"/>
        <v>Total</v>
      </c>
      <c r="L978"/>
    </row>
    <row r="979" spans="1:12">
      <c r="A979" t="s">
        <v>387</v>
      </c>
      <c r="B979" t="str">
        <f>Permitted_sources!B594</f>
        <v>35</v>
      </c>
      <c r="C979" t="str">
        <f>Permitted_sources!C594</f>
        <v>35045</v>
      </c>
      <c r="D979" t="str">
        <f>Permitted_sources!V594</f>
        <v>31000404</v>
      </c>
      <c r="E979" t="str">
        <f>VLOOKUP(D979,SCC_xref!$L$6:$M1074,2,FALSE)</f>
        <v>Permitted Process Heaters</v>
      </c>
      <c r="F979" s="199">
        <f>Permitted_sources!W594</f>
        <v>2.1880000000000002</v>
      </c>
      <c r="G979" s="199">
        <f>Permitted_sources!X594</f>
        <v>0</v>
      </c>
      <c r="H979" s="199">
        <f>Permitted_sources!Y594</f>
        <v>1.8380000000000001</v>
      </c>
      <c r="I979" s="199">
        <f>Permitted_sources!Z594</f>
        <v>1.2999999999999999E-2</v>
      </c>
      <c r="J979" s="199">
        <f>Permitted_sources!AA594</f>
        <v>0.16600000000000001</v>
      </c>
      <c r="K979" s="395" t="str">
        <f t="shared" si="15"/>
        <v>Total</v>
      </c>
      <c r="L979"/>
    </row>
    <row r="980" spans="1:12">
      <c r="A980" t="s">
        <v>387</v>
      </c>
      <c r="B980" t="str">
        <f>Permitted_sources!B595</f>
        <v>35</v>
      </c>
      <c r="C980" t="str">
        <f>Permitted_sources!C595</f>
        <v>35045</v>
      </c>
      <c r="D980" t="str">
        <f>Permitted_sources!V595</f>
        <v>31000227</v>
      </c>
      <c r="E980" t="str">
        <f>VLOOKUP(D980,SCC_xref!$L$6:$M1075,2,FALSE)</f>
        <v>Permitted Dehydrator</v>
      </c>
      <c r="F980" s="199">
        <f>Permitted_sources!W595</f>
        <v>0</v>
      </c>
      <c r="G980" s="199">
        <f>Permitted_sources!X595</f>
        <v>4.4459999999999997</v>
      </c>
      <c r="H980" s="199">
        <f>Permitted_sources!Y595</f>
        <v>0</v>
      </c>
      <c r="I980" s="199">
        <f>Permitted_sources!Z595</f>
        <v>0</v>
      </c>
      <c r="J980" s="199">
        <f>Permitted_sources!AA595</f>
        <v>0</v>
      </c>
      <c r="K980" s="395" t="str">
        <f t="shared" si="15"/>
        <v>Total</v>
      </c>
      <c r="L980"/>
    </row>
    <row r="981" spans="1:12">
      <c r="A981" t="s">
        <v>387</v>
      </c>
      <c r="B981" t="str">
        <f>Permitted_sources!B596</f>
        <v>35</v>
      </c>
      <c r="C981" t="str">
        <f>Permitted_sources!C596</f>
        <v>35045</v>
      </c>
      <c r="D981" t="str">
        <f>Permitted_sources!V596</f>
        <v>31000404</v>
      </c>
      <c r="E981" t="str">
        <f>VLOOKUP(D981,SCC_xref!$L$6:$M1076,2,FALSE)</f>
        <v>Permitted Process Heaters</v>
      </c>
      <c r="F981" s="199">
        <f>Permitted_sources!W596</f>
        <v>12.087</v>
      </c>
      <c r="G981" s="199">
        <f>Permitted_sources!X596</f>
        <v>0.66500000000000004</v>
      </c>
      <c r="H981" s="199">
        <f>Permitted_sources!Y596</f>
        <v>10.153</v>
      </c>
      <c r="I981" s="199">
        <f>Permitted_sources!Z596</f>
        <v>7.1999999999999995E-2</v>
      </c>
      <c r="J981" s="199">
        <f>Permitted_sources!AA596</f>
        <v>0.91900000000000004</v>
      </c>
      <c r="K981" s="395" t="str">
        <f t="shared" si="15"/>
        <v>Total</v>
      </c>
      <c r="L981"/>
    </row>
    <row r="982" spans="1:12">
      <c r="A982" t="s">
        <v>387</v>
      </c>
      <c r="B982" t="str">
        <f>Permitted_sources!B597</f>
        <v>35</v>
      </c>
      <c r="C982" t="str">
        <f>Permitted_sources!C597</f>
        <v>35045</v>
      </c>
      <c r="D982" t="str">
        <f>Permitted_sources!V597</f>
        <v>31000227</v>
      </c>
      <c r="E982" t="str">
        <f>VLOOKUP(D982,SCC_xref!$L$6:$M1077,2,FALSE)</f>
        <v>Permitted Dehydrator</v>
      </c>
      <c r="F982" s="199">
        <f>Permitted_sources!W597</f>
        <v>0</v>
      </c>
      <c r="G982" s="199">
        <f>Permitted_sources!X597</f>
        <v>1.006</v>
      </c>
      <c r="H982" s="199">
        <f>Permitted_sources!Y597</f>
        <v>0</v>
      </c>
      <c r="I982" s="199">
        <f>Permitted_sources!Z597</f>
        <v>0</v>
      </c>
      <c r="J982" s="199">
        <f>Permitted_sources!AA597</f>
        <v>0</v>
      </c>
      <c r="K982" s="395" t="str">
        <f t="shared" si="15"/>
        <v>Total</v>
      </c>
      <c r="L982"/>
    </row>
    <row r="983" spans="1:12">
      <c r="A983" t="s">
        <v>387</v>
      </c>
      <c r="B983" t="str">
        <f>Permitted_sources!B598</f>
        <v>35</v>
      </c>
      <c r="C983" t="str">
        <f>Permitted_sources!C598</f>
        <v>35045</v>
      </c>
      <c r="D983" t="str">
        <f>Permitted_sources!V598</f>
        <v>20200254</v>
      </c>
      <c r="E983" t="str">
        <f>VLOOKUP(D983,SCC_xref!$L$6:$M1078,2,FALSE)</f>
        <v>Permitted Compressor Engines</v>
      </c>
      <c r="F983" s="199">
        <f>Permitted_sources!W598</f>
        <v>19.452000000000002</v>
      </c>
      <c r="G983" s="199">
        <f>Permitted_sources!X598</f>
        <v>4.28</v>
      </c>
      <c r="H983" s="199">
        <f>Permitted_sources!Y598</f>
        <v>18.48</v>
      </c>
      <c r="I983" s="199">
        <f>Permitted_sources!Z598</f>
        <v>0.02</v>
      </c>
      <c r="J983" s="199">
        <f>Permitted_sources!AA598</f>
        <v>0.33300000000000002</v>
      </c>
      <c r="K983" s="395" t="str">
        <f t="shared" si="15"/>
        <v>Total</v>
      </c>
      <c r="L983"/>
    </row>
    <row r="984" spans="1:12">
      <c r="A984" t="s">
        <v>387</v>
      </c>
      <c r="B984" t="str">
        <f>Permitted_sources!B599</f>
        <v>35</v>
      </c>
      <c r="C984" t="str">
        <f>Permitted_sources!C599</f>
        <v>35045</v>
      </c>
      <c r="D984" t="str">
        <f>Permitted_sources!V599</f>
        <v>20200254</v>
      </c>
      <c r="E984" t="str">
        <f>VLOOKUP(D984,SCC_xref!$L$6:$M1079,2,FALSE)</f>
        <v>Permitted Compressor Engines</v>
      </c>
      <c r="F984" s="199">
        <f>Permitted_sources!W599</f>
        <v>14.568</v>
      </c>
      <c r="G984" s="199">
        <f>Permitted_sources!X599</f>
        <v>3.2050000000000001</v>
      </c>
      <c r="H984" s="199">
        <f>Permitted_sources!Y599</f>
        <v>13.84</v>
      </c>
      <c r="I984" s="199">
        <f>Permitted_sources!Z599</f>
        <v>1.4999999999999999E-2</v>
      </c>
      <c r="J984" s="199">
        <f>Permitted_sources!AA599</f>
        <v>0.249</v>
      </c>
      <c r="K984" s="395" t="str">
        <f t="shared" si="15"/>
        <v>Total</v>
      </c>
      <c r="L984"/>
    </row>
    <row r="985" spans="1:12">
      <c r="A985" t="s">
        <v>387</v>
      </c>
      <c r="B985" t="str">
        <f>Permitted_sources!B600</f>
        <v>35</v>
      </c>
      <c r="C985" t="str">
        <f>Permitted_sources!C600</f>
        <v>35045</v>
      </c>
      <c r="D985" t="str">
        <f>Permitted_sources!V600</f>
        <v>31000205</v>
      </c>
      <c r="E985" t="str">
        <f>VLOOKUP(D985,SCC_xref!$L$6:$M1080,2,FALSE)</f>
        <v>Permitted Natural Gas Production, Flares</v>
      </c>
      <c r="F985" s="199">
        <f>Permitted_sources!W600</f>
        <v>0.36399999999999999</v>
      </c>
      <c r="G985" s="199">
        <f>Permitted_sources!X600</f>
        <v>0.28599999999999998</v>
      </c>
      <c r="H985" s="199">
        <f>Permitted_sources!Y600</f>
        <v>0.72699999999999998</v>
      </c>
      <c r="I985" s="199">
        <f>Permitted_sources!Z600</f>
        <v>0</v>
      </c>
      <c r="J985" s="199">
        <f>Permitted_sources!AA600</f>
        <v>0</v>
      </c>
      <c r="K985" s="395" t="str">
        <f t="shared" si="15"/>
        <v>Total</v>
      </c>
      <c r="L985"/>
    </row>
    <row r="986" spans="1:12">
      <c r="A986" t="s">
        <v>387</v>
      </c>
      <c r="B986" t="str">
        <f>Permitted_sources!B601</f>
        <v>35</v>
      </c>
      <c r="C986" t="str">
        <f>Permitted_sources!C601</f>
        <v>35045</v>
      </c>
      <c r="D986" t="str">
        <f>Permitted_sources!V601</f>
        <v>40400311</v>
      </c>
      <c r="E986" t="str">
        <f>VLOOKUP(D986,SCC_xref!$L$6:$M1081,2,FALSE)</f>
        <v>Permitted Tank Losses</v>
      </c>
      <c r="F986" s="199">
        <f>Permitted_sources!W601</f>
        <v>0</v>
      </c>
      <c r="G986" s="199">
        <f>Permitted_sources!X601</f>
        <v>18</v>
      </c>
      <c r="H986" s="199">
        <f>Permitted_sources!Y601</f>
        <v>0</v>
      </c>
      <c r="I986" s="199">
        <f>Permitted_sources!Z601</f>
        <v>0</v>
      </c>
      <c r="J986" s="199">
        <f>Permitted_sources!AA601</f>
        <v>0</v>
      </c>
      <c r="K986" s="395" t="str">
        <f t="shared" si="15"/>
        <v>Total</v>
      </c>
      <c r="L986"/>
    </row>
    <row r="987" spans="1:12">
      <c r="A987" t="s">
        <v>387</v>
      </c>
      <c r="B987" t="str">
        <f>Permitted_sources!B602</f>
        <v>35</v>
      </c>
      <c r="C987" t="str">
        <f>Permitted_sources!C602</f>
        <v>35045</v>
      </c>
      <c r="D987" t="str">
        <f>Permitted_sources!V602</f>
        <v>40400311</v>
      </c>
      <c r="E987" t="str">
        <f>VLOOKUP(D987,SCC_xref!$L$6:$M1082,2,FALSE)</f>
        <v>Permitted Tank Losses</v>
      </c>
      <c r="F987" s="199">
        <f>Permitted_sources!W602</f>
        <v>0</v>
      </c>
      <c r="G987" s="199">
        <f>Permitted_sources!X602</f>
        <v>1.827</v>
      </c>
      <c r="H987" s="199">
        <f>Permitted_sources!Y602</f>
        <v>0</v>
      </c>
      <c r="I987" s="199">
        <f>Permitted_sources!Z602</f>
        <v>0</v>
      </c>
      <c r="J987" s="199">
        <f>Permitted_sources!AA602</f>
        <v>0</v>
      </c>
      <c r="K987" s="395" t="str">
        <f t="shared" si="15"/>
        <v>Total</v>
      </c>
      <c r="L987"/>
    </row>
    <row r="988" spans="1:12">
      <c r="A988" t="s">
        <v>387</v>
      </c>
      <c r="B988" t="str">
        <f>Permitted_sources!B603</f>
        <v>35</v>
      </c>
      <c r="C988" t="str">
        <f>Permitted_sources!C603</f>
        <v>35045</v>
      </c>
      <c r="D988" t="str">
        <f>Permitted_sources!V603</f>
        <v>40400311</v>
      </c>
      <c r="E988" t="str">
        <f>VLOOKUP(D988,SCC_xref!$L$6:$M1083,2,FALSE)</f>
        <v>Permitted Tank Losses</v>
      </c>
      <c r="F988" s="199">
        <f>Permitted_sources!W603</f>
        <v>0</v>
      </c>
      <c r="G988" s="199">
        <f>Permitted_sources!X603</f>
        <v>1.827</v>
      </c>
      <c r="H988" s="199">
        <f>Permitted_sources!Y603</f>
        <v>0</v>
      </c>
      <c r="I988" s="199">
        <f>Permitted_sources!Z603</f>
        <v>0</v>
      </c>
      <c r="J988" s="199">
        <f>Permitted_sources!AA603</f>
        <v>0</v>
      </c>
      <c r="K988" s="395" t="str">
        <f t="shared" si="15"/>
        <v>Total</v>
      </c>
      <c r="L988"/>
    </row>
    <row r="989" spans="1:12">
      <c r="A989" t="s">
        <v>387</v>
      </c>
      <c r="B989" t="str">
        <f>Permitted_sources!B604</f>
        <v>35</v>
      </c>
      <c r="C989" t="str">
        <f>Permitted_sources!C604</f>
        <v>35045</v>
      </c>
      <c r="D989" t="str">
        <f>Permitted_sources!V604</f>
        <v>40400311</v>
      </c>
      <c r="E989" t="str">
        <f>VLOOKUP(D989,SCC_xref!$L$6:$M1084,2,FALSE)</f>
        <v>Permitted Tank Losses</v>
      </c>
      <c r="F989" s="199">
        <f>Permitted_sources!W604</f>
        <v>0</v>
      </c>
      <c r="G989" s="199">
        <f>Permitted_sources!X604</f>
        <v>1.827</v>
      </c>
      <c r="H989" s="199">
        <f>Permitted_sources!Y604</f>
        <v>0</v>
      </c>
      <c r="I989" s="199">
        <f>Permitted_sources!Z604</f>
        <v>0</v>
      </c>
      <c r="J989" s="199">
        <f>Permitted_sources!AA604</f>
        <v>0</v>
      </c>
      <c r="K989" s="395" t="str">
        <f t="shared" si="15"/>
        <v>Total</v>
      </c>
      <c r="L989"/>
    </row>
    <row r="990" spans="1:12">
      <c r="A990" t="s">
        <v>387</v>
      </c>
      <c r="B990" t="str">
        <f>Permitted_sources!B605</f>
        <v>35</v>
      </c>
      <c r="C990" t="str">
        <f>Permitted_sources!C605</f>
        <v>35045</v>
      </c>
      <c r="D990" t="str">
        <f>Permitted_sources!V605</f>
        <v>40400311</v>
      </c>
      <c r="E990" t="str">
        <f>VLOOKUP(D990,SCC_xref!$L$6:$M1085,2,FALSE)</f>
        <v>Permitted Tank Losses</v>
      </c>
      <c r="F990" s="199">
        <f>Permitted_sources!W605</f>
        <v>0</v>
      </c>
      <c r="G990" s="199">
        <f>Permitted_sources!X605</f>
        <v>2.5329999999999999</v>
      </c>
      <c r="H990" s="199">
        <f>Permitted_sources!Y605</f>
        <v>0</v>
      </c>
      <c r="I990" s="199">
        <f>Permitted_sources!Z605</f>
        <v>0</v>
      </c>
      <c r="J990" s="199">
        <f>Permitted_sources!AA605</f>
        <v>0</v>
      </c>
      <c r="K990" s="395" t="str">
        <f t="shared" si="15"/>
        <v>Total</v>
      </c>
      <c r="L990"/>
    </row>
    <row r="991" spans="1:12">
      <c r="A991" t="s">
        <v>387</v>
      </c>
      <c r="B991" t="str">
        <f>Permitted_sources!B606</f>
        <v>35</v>
      </c>
      <c r="C991" t="str">
        <f>Permitted_sources!C606</f>
        <v>35045</v>
      </c>
      <c r="D991" t="str">
        <f>Permitted_sources!V606</f>
        <v>20200201</v>
      </c>
      <c r="E991" t="str">
        <f>VLOOKUP(D991,SCC_xref!$L$6:$M1086,2,FALSE)</f>
        <v>Permitted Compressor Engines</v>
      </c>
      <c r="F991" s="199">
        <f>Permitted_sources!W606</f>
        <v>252.26499999999999</v>
      </c>
      <c r="G991" s="199">
        <f>Permitted_sources!X606</f>
        <v>1.37</v>
      </c>
      <c r="H991" s="199">
        <f>Permitted_sources!Y606</f>
        <v>19.600000000000001</v>
      </c>
      <c r="I991" s="199">
        <f>Permitted_sources!Z606</f>
        <v>1.37</v>
      </c>
      <c r="J991" s="199">
        <f>Permitted_sources!AA606</f>
        <v>5.1689999999999996</v>
      </c>
      <c r="K991" s="395" t="str">
        <f t="shared" si="15"/>
        <v>Total</v>
      </c>
      <c r="L991"/>
    </row>
    <row r="992" spans="1:12">
      <c r="A992" t="s">
        <v>387</v>
      </c>
      <c r="B992" t="str">
        <f>Permitted_sources!B607</f>
        <v>35</v>
      </c>
      <c r="C992" t="str">
        <f>Permitted_sources!C607</f>
        <v>35045</v>
      </c>
      <c r="D992" t="str">
        <f>Permitted_sources!V607</f>
        <v>20200201</v>
      </c>
      <c r="E992" t="str">
        <f>VLOOKUP(D992,SCC_xref!$L$6:$M1087,2,FALSE)</f>
        <v>Permitted Compressor Engines</v>
      </c>
      <c r="F992" s="199">
        <f>Permitted_sources!W607</f>
        <v>286.47000000000003</v>
      </c>
      <c r="G992" s="199">
        <f>Permitted_sources!X607</f>
        <v>1.3919999999999999</v>
      </c>
      <c r="H992" s="199">
        <f>Permitted_sources!Y607</f>
        <v>15.048</v>
      </c>
      <c r="I992" s="199">
        <f>Permitted_sources!Z607</f>
        <v>1.3919999999999999</v>
      </c>
      <c r="J992" s="199">
        <f>Permitted_sources!AA607</f>
        <v>5.2530000000000001</v>
      </c>
      <c r="K992" s="395" t="str">
        <f t="shared" si="15"/>
        <v>Total</v>
      </c>
      <c r="L992"/>
    </row>
    <row r="993" spans="1:12">
      <c r="A993" t="s">
        <v>387</v>
      </c>
      <c r="B993" t="str">
        <f>Permitted_sources!B608</f>
        <v>35</v>
      </c>
      <c r="C993" t="str">
        <f>Permitted_sources!C608</f>
        <v>35045</v>
      </c>
      <c r="D993" t="str">
        <f>Permitted_sources!V608</f>
        <v>20200201</v>
      </c>
      <c r="E993" t="str">
        <f>VLOOKUP(D993,SCC_xref!$L$6:$M1088,2,FALSE)</f>
        <v>Permitted Compressor Engines</v>
      </c>
      <c r="F993" s="199">
        <f>Permitted_sources!W608</f>
        <v>564.85</v>
      </c>
      <c r="G993" s="199">
        <f>Permitted_sources!X608</f>
        <v>2</v>
      </c>
      <c r="H993" s="199">
        <f>Permitted_sources!Y608</f>
        <v>23.832999999999998</v>
      </c>
      <c r="I993" s="199">
        <f>Permitted_sources!Z608</f>
        <v>2</v>
      </c>
      <c r="J993" s="199">
        <f>Permitted_sources!AA608</f>
        <v>6.58</v>
      </c>
      <c r="K993" s="395" t="str">
        <f t="shared" si="15"/>
        <v>Total</v>
      </c>
      <c r="L993"/>
    </row>
    <row r="994" spans="1:12">
      <c r="A994" t="s">
        <v>387</v>
      </c>
      <c r="B994" t="str">
        <f>Permitted_sources!B609</f>
        <v>35</v>
      </c>
      <c r="C994" t="str">
        <f>Permitted_sources!C609</f>
        <v>35045</v>
      </c>
      <c r="D994" t="str">
        <f>Permitted_sources!V609</f>
        <v>31000404</v>
      </c>
      <c r="E994" t="str">
        <f>VLOOKUP(D994,SCC_xref!$L$6:$M1089,2,FALSE)</f>
        <v>Permitted Process Heaters</v>
      </c>
      <c r="F994" s="199">
        <f>Permitted_sources!W609</f>
        <v>1.75</v>
      </c>
      <c r="G994" s="199">
        <f>Permitted_sources!X609</f>
        <v>0</v>
      </c>
      <c r="H994" s="199">
        <f>Permitted_sources!Y609</f>
        <v>1.47</v>
      </c>
      <c r="I994" s="199">
        <f>Permitted_sources!Z609</f>
        <v>0</v>
      </c>
      <c r="J994" s="199">
        <f>Permitted_sources!AA609</f>
        <v>0</v>
      </c>
      <c r="K994" s="395" t="str">
        <f t="shared" si="15"/>
        <v>Total</v>
      </c>
      <c r="L994"/>
    </row>
    <row r="995" spans="1:12">
      <c r="A995" t="s">
        <v>387</v>
      </c>
      <c r="B995" t="str">
        <f>Permitted_sources!B610</f>
        <v>35</v>
      </c>
      <c r="C995" t="str">
        <f>Permitted_sources!C610</f>
        <v>35045</v>
      </c>
      <c r="D995" t="str">
        <f>Permitted_sources!V610</f>
        <v>40400311</v>
      </c>
      <c r="E995" t="str">
        <f>VLOOKUP(D995,SCC_xref!$L$6:$M1090,2,FALSE)</f>
        <v>Permitted Tank Losses</v>
      </c>
      <c r="F995" s="199">
        <f>Permitted_sources!W610</f>
        <v>0</v>
      </c>
      <c r="G995" s="199">
        <f>Permitted_sources!X610</f>
        <v>0.52</v>
      </c>
      <c r="H995" s="199">
        <f>Permitted_sources!Y610</f>
        <v>0</v>
      </c>
      <c r="I995" s="199">
        <f>Permitted_sources!Z610</f>
        <v>0</v>
      </c>
      <c r="J995" s="199">
        <f>Permitted_sources!AA610</f>
        <v>0</v>
      </c>
      <c r="K995" s="395" t="str">
        <f t="shared" si="15"/>
        <v>Total</v>
      </c>
      <c r="L995"/>
    </row>
    <row r="996" spans="1:12">
      <c r="A996" t="s">
        <v>387</v>
      </c>
      <c r="B996" t="str">
        <f>Permitted_sources!B611</f>
        <v>35</v>
      </c>
      <c r="C996" t="str">
        <f>Permitted_sources!C611</f>
        <v>35045</v>
      </c>
      <c r="D996" t="str">
        <f>Permitted_sources!V611</f>
        <v>40400311</v>
      </c>
      <c r="E996" t="str">
        <f>VLOOKUP(D996,SCC_xref!$L$6:$M1091,2,FALSE)</f>
        <v>Permitted Tank Losses</v>
      </c>
      <c r="F996" s="199">
        <f>Permitted_sources!W611</f>
        <v>0</v>
      </c>
      <c r="G996" s="199">
        <f>Permitted_sources!X611</f>
        <v>1.137</v>
      </c>
      <c r="H996" s="199">
        <f>Permitted_sources!Y611</f>
        <v>0</v>
      </c>
      <c r="I996" s="199">
        <f>Permitted_sources!Z611</f>
        <v>0</v>
      </c>
      <c r="J996" s="199">
        <f>Permitted_sources!AA611</f>
        <v>0</v>
      </c>
      <c r="K996" s="395" t="str">
        <f t="shared" si="15"/>
        <v>Total</v>
      </c>
      <c r="L996"/>
    </row>
    <row r="997" spans="1:12">
      <c r="A997" t="s">
        <v>387</v>
      </c>
      <c r="B997" t="str">
        <f>Permitted_sources!B612</f>
        <v>35</v>
      </c>
      <c r="C997" t="str">
        <f>Permitted_sources!C612</f>
        <v>35045</v>
      </c>
      <c r="D997" t="str">
        <f>Permitted_sources!V612</f>
        <v>31088811</v>
      </c>
      <c r="E997" t="str">
        <f>VLOOKUP(D997,SCC_xref!$L$6:$M1092,2,FALSE)</f>
        <v>Permitted Fugitives</v>
      </c>
      <c r="F997" s="199">
        <f>Permitted_sources!W612</f>
        <v>0</v>
      </c>
      <c r="G997" s="199">
        <f>Permitted_sources!X612</f>
        <v>16.91</v>
      </c>
      <c r="H997" s="199">
        <f>Permitted_sources!Y612</f>
        <v>0</v>
      </c>
      <c r="I997" s="199">
        <f>Permitted_sources!Z612</f>
        <v>0</v>
      </c>
      <c r="J997" s="199">
        <f>Permitted_sources!AA612</f>
        <v>0</v>
      </c>
      <c r="K997" s="395" t="str">
        <f t="shared" si="15"/>
        <v>Total</v>
      </c>
      <c r="L997"/>
    </row>
    <row r="998" spans="1:12">
      <c r="A998" t="s">
        <v>387</v>
      </c>
      <c r="B998" t="str">
        <f>Permitted_sources!B613</f>
        <v>35</v>
      </c>
      <c r="C998" t="str">
        <f>Permitted_sources!C613</f>
        <v>35045</v>
      </c>
      <c r="D998" t="str">
        <f>Permitted_sources!V613</f>
        <v>31088811</v>
      </c>
      <c r="E998" t="str">
        <f>VLOOKUP(D998,SCC_xref!$L$6:$M1093,2,FALSE)</f>
        <v>Permitted Fugitives</v>
      </c>
      <c r="F998" s="199">
        <f>Permitted_sources!W613</f>
        <v>0</v>
      </c>
      <c r="G998" s="199">
        <f>Permitted_sources!X613</f>
        <v>9.6300000000000008</v>
      </c>
      <c r="H998" s="199">
        <f>Permitted_sources!Y613</f>
        <v>0</v>
      </c>
      <c r="I998" s="199">
        <f>Permitted_sources!Z613</f>
        <v>0</v>
      </c>
      <c r="J998" s="199">
        <f>Permitted_sources!AA613</f>
        <v>0</v>
      </c>
      <c r="K998" s="395" t="str">
        <f t="shared" si="15"/>
        <v>Total</v>
      </c>
      <c r="L998"/>
    </row>
    <row r="999" spans="1:12">
      <c r="A999" t="s">
        <v>387</v>
      </c>
      <c r="B999" t="str">
        <f>Permitted_sources!B614</f>
        <v>35</v>
      </c>
      <c r="C999" t="str">
        <f>Permitted_sources!C614</f>
        <v>35045</v>
      </c>
      <c r="D999" t="str">
        <f>Permitted_sources!V614</f>
        <v>31000223</v>
      </c>
      <c r="E999" t="str">
        <f>VLOOKUP(D999,SCC_xref!$L$6:$M1094,2,FALSE)</f>
        <v>Permitted Natural Gas Processing Facilities, Relief Valves</v>
      </c>
      <c r="F999" s="199">
        <f>Permitted_sources!W614</f>
        <v>0</v>
      </c>
      <c r="G999" s="199">
        <f>Permitted_sources!X614</f>
        <v>3.41</v>
      </c>
      <c r="H999" s="199">
        <f>Permitted_sources!Y614</f>
        <v>0</v>
      </c>
      <c r="I999" s="199">
        <f>Permitted_sources!Z614</f>
        <v>0</v>
      </c>
      <c r="J999" s="199">
        <f>Permitted_sources!AA614</f>
        <v>0</v>
      </c>
      <c r="K999" s="395" t="str">
        <f t="shared" si="15"/>
        <v>Total</v>
      </c>
      <c r="L999"/>
    </row>
    <row r="1000" spans="1:12">
      <c r="A1000" t="s">
        <v>387</v>
      </c>
      <c r="B1000" t="str">
        <f>Permitted_sources!B615</f>
        <v>35</v>
      </c>
      <c r="C1000" t="str">
        <f>Permitted_sources!C615</f>
        <v>35045</v>
      </c>
      <c r="D1000" t="str">
        <f>Permitted_sources!V615</f>
        <v>31000223</v>
      </c>
      <c r="E1000" t="str">
        <f>VLOOKUP(D1000,SCC_xref!$L$6:$M1095,2,FALSE)</f>
        <v>Permitted Natural Gas Processing Facilities, Relief Valves</v>
      </c>
      <c r="F1000" s="199">
        <f>Permitted_sources!W615</f>
        <v>0</v>
      </c>
      <c r="G1000" s="199">
        <f>Permitted_sources!X615</f>
        <v>2.39</v>
      </c>
      <c r="H1000" s="199">
        <f>Permitted_sources!Y615</f>
        <v>0</v>
      </c>
      <c r="I1000" s="199">
        <f>Permitted_sources!Z615</f>
        <v>0</v>
      </c>
      <c r="J1000" s="199">
        <f>Permitted_sources!AA615</f>
        <v>0</v>
      </c>
      <c r="K1000" s="395" t="str">
        <f t="shared" si="15"/>
        <v>Total</v>
      </c>
      <c r="L1000"/>
    </row>
    <row r="1001" spans="1:12">
      <c r="A1001" t="s">
        <v>387</v>
      </c>
      <c r="B1001" t="str">
        <f>Permitted_sources!B616</f>
        <v>35</v>
      </c>
      <c r="C1001" t="str">
        <f>Permitted_sources!C616</f>
        <v>35045</v>
      </c>
      <c r="D1001" t="str">
        <f>Permitted_sources!V616</f>
        <v>31088811</v>
      </c>
      <c r="E1001" t="str">
        <f>VLOOKUP(D1001,SCC_xref!$L$6:$M1096,2,FALSE)</f>
        <v>Permitted Fugitives</v>
      </c>
      <c r="F1001" s="199">
        <f>Permitted_sources!W616</f>
        <v>0</v>
      </c>
      <c r="G1001" s="199">
        <f>Permitted_sources!X616</f>
        <v>0</v>
      </c>
      <c r="H1001" s="199">
        <f>Permitted_sources!Y616</f>
        <v>0</v>
      </c>
      <c r="I1001" s="199">
        <f>Permitted_sources!Z616</f>
        <v>0</v>
      </c>
      <c r="J1001" s="199">
        <f>Permitted_sources!AA616</f>
        <v>2.6</v>
      </c>
      <c r="K1001" s="395" t="str">
        <f t="shared" si="15"/>
        <v>Total</v>
      </c>
      <c r="L1001"/>
    </row>
    <row r="1002" spans="1:12">
      <c r="A1002" t="s">
        <v>387</v>
      </c>
      <c r="B1002" t="str">
        <f>Permitted_sources!B617</f>
        <v>35</v>
      </c>
      <c r="C1002" t="str">
        <f>Permitted_sources!C617</f>
        <v>35039</v>
      </c>
      <c r="D1002" t="str">
        <f>Permitted_sources!V617</f>
        <v>31000305</v>
      </c>
      <c r="E1002" t="str">
        <f>VLOOKUP(D1002,SCC_xref!$L$6:$M1097,2,FALSE)</f>
        <v>Permitted Natural Gas Production, Gas Sweetening: Amine Process</v>
      </c>
      <c r="F1002" s="199">
        <f>Permitted_sources!W617</f>
        <v>0</v>
      </c>
      <c r="G1002" s="199">
        <f>Permitted_sources!X617</f>
        <v>0</v>
      </c>
      <c r="H1002" s="199">
        <f>Permitted_sources!Y617</f>
        <v>0.01</v>
      </c>
      <c r="I1002" s="199">
        <f>Permitted_sources!Z617</f>
        <v>0.01</v>
      </c>
      <c r="J1002" s="199">
        <f>Permitted_sources!AA617</f>
        <v>1E-3</v>
      </c>
      <c r="K1002" s="395" t="str">
        <f t="shared" si="15"/>
        <v>Total</v>
      </c>
      <c r="L1002"/>
    </row>
    <row r="1003" spans="1:12">
      <c r="A1003" t="s">
        <v>387</v>
      </c>
      <c r="B1003" t="str">
        <f>Permitted_sources!B618</f>
        <v>35</v>
      </c>
      <c r="C1003" t="str">
        <f>Permitted_sources!C618</f>
        <v>35039</v>
      </c>
      <c r="D1003" t="str">
        <f>Permitted_sources!V618</f>
        <v>31000301</v>
      </c>
      <c r="E1003" t="str">
        <f>VLOOKUP(D1003,SCC_xref!$L$6:$M1098,2,FALSE)</f>
        <v>Permitted Dehydrator</v>
      </c>
      <c r="F1003" s="199">
        <f>Permitted_sources!W618</f>
        <v>0</v>
      </c>
      <c r="G1003" s="199">
        <f>Permitted_sources!X618</f>
        <v>0.02</v>
      </c>
      <c r="H1003" s="199">
        <f>Permitted_sources!Y618</f>
        <v>0</v>
      </c>
      <c r="I1003" s="199">
        <f>Permitted_sources!Z618</f>
        <v>0</v>
      </c>
      <c r="J1003" s="199">
        <f>Permitted_sources!AA618</f>
        <v>0</v>
      </c>
      <c r="K1003" s="395" t="str">
        <f t="shared" si="15"/>
        <v>Total</v>
      </c>
      <c r="L1003"/>
    </row>
    <row r="1004" spans="1:12">
      <c r="A1004" t="s">
        <v>387</v>
      </c>
      <c r="B1004" t="str">
        <f>Permitted_sources!B619</f>
        <v>35</v>
      </c>
      <c r="C1004" t="str">
        <f>Permitted_sources!C619</f>
        <v>35039</v>
      </c>
      <c r="D1004" t="str">
        <f>Permitted_sources!V619</f>
        <v>31000302</v>
      </c>
      <c r="E1004" t="str">
        <f>VLOOKUP(D1004,SCC_xref!$L$6:$M1099,2,FALSE)</f>
        <v>Permitted Dehydrator</v>
      </c>
      <c r="F1004" s="199">
        <f>Permitted_sources!W619</f>
        <v>0.32</v>
      </c>
      <c r="G1004" s="199">
        <f>Permitted_sources!X619</f>
        <v>0.02</v>
      </c>
      <c r="H1004" s="199">
        <f>Permitted_sources!Y619</f>
        <v>0.27</v>
      </c>
      <c r="I1004" s="199">
        <f>Permitted_sources!Z619</f>
        <v>0.01</v>
      </c>
      <c r="J1004" s="199">
        <f>Permitted_sources!AA619</f>
        <v>0.02</v>
      </c>
      <c r="K1004" s="395" t="str">
        <f t="shared" si="15"/>
        <v>Total</v>
      </c>
      <c r="L1004"/>
    </row>
    <row r="1005" spans="1:12">
      <c r="A1005" t="s">
        <v>387</v>
      </c>
      <c r="B1005" t="str">
        <f>Permitted_sources!B620</f>
        <v>35</v>
      </c>
      <c r="C1005" t="str">
        <f>Permitted_sources!C620</f>
        <v>35039</v>
      </c>
      <c r="D1005" t="str">
        <f>Permitted_sources!V620</f>
        <v>20200254</v>
      </c>
      <c r="E1005" t="str">
        <f>VLOOKUP(D1005,SCC_xref!$L$6:$M1100,2,FALSE)</f>
        <v>Permitted Compressor Engines</v>
      </c>
      <c r="F1005" s="199">
        <f>Permitted_sources!W620</f>
        <v>29.5</v>
      </c>
      <c r="G1005" s="199">
        <f>Permitted_sources!X620</f>
        <v>4.3</v>
      </c>
      <c r="H1005" s="199">
        <f>Permitted_sources!Y620</f>
        <v>17</v>
      </c>
      <c r="I1005" s="199">
        <f>Permitted_sources!Z620</f>
        <v>0</v>
      </c>
      <c r="J1005" s="199">
        <f>Permitted_sources!AA620</f>
        <v>3.0000000000000001E-3</v>
      </c>
      <c r="K1005" s="395" t="str">
        <f t="shared" si="15"/>
        <v>Total</v>
      </c>
      <c r="L1005"/>
    </row>
    <row r="1006" spans="1:12">
      <c r="A1006" t="s">
        <v>387</v>
      </c>
      <c r="B1006" t="str">
        <f>Permitted_sources!B621</f>
        <v>35</v>
      </c>
      <c r="C1006" t="str">
        <f>Permitted_sources!C621</f>
        <v>35039</v>
      </c>
      <c r="D1006" t="str">
        <f>Permitted_sources!V621</f>
        <v>20200254</v>
      </c>
      <c r="E1006" t="str">
        <f>VLOOKUP(D1006,SCC_xref!$L$6:$M1101,2,FALSE)</f>
        <v>Permitted Compressor Engines</v>
      </c>
      <c r="F1006" s="199">
        <f>Permitted_sources!W621</f>
        <v>29.7</v>
      </c>
      <c r="G1006" s="199">
        <f>Permitted_sources!X621</f>
        <v>4.3</v>
      </c>
      <c r="H1006" s="199">
        <f>Permitted_sources!Y621</f>
        <v>17.100000000000001</v>
      </c>
      <c r="I1006" s="199">
        <f>Permitted_sources!Z621</f>
        <v>0</v>
      </c>
      <c r="J1006" s="199">
        <f>Permitted_sources!AA621</f>
        <v>3.0000000000000001E-3</v>
      </c>
      <c r="K1006" s="395" t="str">
        <f t="shared" si="15"/>
        <v>Total</v>
      </c>
      <c r="L1006"/>
    </row>
    <row r="1007" spans="1:12">
      <c r="A1007" t="s">
        <v>387</v>
      </c>
      <c r="B1007" t="str">
        <f>Permitted_sources!B622</f>
        <v>35</v>
      </c>
      <c r="C1007" t="str">
        <f>Permitted_sources!C622</f>
        <v>35039</v>
      </c>
      <c r="D1007" t="str">
        <f>Permitted_sources!V622</f>
        <v>31000305</v>
      </c>
      <c r="E1007" t="str">
        <f>VLOOKUP(D1007,SCC_xref!$L$6:$M1102,2,FALSE)</f>
        <v>Permitted Natural Gas Production, Gas Sweetening: Amine Process</v>
      </c>
      <c r="F1007" s="199">
        <f>Permitted_sources!W622</f>
        <v>0.02</v>
      </c>
      <c r="G1007" s="199">
        <f>Permitted_sources!X622</f>
        <v>0.01</v>
      </c>
      <c r="H1007" s="199">
        <f>Permitted_sources!Y622</f>
        <v>0.01</v>
      </c>
      <c r="I1007" s="199">
        <f>Permitted_sources!Z622</f>
        <v>0.45</v>
      </c>
      <c r="J1007" s="199">
        <f>Permitted_sources!AA622</f>
        <v>0</v>
      </c>
      <c r="K1007" s="395" t="str">
        <f t="shared" si="15"/>
        <v>Total</v>
      </c>
      <c r="L1007"/>
    </row>
    <row r="1008" spans="1:12">
      <c r="A1008" t="s">
        <v>387</v>
      </c>
      <c r="B1008" t="str">
        <f>Permitted_sources!B623</f>
        <v>35</v>
      </c>
      <c r="C1008" t="str">
        <f>Permitted_sources!C623</f>
        <v>35039</v>
      </c>
      <c r="D1008" t="str">
        <f>Permitted_sources!V623</f>
        <v>20200254</v>
      </c>
      <c r="E1008" t="str">
        <f>VLOOKUP(D1008,SCC_xref!$L$6:$M1103,2,FALSE)</f>
        <v>Permitted Compressor Engines</v>
      </c>
      <c r="F1008" s="199">
        <f>Permitted_sources!W623</f>
        <v>29.7</v>
      </c>
      <c r="G1008" s="199">
        <f>Permitted_sources!X623</f>
        <v>4.3</v>
      </c>
      <c r="H1008" s="199">
        <f>Permitted_sources!Y623</f>
        <v>17.100000000000001</v>
      </c>
      <c r="I1008" s="199">
        <f>Permitted_sources!Z623</f>
        <v>0</v>
      </c>
      <c r="J1008" s="199">
        <f>Permitted_sources!AA623</f>
        <v>3.0000000000000001E-3</v>
      </c>
      <c r="K1008" s="395" t="str">
        <f t="shared" si="15"/>
        <v>Total</v>
      </c>
      <c r="L1008"/>
    </row>
    <row r="1009" spans="1:12">
      <c r="A1009" t="s">
        <v>387</v>
      </c>
      <c r="B1009" t="str">
        <f>Permitted_sources!B624</f>
        <v>35</v>
      </c>
      <c r="C1009" t="str">
        <f>Permitted_sources!C624</f>
        <v>35039</v>
      </c>
      <c r="D1009" t="str">
        <f>Permitted_sources!V624</f>
        <v>31088811</v>
      </c>
      <c r="E1009" t="str">
        <f>VLOOKUP(D1009,SCC_xref!$L$6:$M1104,2,FALSE)</f>
        <v>Permitted Fugitives</v>
      </c>
      <c r="F1009" s="199">
        <f>Permitted_sources!W624</f>
        <v>0</v>
      </c>
      <c r="G1009" s="199">
        <f>Permitted_sources!X624</f>
        <v>4.8</v>
      </c>
      <c r="H1009" s="199">
        <f>Permitted_sources!Y624</f>
        <v>0</v>
      </c>
      <c r="I1009" s="199">
        <f>Permitted_sources!Z624</f>
        <v>0</v>
      </c>
      <c r="J1009" s="199">
        <f>Permitted_sources!AA624</f>
        <v>0</v>
      </c>
      <c r="K1009" s="395" t="str">
        <f t="shared" si="15"/>
        <v>Total</v>
      </c>
      <c r="L1009"/>
    </row>
    <row r="1010" spans="1:12">
      <c r="A1010" t="s">
        <v>387</v>
      </c>
      <c r="B1010" t="str">
        <f>Permitted_sources!B625</f>
        <v>35</v>
      </c>
      <c r="C1010" t="str">
        <f>Permitted_sources!C625</f>
        <v>35045</v>
      </c>
      <c r="D1010" t="str">
        <f>Permitted_sources!V625</f>
        <v>20200202</v>
      </c>
      <c r="E1010" t="str">
        <f>VLOOKUP(D1010,SCC_xref!$L$6:$M1105,2,FALSE)</f>
        <v>Permitted Compressor Engines</v>
      </c>
      <c r="F1010" s="199">
        <f>Permitted_sources!W625</f>
        <v>53.9</v>
      </c>
      <c r="G1010" s="199">
        <f>Permitted_sources!X625</f>
        <v>1.1000000000000001</v>
      </c>
      <c r="H1010" s="199">
        <f>Permitted_sources!Y625</f>
        <v>47.1</v>
      </c>
      <c r="I1010" s="199">
        <f>Permitted_sources!Z625</f>
        <v>0.4</v>
      </c>
      <c r="J1010" s="199">
        <f>Permitted_sources!AA625</f>
        <v>2.1</v>
      </c>
      <c r="K1010" s="395" t="str">
        <f t="shared" si="15"/>
        <v>Total</v>
      </c>
      <c r="L1010"/>
    </row>
    <row r="1011" spans="1:12">
      <c r="A1011" t="s">
        <v>387</v>
      </c>
      <c r="B1011" t="str">
        <f>Permitted_sources!B626</f>
        <v>35</v>
      </c>
      <c r="C1011" t="str">
        <f>Permitted_sources!C626</f>
        <v>35045</v>
      </c>
      <c r="D1011" t="str">
        <f>Permitted_sources!V626</f>
        <v>20200202</v>
      </c>
      <c r="E1011" t="str">
        <f>VLOOKUP(D1011,SCC_xref!$L$6:$M1106,2,FALSE)</f>
        <v>Permitted Compressor Engines</v>
      </c>
      <c r="F1011" s="199">
        <f>Permitted_sources!W626</f>
        <v>2.2000000000000002</v>
      </c>
      <c r="G1011" s="199">
        <f>Permitted_sources!X626</f>
        <v>0</v>
      </c>
      <c r="H1011" s="199">
        <f>Permitted_sources!Y626</f>
        <v>2</v>
      </c>
      <c r="I1011" s="199">
        <f>Permitted_sources!Z626</f>
        <v>0</v>
      </c>
      <c r="J1011" s="199">
        <f>Permitted_sources!AA626</f>
        <v>0.1</v>
      </c>
      <c r="K1011" s="395" t="str">
        <f t="shared" si="15"/>
        <v>Total</v>
      </c>
      <c r="L1011"/>
    </row>
    <row r="1012" spans="1:12">
      <c r="A1012" t="s">
        <v>387</v>
      </c>
      <c r="B1012" t="str">
        <f>Permitted_sources!B627</f>
        <v>35</v>
      </c>
      <c r="C1012" t="str">
        <f>Permitted_sources!C627</f>
        <v>35045</v>
      </c>
      <c r="D1012" t="str">
        <f>Permitted_sources!V627</f>
        <v>20200202</v>
      </c>
      <c r="E1012" t="str">
        <f>VLOOKUP(D1012,SCC_xref!$L$6:$M1107,2,FALSE)</f>
        <v>Permitted Compressor Engines</v>
      </c>
      <c r="F1012" s="199">
        <f>Permitted_sources!W627</f>
        <v>21.1</v>
      </c>
      <c r="G1012" s="199">
        <f>Permitted_sources!X627</f>
        <v>1.5</v>
      </c>
      <c r="H1012" s="199">
        <f>Permitted_sources!Y627</f>
        <v>34.700000000000003</v>
      </c>
      <c r="I1012" s="199">
        <f>Permitted_sources!Z627</f>
        <v>2.2000000000000002</v>
      </c>
      <c r="J1012" s="199">
        <f>Permitted_sources!AA627</f>
        <v>7.5</v>
      </c>
      <c r="K1012" s="395" t="str">
        <f t="shared" si="15"/>
        <v>Total</v>
      </c>
      <c r="L1012"/>
    </row>
    <row r="1013" spans="1:12">
      <c r="A1013" t="s">
        <v>387</v>
      </c>
      <c r="B1013" t="str">
        <f>Permitted_sources!B628</f>
        <v>35</v>
      </c>
      <c r="C1013" t="str">
        <f>Permitted_sources!C628</f>
        <v>35045</v>
      </c>
      <c r="D1013" t="str">
        <f>Permitted_sources!V628</f>
        <v>20200202</v>
      </c>
      <c r="E1013" t="str">
        <f>VLOOKUP(D1013,SCC_xref!$L$6:$M1108,2,FALSE)</f>
        <v>Permitted Compressor Engines</v>
      </c>
      <c r="F1013" s="199">
        <f>Permitted_sources!W628</f>
        <v>43</v>
      </c>
      <c r="G1013" s="199">
        <f>Permitted_sources!X628</f>
        <v>3.1</v>
      </c>
      <c r="H1013" s="199">
        <f>Permitted_sources!Y628</f>
        <v>70.599999999999994</v>
      </c>
      <c r="I1013" s="199">
        <f>Permitted_sources!Z628</f>
        <v>4.4000000000000004</v>
      </c>
      <c r="J1013" s="199">
        <f>Permitted_sources!AA628</f>
        <v>15.4</v>
      </c>
      <c r="K1013" s="395" t="str">
        <f t="shared" si="15"/>
        <v>Total</v>
      </c>
      <c r="L1013"/>
    </row>
    <row r="1014" spans="1:12">
      <c r="A1014" t="s">
        <v>387</v>
      </c>
      <c r="B1014" t="str">
        <f>Permitted_sources!B629</f>
        <v>35</v>
      </c>
      <c r="C1014" t="str">
        <f>Permitted_sources!C629</f>
        <v>35045</v>
      </c>
      <c r="D1014" t="str">
        <f>Permitted_sources!V629</f>
        <v>31000302</v>
      </c>
      <c r="E1014" t="str">
        <f>VLOOKUP(D1014,SCC_xref!$L$6:$M1109,2,FALSE)</f>
        <v>Permitted Dehydrator</v>
      </c>
      <c r="F1014" s="199">
        <f>Permitted_sources!W629</f>
        <v>0.1</v>
      </c>
      <c r="G1014" s="199">
        <f>Permitted_sources!X629</f>
        <v>0</v>
      </c>
      <c r="H1014" s="199">
        <f>Permitted_sources!Y629</f>
        <v>0.1</v>
      </c>
      <c r="I1014" s="199">
        <f>Permitted_sources!Z629</f>
        <v>0</v>
      </c>
      <c r="J1014" s="199">
        <f>Permitted_sources!AA629</f>
        <v>0</v>
      </c>
      <c r="K1014" s="395" t="str">
        <f t="shared" si="15"/>
        <v>Total</v>
      </c>
      <c r="L1014"/>
    </row>
    <row r="1015" spans="1:12">
      <c r="A1015" t="s">
        <v>387</v>
      </c>
      <c r="B1015" t="str">
        <f>Permitted_sources!B630</f>
        <v>35</v>
      </c>
      <c r="C1015" t="str">
        <f>Permitted_sources!C630</f>
        <v>35045</v>
      </c>
      <c r="D1015" t="str">
        <f>Permitted_sources!V630</f>
        <v>31000302</v>
      </c>
      <c r="E1015" t="str">
        <f>VLOOKUP(D1015,SCC_xref!$L$6:$M1110,2,FALSE)</f>
        <v>Permitted Dehydrator</v>
      </c>
      <c r="F1015" s="199">
        <f>Permitted_sources!W630</f>
        <v>0.4</v>
      </c>
      <c r="G1015" s="199">
        <f>Permitted_sources!X630</f>
        <v>0.1</v>
      </c>
      <c r="H1015" s="199">
        <f>Permitted_sources!Y630</f>
        <v>0.4</v>
      </c>
      <c r="I1015" s="199">
        <f>Permitted_sources!Z630</f>
        <v>0</v>
      </c>
      <c r="J1015" s="199">
        <f>Permitted_sources!AA630</f>
        <v>0.1</v>
      </c>
      <c r="K1015" s="395" t="str">
        <f t="shared" si="15"/>
        <v>Total</v>
      </c>
      <c r="L1015"/>
    </row>
    <row r="1016" spans="1:12">
      <c r="A1016" t="s">
        <v>387</v>
      </c>
      <c r="B1016" t="str">
        <f>Permitted_sources!B631</f>
        <v>35</v>
      </c>
      <c r="C1016" t="str">
        <f>Permitted_sources!C631</f>
        <v>35045</v>
      </c>
      <c r="D1016" t="str">
        <f>Permitted_sources!V631</f>
        <v>31000301</v>
      </c>
      <c r="E1016" t="str">
        <f>VLOOKUP(D1016,SCC_xref!$L$6:$M1111,2,FALSE)</f>
        <v>Permitted Dehydrator</v>
      </c>
      <c r="F1016" s="199">
        <f>Permitted_sources!W631</f>
        <v>0</v>
      </c>
      <c r="G1016" s="199">
        <f>Permitted_sources!X631</f>
        <v>0.3</v>
      </c>
      <c r="H1016" s="199">
        <f>Permitted_sources!Y631</f>
        <v>0</v>
      </c>
      <c r="I1016" s="199">
        <f>Permitted_sources!Z631</f>
        <v>0</v>
      </c>
      <c r="J1016" s="199">
        <f>Permitted_sources!AA631</f>
        <v>0</v>
      </c>
      <c r="K1016" s="395" t="str">
        <f t="shared" si="15"/>
        <v>Total</v>
      </c>
      <c r="L1016"/>
    </row>
    <row r="1017" spans="1:12">
      <c r="A1017" t="s">
        <v>387</v>
      </c>
      <c r="B1017" t="str">
        <f>Permitted_sources!B632</f>
        <v>35</v>
      </c>
      <c r="C1017" t="str">
        <f>Permitted_sources!C632</f>
        <v>35045</v>
      </c>
      <c r="D1017" t="str">
        <f>Permitted_sources!V632</f>
        <v>31000302</v>
      </c>
      <c r="E1017" t="str">
        <f>VLOOKUP(D1017,SCC_xref!$L$6:$M1112,2,FALSE)</f>
        <v>Permitted Dehydrator</v>
      </c>
      <c r="F1017" s="199">
        <f>Permitted_sources!W632</f>
        <v>0.3</v>
      </c>
      <c r="G1017" s="199">
        <f>Permitted_sources!X632</f>
        <v>0.1</v>
      </c>
      <c r="H1017" s="199">
        <f>Permitted_sources!Y632</f>
        <v>0.3</v>
      </c>
      <c r="I1017" s="199">
        <f>Permitted_sources!Z632</f>
        <v>0</v>
      </c>
      <c r="J1017" s="199">
        <f>Permitted_sources!AA632</f>
        <v>0.1</v>
      </c>
      <c r="K1017" s="395" t="str">
        <f t="shared" si="15"/>
        <v>Total</v>
      </c>
      <c r="L1017"/>
    </row>
    <row r="1018" spans="1:12">
      <c r="A1018" t="s">
        <v>387</v>
      </c>
      <c r="B1018" t="str">
        <f>Permitted_sources!B633</f>
        <v>35</v>
      </c>
      <c r="C1018" t="str">
        <f>Permitted_sources!C633</f>
        <v>35045</v>
      </c>
      <c r="D1018" t="str">
        <f>Permitted_sources!V633</f>
        <v>31000301</v>
      </c>
      <c r="E1018" t="str">
        <f>VLOOKUP(D1018,SCC_xref!$L$6:$M1113,2,FALSE)</f>
        <v>Permitted Dehydrator</v>
      </c>
      <c r="F1018" s="199">
        <f>Permitted_sources!W633</f>
        <v>0</v>
      </c>
      <c r="G1018" s="199">
        <f>Permitted_sources!X633</f>
        <v>0.7</v>
      </c>
      <c r="H1018" s="199">
        <f>Permitted_sources!Y633</f>
        <v>0</v>
      </c>
      <c r="I1018" s="199">
        <f>Permitted_sources!Z633</f>
        <v>0</v>
      </c>
      <c r="J1018" s="199">
        <f>Permitted_sources!AA633</f>
        <v>0</v>
      </c>
      <c r="K1018" s="395" t="str">
        <f t="shared" si="15"/>
        <v>Total</v>
      </c>
      <c r="L1018"/>
    </row>
    <row r="1019" spans="1:12">
      <c r="A1019" t="s">
        <v>387</v>
      </c>
      <c r="B1019" t="str">
        <f>Permitted_sources!B634</f>
        <v>35</v>
      </c>
      <c r="C1019" t="str">
        <f>Permitted_sources!C634</f>
        <v>35045</v>
      </c>
      <c r="D1019" t="str">
        <f>Permitted_sources!V634</f>
        <v>31000301</v>
      </c>
      <c r="E1019" t="str">
        <f>VLOOKUP(D1019,SCC_xref!$L$6:$M1114,2,FALSE)</f>
        <v>Permitted Dehydrator</v>
      </c>
      <c r="F1019" s="199">
        <f>Permitted_sources!W634</f>
        <v>0</v>
      </c>
      <c r="G1019" s="199">
        <f>Permitted_sources!X634</f>
        <v>0.1</v>
      </c>
      <c r="H1019" s="199">
        <f>Permitted_sources!Y634</f>
        <v>0</v>
      </c>
      <c r="I1019" s="199">
        <f>Permitted_sources!Z634</f>
        <v>0</v>
      </c>
      <c r="J1019" s="199">
        <f>Permitted_sources!AA634</f>
        <v>0</v>
      </c>
      <c r="K1019" s="395" t="str">
        <f t="shared" si="15"/>
        <v>Total</v>
      </c>
      <c r="L1019"/>
    </row>
    <row r="1020" spans="1:12">
      <c r="A1020" t="s">
        <v>387</v>
      </c>
      <c r="B1020" t="str">
        <f>Permitted_sources!B635</f>
        <v>35</v>
      </c>
      <c r="C1020" t="str">
        <f>Permitted_sources!C635</f>
        <v>35045</v>
      </c>
      <c r="D1020" t="str">
        <f>Permitted_sources!V635</f>
        <v>31000308</v>
      </c>
      <c r="E1020" t="str">
        <f>VLOOKUP(D1020,SCC_xref!$L$6:$M1115,2,FALSE)</f>
        <v>Permitted Fugitives</v>
      </c>
      <c r="F1020" s="199">
        <f>Permitted_sources!W635</f>
        <v>0</v>
      </c>
      <c r="G1020" s="199">
        <f>Permitted_sources!X635</f>
        <v>0.3</v>
      </c>
      <c r="H1020" s="199">
        <f>Permitted_sources!Y635</f>
        <v>0</v>
      </c>
      <c r="I1020" s="199">
        <f>Permitted_sources!Z635</f>
        <v>0</v>
      </c>
      <c r="J1020" s="199">
        <f>Permitted_sources!AA635</f>
        <v>0</v>
      </c>
      <c r="K1020" s="395" t="str">
        <f t="shared" si="15"/>
        <v>Total</v>
      </c>
      <c r="L1020"/>
    </row>
    <row r="1021" spans="1:12">
      <c r="A1021" t="s">
        <v>387</v>
      </c>
      <c r="B1021" t="str">
        <f>Permitted_sources!B636</f>
        <v>35</v>
      </c>
      <c r="C1021" t="str">
        <f>Permitted_sources!C636</f>
        <v>35045</v>
      </c>
      <c r="D1021" t="str">
        <f>Permitted_sources!V636</f>
        <v>31088811</v>
      </c>
      <c r="E1021" t="str">
        <f>VLOOKUP(D1021,SCC_xref!$L$6:$M1116,2,FALSE)</f>
        <v>Permitted Fugitives</v>
      </c>
      <c r="F1021" s="199">
        <f>Permitted_sources!W636</f>
        <v>0</v>
      </c>
      <c r="G1021" s="199">
        <f>Permitted_sources!X636</f>
        <v>0.3</v>
      </c>
      <c r="H1021" s="199">
        <f>Permitted_sources!Y636</f>
        <v>0</v>
      </c>
      <c r="I1021" s="199">
        <f>Permitted_sources!Z636</f>
        <v>0</v>
      </c>
      <c r="J1021" s="199">
        <f>Permitted_sources!AA636</f>
        <v>0</v>
      </c>
      <c r="K1021" s="395" t="str">
        <f t="shared" si="15"/>
        <v>Total</v>
      </c>
      <c r="L1021"/>
    </row>
    <row r="1022" spans="1:12">
      <c r="A1022" t="s">
        <v>387</v>
      </c>
      <c r="B1022" t="str">
        <f>Permitted_sources!B637</f>
        <v>35</v>
      </c>
      <c r="C1022" t="str">
        <f>Permitted_sources!C637</f>
        <v>35045</v>
      </c>
      <c r="D1022" t="str">
        <f>Permitted_sources!V637</f>
        <v>31000305</v>
      </c>
      <c r="E1022" t="str">
        <f>VLOOKUP(D1022,SCC_xref!$L$6:$M1117,2,FALSE)</f>
        <v>Permitted Natural Gas Production, Gas Sweetening: Amine Process</v>
      </c>
      <c r="F1022" s="199">
        <f>Permitted_sources!W637</f>
        <v>0</v>
      </c>
      <c r="G1022" s="199">
        <f>Permitted_sources!X637</f>
        <v>2.9</v>
      </c>
      <c r="H1022" s="199">
        <f>Permitted_sources!Y637</f>
        <v>0</v>
      </c>
      <c r="I1022" s="199">
        <f>Permitted_sources!Z637</f>
        <v>0</v>
      </c>
      <c r="J1022" s="199">
        <f>Permitted_sources!AA637</f>
        <v>0</v>
      </c>
      <c r="K1022" s="395" t="str">
        <f t="shared" si="15"/>
        <v>Total</v>
      </c>
      <c r="L1022"/>
    </row>
    <row r="1023" spans="1:12">
      <c r="A1023" t="s">
        <v>387</v>
      </c>
      <c r="B1023" t="str">
        <f>Permitted_sources!B638</f>
        <v>35</v>
      </c>
      <c r="C1023" t="str">
        <f>Permitted_sources!C638</f>
        <v>35045</v>
      </c>
      <c r="D1023" t="str">
        <f>Permitted_sources!V638</f>
        <v>31000305</v>
      </c>
      <c r="E1023" t="str">
        <f>VLOOKUP(D1023,SCC_xref!$L$6:$M1118,2,FALSE)</f>
        <v>Permitted Natural Gas Production, Gas Sweetening: Amine Process</v>
      </c>
      <c r="F1023" s="199">
        <f>Permitted_sources!W638</f>
        <v>0</v>
      </c>
      <c r="G1023" s="199">
        <f>Permitted_sources!X638</f>
        <v>1.1000000000000001</v>
      </c>
      <c r="H1023" s="199">
        <f>Permitted_sources!Y638</f>
        <v>0</v>
      </c>
      <c r="I1023" s="199">
        <f>Permitted_sources!Z638</f>
        <v>0</v>
      </c>
      <c r="J1023" s="199">
        <f>Permitted_sources!AA638</f>
        <v>0</v>
      </c>
      <c r="K1023" s="395" t="str">
        <f t="shared" si="15"/>
        <v>Total</v>
      </c>
      <c r="L1023"/>
    </row>
    <row r="1024" spans="1:12">
      <c r="A1024" t="s">
        <v>387</v>
      </c>
      <c r="B1024" t="str">
        <f>Permitted_sources!B639</f>
        <v>35</v>
      </c>
      <c r="C1024" t="str">
        <f>Permitted_sources!C639</f>
        <v>35045</v>
      </c>
      <c r="D1024" t="str">
        <f>Permitted_sources!V639</f>
        <v>31000305</v>
      </c>
      <c r="E1024" t="str">
        <f>VLOOKUP(D1024,SCC_xref!$L$6:$M1119,2,FALSE)</f>
        <v>Permitted Natural Gas Production, Gas Sweetening: Amine Process</v>
      </c>
      <c r="F1024" s="199">
        <f>Permitted_sources!W639</f>
        <v>0</v>
      </c>
      <c r="G1024" s="199">
        <f>Permitted_sources!X639</f>
        <v>1.9</v>
      </c>
      <c r="H1024" s="199">
        <f>Permitted_sources!Y639</f>
        <v>0</v>
      </c>
      <c r="I1024" s="199">
        <f>Permitted_sources!Z639</f>
        <v>0</v>
      </c>
      <c r="J1024" s="199">
        <f>Permitted_sources!AA639</f>
        <v>0</v>
      </c>
      <c r="K1024" s="395" t="str">
        <f t="shared" si="15"/>
        <v>Total</v>
      </c>
      <c r="L1024"/>
    </row>
    <row r="1025" spans="1:12">
      <c r="A1025" t="s">
        <v>387</v>
      </c>
      <c r="B1025" t="str">
        <f>Permitted_sources!B640</f>
        <v>35</v>
      </c>
      <c r="C1025" t="str">
        <f>Permitted_sources!C640</f>
        <v>35045</v>
      </c>
      <c r="D1025" t="str">
        <f>Permitted_sources!V640</f>
        <v>31000305</v>
      </c>
      <c r="E1025" t="str">
        <f>VLOOKUP(D1025,SCC_xref!$L$6:$M1120,2,FALSE)</f>
        <v>Permitted Natural Gas Production, Gas Sweetening: Amine Process</v>
      </c>
      <c r="F1025" s="199">
        <f>Permitted_sources!W640</f>
        <v>0</v>
      </c>
      <c r="G1025" s="199">
        <f>Permitted_sources!X640</f>
        <v>2.8</v>
      </c>
      <c r="H1025" s="199">
        <f>Permitted_sources!Y640</f>
        <v>0</v>
      </c>
      <c r="I1025" s="199">
        <f>Permitted_sources!Z640</f>
        <v>0</v>
      </c>
      <c r="J1025" s="199">
        <f>Permitted_sources!AA640</f>
        <v>0</v>
      </c>
      <c r="K1025" s="395" t="str">
        <f t="shared" si="15"/>
        <v>Total</v>
      </c>
      <c r="L1025"/>
    </row>
    <row r="1026" spans="1:12">
      <c r="A1026" t="s">
        <v>387</v>
      </c>
      <c r="B1026" t="str">
        <f>Permitted_sources!B641</f>
        <v>35</v>
      </c>
      <c r="C1026" t="str">
        <f>Permitted_sources!C641</f>
        <v>35045</v>
      </c>
      <c r="D1026" t="str">
        <f>Permitted_sources!V641</f>
        <v>31000414</v>
      </c>
      <c r="E1026" t="str">
        <f>VLOOKUP(D1026,SCC_xref!$L$6:$M1121,2,FALSE)</f>
        <v>Permitted Natural Gas Production, Other Not Classified</v>
      </c>
      <c r="F1026" s="199">
        <f>Permitted_sources!W641</f>
        <v>6.8</v>
      </c>
      <c r="G1026" s="199">
        <f>Permitted_sources!X641</f>
        <v>2.4</v>
      </c>
      <c r="H1026" s="199">
        <f>Permitted_sources!Y641</f>
        <v>6.8</v>
      </c>
      <c r="I1026" s="199">
        <f>Permitted_sources!Z641</f>
        <v>0</v>
      </c>
      <c r="J1026" s="199">
        <f>Permitted_sources!AA641</f>
        <v>0.9</v>
      </c>
      <c r="K1026" s="395" t="str">
        <f t="shared" si="15"/>
        <v>Total</v>
      </c>
      <c r="L1026"/>
    </row>
    <row r="1027" spans="1:12">
      <c r="A1027" t="s">
        <v>387</v>
      </c>
      <c r="B1027" t="str">
        <f>Permitted_sources!B642</f>
        <v>35</v>
      </c>
      <c r="C1027" t="str">
        <f>Permitted_sources!C642</f>
        <v>35045</v>
      </c>
      <c r="D1027" t="str">
        <f>Permitted_sources!V642</f>
        <v>31000414</v>
      </c>
      <c r="E1027" t="str">
        <f>VLOOKUP(D1027,SCC_xref!$L$6:$M1122,2,FALSE)</f>
        <v>Permitted Natural Gas Production, Other Not Classified</v>
      </c>
      <c r="F1027" s="199">
        <f>Permitted_sources!W642</f>
        <v>38</v>
      </c>
      <c r="G1027" s="199">
        <f>Permitted_sources!X642</f>
        <v>13.7</v>
      </c>
      <c r="H1027" s="199">
        <f>Permitted_sources!Y642</f>
        <v>38</v>
      </c>
      <c r="I1027" s="199">
        <f>Permitted_sources!Z642</f>
        <v>0.3</v>
      </c>
      <c r="J1027" s="199">
        <f>Permitted_sources!AA642</f>
        <v>4.9000000000000004</v>
      </c>
      <c r="K1027" s="395" t="str">
        <f t="shared" si="15"/>
        <v>Total</v>
      </c>
      <c r="L1027"/>
    </row>
    <row r="1028" spans="1:12">
      <c r="A1028" t="s">
        <v>387</v>
      </c>
      <c r="B1028" t="str">
        <f>Permitted_sources!B643</f>
        <v>35</v>
      </c>
      <c r="C1028" t="str">
        <f>Permitted_sources!C643</f>
        <v>35045</v>
      </c>
      <c r="D1028" t="str">
        <f>Permitted_sources!V643</f>
        <v>40400311</v>
      </c>
      <c r="E1028" t="str">
        <f>VLOOKUP(D1028,SCC_xref!$L$6:$M1123,2,FALSE)</f>
        <v>Permitted Tank Losses</v>
      </c>
      <c r="F1028" s="199">
        <f>Permitted_sources!W643</f>
        <v>0</v>
      </c>
      <c r="G1028" s="199">
        <f>Permitted_sources!X643</f>
        <v>1</v>
      </c>
      <c r="H1028" s="199">
        <f>Permitted_sources!Y643</f>
        <v>0</v>
      </c>
      <c r="I1028" s="199">
        <f>Permitted_sources!Z643</f>
        <v>0</v>
      </c>
      <c r="J1028" s="199">
        <f>Permitted_sources!AA643</f>
        <v>0</v>
      </c>
      <c r="K1028" s="395" t="str">
        <f t="shared" si="15"/>
        <v>Total</v>
      </c>
      <c r="L1028"/>
    </row>
    <row r="1029" spans="1:12">
      <c r="A1029" t="s">
        <v>387</v>
      </c>
      <c r="B1029" t="str">
        <f>Permitted_sources!B644</f>
        <v>35</v>
      </c>
      <c r="C1029" t="str">
        <f>Permitted_sources!C644</f>
        <v>35045</v>
      </c>
      <c r="D1029" t="str">
        <f>Permitted_sources!V644</f>
        <v>20200202</v>
      </c>
      <c r="E1029" t="str">
        <f>VLOOKUP(D1029,SCC_xref!$L$6:$M1124,2,FALSE)</f>
        <v>Permitted Compressor Engines</v>
      </c>
      <c r="F1029" s="199">
        <f>Permitted_sources!W644</f>
        <v>43.3</v>
      </c>
      <c r="G1029" s="199">
        <f>Permitted_sources!X644</f>
        <v>0.9</v>
      </c>
      <c r="H1029" s="199">
        <f>Permitted_sources!Y644</f>
        <v>37.799999999999997</v>
      </c>
      <c r="I1029" s="199">
        <f>Permitted_sources!Z644</f>
        <v>0.4</v>
      </c>
      <c r="J1029" s="199">
        <f>Permitted_sources!AA644</f>
        <v>1.7</v>
      </c>
      <c r="K1029" s="395" t="str">
        <f t="shared" si="15"/>
        <v>Total</v>
      </c>
      <c r="L1029"/>
    </row>
    <row r="1030" spans="1:12" s="33" customFormat="1">
      <c r="A1030" s="33" t="s">
        <v>387</v>
      </c>
      <c r="B1030" s="33" t="str">
        <f>Permitted_sources!B645</f>
        <v>35</v>
      </c>
      <c r="C1030" s="33" t="str">
        <f>Permitted_sources!C645</f>
        <v>3503102</v>
      </c>
      <c r="D1030" s="33" t="str">
        <f>Permitted_sources!V645</f>
        <v>20200201</v>
      </c>
      <c r="E1030" s="33" t="str">
        <f>VLOOKUP(D1030,SCC_xref!$L$6:$M1448,2,FALSE)</f>
        <v>Permitted Compressor Engines</v>
      </c>
      <c r="F1030" s="214">
        <f>Permitted_sources!W645</f>
        <v>18.11</v>
      </c>
      <c r="G1030" s="214">
        <f>Permitted_sources!X645</f>
        <v>0.2</v>
      </c>
      <c r="H1030" s="214">
        <f>Permitted_sources!Y645</f>
        <v>3.88</v>
      </c>
      <c r="I1030" s="214">
        <f>Permitted_sources!Z645</f>
        <v>0.27</v>
      </c>
      <c r="J1030" s="214">
        <f>Permitted_sources!AA645</f>
        <v>0.2</v>
      </c>
      <c r="K1030" s="395" t="str">
        <f t="shared" si="15"/>
        <v>Tribal/Non-tribal</v>
      </c>
    </row>
    <row r="1031" spans="1:12" s="33" customFormat="1">
      <c r="A1031" s="33" t="s">
        <v>387</v>
      </c>
      <c r="B1031" s="33" t="str">
        <f>Permitted_sources!B646</f>
        <v>35</v>
      </c>
      <c r="C1031" s="33" t="str">
        <f>Permitted_sources!C646</f>
        <v>3503102</v>
      </c>
      <c r="D1031" s="33" t="str">
        <f>Permitted_sources!V646</f>
        <v>20200201</v>
      </c>
      <c r="E1031" s="33" t="str">
        <f>VLOOKUP(D1031,SCC_xref!$L$6:$M1449,2,FALSE)</f>
        <v>Permitted Compressor Engines</v>
      </c>
      <c r="F1031" s="214">
        <f>Permitted_sources!W646</f>
        <v>22.51</v>
      </c>
      <c r="G1031" s="214">
        <f>Permitted_sources!X646</f>
        <v>0.25</v>
      </c>
      <c r="H1031" s="214">
        <f>Permitted_sources!Y646</f>
        <v>4.82</v>
      </c>
      <c r="I1031" s="214">
        <f>Permitted_sources!Z646</f>
        <v>0.33</v>
      </c>
      <c r="J1031" s="214">
        <f>Permitted_sources!AA646</f>
        <v>0.24</v>
      </c>
      <c r="K1031" s="395" t="str">
        <f t="shared" ref="K1031:K1094" si="16">IF(LEN(C1031)=5,"Total","Tribal/Non-tribal")</f>
        <v>Tribal/Non-tribal</v>
      </c>
    </row>
    <row r="1032" spans="1:12" s="33" customFormat="1">
      <c r="A1032" s="33" t="s">
        <v>387</v>
      </c>
      <c r="B1032" s="33" t="str">
        <f>Permitted_sources!B647</f>
        <v>35</v>
      </c>
      <c r="C1032" s="33" t="str">
        <f>Permitted_sources!C647</f>
        <v>3503102</v>
      </c>
      <c r="D1032" s="33" t="str">
        <f>Permitted_sources!V647</f>
        <v>20200201</v>
      </c>
      <c r="E1032" s="33" t="str">
        <f>VLOOKUP(D1032,SCC_xref!$L$6:$M1450,2,FALSE)</f>
        <v>Permitted Compressor Engines</v>
      </c>
      <c r="F1032" s="214">
        <f>Permitted_sources!W647</f>
        <v>24.04</v>
      </c>
      <c r="G1032" s="214">
        <f>Permitted_sources!X647</f>
        <v>0.27</v>
      </c>
      <c r="H1032" s="214">
        <f>Permitted_sources!Y647</f>
        <v>5.15</v>
      </c>
      <c r="I1032" s="214">
        <f>Permitted_sources!Z647</f>
        <v>0.35</v>
      </c>
      <c r="J1032" s="214">
        <f>Permitted_sources!AA647</f>
        <v>0.26</v>
      </c>
      <c r="K1032" s="395" t="str">
        <f t="shared" si="16"/>
        <v>Tribal/Non-tribal</v>
      </c>
    </row>
    <row r="1033" spans="1:12" s="33" customFormat="1">
      <c r="A1033" s="33" t="s">
        <v>387</v>
      </c>
      <c r="B1033" s="33" t="str">
        <f>Permitted_sources!B648</f>
        <v>35</v>
      </c>
      <c r="C1033" s="33" t="str">
        <f>Permitted_sources!C648</f>
        <v>3503102</v>
      </c>
      <c r="D1033" s="33" t="str">
        <f>Permitted_sources!V648</f>
        <v>31088811</v>
      </c>
      <c r="E1033" s="33" t="str">
        <f>VLOOKUP(D1033,SCC_xref!$L$6:$M1451,2,FALSE)</f>
        <v>Permitted Fugitives</v>
      </c>
      <c r="F1033" s="214">
        <f>Permitted_sources!W648</f>
        <v>0</v>
      </c>
      <c r="G1033" s="214">
        <f>Permitted_sources!X648</f>
        <v>0.56000000000000005</v>
      </c>
      <c r="H1033" s="214">
        <f>Permitted_sources!Y648</f>
        <v>0</v>
      </c>
      <c r="I1033" s="214">
        <f>Permitted_sources!Z648</f>
        <v>0</v>
      </c>
      <c r="J1033" s="214">
        <f>Permitted_sources!AA648</f>
        <v>0</v>
      </c>
      <c r="K1033" s="395" t="str">
        <f t="shared" si="16"/>
        <v>Tribal/Non-tribal</v>
      </c>
    </row>
    <row r="1034" spans="1:12" s="33" customFormat="1">
      <c r="A1034" s="33" t="s">
        <v>387</v>
      </c>
      <c r="B1034" s="33" t="str">
        <f>Permitted_sources!B649</f>
        <v>35</v>
      </c>
      <c r="C1034" s="33" t="str">
        <f>Permitted_sources!C649</f>
        <v>3503102</v>
      </c>
      <c r="D1034" s="33" t="str">
        <f>Permitted_sources!V649</f>
        <v>31000207</v>
      </c>
      <c r="E1034" s="33" t="str">
        <f>VLOOKUP(D1034,SCC_xref!$L$6:$M1452,2,FALSE)</f>
        <v>Permitted Fugitives</v>
      </c>
      <c r="F1034" s="214">
        <f>Permitted_sources!W649</f>
        <v>0</v>
      </c>
      <c r="G1034" s="214">
        <f>Permitted_sources!X649</f>
        <v>7.7</v>
      </c>
      <c r="H1034" s="214">
        <f>Permitted_sources!Y649</f>
        <v>0</v>
      </c>
      <c r="I1034" s="214">
        <f>Permitted_sources!Z649</f>
        <v>0</v>
      </c>
      <c r="J1034" s="214">
        <f>Permitted_sources!AA649</f>
        <v>0</v>
      </c>
      <c r="K1034" s="395" t="str">
        <f t="shared" si="16"/>
        <v>Tribal/Non-tribal</v>
      </c>
    </row>
    <row r="1035" spans="1:12" s="33" customFormat="1">
      <c r="A1035" s="33" t="s">
        <v>387</v>
      </c>
      <c r="B1035" s="33" t="str">
        <f>Permitted_sources!B650</f>
        <v>35</v>
      </c>
      <c r="C1035" s="33" t="str">
        <f>Permitted_sources!C650</f>
        <v>3503102</v>
      </c>
      <c r="D1035" s="33" t="str">
        <f>Permitted_sources!V650</f>
        <v>31000207</v>
      </c>
      <c r="E1035" s="33" t="str">
        <f>VLOOKUP(D1035,SCC_xref!$L$6:$M1453,2,FALSE)</f>
        <v>Permitted Fugitives</v>
      </c>
      <c r="F1035" s="214">
        <f>Permitted_sources!W650</f>
        <v>0</v>
      </c>
      <c r="G1035" s="214">
        <f>Permitted_sources!X650</f>
        <v>23.57</v>
      </c>
      <c r="H1035" s="214">
        <f>Permitted_sources!Y650</f>
        <v>0</v>
      </c>
      <c r="I1035" s="214">
        <f>Permitted_sources!Z650</f>
        <v>0</v>
      </c>
      <c r="J1035" s="214">
        <f>Permitted_sources!AA650</f>
        <v>0</v>
      </c>
      <c r="K1035" s="395" t="str">
        <f t="shared" si="16"/>
        <v>Tribal/Non-tribal</v>
      </c>
    </row>
    <row r="1036" spans="1:12" s="33" customFormat="1">
      <c r="A1036" s="33" t="s">
        <v>387</v>
      </c>
      <c r="B1036" s="33" t="str">
        <f>Permitted_sources!B651</f>
        <v>35</v>
      </c>
      <c r="C1036" s="33" t="str">
        <f>Permitted_sources!C651</f>
        <v>3503102</v>
      </c>
      <c r="D1036" s="33" t="str">
        <f>Permitted_sources!V651</f>
        <v>31000207</v>
      </c>
      <c r="E1036" s="33" t="str">
        <f>VLOOKUP(D1036,SCC_xref!$L$6:$M1454,2,FALSE)</f>
        <v>Permitted Fugitives</v>
      </c>
      <c r="F1036" s="214">
        <f>Permitted_sources!W651</f>
        <v>0</v>
      </c>
      <c r="G1036" s="214">
        <f>Permitted_sources!X651</f>
        <v>19.34</v>
      </c>
      <c r="H1036" s="214">
        <f>Permitted_sources!Y651</f>
        <v>0</v>
      </c>
      <c r="I1036" s="214">
        <f>Permitted_sources!Z651</f>
        <v>0</v>
      </c>
      <c r="J1036" s="214">
        <f>Permitted_sources!AA651</f>
        <v>0</v>
      </c>
      <c r="K1036" s="395" t="str">
        <f t="shared" si="16"/>
        <v>Tribal/Non-tribal</v>
      </c>
    </row>
    <row r="1037" spans="1:12" s="33" customFormat="1">
      <c r="A1037" s="33" t="s">
        <v>387</v>
      </c>
      <c r="B1037" s="33" t="str">
        <f>Permitted_sources!B652</f>
        <v>35</v>
      </c>
      <c r="C1037" s="33" t="str">
        <f>Permitted_sources!C652</f>
        <v>3503102</v>
      </c>
      <c r="D1037" s="33" t="str">
        <f>Permitted_sources!V652</f>
        <v>31000207</v>
      </c>
      <c r="E1037" s="33" t="str">
        <f>VLOOKUP(D1037,SCC_xref!$L$6:$M1455,2,FALSE)</f>
        <v>Permitted Fugitives</v>
      </c>
      <c r="F1037" s="214">
        <f>Permitted_sources!W652</f>
        <v>0</v>
      </c>
      <c r="G1037" s="214">
        <f>Permitted_sources!X652</f>
        <v>12.85</v>
      </c>
      <c r="H1037" s="214">
        <f>Permitted_sources!Y652</f>
        <v>0</v>
      </c>
      <c r="I1037" s="214">
        <f>Permitted_sources!Z652</f>
        <v>0</v>
      </c>
      <c r="J1037" s="214">
        <f>Permitted_sources!AA652</f>
        <v>0</v>
      </c>
      <c r="K1037" s="395" t="str">
        <f t="shared" si="16"/>
        <v>Tribal/Non-tribal</v>
      </c>
    </row>
    <row r="1038" spans="1:12" s="33" customFormat="1">
      <c r="A1038" s="33" t="s">
        <v>387</v>
      </c>
      <c r="B1038" s="33" t="str">
        <f>Permitted_sources!B653</f>
        <v>35</v>
      </c>
      <c r="C1038" s="33" t="str">
        <f>Permitted_sources!C653</f>
        <v>3503102</v>
      </c>
      <c r="D1038" s="33" t="str">
        <f>Permitted_sources!V653</f>
        <v>31000207</v>
      </c>
      <c r="E1038" s="33" t="str">
        <f>VLOOKUP(D1038,SCC_xref!$L$6:$M1456,2,FALSE)</f>
        <v>Permitted Fugitives</v>
      </c>
      <c r="F1038" s="214">
        <f>Permitted_sources!W653</f>
        <v>0</v>
      </c>
      <c r="G1038" s="214">
        <f>Permitted_sources!X653</f>
        <v>16.29</v>
      </c>
      <c r="H1038" s="214">
        <f>Permitted_sources!Y653</f>
        <v>0</v>
      </c>
      <c r="I1038" s="214">
        <f>Permitted_sources!Z653</f>
        <v>0</v>
      </c>
      <c r="J1038" s="214">
        <f>Permitted_sources!AA653</f>
        <v>0</v>
      </c>
      <c r="K1038" s="395" t="str">
        <f t="shared" si="16"/>
        <v>Tribal/Non-tribal</v>
      </c>
    </row>
    <row r="1039" spans="1:12" s="33" customFormat="1">
      <c r="A1039" s="33" t="s">
        <v>387</v>
      </c>
      <c r="B1039" s="33" t="str">
        <f>Permitted_sources!B654</f>
        <v>35</v>
      </c>
      <c r="C1039" s="33" t="str">
        <f>Permitted_sources!C654</f>
        <v>3503102</v>
      </c>
      <c r="D1039" s="33" t="str">
        <f>Permitted_sources!V654</f>
        <v>31000207</v>
      </c>
      <c r="E1039" s="33" t="str">
        <f>VLOOKUP(D1039,SCC_xref!$L$6:$M1457,2,FALSE)</f>
        <v>Permitted Fugitives</v>
      </c>
      <c r="F1039" s="214">
        <f>Permitted_sources!W654</f>
        <v>0</v>
      </c>
      <c r="G1039" s="214">
        <f>Permitted_sources!X654</f>
        <v>5.82</v>
      </c>
      <c r="H1039" s="214">
        <f>Permitted_sources!Y654</f>
        <v>0</v>
      </c>
      <c r="I1039" s="214">
        <f>Permitted_sources!Z654</f>
        <v>0</v>
      </c>
      <c r="J1039" s="214">
        <f>Permitted_sources!AA654</f>
        <v>0</v>
      </c>
      <c r="K1039" s="395" t="str">
        <f t="shared" si="16"/>
        <v>Tribal/Non-tribal</v>
      </c>
    </row>
    <row r="1040" spans="1:12" s="33" customFormat="1">
      <c r="A1040" s="33" t="s">
        <v>387</v>
      </c>
      <c r="B1040" s="33" t="str">
        <f>Permitted_sources!B655</f>
        <v>35</v>
      </c>
      <c r="C1040" s="33" t="str">
        <f>Permitted_sources!C655</f>
        <v>3503102</v>
      </c>
      <c r="D1040" s="33" t="str">
        <f>Permitted_sources!V655</f>
        <v>31000207</v>
      </c>
      <c r="E1040" s="33" t="str">
        <f>VLOOKUP(D1040,SCC_xref!$L$6:$M1458,2,FALSE)</f>
        <v>Permitted Fugitives</v>
      </c>
      <c r="F1040" s="214">
        <f>Permitted_sources!W655</f>
        <v>0</v>
      </c>
      <c r="G1040" s="214">
        <f>Permitted_sources!X655</f>
        <v>20.36</v>
      </c>
      <c r="H1040" s="214">
        <f>Permitted_sources!Y655</f>
        <v>0</v>
      </c>
      <c r="I1040" s="214">
        <f>Permitted_sources!Z655</f>
        <v>0</v>
      </c>
      <c r="J1040" s="214">
        <f>Permitted_sources!AA655</f>
        <v>0</v>
      </c>
      <c r="K1040" s="395" t="str">
        <f t="shared" si="16"/>
        <v>Tribal/Non-tribal</v>
      </c>
    </row>
    <row r="1041" spans="1:11" s="33" customFormat="1">
      <c r="A1041" s="33" t="s">
        <v>387</v>
      </c>
      <c r="B1041" s="33" t="str">
        <f>Permitted_sources!B656</f>
        <v>35</v>
      </c>
      <c r="C1041" s="33" t="str">
        <f>Permitted_sources!C656</f>
        <v>3503102</v>
      </c>
      <c r="D1041" s="33" t="str">
        <f>Permitted_sources!V656</f>
        <v>31000207</v>
      </c>
      <c r="E1041" s="33" t="str">
        <f>VLOOKUP(D1041,SCC_xref!$L$6:$M1459,2,FALSE)</f>
        <v>Permitted Fugitives</v>
      </c>
      <c r="F1041" s="214">
        <f>Permitted_sources!W656</f>
        <v>0</v>
      </c>
      <c r="G1041" s="214">
        <f>Permitted_sources!X656</f>
        <v>1.139</v>
      </c>
      <c r="H1041" s="214">
        <f>Permitted_sources!Y656</f>
        <v>0</v>
      </c>
      <c r="I1041" s="214">
        <f>Permitted_sources!Z656</f>
        <v>0</v>
      </c>
      <c r="J1041" s="214">
        <f>Permitted_sources!AA656</f>
        <v>0</v>
      </c>
      <c r="K1041" s="395" t="str">
        <f t="shared" si="16"/>
        <v>Tribal/Non-tribal</v>
      </c>
    </row>
    <row r="1042" spans="1:11" s="33" customFormat="1">
      <c r="A1042" s="33" t="s">
        <v>387</v>
      </c>
      <c r="B1042" s="33" t="str">
        <f>Permitted_sources!B657</f>
        <v>35</v>
      </c>
      <c r="C1042" s="33" t="str">
        <f>Permitted_sources!C657</f>
        <v>3503102</v>
      </c>
      <c r="D1042" s="33" t="str">
        <f>Permitted_sources!V657</f>
        <v>31000207</v>
      </c>
      <c r="E1042" s="33" t="str">
        <f>VLOOKUP(D1042,SCC_xref!$L$6:$M1460,2,FALSE)</f>
        <v>Permitted Fugitives</v>
      </c>
      <c r="F1042" s="214">
        <f>Permitted_sources!W657</f>
        <v>0</v>
      </c>
      <c r="G1042" s="214">
        <f>Permitted_sources!X657</f>
        <v>11.57</v>
      </c>
      <c r="H1042" s="214">
        <f>Permitted_sources!Y657</f>
        <v>0</v>
      </c>
      <c r="I1042" s="214">
        <f>Permitted_sources!Z657</f>
        <v>0</v>
      </c>
      <c r="J1042" s="214">
        <f>Permitted_sources!AA657</f>
        <v>0</v>
      </c>
      <c r="K1042" s="395" t="str">
        <f t="shared" si="16"/>
        <v>Tribal/Non-tribal</v>
      </c>
    </row>
    <row r="1043" spans="1:11" s="33" customFormat="1">
      <c r="A1043" s="33" t="s">
        <v>387</v>
      </c>
      <c r="B1043" s="33" t="str">
        <f>Permitted_sources!B658</f>
        <v>35</v>
      </c>
      <c r="C1043" s="33" t="str">
        <f>Permitted_sources!C658</f>
        <v>3503102</v>
      </c>
      <c r="D1043" s="33" t="str">
        <f>Permitted_sources!V658</f>
        <v>31000306</v>
      </c>
      <c r="E1043" s="33" t="str">
        <f>VLOOKUP(D1043,SCC_xref!$L$6:$M1461,2,FALSE)</f>
        <v>Permitted Natural Gas Processing Facilities, Process Valves</v>
      </c>
      <c r="F1043" s="214">
        <f>Permitted_sources!W658</f>
        <v>0</v>
      </c>
      <c r="G1043" s="214">
        <f>Permitted_sources!X658</f>
        <v>23.6</v>
      </c>
      <c r="H1043" s="214">
        <f>Permitted_sources!Y658</f>
        <v>0</v>
      </c>
      <c r="I1043" s="214">
        <f>Permitted_sources!Z658</f>
        <v>0</v>
      </c>
      <c r="J1043" s="214">
        <f>Permitted_sources!AA658</f>
        <v>0</v>
      </c>
      <c r="K1043" s="395" t="str">
        <f t="shared" si="16"/>
        <v>Tribal/Non-tribal</v>
      </c>
    </row>
    <row r="1044" spans="1:11" s="33" customFormat="1">
      <c r="A1044" s="33" t="s">
        <v>387</v>
      </c>
      <c r="B1044" s="33" t="str">
        <f>Permitted_sources!B659</f>
        <v>35</v>
      </c>
      <c r="C1044" s="33" t="str">
        <f>Permitted_sources!C659</f>
        <v>3503102</v>
      </c>
      <c r="D1044" s="33" t="str">
        <f>Permitted_sources!V659</f>
        <v>20200254</v>
      </c>
      <c r="E1044" s="33" t="str">
        <f>VLOOKUP(D1044,SCC_xref!$L$6:$M1462,2,FALSE)</f>
        <v>Permitted Compressor Engines</v>
      </c>
      <c r="F1044" s="214">
        <f>Permitted_sources!W659</f>
        <v>0.99399999999999999</v>
      </c>
      <c r="G1044" s="214">
        <f>Permitted_sources!X659</f>
        <v>3.9E-2</v>
      </c>
      <c r="H1044" s="214">
        <f>Permitted_sources!Y659</f>
        <v>7.8E-2</v>
      </c>
      <c r="I1044" s="214">
        <f>Permitted_sources!Z659</f>
        <v>0</v>
      </c>
      <c r="J1044" s="214">
        <f>Permitted_sources!AA659</f>
        <v>3.0000000000000001E-3</v>
      </c>
      <c r="K1044" s="395" t="str">
        <f t="shared" si="16"/>
        <v>Tribal/Non-tribal</v>
      </c>
    </row>
    <row r="1045" spans="1:11" s="33" customFormat="1">
      <c r="A1045" s="33" t="s">
        <v>387</v>
      </c>
      <c r="B1045" s="33" t="str">
        <f>Permitted_sources!B660</f>
        <v>35</v>
      </c>
      <c r="C1045" s="33" t="str">
        <f>Permitted_sources!C660</f>
        <v>3503102</v>
      </c>
      <c r="D1045" s="33" t="str">
        <f>Permitted_sources!V660</f>
        <v>20200254</v>
      </c>
      <c r="E1045" s="33" t="str">
        <f>VLOOKUP(D1045,SCC_xref!$L$6:$M1463,2,FALSE)</f>
        <v>Permitted Compressor Engines</v>
      </c>
      <c r="F1045" s="214">
        <f>Permitted_sources!W660</f>
        <v>1.7999999999999999E-2</v>
      </c>
      <c r="G1045" s="214">
        <f>Permitted_sources!X660</f>
        <v>1E-3</v>
      </c>
      <c r="H1045" s="214">
        <f>Permitted_sources!Y660</f>
        <v>2E-3</v>
      </c>
      <c r="I1045" s="214">
        <f>Permitted_sources!Z660</f>
        <v>0</v>
      </c>
      <c r="J1045" s="214">
        <f>Permitted_sources!AA660</f>
        <v>0</v>
      </c>
      <c r="K1045" s="395" t="str">
        <f t="shared" si="16"/>
        <v>Tribal/Non-tribal</v>
      </c>
    </row>
    <row r="1046" spans="1:11" s="33" customFormat="1">
      <c r="A1046" s="33" t="s">
        <v>387</v>
      </c>
      <c r="B1046" s="33" t="str">
        <f>Permitted_sources!B661</f>
        <v>35</v>
      </c>
      <c r="C1046" s="33" t="str">
        <f>Permitted_sources!C661</f>
        <v>3503102</v>
      </c>
      <c r="D1046" s="33" t="str">
        <f>Permitted_sources!V661</f>
        <v>20200201</v>
      </c>
      <c r="E1046" s="33" t="str">
        <f>VLOOKUP(D1046,SCC_xref!$L$6:$M1464,2,FALSE)</f>
        <v>Permitted Compressor Engines</v>
      </c>
      <c r="F1046" s="214">
        <f>Permitted_sources!W661</f>
        <v>17.18</v>
      </c>
      <c r="G1046" s="214">
        <f>Permitted_sources!X661</f>
        <v>0.61</v>
      </c>
      <c r="H1046" s="214">
        <f>Permitted_sources!Y661</f>
        <v>18.04</v>
      </c>
      <c r="I1046" s="214">
        <f>Permitted_sources!Z661</f>
        <v>0.61</v>
      </c>
      <c r="J1046" s="214">
        <f>Permitted_sources!AA661</f>
        <v>0.23</v>
      </c>
      <c r="K1046" s="395" t="str">
        <f t="shared" si="16"/>
        <v>Tribal/Non-tribal</v>
      </c>
    </row>
    <row r="1047" spans="1:11" s="33" customFormat="1">
      <c r="A1047" s="33" t="s">
        <v>387</v>
      </c>
      <c r="B1047" s="33" t="str">
        <f>Permitted_sources!B662</f>
        <v>35</v>
      </c>
      <c r="C1047" s="33" t="str">
        <f>Permitted_sources!C662</f>
        <v>3503102</v>
      </c>
      <c r="D1047" s="33" t="str">
        <f>Permitted_sources!V662</f>
        <v>20200201</v>
      </c>
      <c r="E1047" s="33" t="str">
        <f>VLOOKUP(D1047,SCC_xref!$L$6:$M1465,2,FALSE)</f>
        <v>Permitted Compressor Engines</v>
      </c>
      <c r="F1047" s="214">
        <f>Permitted_sources!W662</f>
        <v>7.34</v>
      </c>
      <c r="G1047" s="214">
        <f>Permitted_sources!X662</f>
        <v>0.44</v>
      </c>
      <c r="H1047" s="214">
        <f>Permitted_sources!Y662</f>
        <v>10.9</v>
      </c>
      <c r="I1047" s="214">
        <f>Permitted_sources!Z662</f>
        <v>0.44</v>
      </c>
      <c r="J1047" s="214">
        <f>Permitted_sources!AA662</f>
        <v>0.16</v>
      </c>
      <c r="K1047" s="395" t="str">
        <f t="shared" si="16"/>
        <v>Tribal/Non-tribal</v>
      </c>
    </row>
    <row r="1048" spans="1:11" s="33" customFormat="1">
      <c r="A1048" s="33" t="s">
        <v>387</v>
      </c>
      <c r="B1048" s="33" t="str">
        <f>Permitted_sources!B663</f>
        <v>35</v>
      </c>
      <c r="C1048" s="33" t="str">
        <f>Permitted_sources!C663</f>
        <v>3503102</v>
      </c>
      <c r="D1048" s="33" t="str">
        <f>Permitted_sources!V663</f>
        <v>20200254</v>
      </c>
      <c r="E1048" s="33" t="str">
        <f>VLOOKUP(D1048,SCC_xref!$L$6:$M1466,2,FALSE)</f>
        <v>Permitted Compressor Engines</v>
      </c>
      <c r="F1048" s="214">
        <f>Permitted_sources!W663</f>
        <v>11.35</v>
      </c>
      <c r="G1048" s="214">
        <f>Permitted_sources!X663</f>
        <v>3.49</v>
      </c>
      <c r="H1048" s="214">
        <f>Permitted_sources!Y663</f>
        <v>7.77</v>
      </c>
      <c r="I1048" s="214">
        <f>Permitted_sources!Z663</f>
        <v>0</v>
      </c>
      <c r="J1048" s="214">
        <f>Permitted_sources!AA663</f>
        <v>0.31</v>
      </c>
      <c r="K1048" s="395" t="str">
        <f t="shared" si="16"/>
        <v>Tribal/Non-tribal</v>
      </c>
    </row>
    <row r="1049" spans="1:11" s="33" customFormat="1">
      <c r="A1049" s="33" t="s">
        <v>387</v>
      </c>
      <c r="B1049" s="33" t="str">
        <f>Permitted_sources!B664</f>
        <v>35</v>
      </c>
      <c r="C1049" s="33" t="str">
        <f>Permitted_sources!C664</f>
        <v>3503102</v>
      </c>
      <c r="D1049" s="33" t="str">
        <f>Permitted_sources!V664</f>
        <v>20200201</v>
      </c>
      <c r="E1049" s="33" t="str">
        <f>VLOOKUP(D1049,SCC_xref!$L$6:$M1467,2,FALSE)</f>
        <v>Permitted Compressor Engines</v>
      </c>
      <c r="F1049" s="214">
        <f>Permitted_sources!W664</f>
        <v>10.91</v>
      </c>
      <c r="G1049" s="214">
        <f>Permitted_sources!X664</f>
        <v>0.66</v>
      </c>
      <c r="H1049" s="214">
        <f>Permitted_sources!Y664</f>
        <v>16.21</v>
      </c>
      <c r="I1049" s="214">
        <f>Permitted_sources!Z664</f>
        <v>0.66</v>
      </c>
      <c r="J1049" s="214">
        <f>Permitted_sources!AA664</f>
        <v>0.2</v>
      </c>
      <c r="K1049" s="395" t="str">
        <f t="shared" si="16"/>
        <v>Tribal/Non-tribal</v>
      </c>
    </row>
    <row r="1050" spans="1:11" s="33" customFormat="1">
      <c r="A1050" s="33" t="s">
        <v>387</v>
      </c>
      <c r="B1050" s="33" t="str">
        <f>Permitted_sources!B665</f>
        <v>35</v>
      </c>
      <c r="C1050" s="33" t="str">
        <f>Permitted_sources!C665</f>
        <v>3503102</v>
      </c>
      <c r="D1050" s="33" t="str">
        <f>Permitted_sources!V665</f>
        <v>20200201</v>
      </c>
      <c r="E1050" s="33" t="str">
        <f>VLOOKUP(D1050,SCC_xref!$L$6:$M1468,2,FALSE)</f>
        <v>Permitted Compressor Engines</v>
      </c>
      <c r="F1050" s="214">
        <f>Permitted_sources!W665</f>
        <v>8.3699999999999992</v>
      </c>
      <c r="G1050" s="214">
        <f>Permitted_sources!X665</f>
        <v>0.51</v>
      </c>
      <c r="H1050" s="214">
        <f>Permitted_sources!Y665</f>
        <v>12.42</v>
      </c>
      <c r="I1050" s="214">
        <f>Permitted_sources!Z665</f>
        <v>0.51</v>
      </c>
      <c r="J1050" s="214">
        <f>Permitted_sources!AA665</f>
        <v>0.15</v>
      </c>
      <c r="K1050" s="395" t="str">
        <f t="shared" si="16"/>
        <v>Tribal/Non-tribal</v>
      </c>
    </row>
    <row r="1051" spans="1:11" s="33" customFormat="1">
      <c r="A1051" s="33" t="s">
        <v>387</v>
      </c>
      <c r="B1051" s="33" t="str">
        <f>Permitted_sources!B666</f>
        <v>35</v>
      </c>
      <c r="C1051" s="33" t="str">
        <f>Permitted_sources!C666</f>
        <v>3503102</v>
      </c>
      <c r="D1051" s="33" t="str">
        <f>Permitted_sources!V666</f>
        <v>31088811</v>
      </c>
      <c r="E1051" s="33" t="str">
        <f>VLOOKUP(D1051,SCC_xref!$L$6:$M1469,2,FALSE)</f>
        <v>Permitted Fugitives</v>
      </c>
      <c r="F1051" s="214">
        <f>Permitted_sources!W666</f>
        <v>0</v>
      </c>
      <c r="G1051" s="214">
        <f>Permitted_sources!X666</f>
        <v>0.55600000000000005</v>
      </c>
      <c r="H1051" s="214">
        <f>Permitted_sources!Y666</f>
        <v>0</v>
      </c>
      <c r="I1051" s="214">
        <f>Permitted_sources!Z666</f>
        <v>0</v>
      </c>
      <c r="J1051" s="214">
        <f>Permitted_sources!AA666</f>
        <v>0</v>
      </c>
      <c r="K1051" s="395" t="str">
        <f t="shared" si="16"/>
        <v>Tribal/Non-tribal</v>
      </c>
    </row>
    <row r="1052" spans="1:11" s="33" customFormat="1">
      <c r="A1052" s="33" t="s">
        <v>387</v>
      </c>
      <c r="B1052" s="33" t="str">
        <f>Permitted_sources!B667</f>
        <v>35</v>
      </c>
      <c r="C1052" s="33" t="str">
        <f>Permitted_sources!C667</f>
        <v>3503902</v>
      </c>
      <c r="D1052" s="33" t="str">
        <f>Permitted_sources!V667</f>
        <v>20200201</v>
      </c>
      <c r="E1052" s="33" t="str">
        <f>VLOOKUP(D1052,SCC_xref!$L$6:$M1470,2,FALSE)</f>
        <v>Permitted Compressor Engines</v>
      </c>
      <c r="F1052" s="214">
        <f>Permitted_sources!W667</f>
        <v>4</v>
      </c>
      <c r="G1052" s="214">
        <f>Permitted_sources!X667</f>
        <v>0.3</v>
      </c>
      <c r="H1052" s="214">
        <f>Permitted_sources!Y667</f>
        <v>6.2</v>
      </c>
      <c r="I1052" s="214">
        <f>Permitted_sources!Z667</f>
        <v>0</v>
      </c>
      <c r="J1052" s="214">
        <f>Permitted_sources!AA667</f>
        <v>0.1</v>
      </c>
      <c r="K1052" s="395" t="str">
        <f t="shared" si="16"/>
        <v>Tribal/Non-tribal</v>
      </c>
    </row>
    <row r="1053" spans="1:11" s="33" customFormat="1">
      <c r="A1053" s="33" t="s">
        <v>387</v>
      </c>
      <c r="B1053" s="33" t="str">
        <f>Permitted_sources!B668</f>
        <v>35</v>
      </c>
      <c r="C1053" s="33" t="str">
        <f>Permitted_sources!C668</f>
        <v>3503902</v>
      </c>
      <c r="D1053" s="33" t="str">
        <f>Permitted_sources!V668</f>
        <v>20200201</v>
      </c>
      <c r="E1053" s="33" t="str">
        <f>VLOOKUP(D1053,SCC_xref!$L$6:$M1471,2,FALSE)</f>
        <v>Permitted Compressor Engines</v>
      </c>
      <c r="F1053" s="214">
        <f>Permitted_sources!W668</f>
        <v>15.8</v>
      </c>
      <c r="G1053" s="214">
        <f>Permitted_sources!X668</f>
        <v>1.1000000000000001</v>
      </c>
      <c r="H1053" s="214">
        <f>Permitted_sources!Y668</f>
        <v>24.5</v>
      </c>
      <c r="I1053" s="214">
        <f>Permitted_sources!Z668</f>
        <v>0.2</v>
      </c>
      <c r="J1053" s="214">
        <f>Permitted_sources!AA668</f>
        <v>0.4</v>
      </c>
      <c r="K1053" s="395" t="str">
        <f t="shared" si="16"/>
        <v>Tribal/Non-tribal</v>
      </c>
    </row>
    <row r="1054" spans="1:11" s="33" customFormat="1">
      <c r="A1054" s="33" t="s">
        <v>387</v>
      </c>
      <c r="B1054" s="33" t="str">
        <f>Permitted_sources!B669</f>
        <v>35</v>
      </c>
      <c r="C1054" s="33" t="str">
        <f>Permitted_sources!C669</f>
        <v>3503902</v>
      </c>
      <c r="D1054" s="33" t="str">
        <f>Permitted_sources!V669</f>
        <v>20200201</v>
      </c>
      <c r="E1054" s="33" t="str">
        <f>VLOOKUP(D1054,SCC_xref!$L$6:$M1472,2,FALSE)</f>
        <v>Permitted Compressor Engines</v>
      </c>
      <c r="F1054" s="214">
        <f>Permitted_sources!W669</f>
        <v>17.600000000000001</v>
      </c>
      <c r="G1054" s="214">
        <f>Permitted_sources!X669</f>
        <v>1.3</v>
      </c>
      <c r="H1054" s="214">
        <f>Permitted_sources!Y669</f>
        <v>27.2</v>
      </c>
      <c r="I1054" s="214">
        <f>Permitted_sources!Z669</f>
        <v>0.2</v>
      </c>
      <c r="J1054" s="214">
        <f>Permitted_sources!AA669</f>
        <v>0.4</v>
      </c>
      <c r="K1054" s="395" t="str">
        <f t="shared" si="16"/>
        <v>Tribal/Non-tribal</v>
      </c>
    </row>
    <row r="1055" spans="1:11" s="33" customFormat="1">
      <c r="A1055" s="33" t="s">
        <v>387</v>
      </c>
      <c r="B1055" s="33" t="str">
        <f>Permitted_sources!B670</f>
        <v>35</v>
      </c>
      <c r="C1055" s="33" t="str">
        <f>Permitted_sources!C670</f>
        <v>3503902</v>
      </c>
      <c r="D1055" s="33" t="str">
        <f>Permitted_sources!V670</f>
        <v>20200201</v>
      </c>
      <c r="E1055" s="33" t="str">
        <f>VLOOKUP(D1055,SCC_xref!$L$6:$M1473,2,FALSE)</f>
        <v>Permitted Compressor Engines</v>
      </c>
      <c r="F1055" s="214">
        <f>Permitted_sources!W670</f>
        <v>10</v>
      </c>
      <c r="G1055" s="214">
        <f>Permitted_sources!X670</f>
        <v>0.7</v>
      </c>
      <c r="H1055" s="214">
        <f>Permitted_sources!Y670</f>
        <v>15.4</v>
      </c>
      <c r="I1055" s="214">
        <f>Permitted_sources!Z670</f>
        <v>0.1</v>
      </c>
      <c r="J1055" s="214">
        <f>Permitted_sources!AA670</f>
        <v>0.2</v>
      </c>
      <c r="K1055" s="395" t="str">
        <f t="shared" si="16"/>
        <v>Tribal/Non-tribal</v>
      </c>
    </row>
    <row r="1056" spans="1:11" s="33" customFormat="1">
      <c r="A1056" s="33" t="s">
        <v>387</v>
      </c>
      <c r="B1056" s="33" t="str">
        <f>Permitted_sources!B671</f>
        <v>35</v>
      </c>
      <c r="C1056" s="33" t="str">
        <f>Permitted_sources!C671</f>
        <v>3503902</v>
      </c>
      <c r="D1056" s="33" t="str">
        <f>Permitted_sources!V671</f>
        <v>20200201</v>
      </c>
      <c r="E1056" s="33" t="str">
        <f>VLOOKUP(D1056,SCC_xref!$L$6:$M1474,2,FALSE)</f>
        <v>Permitted Compressor Engines</v>
      </c>
      <c r="F1056" s="214">
        <f>Permitted_sources!W671</f>
        <v>17.3</v>
      </c>
      <c r="G1056" s="214">
        <f>Permitted_sources!X671</f>
        <v>1.2</v>
      </c>
      <c r="H1056" s="214">
        <f>Permitted_sources!Y671</f>
        <v>26.7</v>
      </c>
      <c r="I1056" s="214">
        <f>Permitted_sources!Z671</f>
        <v>0.2</v>
      </c>
      <c r="J1056" s="214">
        <f>Permitted_sources!AA671</f>
        <v>0.4</v>
      </c>
      <c r="K1056" s="395" t="str">
        <f t="shared" si="16"/>
        <v>Tribal/Non-tribal</v>
      </c>
    </row>
    <row r="1057" spans="1:11" s="33" customFormat="1">
      <c r="A1057" s="33" t="s">
        <v>387</v>
      </c>
      <c r="B1057" s="33" t="str">
        <f>Permitted_sources!B672</f>
        <v>35</v>
      </c>
      <c r="C1057" s="33" t="str">
        <f>Permitted_sources!C672</f>
        <v>3503902</v>
      </c>
      <c r="D1057" s="33" t="str">
        <f>Permitted_sources!V672</f>
        <v>20200201</v>
      </c>
      <c r="E1057" s="33" t="str">
        <f>VLOOKUP(D1057,SCC_xref!$L$6:$M1475,2,FALSE)</f>
        <v>Permitted Compressor Engines</v>
      </c>
      <c r="F1057" s="214">
        <f>Permitted_sources!W672</f>
        <v>8.1999999999999993</v>
      </c>
      <c r="G1057" s="214">
        <f>Permitted_sources!X672</f>
        <v>0.6</v>
      </c>
      <c r="H1057" s="214">
        <f>Permitted_sources!Y672</f>
        <v>12.7</v>
      </c>
      <c r="I1057" s="214">
        <f>Permitted_sources!Z672</f>
        <v>0.1</v>
      </c>
      <c r="J1057" s="214">
        <f>Permitted_sources!AA672</f>
        <v>0.2</v>
      </c>
      <c r="K1057" s="395" t="str">
        <f t="shared" si="16"/>
        <v>Tribal/Non-tribal</v>
      </c>
    </row>
    <row r="1058" spans="1:11" s="33" customFormat="1">
      <c r="A1058" s="33" t="s">
        <v>387</v>
      </c>
      <c r="B1058" s="33" t="str">
        <f>Permitted_sources!B673</f>
        <v>35</v>
      </c>
      <c r="C1058" s="33" t="str">
        <f>Permitted_sources!C673</f>
        <v>3503902</v>
      </c>
      <c r="D1058" s="33" t="str">
        <f>Permitted_sources!V673</f>
        <v>20200201</v>
      </c>
      <c r="E1058" s="33" t="str">
        <f>VLOOKUP(D1058,SCC_xref!$L$6:$M1476,2,FALSE)</f>
        <v>Permitted Compressor Engines</v>
      </c>
      <c r="F1058" s="214">
        <f>Permitted_sources!W673</f>
        <v>16.399999999999999</v>
      </c>
      <c r="G1058" s="214">
        <f>Permitted_sources!X673</f>
        <v>1.2</v>
      </c>
      <c r="H1058" s="214">
        <f>Permitted_sources!Y673</f>
        <v>25.3</v>
      </c>
      <c r="I1058" s="214">
        <f>Permitted_sources!Z673</f>
        <v>0.2</v>
      </c>
      <c r="J1058" s="214">
        <f>Permitted_sources!AA673</f>
        <v>0.4</v>
      </c>
      <c r="K1058" s="395" t="str">
        <f t="shared" si="16"/>
        <v>Tribal/Non-tribal</v>
      </c>
    </row>
    <row r="1059" spans="1:11" s="33" customFormat="1">
      <c r="A1059" s="33" t="s">
        <v>387</v>
      </c>
      <c r="B1059" s="33" t="str">
        <f>Permitted_sources!B674</f>
        <v>35</v>
      </c>
      <c r="C1059" s="33" t="str">
        <f>Permitted_sources!C674</f>
        <v>3503902</v>
      </c>
      <c r="D1059" s="33" t="str">
        <f>Permitted_sources!V674</f>
        <v>20200202</v>
      </c>
      <c r="E1059" s="33" t="str">
        <f>VLOOKUP(D1059,SCC_xref!$L$6:$M1477,2,FALSE)</f>
        <v>Permitted Compressor Engines</v>
      </c>
      <c r="F1059" s="214">
        <f>Permitted_sources!W674</f>
        <v>140.1</v>
      </c>
      <c r="G1059" s="214">
        <f>Permitted_sources!X674</f>
        <v>77.099999999999994</v>
      </c>
      <c r="H1059" s="214">
        <f>Permitted_sources!Y674</f>
        <v>62.6</v>
      </c>
      <c r="I1059" s="214">
        <f>Permitted_sources!Z674</f>
        <v>0</v>
      </c>
      <c r="J1059" s="214">
        <f>Permitted_sources!AA674</f>
        <v>2.1</v>
      </c>
      <c r="K1059" s="395" t="str">
        <f t="shared" si="16"/>
        <v>Tribal/Non-tribal</v>
      </c>
    </row>
    <row r="1060" spans="1:11" s="33" customFormat="1">
      <c r="A1060" s="33" t="s">
        <v>387</v>
      </c>
      <c r="B1060" s="33" t="str">
        <f>Permitted_sources!B675</f>
        <v>35</v>
      </c>
      <c r="C1060" s="33" t="str">
        <f>Permitted_sources!C675</f>
        <v>3503902</v>
      </c>
      <c r="D1060" s="33" t="str">
        <f>Permitted_sources!V675</f>
        <v>20200201</v>
      </c>
      <c r="E1060" s="33" t="str">
        <f>VLOOKUP(D1060,SCC_xref!$L$6:$M1478,2,FALSE)</f>
        <v>Permitted Compressor Engines</v>
      </c>
      <c r="F1060" s="214">
        <f>Permitted_sources!W675</f>
        <v>28.9</v>
      </c>
      <c r="G1060" s="214">
        <f>Permitted_sources!X675</f>
        <v>0.4</v>
      </c>
      <c r="H1060" s="214">
        <f>Permitted_sources!Y675</f>
        <v>6.9</v>
      </c>
      <c r="I1060" s="214">
        <f>Permitted_sources!Z675</f>
        <v>0.2</v>
      </c>
      <c r="J1060" s="214">
        <f>Permitted_sources!AA675</f>
        <v>0.4</v>
      </c>
      <c r="K1060" s="395" t="str">
        <f t="shared" si="16"/>
        <v>Tribal/Non-tribal</v>
      </c>
    </row>
    <row r="1061" spans="1:11" s="33" customFormat="1">
      <c r="A1061" s="33" t="s">
        <v>387</v>
      </c>
      <c r="B1061" s="33" t="str">
        <f>Permitted_sources!B676</f>
        <v>35</v>
      </c>
      <c r="C1061" s="33" t="str">
        <f>Permitted_sources!C676</f>
        <v>3503902</v>
      </c>
      <c r="D1061" s="33" t="str">
        <f>Permitted_sources!V676</f>
        <v>31000404</v>
      </c>
      <c r="E1061" s="33" t="str">
        <f>VLOOKUP(D1061,SCC_xref!$L$6:$M1479,2,FALSE)</f>
        <v>Permitted Process Heaters</v>
      </c>
      <c r="F1061" s="214">
        <f>Permitted_sources!W676</f>
        <v>15.3</v>
      </c>
      <c r="G1061" s="214">
        <f>Permitted_sources!X676</f>
        <v>0.3</v>
      </c>
      <c r="H1061" s="214">
        <f>Permitted_sources!Y676</f>
        <v>3.8</v>
      </c>
      <c r="I1061" s="214">
        <f>Permitted_sources!Z676</f>
        <v>0.1</v>
      </c>
      <c r="J1061" s="214">
        <f>Permitted_sources!AA676</f>
        <v>0.7</v>
      </c>
      <c r="K1061" s="395" t="str">
        <f t="shared" si="16"/>
        <v>Tribal/Non-tribal</v>
      </c>
    </row>
    <row r="1062" spans="1:11" s="33" customFormat="1">
      <c r="A1062" s="33" t="s">
        <v>387</v>
      </c>
      <c r="B1062" s="33" t="str">
        <f>Permitted_sources!B677</f>
        <v>35</v>
      </c>
      <c r="C1062" s="33" t="str">
        <f>Permitted_sources!C677</f>
        <v>3503902</v>
      </c>
      <c r="D1062" s="33" t="str">
        <f>Permitted_sources!V677</f>
        <v>31000305</v>
      </c>
      <c r="E1062" s="33" t="str">
        <f>VLOOKUP(D1062,SCC_xref!$L$6:$M1480,2,FALSE)</f>
        <v>Permitted Natural Gas Production, Gas Sweetening: Amine Process</v>
      </c>
      <c r="F1062" s="214">
        <f>Permitted_sources!W677</f>
        <v>0</v>
      </c>
      <c r="G1062" s="214">
        <f>Permitted_sources!X677</f>
        <v>8.9</v>
      </c>
      <c r="H1062" s="214">
        <f>Permitted_sources!Y677</f>
        <v>0</v>
      </c>
      <c r="I1062" s="214">
        <f>Permitted_sources!Z677</f>
        <v>0</v>
      </c>
      <c r="J1062" s="214">
        <f>Permitted_sources!AA677</f>
        <v>0</v>
      </c>
      <c r="K1062" s="395" t="str">
        <f t="shared" si="16"/>
        <v>Tribal/Non-tribal</v>
      </c>
    </row>
    <row r="1063" spans="1:11" s="33" customFormat="1">
      <c r="A1063" s="33" t="s">
        <v>387</v>
      </c>
      <c r="B1063" s="33" t="str">
        <f>Permitted_sources!B678</f>
        <v>35</v>
      </c>
      <c r="C1063" s="33" t="str">
        <f>Permitted_sources!C678</f>
        <v>3503902</v>
      </c>
      <c r="D1063" s="33" t="str">
        <f>Permitted_sources!V678</f>
        <v>31000205</v>
      </c>
      <c r="E1063" s="33" t="str">
        <f>VLOOKUP(D1063,SCC_xref!$L$6:$M1481,2,FALSE)</f>
        <v>Permitted Natural Gas Production, Flares</v>
      </c>
      <c r="F1063" s="214">
        <f>Permitted_sources!W678</f>
        <v>0.6</v>
      </c>
      <c r="G1063" s="214">
        <f>Permitted_sources!X678</f>
        <v>1.8</v>
      </c>
      <c r="H1063" s="214">
        <f>Permitted_sources!Y678</f>
        <v>4</v>
      </c>
      <c r="I1063" s="214">
        <f>Permitted_sources!Z678</f>
        <v>0</v>
      </c>
      <c r="J1063" s="214">
        <f>Permitted_sources!AA678</f>
        <v>0</v>
      </c>
      <c r="K1063" s="395" t="str">
        <f t="shared" si="16"/>
        <v>Tribal/Non-tribal</v>
      </c>
    </row>
    <row r="1064" spans="1:11" s="33" customFormat="1">
      <c r="A1064" s="33" t="s">
        <v>387</v>
      </c>
      <c r="B1064" s="33" t="str">
        <f>Permitted_sources!B679</f>
        <v>35</v>
      </c>
      <c r="C1064" s="33" t="str">
        <f>Permitted_sources!C679</f>
        <v>3503902</v>
      </c>
      <c r="D1064" s="33" t="str">
        <f>Permitted_sources!V679</f>
        <v>40400314</v>
      </c>
      <c r="E1064" s="33" t="str">
        <f>VLOOKUP(D1064,SCC_xref!$L$6:$M1482,2,FALSE)</f>
        <v>Permitted Tank Losses</v>
      </c>
      <c r="F1064" s="214">
        <f>Permitted_sources!W679</f>
        <v>0</v>
      </c>
      <c r="G1064" s="214">
        <f>Permitted_sources!X679</f>
        <v>1.1000000000000001</v>
      </c>
      <c r="H1064" s="214">
        <f>Permitted_sources!Y679</f>
        <v>0</v>
      </c>
      <c r="I1064" s="214">
        <f>Permitted_sources!Z679</f>
        <v>0</v>
      </c>
      <c r="J1064" s="214">
        <f>Permitted_sources!AA679</f>
        <v>0</v>
      </c>
      <c r="K1064" s="395" t="str">
        <f t="shared" si="16"/>
        <v>Tribal/Non-tribal</v>
      </c>
    </row>
    <row r="1065" spans="1:11" s="33" customFormat="1">
      <c r="A1065" s="33" t="s">
        <v>387</v>
      </c>
      <c r="B1065" s="33" t="str">
        <f>Permitted_sources!B680</f>
        <v>35</v>
      </c>
      <c r="C1065" s="33" t="str">
        <f>Permitted_sources!C680</f>
        <v>3503902</v>
      </c>
      <c r="D1065" s="33" t="str">
        <f>Permitted_sources!V680</f>
        <v>20200254</v>
      </c>
      <c r="E1065" s="33" t="str">
        <f>VLOOKUP(D1065,SCC_xref!$L$6:$M1483,2,FALSE)</f>
        <v>Permitted Compressor Engines</v>
      </c>
      <c r="F1065" s="214">
        <f>Permitted_sources!W680</f>
        <v>6.0629999999999997</v>
      </c>
      <c r="G1065" s="214">
        <f>Permitted_sources!X680</f>
        <v>3.8330000000000002</v>
      </c>
      <c r="H1065" s="214">
        <f>Permitted_sources!Y680</f>
        <v>9.83</v>
      </c>
      <c r="I1065" s="214">
        <f>Permitted_sources!Z680</f>
        <v>1.7999999999999999E-2</v>
      </c>
      <c r="J1065" s="214">
        <f>Permitted_sources!AA680</f>
        <v>0.311</v>
      </c>
      <c r="K1065" s="395" t="str">
        <f t="shared" si="16"/>
        <v>Tribal/Non-tribal</v>
      </c>
    </row>
    <row r="1066" spans="1:11" s="33" customFormat="1">
      <c r="A1066" s="33" t="s">
        <v>387</v>
      </c>
      <c r="B1066" s="33" t="str">
        <f>Permitted_sources!B681</f>
        <v>35</v>
      </c>
      <c r="C1066" s="33" t="str">
        <f>Permitted_sources!C681</f>
        <v>3503902</v>
      </c>
      <c r="D1066" s="33" t="str">
        <f>Permitted_sources!V681</f>
        <v>20200254</v>
      </c>
      <c r="E1066" s="33" t="str">
        <f>VLOOKUP(D1066,SCC_xref!$L$6:$M1484,2,FALSE)</f>
        <v>Permitted Compressor Engines</v>
      </c>
      <c r="F1066" s="214">
        <f>Permitted_sources!W681</f>
        <v>0.76400000000000001</v>
      </c>
      <c r="G1066" s="214">
        <f>Permitted_sources!X681</f>
        <v>0.48299999999999998</v>
      </c>
      <c r="H1066" s="214">
        <f>Permitted_sources!Y681</f>
        <v>1.2390000000000001</v>
      </c>
      <c r="I1066" s="214">
        <f>Permitted_sources!Z681</f>
        <v>2E-3</v>
      </c>
      <c r="J1066" s="214">
        <f>Permitted_sources!AA681</f>
        <v>3.9E-2</v>
      </c>
      <c r="K1066" s="395" t="str">
        <f t="shared" si="16"/>
        <v>Tribal/Non-tribal</v>
      </c>
    </row>
    <row r="1067" spans="1:11" s="33" customFormat="1">
      <c r="A1067" s="33" t="s">
        <v>387</v>
      </c>
      <c r="B1067" s="33" t="str">
        <f>Permitted_sources!B682</f>
        <v>35</v>
      </c>
      <c r="C1067" s="33" t="str">
        <f>Permitted_sources!C682</f>
        <v>3503902</v>
      </c>
      <c r="D1067" s="33" t="str">
        <f>Permitted_sources!V682</f>
        <v>20200254</v>
      </c>
      <c r="E1067" s="33" t="str">
        <f>VLOOKUP(D1067,SCC_xref!$L$6:$M1485,2,FALSE)</f>
        <v>Permitted Compressor Engines</v>
      </c>
      <c r="F1067" s="214">
        <f>Permitted_sources!W682</f>
        <v>13.972</v>
      </c>
      <c r="G1067" s="214">
        <f>Permitted_sources!X682</f>
        <v>8.8320000000000007</v>
      </c>
      <c r="H1067" s="214">
        <f>Permitted_sources!Y682</f>
        <v>22.652000000000001</v>
      </c>
      <c r="I1067" s="214">
        <f>Permitted_sources!Z682</f>
        <v>4.2000000000000003E-2</v>
      </c>
      <c r="J1067" s="214">
        <f>Permitted_sources!AA682</f>
        <v>0.71599999999999997</v>
      </c>
      <c r="K1067" s="395" t="str">
        <f t="shared" si="16"/>
        <v>Tribal/Non-tribal</v>
      </c>
    </row>
    <row r="1068" spans="1:11" s="33" customFormat="1">
      <c r="A1068" s="33" t="s">
        <v>387</v>
      </c>
      <c r="B1068" s="33" t="str">
        <f>Permitted_sources!B683</f>
        <v>35</v>
      </c>
      <c r="C1068" s="33" t="str">
        <f>Permitted_sources!C683</f>
        <v>3503902</v>
      </c>
      <c r="D1068" s="33" t="str">
        <f>Permitted_sources!V683</f>
        <v>20200254</v>
      </c>
      <c r="E1068" s="33" t="str">
        <f>VLOOKUP(D1068,SCC_xref!$L$6:$M1486,2,FALSE)</f>
        <v>Permitted Compressor Engines</v>
      </c>
      <c r="F1068" s="214">
        <f>Permitted_sources!W683</f>
        <v>0.78800000000000003</v>
      </c>
      <c r="G1068" s="214">
        <f>Permitted_sources!X683</f>
        <v>0.498</v>
      </c>
      <c r="H1068" s="214">
        <f>Permitted_sources!Y683</f>
        <v>1.278</v>
      </c>
      <c r="I1068" s="214">
        <f>Permitted_sources!Z683</f>
        <v>2E-3</v>
      </c>
      <c r="J1068" s="214">
        <f>Permitted_sources!AA683</f>
        <v>0.04</v>
      </c>
      <c r="K1068" s="395" t="str">
        <f t="shared" si="16"/>
        <v>Tribal/Non-tribal</v>
      </c>
    </row>
    <row r="1069" spans="1:11" s="33" customFormat="1">
      <c r="A1069" s="33" t="s">
        <v>387</v>
      </c>
      <c r="B1069" s="33" t="str">
        <f>Permitted_sources!B684</f>
        <v>35</v>
      </c>
      <c r="C1069" s="33" t="str">
        <f>Permitted_sources!C684</f>
        <v>3503902</v>
      </c>
      <c r="D1069" s="33" t="str">
        <f>Permitted_sources!V684</f>
        <v>20200254</v>
      </c>
      <c r="E1069" s="33" t="str">
        <f>VLOOKUP(D1069,SCC_xref!$L$6:$M1487,2,FALSE)</f>
        <v>Permitted Compressor Engines</v>
      </c>
      <c r="F1069" s="214">
        <f>Permitted_sources!W684</f>
        <v>12.483000000000001</v>
      </c>
      <c r="G1069" s="214">
        <f>Permitted_sources!X684</f>
        <v>7.8920000000000003</v>
      </c>
      <c r="H1069" s="214">
        <f>Permitted_sources!Y684</f>
        <v>20.239000000000001</v>
      </c>
      <c r="I1069" s="214">
        <f>Permitted_sources!Z684</f>
        <v>3.7999999999999999E-2</v>
      </c>
      <c r="J1069" s="214">
        <f>Permitted_sources!AA684</f>
        <v>0.63900000000000001</v>
      </c>
      <c r="K1069" s="395" t="str">
        <f t="shared" si="16"/>
        <v>Tribal/Non-tribal</v>
      </c>
    </row>
    <row r="1070" spans="1:11" s="33" customFormat="1">
      <c r="A1070" s="33" t="s">
        <v>387</v>
      </c>
      <c r="B1070" s="33" t="str">
        <f>Permitted_sources!B685</f>
        <v>35</v>
      </c>
      <c r="C1070" s="33" t="str">
        <f>Permitted_sources!C685</f>
        <v>3503902</v>
      </c>
      <c r="D1070" s="33" t="str">
        <f>Permitted_sources!V685</f>
        <v>40400311</v>
      </c>
      <c r="E1070" s="33" t="str">
        <f>VLOOKUP(D1070,SCC_xref!$L$6:$M1488,2,FALSE)</f>
        <v>Permitted Tank Losses</v>
      </c>
      <c r="F1070" s="214">
        <f>Permitted_sources!W685</f>
        <v>0</v>
      </c>
      <c r="G1070" s="214">
        <f>Permitted_sources!X685</f>
        <v>0.81</v>
      </c>
      <c r="H1070" s="214">
        <f>Permitted_sources!Y685</f>
        <v>0</v>
      </c>
      <c r="I1070" s="214">
        <f>Permitted_sources!Z685</f>
        <v>0</v>
      </c>
      <c r="J1070" s="214">
        <f>Permitted_sources!AA685</f>
        <v>0</v>
      </c>
      <c r="K1070" s="395" t="str">
        <f t="shared" si="16"/>
        <v>Tribal/Non-tribal</v>
      </c>
    </row>
    <row r="1071" spans="1:11" s="33" customFormat="1">
      <c r="A1071" s="33" t="s">
        <v>387</v>
      </c>
      <c r="B1071" s="33" t="str">
        <f>Permitted_sources!B686</f>
        <v>35</v>
      </c>
      <c r="C1071" s="33" t="str">
        <f>Permitted_sources!C686</f>
        <v>3503902</v>
      </c>
      <c r="D1071" s="33" t="str">
        <f>Permitted_sources!V686</f>
        <v>31000299</v>
      </c>
      <c r="E1071" s="33" t="str">
        <f>VLOOKUP(D1071,SCC_xref!$L$6:$M1489,2,FALSE)</f>
        <v>Permitted Natural Gas Production, Other Not Classified</v>
      </c>
      <c r="F1071" s="214">
        <f>Permitted_sources!W686</f>
        <v>0</v>
      </c>
      <c r="G1071" s="214">
        <f>Permitted_sources!X686</f>
        <v>0.7</v>
      </c>
      <c r="H1071" s="214">
        <f>Permitted_sources!Y686</f>
        <v>0</v>
      </c>
      <c r="I1071" s="214">
        <f>Permitted_sources!Z686</f>
        <v>0</v>
      </c>
      <c r="J1071" s="214">
        <f>Permitted_sources!AA686</f>
        <v>0</v>
      </c>
      <c r="K1071" s="395" t="str">
        <f t="shared" si="16"/>
        <v>Tribal/Non-tribal</v>
      </c>
    </row>
    <row r="1072" spans="1:11" s="33" customFormat="1">
      <c r="A1072" s="33" t="s">
        <v>387</v>
      </c>
      <c r="B1072" s="33" t="str">
        <f>Permitted_sources!B687</f>
        <v>35</v>
      </c>
      <c r="C1072" s="33" t="str">
        <f>Permitted_sources!C687</f>
        <v>3503902</v>
      </c>
      <c r="D1072" s="33" t="str">
        <f>Permitted_sources!V687</f>
        <v>31088811</v>
      </c>
      <c r="E1072" s="33" t="str">
        <f>VLOOKUP(D1072,SCC_xref!$L$6:$M1490,2,FALSE)</f>
        <v>Permitted Fugitives</v>
      </c>
      <c r="F1072" s="214">
        <f>Permitted_sources!W687</f>
        <v>0</v>
      </c>
      <c r="G1072" s="214">
        <f>Permitted_sources!X687</f>
        <v>4.4999999999999998E-2</v>
      </c>
      <c r="H1072" s="214">
        <f>Permitted_sources!Y687</f>
        <v>0</v>
      </c>
      <c r="I1072" s="214">
        <f>Permitted_sources!Z687</f>
        <v>0</v>
      </c>
      <c r="J1072" s="214">
        <f>Permitted_sources!AA687</f>
        <v>0</v>
      </c>
      <c r="K1072" s="395" t="str">
        <f t="shared" si="16"/>
        <v>Tribal/Non-tribal</v>
      </c>
    </row>
    <row r="1073" spans="1:11" s="33" customFormat="1">
      <c r="A1073" s="33" t="s">
        <v>387</v>
      </c>
      <c r="B1073" s="33" t="str">
        <f>Permitted_sources!B688</f>
        <v>35</v>
      </c>
      <c r="C1073" s="33" t="str">
        <f>Permitted_sources!C688</f>
        <v>3503902</v>
      </c>
      <c r="D1073" s="33" t="str">
        <f>Permitted_sources!V688</f>
        <v>31000299</v>
      </c>
      <c r="E1073" s="33" t="str">
        <f>VLOOKUP(D1073,SCC_xref!$L$6:$M1491,2,FALSE)</f>
        <v>Permitted Natural Gas Production, Other Not Classified</v>
      </c>
      <c r="F1073" s="214">
        <f>Permitted_sources!W688</f>
        <v>0</v>
      </c>
      <c r="G1073" s="214">
        <f>Permitted_sources!X688</f>
        <v>5.05</v>
      </c>
      <c r="H1073" s="214">
        <f>Permitted_sources!Y688</f>
        <v>0</v>
      </c>
      <c r="I1073" s="214">
        <f>Permitted_sources!Z688</f>
        <v>0</v>
      </c>
      <c r="J1073" s="214">
        <f>Permitted_sources!AA688</f>
        <v>0</v>
      </c>
      <c r="K1073" s="395" t="str">
        <f t="shared" si="16"/>
        <v>Tribal/Non-tribal</v>
      </c>
    </row>
    <row r="1074" spans="1:11" s="33" customFormat="1">
      <c r="A1074" s="33" t="s">
        <v>387</v>
      </c>
      <c r="B1074" s="33" t="str">
        <f>Permitted_sources!B689</f>
        <v>35</v>
      </c>
      <c r="C1074" s="33" t="str">
        <f>Permitted_sources!C689</f>
        <v>3503902</v>
      </c>
      <c r="D1074" s="33" t="str">
        <f>Permitted_sources!V689</f>
        <v>20200201</v>
      </c>
      <c r="E1074" s="33" t="str">
        <f>VLOOKUP(D1074,SCC_xref!$L$6:$M1492,2,FALSE)</f>
        <v>Permitted Compressor Engines</v>
      </c>
      <c r="F1074" s="214">
        <f>Permitted_sources!W689</f>
        <v>72.7</v>
      </c>
      <c r="G1074" s="214">
        <f>Permitted_sources!X689</f>
        <v>2</v>
      </c>
      <c r="H1074" s="214">
        <f>Permitted_sources!Y689</f>
        <v>59.4</v>
      </c>
      <c r="I1074" s="214">
        <f>Permitted_sources!Z689</f>
        <v>0.5</v>
      </c>
      <c r="J1074" s="214">
        <f>Permitted_sources!AA689</f>
        <v>1</v>
      </c>
      <c r="K1074" s="395" t="str">
        <f t="shared" si="16"/>
        <v>Tribal/Non-tribal</v>
      </c>
    </row>
    <row r="1075" spans="1:11" s="33" customFormat="1">
      <c r="A1075" s="33" t="s">
        <v>387</v>
      </c>
      <c r="B1075" s="33" t="str">
        <f>Permitted_sources!B690</f>
        <v>35</v>
      </c>
      <c r="C1075" s="33" t="str">
        <f>Permitted_sources!C690</f>
        <v>3503902</v>
      </c>
      <c r="D1075" s="33" t="str">
        <f>Permitted_sources!V690</f>
        <v>20200201</v>
      </c>
      <c r="E1075" s="33" t="str">
        <f>VLOOKUP(D1075,SCC_xref!$L$6:$M1493,2,FALSE)</f>
        <v>Permitted Compressor Engines</v>
      </c>
      <c r="F1075" s="214">
        <f>Permitted_sources!W690</f>
        <v>74.8</v>
      </c>
      <c r="G1075" s="214">
        <f>Permitted_sources!X690</f>
        <v>2.1</v>
      </c>
      <c r="H1075" s="214">
        <f>Permitted_sources!Y690</f>
        <v>61.1</v>
      </c>
      <c r="I1075" s="214">
        <f>Permitted_sources!Z690</f>
        <v>0.5</v>
      </c>
      <c r="J1075" s="214">
        <f>Permitted_sources!AA690</f>
        <v>1</v>
      </c>
      <c r="K1075" s="395" t="str">
        <f t="shared" si="16"/>
        <v>Tribal/Non-tribal</v>
      </c>
    </row>
    <row r="1076" spans="1:11" s="33" customFormat="1">
      <c r="A1076" s="33" t="s">
        <v>387</v>
      </c>
      <c r="B1076" s="33" t="str">
        <f>Permitted_sources!B691</f>
        <v>35</v>
      </c>
      <c r="C1076" s="33" t="str">
        <f>Permitted_sources!C691</f>
        <v>3503902</v>
      </c>
      <c r="D1076" s="33" t="str">
        <f>Permitted_sources!V691</f>
        <v>20200201</v>
      </c>
      <c r="E1076" s="33" t="str">
        <f>VLOOKUP(D1076,SCC_xref!$L$6:$M1494,2,FALSE)</f>
        <v>Permitted Compressor Engines</v>
      </c>
      <c r="F1076" s="214">
        <f>Permitted_sources!W691</f>
        <v>48.2</v>
      </c>
      <c r="G1076" s="214">
        <f>Permitted_sources!X691</f>
        <v>2.1</v>
      </c>
      <c r="H1076" s="214">
        <f>Permitted_sources!Y691</f>
        <v>60.5</v>
      </c>
      <c r="I1076" s="214">
        <f>Permitted_sources!Z691</f>
        <v>0.4</v>
      </c>
      <c r="J1076" s="214">
        <f>Permitted_sources!AA691</f>
        <v>0.8</v>
      </c>
      <c r="K1076" s="395" t="str">
        <f t="shared" si="16"/>
        <v>Tribal/Non-tribal</v>
      </c>
    </row>
    <row r="1077" spans="1:11" s="33" customFormat="1">
      <c r="A1077" s="33" t="s">
        <v>387</v>
      </c>
      <c r="B1077" s="33" t="str">
        <f>Permitted_sources!B692</f>
        <v>35</v>
      </c>
      <c r="C1077" s="33" t="str">
        <f>Permitted_sources!C692</f>
        <v>3503902</v>
      </c>
      <c r="D1077" s="33" t="str">
        <f>Permitted_sources!V692</f>
        <v>40400311</v>
      </c>
      <c r="E1077" s="33" t="str">
        <f>VLOOKUP(D1077,SCC_xref!$L$6:$M1495,2,FALSE)</f>
        <v>Permitted Tank Losses</v>
      </c>
      <c r="F1077" s="214">
        <f>Permitted_sources!W692</f>
        <v>0</v>
      </c>
      <c r="G1077" s="214">
        <f>Permitted_sources!X692</f>
        <v>7.5</v>
      </c>
      <c r="H1077" s="214">
        <f>Permitted_sources!Y692</f>
        <v>0</v>
      </c>
      <c r="I1077" s="214">
        <f>Permitted_sources!Z692</f>
        <v>0</v>
      </c>
      <c r="J1077" s="214">
        <f>Permitted_sources!AA692</f>
        <v>0</v>
      </c>
      <c r="K1077" s="395" t="str">
        <f t="shared" si="16"/>
        <v>Tribal/Non-tribal</v>
      </c>
    </row>
    <row r="1078" spans="1:11" s="33" customFormat="1">
      <c r="A1078" s="33" t="s">
        <v>387</v>
      </c>
      <c r="B1078" s="33" t="str">
        <f>Permitted_sources!B693</f>
        <v>35</v>
      </c>
      <c r="C1078" s="33" t="str">
        <f>Permitted_sources!C693</f>
        <v>3503902</v>
      </c>
      <c r="D1078" s="33" t="str">
        <f>Permitted_sources!V693</f>
        <v>31000228</v>
      </c>
      <c r="E1078" s="33" t="str">
        <f>VLOOKUP(D1078,SCC_xref!$L$6:$M1496,2,FALSE)</f>
        <v>Permitted Dehydrator</v>
      </c>
      <c r="F1078" s="214">
        <f>Permitted_sources!W693</f>
        <v>0.7</v>
      </c>
      <c r="G1078" s="214">
        <f>Permitted_sources!X693</f>
        <v>0.1</v>
      </c>
      <c r="H1078" s="214">
        <f>Permitted_sources!Y693</f>
        <v>0.7</v>
      </c>
      <c r="I1078" s="214">
        <f>Permitted_sources!Z693</f>
        <v>0</v>
      </c>
      <c r="J1078" s="214">
        <f>Permitted_sources!AA693</f>
        <v>0</v>
      </c>
      <c r="K1078" s="395" t="str">
        <f t="shared" si="16"/>
        <v>Tribal/Non-tribal</v>
      </c>
    </row>
    <row r="1079" spans="1:11" s="33" customFormat="1">
      <c r="A1079" s="33" t="s">
        <v>387</v>
      </c>
      <c r="B1079" s="33" t="str">
        <f>Permitted_sources!B694</f>
        <v>35</v>
      </c>
      <c r="C1079" s="33" t="str">
        <f>Permitted_sources!C694</f>
        <v>3503902</v>
      </c>
      <c r="D1079" s="33" t="str">
        <f>Permitted_sources!V694</f>
        <v>31000227</v>
      </c>
      <c r="E1079" s="33" t="str">
        <f>VLOOKUP(D1079,SCC_xref!$L$6:$M1497,2,FALSE)</f>
        <v>Permitted Dehydrator</v>
      </c>
      <c r="F1079" s="214">
        <f>Permitted_sources!W694</f>
        <v>0</v>
      </c>
      <c r="G1079" s="214">
        <f>Permitted_sources!X694</f>
        <v>3.7</v>
      </c>
      <c r="H1079" s="214">
        <f>Permitted_sources!Y694</f>
        <v>0</v>
      </c>
      <c r="I1079" s="214">
        <f>Permitted_sources!Z694</f>
        <v>0</v>
      </c>
      <c r="J1079" s="214">
        <f>Permitted_sources!AA694</f>
        <v>0</v>
      </c>
      <c r="K1079" s="395" t="str">
        <f t="shared" si="16"/>
        <v>Tribal/Non-tribal</v>
      </c>
    </row>
    <row r="1080" spans="1:11" s="33" customFormat="1">
      <c r="A1080" s="33" t="s">
        <v>387</v>
      </c>
      <c r="B1080" s="33" t="str">
        <f>Permitted_sources!B695</f>
        <v>35</v>
      </c>
      <c r="C1080" s="33" t="str">
        <f>Permitted_sources!C695</f>
        <v>3503902</v>
      </c>
      <c r="D1080" s="33" t="str">
        <f>Permitted_sources!V695</f>
        <v>40400311</v>
      </c>
      <c r="E1080" s="33" t="str">
        <f>VLOOKUP(D1080,SCC_xref!$L$6:$M1498,2,FALSE)</f>
        <v>Permitted Tank Losses</v>
      </c>
      <c r="F1080" s="214">
        <f>Permitted_sources!W695</f>
        <v>0</v>
      </c>
      <c r="G1080" s="214">
        <f>Permitted_sources!X695</f>
        <v>7.5</v>
      </c>
      <c r="H1080" s="214">
        <f>Permitted_sources!Y695</f>
        <v>0</v>
      </c>
      <c r="I1080" s="214">
        <f>Permitted_sources!Z695</f>
        <v>0</v>
      </c>
      <c r="J1080" s="214">
        <f>Permitted_sources!AA695</f>
        <v>0</v>
      </c>
      <c r="K1080" s="395" t="str">
        <f t="shared" si="16"/>
        <v>Tribal/Non-tribal</v>
      </c>
    </row>
    <row r="1081" spans="1:11" s="33" customFormat="1">
      <c r="A1081" s="33" t="s">
        <v>387</v>
      </c>
      <c r="B1081" s="33" t="str">
        <f>Permitted_sources!B696</f>
        <v>35</v>
      </c>
      <c r="C1081" s="33" t="str">
        <f>Permitted_sources!C696</f>
        <v>3503902</v>
      </c>
      <c r="D1081" s="33" t="str">
        <f>Permitted_sources!V696</f>
        <v>31000205</v>
      </c>
      <c r="E1081" s="33" t="str">
        <f>VLOOKUP(D1081,SCC_xref!$L$6:$M1499,2,FALSE)</f>
        <v>Permitted Natural Gas Production, Flares</v>
      </c>
      <c r="F1081" s="214">
        <f>Permitted_sources!W696</f>
        <v>0.3</v>
      </c>
      <c r="G1081" s="214">
        <f>Permitted_sources!X696</f>
        <v>0</v>
      </c>
      <c r="H1081" s="214">
        <f>Permitted_sources!Y696</f>
        <v>2.6</v>
      </c>
      <c r="I1081" s="214">
        <f>Permitted_sources!Z696</f>
        <v>0</v>
      </c>
      <c r="J1081" s="214">
        <f>Permitted_sources!AA696</f>
        <v>0</v>
      </c>
      <c r="K1081" s="395" t="str">
        <f t="shared" si="16"/>
        <v>Tribal/Non-tribal</v>
      </c>
    </row>
    <row r="1082" spans="1:11" s="33" customFormat="1">
      <c r="A1082" s="33" t="s">
        <v>387</v>
      </c>
      <c r="B1082" s="33" t="str">
        <f>Permitted_sources!B697</f>
        <v>35</v>
      </c>
      <c r="C1082" s="33" t="str">
        <f>Permitted_sources!C697</f>
        <v>3503902</v>
      </c>
      <c r="D1082" s="33" t="str">
        <f>Permitted_sources!V697</f>
        <v>31088811</v>
      </c>
      <c r="E1082" s="33" t="str">
        <f>VLOOKUP(D1082,SCC_xref!$L$6:$M1500,2,FALSE)</f>
        <v>Permitted Fugitives</v>
      </c>
      <c r="F1082" s="214">
        <f>Permitted_sources!W697</f>
        <v>0</v>
      </c>
      <c r="G1082" s="214">
        <f>Permitted_sources!X697</f>
        <v>6.1</v>
      </c>
      <c r="H1082" s="214">
        <f>Permitted_sources!Y697</f>
        <v>0</v>
      </c>
      <c r="I1082" s="214">
        <f>Permitted_sources!Z697</f>
        <v>0</v>
      </c>
      <c r="J1082" s="214">
        <f>Permitted_sources!AA697</f>
        <v>0</v>
      </c>
      <c r="K1082" s="395" t="str">
        <f t="shared" si="16"/>
        <v>Tribal/Non-tribal</v>
      </c>
    </row>
    <row r="1083" spans="1:11" s="33" customFormat="1">
      <c r="A1083" s="33" t="s">
        <v>387</v>
      </c>
      <c r="B1083" s="33" t="str">
        <f>Permitted_sources!B698</f>
        <v>35</v>
      </c>
      <c r="C1083" s="33" t="str">
        <f>Permitted_sources!C698</f>
        <v>3503902</v>
      </c>
      <c r="D1083" s="33" t="str">
        <f>Permitted_sources!V698</f>
        <v>31088811</v>
      </c>
      <c r="E1083" s="33" t="str">
        <f>VLOOKUP(D1083,SCC_xref!$L$6:$M1501,2,FALSE)</f>
        <v>Permitted Fugitives</v>
      </c>
      <c r="F1083" s="214">
        <f>Permitted_sources!W698</f>
        <v>0</v>
      </c>
      <c r="G1083" s="214">
        <f>Permitted_sources!X698</f>
        <v>3.3</v>
      </c>
      <c r="H1083" s="214">
        <f>Permitted_sources!Y698</f>
        <v>0</v>
      </c>
      <c r="I1083" s="214">
        <f>Permitted_sources!Z698</f>
        <v>0</v>
      </c>
      <c r="J1083" s="214">
        <f>Permitted_sources!AA698</f>
        <v>0</v>
      </c>
      <c r="K1083" s="395" t="str">
        <f t="shared" si="16"/>
        <v>Tribal/Non-tribal</v>
      </c>
    </row>
    <row r="1084" spans="1:11" s="33" customFormat="1">
      <c r="A1084" s="33" t="s">
        <v>387</v>
      </c>
      <c r="B1084" s="33" t="str">
        <f>Permitted_sources!B699</f>
        <v>35</v>
      </c>
      <c r="C1084" s="33" t="str">
        <f>Permitted_sources!C699</f>
        <v>3503902</v>
      </c>
      <c r="D1084" s="33" t="str">
        <f>Permitted_sources!V699</f>
        <v>31088811</v>
      </c>
      <c r="E1084" s="33" t="str">
        <f>VLOOKUP(D1084,SCC_xref!$L$6:$M1502,2,FALSE)</f>
        <v>Permitted Fugitives</v>
      </c>
      <c r="F1084" s="214">
        <f>Permitted_sources!W699</f>
        <v>0</v>
      </c>
      <c r="G1084" s="214">
        <f>Permitted_sources!X699</f>
        <v>4.5</v>
      </c>
      <c r="H1084" s="214">
        <f>Permitted_sources!Y699</f>
        <v>0</v>
      </c>
      <c r="I1084" s="214">
        <f>Permitted_sources!Z699</f>
        <v>0</v>
      </c>
      <c r="J1084" s="214">
        <f>Permitted_sources!AA699</f>
        <v>0</v>
      </c>
      <c r="K1084" s="395" t="str">
        <f t="shared" si="16"/>
        <v>Tribal/Non-tribal</v>
      </c>
    </row>
    <row r="1085" spans="1:11" s="33" customFormat="1">
      <c r="A1085" s="33" t="s">
        <v>387</v>
      </c>
      <c r="B1085" s="33" t="str">
        <f>Permitted_sources!B700</f>
        <v>35</v>
      </c>
      <c r="C1085" s="33" t="str">
        <f>Permitted_sources!C700</f>
        <v>3503902</v>
      </c>
      <c r="D1085" s="33" t="str">
        <f>Permitted_sources!V700</f>
        <v>20200254</v>
      </c>
      <c r="E1085" s="33" t="str">
        <f>VLOOKUP(D1085,SCC_xref!$L$6:$M1503,2,FALSE)</f>
        <v>Permitted Compressor Engines</v>
      </c>
      <c r="F1085" s="214">
        <f>Permitted_sources!W700</f>
        <v>11.3</v>
      </c>
      <c r="G1085" s="214">
        <f>Permitted_sources!X700</f>
        <v>12.5</v>
      </c>
      <c r="H1085" s="214">
        <f>Permitted_sources!Y700</f>
        <v>34.700000000000003</v>
      </c>
      <c r="I1085" s="214">
        <f>Permitted_sources!Z700</f>
        <v>0</v>
      </c>
      <c r="J1085" s="214">
        <f>Permitted_sources!AA700</f>
        <v>0.5</v>
      </c>
      <c r="K1085" s="395" t="str">
        <f t="shared" si="16"/>
        <v>Tribal/Non-tribal</v>
      </c>
    </row>
    <row r="1086" spans="1:11" s="33" customFormat="1">
      <c r="A1086" s="33" t="s">
        <v>387</v>
      </c>
      <c r="B1086" s="33" t="str">
        <f>Permitted_sources!B701</f>
        <v>35</v>
      </c>
      <c r="C1086" s="33" t="str">
        <f>Permitted_sources!C701</f>
        <v>3503902</v>
      </c>
      <c r="D1086" s="33" t="str">
        <f>Permitted_sources!V701</f>
        <v>20200254</v>
      </c>
      <c r="E1086" s="33" t="str">
        <f>VLOOKUP(D1086,SCC_xref!$L$6:$M1504,2,FALSE)</f>
        <v>Permitted Compressor Engines</v>
      </c>
      <c r="F1086" s="214">
        <f>Permitted_sources!W701</f>
        <v>10.5</v>
      </c>
      <c r="G1086" s="214">
        <f>Permitted_sources!X701</f>
        <v>11.7</v>
      </c>
      <c r="H1086" s="214">
        <f>Permitted_sources!Y701</f>
        <v>32.299999999999997</v>
      </c>
      <c r="I1086" s="214">
        <f>Permitted_sources!Z701</f>
        <v>0</v>
      </c>
      <c r="J1086" s="214">
        <f>Permitted_sources!AA701</f>
        <v>0.5</v>
      </c>
      <c r="K1086" s="395" t="str">
        <f t="shared" si="16"/>
        <v>Tribal/Non-tribal</v>
      </c>
    </row>
    <row r="1087" spans="1:11" s="33" customFormat="1">
      <c r="A1087" s="33" t="s">
        <v>387</v>
      </c>
      <c r="B1087" s="33" t="str">
        <f>Permitted_sources!B702</f>
        <v>35</v>
      </c>
      <c r="C1087" s="33" t="str">
        <f>Permitted_sources!C702</f>
        <v>3503902</v>
      </c>
      <c r="D1087" s="33" t="str">
        <f>Permitted_sources!V702</f>
        <v>20200254</v>
      </c>
      <c r="E1087" s="33" t="str">
        <f>VLOOKUP(D1087,SCC_xref!$L$6:$M1505,2,FALSE)</f>
        <v>Permitted Compressor Engines</v>
      </c>
      <c r="F1087" s="214">
        <f>Permitted_sources!W702</f>
        <v>11.3</v>
      </c>
      <c r="G1087" s="214">
        <f>Permitted_sources!X702</f>
        <v>12.6</v>
      </c>
      <c r="H1087" s="214">
        <f>Permitted_sources!Y702</f>
        <v>34.9</v>
      </c>
      <c r="I1087" s="214">
        <f>Permitted_sources!Z702</f>
        <v>0</v>
      </c>
      <c r="J1087" s="214">
        <f>Permitted_sources!AA702</f>
        <v>0.5</v>
      </c>
      <c r="K1087" s="395" t="str">
        <f t="shared" si="16"/>
        <v>Tribal/Non-tribal</v>
      </c>
    </row>
    <row r="1088" spans="1:11" s="33" customFormat="1">
      <c r="A1088" s="33" t="s">
        <v>387</v>
      </c>
      <c r="B1088" s="33" t="str">
        <f>Permitted_sources!B703</f>
        <v>35</v>
      </c>
      <c r="C1088" s="33" t="str">
        <f>Permitted_sources!C703</f>
        <v>3503902</v>
      </c>
      <c r="D1088" s="33" t="str">
        <f>Permitted_sources!V703</f>
        <v>20200254</v>
      </c>
      <c r="E1088" s="33" t="str">
        <f>VLOOKUP(D1088,SCC_xref!$L$6:$M1506,2,FALSE)</f>
        <v>Permitted Compressor Engines</v>
      </c>
      <c r="F1088" s="214">
        <f>Permitted_sources!W703</f>
        <v>11.3</v>
      </c>
      <c r="G1088" s="214">
        <f>Permitted_sources!X703</f>
        <v>12.6</v>
      </c>
      <c r="H1088" s="214">
        <f>Permitted_sources!Y703</f>
        <v>34.700000000000003</v>
      </c>
      <c r="I1088" s="214">
        <f>Permitted_sources!Z703</f>
        <v>0</v>
      </c>
      <c r="J1088" s="214">
        <f>Permitted_sources!AA703</f>
        <v>0.5</v>
      </c>
      <c r="K1088" s="395" t="str">
        <f t="shared" si="16"/>
        <v>Tribal/Non-tribal</v>
      </c>
    </row>
    <row r="1089" spans="1:11" s="33" customFormat="1">
      <c r="A1089" s="33" t="s">
        <v>387</v>
      </c>
      <c r="B1089" s="33" t="str">
        <f>Permitted_sources!B704</f>
        <v>35</v>
      </c>
      <c r="C1089" s="33" t="str">
        <f>Permitted_sources!C704</f>
        <v>3503902</v>
      </c>
      <c r="D1089" s="33" t="str">
        <f>Permitted_sources!V704</f>
        <v>20200254</v>
      </c>
      <c r="E1089" s="33" t="str">
        <f>VLOOKUP(D1089,SCC_xref!$L$6:$M1507,2,FALSE)</f>
        <v>Permitted Compressor Engines</v>
      </c>
      <c r="F1089" s="214">
        <f>Permitted_sources!W704</f>
        <v>11.6</v>
      </c>
      <c r="G1089" s="214">
        <f>Permitted_sources!X704</f>
        <v>12.9</v>
      </c>
      <c r="H1089" s="214">
        <f>Permitted_sources!Y704</f>
        <v>35.799999999999997</v>
      </c>
      <c r="I1089" s="214">
        <f>Permitted_sources!Z704</f>
        <v>0</v>
      </c>
      <c r="J1089" s="214">
        <f>Permitted_sources!AA704</f>
        <v>0.5</v>
      </c>
      <c r="K1089" s="395" t="str">
        <f t="shared" si="16"/>
        <v>Tribal/Non-tribal</v>
      </c>
    </row>
    <row r="1090" spans="1:11" s="33" customFormat="1">
      <c r="A1090" s="33" t="s">
        <v>387</v>
      </c>
      <c r="B1090" s="33" t="str">
        <f>Permitted_sources!B705</f>
        <v>35</v>
      </c>
      <c r="C1090" s="33" t="str">
        <f>Permitted_sources!C705</f>
        <v>3503902</v>
      </c>
      <c r="D1090" s="33" t="str">
        <f>Permitted_sources!V705</f>
        <v>20200254</v>
      </c>
      <c r="E1090" s="33" t="str">
        <f>VLOOKUP(D1090,SCC_xref!$L$6:$M1508,2,FALSE)</f>
        <v>Permitted Compressor Engines</v>
      </c>
      <c r="F1090" s="214">
        <f>Permitted_sources!W705</f>
        <v>8.5</v>
      </c>
      <c r="G1090" s="214">
        <f>Permitted_sources!X705</f>
        <v>9.5</v>
      </c>
      <c r="H1090" s="214">
        <f>Permitted_sources!Y705</f>
        <v>26.2</v>
      </c>
      <c r="I1090" s="214">
        <f>Permitted_sources!Z705</f>
        <v>0</v>
      </c>
      <c r="J1090" s="214">
        <f>Permitted_sources!AA705</f>
        <v>0.4</v>
      </c>
      <c r="K1090" s="395" t="str">
        <f t="shared" si="16"/>
        <v>Tribal/Non-tribal</v>
      </c>
    </row>
    <row r="1091" spans="1:11" s="33" customFormat="1">
      <c r="A1091" s="33" t="s">
        <v>387</v>
      </c>
      <c r="B1091" s="33" t="str">
        <f>Permitted_sources!B706</f>
        <v>35</v>
      </c>
      <c r="C1091" s="33" t="str">
        <f>Permitted_sources!C706</f>
        <v>3503902</v>
      </c>
      <c r="D1091" s="33" t="str">
        <f>Permitted_sources!V706</f>
        <v>20200254</v>
      </c>
      <c r="E1091" s="33" t="str">
        <f>VLOOKUP(D1091,SCC_xref!$L$6:$M1509,2,FALSE)</f>
        <v>Permitted Compressor Engines</v>
      </c>
      <c r="F1091" s="214">
        <f>Permitted_sources!W706</f>
        <v>11.4</v>
      </c>
      <c r="G1091" s="214">
        <f>Permitted_sources!X706</f>
        <v>12.7</v>
      </c>
      <c r="H1091" s="214">
        <f>Permitted_sources!Y706</f>
        <v>35</v>
      </c>
      <c r="I1091" s="214">
        <f>Permitted_sources!Z706</f>
        <v>0</v>
      </c>
      <c r="J1091" s="214">
        <f>Permitted_sources!AA706</f>
        <v>0.5</v>
      </c>
      <c r="K1091" s="395" t="str">
        <f t="shared" si="16"/>
        <v>Tribal/Non-tribal</v>
      </c>
    </row>
    <row r="1092" spans="1:11" s="33" customFormat="1">
      <c r="A1092" s="33" t="s">
        <v>387</v>
      </c>
      <c r="B1092" s="33" t="str">
        <f>Permitted_sources!B707</f>
        <v>35</v>
      </c>
      <c r="C1092" s="33" t="str">
        <f>Permitted_sources!C707</f>
        <v>3503902</v>
      </c>
      <c r="D1092" s="33" t="str">
        <f>Permitted_sources!V707</f>
        <v>31088811</v>
      </c>
      <c r="E1092" s="33" t="str">
        <f>VLOOKUP(D1092,SCC_xref!$L$6:$M1510,2,FALSE)</f>
        <v>Permitted Fugitives</v>
      </c>
      <c r="F1092" s="214">
        <f>Permitted_sources!W707</f>
        <v>0</v>
      </c>
      <c r="G1092" s="214">
        <f>Permitted_sources!X707</f>
        <v>0.1</v>
      </c>
      <c r="H1092" s="214">
        <f>Permitted_sources!Y707</f>
        <v>0</v>
      </c>
      <c r="I1092" s="214">
        <f>Permitted_sources!Z707</f>
        <v>0</v>
      </c>
      <c r="J1092" s="214">
        <f>Permitted_sources!AA707</f>
        <v>0</v>
      </c>
      <c r="K1092" s="395" t="str">
        <f t="shared" si="16"/>
        <v>Tribal/Non-tribal</v>
      </c>
    </row>
    <row r="1093" spans="1:11" s="33" customFormat="1">
      <c r="A1093" s="33" t="s">
        <v>387</v>
      </c>
      <c r="B1093" s="33" t="str">
        <f>Permitted_sources!B708</f>
        <v>35</v>
      </c>
      <c r="C1093" s="33" t="str">
        <f>Permitted_sources!C708</f>
        <v>3503902</v>
      </c>
      <c r="D1093" s="33" t="str">
        <f>Permitted_sources!V708</f>
        <v>31088811</v>
      </c>
      <c r="E1093" s="33" t="str">
        <f>VLOOKUP(D1093,SCC_xref!$L$6:$M1511,2,FALSE)</f>
        <v>Permitted Fugitives</v>
      </c>
      <c r="F1093" s="214">
        <f>Permitted_sources!W708</f>
        <v>0</v>
      </c>
      <c r="G1093" s="214">
        <f>Permitted_sources!X708</f>
        <v>0.3</v>
      </c>
      <c r="H1093" s="214">
        <f>Permitted_sources!Y708</f>
        <v>0</v>
      </c>
      <c r="I1093" s="214">
        <f>Permitted_sources!Z708</f>
        <v>0</v>
      </c>
      <c r="J1093" s="214">
        <f>Permitted_sources!AA708</f>
        <v>0</v>
      </c>
      <c r="K1093" s="395" t="str">
        <f t="shared" si="16"/>
        <v>Tribal/Non-tribal</v>
      </c>
    </row>
    <row r="1094" spans="1:11" s="33" customFormat="1">
      <c r="A1094" s="33" t="s">
        <v>387</v>
      </c>
      <c r="B1094" s="33" t="str">
        <f>Permitted_sources!B709</f>
        <v>35</v>
      </c>
      <c r="C1094" s="33" t="str">
        <f>Permitted_sources!C709</f>
        <v>3503902</v>
      </c>
      <c r="D1094" s="33" t="str">
        <f>Permitted_sources!V709</f>
        <v>20200201</v>
      </c>
      <c r="E1094" s="33" t="str">
        <f>VLOOKUP(D1094,SCC_xref!$L$6:$M1512,2,FALSE)</f>
        <v>Permitted Compressor Engines</v>
      </c>
      <c r="F1094" s="214">
        <f>Permitted_sources!W709</f>
        <v>58.2</v>
      </c>
      <c r="G1094" s="214">
        <f>Permitted_sources!X709</f>
        <v>13.4</v>
      </c>
      <c r="H1094" s="214">
        <f>Permitted_sources!Y709</f>
        <v>46.5</v>
      </c>
      <c r="I1094" s="214">
        <f>Permitted_sources!Z709</f>
        <v>1.4</v>
      </c>
      <c r="J1094" s="214">
        <f>Permitted_sources!AA709</f>
        <v>2.8</v>
      </c>
      <c r="K1094" s="395" t="str">
        <f t="shared" si="16"/>
        <v>Tribal/Non-tribal</v>
      </c>
    </row>
    <row r="1095" spans="1:11" s="33" customFormat="1">
      <c r="A1095" s="33" t="s">
        <v>387</v>
      </c>
      <c r="B1095" s="33" t="str">
        <f>Permitted_sources!B710</f>
        <v>35</v>
      </c>
      <c r="C1095" s="33" t="str">
        <f>Permitted_sources!C710</f>
        <v>3503902</v>
      </c>
      <c r="D1095" s="33" t="str">
        <f>Permitted_sources!V710</f>
        <v>20200201</v>
      </c>
      <c r="E1095" s="33" t="str">
        <f>VLOOKUP(D1095,SCC_xref!$L$6:$M1513,2,FALSE)</f>
        <v>Permitted Compressor Engines</v>
      </c>
      <c r="F1095" s="214">
        <f>Permitted_sources!W710</f>
        <v>56.9</v>
      </c>
      <c r="G1095" s="214">
        <f>Permitted_sources!X710</f>
        <v>13.1</v>
      </c>
      <c r="H1095" s="214">
        <f>Permitted_sources!Y710</f>
        <v>45.5</v>
      </c>
      <c r="I1095" s="214">
        <f>Permitted_sources!Z710</f>
        <v>1.4</v>
      </c>
      <c r="J1095" s="214">
        <f>Permitted_sources!AA710</f>
        <v>2.7</v>
      </c>
      <c r="K1095" s="395" t="str">
        <f t="shared" ref="K1095:K1158" si="17">IF(LEN(C1095)=5,"Total","Tribal/Non-tribal")</f>
        <v>Tribal/Non-tribal</v>
      </c>
    </row>
    <row r="1096" spans="1:11" s="33" customFormat="1">
      <c r="A1096" s="33" t="s">
        <v>387</v>
      </c>
      <c r="B1096" s="33" t="str">
        <f>Permitted_sources!B711</f>
        <v>35</v>
      </c>
      <c r="C1096" s="33" t="str">
        <f>Permitted_sources!C711</f>
        <v>3503902</v>
      </c>
      <c r="D1096" s="33" t="str">
        <f>Permitted_sources!V711</f>
        <v>20200253</v>
      </c>
      <c r="E1096" s="33" t="str">
        <f>VLOOKUP(D1096,SCC_xref!$L$6:$M1514,2,FALSE)</f>
        <v>Permitted Compressor Engines</v>
      </c>
      <c r="F1096" s="214">
        <f>Permitted_sources!W711</f>
        <v>10.9</v>
      </c>
      <c r="G1096" s="214">
        <f>Permitted_sources!X711</f>
        <v>7.2</v>
      </c>
      <c r="H1096" s="214">
        <f>Permitted_sources!Y711</f>
        <v>19.2</v>
      </c>
      <c r="I1096" s="214">
        <f>Permitted_sources!Z711</f>
        <v>0</v>
      </c>
      <c r="J1096" s="214">
        <f>Permitted_sources!AA711</f>
        <v>0.3</v>
      </c>
      <c r="K1096" s="395" t="str">
        <f t="shared" si="17"/>
        <v>Tribal/Non-tribal</v>
      </c>
    </row>
    <row r="1097" spans="1:11" s="33" customFormat="1">
      <c r="A1097" s="33" t="s">
        <v>387</v>
      </c>
      <c r="B1097" s="33" t="str">
        <f>Permitted_sources!B712</f>
        <v>35</v>
      </c>
      <c r="C1097" s="33" t="str">
        <f>Permitted_sources!C712</f>
        <v>3503902</v>
      </c>
      <c r="D1097" s="33" t="str">
        <f>Permitted_sources!V712</f>
        <v>20200253</v>
      </c>
      <c r="E1097" s="33" t="str">
        <f>VLOOKUP(D1097,SCC_xref!$L$6:$M1515,2,FALSE)</f>
        <v>Permitted Compressor Engines</v>
      </c>
      <c r="F1097" s="214">
        <f>Permitted_sources!W712</f>
        <v>9.1</v>
      </c>
      <c r="G1097" s="214">
        <f>Permitted_sources!X712</f>
        <v>6</v>
      </c>
      <c r="H1097" s="214">
        <f>Permitted_sources!Y712</f>
        <v>16</v>
      </c>
      <c r="I1097" s="214">
        <f>Permitted_sources!Z712</f>
        <v>0</v>
      </c>
      <c r="J1097" s="214">
        <f>Permitted_sources!AA712</f>
        <v>0.3</v>
      </c>
      <c r="K1097" s="395" t="str">
        <f t="shared" si="17"/>
        <v>Tribal/Non-tribal</v>
      </c>
    </row>
    <row r="1098" spans="1:11" s="33" customFormat="1">
      <c r="A1098" s="33" t="s">
        <v>387</v>
      </c>
      <c r="B1098" s="33" t="str">
        <f>Permitted_sources!B713</f>
        <v>35</v>
      </c>
      <c r="C1098" s="33" t="str">
        <f>Permitted_sources!C713</f>
        <v>3503902</v>
      </c>
      <c r="D1098" s="33" t="str">
        <f>Permitted_sources!V713</f>
        <v>20200253</v>
      </c>
      <c r="E1098" s="33" t="str">
        <f>VLOOKUP(D1098,SCC_xref!$L$6:$M1516,2,FALSE)</f>
        <v>Permitted Compressor Engines</v>
      </c>
      <c r="F1098" s="214">
        <f>Permitted_sources!W713</f>
        <v>8.6999999999999993</v>
      </c>
      <c r="G1098" s="214">
        <f>Permitted_sources!X713</f>
        <v>5.7</v>
      </c>
      <c r="H1098" s="214">
        <f>Permitted_sources!Y713</f>
        <v>15.3</v>
      </c>
      <c r="I1098" s="214">
        <f>Permitted_sources!Z713</f>
        <v>0</v>
      </c>
      <c r="J1098" s="214">
        <f>Permitted_sources!AA713</f>
        <v>0.3</v>
      </c>
      <c r="K1098" s="395" t="str">
        <f t="shared" si="17"/>
        <v>Tribal/Non-tribal</v>
      </c>
    </row>
    <row r="1099" spans="1:11" s="33" customFormat="1">
      <c r="A1099" s="33" t="s">
        <v>387</v>
      </c>
      <c r="B1099" s="33" t="str">
        <f>Permitted_sources!B714</f>
        <v>35</v>
      </c>
      <c r="C1099" s="33" t="str">
        <f>Permitted_sources!C714</f>
        <v>3503902</v>
      </c>
      <c r="D1099" s="33" t="str">
        <f>Permitted_sources!V714</f>
        <v>20200253</v>
      </c>
      <c r="E1099" s="33" t="str">
        <f>VLOOKUP(D1099,SCC_xref!$L$6:$M1517,2,FALSE)</f>
        <v>Permitted Compressor Engines</v>
      </c>
      <c r="F1099" s="214">
        <f>Permitted_sources!W714</f>
        <v>16.399999999999999</v>
      </c>
      <c r="G1099" s="214">
        <f>Permitted_sources!X714</f>
        <v>10.8</v>
      </c>
      <c r="H1099" s="214">
        <f>Permitted_sources!Y714</f>
        <v>29</v>
      </c>
      <c r="I1099" s="214">
        <f>Permitted_sources!Z714</f>
        <v>0</v>
      </c>
      <c r="J1099" s="214">
        <f>Permitted_sources!AA714</f>
        <v>0.5</v>
      </c>
      <c r="K1099" s="395" t="str">
        <f t="shared" si="17"/>
        <v>Tribal/Non-tribal</v>
      </c>
    </row>
    <row r="1100" spans="1:11" s="33" customFormat="1">
      <c r="A1100" s="33" t="s">
        <v>387</v>
      </c>
      <c r="B1100" s="33" t="str">
        <f>Permitted_sources!B715</f>
        <v>35</v>
      </c>
      <c r="C1100" s="33" t="str">
        <f>Permitted_sources!C715</f>
        <v>3503902</v>
      </c>
      <c r="D1100" s="33" t="str">
        <f>Permitted_sources!V715</f>
        <v>20200254</v>
      </c>
      <c r="E1100" s="33" t="str">
        <f>VLOOKUP(D1100,SCC_xref!$L$6:$M1518,2,FALSE)</f>
        <v>Permitted Compressor Engines</v>
      </c>
      <c r="F1100" s="214">
        <f>Permitted_sources!W715</f>
        <v>15.3</v>
      </c>
      <c r="G1100" s="214">
        <f>Permitted_sources!X715</f>
        <v>10.1</v>
      </c>
      <c r="H1100" s="214">
        <f>Permitted_sources!Y715</f>
        <v>27</v>
      </c>
      <c r="I1100" s="214">
        <f>Permitted_sources!Z715</f>
        <v>0</v>
      </c>
      <c r="J1100" s="214">
        <f>Permitted_sources!AA715</f>
        <v>0.5</v>
      </c>
      <c r="K1100" s="395" t="str">
        <f t="shared" si="17"/>
        <v>Tribal/Non-tribal</v>
      </c>
    </row>
    <row r="1101" spans="1:11" s="33" customFormat="1">
      <c r="A1101" s="33" t="s">
        <v>387</v>
      </c>
      <c r="B1101" s="33" t="str">
        <f>Permitted_sources!B716</f>
        <v>35</v>
      </c>
      <c r="C1101" s="33" t="str">
        <f>Permitted_sources!C716</f>
        <v>3503902</v>
      </c>
      <c r="D1101" s="33" t="str">
        <f>Permitted_sources!V716</f>
        <v>20200254</v>
      </c>
      <c r="E1101" s="33" t="str">
        <f>VLOOKUP(D1101,SCC_xref!$L$6:$M1519,2,FALSE)</f>
        <v>Permitted Compressor Engines</v>
      </c>
      <c r="F1101" s="214">
        <f>Permitted_sources!W716</f>
        <v>19.100000000000001</v>
      </c>
      <c r="G1101" s="214">
        <f>Permitted_sources!X716</f>
        <v>1.7</v>
      </c>
      <c r="H1101" s="214">
        <f>Permitted_sources!Y716</f>
        <v>36.5</v>
      </c>
      <c r="I1101" s="214">
        <f>Permitted_sources!Z716</f>
        <v>0</v>
      </c>
      <c r="J1101" s="214">
        <f>Permitted_sources!AA716</f>
        <v>1.1000000000000001</v>
      </c>
      <c r="K1101" s="395" t="str">
        <f t="shared" si="17"/>
        <v>Tribal/Non-tribal</v>
      </c>
    </row>
    <row r="1102" spans="1:11" s="33" customFormat="1">
      <c r="A1102" s="33" t="s">
        <v>387</v>
      </c>
      <c r="B1102" s="33" t="str">
        <f>Permitted_sources!B717</f>
        <v>35</v>
      </c>
      <c r="C1102" s="33" t="str">
        <f>Permitted_sources!C717</f>
        <v>3503902</v>
      </c>
      <c r="D1102" s="33" t="str">
        <f>Permitted_sources!V717</f>
        <v>31000228</v>
      </c>
      <c r="E1102" s="33" t="str">
        <f>VLOOKUP(D1102,SCC_xref!$L$6:$M1520,2,FALSE)</f>
        <v>Permitted Dehydrator</v>
      </c>
      <c r="F1102" s="214">
        <f>Permitted_sources!W717</f>
        <v>0.7</v>
      </c>
      <c r="G1102" s="214">
        <f>Permitted_sources!X717</f>
        <v>0.1</v>
      </c>
      <c r="H1102" s="214">
        <f>Permitted_sources!Y717</f>
        <v>0.7</v>
      </c>
      <c r="I1102" s="214">
        <f>Permitted_sources!Z717</f>
        <v>0</v>
      </c>
      <c r="J1102" s="214">
        <f>Permitted_sources!AA717</f>
        <v>0.2</v>
      </c>
      <c r="K1102" s="395" t="str">
        <f t="shared" si="17"/>
        <v>Tribal/Non-tribal</v>
      </c>
    </row>
    <row r="1103" spans="1:11" s="33" customFormat="1">
      <c r="A1103" s="33" t="s">
        <v>387</v>
      </c>
      <c r="B1103" s="33" t="str">
        <f>Permitted_sources!B718</f>
        <v>35</v>
      </c>
      <c r="C1103" s="33" t="str">
        <f>Permitted_sources!C718</f>
        <v>3503902</v>
      </c>
      <c r="D1103" s="33" t="str">
        <f>Permitted_sources!V718</f>
        <v>31000404</v>
      </c>
      <c r="E1103" s="33" t="str">
        <f>VLOOKUP(D1103,SCC_xref!$L$6:$M1521,2,FALSE)</f>
        <v>Permitted Process Heaters</v>
      </c>
      <c r="F1103" s="214">
        <f>Permitted_sources!W718</f>
        <v>0.2</v>
      </c>
      <c r="G1103" s="214">
        <f>Permitted_sources!X718</f>
        <v>0</v>
      </c>
      <c r="H1103" s="214">
        <f>Permitted_sources!Y718</f>
        <v>0.2</v>
      </c>
      <c r="I1103" s="214">
        <f>Permitted_sources!Z718</f>
        <v>0</v>
      </c>
      <c r="J1103" s="214">
        <f>Permitted_sources!AA718</f>
        <v>0</v>
      </c>
      <c r="K1103" s="395" t="str">
        <f t="shared" si="17"/>
        <v>Tribal/Non-tribal</v>
      </c>
    </row>
    <row r="1104" spans="1:11" s="33" customFormat="1">
      <c r="A1104" s="33" t="s">
        <v>387</v>
      </c>
      <c r="B1104" s="33" t="str">
        <f>Permitted_sources!B719</f>
        <v>35</v>
      </c>
      <c r="C1104" s="33" t="str">
        <f>Permitted_sources!C719</f>
        <v>3503902</v>
      </c>
      <c r="D1104" s="33" t="str">
        <f>Permitted_sources!V719</f>
        <v>20200253</v>
      </c>
      <c r="E1104" s="33" t="str">
        <f>VLOOKUP(D1104,SCC_xref!$L$6:$M1522,2,FALSE)</f>
        <v>Permitted Compressor Engines</v>
      </c>
      <c r="F1104" s="214">
        <f>Permitted_sources!W719</f>
        <v>11.4</v>
      </c>
      <c r="G1104" s="214">
        <f>Permitted_sources!X719</f>
        <v>7.5</v>
      </c>
      <c r="H1104" s="214">
        <f>Permitted_sources!Y719</f>
        <v>20.2</v>
      </c>
      <c r="I1104" s="214">
        <f>Permitted_sources!Z719</f>
        <v>0</v>
      </c>
      <c r="J1104" s="214">
        <f>Permitted_sources!AA719</f>
        <v>0.4</v>
      </c>
      <c r="K1104" s="395" t="str">
        <f t="shared" si="17"/>
        <v>Tribal/Non-tribal</v>
      </c>
    </row>
    <row r="1105" spans="1:11" s="33" customFormat="1">
      <c r="A1105" s="33" t="s">
        <v>387</v>
      </c>
      <c r="B1105" s="33" t="str">
        <f>Permitted_sources!B720</f>
        <v>35</v>
      </c>
      <c r="C1105" s="33" t="str">
        <f>Permitted_sources!C720</f>
        <v>3503902</v>
      </c>
      <c r="D1105" s="33" t="str">
        <f>Permitted_sources!V720</f>
        <v>40400311</v>
      </c>
      <c r="E1105" s="33" t="str">
        <f>VLOOKUP(D1105,SCC_xref!$L$6:$M1523,2,FALSE)</f>
        <v>Permitted Tank Losses</v>
      </c>
      <c r="F1105" s="214">
        <f>Permitted_sources!W720</f>
        <v>0</v>
      </c>
      <c r="G1105" s="214">
        <f>Permitted_sources!X720</f>
        <v>4.3</v>
      </c>
      <c r="H1105" s="214">
        <f>Permitted_sources!Y720</f>
        <v>0</v>
      </c>
      <c r="I1105" s="214">
        <f>Permitted_sources!Z720</f>
        <v>0</v>
      </c>
      <c r="J1105" s="214">
        <f>Permitted_sources!AA720</f>
        <v>0</v>
      </c>
      <c r="K1105" s="395" t="str">
        <f t="shared" si="17"/>
        <v>Tribal/Non-tribal</v>
      </c>
    </row>
    <row r="1106" spans="1:11" s="33" customFormat="1">
      <c r="A1106" s="33" t="s">
        <v>387</v>
      </c>
      <c r="B1106" s="33" t="str">
        <f>Permitted_sources!B721</f>
        <v>35</v>
      </c>
      <c r="C1106" s="33" t="str">
        <f>Permitted_sources!C721</f>
        <v>3503902</v>
      </c>
      <c r="D1106" s="33" t="str">
        <f>Permitted_sources!V721</f>
        <v>40400311</v>
      </c>
      <c r="E1106" s="33" t="str">
        <f>VLOOKUP(D1106,SCC_xref!$L$6:$M1524,2,FALSE)</f>
        <v>Permitted Tank Losses</v>
      </c>
      <c r="F1106" s="214">
        <f>Permitted_sources!W721</f>
        <v>0</v>
      </c>
      <c r="G1106" s="214">
        <f>Permitted_sources!X721</f>
        <v>3.2</v>
      </c>
      <c r="H1106" s="214">
        <f>Permitted_sources!Y721</f>
        <v>0</v>
      </c>
      <c r="I1106" s="214">
        <f>Permitted_sources!Z721</f>
        <v>0</v>
      </c>
      <c r="J1106" s="214">
        <f>Permitted_sources!AA721</f>
        <v>0</v>
      </c>
      <c r="K1106" s="395" t="str">
        <f t="shared" si="17"/>
        <v>Tribal/Non-tribal</v>
      </c>
    </row>
    <row r="1107" spans="1:11" s="33" customFormat="1">
      <c r="A1107" s="33" t="s">
        <v>387</v>
      </c>
      <c r="B1107" s="33" t="str">
        <f>Permitted_sources!B722</f>
        <v>35</v>
      </c>
      <c r="C1107" s="33" t="str">
        <f>Permitted_sources!C722</f>
        <v>3503902</v>
      </c>
      <c r="D1107" s="33" t="str">
        <f>Permitted_sources!V722</f>
        <v>40400311</v>
      </c>
      <c r="E1107" s="33" t="str">
        <f>VLOOKUP(D1107,SCC_xref!$L$6:$M1525,2,FALSE)</f>
        <v>Permitted Tank Losses</v>
      </c>
      <c r="F1107" s="214">
        <f>Permitted_sources!W722</f>
        <v>0</v>
      </c>
      <c r="G1107" s="214">
        <f>Permitted_sources!X722</f>
        <v>3.2</v>
      </c>
      <c r="H1107" s="214">
        <f>Permitted_sources!Y722</f>
        <v>0</v>
      </c>
      <c r="I1107" s="214">
        <f>Permitted_sources!Z722</f>
        <v>0</v>
      </c>
      <c r="J1107" s="214">
        <f>Permitted_sources!AA722</f>
        <v>0</v>
      </c>
      <c r="K1107" s="395" t="str">
        <f t="shared" si="17"/>
        <v>Tribal/Non-tribal</v>
      </c>
    </row>
    <row r="1108" spans="1:11" s="33" customFormat="1">
      <c r="A1108" s="33" t="s">
        <v>387</v>
      </c>
      <c r="B1108" s="33" t="str">
        <f>Permitted_sources!B723</f>
        <v>35</v>
      </c>
      <c r="C1108" s="33" t="str">
        <f>Permitted_sources!C723</f>
        <v>3503902</v>
      </c>
      <c r="D1108" s="33" t="str">
        <f>Permitted_sources!V723</f>
        <v>20200254</v>
      </c>
      <c r="E1108" s="33" t="str">
        <f>VLOOKUP(D1108,SCC_xref!$L$6:$M1526,2,FALSE)</f>
        <v>Permitted Compressor Engines</v>
      </c>
      <c r="F1108" s="214">
        <f>Permitted_sources!W723</f>
        <v>10.1</v>
      </c>
      <c r="G1108" s="214">
        <f>Permitted_sources!X723</f>
        <v>0.9</v>
      </c>
      <c r="H1108" s="214">
        <f>Permitted_sources!Y723</f>
        <v>19.399999999999999</v>
      </c>
      <c r="I1108" s="214">
        <f>Permitted_sources!Z723</f>
        <v>0</v>
      </c>
      <c r="J1108" s="214">
        <f>Permitted_sources!AA723</f>
        <v>0.6</v>
      </c>
      <c r="K1108" s="395" t="str">
        <f t="shared" si="17"/>
        <v>Tribal/Non-tribal</v>
      </c>
    </row>
    <row r="1109" spans="1:11" s="33" customFormat="1">
      <c r="A1109" s="33" t="s">
        <v>387</v>
      </c>
      <c r="B1109" s="33" t="str">
        <f>Permitted_sources!B724</f>
        <v>35</v>
      </c>
      <c r="C1109" s="33" t="str">
        <f>Permitted_sources!C724</f>
        <v>3503902</v>
      </c>
      <c r="D1109" s="33" t="str">
        <f>Permitted_sources!V724</f>
        <v>20200253</v>
      </c>
      <c r="E1109" s="33" t="str">
        <f>VLOOKUP(D1109,SCC_xref!$L$6:$M1527,2,FALSE)</f>
        <v>Permitted Compressor Engines</v>
      </c>
      <c r="F1109" s="214">
        <f>Permitted_sources!W724</f>
        <v>16.100000000000001</v>
      </c>
      <c r="G1109" s="214">
        <f>Permitted_sources!X724</f>
        <v>10.6</v>
      </c>
      <c r="H1109" s="214">
        <f>Permitted_sources!Y724</f>
        <v>28.4</v>
      </c>
      <c r="I1109" s="214">
        <f>Permitted_sources!Z724</f>
        <v>0</v>
      </c>
      <c r="J1109" s="214">
        <f>Permitted_sources!AA724</f>
        <v>0.5</v>
      </c>
      <c r="K1109" s="395" t="str">
        <f t="shared" si="17"/>
        <v>Tribal/Non-tribal</v>
      </c>
    </row>
    <row r="1110" spans="1:11" s="33" customFormat="1">
      <c r="A1110" s="33" t="s">
        <v>387</v>
      </c>
      <c r="B1110" s="33" t="str">
        <f>Permitted_sources!B725</f>
        <v>35</v>
      </c>
      <c r="C1110" s="33" t="str">
        <f>Permitted_sources!C725</f>
        <v>3503902</v>
      </c>
      <c r="D1110" s="33" t="str">
        <f>Permitted_sources!V725</f>
        <v>31000404</v>
      </c>
      <c r="E1110" s="33" t="str">
        <f>VLOOKUP(D1110,SCC_xref!$L$6:$M1528,2,FALSE)</f>
        <v>Permitted Process Heaters</v>
      </c>
      <c r="F1110" s="214">
        <f>Permitted_sources!W725</f>
        <v>0.3</v>
      </c>
      <c r="G1110" s="214">
        <f>Permitted_sources!X725</f>
        <v>0</v>
      </c>
      <c r="H1110" s="214">
        <f>Permitted_sources!Y725</f>
        <v>0.3</v>
      </c>
      <c r="I1110" s="214">
        <f>Permitted_sources!Z725</f>
        <v>0</v>
      </c>
      <c r="J1110" s="214">
        <f>Permitted_sources!AA725</f>
        <v>0</v>
      </c>
      <c r="K1110" s="395" t="str">
        <f t="shared" si="17"/>
        <v>Tribal/Non-tribal</v>
      </c>
    </row>
    <row r="1111" spans="1:11" s="33" customFormat="1">
      <c r="A1111" s="33" t="s">
        <v>387</v>
      </c>
      <c r="B1111" s="33" t="str">
        <f>Permitted_sources!B726</f>
        <v>35</v>
      </c>
      <c r="C1111" s="33" t="str">
        <f>Permitted_sources!C726</f>
        <v>3503902</v>
      </c>
      <c r="D1111" s="33" t="str">
        <f>Permitted_sources!V726</f>
        <v>40400314</v>
      </c>
      <c r="E1111" s="33" t="str">
        <f>VLOOKUP(D1111,SCC_xref!$L$6:$M1529,2,FALSE)</f>
        <v>Permitted Tank Losses</v>
      </c>
      <c r="F1111" s="214">
        <f>Permitted_sources!W726</f>
        <v>0</v>
      </c>
      <c r="G1111" s="214">
        <f>Permitted_sources!X726</f>
        <v>1.5</v>
      </c>
      <c r="H1111" s="214">
        <f>Permitted_sources!Y726</f>
        <v>0</v>
      </c>
      <c r="I1111" s="214">
        <f>Permitted_sources!Z726</f>
        <v>0</v>
      </c>
      <c r="J1111" s="214">
        <f>Permitted_sources!AA726</f>
        <v>0</v>
      </c>
      <c r="K1111" s="395" t="str">
        <f t="shared" si="17"/>
        <v>Tribal/Non-tribal</v>
      </c>
    </row>
    <row r="1112" spans="1:11" s="33" customFormat="1">
      <c r="A1112" s="33" t="s">
        <v>387</v>
      </c>
      <c r="B1112" s="33" t="str">
        <f>Permitted_sources!B727</f>
        <v>35</v>
      </c>
      <c r="C1112" s="33" t="str">
        <f>Permitted_sources!C727</f>
        <v>3503902</v>
      </c>
      <c r="D1112" s="33" t="str">
        <f>Permitted_sources!V727</f>
        <v>31000227</v>
      </c>
      <c r="E1112" s="33" t="str">
        <f>VLOOKUP(D1112,SCC_xref!$L$6:$M1530,2,FALSE)</f>
        <v>Permitted Dehydrator</v>
      </c>
      <c r="F1112" s="214">
        <f>Permitted_sources!W727</f>
        <v>0</v>
      </c>
      <c r="G1112" s="214">
        <f>Permitted_sources!X727</f>
        <v>3.3</v>
      </c>
      <c r="H1112" s="214">
        <f>Permitted_sources!Y727</f>
        <v>0</v>
      </c>
      <c r="I1112" s="214">
        <f>Permitted_sources!Z727</f>
        <v>0</v>
      </c>
      <c r="J1112" s="214">
        <f>Permitted_sources!AA727</f>
        <v>0</v>
      </c>
      <c r="K1112" s="395" t="str">
        <f t="shared" si="17"/>
        <v>Tribal/Non-tribal</v>
      </c>
    </row>
    <row r="1113" spans="1:11" s="33" customFormat="1">
      <c r="A1113" s="33" t="s">
        <v>387</v>
      </c>
      <c r="B1113" s="33" t="str">
        <f>Permitted_sources!B728</f>
        <v>35</v>
      </c>
      <c r="C1113" s="33" t="str">
        <f>Permitted_sources!C728</f>
        <v>3503902</v>
      </c>
      <c r="D1113" s="33" t="str">
        <f>Permitted_sources!V728</f>
        <v>20200253</v>
      </c>
      <c r="E1113" s="33" t="str">
        <f>VLOOKUP(D1113,SCC_xref!$L$6:$M1531,2,FALSE)</f>
        <v>Permitted Compressor Engines</v>
      </c>
      <c r="F1113" s="214">
        <f>Permitted_sources!W728</f>
        <v>16.5</v>
      </c>
      <c r="G1113" s="214">
        <f>Permitted_sources!X728</f>
        <v>10.8</v>
      </c>
      <c r="H1113" s="214">
        <f>Permitted_sources!Y728</f>
        <v>29</v>
      </c>
      <c r="I1113" s="214">
        <f>Permitted_sources!Z728</f>
        <v>0</v>
      </c>
      <c r="J1113" s="214">
        <f>Permitted_sources!AA728</f>
        <v>0.5</v>
      </c>
      <c r="K1113" s="395" t="str">
        <f t="shared" si="17"/>
        <v>Tribal/Non-tribal</v>
      </c>
    </row>
    <row r="1114" spans="1:11" s="33" customFormat="1">
      <c r="A1114" s="33" t="s">
        <v>387</v>
      </c>
      <c r="B1114" s="33" t="str">
        <f>Permitted_sources!B729</f>
        <v>35</v>
      </c>
      <c r="C1114" s="33" t="str">
        <f>Permitted_sources!C729</f>
        <v>3503902</v>
      </c>
      <c r="D1114" s="33" t="str">
        <f>Permitted_sources!V729</f>
        <v>20200253</v>
      </c>
      <c r="E1114" s="33" t="str">
        <f>VLOOKUP(D1114,SCC_xref!$L$6:$M1532,2,FALSE)</f>
        <v>Permitted Compressor Engines</v>
      </c>
      <c r="F1114" s="214">
        <f>Permitted_sources!W729</f>
        <v>1.6</v>
      </c>
      <c r="G1114" s="214">
        <f>Permitted_sources!X729</f>
        <v>1</v>
      </c>
      <c r="H1114" s="214">
        <f>Permitted_sources!Y729</f>
        <v>2.8</v>
      </c>
      <c r="I1114" s="214">
        <f>Permitted_sources!Z729</f>
        <v>0</v>
      </c>
      <c r="J1114" s="214">
        <f>Permitted_sources!AA729</f>
        <v>0</v>
      </c>
      <c r="K1114" s="395" t="str">
        <f t="shared" si="17"/>
        <v>Tribal/Non-tribal</v>
      </c>
    </row>
    <row r="1115" spans="1:11" s="33" customFormat="1">
      <c r="A1115" s="33" t="s">
        <v>387</v>
      </c>
      <c r="B1115" s="33" t="str">
        <f>Permitted_sources!B730</f>
        <v>35</v>
      </c>
      <c r="C1115" s="33" t="str">
        <f>Permitted_sources!C730</f>
        <v>3503902</v>
      </c>
      <c r="D1115" s="33" t="str">
        <f>Permitted_sources!V730</f>
        <v>31000404</v>
      </c>
      <c r="E1115" s="33" t="str">
        <f>VLOOKUP(D1115,SCC_xref!$L$6:$M1533,2,FALSE)</f>
        <v>Permitted Process Heaters</v>
      </c>
      <c r="F1115" s="214">
        <f>Permitted_sources!W730</f>
        <v>0.2</v>
      </c>
      <c r="G1115" s="214">
        <f>Permitted_sources!X730</f>
        <v>0</v>
      </c>
      <c r="H1115" s="214">
        <f>Permitted_sources!Y730</f>
        <v>0.1</v>
      </c>
      <c r="I1115" s="214">
        <f>Permitted_sources!Z730</f>
        <v>0</v>
      </c>
      <c r="J1115" s="214">
        <f>Permitted_sources!AA730</f>
        <v>0</v>
      </c>
      <c r="K1115" s="395" t="str">
        <f t="shared" si="17"/>
        <v>Tribal/Non-tribal</v>
      </c>
    </row>
    <row r="1116" spans="1:11" s="33" customFormat="1">
      <c r="A1116" s="33" t="s">
        <v>387</v>
      </c>
      <c r="B1116" s="33" t="str">
        <f>Permitted_sources!B731</f>
        <v>35</v>
      </c>
      <c r="C1116" s="33" t="str">
        <f>Permitted_sources!C731</f>
        <v>3503902</v>
      </c>
      <c r="D1116" s="33" t="str">
        <f>Permitted_sources!V731</f>
        <v>40400311</v>
      </c>
      <c r="E1116" s="33" t="str">
        <f>VLOOKUP(D1116,SCC_xref!$L$6:$M1534,2,FALSE)</f>
        <v>Permitted Tank Losses</v>
      </c>
      <c r="F1116" s="214">
        <f>Permitted_sources!W731</f>
        <v>0</v>
      </c>
      <c r="G1116" s="214">
        <f>Permitted_sources!X731</f>
        <v>4</v>
      </c>
      <c r="H1116" s="214">
        <f>Permitted_sources!Y731</f>
        <v>0</v>
      </c>
      <c r="I1116" s="214">
        <f>Permitted_sources!Z731</f>
        <v>0</v>
      </c>
      <c r="J1116" s="214">
        <f>Permitted_sources!AA731</f>
        <v>0</v>
      </c>
      <c r="K1116" s="395" t="str">
        <f t="shared" si="17"/>
        <v>Tribal/Non-tribal</v>
      </c>
    </row>
    <row r="1117" spans="1:11" s="33" customFormat="1">
      <c r="A1117" s="33" t="s">
        <v>387</v>
      </c>
      <c r="B1117" s="33" t="str">
        <f>Permitted_sources!B732</f>
        <v>35</v>
      </c>
      <c r="C1117" s="33" t="str">
        <f>Permitted_sources!C732</f>
        <v>3503902</v>
      </c>
      <c r="D1117" s="33" t="str">
        <f>Permitted_sources!V732</f>
        <v>31088811</v>
      </c>
      <c r="E1117" s="33" t="str">
        <f>VLOOKUP(D1117,SCC_xref!$L$6:$M1535,2,FALSE)</f>
        <v>Permitted Fugitives</v>
      </c>
      <c r="F1117" s="214">
        <f>Permitted_sources!W732</f>
        <v>0</v>
      </c>
      <c r="G1117" s="214">
        <f>Permitted_sources!X732</f>
        <v>0.3</v>
      </c>
      <c r="H1117" s="214">
        <f>Permitted_sources!Y732</f>
        <v>0</v>
      </c>
      <c r="I1117" s="214">
        <f>Permitted_sources!Z732</f>
        <v>0</v>
      </c>
      <c r="J1117" s="214">
        <f>Permitted_sources!AA732</f>
        <v>0</v>
      </c>
      <c r="K1117" s="395" t="str">
        <f t="shared" si="17"/>
        <v>Tribal/Non-tribal</v>
      </c>
    </row>
    <row r="1118" spans="1:11" s="33" customFormat="1">
      <c r="A1118" s="33" t="s">
        <v>387</v>
      </c>
      <c r="B1118" s="33" t="str">
        <f>Permitted_sources!B733</f>
        <v>35</v>
      </c>
      <c r="C1118" s="33" t="str">
        <f>Permitted_sources!C733</f>
        <v>3503902</v>
      </c>
      <c r="D1118" s="33" t="str">
        <f>Permitted_sources!V733</f>
        <v>31088811</v>
      </c>
      <c r="E1118" s="33" t="str">
        <f>VLOOKUP(D1118,SCC_xref!$L$6:$M1536,2,FALSE)</f>
        <v>Permitted Fugitives</v>
      </c>
      <c r="F1118" s="214">
        <f>Permitted_sources!W733</f>
        <v>0</v>
      </c>
      <c r="G1118" s="214">
        <f>Permitted_sources!X733</f>
        <v>5.3</v>
      </c>
      <c r="H1118" s="214">
        <f>Permitted_sources!Y733</f>
        <v>0</v>
      </c>
      <c r="I1118" s="214">
        <f>Permitted_sources!Z733</f>
        <v>0</v>
      </c>
      <c r="J1118" s="214">
        <f>Permitted_sources!AA733</f>
        <v>0</v>
      </c>
      <c r="K1118" s="395" t="str">
        <f t="shared" si="17"/>
        <v>Tribal/Non-tribal</v>
      </c>
    </row>
    <row r="1119" spans="1:11" s="33" customFormat="1">
      <c r="A1119" s="33" t="s">
        <v>387</v>
      </c>
      <c r="B1119" s="33" t="str">
        <f>Permitted_sources!B734</f>
        <v>35</v>
      </c>
      <c r="C1119" s="33" t="str">
        <f>Permitted_sources!C734</f>
        <v>3503902</v>
      </c>
      <c r="D1119" s="33" t="str">
        <f>Permitted_sources!V734</f>
        <v>20200254</v>
      </c>
      <c r="E1119" s="33" t="str">
        <f>VLOOKUP(D1119,SCC_xref!$L$6:$M1537,2,FALSE)</f>
        <v>Permitted Compressor Engines</v>
      </c>
      <c r="F1119" s="214">
        <f>Permitted_sources!W734</f>
        <v>11.2</v>
      </c>
      <c r="G1119" s="214">
        <f>Permitted_sources!X734</f>
        <v>2.5</v>
      </c>
      <c r="H1119" s="214">
        <f>Permitted_sources!Y734</f>
        <v>2.5</v>
      </c>
      <c r="I1119" s="214">
        <f>Permitted_sources!Z734</f>
        <v>0</v>
      </c>
      <c r="J1119" s="214">
        <f>Permitted_sources!AA734</f>
        <v>0.5</v>
      </c>
      <c r="K1119" s="395" t="str">
        <f t="shared" si="17"/>
        <v>Tribal/Non-tribal</v>
      </c>
    </row>
    <row r="1120" spans="1:11" s="33" customFormat="1">
      <c r="A1120" s="33" t="s">
        <v>387</v>
      </c>
      <c r="B1120" s="33" t="str">
        <f>Permitted_sources!B735</f>
        <v>35</v>
      </c>
      <c r="C1120" s="33" t="str">
        <f>Permitted_sources!C735</f>
        <v>3503902</v>
      </c>
      <c r="D1120" s="33" t="str">
        <f>Permitted_sources!V735</f>
        <v>20200254</v>
      </c>
      <c r="E1120" s="33" t="str">
        <f>VLOOKUP(D1120,SCC_xref!$L$6:$M1538,2,FALSE)</f>
        <v>Permitted Compressor Engines</v>
      </c>
      <c r="F1120" s="214">
        <f>Permitted_sources!W735</f>
        <v>11.6</v>
      </c>
      <c r="G1120" s="214">
        <f>Permitted_sources!X735</f>
        <v>12.8</v>
      </c>
      <c r="H1120" s="214">
        <f>Permitted_sources!Y735</f>
        <v>34.299999999999997</v>
      </c>
      <c r="I1120" s="214">
        <f>Permitted_sources!Z735</f>
        <v>0</v>
      </c>
      <c r="J1120" s="214">
        <f>Permitted_sources!AA735</f>
        <v>0.5</v>
      </c>
      <c r="K1120" s="395" t="str">
        <f t="shared" si="17"/>
        <v>Tribal/Non-tribal</v>
      </c>
    </row>
    <row r="1121" spans="1:11" s="33" customFormat="1">
      <c r="A1121" s="33" t="s">
        <v>387</v>
      </c>
      <c r="B1121" s="33" t="str">
        <f>Permitted_sources!B736</f>
        <v>35</v>
      </c>
      <c r="C1121" s="33" t="str">
        <f>Permitted_sources!C736</f>
        <v>3503902</v>
      </c>
      <c r="D1121" s="33" t="str">
        <f>Permitted_sources!V736</f>
        <v>20200254</v>
      </c>
      <c r="E1121" s="33" t="str">
        <f>VLOOKUP(D1121,SCC_xref!$L$6:$M1539,2,FALSE)</f>
        <v>Permitted Compressor Engines</v>
      </c>
      <c r="F1121" s="214">
        <f>Permitted_sources!W736</f>
        <v>0.1</v>
      </c>
      <c r="G1121" s="214">
        <f>Permitted_sources!X736</f>
        <v>0.1</v>
      </c>
      <c r="H1121" s="214">
        <f>Permitted_sources!Y736</f>
        <v>0.2</v>
      </c>
      <c r="I1121" s="214">
        <f>Permitted_sources!Z736</f>
        <v>0</v>
      </c>
      <c r="J1121" s="214">
        <f>Permitted_sources!AA736</f>
        <v>0</v>
      </c>
      <c r="K1121" s="395" t="str">
        <f t="shared" si="17"/>
        <v>Tribal/Non-tribal</v>
      </c>
    </row>
    <row r="1122" spans="1:11" s="33" customFormat="1">
      <c r="A1122" s="33" t="s">
        <v>387</v>
      </c>
      <c r="B1122" s="33" t="str">
        <f>Permitted_sources!B737</f>
        <v>35</v>
      </c>
      <c r="C1122" s="33" t="str">
        <f>Permitted_sources!C737</f>
        <v>3503902</v>
      </c>
      <c r="D1122" s="33" t="str">
        <f>Permitted_sources!V737</f>
        <v>20200254</v>
      </c>
      <c r="E1122" s="33" t="str">
        <f>VLOOKUP(D1122,SCC_xref!$L$6:$M1540,2,FALSE)</f>
        <v>Permitted Compressor Engines</v>
      </c>
      <c r="F1122" s="214">
        <f>Permitted_sources!W737</f>
        <v>10.4</v>
      </c>
      <c r="G1122" s="214">
        <f>Permitted_sources!X737</f>
        <v>2.2999999999999998</v>
      </c>
      <c r="H1122" s="214">
        <f>Permitted_sources!Y737</f>
        <v>2.2999999999999998</v>
      </c>
      <c r="I1122" s="214">
        <f>Permitted_sources!Z737</f>
        <v>0</v>
      </c>
      <c r="J1122" s="214">
        <f>Permitted_sources!AA737</f>
        <v>0.5</v>
      </c>
      <c r="K1122" s="395" t="str">
        <f t="shared" si="17"/>
        <v>Tribal/Non-tribal</v>
      </c>
    </row>
    <row r="1123" spans="1:11" s="33" customFormat="1">
      <c r="A1123" s="33" t="s">
        <v>387</v>
      </c>
      <c r="B1123" s="33" t="str">
        <f>Permitted_sources!B738</f>
        <v>35</v>
      </c>
      <c r="C1123" s="33" t="str">
        <f>Permitted_sources!C738</f>
        <v>3503902</v>
      </c>
      <c r="D1123" s="33" t="str">
        <f>Permitted_sources!V738</f>
        <v>20200254</v>
      </c>
      <c r="E1123" s="33" t="str">
        <f>VLOOKUP(D1123,SCC_xref!$L$6:$M1541,2,FALSE)</f>
        <v>Permitted Compressor Engines</v>
      </c>
      <c r="F1123" s="214">
        <f>Permitted_sources!W738</f>
        <v>9.1</v>
      </c>
      <c r="G1123" s="214">
        <f>Permitted_sources!X738</f>
        <v>2</v>
      </c>
      <c r="H1123" s="214">
        <f>Permitted_sources!Y738</f>
        <v>2</v>
      </c>
      <c r="I1123" s="214">
        <f>Permitted_sources!Z738</f>
        <v>0</v>
      </c>
      <c r="J1123" s="214">
        <f>Permitted_sources!AA738</f>
        <v>0.4</v>
      </c>
      <c r="K1123" s="395" t="str">
        <f t="shared" si="17"/>
        <v>Tribal/Non-tribal</v>
      </c>
    </row>
    <row r="1124" spans="1:11" s="33" customFormat="1">
      <c r="A1124" s="33" t="s">
        <v>387</v>
      </c>
      <c r="B1124" s="33" t="str">
        <f>Permitted_sources!B739</f>
        <v>35</v>
      </c>
      <c r="C1124" s="33" t="str">
        <f>Permitted_sources!C739</f>
        <v>3503902</v>
      </c>
      <c r="D1124" s="33" t="str">
        <f>Permitted_sources!V739</f>
        <v>20200254</v>
      </c>
      <c r="E1124" s="33" t="str">
        <f>VLOOKUP(D1124,SCC_xref!$L$6:$M1542,2,FALSE)</f>
        <v>Permitted Compressor Engines</v>
      </c>
      <c r="F1124" s="214">
        <f>Permitted_sources!W739</f>
        <v>11.2</v>
      </c>
      <c r="G1124" s="214">
        <f>Permitted_sources!X739</f>
        <v>2.5</v>
      </c>
      <c r="H1124" s="214">
        <f>Permitted_sources!Y739</f>
        <v>2.5</v>
      </c>
      <c r="I1124" s="214">
        <f>Permitted_sources!Z739</f>
        <v>0</v>
      </c>
      <c r="J1124" s="214">
        <f>Permitted_sources!AA739</f>
        <v>0.5</v>
      </c>
      <c r="K1124" s="395" t="str">
        <f t="shared" si="17"/>
        <v>Tribal/Non-tribal</v>
      </c>
    </row>
    <row r="1125" spans="1:11" s="33" customFormat="1">
      <c r="A1125" s="33" t="s">
        <v>387</v>
      </c>
      <c r="B1125" s="33" t="str">
        <f>Permitted_sources!B740</f>
        <v>35</v>
      </c>
      <c r="C1125" s="33" t="str">
        <f>Permitted_sources!C740</f>
        <v>3503902</v>
      </c>
      <c r="D1125" s="33" t="str">
        <f>Permitted_sources!V740</f>
        <v>20200254</v>
      </c>
      <c r="E1125" s="33" t="str">
        <f>VLOOKUP(D1125,SCC_xref!$L$6:$M1543,2,FALSE)</f>
        <v>Permitted Compressor Engines</v>
      </c>
      <c r="F1125" s="214">
        <f>Permitted_sources!W740</f>
        <v>11.5</v>
      </c>
      <c r="G1125" s="214">
        <f>Permitted_sources!X740</f>
        <v>12.8</v>
      </c>
      <c r="H1125" s="214">
        <f>Permitted_sources!Y740</f>
        <v>34</v>
      </c>
      <c r="I1125" s="214">
        <f>Permitted_sources!Z740</f>
        <v>0</v>
      </c>
      <c r="J1125" s="214">
        <f>Permitted_sources!AA740</f>
        <v>0.5</v>
      </c>
      <c r="K1125" s="395" t="str">
        <f t="shared" si="17"/>
        <v>Tribal/Non-tribal</v>
      </c>
    </row>
    <row r="1126" spans="1:11" s="33" customFormat="1">
      <c r="A1126" s="33" t="s">
        <v>387</v>
      </c>
      <c r="B1126" s="33" t="str">
        <f>Permitted_sources!B741</f>
        <v>35</v>
      </c>
      <c r="C1126" s="33" t="str">
        <f>Permitted_sources!C741</f>
        <v>3503902</v>
      </c>
      <c r="D1126" s="33" t="str">
        <f>Permitted_sources!V741</f>
        <v>20200254</v>
      </c>
      <c r="E1126" s="33" t="str">
        <f>VLOOKUP(D1126,SCC_xref!$L$6:$M1544,2,FALSE)</f>
        <v>Permitted Compressor Engines</v>
      </c>
      <c r="F1126" s="214">
        <f>Permitted_sources!W741</f>
        <v>11.3</v>
      </c>
      <c r="G1126" s="214">
        <f>Permitted_sources!X741</f>
        <v>2.5</v>
      </c>
      <c r="H1126" s="214">
        <f>Permitted_sources!Y741</f>
        <v>2.2999999999999998</v>
      </c>
      <c r="I1126" s="214">
        <f>Permitted_sources!Z741</f>
        <v>0</v>
      </c>
      <c r="J1126" s="214">
        <f>Permitted_sources!AA741</f>
        <v>0.5</v>
      </c>
      <c r="K1126" s="395" t="str">
        <f t="shared" si="17"/>
        <v>Tribal/Non-tribal</v>
      </c>
    </row>
    <row r="1127" spans="1:11" s="33" customFormat="1">
      <c r="A1127" s="33" t="s">
        <v>387</v>
      </c>
      <c r="B1127" s="33" t="str">
        <f>Permitted_sources!B742</f>
        <v>35</v>
      </c>
      <c r="C1127" s="33" t="str">
        <f>Permitted_sources!C742</f>
        <v>3503902</v>
      </c>
      <c r="D1127" s="33" t="str">
        <f>Permitted_sources!V742</f>
        <v>20200254</v>
      </c>
      <c r="E1127" s="33" t="str">
        <f>VLOOKUP(D1127,SCC_xref!$L$6:$M1545,2,FALSE)</f>
        <v>Permitted Compressor Engines</v>
      </c>
      <c r="F1127" s="214">
        <f>Permitted_sources!W742</f>
        <v>11.6</v>
      </c>
      <c r="G1127" s="214">
        <f>Permitted_sources!X742</f>
        <v>2.6</v>
      </c>
      <c r="H1127" s="214">
        <f>Permitted_sources!Y742</f>
        <v>2.4</v>
      </c>
      <c r="I1127" s="214">
        <f>Permitted_sources!Z742</f>
        <v>0</v>
      </c>
      <c r="J1127" s="214">
        <f>Permitted_sources!AA742</f>
        <v>0.5</v>
      </c>
      <c r="K1127" s="395" t="str">
        <f t="shared" si="17"/>
        <v>Tribal/Non-tribal</v>
      </c>
    </row>
    <row r="1128" spans="1:11" s="33" customFormat="1">
      <c r="A1128" s="33" t="s">
        <v>387</v>
      </c>
      <c r="B1128" s="33" t="str">
        <f>Permitted_sources!B743</f>
        <v>35</v>
      </c>
      <c r="C1128" s="33" t="str">
        <f>Permitted_sources!C743</f>
        <v>3503902</v>
      </c>
      <c r="D1128" s="33" t="str">
        <f>Permitted_sources!V743</f>
        <v>20200254</v>
      </c>
      <c r="E1128" s="33" t="str">
        <f>VLOOKUP(D1128,SCC_xref!$L$6:$M1546,2,FALSE)</f>
        <v>Permitted Compressor Engines</v>
      </c>
      <c r="F1128" s="214">
        <f>Permitted_sources!W743</f>
        <v>11.6</v>
      </c>
      <c r="G1128" s="214">
        <f>Permitted_sources!X743</f>
        <v>12.9</v>
      </c>
      <c r="H1128" s="214">
        <f>Permitted_sources!Y743</f>
        <v>34.299999999999997</v>
      </c>
      <c r="I1128" s="214">
        <f>Permitted_sources!Z743</f>
        <v>0</v>
      </c>
      <c r="J1128" s="214">
        <f>Permitted_sources!AA743</f>
        <v>0.5</v>
      </c>
      <c r="K1128" s="395" t="str">
        <f t="shared" si="17"/>
        <v>Tribal/Non-tribal</v>
      </c>
    </row>
    <row r="1129" spans="1:11" s="33" customFormat="1">
      <c r="A1129" s="33" t="s">
        <v>387</v>
      </c>
      <c r="B1129" s="33" t="str">
        <f>Permitted_sources!B744</f>
        <v>35</v>
      </c>
      <c r="C1129" s="33" t="str">
        <f>Permitted_sources!C744</f>
        <v>3503902</v>
      </c>
      <c r="D1129" s="33" t="str">
        <f>Permitted_sources!V744</f>
        <v>20200254</v>
      </c>
      <c r="E1129" s="33" t="str">
        <f>VLOOKUP(D1129,SCC_xref!$L$6:$M1547,2,FALSE)</f>
        <v>Permitted Compressor Engines</v>
      </c>
      <c r="F1129" s="214">
        <f>Permitted_sources!W744</f>
        <v>11.3</v>
      </c>
      <c r="G1129" s="214">
        <f>Permitted_sources!X744</f>
        <v>12.6</v>
      </c>
      <c r="H1129" s="214">
        <f>Permitted_sources!Y744</f>
        <v>33.6</v>
      </c>
      <c r="I1129" s="214">
        <f>Permitted_sources!Z744</f>
        <v>0</v>
      </c>
      <c r="J1129" s="214">
        <f>Permitted_sources!AA744</f>
        <v>0.5</v>
      </c>
      <c r="K1129" s="395" t="str">
        <f t="shared" si="17"/>
        <v>Tribal/Non-tribal</v>
      </c>
    </row>
    <row r="1130" spans="1:11" s="33" customFormat="1">
      <c r="A1130" s="33" t="s">
        <v>387</v>
      </c>
      <c r="B1130" s="33" t="str">
        <f>Permitted_sources!B745</f>
        <v>35</v>
      </c>
      <c r="C1130" s="33" t="str">
        <f>Permitted_sources!C745</f>
        <v>3503902</v>
      </c>
      <c r="D1130" s="33" t="str">
        <f>Permitted_sources!V745</f>
        <v>20200254</v>
      </c>
      <c r="E1130" s="33" t="str">
        <f>VLOOKUP(D1130,SCC_xref!$L$6:$M1548,2,FALSE)</f>
        <v>Permitted Compressor Engines</v>
      </c>
      <c r="F1130" s="214">
        <f>Permitted_sources!W745</f>
        <v>11.3</v>
      </c>
      <c r="G1130" s="214">
        <f>Permitted_sources!X745</f>
        <v>2.5</v>
      </c>
      <c r="H1130" s="214">
        <f>Permitted_sources!Y745</f>
        <v>2.2999999999999998</v>
      </c>
      <c r="I1130" s="214">
        <f>Permitted_sources!Z745</f>
        <v>0</v>
      </c>
      <c r="J1130" s="214">
        <f>Permitted_sources!AA745</f>
        <v>0.5</v>
      </c>
      <c r="K1130" s="395" t="str">
        <f t="shared" si="17"/>
        <v>Tribal/Non-tribal</v>
      </c>
    </row>
    <row r="1131" spans="1:11" s="33" customFormat="1">
      <c r="A1131" s="33" t="s">
        <v>387</v>
      </c>
      <c r="B1131" s="33" t="str">
        <f>Permitted_sources!B746</f>
        <v>35</v>
      </c>
      <c r="C1131" s="33" t="str">
        <f>Permitted_sources!C746</f>
        <v>3503902</v>
      </c>
      <c r="D1131" s="33" t="str">
        <f>Permitted_sources!V746</f>
        <v>31000227</v>
      </c>
      <c r="E1131" s="33" t="str">
        <f>VLOOKUP(D1131,SCC_xref!$L$6:$M1549,2,FALSE)</f>
        <v>Permitted Dehydrator</v>
      </c>
      <c r="F1131" s="214">
        <f>Permitted_sources!W746</f>
        <v>0</v>
      </c>
      <c r="G1131" s="214">
        <f>Permitted_sources!X746</f>
        <v>5.4</v>
      </c>
      <c r="H1131" s="214">
        <f>Permitted_sources!Y746</f>
        <v>0</v>
      </c>
      <c r="I1131" s="214">
        <f>Permitted_sources!Z746</f>
        <v>0</v>
      </c>
      <c r="J1131" s="214">
        <f>Permitted_sources!AA746</f>
        <v>0</v>
      </c>
      <c r="K1131" s="395" t="str">
        <f t="shared" si="17"/>
        <v>Tribal/Non-tribal</v>
      </c>
    </row>
    <row r="1132" spans="1:11" s="33" customFormat="1">
      <c r="A1132" s="33" t="s">
        <v>387</v>
      </c>
      <c r="B1132" s="33" t="str">
        <f>Permitted_sources!B747</f>
        <v>35</v>
      </c>
      <c r="C1132" s="33" t="str">
        <f>Permitted_sources!C747</f>
        <v>3503902</v>
      </c>
      <c r="D1132" s="33" t="str">
        <f>Permitted_sources!V747</f>
        <v>20200254</v>
      </c>
      <c r="E1132" s="33" t="str">
        <f>VLOOKUP(D1132,SCC_xref!$L$6:$M1550,2,FALSE)</f>
        <v>Permitted Compressor Engines</v>
      </c>
      <c r="F1132" s="214">
        <f>Permitted_sources!W747</f>
        <v>11.4</v>
      </c>
      <c r="G1132" s="214">
        <f>Permitted_sources!X747</f>
        <v>12.7</v>
      </c>
      <c r="H1132" s="214">
        <f>Permitted_sources!Y747</f>
        <v>33.9</v>
      </c>
      <c r="I1132" s="214">
        <f>Permitted_sources!Z747</f>
        <v>0</v>
      </c>
      <c r="J1132" s="214">
        <f>Permitted_sources!AA747</f>
        <v>0.5</v>
      </c>
      <c r="K1132" s="395" t="str">
        <f t="shared" si="17"/>
        <v>Tribal/Non-tribal</v>
      </c>
    </row>
    <row r="1133" spans="1:11" s="33" customFormat="1">
      <c r="A1133" s="33" t="s">
        <v>387</v>
      </c>
      <c r="B1133" s="33" t="str">
        <f>Permitted_sources!B748</f>
        <v>35</v>
      </c>
      <c r="C1133" s="33" t="str">
        <f>Permitted_sources!C748</f>
        <v>3503902</v>
      </c>
      <c r="D1133" s="33" t="str">
        <f>Permitted_sources!V748</f>
        <v>31000228</v>
      </c>
      <c r="E1133" s="33" t="str">
        <f>VLOOKUP(D1133,SCC_xref!$L$6:$M1551,2,FALSE)</f>
        <v>Permitted Dehydrator</v>
      </c>
      <c r="F1133" s="214">
        <f>Permitted_sources!W748</f>
        <v>0.2</v>
      </c>
      <c r="G1133" s="214">
        <f>Permitted_sources!X748</f>
        <v>0</v>
      </c>
      <c r="H1133" s="214">
        <f>Permitted_sources!Y748</f>
        <v>0.1</v>
      </c>
      <c r="I1133" s="214">
        <f>Permitted_sources!Z748</f>
        <v>0</v>
      </c>
      <c r="J1133" s="214">
        <f>Permitted_sources!AA748</f>
        <v>0</v>
      </c>
      <c r="K1133" s="395" t="str">
        <f t="shared" si="17"/>
        <v>Tribal/Non-tribal</v>
      </c>
    </row>
    <row r="1134" spans="1:11" s="33" customFormat="1">
      <c r="A1134" s="33" t="s">
        <v>387</v>
      </c>
      <c r="B1134" s="33" t="str">
        <f>Permitted_sources!B749</f>
        <v>35</v>
      </c>
      <c r="C1134" s="33" t="str">
        <f>Permitted_sources!C749</f>
        <v>3503902</v>
      </c>
      <c r="D1134" s="33" t="str">
        <f>Permitted_sources!V749</f>
        <v>31000227</v>
      </c>
      <c r="E1134" s="33" t="str">
        <f>VLOOKUP(D1134,SCC_xref!$L$6:$M1552,2,FALSE)</f>
        <v>Permitted Dehydrator</v>
      </c>
      <c r="F1134" s="214">
        <f>Permitted_sources!W749</f>
        <v>0</v>
      </c>
      <c r="G1134" s="214">
        <f>Permitted_sources!X749</f>
        <v>4.5999999999999996</v>
      </c>
      <c r="H1134" s="214">
        <f>Permitted_sources!Y749</f>
        <v>0</v>
      </c>
      <c r="I1134" s="214">
        <f>Permitted_sources!Z749</f>
        <v>0</v>
      </c>
      <c r="J1134" s="214">
        <f>Permitted_sources!AA749</f>
        <v>0</v>
      </c>
      <c r="K1134" s="395" t="str">
        <f t="shared" si="17"/>
        <v>Tribal/Non-tribal</v>
      </c>
    </row>
    <row r="1135" spans="1:11" s="33" customFormat="1">
      <c r="A1135" s="33" t="s">
        <v>387</v>
      </c>
      <c r="B1135" s="33" t="str">
        <f>Permitted_sources!B750</f>
        <v>35</v>
      </c>
      <c r="C1135" s="33" t="str">
        <f>Permitted_sources!C750</f>
        <v>3503902</v>
      </c>
      <c r="D1135" s="33" t="str">
        <f>Permitted_sources!V750</f>
        <v>31000228</v>
      </c>
      <c r="E1135" s="33" t="str">
        <f>VLOOKUP(D1135,SCC_xref!$L$6:$M1553,2,FALSE)</f>
        <v>Permitted Dehydrator</v>
      </c>
      <c r="F1135" s="214">
        <f>Permitted_sources!W750</f>
        <v>0.2</v>
      </c>
      <c r="G1135" s="214">
        <f>Permitted_sources!X750</f>
        <v>0</v>
      </c>
      <c r="H1135" s="214">
        <f>Permitted_sources!Y750</f>
        <v>0.1</v>
      </c>
      <c r="I1135" s="214">
        <f>Permitted_sources!Z750</f>
        <v>0</v>
      </c>
      <c r="J1135" s="214">
        <f>Permitted_sources!AA750</f>
        <v>0</v>
      </c>
      <c r="K1135" s="395" t="str">
        <f t="shared" si="17"/>
        <v>Tribal/Non-tribal</v>
      </c>
    </row>
    <row r="1136" spans="1:11" s="33" customFormat="1">
      <c r="A1136" s="33" t="s">
        <v>387</v>
      </c>
      <c r="B1136" s="33" t="str">
        <f>Permitted_sources!B751</f>
        <v>35</v>
      </c>
      <c r="C1136" s="33" t="str">
        <f>Permitted_sources!C751</f>
        <v>3503902</v>
      </c>
      <c r="D1136" s="33" t="str">
        <f>Permitted_sources!V751</f>
        <v>31000227</v>
      </c>
      <c r="E1136" s="33" t="str">
        <f>VLOOKUP(D1136,SCC_xref!$L$6:$M1554,2,FALSE)</f>
        <v>Permitted Dehydrator</v>
      </c>
      <c r="F1136" s="214">
        <f>Permitted_sources!W751</f>
        <v>0</v>
      </c>
      <c r="G1136" s="214">
        <f>Permitted_sources!X751</f>
        <v>5.5</v>
      </c>
      <c r="H1136" s="214">
        <f>Permitted_sources!Y751</f>
        <v>0</v>
      </c>
      <c r="I1136" s="214">
        <f>Permitted_sources!Z751</f>
        <v>0</v>
      </c>
      <c r="J1136" s="214">
        <f>Permitted_sources!AA751</f>
        <v>0</v>
      </c>
      <c r="K1136" s="395" t="str">
        <f t="shared" si="17"/>
        <v>Tribal/Non-tribal</v>
      </c>
    </row>
    <row r="1137" spans="1:11" s="33" customFormat="1">
      <c r="A1137" s="33" t="s">
        <v>387</v>
      </c>
      <c r="B1137" s="33" t="str">
        <f>Permitted_sources!B752</f>
        <v>35</v>
      </c>
      <c r="C1137" s="33" t="str">
        <f>Permitted_sources!C752</f>
        <v>3503902</v>
      </c>
      <c r="D1137" s="33" t="str">
        <f>Permitted_sources!V752</f>
        <v>31000228</v>
      </c>
      <c r="E1137" s="33" t="str">
        <f>VLOOKUP(D1137,SCC_xref!$L$6:$M1555,2,FALSE)</f>
        <v>Permitted Dehydrator</v>
      </c>
      <c r="F1137" s="214">
        <f>Permitted_sources!W752</f>
        <v>0.2</v>
      </c>
      <c r="G1137" s="214">
        <f>Permitted_sources!X752</f>
        <v>0</v>
      </c>
      <c r="H1137" s="214">
        <f>Permitted_sources!Y752</f>
        <v>0.1</v>
      </c>
      <c r="I1137" s="214">
        <f>Permitted_sources!Z752</f>
        <v>0</v>
      </c>
      <c r="J1137" s="214">
        <f>Permitted_sources!AA752</f>
        <v>0</v>
      </c>
      <c r="K1137" s="395" t="str">
        <f t="shared" si="17"/>
        <v>Tribal/Non-tribal</v>
      </c>
    </row>
    <row r="1138" spans="1:11" s="33" customFormat="1">
      <c r="A1138" s="33" t="s">
        <v>387</v>
      </c>
      <c r="B1138" s="33" t="str">
        <f>Permitted_sources!B753</f>
        <v>35</v>
      </c>
      <c r="C1138" s="33" t="str">
        <f>Permitted_sources!C753</f>
        <v>3503902</v>
      </c>
      <c r="D1138" s="33" t="str">
        <f>Permitted_sources!V753</f>
        <v>31000227</v>
      </c>
      <c r="E1138" s="33" t="str">
        <f>VLOOKUP(D1138,SCC_xref!$L$6:$M1556,2,FALSE)</f>
        <v>Permitted Dehydrator</v>
      </c>
      <c r="F1138" s="214">
        <f>Permitted_sources!W753</f>
        <v>0</v>
      </c>
      <c r="G1138" s="214">
        <f>Permitted_sources!X753</f>
        <v>5.5</v>
      </c>
      <c r="H1138" s="214">
        <f>Permitted_sources!Y753</f>
        <v>0</v>
      </c>
      <c r="I1138" s="214">
        <f>Permitted_sources!Z753</f>
        <v>0</v>
      </c>
      <c r="J1138" s="214">
        <f>Permitted_sources!AA753</f>
        <v>0</v>
      </c>
      <c r="K1138" s="395" t="str">
        <f t="shared" si="17"/>
        <v>Tribal/Non-tribal</v>
      </c>
    </row>
    <row r="1139" spans="1:11" s="33" customFormat="1">
      <c r="A1139" s="33" t="s">
        <v>387</v>
      </c>
      <c r="B1139" s="33" t="str">
        <f>Permitted_sources!B754</f>
        <v>35</v>
      </c>
      <c r="C1139" s="33" t="str">
        <f>Permitted_sources!C754</f>
        <v>3503902</v>
      </c>
      <c r="D1139" s="33" t="str">
        <f>Permitted_sources!V754</f>
        <v>31000228</v>
      </c>
      <c r="E1139" s="33" t="str">
        <f>VLOOKUP(D1139,SCC_xref!$L$6:$M1557,2,FALSE)</f>
        <v>Permitted Dehydrator</v>
      </c>
      <c r="F1139" s="214">
        <f>Permitted_sources!W754</f>
        <v>0.2</v>
      </c>
      <c r="G1139" s="214">
        <f>Permitted_sources!X754</f>
        <v>0</v>
      </c>
      <c r="H1139" s="214">
        <f>Permitted_sources!Y754</f>
        <v>0.1</v>
      </c>
      <c r="I1139" s="214">
        <f>Permitted_sources!Z754</f>
        <v>0</v>
      </c>
      <c r="J1139" s="214">
        <f>Permitted_sources!AA754</f>
        <v>0</v>
      </c>
      <c r="K1139" s="395" t="str">
        <f t="shared" si="17"/>
        <v>Tribal/Non-tribal</v>
      </c>
    </row>
    <row r="1140" spans="1:11" s="33" customFormat="1">
      <c r="A1140" s="33" t="s">
        <v>387</v>
      </c>
      <c r="B1140" s="33" t="str">
        <f>Permitted_sources!B755</f>
        <v>35</v>
      </c>
      <c r="C1140" s="33" t="str">
        <f>Permitted_sources!C755</f>
        <v>3503902</v>
      </c>
      <c r="D1140" s="33" t="str">
        <f>Permitted_sources!V755</f>
        <v>31000227</v>
      </c>
      <c r="E1140" s="33" t="str">
        <f>VLOOKUP(D1140,SCC_xref!$L$6:$M1558,2,FALSE)</f>
        <v>Permitted Dehydrator</v>
      </c>
      <c r="F1140" s="214">
        <f>Permitted_sources!W755</f>
        <v>0</v>
      </c>
      <c r="G1140" s="214">
        <f>Permitted_sources!X755</f>
        <v>5.5</v>
      </c>
      <c r="H1140" s="214">
        <f>Permitted_sources!Y755</f>
        <v>0</v>
      </c>
      <c r="I1140" s="214">
        <f>Permitted_sources!Z755</f>
        <v>0</v>
      </c>
      <c r="J1140" s="214">
        <f>Permitted_sources!AA755</f>
        <v>0</v>
      </c>
      <c r="K1140" s="395" t="str">
        <f t="shared" si="17"/>
        <v>Tribal/Non-tribal</v>
      </c>
    </row>
    <row r="1141" spans="1:11" s="33" customFormat="1">
      <c r="A1141" s="33" t="s">
        <v>387</v>
      </c>
      <c r="B1141" s="33" t="str">
        <f>Permitted_sources!B756</f>
        <v>35</v>
      </c>
      <c r="C1141" s="33" t="str">
        <f>Permitted_sources!C756</f>
        <v>3503902</v>
      </c>
      <c r="D1141" s="33" t="str">
        <f>Permitted_sources!V756</f>
        <v>31000228</v>
      </c>
      <c r="E1141" s="33" t="str">
        <f>VLOOKUP(D1141,SCC_xref!$L$6:$M1559,2,FALSE)</f>
        <v>Permitted Dehydrator</v>
      </c>
      <c r="F1141" s="214">
        <f>Permitted_sources!W756</f>
        <v>0.2</v>
      </c>
      <c r="G1141" s="214">
        <f>Permitted_sources!X756</f>
        <v>0</v>
      </c>
      <c r="H1141" s="214">
        <f>Permitted_sources!Y756</f>
        <v>0.1</v>
      </c>
      <c r="I1141" s="214">
        <f>Permitted_sources!Z756</f>
        <v>0</v>
      </c>
      <c r="J1141" s="214">
        <f>Permitted_sources!AA756</f>
        <v>0</v>
      </c>
      <c r="K1141" s="395" t="str">
        <f t="shared" si="17"/>
        <v>Tribal/Non-tribal</v>
      </c>
    </row>
    <row r="1142" spans="1:11" s="33" customFormat="1">
      <c r="A1142" s="33" t="s">
        <v>387</v>
      </c>
      <c r="B1142" s="33" t="str">
        <f>Permitted_sources!B757</f>
        <v>35</v>
      </c>
      <c r="C1142" s="33" t="str">
        <f>Permitted_sources!C757</f>
        <v>3503902</v>
      </c>
      <c r="D1142" s="33" t="str">
        <f>Permitted_sources!V757</f>
        <v>31000227</v>
      </c>
      <c r="E1142" s="33" t="str">
        <f>VLOOKUP(D1142,SCC_xref!$L$6:$M1560,2,FALSE)</f>
        <v>Permitted Dehydrator</v>
      </c>
      <c r="F1142" s="214">
        <f>Permitted_sources!W757</f>
        <v>0</v>
      </c>
      <c r="G1142" s="214">
        <f>Permitted_sources!X757</f>
        <v>5.5</v>
      </c>
      <c r="H1142" s="214">
        <f>Permitted_sources!Y757</f>
        <v>0</v>
      </c>
      <c r="I1142" s="214">
        <f>Permitted_sources!Z757</f>
        <v>0</v>
      </c>
      <c r="J1142" s="214">
        <f>Permitted_sources!AA757</f>
        <v>0</v>
      </c>
      <c r="K1142" s="395" t="str">
        <f t="shared" si="17"/>
        <v>Tribal/Non-tribal</v>
      </c>
    </row>
    <row r="1143" spans="1:11" s="33" customFormat="1">
      <c r="A1143" s="33" t="s">
        <v>387</v>
      </c>
      <c r="B1143" s="33" t="str">
        <f>Permitted_sources!B758</f>
        <v>35</v>
      </c>
      <c r="C1143" s="33" t="str">
        <f>Permitted_sources!C758</f>
        <v>3503902</v>
      </c>
      <c r="D1143" s="33" t="str">
        <f>Permitted_sources!V758</f>
        <v>31000227</v>
      </c>
      <c r="E1143" s="33" t="str">
        <f>VLOOKUP(D1143,SCC_xref!$L$6:$M1561,2,FALSE)</f>
        <v>Permitted Dehydrator</v>
      </c>
      <c r="F1143" s="214">
        <f>Permitted_sources!W758</f>
        <v>0</v>
      </c>
      <c r="G1143" s="214">
        <f>Permitted_sources!X758</f>
        <v>5.9</v>
      </c>
      <c r="H1143" s="214">
        <f>Permitted_sources!Y758</f>
        <v>0</v>
      </c>
      <c r="I1143" s="214">
        <f>Permitted_sources!Z758</f>
        <v>0</v>
      </c>
      <c r="J1143" s="214">
        <f>Permitted_sources!AA758</f>
        <v>0</v>
      </c>
      <c r="K1143" s="395" t="str">
        <f t="shared" si="17"/>
        <v>Tribal/Non-tribal</v>
      </c>
    </row>
    <row r="1144" spans="1:11" s="33" customFormat="1">
      <c r="A1144" s="33" t="s">
        <v>387</v>
      </c>
      <c r="B1144" s="33" t="str">
        <f>Permitted_sources!B759</f>
        <v>35</v>
      </c>
      <c r="C1144" s="33" t="str">
        <f>Permitted_sources!C759</f>
        <v>3503902</v>
      </c>
      <c r="D1144" s="33" t="str">
        <f>Permitted_sources!V759</f>
        <v>31000228</v>
      </c>
      <c r="E1144" s="33" t="str">
        <f>VLOOKUP(D1144,SCC_xref!$L$6:$M1562,2,FALSE)</f>
        <v>Permitted Dehydrator</v>
      </c>
      <c r="F1144" s="214">
        <f>Permitted_sources!W759</f>
        <v>0.2</v>
      </c>
      <c r="G1144" s="214">
        <f>Permitted_sources!X759</f>
        <v>0</v>
      </c>
      <c r="H1144" s="214">
        <f>Permitted_sources!Y759</f>
        <v>0.1</v>
      </c>
      <c r="I1144" s="214">
        <f>Permitted_sources!Z759</f>
        <v>0</v>
      </c>
      <c r="J1144" s="214">
        <f>Permitted_sources!AA759</f>
        <v>0</v>
      </c>
      <c r="K1144" s="395" t="str">
        <f t="shared" si="17"/>
        <v>Tribal/Non-tribal</v>
      </c>
    </row>
    <row r="1145" spans="1:11" s="33" customFormat="1">
      <c r="A1145" s="33" t="s">
        <v>387</v>
      </c>
      <c r="B1145" s="33" t="str">
        <f>Permitted_sources!B760</f>
        <v>35</v>
      </c>
      <c r="C1145" s="33" t="str">
        <f>Permitted_sources!C760</f>
        <v>3503902</v>
      </c>
      <c r="D1145" s="33" t="str">
        <f>Permitted_sources!V760</f>
        <v>31000228</v>
      </c>
      <c r="E1145" s="33" t="str">
        <f>VLOOKUP(D1145,SCC_xref!$L$6:$M1563,2,FALSE)</f>
        <v>Permitted Dehydrator</v>
      </c>
      <c r="F1145" s="214">
        <f>Permitted_sources!W760</f>
        <v>0.4</v>
      </c>
      <c r="G1145" s="214">
        <f>Permitted_sources!X760</f>
        <v>0</v>
      </c>
      <c r="H1145" s="214">
        <f>Permitted_sources!Y760</f>
        <v>0.3</v>
      </c>
      <c r="I1145" s="214">
        <f>Permitted_sources!Z760</f>
        <v>0</v>
      </c>
      <c r="J1145" s="214">
        <f>Permitted_sources!AA760</f>
        <v>0.1</v>
      </c>
      <c r="K1145" s="395" t="str">
        <f t="shared" si="17"/>
        <v>Tribal/Non-tribal</v>
      </c>
    </row>
    <row r="1146" spans="1:11" s="33" customFormat="1">
      <c r="A1146" s="33" t="s">
        <v>387</v>
      </c>
      <c r="B1146" s="33" t="str">
        <f>Permitted_sources!B761</f>
        <v>35</v>
      </c>
      <c r="C1146" s="33" t="str">
        <f>Permitted_sources!C761</f>
        <v>3503902</v>
      </c>
      <c r="D1146" s="33" t="str">
        <f>Permitted_sources!V761</f>
        <v>31088811</v>
      </c>
      <c r="E1146" s="33" t="str">
        <f>VLOOKUP(D1146,SCC_xref!$L$6:$M1564,2,FALSE)</f>
        <v>Permitted Fugitives</v>
      </c>
      <c r="F1146" s="214">
        <f>Permitted_sources!W761</f>
        <v>0</v>
      </c>
      <c r="G1146" s="214">
        <f>Permitted_sources!X761</f>
        <v>0.7</v>
      </c>
      <c r="H1146" s="214">
        <f>Permitted_sources!Y761</f>
        <v>0</v>
      </c>
      <c r="I1146" s="214">
        <f>Permitted_sources!Z761</f>
        <v>0</v>
      </c>
      <c r="J1146" s="214">
        <f>Permitted_sources!AA761</f>
        <v>0</v>
      </c>
      <c r="K1146" s="395" t="str">
        <f t="shared" si="17"/>
        <v>Tribal/Non-tribal</v>
      </c>
    </row>
    <row r="1147" spans="1:11" s="33" customFormat="1">
      <c r="A1147" s="33" t="s">
        <v>387</v>
      </c>
      <c r="B1147" s="33" t="str">
        <f>Permitted_sources!B762</f>
        <v>35</v>
      </c>
      <c r="C1147" s="33" t="str">
        <f>Permitted_sources!C762</f>
        <v>3503902</v>
      </c>
      <c r="D1147" s="33" t="str">
        <f>Permitted_sources!V762</f>
        <v>20200254</v>
      </c>
      <c r="E1147" s="33" t="str">
        <f>VLOOKUP(D1147,SCC_xref!$L$6:$M1565,2,FALSE)</f>
        <v>Permitted Compressor Engines</v>
      </c>
      <c r="F1147" s="214">
        <f>Permitted_sources!W762</f>
        <v>18</v>
      </c>
      <c r="G1147" s="214">
        <f>Permitted_sources!X762</f>
        <v>12</v>
      </c>
      <c r="H1147" s="214">
        <f>Permitted_sources!Y762</f>
        <v>31.7</v>
      </c>
      <c r="I1147" s="214">
        <f>Permitted_sources!Z762</f>
        <v>0</v>
      </c>
      <c r="J1147" s="214">
        <f>Permitted_sources!AA762</f>
        <v>0.5</v>
      </c>
      <c r="K1147" s="395" t="str">
        <f t="shared" si="17"/>
        <v>Tribal/Non-tribal</v>
      </c>
    </row>
    <row r="1148" spans="1:11" s="33" customFormat="1">
      <c r="A1148" s="33" t="s">
        <v>387</v>
      </c>
      <c r="B1148" s="33" t="str">
        <f>Permitted_sources!B763</f>
        <v>35</v>
      </c>
      <c r="C1148" s="33" t="str">
        <f>Permitted_sources!C763</f>
        <v>3503902</v>
      </c>
      <c r="D1148" s="33" t="str">
        <f>Permitted_sources!V763</f>
        <v>20200254</v>
      </c>
      <c r="E1148" s="33" t="str">
        <f>VLOOKUP(D1148,SCC_xref!$L$6:$M1566,2,FALSE)</f>
        <v>Permitted Compressor Engines</v>
      </c>
      <c r="F1148" s="214">
        <f>Permitted_sources!W763</f>
        <v>6.3</v>
      </c>
      <c r="G1148" s="214">
        <f>Permitted_sources!X763</f>
        <v>1.5</v>
      </c>
      <c r="H1148" s="214">
        <f>Permitted_sources!Y763</f>
        <v>0.8</v>
      </c>
      <c r="I1148" s="214">
        <f>Permitted_sources!Z763</f>
        <v>0</v>
      </c>
      <c r="J1148" s="214">
        <f>Permitted_sources!AA763</f>
        <v>0.2</v>
      </c>
      <c r="K1148" s="395" t="str">
        <f t="shared" si="17"/>
        <v>Tribal/Non-tribal</v>
      </c>
    </row>
    <row r="1149" spans="1:11" s="33" customFormat="1">
      <c r="A1149" s="33" t="s">
        <v>387</v>
      </c>
      <c r="B1149" s="33" t="str">
        <f>Permitted_sources!B764</f>
        <v>35</v>
      </c>
      <c r="C1149" s="33" t="str">
        <f>Permitted_sources!C764</f>
        <v>3503902</v>
      </c>
      <c r="D1149" s="33" t="str">
        <f>Permitted_sources!V764</f>
        <v>20200254</v>
      </c>
      <c r="E1149" s="33" t="str">
        <f>VLOOKUP(D1149,SCC_xref!$L$6:$M1567,2,FALSE)</f>
        <v>Permitted Compressor Engines</v>
      </c>
      <c r="F1149" s="214">
        <f>Permitted_sources!W764</f>
        <v>10</v>
      </c>
      <c r="G1149" s="214">
        <f>Permitted_sources!X764</f>
        <v>2.4</v>
      </c>
      <c r="H1149" s="214">
        <f>Permitted_sources!Y764</f>
        <v>1.2</v>
      </c>
      <c r="I1149" s="214">
        <f>Permitted_sources!Z764</f>
        <v>0</v>
      </c>
      <c r="J1149" s="214">
        <f>Permitted_sources!AA764</f>
        <v>0.3</v>
      </c>
      <c r="K1149" s="395" t="str">
        <f t="shared" si="17"/>
        <v>Tribal/Non-tribal</v>
      </c>
    </row>
    <row r="1150" spans="1:11" s="33" customFormat="1">
      <c r="A1150" s="33" t="s">
        <v>387</v>
      </c>
      <c r="B1150" s="33" t="str">
        <f>Permitted_sources!B765</f>
        <v>35</v>
      </c>
      <c r="C1150" s="33" t="str">
        <f>Permitted_sources!C765</f>
        <v>3503902</v>
      </c>
      <c r="D1150" s="33" t="str">
        <f>Permitted_sources!V765</f>
        <v>20200254</v>
      </c>
      <c r="E1150" s="33" t="str">
        <f>VLOOKUP(D1150,SCC_xref!$L$6:$M1568,2,FALSE)</f>
        <v>Permitted Compressor Engines</v>
      </c>
      <c r="F1150" s="214">
        <f>Permitted_sources!W765</f>
        <v>11.3</v>
      </c>
      <c r="G1150" s="214">
        <f>Permitted_sources!X765</f>
        <v>7.5</v>
      </c>
      <c r="H1150" s="214">
        <f>Permitted_sources!Y765</f>
        <v>20</v>
      </c>
      <c r="I1150" s="214">
        <f>Permitted_sources!Z765</f>
        <v>0</v>
      </c>
      <c r="J1150" s="214">
        <f>Permitted_sources!AA765</f>
        <v>0.3</v>
      </c>
      <c r="K1150" s="395" t="str">
        <f t="shared" si="17"/>
        <v>Tribal/Non-tribal</v>
      </c>
    </row>
    <row r="1151" spans="1:11" s="33" customFormat="1">
      <c r="A1151" s="33" t="s">
        <v>387</v>
      </c>
      <c r="B1151" s="33" t="str">
        <f>Permitted_sources!B766</f>
        <v>35</v>
      </c>
      <c r="C1151" s="33" t="str">
        <f>Permitted_sources!C766</f>
        <v>3503902</v>
      </c>
      <c r="D1151" s="33" t="str">
        <f>Permitted_sources!V766</f>
        <v>20200254</v>
      </c>
      <c r="E1151" s="33" t="str">
        <f>VLOOKUP(D1151,SCC_xref!$L$6:$M1569,2,FALSE)</f>
        <v>Permitted Compressor Engines</v>
      </c>
      <c r="F1151" s="214">
        <f>Permitted_sources!W766</f>
        <v>7.6</v>
      </c>
      <c r="G1151" s="214">
        <f>Permitted_sources!X766</f>
        <v>1.9</v>
      </c>
      <c r="H1151" s="214">
        <f>Permitted_sources!Y766</f>
        <v>0.9</v>
      </c>
      <c r="I1151" s="214">
        <f>Permitted_sources!Z766</f>
        <v>0</v>
      </c>
      <c r="J1151" s="214">
        <f>Permitted_sources!AA766</f>
        <v>0.2</v>
      </c>
      <c r="K1151" s="395" t="str">
        <f t="shared" si="17"/>
        <v>Tribal/Non-tribal</v>
      </c>
    </row>
    <row r="1152" spans="1:11" s="33" customFormat="1">
      <c r="A1152" s="33" t="s">
        <v>387</v>
      </c>
      <c r="B1152" s="33" t="str">
        <f>Permitted_sources!B767</f>
        <v>35</v>
      </c>
      <c r="C1152" s="33" t="str">
        <f>Permitted_sources!C767</f>
        <v>3503902</v>
      </c>
      <c r="D1152" s="33" t="str">
        <f>Permitted_sources!V767</f>
        <v>20200254</v>
      </c>
      <c r="E1152" s="33" t="str">
        <f>VLOOKUP(D1152,SCC_xref!$L$6:$M1570,2,FALSE)</f>
        <v>Permitted Compressor Engines</v>
      </c>
      <c r="F1152" s="214">
        <f>Permitted_sources!W767</f>
        <v>12.5</v>
      </c>
      <c r="G1152" s="214">
        <f>Permitted_sources!X767</f>
        <v>8.3000000000000007</v>
      </c>
      <c r="H1152" s="214">
        <f>Permitted_sources!Y767</f>
        <v>22</v>
      </c>
      <c r="I1152" s="214">
        <f>Permitted_sources!Z767</f>
        <v>0</v>
      </c>
      <c r="J1152" s="214">
        <f>Permitted_sources!AA767</f>
        <v>0.3</v>
      </c>
      <c r="K1152" s="395" t="str">
        <f t="shared" si="17"/>
        <v>Tribal/Non-tribal</v>
      </c>
    </row>
    <row r="1153" spans="1:11" s="33" customFormat="1">
      <c r="A1153" s="33" t="s">
        <v>387</v>
      </c>
      <c r="B1153" s="33" t="str">
        <f>Permitted_sources!B768</f>
        <v>35</v>
      </c>
      <c r="C1153" s="33" t="str">
        <f>Permitted_sources!C768</f>
        <v>3503902</v>
      </c>
      <c r="D1153" s="33" t="str">
        <f>Permitted_sources!V768</f>
        <v>31000301</v>
      </c>
      <c r="E1153" s="33" t="str">
        <f>VLOOKUP(D1153,SCC_xref!$L$6:$M1571,2,FALSE)</f>
        <v>Permitted Dehydrator</v>
      </c>
      <c r="F1153" s="214">
        <f>Permitted_sources!W768</f>
        <v>0</v>
      </c>
      <c r="G1153" s="214">
        <f>Permitted_sources!X768</f>
        <v>0.7</v>
      </c>
      <c r="H1153" s="214">
        <f>Permitted_sources!Y768</f>
        <v>0</v>
      </c>
      <c r="I1153" s="214">
        <f>Permitted_sources!Z768</f>
        <v>0</v>
      </c>
      <c r="J1153" s="214">
        <f>Permitted_sources!AA768</f>
        <v>0</v>
      </c>
      <c r="K1153" s="395" t="str">
        <f t="shared" si="17"/>
        <v>Tribal/Non-tribal</v>
      </c>
    </row>
    <row r="1154" spans="1:11" s="33" customFormat="1">
      <c r="A1154" s="33" t="s">
        <v>387</v>
      </c>
      <c r="B1154" s="33" t="str">
        <f>Permitted_sources!B769</f>
        <v>35</v>
      </c>
      <c r="C1154" s="33" t="str">
        <f>Permitted_sources!C769</f>
        <v>3503902</v>
      </c>
      <c r="D1154" s="33" t="str">
        <f>Permitted_sources!V769</f>
        <v>31000301</v>
      </c>
      <c r="E1154" s="33" t="str">
        <f>VLOOKUP(D1154,SCC_xref!$L$6:$M1572,2,FALSE)</f>
        <v>Permitted Dehydrator</v>
      </c>
      <c r="F1154" s="214">
        <f>Permitted_sources!W769</f>
        <v>0</v>
      </c>
      <c r="G1154" s="214">
        <f>Permitted_sources!X769</f>
        <v>0.4</v>
      </c>
      <c r="H1154" s="214">
        <f>Permitted_sources!Y769</f>
        <v>0</v>
      </c>
      <c r="I1154" s="214">
        <f>Permitted_sources!Z769</f>
        <v>0</v>
      </c>
      <c r="J1154" s="214">
        <f>Permitted_sources!AA769</f>
        <v>0</v>
      </c>
      <c r="K1154" s="395" t="str">
        <f t="shared" si="17"/>
        <v>Tribal/Non-tribal</v>
      </c>
    </row>
    <row r="1155" spans="1:11" s="33" customFormat="1">
      <c r="A1155" s="33" t="s">
        <v>387</v>
      </c>
      <c r="B1155" s="33" t="str">
        <f>Permitted_sources!B770</f>
        <v>35</v>
      </c>
      <c r="C1155" s="33" t="str">
        <f>Permitted_sources!C770</f>
        <v>3503902</v>
      </c>
      <c r="D1155" s="33" t="str">
        <f>Permitted_sources!V770</f>
        <v>31000302</v>
      </c>
      <c r="E1155" s="33" t="str">
        <f>VLOOKUP(D1155,SCC_xref!$L$6:$M1573,2,FALSE)</f>
        <v>Permitted Dehydrator</v>
      </c>
      <c r="F1155" s="214">
        <f>Permitted_sources!W770</f>
        <v>0.1</v>
      </c>
      <c r="G1155" s="214">
        <f>Permitted_sources!X770</f>
        <v>0</v>
      </c>
      <c r="H1155" s="214">
        <f>Permitted_sources!Y770</f>
        <v>0.1</v>
      </c>
      <c r="I1155" s="214">
        <f>Permitted_sources!Z770</f>
        <v>0</v>
      </c>
      <c r="J1155" s="214">
        <f>Permitted_sources!AA770</f>
        <v>0</v>
      </c>
      <c r="K1155" s="395" t="str">
        <f t="shared" si="17"/>
        <v>Tribal/Non-tribal</v>
      </c>
    </row>
    <row r="1156" spans="1:11" s="33" customFormat="1">
      <c r="A1156" s="33" t="s">
        <v>387</v>
      </c>
      <c r="B1156" s="33" t="str">
        <f>Permitted_sources!B771</f>
        <v>35</v>
      </c>
      <c r="C1156" s="33" t="str">
        <f>Permitted_sources!C771</f>
        <v>3503902</v>
      </c>
      <c r="D1156" s="33" t="str">
        <f>Permitted_sources!V771</f>
        <v>31000302</v>
      </c>
      <c r="E1156" s="33" t="str">
        <f>VLOOKUP(D1156,SCC_xref!$L$6:$M1574,2,FALSE)</f>
        <v>Permitted Dehydrator</v>
      </c>
      <c r="F1156" s="214">
        <f>Permitted_sources!W771</f>
        <v>0.1</v>
      </c>
      <c r="G1156" s="214">
        <f>Permitted_sources!X771</f>
        <v>0</v>
      </c>
      <c r="H1156" s="214">
        <f>Permitted_sources!Y771</f>
        <v>0.1</v>
      </c>
      <c r="I1156" s="214">
        <f>Permitted_sources!Z771</f>
        <v>0</v>
      </c>
      <c r="J1156" s="214">
        <f>Permitted_sources!AA771</f>
        <v>0</v>
      </c>
      <c r="K1156" s="395" t="str">
        <f t="shared" si="17"/>
        <v>Tribal/Non-tribal</v>
      </c>
    </row>
    <row r="1157" spans="1:11" s="33" customFormat="1">
      <c r="A1157" s="33" t="s">
        <v>387</v>
      </c>
      <c r="B1157" s="33" t="str">
        <f>Permitted_sources!B772</f>
        <v>35</v>
      </c>
      <c r="C1157" s="33" t="str">
        <f>Permitted_sources!C772</f>
        <v>3503902</v>
      </c>
      <c r="D1157" s="33" t="str">
        <f>Permitted_sources!V772</f>
        <v>31000302</v>
      </c>
      <c r="E1157" s="33" t="str">
        <f>VLOOKUP(D1157,SCC_xref!$L$6:$M1575,2,FALSE)</f>
        <v>Permitted Dehydrator</v>
      </c>
      <c r="F1157" s="214">
        <f>Permitted_sources!W772</f>
        <v>0.1</v>
      </c>
      <c r="G1157" s="214">
        <f>Permitted_sources!X772</f>
        <v>0</v>
      </c>
      <c r="H1157" s="214">
        <f>Permitted_sources!Y772</f>
        <v>0.1</v>
      </c>
      <c r="I1157" s="214">
        <f>Permitted_sources!Z772</f>
        <v>0</v>
      </c>
      <c r="J1157" s="214">
        <f>Permitted_sources!AA772</f>
        <v>0</v>
      </c>
      <c r="K1157" s="395" t="str">
        <f t="shared" si="17"/>
        <v>Tribal/Non-tribal</v>
      </c>
    </row>
    <row r="1158" spans="1:11" s="33" customFormat="1">
      <c r="A1158" s="33" t="s">
        <v>387</v>
      </c>
      <c r="B1158" s="33" t="str">
        <f>Permitted_sources!B773</f>
        <v>35</v>
      </c>
      <c r="C1158" s="33" t="str">
        <f>Permitted_sources!C773</f>
        <v>3503902</v>
      </c>
      <c r="D1158" s="33" t="str">
        <f>Permitted_sources!V773</f>
        <v>31000302</v>
      </c>
      <c r="E1158" s="33" t="str">
        <f>VLOOKUP(D1158,SCC_xref!$L$6:$M1576,2,FALSE)</f>
        <v>Permitted Dehydrator</v>
      </c>
      <c r="F1158" s="214">
        <f>Permitted_sources!W773</f>
        <v>0.1</v>
      </c>
      <c r="G1158" s="214">
        <f>Permitted_sources!X773</f>
        <v>0</v>
      </c>
      <c r="H1158" s="214">
        <f>Permitted_sources!Y773</f>
        <v>0.1</v>
      </c>
      <c r="I1158" s="214">
        <f>Permitted_sources!Z773</f>
        <v>0</v>
      </c>
      <c r="J1158" s="214">
        <f>Permitted_sources!AA773</f>
        <v>0</v>
      </c>
      <c r="K1158" s="395" t="str">
        <f t="shared" si="17"/>
        <v>Tribal/Non-tribal</v>
      </c>
    </row>
    <row r="1159" spans="1:11" s="33" customFormat="1">
      <c r="A1159" s="33" t="s">
        <v>387</v>
      </c>
      <c r="B1159" s="33" t="str">
        <f>Permitted_sources!B774</f>
        <v>35</v>
      </c>
      <c r="C1159" s="33" t="str">
        <f>Permitted_sources!C774</f>
        <v>3503902</v>
      </c>
      <c r="D1159" s="33" t="str">
        <f>Permitted_sources!V774</f>
        <v>31000301</v>
      </c>
      <c r="E1159" s="33" t="str">
        <f>VLOOKUP(D1159,SCC_xref!$L$6:$M1577,2,FALSE)</f>
        <v>Permitted Dehydrator</v>
      </c>
      <c r="F1159" s="214">
        <f>Permitted_sources!W774</f>
        <v>0</v>
      </c>
      <c r="G1159" s="214">
        <f>Permitted_sources!X774</f>
        <v>0.4</v>
      </c>
      <c r="H1159" s="214">
        <f>Permitted_sources!Y774</f>
        <v>0</v>
      </c>
      <c r="I1159" s="214">
        <f>Permitted_sources!Z774</f>
        <v>0</v>
      </c>
      <c r="J1159" s="214">
        <f>Permitted_sources!AA774</f>
        <v>0</v>
      </c>
      <c r="K1159" s="395" t="str">
        <f t="shared" ref="K1159:K1222" si="18">IF(LEN(C1159)=5,"Total","Tribal/Non-tribal")</f>
        <v>Tribal/Non-tribal</v>
      </c>
    </row>
    <row r="1160" spans="1:11" s="33" customFormat="1">
      <c r="A1160" s="33" t="s">
        <v>387</v>
      </c>
      <c r="B1160" s="33" t="str">
        <f>Permitted_sources!B775</f>
        <v>35</v>
      </c>
      <c r="C1160" s="33" t="str">
        <f>Permitted_sources!C775</f>
        <v>3503902</v>
      </c>
      <c r="D1160" s="33" t="str">
        <f>Permitted_sources!V775</f>
        <v>31000301</v>
      </c>
      <c r="E1160" s="33" t="str">
        <f>VLOOKUP(D1160,SCC_xref!$L$6:$M1578,2,FALSE)</f>
        <v>Permitted Dehydrator</v>
      </c>
      <c r="F1160" s="214">
        <f>Permitted_sources!W775</f>
        <v>0</v>
      </c>
      <c r="G1160" s="214">
        <f>Permitted_sources!X775</f>
        <v>0.6</v>
      </c>
      <c r="H1160" s="214">
        <f>Permitted_sources!Y775</f>
        <v>0</v>
      </c>
      <c r="I1160" s="214">
        <f>Permitted_sources!Z775</f>
        <v>0</v>
      </c>
      <c r="J1160" s="214">
        <f>Permitted_sources!AA775</f>
        <v>0</v>
      </c>
      <c r="K1160" s="395" t="str">
        <f t="shared" si="18"/>
        <v>Tribal/Non-tribal</v>
      </c>
    </row>
    <row r="1161" spans="1:11" s="33" customFormat="1">
      <c r="A1161" s="33" t="s">
        <v>387</v>
      </c>
      <c r="B1161" s="33" t="str">
        <f>Permitted_sources!B776</f>
        <v>35</v>
      </c>
      <c r="C1161" s="33" t="str">
        <f>Permitted_sources!C776</f>
        <v>3503902</v>
      </c>
      <c r="D1161" s="33" t="str">
        <f>Permitted_sources!V776</f>
        <v>40400315</v>
      </c>
      <c r="E1161" s="33" t="str">
        <f>VLOOKUP(D1161,SCC_xref!$L$6:$M1579,2,FALSE)</f>
        <v>Permitted Tank Losses</v>
      </c>
      <c r="F1161" s="214">
        <f>Permitted_sources!W776</f>
        <v>0</v>
      </c>
      <c r="G1161" s="214">
        <f>Permitted_sources!X776</f>
        <v>1.4</v>
      </c>
      <c r="H1161" s="214">
        <f>Permitted_sources!Y776</f>
        <v>0</v>
      </c>
      <c r="I1161" s="214">
        <f>Permitted_sources!Z776</f>
        <v>0</v>
      </c>
      <c r="J1161" s="214">
        <f>Permitted_sources!AA776</f>
        <v>0</v>
      </c>
      <c r="K1161" s="395" t="str">
        <f t="shared" si="18"/>
        <v>Tribal/Non-tribal</v>
      </c>
    </row>
    <row r="1162" spans="1:11" s="33" customFormat="1">
      <c r="A1162" s="33" t="s">
        <v>387</v>
      </c>
      <c r="B1162" s="33" t="str">
        <f>Permitted_sources!B777</f>
        <v>35</v>
      </c>
      <c r="C1162" s="33" t="str">
        <f>Permitted_sources!C777</f>
        <v>3503902</v>
      </c>
      <c r="D1162" s="33" t="str">
        <f>Permitted_sources!V777</f>
        <v>40400315</v>
      </c>
      <c r="E1162" s="33" t="str">
        <f>VLOOKUP(D1162,SCC_xref!$L$6:$M1580,2,FALSE)</f>
        <v>Permitted Tank Losses</v>
      </c>
      <c r="F1162" s="214">
        <f>Permitted_sources!W777</f>
        <v>0</v>
      </c>
      <c r="G1162" s="214">
        <f>Permitted_sources!X777</f>
        <v>1.4</v>
      </c>
      <c r="H1162" s="214">
        <f>Permitted_sources!Y777</f>
        <v>0</v>
      </c>
      <c r="I1162" s="214">
        <f>Permitted_sources!Z777</f>
        <v>0</v>
      </c>
      <c r="J1162" s="214">
        <f>Permitted_sources!AA777</f>
        <v>0</v>
      </c>
      <c r="K1162" s="395" t="str">
        <f t="shared" si="18"/>
        <v>Tribal/Non-tribal</v>
      </c>
    </row>
    <row r="1163" spans="1:11" s="33" customFormat="1">
      <c r="A1163" s="33" t="s">
        <v>387</v>
      </c>
      <c r="B1163" s="33" t="str">
        <f>Permitted_sources!B778</f>
        <v>35</v>
      </c>
      <c r="C1163" s="33" t="str">
        <f>Permitted_sources!C778</f>
        <v>3503902</v>
      </c>
      <c r="D1163" s="33" t="str">
        <f>Permitted_sources!V778</f>
        <v>31000306</v>
      </c>
      <c r="E1163" s="33" t="str">
        <f>VLOOKUP(D1163,SCC_xref!$L$6:$M1581,2,FALSE)</f>
        <v>Permitted Natural Gas Processing Facilities, Process Valves</v>
      </c>
      <c r="F1163" s="214">
        <f>Permitted_sources!W778</f>
        <v>0</v>
      </c>
      <c r="G1163" s="214">
        <f>Permitted_sources!X778</f>
        <v>0.2</v>
      </c>
      <c r="H1163" s="214">
        <f>Permitted_sources!Y778</f>
        <v>0</v>
      </c>
      <c r="I1163" s="214">
        <f>Permitted_sources!Z778</f>
        <v>0</v>
      </c>
      <c r="J1163" s="214">
        <f>Permitted_sources!AA778</f>
        <v>0</v>
      </c>
      <c r="K1163" s="395" t="str">
        <f t="shared" si="18"/>
        <v>Tribal/Non-tribal</v>
      </c>
    </row>
    <row r="1164" spans="1:11" s="33" customFormat="1">
      <c r="A1164" s="33" t="s">
        <v>387</v>
      </c>
      <c r="B1164" s="33" t="str">
        <f>Permitted_sources!B779</f>
        <v>35</v>
      </c>
      <c r="C1164" s="33" t="str">
        <f>Permitted_sources!C779</f>
        <v>3503902</v>
      </c>
      <c r="D1164" s="33" t="str">
        <f>Permitted_sources!V779</f>
        <v>31000299</v>
      </c>
      <c r="E1164" s="33" t="str">
        <f>VLOOKUP(D1164,SCC_xref!$L$6:$M1582,2,FALSE)</f>
        <v>Permitted Natural Gas Production, Other Not Classified</v>
      </c>
      <c r="F1164" s="214">
        <f>Permitted_sources!W779</f>
        <v>0</v>
      </c>
      <c r="G1164" s="214">
        <f>Permitted_sources!X779</f>
        <v>0.3</v>
      </c>
      <c r="H1164" s="214">
        <f>Permitted_sources!Y779</f>
        <v>0</v>
      </c>
      <c r="I1164" s="214">
        <f>Permitted_sources!Z779</f>
        <v>0</v>
      </c>
      <c r="J1164" s="214">
        <f>Permitted_sources!AA779</f>
        <v>0</v>
      </c>
      <c r="K1164" s="395" t="str">
        <f t="shared" si="18"/>
        <v>Tribal/Non-tribal</v>
      </c>
    </row>
    <row r="1165" spans="1:11" s="33" customFormat="1">
      <c r="A1165" s="33" t="s">
        <v>387</v>
      </c>
      <c r="B1165" s="33" t="str">
        <f>Permitted_sources!B780</f>
        <v>35</v>
      </c>
      <c r="C1165" s="33" t="str">
        <f>Permitted_sources!C780</f>
        <v>3503902</v>
      </c>
      <c r="D1165" s="33" t="str">
        <f>Permitted_sources!V780</f>
        <v>20200254</v>
      </c>
      <c r="E1165" s="33" t="str">
        <f>VLOOKUP(D1165,SCC_xref!$L$6:$M1583,2,FALSE)</f>
        <v>Permitted Compressor Engines</v>
      </c>
      <c r="F1165" s="214">
        <f>Permitted_sources!W780</f>
        <v>19.100000000000001</v>
      </c>
      <c r="G1165" s="214">
        <f>Permitted_sources!X780</f>
        <v>4.5</v>
      </c>
      <c r="H1165" s="214">
        <f>Permitted_sources!Y780</f>
        <v>2.5</v>
      </c>
      <c r="I1165" s="214">
        <f>Permitted_sources!Z780</f>
        <v>0</v>
      </c>
      <c r="J1165" s="214">
        <f>Permitted_sources!AA780</f>
        <v>0.5</v>
      </c>
      <c r="K1165" s="395" t="str">
        <f t="shared" si="18"/>
        <v>Tribal/Non-tribal</v>
      </c>
    </row>
    <row r="1166" spans="1:11" s="33" customFormat="1">
      <c r="A1166" s="33" t="s">
        <v>387</v>
      </c>
      <c r="B1166" s="33" t="str">
        <f>Permitted_sources!B781</f>
        <v>35</v>
      </c>
      <c r="C1166" s="33" t="str">
        <f>Permitted_sources!C781</f>
        <v>3503902</v>
      </c>
      <c r="D1166" s="33" t="str">
        <f>Permitted_sources!V781</f>
        <v>20200254</v>
      </c>
      <c r="E1166" s="33" t="str">
        <f>VLOOKUP(D1166,SCC_xref!$L$6:$M1584,2,FALSE)</f>
        <v>Permitted Compressor Engines</v>
      </c>
      <c r="F1166" s="214">
        <f>Permitted_sources!W781</f>
        <v>18.8</v>
      </c>
      <c r="G1166" s="214">
        <f>Permitted_sources!X781</f>
        <v>4.5999999999999996</v>
      </c>
      <c r="H1166" s="214">
        <f>Permitted_sources!Y781</f>
        <v>2.5</v>
      </c>
      <c r="I1166" s="214">
        <f>Permitted_sources!Z781</f>
        <v>0</v>
      </c>
      <c r="J1166" s="214">
        <f>Permitted_sources!AA781</f>
        <v>0.5</v>
      </c>
      <c r="K1166" s="395" t="str">
        <f t="shared" si="18"/>
        <v>Tribal/Non-tribal</v>
      </c>
    </row>
    <row r="1167" spans="1:11" s="33" customFormat="1">
      <c r="A1167" s="33" t="s">
        <v>387</v>
      </c>
      <c r="B1167" s="33" t="str">
        <f>Permitted_sources!B782</f>
        <v>35</v>
      </c>
      <c r="C1167" s="33" t="str">
        <f>Permitted_sources!C782</f>
        <v>3503902</v>
      </c>
      <c r="D1167" s="33" t="str">
        <f>Permitted_sources!V782</f>
        <v>20200254</v>
      </c>
      <c r="E1167" s="33" t="str">
        <f>VLOOKUP(D1167,SCC_xref!$L$6:$M1585,2,FALSE)</f>
        <v>Permitted Compressor Engines</v>
      </c>
      <c r="F1167" s="214">
        <f>Permitted_sources!W782</f>
        <v>19.100000000000001</v>
      </c>
      <c r="G1167" s="214">
        <f>Permitted_sources!X782</f>
        <v>4.5</v>
      </c>
      <c r="H1167" s="214">
        <f>Permitted_sources!Y782</f>
        <v>2.6</v>
      </c>
      <c r="I1167" s="214">
        <f>Permitted_sources!Z782</f>
        <v>0</v>
      </c>
      <c r="J1167" s="214">
        <f>Permitted_sources!AA782</f>
        <v>0.5</v>
      </c>
      <c r="K1167" s="395" t="str">
        <f t="shared" si="18"/>
        <v>Tribal/Non-tribal</v>
      </c>
    </row>
    <row r="1168" spans="1:11" s="33" customFormat="1">
      <c r="A1168" s="33" t="s">
        <v>387</v>
      </c>
      <c r="B1168" s="33" t="str">
        <f>Permitted_sources!B783</f>
        <v>35</v>
      </c>
      <c r="C1168" s="33" t="str">
        <f>Permitted_sources!C783</f>
        <v>3503902</v>
      </c>
      <c r="D1168" s="33" t="str">
        <f>Permitted_sources!V783</f>
        <v>31000228</v>
      </c>
      <c r="E1168" s="33" t="str">
        <f>VLOOKUP(D1168,SCC_xref!$L$6:$M1586,2,FALSE)</f>
        <v>Permitted Dehydrator</v>
      </c>
      <c r="F1168" s="214">
        <f>Permitted_sources!W783</f>
        <v>0.2</v>
      </c>
      <c r="G1168" s="214">
        <f>Permitted_sources!X783</f>
        <v>0</v>
      </c>
      <c r="H1168" s="214">
        <f>Permitted_sources!Y783</f>
        <v>0.1</v>
      </c>
      <c r="I1168" s="214">
        <f>Permitted_sources!Z783</f>
        <v>0</v>
      </c>
      <c r="J1168" s="214">
        <f>Permitted_sources!AA783</f>
        <v>0</v>
      </c>
      <c r="K1168" s="395" t="str">
        <f t="shared" si="18"/>
        <v>Tribal/Non-tribal</v>
      </c>
    </row>
    <row r="1169" spans="1:11" s="33" customFormat="1">
      <c r="A1169" s="33" t="s">
        <v>387</v>
      </c>
      <c r="B1169" s="33" t="str">
        <f>Permitted_sources!B784</f>
        <v>35</v>
      </c>
      <c r="C1169" s="33" t="str">
        <f>Permitted_sources!C784</f>
        <v>3503902</v>
      </c>
      <c r="D1169" s="33" t="str">
        <f>Permitted_sources!V784</f>
        <v>31000227</v>
      </c>
      <c r="E1169" s="33" t="str">
        <f>VLOOKUP(D1169,SCC_xref!$L$6:$M1587,2,FALSE)</f>
        <v>Permitted Dehydrator</v>
      </c>
      <c r="F1169" s="214">
        <f>Permitted_sources!W784</f>
        <v>0</v>
      </c>
      <c r="G1169" s="214">
        <f>Permitted_sources!X784</f>
        <v>0.1</v>
      </c>
      <c r="H1169" s="214">
        <f>Permitted_sources!Y784</f>
        <v>0</v>
      </c>
      <c r="I1169" s="214">
        <f>Permitted_sources!Z784</f>
        <v>0</v>
      </c>
      <c r="J1169" s="214">
        <f>Permitted_sources!AA784</f>
        <v>0</v>
      </c>
      <c r="K1169" s="395" t="str">
        <f t="shared" si="18"/>
        <v>Tribal/Non-tribal</v>
      </c>
    </row>
    <row r="1170" spans="1:11" s="33" customFormat="1">
      <c r="A1170" s="33" t="s">
        <v>387</v>
      </c>
      <c r="B1170" s="33" t="str">
        <f>Permitted_sources!B785</f>
        <v>35</v>
      </c>
      <c r="C1170" s="33" t="str">
        <f>Permitted_sources!C785</f>
        <v>3503902</v>
      </c>
      <c r="D1170" s="33" t="str">
        <f>Permitted_sources!V785</f>
        <v>31000227</v>
      </c>
      <c r="E1170" s="33" t="str">
        <f>VLOOKUP(D1170,SCC_xref!$L$6:$M1588,2,FALSE)</f>
        <v>Permitted Dehydrator</v>
      </c>
      <c r="F1170" s="214">
        <f>Permitted_sources!W785</f>
        <v>0</v>
      </c>
      <c r="G1170" s="214">
        <f>Permitted_sources!X785</f>
        <v>0.1</v>
      </c>
      <c r="H1170" s="214">
        <f>Permitted_sources!Y785</f>
        <v>0</v>
      </c>
      <c r="I1170" s="214">
        <f>Permitted_sources!Z785</f>
        <v>0</v>
      </c>
      <c r="J1170" s="214">
        <f>Permitted_sources!AA785</f>
        <v>0</v>
      </c>
      <c r="K1170" s="395" t="str">
        <f t="shared" si="18"/>
        <v>Tribal/Non-tribal</v>
      </c>
    </row>
    <row r="1171" spans="1:11" s="33" customFormat="1">
      <c r="A1171" s="33" t="s">
        <v>387</v>
      </c>
      <c r="B1171" s="33" t="str">
        <f>Permitted_sources!B786</f>
        <v>35</v>
      </c>
      <c r="C1171" s="33" t="str">
        <f>Permitted_sources!C786</f>
        <v>3503902</v>
      </c>
      <c r="D1171" s="33" t="str">
        <f>Permitted_sources!V786</f>
        <v>31000228</v>
      </c>
      <c r="E1171" s="33" t="str">
        <f>VLOOKUP(D1171,SCC_xref!$L$6:$M1589,2,FALSE)</f>
        <v>Permitted Dehydrator</v>
      </c>
      <c r="F1171" s="214">
        <f>Permitted_sources!W786</f>
        <v>0.2</v>
      </c>
      <c r="G1171" s="214">
        <f>Permitted_sources!X786</f>
        <v>0</v>
      </c>
      <c r="H1171" s="214">
        <f>Permitted_sources!Y786</f>
        <v>0.2</v>
      </c>
      <c r="I1171" s="214">
        <f>Permitted_sources!Z786</f>
        <v>0</v>
      </c>
      <c r="J1171" s="214">
        <f>Permitted_sources!AA786</f>
        <v>0.1</v>
      </c>
      <c r="K1171" s="395" t="str">
        <f t="shared" si="18"/>
        <v>Tribal/Non-tribal</v>
      </c>
    </row>
    <row r="1172" spans="1:11" s="33" customFormat="1">
      <c r="A1172" s="33" t="s">
        <v>387</v>
      </c>
      <c r="B1172" s="33" t="str">
        <f>Permitted_sources!B787</f>
        <v>35</v>
      </c>
      <c r="C1172" s="33" t="str">
        <f>Permitted_sources!C787</f>
        <v>3503902</v>
      </c>
      <c r="D1172" s="33" t="str">
        <f>Permitted_sources!V787</f>
        <v>31000228</v>
      </c>
      <c r="E1172" s="33" t="str">
        <f>VLOOKUP(D1172,SCC_xref!$L$6:$M1590,2,FALSE)</f>
        <v>Permitted Dehydrator</v>
      </c>
      <c r="F1172" s="214">
        <f>Permitted_sources!W787</f>
        <v>0.2</v>
      </c>
      <c r="G1172" s="214">
        <f>Permitted_sources!X787</f>
        <v>0</v>
      </c>
      <c r="H1172" s="214">
        <f>Permitted_sources!Y787</f>
        <v>0.2</v>
      </c>
      <c r="I1172" s="214">
        <f>Permitted_sources!Z787</f>
        <v>0</v>
      </c>
      <c r="J1172" s="214">
        <f>Permitted_sources!AA787</f>
        <v>0.1</v>
      </c>
      <c r="K1172" s="395" t="str">
        <f t="shared" si="18"/>
        <v>Tribal/Non-tribal</v>
      </c>
    </row>
    <row r="1173" spans="1:11" s="33" customFormat="1">
      <c r="A1173" s="33" t="s">
        <v>387</v>
      </c>
      <c r="B1173" s="33" t="str">
        <f>Permitted_sources!B788</f>
        <v>35</v>
      </c>
      <c r="C1173" s="33" t="str">
        <f>Permitted_sources!C788</f>
        <v>3503902</v>
      </c>
      <c r="D1173" s="33" t="str">
        <f>Permitted_sources!V788</f>
        <v>31000227</v>
      </c>
      <c r="E1173" s="33" t="str">
        <f>VLOOKUP(D1173,SCC_xref!$L$6:$M1591,2,FALSE)</f>
        <v>Permitted Dehydrator</v>
      </c>
      <c r="F1173" s="214">
        <f>Permitted_sources!W788</f>
        <v>0</v>
      </c>
      <c r="G1173" s="214">
        <f>Permitted_sources!X788</f>
        <v>0.1</v>
      </c>
      <c r="H1173" s="214">
        <f>Permitted_sources!Y788</f>
        <v>0</v>
      </c>
      <c r="I1173" s="214">
        <f>Permitted_sources!Z788</f>
        <v>0</v>
      </c>
      <c r="J1173" s="214">
        <f>Permitted_sources!AA788</f>
        <v>0</v>
      </c>
      <c r="K1173" s="395" t="str">
        <f t="shared" si="18"/>
        <v>Tribal/Non-tribal</v>
      </c>
    </row>
    <row r="1174" spans="1:11" s="33" customFormat="1">
      <c r="A1174" s="33" t="s">
        <v>387</v>
      </c>
      <c r="B1174" s="33" t="str">
        <f>Permitted_sources!B789</f>
        <v>35</v>
      </c>
      <c r="C1174" s="33" t="str">
        <f>Permitted_sources!C789</f>
        <v>3503902</v>
      </c>
      <c r="D1174" s="33" t="str">
        <f>Permitted_sources!V789</f>
        <v>31000216</v>
      </c>
      <c r="E1174" s="33" t="str">
        <f>VLOOKUP(D1174,SCC_xref!$L$6:$M1592,2,FALSE)</f>
        <v>Permitted Natural Gas Production, Flares</v>
      </c>
      <c r="F1174" s="214">
        <f>Permitted_sources!W789</f>
        <v>0.2</v>
      </c>
      <c r="G1174" s="214">
        <f>Permitted_sources!X789</f>
        <v>0</v>
      </c>
      <c r="H1174" s="214">
        <f>Permitted_sources!Y789</f>
        <v>2.1</v>
      </c>
      <c r="I1174" s="214">
        <f>Permitted_sources!Z789</f>
        <v>0</v>
      </c>
      <c r="J1174" s="214">
        <f>Permitted_sources!AA789</f>
        <v>0</v>
      </c>
      <c r="K1174" s="395" t="str">
        <f t="shared" si="18"/>
        <v>Tribal/Non-tribal</v>
      </c>
    </row>
    <row r="1175" spans="1:11" s="33" customFormat="1">
      <c r="A1175" s="33" t="s">
        <v>387</v>
      </c>
      <c r="B1175" s="33" t="str">
        <f>Permitted_sources!B790</f>
        <v>35</v>
      </c>
      <c r="C1175" s="33" t="str">
        <f>Permitted_sources!C790</f>
        <v>3503902</v>
      </c>
      <c r="D1175" s="33" t="str">
        <f>Permitted_sources!V790</f>
        <v>31000216</v>
      </c>
      <c r="E1175" s="33" t="str">
        <f>VLOOKUP(D1175,SCC_xref!$L$6:$M1593,2,FALSE)</f>
        <v>Permitted Natural Gas Production, Flares</v>
      </c>
      <c r="F1175" s="214">
        <f>Permitted_sources!W790</f>
        <v>0.4</v>
      </c>
      <c r="G1175" s="214">
        <f>Permitted_sources!X790</f>
        <v>0</v>
      </c>
      <c r="H1175" s="214">
        <f>Permitted_sources!Y790</f>
        <v>3.4</v>
      </c>
      <c r="I1175" s="214">
        <f>Permitted_sources!Z790</f>
        <v>0</v>
      </c>
      <c r="J1175" s="214">
        <f>Permitted_sources!AA790</f>
        <v>0</v>
      </c>
      <c r="K1175" s="395" t="str">
        <f t="shared" si="18"/>
        <v>Tribal/Non-tribal</v>
      </c>
    </row>
    <row r="1176" spans="1:11" s="33" customFormat="1">
      <c r="A1176" s="33" t="s">
        <v>387</v>
      </c>
      <c r="B1176" s="33" t="str">
        <f>Permitted_sources!B791</f>
        <v>35</v>
      </c>
      <c r="C1176" s="33" t="str">
        <f>Permitted_sources!C791</f>
        <v>3503902</v>
      </c>
      <c r="D1176" s="33" t="str">
        <f>Permitted_sources!V791</f>
        <v>20200201</v>
      </c>
      <c r="E1176" s="33" t="str">
        <f>VLOOKUP(D1176,SCC_xref!$L$6:$M1594,2,FALSE)</f>
        <v>Permitted Compressor Engines</v>
      </c>
      <c r="F1176" s="214">
        <f>Permitted_sources!W791</f>
        <v>0.1</v>
      </c>
      <c r="G1176" s="214">
        <f>Permitted_sources!X791</f>
        <v>0</v>
      </c>
      <c r="H1176" s="214">
        <f>Permitted_sources!Y791</f>
        <v>0.4</v>
      </c>
      <c r="I1176" s="214">
        <f>Permitted_sources!Z791</f>
        <v>0</v>
      </c>
      <c r="J1176" s="214">
        <f>Permitted_sources!AA791</f>
        <v>0</v>
      </c>
      <c r="K1176" s="395" t="str">
        <f t="shared" si="18"/>
        <v>Tribal/Non-tribal</v>
      </c>
    </row>
    <row r="1177" spans="1:11" s="33" customFormat="1">
      <c r="A1177" s="33" t="s">
        <v>387</v>
      </c>
      <c r="B1177" s="33" t="str">
        <f>Permitted_sources!B792</f>
        <v>35</v>
      </c>
      <c r="C1177" s="33" t="str">
        <f>Permitted_sources!C792</f>
        <v>3503902</v>
      </c>
      <c r="D1177" s="33" t="str">
        <f>Permitted_sources!V792</f>
        <v>20200254</v>
      </c>
      <c r="E1177" s="33" t="str">
        <f>VLOOKUP(D1177,SCC_xref!$L$6:$M1595,2,FALSE)</f>
        <v>Permitted Compressor Engines</v>
      </c>
      <c r="F1177" s="214">
        <f>Permitted_sources!W792</f>
        <v>19.2</v>
      </c>
      <c r="G1177" s="214">
        <f>Permitted_sources!X792</f>
        <v>4.5</v>
      </c>
      <c r="H1177" s="214">
        <f>Permitted_sources!Y792</f>
        <v>2.6</v>
      </c>
      <c r="I1177" s="214">
        <f>Permitted_sources!Z792</f>
        <v>0</v>
      </c>
      <c r="J1177" s="214">
        <f>Permitted_sources!AA792</f>
        <v>0.5</v>
      </c>
      <c r="K1177" s="395" t="str">
        <f t="shared" si="18"/>
        <v>Tribal/Non-tribal</v>
      </c>
    </row>
    <row r="1178" spans="1:11" s="33" customFormat="1">
      <c r="A1178" s="33" t="s">
        <v>387</v>
      </c>
      <c r="B1178" s="33" t="str">
        <f>Permitted_sources!B793</f>
        <v>35</v>
      </c>
      <c r="C1178" s="33" t="str">
        <f>Permitted_sources!C793</f>
        <v>3503902</v>
      </c>
      <c r="D1178" s="33" t="str">
        <f>Permitted_sources!V793</f>
        <v>20200254</v>
      </c>
      <c r="E1178" s="33" t="str">
        <f>VLOOKUP(D1178,SCC_xref!$L$6:$M1596,2,FALSE)</f>
        <v>Permitted Compressor Engines</v>
      </c>
      <c r="F1178" s="214">
        <f>Permitted_sources!W793</f>
        <v>14.4</v>
      </c>
      <c r="G1178" s="214">
        <f>Permitted_sources!X793</f>
        <v>3.5</v>
      </c>
      <c r="H1178" s="214">
        <f>Permitted_sources!Y793</f>
        <v>1.9</v>
      </c>
      <c r="I1178" s="214">
        <f>Permitted_sources!Z793</f>
        <v>0</v>
      </c>
      <c r="J1178" s="214">
        <f>Permitted_sources!AA793</f>
        <v>0.4</v>
      </c>
      <c r="K1178" s="395" t="str">
        <f t="shared" si="18"/>
        <v>Tribal/Non-tribal</v>
      </c>
    </row>
    <row r="1179" spans="1:11" s="33" customFormat="1">
      <c r="A1179" s="33" t="s">
        <v>387</v>
      </c>
      <c r="B1179" s="33" t="str">
        <f>Permitted_sources!B794</f>
        <v>35</v>
      </c>
      <c r="C1179" s="33" t="str">
        <f>Permitted_sources!C794</f>
        <v>3503902</v>
      </c>
      <c r="D1179" s="33" t="str">
        <f>Permitted_sources!V794</f>
        <v>20200254</v>
      </c>
      <c r="E1179" s="33" t="str">
        <f>VLOOKUP(D1179,SCC_xref!$L$6:$M1597,2,FALSE)</f>
        <v>Permitted Compressor Engines</v>
      </c>
      <c r="F1179" s="214">
        <f>Permitted_sources!W794</f>
        <v>0.4</v>
      </c>
      <c r="G1179" s="214">
        <f>Permitted_sources!X794</f>
        <v>0.1</v>
      </c>
      <c r="H1179" s="214">
        <f>Permitted_sources!Y794</f>
        <v>0</v>
      </c>
      <c r="I1179" s="214">
        <f>Permitted_sources!Z794</f>
        <v>0</v>
      </c>
      <c r="J1179" s="214">
        <f>Permitted_sources!AA794</f>
        <v>0</v>
      </c>
      <c r="K1179" s="395" t="str">
        <f t="shared" si="18"/>
        <v>Tribal/Non-tribal</v>
      </c>
    </row>
    <row r="1180" spans="1:11" s="33" customFormat="1">
      <c r="A1180" s="33" t="s">
        <v>387</v>
      </c>
      <c r="B1180" s="33" t="str">
        <f>Permitted_sources!B795</f>
        <v>35</v>
      </c>
      <c r="C1180" s="33" t="str">
        <f>Permitted_sources!C795</f>
        <v>3503902</v>
      </c>
      <c r="D1180" s="33" t="str">
        <f>Permitted_sources!V795</f>
        <v>31000207</v>
      </c>
      <c r="E1180" s="33" t="str">
        <f>VLOOKUP(D1180,SCC_xref!$L$6:$M1598,2,FALSE)</f>
        <v>Permitted Fugitives</v>
      </c>
      <c r="F1180" s="214">
        <f>Permitted_sources!W795</f>
        <v>0</v>
      </c>
      <c r="G1180" s="214">
        <f>Permitted_sources!X795</f>
        <v>0.2</v>
      </c>
      <c r="H1180" s="214">
        <f>Permitted_sources!Y795</f>
        <v>0</v>
      </c>
      <c r="I1180" s="214">
        <f>Permitted_sources!Z795</f>
        <v>0</v>
      </c>
      <c r="J1180" s="214">
        <f>Permitted_sources!AA795</f>
        <v>0</v>
      </c>
      <c r="K1180" s="395" t="str">
        <f t="shared" si="18"/>
        <v>Tribal/Non-tribal</v>
      </c>
    </row>
    <row r="1181" spans="1:11" s="33" customFormat="1">
      <c r="A1181" s="33" t="s">
        <v>387</v>
      </c>
      <c r="B1181" s="33" t="str">
        <f>Permitted_sources!B796</f>
        <v>35</v>
      </c>
      <c r="C1181" s="33" t="str">
        <f>Permitted_sources!C796</f>
        <v>3503902</v>
      </c>
      <c r="D1181" s="33" t="str">
        <f>Permitted_sources!V796</f>
        <v>31088811</v>
      </c>
      <c r="E1181" s="33" t="str">
        <f>VLOOKUP(D1181,SCC_xref!$L$6:$M1599,2,FALSE)</f>
        <v>Permitted Fugitives</v>
      </c>
      <c r="F1181" s="214">
        <f>Permitted_sources!W796</f>
        <v>0</v>
      </c>
      <c r="G1181" s="214">
        <f>Permitted_sources!X796</f>
        <v>0.5</v>
      </c>
      <c r="H1181" s="214">
        <f>Permitted_sources!Y796</f>
        <v>0</v>
      </c>
      <c r="I1181" s="214">
        <f>Permitted_sources!Z796</f>
        <v>0</v>
      </c>
      <c r="J1181" s="214">
        <f>Permitted_sources!AA796</f>
        <v>0</v>
      </c>
      <c r="K1181" s="395" t="str">
        <f t="shared" si="18"/>
        <v>Tribal/Non-tribal</v>
      </c>
    </row>
    <row r="1182" spans="1:11" s="33" customFormat="1">
      <c r="A1182" s="33" t="s">
        <v>387</v>
      </c>
      <c r="B1182" s="33" t="str">
        <f>Permitted_sources!B797</f>
        <v>35</v>
      </c>
      <c r="C1182" s="33" t="str">
        <f>Permitted_sources!C797</f>
        <v>3503902</v>
      </c>
      <c r="D1182" s="33" t="str">
        <f>Permitted_sources!V797</f>
        <v>20200201</v>
      </c>
      <c r="E1182" s="33" t="str">
        <f>VLOOKUP(D1182,SCC_xref!$L$6:$M1600,2,FALSE)</f>
        <v>Permitted Compressor Engines</v>
      </c>
      <c r="F1182" s="214">
        <f>Permitted_sources!W797</f>
        <v>5.0999999999999996</v>
      </c>
      <c r="G1182" s="214">
        <f>Permitted_sources!X797</f>
        <v>0.5</v>
      </c>
      <c r="H1182" s="214">
        <f>Permitted_sources!Y797</f>
        <v>0.9</v>
      </c>
      <c r="I1182" s="214">
        <f>Permitted_sources!Z797</f>
        <v>0</v>
      </c>
      <c r="J1182" s="214">
        <f>Permitted_sources!AA797</f>
        <v>0.1</v>
      </c>
      <c r="K1182" s="395" t="str">
        <f t="shared" si="18"/>
        <v>Tribal/Non-tribal</v>
      </c>
    </row>
    <row r="1183" spans="1:11" s="33" customFormat="1">
      <c r="A1183" s="33" t="s">
        <v>387</v>
      </c>
      <c r="B1183" s="33" t="str">
        <f>Permitted_sources!B798</f>
        <v>35</v>
      </c>
      <c r="C1183" s="33" t="str">
        <f>Permitted_sources!C798</f>
        <v>3503902</v>
      </c>
      <c r="D1183" s="33" t="str">
        <f>Permitted_sources!V798</f>
        <v>20200202</v>
      </c>
      <c r="E1183" s="33" t="str">
        <f>VLOOKUP(D1183,SCC_xref!$L$6:$M1601,2,FALSE)</f>
        <v>Permitted Compressor Engines</v>
      </c>
      <c r="F1183" s="214">
        <f>Permitted_sources!W798</f>
        <v>0.3</v>
      </c>
      <c r="G1183" s="214">
        <f>Permitted_sources!X798</f>
        <v>0</v>
      </c>
      <c r="H1183" s="214">
        <f>Permitted_sources!Y798</f>
        <v>0</v>
      </c>
      <c r="I1183" s="214">
        <f>Permitted_sources!Z798</f>
        <v>0</v>
      </c>
      <c r="J1183" s="214">
        <f>Permitted_sources!AA798</f>
        <v>0</v>
      </c>
      <c r="K1183" s="395" t="str">
        <f t="shared" si="18"/>
        <v>Tribal/Non-tribal</v>
      </c>
    </row>
    <row r="1184" spans="1:11" s="33" customFormat="1">
      <c r="A1184" s="33" t="s">
        <v>387</v>
      </c>
      <c r="B1184" s="33" t="str">
        <f>Permitted_sources!B799</f>
        <v>35</v>
      </c>
      <c r="C1184" s="33" t="str">
        <f>Permitted_sources!C799</f>
        <v>3503902</v>
      </c>
      <c r="D1184" s="33" t="str">
        <f>Permitted_sources!V799</f>
        <v>20200201</v>
      </c>
      <c r="E1184" s="33" t="str">
        <f>VLOOKUP(D1184,SCC_xref!$L$6:$M1602,2,FALSE)</f>
        <v>Permitted Compressor Engines</v>
      </c>
      <c r="F1184" s="214">
        <f>Permitted_sources!W799</f>
        <v>14.5</v>
      </c>
      <c r="G1184" s="214">
        <f>Permitted_sources!X799</f>
        <v>5.2</v>
      </c>
      <c r="H1184" s="214">
        <f>Permitted_sources!Y799</f>
        <v>17.7</v>
      </c>
      <c r="I1184" s="214">
        <f>Permitted_sources!Z799</f>
        <v>0.6</v>
      </c>
      <c r="J1184" s="214">
        <f>Permitted_sources!AA799</f>
        <v>1.1000000000000001</v>
      </c>
      <c r="K1184" s="395" t="str">
        <f t="shared" si="18"/>
        <v>Tribal/Non-tribal</v>
      </c>
    </row>
    <row r="1185" spans="1:11" s="33" customFormat="1">
      <c r="A1185" s="33" t="s">
        <v>387</v>
      </c>
      <c r="B1185" s="33" t="str">
        <f>Permitted_sources!B800</f>
        <v>35</v>
      </c>
      <c r="C1185" s="33" t="str">
        <f>Permitted_sources!C800</f>
        <v>3503902</v>
      </c>
      <c r="D1185" s="33" t="str">
        <f>Permitted_sources!V800</f>
        <v>20200201</v>
      </c>
      <c r="E1185" s="33" t="str">
        <f>VLOOKUP(D1185,SCC_xref!$L$6:$M1603,2,FALSE)</f>
        <v>Permitted Compressor Engines</v>
      </c>
      <c r="F1185" s="214">
        <f>Permitted_sources!W800</f>
        <v>14.1</v>
      </c>
      <c r="G1185" s="214">
        <f>Permitted_sources!X800</f>
        <v>5.0999999999999996</v>
      </c>
      <c r="H1185" s="214">
        <f>Permitted_sources!Y800</f>
        <v>17.3</v>
      </c>
      <c r="I1185" s="214">
        <f>Permitted_sources!Z800</f>
        <v>0.5</v>
      </c>
      <c r="J1185" s="214">
        <f>Permitted_sources!AA800</f>
        <v>1</v>
      </c>
      <c r="K1185" s="395" t="str">
        <f t="shared" si="18"/>
        <v>Tribal/Non-tribal</v>
      </c>
    </row>
    <row r="1186" spans="1:11" s="33" customFormat="1">
      <c r="A1186" s="33" t="s">
        <v>387</v>
      </c>
      <c r="B1186" s="33" t="str">
        <f>Permitted_sources!B801</f>
        <v>35</v>
      </c>
      <c r="C1186" s="33" t="str">
        <f>Permitted_sources!C801</f>
        <v>3503902</v>
      </c>
      <c r="D1186" s="33" t="str">
        <f>Permitted_sources!V801</f>
        <v>40400311</v>
      </c>
      <c r="E1186" s="33" t="str">
        <f>VLOOKUP(D1186,SCC_xref!$L$6:$M1604,2,FALSE)</f>
        <v>Permitted Tank Losses</v>
      </c>
      <c r="F1186" s="214">
        <f>Permitted_sources!W801</f>
        <v>0</v>
      </c>
      <c r="G1186" s="214">
        <f>Permitted_sources!X801</f>
        <v>3.3</v>
      </c>
      <c r="H1186" s="214">
        <f>Permitted_sources!Y801</f>
        <v>0</v>
      </c>
      <c r="I1186" s="214">
        <f>Permitted_sources!Z801</f>
        <v>0</v>
      </c>
      <c r="J1186" s="214">
        <f>Permitted_sources!AA801</f>
        <v>0</v>
      </c>
      <c r="K1186" s="395" t="str">
        <f t="shared" si="18"/>
        <v>Tribal/Non-tribal</v>
      </c>
    </row>
    <row r="1187" spans="1:11" s="33" customFormat="1">
      <c r="A1187" s="33" t="s">
        <v>387</v>
      </c>
      <c r="B1187" s="33" t="str">
        <f>Permitted_sources!B802</f>
        <v>35</v>
      </c>
      <c r="C1187" s="33" t="str">
        <f>Permitted_sources!C802</f>
        <v>3503902</v>
      </c>
      <c r="D1187" s="33" t="str">
        <f>Permitted_sources!V802</f>
        <v>20200201</v>
      </c>
      <c r="E1187" s="33" t="str">
        <f>VLOOKUP(D1187,SCC_xref!$L$6:$M1605,2,FALSE)</f>
        <v>Permitted Compressor Engines</v>
      </c>
      <c r="F1187" s="214">
        <f>Permitted_sources!W802</f>
        <v>36.1</v>
      </c>
      <c r="G1187" s="214">
        <f>Permitted_sources!X802</f>
        <v>14.3</v>
      </c>
      <c r="H1187" s="214">
        <f>Permitted_sources!Y802</f>
        <v>46.8</v>
      </c>
      <c r="I1187" s="214">
        <f>Permitted_sources!Z802</f>
        <v>0.4</v>
      </c>
      <c r="J1187" s="214">
        <f>Permitted_sources!AA802</f>
        <v>0.8</v>
      </c>
      <c r="K1187" s="395" t="str">
        <f t="shared" si="18"/>
        <v>Tribal/Non-tribal</v>
      </c>
    </row>
    <row r="1188" spans="1:11" s="33" customFormat="1">
      <c r="A1188" s="33" t="s">
        <v>387</v>
      </c>
      <c r="B1188" s="33" t="str">
        <f>Permitted_sources!B803</f>
        <v>35</v>
      </c>
      <c r="C1188" s="33" t="str">
        <f>Permitted_sources!C803</f>
        <v>3503902</v>
      </c>
      <c r="D1188" s="33" t="str">
        <f>Permitted_sources!V803</f>
        <v>20200201</v>
      </c>
      <c r="E1188" s="33" t="str">
        <f>VLOOKUP(D1188,SCC_xref!$L$6:$M1606,2,FALSE)</f>
        <v>Permitted Compressor Engines</v>
      </c>
      <c r="F1188" s="214">
        <f>Permitted_sources!W803</f>
        <v>39.799999999999997</v>
      </c>
      <c r="G1188" s="214">
        <f>Permitted_sources!X803</f>
        <v>17</v>
      </c>
      <c r="H1188" s="214">
        <f>Permitted_sources!Y803</f>
        <v>51.8</v>
      </c>
      <c r="I1188" s="214">
        <f>Permitted_sources!Z803</f>
        <v>0.5</v>
      </c>
      <c r="J1188" s="214">
        <f>Permitted_sources!AA803</f>
        <v>0.9</v>
      </c>
      <c r="K1188" s="395" t="str">
        <f t="shared" si="18"/>
        <v>Tribal/Non-tribal</v>
      </c>
    </row>
    <row r="1189" spans="1:11" s="33" customFormat="1">
      <c r="A1189" s="33" t="s">
        <v>387</v>
      </c>
      <c r="B1189" s="33" t="str">
        <f>Permitted_sources!B804</f>
        <v>35</v>
      </c>
      <c r="C1189" s="33" t="str">
        <f>Permitted_sources!C804</f>
        <v>3503902</v>
      </c>
      <c r="D1189" s="33" t="str">
        <f>Permitted_sources!V804</f>
        <v>31088811</v>
      </c>
      <c r="E1189" s="33" t="str">
        <f>VLOOKUP(D1189,SCC_xref!$L$6:$M1607,2,FALSE)</f>
        <v>Permitted Fugitives</v>
      </c>
      <c r="F1189" s="214">
        <f>Permitted_sources!W804</f>
        <v>0</v>
      </c>
      <c r="G1189" s="214">
        <f>Permitted_sources!X804</f>
        <v>0.2</v>
      </c>
      <c r="H1189" s="214">
        <f>Permitted_sources!Y804</f>
        <v>0</v>
      </c>
      <c r="I1189" s="214">
        <f>Permitted_sources!Z804</f>
        <v>0</v>
      </c>
      <c r="J1189" s="214">
        <f>Permitted_sources!AA804</f>
        <v>0</v>
      </c>
      <c r="K1189" s="395" t="str">
        <f t="shared" si="18"/>
        <v>Tribal/Non-tribal</v>
      </c>
    </row>
    <row r="1190" spans="1:11" s="33" customFormat="1">
      <c r="A1190" s="33" t="s">
        <v>387</v>
      </c>
      <c r="B1190" s="33" t="str">
        <f>Permitted_sources!B805</f>
        <v>35</v>
      </c>
      <c r="C1190" s="33" t="str">
        <f>Permitted_sources!C805</f>
        <v>3503902</v>
      </c>
      <c r="D1190" s="33" t="str">
        <f>Permitted_sources!V805</f>
        <v>31088811</v>
      </c>
      <c r="E1190" s="33" t="str">
        <f>VLOOKUP(D1190,SCC_xref!$L$6:$M1608,2,FALSE)</f>
        <v>Permitted Fugitives</v>
      </c>
      <c r="F1190" s="214">
        <f>Permitted_sources!W805</f>
        <v>0</v>
      </c>
      <c r="G1190" s="214">
        <f>Permitted_sources!X805</f>
        <v>1</v>
      </c>
      <c r="H1190" s="214">
        <f>Permitted_sources!Y805</f>
        <v>0</v>
      </c>
      <c r="I1190" s="214">
        <f>Permitted_sources!Z805</f>
        <v>0</v>
      </c>
      <c r="J1190" s="214">
        <f>Permitted_sources!AA805</f>
        <v>0</v>
      </c>
      <c r="K1190" s="395" t="str">
        <f t="shared" si="18"/>
        <v>Tribal/Non-tribal</v>
      </c>
    </row>
    <row r="1191" spans="1:11" s="33" customFormat="1">
      <c r="A1191" s="33" t="s">
        <v>387</v>
      </c>
      <c r="B1191" s="33" t="str">
        <f>Permitted_sources!B806</f>
        <v>35</v>
      </c>
      <c r="C1191" s="33" t="str">
        <f>Permitted_sources!C806</f>
        <v>3503902</v>
      </c>
      <c r="D1191" s="33" t="str">
        <f>Permitted_sources!V806</f>
        <v>20200254</v>
      </c>
      <c r="E1191" s="33" t="str">
        <f>VLOOKUP(D1191,SCC_xref!$L$6:$M1609,2,FALSE)</f>
        <v>Permitted Compressor Engines</v>
      </c>
      <c r="F1191" s="214">
        <f>Permitted_sources!W806</f>
        <v>11.4</v>
      </c>
      <c r="G1191" s="214">
        <f>Permitted_sources!X806</f>
        <v>12.7</v>
      </c>
      <c r="H1191" s="214">
        <f>Permitted_sources!Y806</f>
        <v>35.1</v>
      </c>
      <c r="I1191" s="214">
        <f>Permitted_sources!Z806</f>
        <v>0</v>
      </c>
      <c r="J1191" s="214">
        <f>Permitted_sources!AA806</f>
        <v>0.5</v>
      </c>
      <c r="K1191" s="395" t="str">
        <f t="shared" si="18"/>
        <v>Tribal/Non-tribal</v>
      </c>
    </row>
    <row r="1192" spans="1:11" s="33" customFormat="1">
      <c r="A1192" s="33" t="s">
        <v>387</v>
      </c>
      <c r="B1192" s="33" t="str">
        <f>Permitted_sources!B807</f>
        <v>35</v>
      </c>
      <c r="C1192" s="33" t="str">
        <f>Permitted_sources!C807</f>
        <v>3503902</v>
      </c>
      <c r="D1192" s="33" t="str">
        <f>Permitted_sources!V807</f>
        <v>20200254</v>
      </c>
      <c r="E1192" s="33" t="str">
        <f>VLOOKUP(D1192,SCC_xref!$L$6:$M1610,2,FALSE)</f>
        <v>Permitted Compressor Engines</v>
      </c>
      <c r="F1192" s="214">
        <f>Permitted_sources!W807</f>
        <v>11.7</v>
      </c>
      <c r="G1192" s="214">
        <f>Permitted_sources!X807</f>
        <v>13</v>
      </c>
      <c r="H1192" s="214">
        <f>Permitted_sources!Y807</f>
        <v>36</v>
      </c>
      <c r="I1192" s="214">
        <f>Permitted_sources!Z807</f>
        <v>0</v>
      </c>
      <c r="J1192" s="214">
        <f>Permitted_sources!AA807</f>
        <v>0.5</v>
      </c>
      <c r="K1192" s="395" t="str">
        <f t="shared" si="18"/>
        <v>Tribal/Non-tribal</v>
      </c>
    </row>
    <row r="1193" spans="1:11" s="33" customFormat="1">
      <c r="A1193" s="33" t="s">
        <v>387</v>
      </c>
      <c r="B1193" s="33" t="str">
        <f>Permitted_sources!B808</f>
        <v>35</v>
      </c>
      <c r="C1193" s="33" t="str">
        <f>Permitted_sources!C808</f>
        <v>3503902</v>
      </c>
      <c r="D1193" s="33" t="str">
        <f>Permitted_sources!V808</f>
        <v>31000301</v>
      </c>
      <c r="E1193" s="33" t="str">
        <f>VLOOKUP(D1193,SCC_xref!$L$6:$M1611,2,FALSE)</f>
        <v>Permitted Dehydrator</v>
      </c>
      <c r="F1193" s="214">
        <f>Permitted_sources!W808</f>
        <v>0</v>
      </c>
      <c r="G1193" s="214">
        <f>Permitted_sources!X808</f>
        <v>1.4</v>
      </c>
      <c r="H1193" s="214">
        <f>Permitted_sources!Y808</f>
        <v>0</v>
      </c>
      <c r="I1193" s="214">
        <f>Permitted_sources!Z808</f>
        <v>0</v>
      </c>
      <c r="J1193" s="214">
        <f>Permitted_sources!AA808</f>
        <v>0</v>
      </c>
      <c r="K1193" s="395" t="str">
        <f t="shared" si="18"/>
        <v>Tribal/Non-tribal</v>
      </c>
    </row>
    <row r="1194" spans="1:11" s="33" customFormat="1">
      <c r="A1194" s="33" t="s">
        <v>387</v>
      </c>
      <c r="B1194" s="33" t="str">
        <f>Permitted_sources!B809</f>
        <v>35</v>
      </c>
      <c r="C1194" s="33" t="str">
        <f>Permitted_sources!C809</f>
        <v>3503902</v>
      </c>
      <c r="D1194" s="33" t="str">
        <f>Permitted_sources!V809</f>
        <v>20200254</v>
      </c>
      <c r="E1194" s="33" t="str">
        <f>VLOOKUP(D1194,SCC_xref!$L$6:$M1612,2,FALSE)</f>
        <v>Permitted Compressor Engines</v>
      </c>
      <c r="F1194" s="214">
        <f>Permitted_sources!W809</f>
        <v>7.6</v>
      </c>
      <c r="G1194" s="214">
        <f>Permitted_sources!X809</f>
        <v>3.1</v>
      </c>
      <c r="H1194" s="214">
        <f>Permitted_sources!Y809</f>
        <v>1.7</v>
      </c>
      <c r="I1194" s="214">
        <f>Permitted_sources!Z809</f>
        <v>0</v>
      </c>
      <c r="J1194" s="214">
        <f>Permitted_sources!AA809</f>
        <v>0.3</v>
      </c>
      <c r="K1194" s="395" t="str">
        <f t="shared" si="18"/>
        <v>Tribal/Non-tribal</v>
      </c>
    </row>
    <row r="1195" spans="1:11" s="33" customFormat="1">
      <c r="A1195" s="33" t="s">
        <v>387</v>
      </c>
      <c r="B1195" s="33" t="str">
        <f>Permitted_sources!B810</f>
        <v>35</v>
      </c>
      <c r="C1195" s="33" t="str">
        <f>Permitted_sources!C810</f>
        <v>3503902</v>
      </c>
      <c r="D1195" s="33" t="str">
        <f>Permitted_sources!V810</f>
        <v>20200254</v>
      </c>
      <c r="E1195" s="33" t="str">
        <f>VLOOKUP(D1195,SCC_xref!$L$6:$M1613,2,FALSE)</f>
        <v>Permitted Compressor Engines</v>
      </c>
      <c r="F1195" s="214">
        <f>Permitted_sources!W810</f>
        <v>11.5</v>
      </c>
      <c r="G1195" s="214">
        <f>Permitted_sources!X810</f>
        <v>4.7</v>
      </c>
      <c r="H1195" s="214">
        <f>Permitted_sources!Y810</f>
        <v>2.6</v>
      </c>
      <c r="I1195" s="214">
        <f>Permitted_sources!Z810</f>
        <v>0</v>
      </c>
      <c r="J1195" s="214">
        <f>Permitted_sources!AA810</f>
        <v>0.5</v>
      </c>
      <c r="K1195" s="395" t="str">
        <f t="shared" si="18"/>
        <v>Tribal/Non-tribal</v>
      </c>
    </row>
    <row r="1196" spans="1:11" s="33" customFormat="1">
      <c r="A1196" s="33" t="s">
        <v>387</v>
      </c>
      <c r="B1196" s="33" t="str">
        <f>Permitted_sources!B811</f>
        <v>35</v>
      </c>
      <c r="C1196" s="33" t="str">
        <f>Permitted_sources!C811</f>
        <v>3503902</v>
      </c>
      <c r="D1196" s="33" t="str">
        <f>Permitted_sources!V811</f>
        <v>20200254</v>
      </c>
      <c r="E1196" s="33" t="str">
        <f>VLOOKUP(D1196,SCC_xref!$L$6:$M1614,2,FALSE)</f>
        <v>Permitted Compressor Engines</v>
      </c>
      <c r="F1196" s="214">
        <f>Permitted_sources!W811</f>
        <v>11.6</v>
      </c>
      <c r="G1196" s="214">
        <f>Permitted_sources!X811</f>
        <v>4.7</v>
      </c>
      <c r="H1196" s="214">
        <f>Permitted_sources!Y811</f>
        <v>2.6</v>
      </c>
      <c r="I1196" s="214">
        <f>Permitted_sources!Z811</f>
        <v>0</v>
      </c>
      <c r="J1196" s="214">
        <f>Permitted_sources!AA811</f>
        <v>0.5</v>
      </c>
      <c r="K1196" s="395" t="str">
        <f t="shared" si="18"/>
        <v>Tribal/Non-tribal</v>
      </c>
    </row>
    <row r="1197" spans="1:11" s="33" customFormat="1">
      <c r="A1197" s="33" t="s">
        <v>387</v>
      </c>
      <c r="B1197" s="33" t="str">
        <f>Permitted_sources!B812</f>
        <v>35</v>
      </c>
      <c r="C1197" s="33" t="str">
        <f>Permitted_sources!C812</f>
        <v>3503902</v>
      </c>
      <c r="D1197" s="33" t="str">
        <f>Permitted_sources!V812</f>
        <v>20200254</v>
      </c>
      <c r="E1197" s="33" t="str">
        <f>VLOOKUP(D1197,SCC_xref!$L$6:$M1615,2,FALSE)</f>
        <v>Permitted Compressor Engines</v>
      </c>
      <c r="F1197" s="214">
        <f>Permitted_sources!W812</f>
        <v>11.6</v>
      </c>
      <c r="G1197" s="214">
        <f>Permitted_sources!X812</f>
        <v>4.7</v>
      </c>
      <c r="H1197" s="214">
        <f>Permitted_sources!Y812</f>
        <v>2.6</v>
      </c>
      <c r="I1197" s="214">
        <f>Permitted_sources!Z812</f>
        <v>0</v>
      </c>
      <c r="J1197" s="214">
        <f>Permitted_sources!AA812</f>
        <v>0.5</v>
      </c>
      <c r="K1197" s="395" t="str">
        <f t="shared" si="18"/>
        <v>Tribal/Non-tribal</v>
      </c>
    </row>
    <row r="1198" spans="1:11" s="33" customFormat="1">
      <c r="A1198" s="33" t="s">
        <v>387</v>
      </c>
      <c r="B1198" s="33" t="str">
        <f>Permitted_sources!B813</f>
        <v>35</v>
      </c>
      <c r="C1198" s="33" t="str">
        <f>Permitted_sources!C813</f>
        <v>3503902</v>
      </c>
      <c r="D1198" s="33" t="str">
        <f>Permitted_sources!V813</f>
        <v>20200254</v>
      </c>
      <c r="E1198" s="33" t="str">
        <f>VLOOKUP(D1198,SCC_xref!$L$6:$M1616,2,FALSE)</f>
        <v>Permitted Compressor Engines</v>
      </c>
      <c r="F1198" s="214">
        <f>Permitted_sources!W813</f>
        <v>11.6</v>
      </c>
      <c r="G1198" s="214">
        <f>Permitted_sources!X813</f>
        <v>4.7</v>
      </c>
      <c r="H1198" s="214">
        <f>Permitted_sources!Y813</f>
        <v>2.6</v>
      </c>
      <c r="I1198" s="214">
        <f>Permitted_sources!Z813</f>
        <v>0</v>
      </c>
      <c r="J1198" s="214">
        <f>Permitted_sources!AA813</f>
        <v>0.5</v>
      </c>
      <c r="K1198" s="395" t="str">
        <f t="shared" si="18"/>
        <v>Tribal/Non-tribal</v>
      </c>
    </row>
    <row r="1199" spans="1:11" s="33" customFormat="1">
      <c r="A1199" s="33" t="s">
        <v>387</v>
      </c>
      <c r="B1199" s="33" t="str">
        <f>Permitted_sources!B814</f>
        <v>35</v>
      </c>
      <c r="C1199" s="33" t="str">
        <f>Permitted_sources!C814</f>
        <v>3503902</v>
      </c>
      <c r="D1199" s="33" t="str">
        <f>Permitted_sources!V814</f>
        <v>20200254</v>
      </c>
      <c r="E1199" s="33" t="str">
        <f>VLOOKUP(D1199,SCC_xref!$L$6:$M1617,2,FALSE)</f>
        <v>Permitted Compressor Engines</v>
      </c>
      <c r="F1199" s="214">
        <f>Permitted_sources!W814</f>
        <v>10</v>
      </c>
      <c r="G1199" s="214">
        <f>Permitted_sources!X814</f>
        <v>0.4</v>
      </c>
      <c r="H1199" s="214">
        <f>Permitted_sources!Y814</f>
        <v>0.9</v>
      </c>
      <c r="I1199" s="214">
        <f>Permitted_sources!Z814</f>
        <v>0</v>
      </c>
      <c r="J1199" s="214">
        <f>Permitted_sources!AA814</f>
        <v>0.3</v>
      </c>
      <c r="K1199" s="395" t="str">
        <f t="shared" si="18"/>
        <v>Tribal/Non-tribal</v>
      </c>
    </row>
    <row r="1200" spans="1:11" s="33" customFormat="1">
      <c r="A1200" s="33" t="s">
        <v>387</v>
      </c>
      <c r="B1200" s="33" t="str">
        <f>Permitted_sources!B815</f>
        <v>35</v>
      </c>
      <c r="C1200" s="33" t="str">
        <f>Permitted_sources!C815</f>
        <v>3503902</v>
      </c>
      <c r="D1200" s="33" t="str">
        <f>Permitted_sources!V815</f>
        <v>31000301</v>
      </c>
      <c r="E1200" s="33" t="str">
        <f>VLOOKUP(D1200,SCC_xref!$L$6:$M1618,2,FALSE)</f>
        <v>Permitted Dehydrator</v>
      </c>
      <c r="F1200" s="214">
        <f>Permitted_sources!W815</f>
        <v>0</v>
      </c>
      <c r="G1200" s="214">
        <f>Permitted_sources!X815</f>
        <v>0.8</v>
      </c>
      <c r="H1200" s="214">
        <f>Permitted_sources!Y815</f>
        <v>0</v>
      </c>
      <c r="I1200" s="214">
        <f>Permitted_sources!Z815</f>
        <v>0</v>
      </c>
      <c r="J1200" s="214">
        <f>Permitted_sources!AA815</f>
        <v>0</v>
      </c>
      <c r="K1200" s="395" t="str">
        <f t="shared" si="18"/>
        <v>Tribal/Non-tribal</v>
      </c>
    </row>
    <row r="1201" spans="1:11" s="33" customFormat="1">
      <c r="A1201" s="33" t="s">
        <v>387</v>
      </c>
      <c r="B1201" s="33" t="str">
        <f>Permitted_sources!B816</f>
        <v>35</v>
      </c>
      <c r="C1201" s="33" t="str">
        <f>Permitted_sources!C816</f>
        <v>3503902</v>
      </c>
      <c r="D1201" s="33" t="str">
        <f>Permitted_sources!V816</f>
        <v>31000302</v>
      </c>
      <c r="E1201" s="33" t="str">
        <f>VLOOKUP(D1201,SCC_xref!$L$6:$M1619,2,FALSE)</f>
        <v>Permitted Dehydrator</v>
      </c>
      <c r="F1201" s="214">
        <f>Permitted_sources!W816</f>
        <v>0.2</v>
      </c>
      <c r="G1201" s="214">
        <f>Permitted_sources!X816</f>
        <v>0</v>
      </c>
      <c r="H1201" s="214">
        <f>Permitted_sources!Y816</f>
        <v>0.2</v>
      </c>
      <c r="I1201" s="214">
        <f>Permitted_sources!Z816</f>
        <v>0</v>
      </c>
      <c r="J1201" s="214">
        <f>Permitted_sources!AA816</f>
        <v>0.1</v>
      </c>
      <c r="K1201" s="395" t="str">
        <f t="shared" si="18"/>
        <v>Tribal/Non-tribal</v>
      </c>
    </row>
    <row r="1202" spans="1:11" s="33" customFormat="1">
      <c r="A1202" s="33" t="s">
        <v>387</v>
      </c>
      <c r="B1202" s="33" t="str">
        <f>Permitted_sources!B817</f>
        <v>35</v>
      </c>
      <c r="C1202" s="33" t="str">
        <f>Permitted_sources!C817</f>
        <v>3503902</v>
      </c>
      <c r="D1202" s="33" t="str">
        <f>Permitted_sources!V817</f>
        <v>31000302</v>
      </c>
      <c r="E1202" s="33" t="str">
        <f>VLOOKUP(D1202,SCC_xref!$L$6:$M1620,2,FALSE)</f>
        <v>Permitted Dehydrator</v>
      </c>
      <c r="F1202" s="214">
        <f>Permitted_sources!W817</f>
        <v>0.2</v>
      </c>
      <c r="G1202" s="214">
        <f>Permitted_sources!X817</f>
        <v>0</v>
      </c>
      <c r="H1202" s="214">
        <f>Permitted_sources!Y817</f>
        <v>0.2</v>
      </c>
      <c r="I1202" s="214">
        <f>Permitted_sources!Z817</f>
        <v>0</v>
      </c>
      <c r="J1202" s="214">
        <f>Permitted_sources!AA817</f>
        <v>0</v>
      </c>
      <c r="K1202" s="395" t="str">
        <f t="shared" si="18"/>
        <v>Tribal/Non-tribal</v>
      </c>
    </row>
    <row r="1203" spans="1:11" s="33" customFormat="1">
      <c r="A1203" s="33" t="s">
        <v>387</v>
      </c>
      <c r="B1203" s="33" t="str">
        <f>Permitted_sources!B818</f>
        <v>35</v>
      </c>
      <c r="C1203" s="33" t="str">
        <f>Permitted_sources!C818</f>
        <v>3503902</v>
      </c>
      <c r="D1203" s="33" t="str">
        <f>Permitted_sources!V818</f>
        <v>31000299</v>
      </c>
      <c r="E1203" s="33" t="str">
        <f>VLOOKUP(D1203,SCC_xref!$L$6:$M1621,2,FALSE)</f>
        <v>Permitted Natural Gas Production, Other Not Classified</v>
      </c>
      <c r="F1203" s="214">
        <f>Permitted_sources!W818</f>
        <v>0</v>
      </c>
      <c r="G1203" s="214">
        <f>Permitted_sources!X818</f>
        <v>0.1</v>
      </c>
      <c r="H1203" s="214">
        <f>Permitted_sources!Y818</f>
        <v>0</v>
      </c>
      <c r="I1203" s="214">
        <f>Permitted_sources!Z818</f>
        <v>0</v>
      </c>
      <c r="J1203" s="214">
        <f>Permitted_sources!AA818</f>
        <v>0</v>
      </c>
      <c r="K1203" s="395" t="str">
        <f t="shared" si="18"/>
        <v>Tribal/Non-tribal</v>
      </c>
    </row>
    <row r="1204" spans="1:11" s="33" customFormat="1">
      <c r="A1204" s="33" t="s">
        <v>387</v>
      </c>
      <c r="B1204" s="33" t="str">
        <f>Permitted_sources!B819</f>
        <v>35</v>
      </c>
      <c r="C1204" s="33" t="str">
        <f>Permitted_sources!C819</f>
        <v>3503902</v>
      </c>
      <c r="D1204" s="33" t="str">
        <f>Permitted_sources!V819</f>
        <v>31088811</v>
      </c>
      <c r="E1204" s="33" t="str">
        <f>VLOOKUP(D1204,SCC_xref!$L$6:$M1622,2,FALSE)</f>
        <v>Permitted Fugitives</v>
      </c>
      <c r="F1204" s="214">
        <f>Permitted_sources!W819</f>
        <v>0</v>
      </c>
      <c r="G1204" s="214">
        <f>Permitted_sources!X819</f>
        <v>0.5</v>
      </c>
      <c r="H1204" s="214">
        <f>Permitted_sources!Y819</f>
        <v>0</v>
      </c>
      <c r="I1204" s="214">
        <f>Permitted_sources!Z819</f>
        <v>0</v>
      </c>
      <c r="J1204" s="214">
        <f>Permitted_sources!AA819</f>
        <v>0</v>
      </c>
      <c r="K1204" s="395" t="str">
        <f t="shared" si="18"/>
        <v>Tribal/Non-tribal</v>
      </c>
    </row>
    <row r="1205" spans="1:11" s="33" customFormat="1">
      <c r="A1205" s="33" t="s">
        <v>387</v>
      </c>
      <c r="B1205" s="33" t="str">
        <f>Permitted_sources!B820</f>
        <v>35</v>
      </c>
      <c r="C1205" s="33" t="str">
        <f>Permitted_sources!C820</f>
        <v>3503902</v>
      </c>
      <c r="D1205" s="33" t="str">
        <f>Permitted_sources!V820</f>
        <v>20200254</v>
      </c>
      <c r="E1205" s="33" t="str">
        <f>VLOOKUP(D1205,SCC_xref!$L$6:$M1623,2,FALSE)</f>
        <v>Permitted Compressor Engines</v>
      </c>
      <c r="F1205" s="214">
        <f>Permitted_sources!W820</f>
        <v>0.9</v>
      </c>
      <c r="G1205" s="214">
        <f>Permitted_sources!X820</f>
        <v>0.6</v>
      </c>
      <c r="H1205" s="214">
        <f>Permitted_sources!Y820</f>
        <v>1.5</v>
      </c>
      <c r="I1205" s="214">
        <f>Permitted_sources!Z820</f>
        <v>0</v>
      </c>
      <c r="J1205" s="214">
        <f>Permitted_sources!AA820</f>
        <v>0</v>
      </c>
      <c r="K1205" s="395" t="str">
        <f t="shared" si="18"/>
        <v>Tribal/Non-tribal</v>
      </c>
    </row>
    <row r="1206" spans="1:11" s="33" customFormat="1">
      <c r="A1206" s="33" t="s">
        <v>387</v>
      </c>
      <c r="B1206" s="33" t="str">
        <f>Permitted_sources!B821</f>
        <v>35</v>
      </c>
      <c r="C1206" s="33" t="str">
        <f>Permitted_sources!C821</f>
        <v>3503902</v>
      </c>
      <c r="D1206" s="33" t="str">
        <f>Permitted_sources!V821</f>
        <v>20200254</v>
      </c>
      <c r="E1206" s="33" t="str">
        <f>VLOOKUP(D1206,SCC_xref!$L$6:$M1624,2,FALSE)</f>
        <v>Permitted Compressor Engines</v>
      </c>
      <c r="F1206" s="214">
        <f>Permitted_sources!W821</f>
        <v>16.399999999999999</v>
      </c>
      <c r="G1206" s="214">
        <f>Permitted_sources!X821</f>
        <v>10.8</v>
      </c>
      <c r="H1206" s="214">
        <f>Permitted_sources!Y821</f>
        <v>28.8</v>
      </c>
      <c r="I1206" s="214">
        <f>Permitted_sources!Z821</f>
        <v>0</v>
      </c>
      <c r="J1206" s="214">
        <f>Permitted_sources!AA821</f>
        <v>0.5</v>
      </c>
      <c r="K1206" s="395" t="str">
        <f t="shared" si="18"/>
        <v>Tribal/Non-tribal</v>
      </c>
    </row>
    <row r="1207" spans="1:11" s="33" customFormat="1">
      <c r="A1207" s="33" t="s">
        <v>387</v>
      </c>
      <c r="B1207" s="33" t="str">
        <f>Permitted_sources!B822</f>
        <v>35</v>
      </c>
      <c r="C1207" s="33" t="str">
        <f>Permitted_sources!C822</f>
        <v>3503902</v>
      </c>
      <c r="D1207" s="33" t="str">
        <f>Permitted_sources!V822</f>
        <v>20200254</v>
      </c>
      <c r="E1207" s="33" t="str">
        <f>VLOOKUP(D1207,SCC_xref!$L$6:$M1625,2,FALSE)</f>
        <v>Permitted Compressor Engines</v>
      </c>
      <c r="F1207" s="214">
        <f>Permitted_sources!W822</f>
        <v>16.399999999999999</v>
      </c>
      <c r="G1207" s="214">
        <f>Permitted_sources!X822</f>
        <v>10.8</v>
      </c>
      <c r="H1207" s="214">
        <f>Permitted_sources!Y822</f>
        <v>28.8</v>
      </c>
      <c r="I1207" s="214">
        <f>Permitted_sources!Z822</f>
        <v>0</v>
      </c>
      <c r="J1207" s="214">
        <f>Permitted_sources!AA822</f>
        <v>0.5</v>
      </c>
      <c r="K1207" s="395" t="str">
        <f t="shared" si="18"/>
        <v>Tribal/Non-tribal</v>
      </c>
    </row>
    <row r="1208" spans="1:11" s="33" customFormat="1">
      <c r="A1208" s="33" t="s">
        <v>387</v>
      </c>
      <c r="B1208" s="33" t="str">
        <f>Permitted_sources!B823</f>
        <v>35</v>
      </c>
      <c r="C1208" s="33" t="str">
        <f>Permitted_sources!C823</f>
        <v>3503902</v>
      </c>
      <c r="D1208" s="33" t="str">
        <f>Permitted_sources!V823</f>
        <v>20200254</v>
      </c>
      <c r="E1208" s="33" t="str">
        <f>VLOOKUP(D1208,SCC_xref!$L$6:$M1626,2,FALSE)</f>
        <v>Permitted Compressor Engines</v>
      </c>
      <c r="F1208" s="214">
        <f>Permitted_sources!W823</f>
        <v>16.3</v>
      </c>
      <c r="G1208" s="214">
        <f>Permitted_sources!X823</f>
        <v>10.7</v>
      </c>
      <c r="H1208" s="214">
        <f>Permitted_sources!Y823</f>
        <v>28.8</v>
      </c>
      <c r="I1208" s="214">
        <f>Permitted_sources!Z823</f>
        <v>0</v>
      </c>
      <c r="J1208" s="214">
        <f>Permitted_sources!AA823</f>
        <v>0.5</v>
      </c>
      <c r="K1208" s="395" t="str">
        <f t="shared" si="18"/>
        <v>Tribal/Non-tribal</v>
      </c>
    </row>
    <row r="1209" spans="1:11" s="33" customFormat="1">
      <c r="A1209" s="33" t="s">
        <v>387</v>
      </c>
      <c r="B1209" s="33" t="str">
        <f>Permitted_sources!B824</f>
        <v>35</v>
      </c>
      <c r="C1209" s="33" t="str">
        <f>Permitted_sources!C824</f>
        <v>3503902</v>
      </c>
      <c r="D1209" s="33" t="str">
        <f>Permitted_sources!V824</f>
        <v>31000228</v>
      </c>
      <c r="E1209" s="33" t="str">
        <f>VLOOKUP(D1209,SCC_xref!$L$6:$M1627,2,FALSE)</f>
        <v>Permitted Dehydrator</v>
      </c>
      <c r="F1209" s="214">
        <f>Permitted_sources!W824</f>
        <v>0.1</v>
      </c>
      <c r="G1209" s="214">
        <f>Permitted_sources!X824</f>
        <v>0</v>
      </c>
      <c r="H1209" s="214">
        <f>Permitted_sources!Y824</f>
        <v>0</v>
      </c>
      <c r="I1209" s="214">
        <f>Permitted_sources!Z824</f>
        <v>0</v>
      </c>
      <c r="J1209" s="214">
        <f>Permitted_sources!AA824</f>
        <v>0</v>
      </c>
      <c r="K1209" s="395" t="str">
        <f t="shared" si="18"/>
        <v>Tribal/Non-tribal</v>
      </c>
    </row>
    <row r="1210" spans="1:11" s="33" customFormat="1">
      <c r="A1210" s="33" t="s">
        <v>387</v>
      </c>
      <c r="B1210" s="33" t="str">
        <f>Permitted_sources!B825</f>
        <v>35</v>
      </c>
      <c r="C1210" s="33" t="str">
        <f>Permitted_sources!C825</f>
        <v>3503902</v>
      </c>
      <c r="D1210" s="33" t="str">
        <f>Permitted_sources!V825</f>
        <v>31000228</v>
      </c>
      <c r="E1210" s="33" t="str">
        <f>VLOOKUP(D1210,SCC_xref!$L$6:$M1628,2,FALSE)</f>
        <v>Permitted Dehydrator</v>
      </c>
      <c r="F1210" s="214">
        <f>Permitted_sources!W825</f>
        <v>0.2</v>
      </c>
      <c r="G1210" s="214">
        <f>Permitted_sources!X825</f>
        <v>0</v>
      </c>
      <c r="H1210" s="214">
        <f>Permitted_sources!Y825</f>
        <v>0.1</v>
      </c>
      <c r="I1210" s="214">
        <f>Permitted_sources!Z825</f>
        <v>0</v>
      </c>
      <c r="J1210" s="214">
        <f>Permitted_sources!AA825</f>
        <v>0</v>
      </c>
      <c r="K1210" s="395" t="str">
        <f t="shared" si="18"/>
        <v>Tribal/Non-tribal</v>
      </c>
    </row>
    <row r="1211" spans="1:11" s="33" customFormat="1">
      <c r="A1211" s="33" t="s">
        <v>387</v>
      </c>
      <c r="B1211" s="33" t="str">
        <f>Permitted_sources!B826</f>
        <v>35</v>
      </c>
      <c r="C1211" s="33" t="str">
        <f>Permitted_sources!C826</f>
        <v>3503902</v>
      </c>
      <c r="D1211" s="33" t="str">
        <f>Permitted_sources!V826</f>
        <v>20200254</v>
      </c>
      <c r="E1211" s="33" t="str">
        <f>VLOOKUP(D1211,SCC_xref!$L$6:$M1629,2,FALSE)</f>
        <v>Permitted Compressor Engines</v>
      </c>
      <c r="F1211" s="214">
        <f>Permitted_sources!W826</f>
        <v>1.8</v>
      </c>
      <c r="G1211" s="214">
        <f>Permitted_sources!X826</f>
        <v>1.2</v>
      </c>
      <c r="H1211" s="214">
        <f>Permitted_sources!Y826</f>
        <v>3.1</v>
      </c>
      <c r="I1211" s="214">
        <f>Permitted_sources!Z826</f>
        <v>0</v>
      </c>
      <c r="J1211" s="214">
        <f>Permitted_sources!AA826</f>
        <v>0.1</v>
      </c>
      <c r="K1211" s="395" t="str">
        <f t="shared" si="18"/>
        <v>Tribal/Non-tribal</v>
      </c>
    </row>
    <row r="1212" spans="1:11" s="33" customFormat="1">
      <c r="A1212" s="33" t="s">
        <v>387</v>
      </c>
      <c r="B1212" s="33" t="str">
        <f>Permitted_sources!B827</f>
        <v>35</v>
      </c>
      <c r="C1212" s="33" t="str">
        <f>Permitted_sources!C827</f>
        <v>3503902</v>
      </c>
      <c r="D1212" s="33" t="str">
        <f>Permitted_sources!V827</f>
        <v>20200254</v>
      </c>
      <c r="E1212" s="33" t="str">
        <f>VLOOKUP(D1212,SCC_xref!$L$6:$M1630,2,FALSE)</f>
        <v>Permitted Compressor Engines</v>
      </c>
      <c r="F1212" s="214">
        <f>Permitted_sources!W827</f>
        <v>1.8</v>
      </c>
      <c r="G1212" s="214">
        <f>Permitted_sources!X827</f>
        <v>1.2</v>
      </c>
      <c r="H1212" s="214">
        <f>Permitted_sources!Y827</f>
        <v>3.1</v>
      </c>
      <c r="I1212" s="214">
        <f>Permitted_sources!Z827</f>
        <v>0</v>
      </c>
      <c r="J1212" s="214">
        <f>Permitted_sources!AA827</f>
        <v>0.1</v>
      </c>
      <c r="K1212" s="395" t="str">
        <f t="shared" si="18"/>
        <v>Tribal/Non-tribal</v>
      </c>
    </row>
    <row r="1213" spans="1:11" s="33" customFormat="1">
      <c r="A1213" s="33" t="s">
        <v>387</v>
      </c>
      <c r="B1213" s="33" t="str">
        <f>Permitted_sources!B828</f>
        <v>35</v>
      </c>
      <c r="C1213" s="33" t="str">
        <f>Permitted_sources!C828</f>
        <v>3503902</v>
      </c>
      <c r="D1213" s="33" t="str">
        <f>Permitted_sources!V828</f>
        <v>31000301</v>
      </c>
      <c r="E1213" s="33" t="str">
        <f>VLOOKUP(D1213,SCC_xref!$L$6:$M1631,2,FALSE)</f>
        <v>Permitted Dehydrator</v>
      </c>
      <c r="F1213" s="214">
        <f>Permitted_sources!W828</f>
        <v>0</v>
      </c>
      <c r="G1213" s="214">
        <f>Permitted_sources!X828</f>
        <v>0.1</v>
      </c>
      <c r="H1213" s="214">
        <f>Permitted_sources!Y828</f>
        <v>0</v>
      </c>
      <c r="I1213" s="214">
        <f>Permitted_sources!Z828</f>
        <v>0</v>
      </c>
      <c r="J1213" s="214">
        <f>Permitted_sources!AA828</f>
        <v>0</v>
      </c>
      <c r="K1213" s="395" t="str">
        <f t="shared" si="18"/>
        <v>Tribal/Non-tribal</v>
      </c>
    </row>
    <row r="1214" spans="1:11" s="33" customFormat="1">
      <c r="A1214" s="33" t="s">
        <v>387</v>
      </c>
      <c r="B1214" s="33" t="str">
        <f>Permitted_sources!B829</f>
        <v>35</v>
      </c>
      <c r="C1214" s="33" t="str">
        <f>Permitted_sources!C829</f>
        <v>3503902</v>
      </c>
      <c r="D1214" s="33" t="str">
        <f>Permitted_sources!V829</f>
        <v>31088811</v>
      </c>
      <c r="E1214" s="33" t="str">
        <f>VLOOKUP(D1214,SCC_xref!$L$6:$M1632,2,FALSE)</f>
        <v>Permitted Fugitives</v>
      </c>
      <c r="F1214" s="214">
        <f>Permitted_sources!W829</f>
        <v>0</v>
      </c>
      <c r="G1214" s="214">
        <f>Permitted_sources!X829</f>
        <v>0.3</v>
      </c>
      <c r="H1214" s="214">
        <f>Permitted_sources!Y829</f>
        <v>0</v>
      </c>
      <c r="I1214" s="214">
        <f>Permitted_sources!Z829</f>
        <v>0</v>
      </c>
      <c r="J1214" s="214">
        <f>Permitted_sources!AA829</f>
        <v>0</v>
      </c>
      <c r="K1214" s="395" t="str">
        <f t="shared" si="18"/>
        <v>Tribal/Non-tribal</v>
      </c>
    </row>
    <row r="1215" spans="1:11" s="33" customFormat="1">
      <c r="A1215" s="33" t="s">
        <v>387</v>
      </c>
      <c r="B1215" s="33" t="str">
        <f>Permitted_sources!B830</f>
        <v>35</v>
      </c>
      <c r="C1215" s="33" t="str">
        <f>Permitted_sources!C830</f>
        <v>3503902</v>
      </c>
      <c r="D1215" s="33" t="str">
        <f>Permitted_sources!V830</f>
        <v>31088811</v>
      </c>
      <c r="E1215" s="33" t="str">
        <f>VLOOKUP(D1215,SCC_xref!$L$6:$M1633,2,FALSE)</f>
        <v>Permitted Fugitives</v>
      </c>
      <c r="F1215" s="214">
        <f>Permitted_sources!W830</f>
        <v>0</v>
      </c>
      <c r="G1215" s="214">
        <f>Permitted_sources!X830</f>
        <v>0.7</v>
      </c>
      <c r="H1215" s="214">
        <f>Permitted_sources!Y830</f>
        <v>0</v>
      </c>
      <c r="I1215" s="214">
        <f>Permitted_sources!Z830</f>
        <v>0</v>
      </c>
      <c r="J1215" s="214">
        <f>Permitted_sources!AA830</f>
        <v>0</v>
      </c>
      <c r="K1215" s="395" t="str">
        <f t="shared" si="18"/>
        <v>Tribal/Non-tribal</v>
      </c>
    </row>
    <row r="1216" spans="1:11" s="33" customFormat="1">
      <c r="A1216" s="33" t="s">
        <v>387</v>
      </c>
      <c r="B1216" s="33" t="str">
        <f>Permitted_sources!B831</f>
        <v>35</v>
      </c>
      <c r="C1216" s="33" t="str">
        <f>Permitted_sources!C831</f>
        <v>3503902</v>
      </c>
      <c r="D1216" s="33" t="str">
        <f>Permitted_sources!V831</f>
        <v>20200254</v>
      </c>
      <c r="E1216" s="33" t="str">
        <f>VLOOKUP(D1216,SCC_xref!$L$6:$M1634,2,FALSE)</f>
        <v>Permitted Compressor Engines</v>
      </c>
      <c r="F1216" s="214">
        <f>Permitted_sources!W831</f>
        <v>19.600000000000001</v>
      </c>
      <c r="G1216" s="214">
        <f>Permitted_sources!X831</f>
        <v>12.8</v>
      </c>
      <c r="H1216" s="214">
        <f>Permitted_sources!Y831</f>
        <v>34.1</v>
      </c>
      <c r="I1216" s="214">
        <f>Permitted_sources!Z831</f>
        <v>0</v>
      </c>
      <c r="J1216" s="214">
        <f>Permitted_sources!AA831</f>
        <v>0.5</v>
      </c>
      <c r="K1216" s="395" t="str">
        <f t="shared" si="18"/>
        <v>Tribal/Non-tribal</v>
      </c>
    </row>
    <row r="1217" spans="1:11" s="33" customFormat="1">
      <c r="A1217" s="33" t="s">
        <v>387</v>
      </c>
      <c r="B1217" s="33" t="str">
        <f>Permitted_sources!B832</f>
        <v>35</v>
      </c>
      <c r="C1217" s="33" t="str">
        <f>Permitted_sources!C832</f>
        <v>3503902</v>
      </c>
      <c r="D1217" s="33" t="str">
        <f>Permitted_sources!V832</f>
        <v>31000302</v>
      </c>
      <c r="E1217" s="33" t="str">
        <f>VLOOKUP(D1217,SCC_xref!$L$6:$M1635,2,FALSE)</f>
        <v>Permitted Dehydrator</v>
      </c>
      <c r="F1217" s="214">
        <f>Permitted_sources!W832</f>
        <v>0</v>
      </c>
      <c r="G1217" s="214">
        <f>Permitted_sources!X832</f>
        <v>2.8</v>
      </c>
      <c r="H1217" s="214">
        <f>Permitted_sources!Y832</f>
        <v>0</v>
      </c>
      <c r="I1217" s="214">
        <f>Permitted_sources!Z832</f>
        <v>0</v>
      </c>
      <c r="J1217" s="214">
        <f>Permitted_sources!AA832</f>
        <v>0</v>
      </c>
      <c r="K1217" s="395" t="str">
        <f t="shared" si="18"/>
        <v>Tribal/Non-tribal</v>
      </c>
    </row>
    <row r="1218" spans="1:11" s="33" customFormat="1">
      <c r="A1218" s="33" t="s">
        <v>387</v>
      </c>
      <c r="B1218" s="33" t="str">
        <f>Permitted_sources!B833</f>
        <v>35</v>
      </c>
      <c r="C1218" s="33" t="str">
        <f>Permitted_sources!C833</f>
        <v>3503902</v>
      </c>
      <c r="D1218" s="33" t="str">
        <f>Permitted_sources!V833</f>
        <v>31000302</v>
      </c>
      <c r="E1218" s="33" t="str">
        <f>VLOOKUP(D1218,SCC_xref!$L$6:$M1636,2,FALSE)</f>
        <v>Permitted Dehydrator</v>
      </c>
      <c r="F1218" s="214">
        <f>Permitted_sources!W833</f>
        <v>0</v>
      </c>
      <c r="G1218" s="214">
        <f>Permitted_sources!X833</f>
        <v>2.8</v>
      </c>
      <c r="H1218" s="214">
        <f>Permitted_sources!Y833</f>
        <v>0</v>
      </c>
      <c r="I1218" s="214">
        <f>Permitted_sources!Z833</f>
        <v>0</v>
      </c>
      <c r="J1218" s="214">
        <f>Permitted_sources!AA833</f>
        <v>0</v>
      </c>
      <c r="K1218" s="395" t="str">
        <f t="shared" si="18"/>
        <v>Tribal/Non-tribal</v>
      </c>
    </row>
    <row r="1219" spans="1:11" s="33" customFormat="1">
      <c r="A1219" s="33" t="s">
        <v>387</v>
      </c>
      <c r="B1219" s="33" t="str">
        <f>Permitted_sources!B834</f>
        <v>35</v>
      </c>
      <c r="C1219" s="33" t="str">
        <f>Permitted_sources!C834</f>
        <v>3503902</v>
      </c>
      <c r="D1219" s="33" t="str">
        <f>Permitted_sources!V834</f>
        <v>20200254</v>
      </c>
      <c r="E1219" s="33" t="str">
        <f>VLOOKUP(D1219,SCC_xref!$L$6:$M1637,2,FALSE)</f>
        <v>Permitted Compressor Engines</v>
      </c>
      <c r="F1219" s="214">
        <f>Permitted_sources!W834</f>
        <v>19.7</v>
      </c>
      <c r="G1219" s="214">
        <f>Permitted_sources!X834</f>
        <v>12.9</v>
      </c>
      <c r="H1219" s="214">
        <f>Permitted_sources!Y834</f>
        <v>34.299999999999997</v>
      </c>
      <c r="I1219" s="214">
        <f>Permitted_sources!Z834</f>
        <v>0</v>
      </c>
      <c r="J1219" s="214">
        <f>Permitted_sources!AA834</f>
        <v>0.5</v>
      </c>
      <c r="K1219" s="395" t="str">
        <f t="shared" si="18"/>
        <v>Tribal/Non-tribal</v>
      </c>
    </row>
    <row r="1220" spans="1:11" s="33" customFormat="1">
      <c r="A1220" s="33" t="s">
        <v>387</v>
      </c>
      <c r="B1220" s="33" t="str">
        <f>Permitted_sources!B835</f>
        <v>35</v>
      </c>
      <c r="C1220" s="33" t="str">
        <f>Permitted_sources!C835</f>
        <v>3503902</v>
      </c>
      <c r="D1220" s="33" t="str">
        <f>Permitted_sources!V835</f>
        <v>40400311</v>
      </c>
      <c r="E1220" s="33" t="str">
        <f>VLOOKUP(D1220,SCC_xref!$L$6:$M1638,2,FALSE)</f>
        <v>Permitted Tank Losses</v>
      </c>
      <c r="F1220" s="214">
        <f>Permitted_sources!W835</f>
        <v>0</v>
      </c>
      <c r="G1220" s="214">
        <f>Permitted_sources!X835</f>
        <v>2.2999999999999998</v>
      </c>
      <c r="H1220" s="214">
        <f>Permitted_sources!Y835</f>
        <v>0</v>
      </c>
      <c r="I1220" s="214">
        <f>Permitted_sources!Z835</f>
        <v>0</v>
      </c>
      <c r="J1220" s="214">
        <f>Permitted_sources!AA835</f>
        <v>0</v>
      </c>
      <c r="K1220" s="395" t="str">
        <f t="shared" si="18"/>
        <v>Tribal/Non-tribal</v>
      </c>
    </row>
    <row r="1221" spans="1:11" s="33" customFormat="1">
      <c r="A1221" s="33" t="s">
        <v>387</v>
      </c>
      <c r="B1221" s="33" t="str">
        <f>Permitted_sources!B836</f>
        <v>35</v>
      </c>
      <c r="C1221" s="33" t="str">
        <f>Permitted_sources!C836</f>
        <v>3503902</v>
      </c>
      <c r="D1221" s="33" t="str">
        <f>Permitted_sources!V836</f>
        <v>31088811</v>
      </c>
      <c r="E1221" s="33" t="str">
        <f>VLOOKUP(D1221,SCC_xref!$L$6:$M1639,2,FALSE)</f>
        <v>Permitted Fugitives</v>
      </c>
      <c r="F1221" s="214">
        <f>Permitted_sources!W836</f>
        <v>0</v>
      </c>
      <c r="G1221" s="214">
        <f>Permitted_sources!X836</f>
        <v>0.5</v>
      </c>
      <c r="H1221" s="214">
        <f>Permitted_sources!Y836</f>
        <v>0</v>
      </c>
      <c r="I1221" s="214">
        <f>Permitted_sources!Z836</f>
        <v>0</v>
      </c>
      <c r="J1221" s="214">
        <f>Permitted_sources!AA836</f>
        <v>0</v>
      </c>
      <c r="K1221" s="395" t="str">
        <f t="shared" si="18"/>
        <v>Tribal/Non-tribal</v>
      </c>
    </row>
    <row r="1222" spans="1:11" s="33" customFormat="1">
      <c r="A1222" s="33" t="s">
        <v>387</v>
      </c>
      <c r="B1222" s="33" t="str">
        <f>Permitted_sources!B837</f>
        <v>35</v>
      </c>
      <c r="C1222" s="33" t="str">
        <f>Permitted_sources!C837</f>
        <v>3503902</v>
      </c>
      <c r="D1222" s="33" t="str">
        <f>Permitted_sources!V837</f>
        <v>20200254</v>
      </c>
      <c r="E1222" s="33" t="str">
        <f>VLOOKUP(D1222,SCC_xref!$L$6:$M1640,2,FALSE)</f>
        <v>Permitted Compressor Engines</v>
      </c>
      <c r="F1222" s="214">
        <f>Permitted_sources!W837</f>
        <v>4.3</v>
      </c>
      <c r="G1222" s="214">
        <f>Permitted_sources!X837</f>
        <v>2.9</v>
      </c>
      <c r="H1222" s="214">
        <f>Permitted_sources!Y837</f>
        <v>7.6</v>
      </c>
      <c r="I1222" s="214">
        <f>Permitted_sources!Z837</f>
        <v>0</v>
      </c>
      <c r="J1222" s="214">
        <f>Permitted_sources!AA837</f>
        <v>0.1</v>
      </c>
      <c r="K1222" s="395" t="str">
        <f t="shared" si="18"/>
        <v>Tribal/Non-tribal</v>
      </c>
    </row>
    <row r="1223" spans="1:11" s="33" customFormat="1">
      <c r="A1223" s="33" t="s">
        <v>387</v>
      </c>
      <c r="B1223" s="33" t="str">
        <f>Permitted_sources!B838</f>
        <v>35</v>
      </c>
      <c r="C1223" s="33" t="str">
        <f>Permitted_sources!C838</f>
        <v>3503902</v>
      </c>
      <c r="D1223" s="33" t="str">
        <f>Permitted_sources!V838</f>
        <v>20200254</v>
      </c>
      <c r="E1223" s="33" t="str">
        <f>VLOOKUP(D1223,SCC_xref!$L$6:$M1641,2,FALSE)</f>
        <v>Permitted Compressor Engines</v>
      </c>
      <c r="F1223" s="214">
        <f>Permitted_sources!W838</f>
        <v>15.8</v>
      </c>
      <c r="G1223" s="214">
        <f>Permitted_sources!X838</f>
        <v>10.6</v>
      </c>
      <c r="H1223" s="214">
        <f>Permitted_sources!Y838</f>
        <v>28.1</v>
      </c>
      <c r="I1223" s="214">
        <f>Permitted_sources!Z838</f>
        <v>0</v>
      </c>
      <c r="J1223" s="214">
        <f>Permitted_sources!AA838</f>
        <v>0.5</v>
      </c>
      <c r="K1223" s="395" t="str">
        <f t="shared" ref="K1223:K1286" si="19">IF(LEN(C1223)=5,"Total","Tribal/Non-tribal")</f>
        <v>Tribal/Non-tribal</v>
      </c>
    </row>
    <row r="1224" spans="1:11" s="33" customFormat="1">
      <c r="A1224" s="33" t="s">
        <v>387</v>
      </c>
      <c r="B1224" s="33" t="str">
        <f>Permitted_sources!B839</f>
        <v>35</v>
      </c>
      <c r="C1224" s="33" t="str">
        <f>Permitted_sources!C839</f>
        <v>3503902</v>
      </c>
      <c r="D1224" s="33" t="str">
        <f>Permitted_sources!V839</f>
        <v>20200254</v>
      </c>
      <c r="E1224" s="33" t="str">
        <f>VLOOKUP(D1224,SCC_xref!$L$6:$M1642,2,FALSE)</f>
        <v>Permitted Compressor Engines</v>
      </c>
      <c r="F1224" s="214">
        <f>Permitted_sources!W839</f>
        <v>15.9</v>
      </c>
      <c r="G1224" s="214">
        <f>Permitted_sources!X839</f>
        <v>10.8</v>
      </c>
      <c r="H1224" s="214">
        <f>Permitted_sources!Y839</f>
        <v>28.4</v>
      </c>
      <c r="I1224" s="214">
        <f>Permitted_sources!Z839</f>
        <v>0</v>
      </c>
      <c r="J1224" s="214">
        <f>Permitted_sources!AA839</f>
        <v>0.5</v>
      </c>
      <c r="K1224" s="395" t="str">
        <f t="shared" si="19"/>
        <v>Tribal/Non-tribal</v>
      </c>
    </row>
    <row r="1225" spans="1:11" s="33" customFormat="1">
      <c r="A1225" s="33" t="s">
        <v>387</v>
      </c>
      <c r="B1225" s="33" t="str">
        <f>Permitted_sources!B840</f>
        <v>35</v>
      </c>
      <c r="C1225" s="33" t="str">
        <f>Permitted_sources!C840</f>
        <v>3503902</v>
      </c>
      <c r="D1225" s="33" t="str">
        <f>Permitted_sources!V840</f>
        <v>20200254</v>
      </c>
      <c r="E1225" s="33" t="str">
        <f>VLOOKUP(D1225,SCC_xref!$L$6:$M1643,2,FALSE)</f>
        <v>Permitted Compressor Engines</v>
      </c>
      <c r="F1225" s="214">
        <f>Permitted_sources!W840</f>
        <v>14.8</v>
      </c>
      <c r="G1225" s="214">
        <f>Permitted_sources!X840</f>
        <v>10</v>
      </c>
      <c r="H1225" s="214">
        <f>Permitted_sources!Y840</f>
        <v>26.4</v>
      </c>
      <c r="I1225" s="214">
        <f>Permitted_sources!Z840</f>
        <v>0</v>
      </c>
      <c r="J1225" s="214">
        <f>Permitted_sources!AA840</f>
        <v>0.5</v>
      </c>
      <c r="K1225" s="395" t="str">
        <f t="shared" si="19"/>
        <v>Tribal/Non-tribal</v>
      </c>
    </row>
    <row r="1226" spans="1:11" s="33" customFormat="1">
      <c r="A1226" s="33" t="s">
        <v>387</v>
      </c>
      <c r="B1226" s="33" t="str">
        <f>Permitted_sources!B841</f>
        <v>35</v>
      </c>
      <c r="C1226" s="33" t="str">
        <f>Permitted_sources!C841</f>
        <v>3503902</v>
      </c>
      <c r="D1226" s="33" t="str">
        <f>Permitted_sources!V841</f>
        <v>31000228</v>
      </c>
      <c r="E1226" s="33" t="str">
        <f>VLOOKUP(D1226,SCC_xref!$L$6:$M1644,2,FALSE)</f>
        <v>Permitted Dehydrator</v>
      </c>
      <c r="F1226" s="214">
        <f>Permitted_sources!W841</f>
        <v>0.1</v>
      </c>
      <c r="G1226" s="214">
        <f>Permitted_sources!X841</f>
        <v>0</v>
      </c>
      <c r="H1226" s="214">
        <f>Permitted_sources!Y841</f>
        <v>0.1</v>
      </c>
      <c r="I1226" s="214">
        <f>Permitted_sources!Z841</f>
        <v>0</v>
      </c>
      <c r="J1226" s="214">
        <f>Permitted_sources!AA841</f>
        <v>0</v>
      </c>
      <c r="K1226" s="395" t="str">
        <f t="shared" si="19"/>
        <v>Tribal/Non-tribal</v>
      </c>
    </row>
    <row r="1227" spans="1:11" s="33" customFormat="1">
      <c r="A1227" s="33" t="s">
        <v>387</v>
      </c>
      <c r="B1227" s="33" t="str">
        <f>Permitted_sources!B842</f>
        <v>35</v>
      </c>
      <c r="C1227" s="33" t="str">
        <f>Permitted_sources!C842</f>
        <v>3503902</v>
      </c>
      <c r="D1227" s="33" t="str">
        <f>Permitted_sources!V842</f>
        <v>31000228</v>
      </c>
      <c r="E1227" s="33" t="str">
        <f>VLOOKUP(D1227,SCC_xref!$L$6:$M1645,2,FALSE)</f>
        <v>Permitted Dehydrator</v>
      </c>
      <c r="F1227" s="214">
        <f>Permitted_sources!W842</f>
        <v>0.1</v>
      </c>
      <c r="G1227" s="214">
        <f>Permitted_sources!X842</f>
        <v>0</v>
      </c>
      <c r="H1227" s="214">
        <f>Permitted_sources!Y842</f>
        <v>0.1</v>
      </c>
      <c r="I1227" s="214">
        <f>Permitted_sources!Z842</f>
        <v>0</v>
      </c>
      <c r="J1227" s="214">
        <f>Permitted_sources!AA842</f>
        <v>0</v>
      </c>
      <c r="K1227" s="395" t="str">
        <f t="shared" si="19"/>
        <v>Tribal/Non-tribal</v>
      </c>
    </row>
    <row r="1228" spans="1:11" s="33" customFormat="1">
      <c r="A1228" s="33" t="s">
        <v>387</v>
      </c>
      <c r="B1228" s="33" t="str">
        <f>Permitted_sources!B843</f>
        <v>35</v>
      </c>
      <c r="C1228" s="33" t="str">
        <f>Permitted_sources!C843</f>
        <v>3503902</v>
      </c>
      <c r="D1228" s="33" t="str">
        <f>Permitted_sources!V843</f>
        <v>31000228</v>
      </c>
      <c r="E1228" s="33" t="str">
        <f>VLOOKUP(D1228,SCC_xref!$L$6:$M1646,2,FALSE)</f>
        <v>Permitted Dehydrator</v>
      </c>
      <c r="F1228" s="214">
        <f>Permitted_sources!W843</f>
        <v>0.1</v>
      </c>
      <c r="G1228" s="214">
        <f>Permitted_sources!X843</f>
        <v>0</v>
      </c>
      <c r="H1228" s="214">
        <f>Permitted_sources!Y843</f>
        <v>0.1</v>
      </c>
      <c r="I1228" s="214">
        <f>Permitted_sources!Z843</f>
        <v>0</v>
      </c>
      <c r="J1228" s="214">
        <f>Permitted_sources!AA843</f>
        <v>0</v>
      </c>
      <c r="K1228" s="395" t="str">
        <f t="shared" si="19"/>
        <v>Tribal/Non-tribal</v>
      </c>
    </row>
    <row r="1229" spans="1:11" s="33" customFormat="1">
      <c r="A1229" s="33" t="s">
        <v>387</v>
      </c>
      <c r="B1229" s="33" t="str">
        <f>Permitted_sources!B844</f>
        <v>35</v>
      </c>
      <c r="C1229" s="33" t="str">
        <f>Permitted_sources!C844</f>
        <v>3503902</v>
      </c>
      <c r="D1229" s="33" t="str">
        <f>Permitted_sources!V844</f>
        <v>31000228</v>
      </c>
      <c r="E1229" s="33" t="str">
        <f>VLOOKUP(D1229,SCC_xref!$L$6:$M1647,2,FALSE)</f>
        <v>Permitted Dehydrator</v>
      </c>
      <c r="F1229" s="214">
        <f>Permitted_sources!W844</f>
        <v>0.1</v>
      </c>
      <c r="G1229" s="214">
        <f>Permitted_sources!X844</f>
        <v>0</v>
      </c>
      <c r="H1229" s="214">
        <f>Permitted_sources!Y844</f>
        <v>0.1</v>
      </c>
      <c r="I1229" s="214">
        <f>Permitted_sources!Z844</f>
        <v>0</v>
      </c>
      <c r="J1229" s="214">
        <f>Permitted_sources!AA844</f>
        <v>0</v>
      </c>
      <c r="K1229" s="395" t="str">
        <f t="shared" si="19"/>
        <v>Tribal/Non-tribal</v>
      </c>
    </row>
    <row r="1230" spans="1:11" s="33" customFormat="1">
      <c r="A1230" s="33" t="s">
        <v>387</v>
      </c>
      <c r="B1230" s="33" t="str">
        <f>Permitted_sources!B845</f>
        <v>35</v>
      </c>
      <c r="C1230" s="33" t="str">
        <f>Permitted_sources!C845</f>
        <v>3503902</v>
      </c>
      <c r="D1230" s="33" t="str">
        <f>Permitted_sources!V845</f>
        <v>31000228</v>
      </c>
      <c r="E1230" s="33" t="str">
        <f>VLOOKUP(D1230,SCC_xref!$L$6:$M1648,2,FALSE)</f>
        <v>Permitted Dehydrator</v>
      </c>
      <c r="F1230" s="214">
        <f>Permitted_sources!W845</f>
        <v>0.1</v>
      </c>
      <c r="G1230" s="214">
        <f>Permitted_sources!X845</f>
        <v>0</v>
      </c>
      <c r="H1230" s="214">
        <f>Permitted_sources!Y845</f>
        <v>0.1</v>
      </c>
      <c r="I1230" s="214">
        <f>Permitted_sources!Z845</f>
        <v>0</v>
      </c>
      <c r="J1230" s="214">
        <f>Permitted_sources!AA845</f>
        <v>0</v>
      </c>
      <c r="K1230" s="395" t="str">
        <f t="shared" si="19"/>
        <v>Tribal/Non-tribal</v>
      </c>
    </row>
    <row r="1231" spans="1:11" s="33" customFormat="1">
      <c r="A1231" s="33" t="s">
        <v>387</v>
      </c>
      <c r="B1231" s="33" t="str">
        <f>Permitted_sources!B846</f>
        <v>35</v>
      </c>
      <c r="C1231" s="33" t="str">
        <f>Permitted_sources!C846</f>
        <v>3503902</v>
      </c>
      <c r="D1231" s="33" t="str">
        <f>Permitted_sources!V846</f>
        <v>31000228</v>
      </c>
      <c r="E1231" s="33" t="str">
        <f>VLOOKUP(D1231,SCC_xref!$L$6:$M1649,2,FALSE)</f>
        <v>Permitted Dehydrator</v>
      </c>
      <c r="F1231" s="214">
        <f>Permitted_sources!W846</f>
        <v>0.1</v>
      </c>
      <c r="G1231" s="214">
        <f>Permitted_sources!X846</f>
        <v>0</v>
      </c>
      <c r="H1231" s="214">
        <f>Permitted_sources!Y846</f>
        <v>0.1</v>
      </c>
      <c r="I1231" s="214">
        <f>Permitted_sources!Z846</f>
        <v>0</v>
      </c>
      <c r="J1231" s="214">
        <f>Permitted_sources!AA846</f>
        <v>0</v>
      </c>
      <c r="K1231" s="395" t="str">
        <f t="shared" si="19"/>
        <v>Tribal/Non-tribal</v>
      </c>
    </row>
    <row r="1232" spans="1:11" s="33" customFormat="1">
      <c r="A1232" s="33" t="s">
        <v>387</v>
      </c>
      <c r="B1232" s="33" t="str">
        <f>Permitted_sources!B847</f>
        <v>35</v>
      </c>
      <c r="C1232" s="33" t="str">
        <f>Permitted_sources!C847</f>
        <v>3503902</v>
      </c>
      <c r="D1232" s="33" t="str">
        <f>Permitted_sources!V847</f>
        <v>20200254</v>
      </c>
      <c r="E1232" s="33" t="str">
        <f>VLOOKUP(D1232,SCC_xref!$L$6:$M1650,2,FALSE)</f>
        <v>Permitted Compressor Engines</v>
      </c>
      <c r="F1232" s="214">
        <f>Permitted_sources!W847</f>
        <v>9.6</v>
      </c>
      <c r="G1232" s="214">
        <f>Permitted_sources!X847</f>
        <v>6.5</v>
      </c>
      <c r="H1232" s="214">
        <f>Permitted_sources!Y847</f>
        <v>17.2</v>
      </c>
      <c r="I1232" s="214">
        <f>Permitted_sources!Z847</f>
        <v>0</v>
      </c>
      <c r="J1232" s="214">
        <f>Permitted_sources!AA847</f>
        <v>0.3</v>
      </c>
      <c r="K1232" s="395" t="str">
        <f t="shared" si="19"/>
        <v>Tribal/Non-tribal</v>
      </c>
    </row>
    <row r="1233" spans="1:11" s="33" customFormat="1">
      <c r="A1233" s="33" t="s">
        <v>387</v>
      </c>
      <c r="B1233" s="33" t="str">
        <f>Permitted_sources!B848</f>
        <v>35</v>
      </c>
      <c r="C1233" s="33" t="str">
        <f>Permitted_sources!C848</f>
        <v>3503902</v>
      </c>
      <c r="D1233" s="33" t="str">
        <f>Permitted_sources!V848</f>
        <v>20200254</v>
      </c>
      <c r="E1233" s="33" t="str">
        <f>VLOOKUP(D1233,SCC_xref!$L$6:$M1651,2,FALSE)</f>
        <v>Permitted Compressor Engines</v>
      </c>
      <c r="F1233" s="214">
        <f>Permitted_sources!W848</f>
        <v>8.9</v>
      </c>
      <c r="G1233" s="214">
        <f>Permitted_sources!X848</f>
        <v>6</v>
      </c>
      <c r="H1233" s="214">
        <f>Permitted_sources!Y848</f>
        <v>15.9</v>
      </c>
      <c r="I1233" s="214">
        <f>Permitted_sources!Z848</f>
        <v>0</v>
      </c>
      <c r="J1233" s="214">
        <f>Permitted_sources!AA848</f>
        <v>0.3</v>
      </c>
      <c r="K1233" s="395" t="str">
        <f t="shared" si="19"/>
        <v>Tribal/Non-tribal</v>
      </c>
    </row>
    <row r="1234" spans="1:11" s="33" customFormat="1">
      <c r="A1234" s="33" t="s">
        <v>387</v>
      </c>
      <c r="B1234" s="33" t="str">
        <f>Permitted_sources!B849</f>
        <v>35</v>
      </c>
      <c r="C1234" s="33" t="str">
        <f>Permitted_sources!C849</f>
        <v>3503902</v>
      </c>
      <c r="D1234" s="33" t="str">
        <f>Permitted_sources!V849</f>
        <v>20200254</v>
      </c>
      <c r="E1234" s="33" t="str">
        <f>VLOOKUP(D1234,SCC_xref!$L$6:$M1652,2,FALSE)</f>
        <v>Permitted Compressor Engines</v>
      </c>
      <c r="F1234" s="214">
        <f>Permitted_sources!W849</f>
        <v>15.9</v>
      </c>
      <c r="G1234" s="214">
        <f>Permitted_sources!X849</f>
        <v>10.7</v>
      </c>
      <c r="H1234" s="214">
        <f>Permitted_sources!Y849</f>
        <v>28.4</v>
      </c>
      <c r="I1234" s="214">
        <f>Permitted_sources!Z849</f>
        <v>0</v>
      </c>
      <c r="J1234" s="214">
        <f>Permitted_sources!AA849</f>
        <v>0.5</v>
      </c>
      <c r="K1234" s="395" t="str">
        <f t="shared" si="19"/>
        <v>Tribal/Non-tribal</v>
      </c>
    </row>
    <row r="1235" spans="1:11" s="33" customFormat="1">
      <c r="A1235" s="33" t="s">
        <v>387</v>
      </c>
      <c r="B1235" s="33" t="str">
        <f>Permitted_sources!B850</f>
        <v>35</v>
      </c>
      <c r="C1235" s="33" t="str">
        <f>Permitted_sources!C850</f>
        <v>3503902</v>
      </c>
      <c r="D1235" s="33" t="str">
        <f>Permitted_sources!V850</f>
        <v>20200254</v>
      </c>
      <c r="E1235" s="33" t="str">
        <f>VLOOKUP(D1235,SCC_xref!$L$6:$M1653,2,FALSE)</f>
        <v>Permitted Compressor Engines</v>
      </c>
      <c r="F1235" s="214">
        <f>Permitted_sources!W850</f>
        <v>11.9</v>
      </c>
      <c r="G1235" s="214">
        <f>Permitted_sources!X850</f>
        <v>8</v>
      </c>
      <c r="H1235" s="214">
        <f>Permitted_sources!Y850</f>
        <v>21.2</v>
      </c>
      <c r="I1235" s="214">
        <f>Permitted_sources!Z850</f>
        <v>0</v>
      </c>
      <c r="J1235" s="214">
        <f>Permitted_sources!AA850</f>
        <v>0.4</v>
      </c>
      <c r="K1235" s="395" t="str">
        <f t="shared" si="19"/>
        <v>Tribal/Non-tribal</v>
      </c>
    </row>
    <row r="1236" spans="1:11" s="33" customFormat="1">
      <c r="A1236" s="33" t="s">
        <v>387</v>
      </c>
      <c r="B1236" s="33" t="str">
        <f>Permitted_sources!B851</f>
        <v>35</v>
      </c>
      <c r="C1236" s="33" t="str">
        <f>Permitted_sources!C851</f>
        <v>3503902</v>
      </c>
      <c r="D1236" s="33" t="str">
        <f>Permitted_sources!V851</f>
        <v>20200254</v>
      </c>
      <c r="E1236" s="33" t="str">
        <f>VLOOKUP(D1236,SCC_xref!$L$6:$M1654,2,FALSE)</f>
        <v>Permitted Compressor Engines</v>
      </c>
      <c r="F1236" s="214">
        <f>Permitted_sources!W851</f>
        <v>14.8</v>
      </c>
      <c r="G1236" s="214">
        <f>Permitted_sources!X851</f>
        <v>10</v>
      </c>
      <c r="H1236" s="214">
        <f>Permitted_sources!Y851</f>
        <v>26.4</v>
      </c>
      <c r="I1236" s="214">
        <f>Permitted_sources!Z851</f>
        <v>0</v>
      </c>
      <c r="J1236" s="214">
        <f>Permitted_sources!AA851</f>
        <v>0.5</v>
      </c>
      <c r="K1236" s="395" t="str">
        <f t="shared" si="19"/>
        <v>Tribal/Non-tribal</v>
      </c>
    </row>
    <row r="1237" spans="1:11" s="33" customFormat="1">
      <c r="A1237" s="33" t="s">
        <v>387</v>
      </c>
      <c r="B1237" s="33" t="str">
        <f>Permitted_sources!B852</f>
        <v>35</v>
      </c>
      <c r="C1237" s="33" t="str">
        <f>Permitted_sources!C852</f>
        <v>3503902</v>
      </c>
      <c r="D1237" s="33" t="str">
        <f>Permitted_sources!V852</f>
        <v>20200254</v>
      </c>
      <c r="E1237" s="33" t="str">
        <f>VLOOKUP(D1237,SCC_xref!$L$6:$M1655,2,FALSE)</f>
        <v>Permitted Compressor Engines</v>
      </c>
      <c r="F1237" s="214">
        <f>Permitted_sources!W852</f>
        <v>14.9</v>
      </c>
      <c r="G1237" s="214">
        <f>Permitted_sources!X852</f>
        <v>10.1</v>
      </c>
      <c r="H1237" s="214">
        <f>Permitted_sources!Y852</f>
        <v>26.5</v>
      </c>
      <c r="I1237" s="214">
        <f>Permitted_sources!Z852</f>
        <v>0</v>
      </c>
      <c r="J1237" s="214">
        <f>Permitted_sources!AA852</f>
        <v>0.5</v>
      </c>
      <c r="K1237" s="395" t="str">
        <f t="shared" si="19"/>
        <v>Tribal/Non-tribal</v>
      </c>
    </row>
    <row r="1238" spans="1:11" s="33" customFormat="1">
      <c r="A1238" s="33" t="s">
        <v>387</v>
      </c>
      <c r="B1238" s="33" t="str">
        <f>Permitted_sources!B853</f>
        <v>35</v>
      </c>
      <c r="C1238" s="33" t="str">
        <f>Permitted_sources!C853</f>
        <v>3503902</v>
      </c>
      <c r="D1238" s="33" t="str">
        <f>Permitted_sources!V853</f>
        <v>20200254</v>
      </c>
      <c r="E1238" s="33" t="str">
        <f>VLOOKUP(D1238,SCC_xref!$L$6:$M1656,2,FALSE)</f>
        <v>Permitted Compressor Engines</v>
      </c>
      <c r="F1238" s="214">
        <f>Permitted_sources!W853</f>
        <v>11.6</v>
      </c>
      <c r="G1238" s="214">
        <f>Permitted_sources!X853</f>
        <v>7.9</v>
      </c>
      <c r="H1238" s="214">
        <f>Permitted_sources!Y853</f>
        <v>20.7</v>
      </c>
      <c r="I1238" s="214">
        <f>Permitted_sources!Z853</f>
        <v>0</v>
      </c>
      <c r="J1238" s="214">
        <f>Permitted_sources!AA853</f>
        <v>0.4</v>
      </c>
      <c r="K1238" s="395" t="str">
        <f t="shared" si="19"/>
        <v>Tribal/Non-tribal</v>
      </c>
    </row>
    <row r="1239" spans="1:11" s="33" customFormat="1">
      <c r="A1239" s="33" t="s">
        <v>387</v>
      </c>
      <c r="B1239" s="33" t="str">
        <f>Permitted_sources!B854</f>
        <v>35</v>
      </c>
      <c r="C1239" s="33" t="str">
        <f>Permitted_sources!C854</f>
        <v>3503902</v>
      </c>
      <c r="D1239" s="33" t="str">
        <f>Permitted_sources!V854</f>
        <v>20200254</v>
      </c>
      <c r="E1239" s="33" t="str">
        <f>VLOOKUP(D1239,SCC_xref!$L$6:$M1657,2,FALSE)</f>
        <v>Permitted Compressor Engines</v>
      </c>
      <c r="F1239" s="214">
        <f>Permitted_sources!W854</f>
        <v>15.7</v>
      </c>
      <c r="G1239" s="214">
        <f>Permitted_sources!X854</f>
        <v>10.6</v>
      </c>
      <c r="H1239" s="214">
        <f>Permitted_sources!Y854</f>
        <v>28</v>
      </c>
      <c r="I1239" s="214">
        <f>Permitted_sources!Z854</f>
        <v>0</v>
      </c>
      <c r="J1239" s="214">
        <f>Permitted_sources!AA854</f>
        <v>0.5</v>
      </c>
      <c r="K1239" s="395" t="str">
        <f t="shared" si="19"/>
        <v>Tribal/Non-tribal</v>
      </c>
    </row>
    <row r="1240" spans="1:11" s="33" customFormat="1">
      <c r="A1240" s="33" t="s">
        <v>387</v>
      </c>
      <c r="B1240" s="33" t="str">
        <f>Permitted_sources!B855</f>
        <v>35</v>
      </c>
      <c r="C1240" s="33" t="str">
        <f>Permitted_sources!C855</f>
        <v>3503902</v>
      </c>
      <c r="D1240" s="33" t="str">
        <f>Permitted_sources!V855</f>
        <v>31000215</v>
      </c>
      <c r="E1240" s="33" t="str">
        <f>VLOOKUP(D1240,SCC_xref!$L$6:$M1658,2,FALSE)</f>
        <v>Permitted Natural Gas Production, Flares</v>
      </c>
      <c r="F1240" s="214">
        <f>Permitted_sources!W855</f>
        <v>0.4</v>
      </c>
      <c r="G1240" s="214">
        <f>Permitted_sources!X855</f>
        <v>0</v>
      </c>
      <c r="H1240" s="214">
        <f>Permitted_sources!Y855</f>
        <v>2.2000000000000002</v>
      </c>
      <c r="I1240" s="214">
        <f>Permitted_sources!Z855</f>
        <v>0</v>
      </c>
      <c r="J1240" s="214">
        <f>Permitted_sources!AA855</f>
        <v>0</v>
      </c>
      <c r="K1240" s="395" t="str">
        <f t="shared" si="19"/>
        <v>Tribal/Non-tribal</v>
      </c>
    </row>
    <row r="1241" spans="1:11" s="33" customFormat="1">
      <c r="A1241" s="33" t="s">
        <v>387</v>
      </c>
      <c r="B1241" s="33" t="str">
        <f>Permitted_sources!B856</f>
        <v>35</v>
      </c>
      <c r="C1241" s="33" t="str">
        <f>Permitted_sources!C856</f>
        <v>3503902</v>
      </c>
      <c r="D1241" s="33" t="str">
        <f>Permitted_sources!V856</f>
        <v>31000215</v>
      </c>
      <c r="E1241" s="33" t="str">
        <f>VLOOKUP(D1241,SCC_xref!$L$6:$M1659,2,FALSE)</f>
        <v>Permitted Natural Gas Production, Flares</v>
      </c>
      <c r="F1241" s="214">
        <f>Permitted_sources!W856</f>
        <v>0.4</v>
      </c>
      <c r="G1241" s="214">
        <f>Permitted_sources!X856</f>
        <v>0</v>
      </c>
      <c r="H1241" s="214">
        <f>Permitted_sources!Y856</f>
        <v>2.2000000000000002</v>
      </c>
      <c r="I1241" s="214">
        <f>Permitted_sources!Z856</f>
        <v>0</v>
      </c>
      <c r="J1241" s="214">
        <f>Permitted_sources!AA856</f>
        <v>0</v>
      </c>
      <c r="K1241" s="395" t="str">
        <f t="shared" si="19"/>
        <v>Tribal/Non-tribal</v>
      </c>
    </row>
    <row r="1242" spans="1:11" s="33" customFormat="1">
      <c r="A1242" s="33" t="s">
        <v>387</v>
      </c>
      <c r="B1242" s="33" t="str">
        <f>Permitted_sources!B857</f>
        <v>35</v>
      </c>
      <c r="C1242" s="33" t="str">
        <f>Permitted_sources!C857</f>
        <v>3503902</v>
      </c>
      <c r="D1242" s="33" t="str">
        <f>Permitted_sources!V857</f>
        <v>31000215</v>
      </c>
      <c r="E1242" s="33" t="str">
        <f>VLOOKUP(D1242,SCC_xref!$L$6:$M1660,2,FALSE)</f>
        <v>Permitted Natural Gas Production, Flares</v>
      </c>
      <c r="F1242" s="214">
        <f>Permitted_sources!W857</f>
        <v>0.4</v>
      </c>
      <c r="G1242" s="214">
        <f>Permitted_sources!X857</f>
        <v>0</v>
      </c>
      <c r="H1242" s="214">
        <f>Permitted_sources!Y857</f>
        <v>2.2000000000000002</v>
      </c>
      <c r="I1242" s="214">
        <f>Permitted_sources!Z857</f>
        <v>0</v>
      </c>
      <c r="J1242" s="214">
        <f>Permitted_sources!AA857</f>
        <v>0</v>
      </c>
      <c r="K1242" s="395" t="str">
        <f t="shared" si="19"/>
        <v>Tribal/Non-tribal</v>
      </c>
    </row>
    <row r="1243" spans="1:11" s="33" customFormat="1">
      <c r="A1243" s="33" t="s">
        <v>387</v>
      </c>
      <c r="B1243" s="33" t="str">
        <f>Permitted_sources!B858</f>
        <v>35</v>
      </c>
      <c r="C1243" s="33" t="str">
        <f>Permitted_sources!C858</f>
        <v>3503902</v>
      </c>
      <c r="D1243" s="33" t="str">
        <f>Permitted_sources!V858</f>
        <v>40400311</v>
      </c>
      <c r="E1243" s="33" t="str">
        <f>VLOOKUP(D1243,SCC_xref!$L$6:$M1661,2,FALSE)</f>
        <v>Permitted Tank Losses</v>
      </c>
      <c r="F1243" s="214">
        <f>Permitted_sources!W858</f>
        <v>0</v>
      </c>
      <c r="G1243" s="214">
        <f>Permitted_sources!X858</f>
        <v>10</v>
      </c>
      <c r="H1243" s="214">
        <f>Permitted_sources!Y858</f>
        <v>0</v>
      </c>
      <c r="I1243" s="214">
        <f>Permitted_sources!Z858</f>
        <v>0</v>
      </c>
      <c r="J1243" s="214">
        <f>Permitted_sources!AA858</f>
        <v>0</v>
      </c>
      <c r="K1243" s="395" t="str">
        <f t="shared" si="19"/>
        <v>Tribal/Non-tribal</v>
      </c>
    </row>
    <row r="1244" spans="1:11" s="33" customFormat="1">
      <c r="A1244" s="33" t="s">
        <v>387</v>
      </c>
      <c r="B1244" s="33" t="str">
        <f>Permitted_sources!B859</f>
        <v>35</v>
      </c>
      <c r="C1244" s="33" t="str">
        <f>Permitted_sources!C859</f>
        <v>3503902</v>
      </c>
      <c r="D1244" s="33" t="str">
        <f>Permitted_sources!V859</f>
        <v>31000227</v>
      </c>
      <c r="E1244" s="33" t="str">
        <f>VLOOKUP(D1244,SCC_xref!$L$6:$M1662,2,FALSE)</f>
        <v>Permitted Dehydrator</v>
      </c>
      <c r="F1244" s="214">
        <f>Permitted_sources!W859</f>
        <v>0</v>
      </c>
      <c r="G1244" s="214">
        <f>Permitted_sources!X859</f>
        <v>1.1000000000000001</v>
      </c>
      <c r="H1244" s="214">
        <f>Permitted_sources!Y859</f>
        <v>0</v>
      </c>
      <c r="I1244" s="214">
        <f>Permitted_sources!Z859</f>
        <v>0</v>
      </c>
      <c r="J1244" s="214">
        <f>Permitted_sources!AA859</f>
        <v>0</v>
      </c>
      <c r="K1244" s="395" t="str">
        <f t="shared" si="19"/>
        <v>Tribal/Non-tribal</v>
      </c>
    </row>
    <row r="1245" spans="1:11" s="33" customFormat="1">
      <c r="A1245" s="33" t="s">
        <v>387</v>
      </c>
      <c r="B1245" s="33" t="str">
        <f>Permitted_sources!B860</f>
        <v>35</v>
      </c>
      <c r="C1245" s="33" t="str">
        <f>Permitted_sources!C860</f>
        <v>3503902</v>
      </c>
      <c r="D1245" s="33" t="str">
        <f>Permitted_sources!V860</f>
        <v>31000227</v>
      </c>
      <c r="E1245" s="33" t="str">
        <f>VLOOKUP(D1245,SCC_xref!$L$6:$M1663,2,FALSE)</f>
        <v>Permitted Dehydrator</v>
      </c>
      <c r="F1245" s="214">
        <f>Permitted_sources!W860</f>
        <v>0</v>
      </c>
      <c r="G1245" s="214">
        <f>Permitted_sources!X860</f>
        <v>1.1000000000000001</v>
      </c>
      <c r="H1245" s="214">
        <f>Permitted_sources!Y860</f>
        <v>0</v>
      </c>
      <c r="I1245" s="214">
        <f>Permitted_sources!Z860</f>
        <v>0</v>
      </c>
      <c r="J1245" s="214">
        <f>Permitted_sources!AA860</f>
        <v>0</v>
      </c>
      <c r="K1245" s="395" t="str">
        <f t="shared" si="19"/>
        <v>Tribal/Non-tribal</v>
      </c>
    </row>
    <row r="1246" spans="1:11" s="33" customFormat="1">
      <c r="A1246" s="33" t="s">
        <v>387</v>
      </c>
      <c r="B1246" s="33" t="str">
        <f>Permitted_sources!B861</f>
        <v>35</v>
      </c>
      <c r="C1246" s="33" t="str">
        <f>Permitted_sources!C861</f>
        <v>3503902</v>
      </c>
      <c r="D1246" s="33" t="str">
        <f>Permitted_sources!V861</f>
        <v>31000227</v>
      </c>
      <c r="E1246" s="33" t="str">
        <f>VLOOKUP(D1246,SCC_xref!$L$6:$M1664,2,FALSE)</f>
        <v>Permitted Dehydrator</v>
      </c>
      <c r="F1246" s="214">
        <f>Permitted_sources!W861</f>
        <v>0</v>
      </c>
      <c r="G1246" s="214">
        <f>Permitted_sources!X861</f>
        <v>1.1000000000000001</v>
      </c>
      <c r="H1246" s="214">
        <f>Permitted_sources!Y861</f>
        <v>0</v>
      </c>
      <c r="I1246" s="214">
        <f>Permitted_sources!Z861</f>
        <v>0</v>
      </c>
      <c r="J1246" s="214">
        <f>Permitted_sources!AA861</f>
        <v>0</v>
      </c>
      <c r="K1246" s="395" t="str">
        <f t="shared" si="19"/>
        <v>Tribal/Non-tribal</v>
      </c>
    </row>
    <row r="1247" spans="1:11" s="33" customFormat="1">
      <c r="A1247" s="33" t="s">
        <v>387</v>
      </c>
      <c r="B1247" s="33" t="str">
        <f>Permitted_sources!B862</f>
        <v>35</v>
      </c>
      <c r="C1247" s="33" t="str">
        <f>Permitted_sources!C862</f>
        <v>3503902</v>
      </c>
      <c r="D1247" s="33" t="str">
        <f>Permitted_sources!V862</f>
        <v>31000227</v>
      </c>
      <c r="E1247" s="33" t="str">
        <f>VLOOKUP(D1247,SCC_xref!$L$6:$M1665,2,FALSE)</f>
        <v>Permitted Dehydrator</v>
      </c>
      <c r="F1247" s="214">
        <f>Permitted_sources!W862</f>
        <v>0</v>
      </c>
      <c r="G1247" s="214">
        <f>Permitted_sources!X862</f>
        <v>1.1000000000000001</v>
      </c>
      <c r="H1247" s="214">
        <f>Permitted_sources!Y862</f>
        <v>0</v>
      </c>
      <c r="I1247" s="214">
        <f>Permitted_sources!Z862</f>
        <v>0</v>
      </c>
      <c r="J1247" s="214">
        <f>Permitted_sources!AA862</f>
        <v>0</v>
      </c>
      <c r="K1247" s="395" t="str">
        <f t="shared" si="19"/>
        <v>Tribal/Non-tribal</v>
      </c>
    </row>
    <row r="1248" spans="1:11" s="33" customFormat="1">
      <c r="A1248" s="33" t="s">
        <v>387</v>
      </c>
      <c r="B1248" s="33" t="str">
        <f>Permitted_sources!B863</f>
        <v>35</v>
      </c>
      <c r="C1248" s="33" t="str">
        <f>Permitted_sources!C863</f>
        <v>3503902</v>
      </c>
      <c r="D1248" s="33" t="str">
        <f>Permitted_sources!V863</f>
        <v>31000227</v>
      </c>
      <c r="E1248" s="33" t="str">
        <f>VLOOKUP(D1248,SCC_xref!$L$6:$M1666,2,FALSE)</f>
        <v>Permitted Dehydrator</v>
      </c>
      <c r="F1248" s="214">
        <f>Permitted_sources!W863</f>
        <v>0</v>
      </c>
      <c r="G1248" s="214">
        <f>Permitted_sources!X863</f>
        <v>1.1000000000000001</v>
      </c>
      <c r="H1248" s="214">
        <f>Permitted_sources!Y863</f>
        <v>0</v>
      </c>
      <c r="I1248" s="214">
        <f>Permitted_sources!Z863</f>
        <v>0</v>
      </c>
      <c r="J1248" s="214">
        <f>Permitted_sources!AA863</f>
        <v>0</v>
      </c>
      <c r="K1248" s="395" t="str">
        <f t="shared" si="19"/>
        <v>Tribal/Non-tribal</v>
      </c>
    </row>
    <row r="1249" spans="1:11" s="33" customFormat="1">
      <c r="A1249" s="33" t="s">
        <v>387</v>
      </c>
      <c r="B1249" s="33" t="str">
        <f>Permitted_sources!B864</f>
        <v>35</v>
      </c>
      <c r="C1249" s="33" t="str">
        <f>Permitted_sources!C864</f>
        <v>3503902</v>
      </c>
      <c r="D1249" s="33" t="str">
        <f>Permitted_sources!V864</f>
        <v>31000227</v>
      </c>
      <c r="E1249" s="33" t="str">
        <f>VLOOKUP(D1249,SCC_xref!$L$6:$M1667,2,FALSE)</f>
        <v>Permitted Dehydrator</v>
      </c>
      <c r="F1249" s="214">
        <f>Permitted_sources!W864</f>
        <v>0</v>
      </c>
      <c r="G1249" s="214">
        <f>Permitted_sources!X864</f>
        <v>1.1000000000000001</v>
      </c>
      <c r="H1249" s="214">
        <f>Permitted_sources!Y864</f>
        <v>0</v>
      </c>
      <c r="I1249" s="214">
        <f>Permitted_sources!Z864</f>
        <v>0</v>
      </c>
      <c r="J1249" s="214">
        <f>Permitted_sources!AA864</f>
        <v>0</v>
      </c>
      <c r="K1249" s="395" t="str">
        <f t="shared" si="19"/>
        <v>Tribal/Non-tribal</v>
      </c>
    </row>
    <row r="1250" spans="1:11" s="33" customFormat="1">
      <c r="A1250" s="33" t="s">
        <v>387</v>
      </c>
      <c r="B1250" s="33" t="str">
        <f>Permitted_sources!B865</f>
        <v>35</v>
      </c>
      <c r="C1250" s="33" t="str">
        <f>Permitted_sources!C865</f>
        <v>3503902</v>
      </c>
      <c r="D1250" s="33" t="str">
        <f>Permitted_sources!V865</f>
        <v>31000299</v>
      </c>
      <c r="E1250" s="33" t="str">
        <f>VLOOKUP(D1250,SCC_xref!$L$6:$M1668,2,FALSE)</f>
        <v>Permitted Natural Gas Production, Other Not Classified</v>
      </c>
      <c r="F1250" s="214">
        <f>Permitted_sources!W865</f>
        <v>0</v>
      </c>
      <c r="G1250" s="214">
        <f>Permitted_sources!X865</f>
        <v>0.3</v>
      </c>
      <c r="H1250" s="214">
        <f>Permitted_sources!Y865</f>
        <v>0</v>
      </c>
      <c r="I1250" s="214">
        <f>Permitted_sources!Z865</f>
        <v>0</v>
      </c>
      <c r="J1250" s="214">
        <f>Permitted_sources!AA865</f>
        <v>0</v>
      </c>
      <c r="K1250" s="395" t="str">
        <f t="shared" si="19"/>
        <v>Tribal/Non-tribal</v>
      </c>
    </row>
    <row r="1251" spans="1:11" s="33" customFormat="1">
      <c r="A1251" s="33" t="s">
        <v>387</v>
      </c>
      <c r="B1251" s="33" t="str">
        <f>Permitted_sources!B866</f>
        <v>35</v>
      </c>
      <c r="C1251" s="33" t="str">
        <f>Permitted_sources!C866</f>
        <v>3503902</v>
      </c>
      <c r="D1251" s="33" t="str">
        <f>Permitted_sources!V866</f>
        <v>31088811</v>
      </c>
      <c r="E1251" s="33" t="str">
        <f>VLOOKUP(D1251,SCC_xref!$L$6:$M1669,2,FALSE)</f>
        <v>Permitted Fugitives</v>
      </c>
      <c r="F1251" s="214">
        <f>Permitted_sources!W866</f>
        <v>0</v>
      </c>
      <c r="G1251" s="214">
        <f>Permitted_sources!X866</f>
        <v>4.5</v>
      </c>
      <c r="H1251" s="214">
        <f>Permitted_sources!Y866</f>
        <v>0</v>
      </c>
      <c r="I1251" s="214">
        <f>Permitted_sources!Z866</f>
        <v>0</v>
      </c>
      <c r="J1251" s="214">
        <f>Permitted_sources!AA866</f>
        <v>0</v>
      </c>
      <c r="K1251" s="395" t="str">
        <f t="shared" si="19"/>
        <v>Tribal/Non-tribal</v>
      </c>
    </row>
    <row r="1252" spans="1:11" s="33" customFormat="1">
      <c r="A1252" s="33" t="s">
        <v>387</v>
      </c>
      <c r="B1252" s="33" t="str">
        <f>Permitted_sources!B867</f>
        <v>35</v>
      </c>
      <c r="C1252" s="33" t="str">
        <f>Permitted_sources!C867</f>
        <v>3503902</v>
      </c>
      <c r="D1252" s="33" t="str">
        <f>Permitted_sources!V867</f>
        <v>31000302</v>
      </c>
      <c r="E1252" s="33" t="str">
        <f>VLOOKUP(D1252,SCC_xref!$L$6:$M1670,2,FALSE)</f>
        <v>Permitted Dehydrator</v>
      </c>
      <c r="F1252" s="214">
        <f>Permitted_sources!W867</f>
        <v>1.2829999999999999</v>
      </c>
      <c r="G1252" s="214">
        <f>Permitted_sources!X867</f>
        <v>7.0000000000000007E-2</v>
      </c>
      <c r="H1252" s="214">
        <f>Permitted_sources!Y867</f>
        <v>1.0780000000000001</v>
      </c>
      <c r="I1252" s="214">
        <f>Permitted_sources!Z867</f>
        <v>0</v>
      </c>
      <c r="J1252" s="214">
        <f>Permitted_sources!AA867</f>
        <v>9.7000000000000003E-2</v>
      </c>
      <c r="K1252" s="395" t="str">
        <f t="shared" si="19"/>
        <v>Tribal/Non-tribal</v>
      </c>
    </row>
    <row r="1253" spans="1:11" s="33" customFormat="1">
      <c r="A1253" s="33" t="s">
        <v>387</v>
      </c>
      <c r="B1253" s="33" t="str">
        <f>Permitted_sources!B868</f>
        <v>35</v>
      </c>
      <c r="C1253" s="33" t="str">
        <f>Permitted_sources!C868</f>
        <v>3503902</v>
      </c>
      <c r="D1253" s="33" t="str">
        <f>Permitted_sources!V868</f>
        <v>31000302</v>
      </c>
      <c r="E1253" s="33" t="str">
        <f>VLOOKUP(D1253,SCC_xref!$L$6:$M1671,2,FALSE)</f>
        <v>Permitted Dehydrator</v>
      </c>
      <c r="F1253" s="214">
        <f>Permitted_sources!W868</f>
        <v>1.2829999999999999</v>
      </c>
      <c r="G1253" s="214">
        <f>Permitted_sources!X868</f>
        <v>7.0000000000000007E-2</v>
      </c>
      <c r="H1253" s="214">
        <f>Permitted_sources!Y868</f>
        <v>1.0780000000000001</v>
      </c>
      <c r="I1253" s="214">
        <f>Permitted_sources!Z868</f>
        <v>0</v>
      </c>
      <c r="J1253" s="214">
        <f>Permitted_sources!AA868</f>
        <v>9.7000000000000003E-2</v>
      </c>
      <c r="K1253" s="395" t="str">
        <f t="shared" si="19"/>
        <v>Tribal/Non-tribal</v>
      </c>
    </row>
    <row r="1254" spans="1:11" s="33" customFormat="1">
      <c r="A1254" s="33" t="s">
        <v>387</v>
      </c>
      <c r="B1254" s="33" t="str">
        <f>Permitted_sources!B869</f>
        <v>35</v>
      </c>
      <c r="C1254" s="33" t="str">
        <f>Permitted_sources!C869</f>
        <v>3503902</v>
      </c>
      <c r="D1254" s="33" t="str">
        <f>Permitted_sources!V869</f>
        <v>20200254</v>
      </c>
      <c r="E1254" s="33" t="str">
        <f>VLOOKUP(D1254,SCC_xref!$L$6:$M1672,2,FALSE)</f>
        <v>Permitted Compressor Engines</v>
      </c>
      <c r="F1254" s="214">
        <f>Permitted_sources!W869</f>
        <v>32.375999999999998</v>
      </c>
      <c r="G1254" s="214">
        <f>Permitted_sources!X869</f>
        <v>12.951000000000001</v>
      </c>
      <c r="H1254" s="214">
        <f>Permitted_sources!Y869</f>
        <v>52.234000000000002</v>
      </c>
      <c r="I1254" s="214">
        <f>Permitted_sources!Z869</f>
        <v>0</v>
      </c>
      <c r="J1254" s="214">
        <f>Permitted_sources!AA869</f>
        <v>0.68899999999999995</v>
      </c>
      <c r="K1254" s="395" t="str">
        <f t="shared" si="19"/>
        <v>Tribal/Non-tribal</v>
      </c>
    </row>
    <row r="1255" spans="1:11" s="33" customFormat="1">
      <c r="A1255" s="33" t="s">
        <v>387</v>
      </c>
      <c r="B1255" s="33" t="str">
        <f>Permitted_sources!B870</f>
        <v>35</v>
      </c>
      <c r="C1255" s="33" t="str">
        <f>Permitted_sources!C870</f>
        <v>3503902</v>
      </c>
      <c r="D1255" s="33" t="str">
        <f>Permitted_sources!V870</f>
        <v>20200254</v>
      </c>
      <c r="E1255" s="33" t="str">
        <f>VLOOKUP(D1255,SCC_xref!$L$6:$M1673,2,FALSE)</f>
        <v>Permitted Compressor Engines</v>
      </c>
      <c r="F1255" s="214">
        <f>Permitted_sources!W870</f>
        <v>18.14</v>
      </c>
      <c r="G1255" s="214">
        <f>Permitted_sources!X870</f>
        <v>7.2560000000000002</v>
      </c>
      <c r="H1255" s="214">
        <f>Permitted_sources!Y870</f>
        <v>29.265999999999998</v>
      </c>
      <c r="I1255" s="214">
        <f>Permitted_sources!Z870</f>
        <v>0</v>
      </c>
      <c r="J1255" s="214">
        <f>Permitted_sources!AA870</f>
        <v>0.38600000000000001</v>
      </c>
      <c r="K1255" s="395" t="str">
        <f t="shared" si="19"/>
        <v>Tribal/Non-tribal</v>
      </c>
    </row>
    <row r="1256" spans="1:11" s="33" customFormat="1">
      <c r="A1256" s="33" t="s">
        <v>387</v>
      </c>
      <c r="B1256" s="33" t="str">
        <f>Permitted_sources!B871</f>
        <v>35</v>
      </c>
      <c r="C1256" s="33" t="str">
        <f>Permitted_sources!C871</f>
        <v>3503902</v>
      </c>
      <c r="D1256" s="33" t="str">
        <f>Permitted_sources!V871</f>
        <v>20200254</v>
      </c>
      <c r="E1256" s="33" t="str">
        <f>VLOOKUP(D1256,SCC_xref!$L$6:$M1674,2,FALSE)</f>
        <v>Permitted Compressor Engines</v>
      </c>
      <c r="F1256" s="214">
        <f>Permitted_sources!W871</f>
        <v>23.213999999999999</v>
      </c>
      <c r="G1256" s="214">
        <f>Permitted_sources!X871</f>
        <v>9.2859999999999996</v>
      </c>
      <c r="H1256" s="214">
        <f>Permitted_sources!Y871</f>
        <v>37.451999999999998</v>
      </c>
      <c r="I1256" s="214">
        <f>Permitted_sources!Z871</f>
        <v>0</v>
      </c>
      <c r="J1256" s="214">
        <f>Permitted_sources!AA871</f>
        <v>0.49399999999999999</v>
      </c>
      <c r="K1256" s="395" t="str">
        <f t="shared" si="19"/>
        <v>Tribal/Non-tribal</v>
      </c>
    </row>
    <row r="1257" spans="1:11" s="33" customFormat="1">
      <c r="A1257" s="33" t="s">
        <v>387</v>
      </c>
      <c r="B1257" s="33" t="str">
        <f>Permitted_sources!B872</f>
        <v>35</v>
      </c>
      <c r="C1257" s="33" t="str">
        <f>Permitted_sources!C872</f>
        <v>3503902</v>
      </c>
      <c r="D1257" s="33" t="str">
        <f>Permitted_sources!V872</f>
        <v>31000301</v>
      </c>
      <c r="E1257" s="33" t="str">
        <f>VLOOKUP(D1257,SCC_xref!$L$6:$M1675,2,FALSE)</f>
        <v>Permitted Dehydrator</v>
      </c>
      <c r="F1257" s="214">
        <f>Permitted_sources!W872</f>
        <v>0</v>
      </c>
      <c r="G1257" s="214">
        <f>Permitted_sources!X872</f>
        <v>1.897</v>
      </c>
      <c r="H1257" s="214">
        <f>Permitted_sources!Y872</f>
        <v>0</v>
      </c>
      <c r="I1257" s="214">
        <f>Permitted_sources!Z872</f>
        <v>0</v>
      </c>
      <c r="J1257" s="214">
        <f>Permitted_sources!AA872</f>
        <v>0</v>
      </c>
      <c r="K1257" s="395" t="str">
        <f t="shared" si="19"/>
        <v>Tribal/Non-tribal</v>
      </c>
    </row>
    <row r="1258" spans="1:11" s="33" customFormat="1">
      <c r="A1258" s="33" t="s">
        <v>387</v>
      </c>
      <c r="B1258" s="33" t="str">
        <f>Permitted_sources!B873</f>
        <v>35</v>
      </c>
      <c r="C1258" s="33" t="str">
        <f>Permitted_sources!C873</f>
        <v>3503902</v>
      </c>
      <c r="D1258" s="33" t="str">
        <f>Permitted_sources!V873</f>
        <v>20200254</v>
      </c>
      <c r="E1258" s="33" t="str">
        <f>VLOOKUP(D1258,SCC_xref!$L$6:$M1676,2,FALSE)</f>
        <v>Permitted Compressor Engines</v>
      </c>
      <c r="F1258" s="214">
        <f>Permitted_sources!W873</f>
        <v>19.3</v>
      </c>
      <c r="G1258" s="214">
        <f>Permitted_sources!X873</f>
        <v>13.3</v>
      </c>
      <c r="H1258" s="214">
        <f>Permitted_sources!Y873</f>
        <v>34.799999999999997</v>
      </c>
      <c r="I1258" s="214">
        <f>Permitted_sources!Z873</f>
        <v>0</v>
      </c>
      <c r="J1258" s="214">
        <f>Permitted_sources!AA873</f>
        <v>0.5</v>
      </c>
      <c r="K1258" s="395" t="str">
        <f t="shared" si="19"/>
        <v>Tribal/Non-tribal</v>
      </c>
    </row>
    <row r="1259" spans="1:11" s="33" customFormat="1">
      <c r="A1259" s="33" t="s">
        <v>387</v>
      </c>
      <c r="B1259" s="33" t="str">
        <f>Permitted_sources!B874</f>
        <v>35</v>
      </c>
      <c r="C1259" s="33" t="str">
        <f>Permitted_sources!C874</f>
        <v>3503902</v>
      </c>
      <c r="D1259" s="33" t="str">
        <f>Permitted_sources!V874</f>
        <v>31000228</v>
      </c>
      <c r="E1259" s="33" t="str">
        <f>VLOOKUP(D1259,SCC_xref!$L$6:$M1677,2,FALSE)</f>
        <v>Permitted Dehydrator</v>
      </c>
      <c r="F1259" s="214">
        <f>Permitted_sources!W874</f>
        <v>0.2</v>
      </c>
      <c r="G1259" s="214">
        <f>Permitted_sources!X874</f>
        <v>0</v>
      </c>
      <c r="H1259" s="214">
        <f>Permitted_sources!Y874</f>
        <v>0.1</v>
      </c>
      <c r="I1259" s="214">
        <f>Permitted_sources!Z874</f>
        <v>0</v>
      </c>
      <c r="J1259" s="214">
        <f>Permitted_sources!AA874</f>
        <v>0</v>
      </c>
      <c r="K1259" s="395" t="str">
        <f t="shared" si="19"/>
        <v>Tribal/Non-tribal</v>
      </c>
    </row>
    <row r="1260" spans="1:11" s="33" customFormat="1">
      <c r="A1260" s="33" t="s">
        <v>387</v>
      </c>
      <c r="B1260" s="33" t="str">
        <f>Permitted_sources!B875</f>
        <v>35</v>
      </c>
      <c r="C1260" s="33" t="str">
        <f>Permitted_sources!C875</f>
        <v>3503902</v>
      </c>
      <c r="D1260" s="33" t="str">
        <f>Permitted_sources!V875</f>
        <v>31000228</v>
      </c>
      <c r="E1260" s="33" t="str">
        <f>VLOOKUP(D1260,SCC_xref!$L$6:$M1678,2,FALSE)</f>
        <v>Permitted Dehydrator</v>
      </c>
      <c r="F1260" s="214">
        <f>Permitted_sources!W875</f>
        <v>0.1</v>
      </c>
      <c r="G1260" s="214">
        <f>Permitted_sources!X875</f>
        <v>0</v>
      </c>
      <c r="H1260" s="214">
        <f>Permitted_sources!Y875</f>
        <v>0.1</v>
      </c>
      <c r="I1260" s="214">
        <f>Permitted_sources!Z875</f>
        <v>0</v>
      </c>
      <c r="J1260" s="214">
        <f>Permitted_sources!AA875</f>
        <v>0</v>
      </c>
      <c r="K1260" s="395" t="str">
        <f t="shared" si="19"/>
        <v>Tribal/Non-tribal</v>
      </c>
    </row>
    <row r="1261" spans="1:11" s="33" customFormat="1">
      <c r="A1261" s="33" t="s">
        <v>387</v>
      </c>
      <c r="B1261" s="33" t="str">
        <f>Permitted_sources!B876</f>
        <v>35</v>
      </c>
      <c r="C1261" s="33" t="str">
        <f>Permitted_sources!C876</f>
        <v>3503902</v>
      </c>
      <c r="D1261" s="33" t="str">
        <f>Permitted_sources!V876</f>
        <v>31000227</v>
      </c>
      <c r="E1261" s="33" t="str">
        <f>VLOOKUP(D1261,SCC_xref!$L$6:$M1679,2,FALSE)</f>
        <v>Permitted Dehydrator</v>
      </c>
      <c r="F1261" s="214">
        <f>Permitted_sources!W876</f>
        <v>0</v>
      </c>
      <c r="G1261" s="214">
        <f>Permitted_sources!X876</f>
        <v>5.5</v>
      </c>
      <c r="H1261" s="214">
        <f>Permitted_sources!Y876</f>
        <v>0</v>
      </c>
      <c r="I1261" s="214">
        <f>Permitted_sources!Z876</f>
        <v>0</v>
      </c>
      <c r="J1261" s="214">
        <f>Permitted_sources!AA876</f>
        <v>0</v>
      </c>
      <c r="K1261" s="395" t="str">
        <f t="shared" si="19"/>
        <v>Tribal/Non-tribal</v>
      </c>
    </row>
    <row r="1262" spans="1:11" s="33" customFormat="1">
      <c r="A1262" s="33" t="s">
        <v>387</v>
      </c>
      <c r="B1262" s="33" t="str">
        <f>Permitted_sources!B877</f>
        <v>35</v>
      </c>
      <c r="C1262" s="33" t="str">
        <f>Permitted_sources!C877</f>
        <v>3503902</v>
      </c>
      <c r="D1262" s="33" t="str">
        <f>Permitted_sources!V877</f>
        <v>31000227</v>
      </c>
      <c r="E1262" s="33" t="str">
        <f>VLOOKUP(D1262,SCC_xref!$L$6:$M1680,2,FALSE)</f>
        <v>Permitted Dehydrator</v>
      </c>
      <c r="F1262" s="214">
        <f>Permitted_sources!W877</f>
        <v>0</v>
      </c>
      <c r="G1262" s="214">
        <f>Permitted_sources!X877</f>
        <v>3.9</v>
      </c>
      <c r="H1262" s="214">
        <f>Permitted_sources!Y877</f>
        <v>0</v>
      </c>
      <c r="I1262" s="214">
        <f>Permitted_sources!Z877</f>
        <v>0</v>
      </c>
      <c r="J1262" s="214">
        <f>Permitted_sources!AA877</f>
        <v>0</v>
      </c>
      <c r="K1262" s="395" t="str">
        <f t="shared" si="19"/>
        <v>Tribal/Non-tribal</v>
      </c>
    </row>
    <row r="1263" spans="1:11" s="33" customFormat="1">
      <c r="A1263" s="33" t="s">
        <v>387</v>
      </c>
      <c r="B1263" s="33" t="str">
        <f>Permitted_sources!B878</f>
        <v>35</v>
      </c>
      <c r="C1263" s="33" t="str">
        <f>Permitted_sources!C878</f>
        <v>3503902</v>
      </c>
      <c r="D1263" s="33" t="str">
        <f>Permitted_sources!V878</f>
        <v>31000207</v>
      </c>
      <c r="E1263" s="33" t="str">
        <f>VLOOKUP(D1263,SCC_xref!$L$6:$M1681,2,FALSE)</f>
        <v>Permitted Fugitives</v>
      </c>
      <c r="F1263" s="214">
        <f>Permitted_sources!W878</f>
        <v>0</v>
      </c>
      <c r="G1263" s="214">
        <f>Permitted_sources!X878</f>
        <v>0.3</v>
      </c>
      <c r="H1263" s="214">
        <f>Permitted_sources!Y878</f>
        <v>0</v>
      </c>
      <c r="I1263" s="214">
        <f>Permitted_sources!Z878</f>
        <v>0</v>
      </c>
      <c r="J1263" s="214">
        <f>Permitted_sources!AA878</f>
        <v>0</v>
      </c>
      <c r="K1263" s="395" t="str">
        <f t="shared" si="19"/>
        <v>Tribal/Non-tribal</v>
      </c>
    </row>
    <row r="1264" spans="1:11" s="33" customFormat="1">
      <c r="A1264" s="33" t="s">
        <v>387</v>
      </c>
      <c r="B1264" s="33" t="str">
        <f>Permitted_sources!B879</f>
        <v>35</v>
      </c>
      <c r="C1264" s="33" t="str">
        <f>Permitted_sources!C879</f>
        <v>3503902</v>
      </c>
      <c r="D1264" s="33" t="str">
        <f>Permitted_sources!V879</f>
        <v>31000299</v>
      </c>
      <c r="E1264" s="33" t="str">
        <f>VLOOKUP(D1264,SCC_xref!$L$6:$M1682,2,FALSE)</f>
        <v>Permitted Natural Gas Production, Other Not Classified</v>
      </c>
      <c r="F1264" s="214">
        <f>Permitted_sources!W879</f>
        <v>0</v>
      </c>
      <c r="G1264" s="214">
        <f>Permitted_sources!X879</f>
        <v>0.3</v>
      </c>
      <c r="H1264" s="214">
        <f>Permitted_sources!Y879</f>
        <v>0</v>
      </c>
      <c r="I1264" s="214">
        <f>Permitted_sources!Z879</f>
        <v>0</v>
      </c>
      <c r="J1264" s="214">
        <f>Permitted_sources!AA879</f>
        <v>0</v>
      </c>
      <c r="K1264" s="395" t="str">
        <f t="shared" si="19"/>
        <v>Tribal/Non-tribal</v>
      </c>
    </row>
    <row r="1265" spans="1:11" s="33" customFormat="1">
      <c r="A1265" s="33" t="s">
        <v>387</v>
      </c>
      <c r="B1265" s="33" t="str">
        <f>Permitted_sources!B880</f>
        <v>35</v>
      </c>
      <c r="C1265" s="33" t="str">
        <f>Permitted_sources!C880</f>
        <v>3504302</v>
      </c>
      <c r="D1265" s="33" t="str">
        <f>Permitted_sources!V880</f>
        <v>20200253</v>
      </c>
      <c r="E1265" s="33" t="str">
        <f>VLOOKUP(D1265,SCC_xref!$L$6:$M1683,2,FALSE)</f>
        <v>Permitted Compressor Engines</v>
      </c>
      <c r="F1265" s="214">
        <f>Permitted_sources!W880</f>
        <v>1.29</v>
      </c>
      <c r="G1265" s="214">
        <f>Permitted_sources!X880</f>
        <v>0.65</v>
      </c>
      <c r="H1265" s="214">
        <f>Permitted_sources!Y880</f>
        <v>1.92</v>
      </c>
      <c r="I1265" s="214">
        <f>Permitted_sources!Z880</f>
        <v>0.02</v>
      </c>
      <c r="J1265" s="214">
        <f>Permitted_sources!AA880</f>
        <v>0.02</v>
      </c>
      <c r="K1265" s="395" t="str">
        <f t="shared" si="19"/>
        <v>Tribal/Non-tribal</v>
      </c>
    </row>
    <row r="1266" spans="1:11" s="33" customFormat="1">
      <c r="A1266" s="33" t="s">
        <v>387</v>
      </c>
      <c r="B1266" s="33" t="str">
        <f>Permitted_sources!B881</f>
        <v>35</v>
      </c>
      <c r="C1266" s="33" t="str">
        <f>Permitted_sources!C881</f>
        <v>3504302</v>
      </c>
      <c r="D1266" s="33" t="str">
        <f>Permitted_sources!V881</f>
        <v>20200253</v>
      </c>
      <c r="E1266" s="33" t="str">
        <f>VLOOKUP(D1266,SCC_xref!$L$6:$M1684,2,FALSE)</f>
        <v>Permitted Compressor Engines</v>
      </c>
      <c r="F1266" s="214">
        <f>Permitted_sources!W881</f>
        <v>6.05</v>
      </c>
      <c r="G1266" s="214">
        <f>Permitted_sources!X881</f>
        <v>1.55</v>
      </c>
      <c r="H1266" s="214">
        <f>Permitted_sources!Y881</f>
        <v>9.16</v>
      </c>
      <c r="I1266" s="214">
        <f>Permitted_sources!Z881</f>
        <v>0.17</v>
      </c>
      <c r="J1266" s="214">
        <f>Permitted_sources!AA881</f>
        <v>0.21</v>
      </c>
      <c r="K1266" s="395" t="str">
        <f t="shared" si="19"/>
        <v>Tribal/Non-tribal</v>
      </c>
    </row>
    <row r="1267" spans="1:11" s="33" customFormat="1">
      <c r="A1267" s="33" t="s">
        <v>387</v>
      </c>
      <c r="B1267" s="33" t="str">
        <f>Permitted_sources!B882</f>
        <v>35</v>
      </c>
      <c r="C1267" s="33" t="str">
        <f>Permitted_sources!C882</f>
        <v>3504302</v>
      </c>
      <c r="D1267" s="33" t="str">
        <f>Permitted_sources!V882</f>
        <v>20200253</v>
      </c>
      <c r="E1267" s="33" t="str">
        <f>VLOOKUP(D1267,SCC_xref!$L$6:$M1685,2,FALSE)</f>
        <v>Permitted Compressor Engines</v>
      </c>
      <c r="F1267" s="214">
        <f>Permitted_sources!W882</f>
        <v>12.23</v>
      </c>
      <c r="G1267" s="214">
        <f>Permitted_sources!X882</f>
        <v>3.14</v>
      </c>
      <c r="H1267" s="214">
        <f>Permitted_sources!Y882</f>
        <v>18.52</v>
      </c>
      <c r="I1267" s="214">
        <f>Permitted_sources!Z882</f>
        <v>0.35</v>
      </c>
      <c r="J1267" s="214">
        <f>Permitted_sources!AA882</f>
        <v>0.42</v>
      </c>
      <c r="K1267" s="395" t="str">
        <f t="shared" si="19"/>
        <v>Tribal/Non-tribal</v>
      </c>
    </row>
    <row r="1268" spans="1:11" s="33" customFormat="1">
      <c r="A1268" s="33" t="s">
        <v>387</v>
      </c>
      <c r="B1268" s="33" t="str">
        <f>Permitted_sources!B883</f>
        <v>35</v>
      </c>
      <c r="C1268" s="33" t="str">
        <f>Permitted_sources!C883</f>
        <v>3504302</v>
      </c>
      <c r="D1268" s="33" t="str">
        <f>Permitted_sources!V883</f>
        <v>20200254</v>
      </c>
      <c r="E1268" s="33" t="str">
        <f>VLOOKUP(D1268,SCC_xref!$L$6:$M1686,2,FALSE)</f>
        <v>Permitted Compressor Engines</v>
      </c>
      <c r="F1268" s="214">
        <f>Permitted_sources!W883</f>
        <v>7.26</v>
      </c>
      <c r="G1268" s="214">
        <f>Permitted_sources!X883</f>
        <v>3.63</v>
      </c>
      <c r="H1268" s="214">
        <f>Permitted_sources!Y883</f>
        <v>13.36</v>
      </c>
      <c r="I1268" s="214">
        <f>Permitted_sources!Z883</f>
        <v>0.23</v>
      </c>
      <c r="J1268" s="214">
        <f>Permitted_sources!AA883</f>
        <v>0.12</v>
      </c>
      <c r="K1268" s="395" t="str">
        <f t="shared" si="19"/>
        <v>Tribal/Non-tribal</v>
      </c>
    </row>
    <row r="1269" spans="1:11" s="33" customFormat="1">
      <c r="A1269" s="33" t="s">
        <v>387</v>
      </c>
      <c r="B1269" s="33" t="str">
        <f>Permitted_sources!B884</f>
        <v>35</v>
      </c>
      <c r="C1269" s="33" t="str">
        <f>Permitted_sources!C884</f>
        <v>3504302</v>
      </c>
      <c r="D1269" s="33" t="str">
        <f>Permitted_sources!V884</f>
        <v>31088811</v>
      </c>
      <c r="E1269" s="33" t="str">
        <f>VLOOKUP(D1269,SCC_xref!$L$6:$M1687,2,FALSE)</f>
        <v>Permitted Fugitives</v>
      </c>
      <c r="F1269" s="214">
        <f>Permitted_sources!W884</f>
        <v>0</v>
      </c>
      <c r="G1269" s="214">
        <f>Permitted_sources!X884</f>
        <v>1.7</v>
      </c>
      <c r="H1269" s="214">
        <f>Permitted_sources!Y884</f>
        <v>0</v>
      </c>
      <c r="I1269" s="214">
        <f>Permitted_sources!Z884</f>
        <v>0</v>
      </c>
      <c r="J1269" s="214">
        <f>Permitted_sources!AA884</f>
        <v>0</v>
      </c>
      <c r="K1269" s="395" t="str">
        <f t="shared" si="19"/>
        <v>Tribal/Non-tribal</v>
      </c>
    </row>
    <row r="1270" spans="1:11" s="33" customFormat="1">
      <c r="A1270" s="33" t="s">
        <v>387</v>
      </c>
      <c r="B1270" s="33" t="str">
        <f>Permitted_sources!B885</f>
        <v>35</v>
      </c>
      <c r="C1270" s="33" t="str">
        <f>Permitted_sources!C885</f>
        <v>3504502</v>
      </c>
      <c r="D1270" s="33" t="str">
        <f>Permitted_sources!V885</f>
        <v>20200252</v>
      </c>
      <c r="E1270" s="33" t="str">
        <f>VLOOKUP(D1270,SCC_xref!$L$6:$M1688,2,FALSE)</f>
        <v>Permitted Compressor Engines</v>
      </c>
      <c r="F1270" s="214">
        <f>Permitted_sources!W885</f>
        <v>22.39</v>
      </c>
      <c r="G1270" s="214">
        <f>Permitted_sources!X885</f>
        <v>0.91</v>
      </c>
      <c r="H1270" s="214">
        <f>Permitted_sources!Y885</f>
        <v>2.89</v>
      </c>
      <c r="I1270" s="214">
        <f>Permitted_sources!Z885</f>
        <v>5.0000000000000001E-3</v>
      </c>
      <c r="J1270" s="214">
        <f>Permitted_sources!AA885</f>
        <v>0.39</v>
      </c>
      <c r="K1270" s="395" t="str">
        <f t="shared" si="19"/>
        <v>Tribal/Non-tribal</v>
      </c>
    </row>
    <row r="1271" spans="1:11" s="33" customFormat="1">
      <c r="A1271" s="33" t="s">
        <v>387</v>
      </c>
      <c r="B1271" s="33" t="str">
        <f>Permitted_sources!B886</f>
        <v>35</v>
      </c>
      <c r="C1271" s="33" t="str">
        <f>Permitted_sources!C886</f>
        <v>3504502</v>
      </c>
      <c r="D1271" s="33" t="str">
        <f>Permitted_sources!V886</f>
        <v>20200252</v>
      </c>
      <c r="E1271" s="33" t="str">
        <f>VLOOKUP(D1271,SCC_xref!$L$6:$M1689,2,FALSE)</f>
        <v>Permitted Compressor Engines</v>
      </c>
      <c r="F1271" s="214">
        <f>Permitted_sources!W886</f>
        <v>1.1499999999999999</v>
      </c>
      <c r="G1271" s="214">
        <f>Permitted_sources!X886</f>
        <v>0.05</v>
      </c>
      <c r="H1271" s="214">
        <f>Permitted_sources!Y886</f>
        <v>0.15</v>
      </c>
      <c r="I1271" s="214">
        <f>Permitted_sources!Z886</f>
        <v>0</v>
      </c>
      <c r="J1271" s="214">
        <f>Permitted_sources!AA886</f>
        <v>0.02</v>
      </c>
      <c r="K1271" s="395" t="str">
        <f t="shared" si="19"/>
        <v>Tribal/Non-tribal</v>
      </c>
    </row>
    <row r="1272" spans="1:11" s="33" customFormat="1">
      <c r="A1272" s="33" t="s">
        <v>387</v>
      </c>
      <c r="B1272" s="33" t="str">
        <f>Permitted_sources!B887</f>
        <v>35</v>
      </c>
      <c r="C1272" s="33" t="str">
        <f>Permitted_sources!C887</f>
        <v>3504502</v>
      </c>
      <c r="D1272" s="33" t="str">
        <f>Permitted_sources!V887</f>
        <v>20200252</v>
      </c>
      <c r="E1272" s="33" t="str">
        <f>VLOOKUP(D1272,SCC_xref!$L$6:$M1690,2,FALSE)</f>
        <v>Permitted Compressor Engines</v>
      </c>
      <c r="F1272" s="214">
        <f>Permitted_sources!W887</f>
        <v>65.69</v>
      </c>
      <c r="G1272" s="214">
        <f>Permitted_sources!X887</f>
        <v>2.67</v>
      </c>
      <c r="H1272" s="214">
        <f>Permitted_sources!Y887</f>
        <v>8.48</v>
      </c>
      <c r="I1272" s="214">
        <f>Permitted_sources!Z887</f>
        <v>0.01</v>
      </c>
      <c r="J1272" s="214">
        <f>Permitted_sources!AA887</f>
        <v>1.17</v>
      </c>
      <c r="K1272" s="395" t="str">
        <f t="shared" si="19"/>
        <v>Tribal/Non-tribal</v>
      </c>
    </row>
    <row r="1273" spans="1:11" s="33" customFormat="1">
      <c r="A1273" s="33" t="s">
        <v>387</v>
      </c>
      <c r="B1273" s="33" t="str">
        <f>Permitted_sources!B888</f>
        <v>35</v>
      </c>
      <c r="C1273" s="33" t="str">
        <f>Permitted_sources!C888</f>
        <v>3504502</v>
      </c>
      <c r="D1273" s="33" t="str">
        <f>Permitted_sources!V888</f>
        <v>20200252</v>
      </c>
      <c r="E1273" s="33" t="str">
        <f>VLOOKUP(D1273,SCC_xref!$L$6:$M1691,2,FALSE)</f>
        <v>Permitted Compressor Engines</v>
      </c>
      <c r="F1273" s="214">
        <f>Permitted_sources!W888</f>
        <v>4.0999999999999996</v>
      </c>
      <c r="G1273" s="214">
        <f>Permitted_sources!X888</f>
        <v>0.17</v>
      </c>
      <c r="H1273" s="214">
        <f>Permitted_sources!Y888</f>
        <v>0.53</v>
      </c>
      <c r="I1273" s="214">
        <f>Permitted_sources!Z888</f>
        <v>1E-3</v>
      </c>
      <c r="J1273" s="214">
        <f>Permitted_sources!AA888</f>
        <v>0.05</v>
      </c>
      <c r="K1273" s="395" t="str">
        <f t="shared" si="19"/>
        <v>Tribal/Non-tribal</v>
      </c>
    </row>
    <row r="1274" spans="1:11" s="33" customFormat="1">
      <c r="A1274" s="33" t="s">
        <v>387</v>
      </c>
      <c r="B1274" s="33" t="str">
        <f>Permitted_sources!B889</f>
        <v>35</v>
      </c>
      <c r="C1274" s="33" t="str">
        <f>Permitted_sources!C889</f>
        <v>3504502</v>
      </c>
      <c r="D1274" s="33" t="str">
        <f>Permitted_sources!V889</f>
        <v>20200252</v>
      </c>
      <c r="E1274" s="33" t="str">
        <f>VLOOKUP(D1274,SCC_xref!$L$6:$M1692,2,FALSE)</f>
        <v>Permitted Compressor Engines</v>
      </c>
      <c r="F1274" s="214">
        <f>Permitted_sources!W889</f>
        <v>0.02</v>
      </c>
      <c r="G1274" s="214">
        <f>Permitted_sources!X889</f>
        <v>1E-3</v>
      </c>
      <c r="H1274" s="214">
        <f>Permitted_sources!Y889</f>
        <v>2E-3</v>
      </c>
      <c r="I1274" s="214">
        <f>Permitted_sources!Z889</f>
        <v>0</v>
      </c>
      <c r="J1274" s="214">
        <f>Permitted_sources!AA889</f>
        <v>0</v>
      </c>
      <c r="K1274" s="395" t="str">
        <f t="shared" si="19"/>
        <v>Tribal/Non-tribal</v>
      </c>
    </row>
    <row r="1275" spans="1:11" s="33" customFormat="1">
      <c r="A1275" s="33" t="s">
        <v>387</v>
      </c>
      <c r="B1275" s="33" t="str">
        <f>Permitted_sources!B890</f>
        <v>35</v>
      </c>
      <c r="C1275" s="33" t="str">
        <f>Permitted_sources!C890</f>
        <v>3504502</v>
      </c>
      <c r="D1275" s="33" t="str">
        <f>Permitted_sources!V890</f>
        <v>20200252</v>
      </c>
      <c r="E1275" s="33" t="str">
        <f>VLOOKUP(D1275,SCC_xref!$L$6:$M1693,2,FALSE)</f>
        <v>Permitted Compressor Engines</v>
      </c>
      <c r="F1275" s="214">
        <f>Permitted_sources!W890</f>
        <v>1.84</v>
      </c>
      <c r="G1275" s="214">
        <f>Permitted_sources!X890</f>
        <v>7.0000000000000007E-2</v>
      </c>
      <c r="H1275" s="214">
        <f>Permitted_sources!Y890</f>
        <v>0.24</v>
      </c>
      <c r="I1275" s="214">
        <f>Permitted_sources!Z890</f>
        <v>0</v>
      </c>
      <c r="J1275" s="214">
        <f>Permitted_sources!AA890</f>
        <v>0.03</v>
      </c>
      <c r="K1275" s="395" t="str">
        <f t="shared" si="19"/>
        <v>Tribal/Non-tribal</v>
      </c>
    </row>
    <row r="1276" spans="1:11" s="33" customFormat="1">
      <c r="A1276" s="33" t="s">
        <v>387</v>
      </c>
      <c r="B1276" s="33" t="str">
        <f>Permitted_sources!B891</f>
        <v>35</v>
      </c>
      <c r="C1276" s="33" t="str">
        <f>Permitted_sources!C891</f>
        <v>3504502</v>
      </c>
      <c r="D1276" s="33" t="str">
        <f>Permitted_sources!V891</f>
        <v>20200252</v>
      </c>
      <c r="E1276" s="33" t="str">
        <f>VLOOKUP(D1276,SCC_xref!$L$6:$M1694,2,FALSE)</f>
        <v>Permitted Compressor Engines</v>
      </c>
      <c r="F1276" s="214">
        <f>Permitted_sources!W891</f>
        <v>61.97</v>
      </c>
      <c r="G1276" s="214">
        <f>Permitted_sources!X891</f>
        <v>2.52</v>
      </c>
      <c r="H1276" s="214">
        <f>Permitted_sources!Y891</f>
        <v>8</v>
      </c>
      <c r="I1276" s="214">
        <f>Permitted_sources!Z891</f>
        <v>0.01</v>
      </c>
      <c r="J1276" s="214">
        <f>Permitted_sources!AA891</f>
        <v>1.06</v>
      </c>
      <c r="K1276" s="395" t="str">
        <f t="shared" si="19"/>
        <v>Tribal/Non-tribal</v>
      </c>
    </row>
    <row r="1277" spans="1:11" s="33" customFormat="1">
      <c r="A1277" s="33" t="s">
        <v>387</v>
      </c>
      <c r="B1277" s="33" t="str">
        <f>Permitted_sources!B892</f>
        <v>35</v>
      </c>
      <c r="C1277" s="33" t="str">
        <f>Permitted_sources!C892</f>
        <v>3504502</v>
      </c>
      <c r="D1277" s="33" t="str">
        <f>Permitted_sources!V892</f>
        <v>20200252</v>
      </c>
      <c r="E1277" s="33" t="str">
        <f>VLOOKUP(D1277,SCC_xref!$L$6:$M1695,2,FALSE)</f>
        <v>Permitted Compressor Engines</v>
      </c>
      <c r="F1277" s="214">
        <f>Permitted_sources!W892</f>
        <v>37.950000000000003</v>
      </c>
      <c r="G1277" s="214">
        <f>Permitted_sources!X892</f>
        <v>1.54</v>
      </c>
      <c r="H1277" s="214">
        <f>Permitted_sources!Y892</f>
        <v>4.9000000000000004</v>
      </c>
      <c r="I1277" s="214">
        <f>Permitted_sources!Z892</f>
        <v>0.01</v>
      </c>
      <c r="J1277" s="214">
        <f>Permitted_sources!AA892</f>
        <v>0.71</v>
      </c>
      <c r="K1277" s="395" t="str">
        <f t="shared" si="19"/>
        <v>Tribal/Non-tribal</v>
      </c>
    </row>
    <row r="1278" spans="1:11" s="33" customFormat="1">
      <c r="A1278" s="33" t="s">
        <v>387</v>
      </c>
      <c r="B1278" s="33" t="str">
        <f>Permitted_sources!B893</f>
        <v>35</v>
      </c>
      <c r="C1278" s="33" t="str">
        <f>Permitted_sources!C893</f>
        <v>3504502</v>
      </c>
      <c r="D1278" s="33" t="str">
        <f>Permitted_sources!V893</f>
        <v>20200252</v>
      </c>
      <c r="E1278" s="33" t="str">
        <f>VLOOKUP(D1278,SCC_xref!$L$6:$M1696,2,FALSE)</f>
        <v>Permitted Compressor Engines</v>
      </c>
      <c r="F1278" s="214">
        <f>Permitted_sources!W893</f>
        <v>61.58</v>
      </c>
      <c r="G1278" s="214">
        <f>Permitted_sources!X893</f>
        <v>2.5</v>
      </c>
      <c r="H1278" s="214">
        <f>Permitted_sources!Y893</f>
        <v>7.95</v>
      </c>
      <c r="I1278" s="214">
        <f>Permitted_sources!Z893</f>
        <v>0.01</v>
      </c>
      <c r="J1278" s="214">
        <f>Permitted_sources!AA893</f>
        <v>1.1100000000000001</v>
      </c>
      <c r="K1278" s="395" t="str">
        <f t="shared" si="19"/>
        <v>Tribal/Non-tribal</v>
      </c>
    </row>
    <row r="1279" spans="1:11" s="33" customFormat="1">
      <c r="A1279" s="33" t="s">
        <v>387</v>
      </c>
      <c r="B1279" s="33" t="str">
        <f>Permitted_sources!B894</f>
        <v>35</v>
      </c>
      <c r="C1279" s="33" t="str">
        <f>Permitted_sources!C894</f>
        <v>3504502</v>
      </c>
      <c r="D1279" s="33" t="str">
        <f>Permitted_sources!V894</f>
        <v>20200252</v>
      </c>
      <c r="E1279" s="33" t="str">
        <f>VLOOKUP(D1279,SCC_xref!$L$6:$M1697,2,FALSE)</f>
        <v>Permitted Compressor Engines</v>
      </c>
      <c r="F1279" s="214">
        <f>Permitted_sources!W894</f>
        <v>32.729999999999997</v>
      </c>
      <c r="G1279" s="214">
        <f>Permitted_sources!X894</f>
        <v>1.33</v>
      </c>
      <c r="H1279" s="214">
        <f>Permitted_sources!Y894</f>
        <v>4.2300000000000004</v>
      </c>
      <c r="I1279" s="214">
        <f>Permitted_sources!Z894</f>
        <v>0.01</v>
      </c>
      <c r="J1279" s="214">
        <f>Permitted_sources!AA894</f>
        <v>0.6</v>
      </c>
      <c r="K1279" s="395" t="str">
        <f t="shared" si="19"/>
        <v>Tribal/Non-tribal</v>
      </c>
    </row>
    <row r="1280" spans="1:11" s="33" customFormat="1">
      <c r="A1280" s="33" t="s">
        <v>387</v>
      </c>
      <c r="B1280" s="33" t="str">
        <f>Permitted_sources!B895</f>
        <v>35</v>
      </c>
      <c r="C1280" s="33" t="str">
        <f>Permitted_sources!C895</f>
        <v>3504502</v>
      </c>
      <c r="D1280" s="33" t="str">
        <f>Permitted_sources!V895</f>
        <v>20200252</v>
      </c>
      <c r="E1280" s="33" t="str">
        <f>VLOOKUP(D1280,SCC_xref!$L$6:$M1698,2,FALSE)</f>
        <v>Permitted Compressor Engines</v>
      </c>
      <c r="F1280" s="214">
        <f>Permitted_sources!W895</f>
        <v>40.31</v>
      </c>
      <c r="G1280" s="214">
        <f>Permitted_sources!X895</f>
        <v>1.64</v>
      </c>
      <c r="H1280" s="214">
        <f>Permitted_sources!Y895</f>
        <v>5.21</v>
      </c>
      <c r="I1280" s="214">
        <f>Permitted_sources!Z895</f>
        <v>0.01</v>
      </c>
      <c r="J1280" s="214">
        <f>Permitted_sources!AA895</f>
        <v>0.73</v>
      </c>
      <c r="K1280" s="395" t="str">
        <f t="shared" si="19"/>
        <v>Tribal/Non-tribal</v>
      </c>
    </row>
    <row r="1281" spans="1:11" s="33" customFormat="1">
      <c r="A1281" s="33" t="s">
        <v>387</v>
      </c>
      <c r="B1281" s="33" t="str">
        <f>Permitted_sources!B896</f>
        <v>35</v>
      </c>
      <c r="C1281" s="33" t="str">
        <f>Permitted_sources!C896</f>
        <v>3504502</v>
      </c>
      <c r="D1281" s="33" t="str">
        <f>Permitted_sources!V896</f>
        <v>20200252</v>
      </c>
      <c r="E1281" s="33" t="str">
        <f>VLOOKUP(D1281,SCC_xref!$L$6:$M1699,2,FALSE)</f>
        <v>Permitted Compressor Engines</v>
      </c>
      <c r="F1281" s="214">
        <f>Permitted_sources!W896</f>
        <v>38.909999999999997</v>
      </c>
      <c r="G1281" s="214">
        <f>Permitted_sources!X896</f>
        <v>1.58</v>
      </c>
      <c r="H1281" s="214">
        <f>Permitted_sources!Y896</f>
        <v>5.03</v>
      </c>
      <c r="I1281" s="214">
        <f>Permitted_sources!Z896</f>
        <v>0.01</v>
      </c>
      <c r="J1281" s="214">
        <f>Permitted_sources!AA896</f>
        <v>0.7</v>
      </c>
      <c r="K1281" s="395" t="str">
        <f t="shared" si="19"/>
        <v>Tribal/Non-tribal</v>
      </c>
    </row>
    <row r="1282" spans="1:11" s="33" customFormat="1">
      <c r="A1282" s="33" t="s">
        <v>387</v>
      </c>
      <c r="B1282" s="33" t="str">
        <f>Permitted_sources!B897</f>
        <v>35</v>
      </c>
      <c r="C1282" s="33" t="str">
        <f>Permitted_sources!C897</f>
        <v>3504502</v>
      </c>
      <c r="D1282" s="33" t="str">
        <f>Permitted_sources!V897</f>
        <v>20200252</v>
      </c>
      <c r="E1282" s="33" t="str">
        <f>VLOOKUP(D1282,SCC_xref!$L$6:$M1700,2,FALSE)</f>
        <v>Permitted Compressor Engines</v>
      </c>
      <c r="F1282" s="214">
        <f>Permitted_sources!W897</f>
        <v>33.71</v>
      </c>
      <c r="G1282" s="214">
        <f>Permitted_sources!X897</f>
        <v>1.37</v>
      </c>
      <c r="H1282" s="214">
        <f>Permitted_sources!Y897</f>
        <v>4.3499999999999996</v>
      </c>
      <c r="I1282" s="214">
        <f>Permitted_sources!Z897</f>
        <v>0.01</v>
      </c>
      <c r="J1282" s="214">
        <f>Permitted_sources!AA897</f>
        <v>0.6</v>
      </c>
      <c r="K1282" s="395" t="str">
        <f t="shared" si="19"/>
        <v>Tribal/Non-tribal</v>
      </c>
    </row>
    <row r="1283" spans="1:11" s="33" customFormat="1">
      <c r="A1283" s="33" t="s">
        <v>387</v>
      </c>
      <c r="B1283" s="33" t="str">
        <f>Permitted_sources!B898</f>
        <v>35</v>
      </c>
      <c r="C1283" s="33" t="str">
        <f>Permitted_sources!C898</f>
        <v>3504502</v>
      </c>
      <c r="D1283" s="33" t="str">
        <f>Permitted_sources!V898</f>
        <v>20200252</v>
      </c>
      <c r="E1283" s="33" t="str">
        <f>VLOOKUP(D1283,SCC_xref!$L$6:$M1701,2,FALSE)</f>
        <v>Permitted Compressor Engines</v>
      </c>
      <c r="F1283" s="214">
        <f>Permitted_sources!W898</f>
        <v>84.2</v>
      </c>
      <c r="G1283" s="214">
        <f>Permitted_sources!X898</f>
        <v>3.42</v>
      </c>
      <c r="H1283" s="214">
        <f>Permitted_sources!Y898</f>
        <v>10.88</v>
      </c>
      <c r="I1283" s="214">
        <f>Permitted_sources!Z898</f>
        <v>0.02</v>
      </c>
      <c r="J1283" s="214">
        <f>Permitted_sources!AA898</f>
        <v>1.56</v>
      </c>
      <c r="K1283" s="395" t="str">
        <f t="shared" si="19"/>
        <v>Tribal/Non-tribal</v>
      </c>
    </row>
    <row r="1284" spans="1:11" s="33" customFormat="1">
      <c r="A1284" s="33" t="s">
        <v>387</v>
      </c>
      <c r="B1284" s="33" t="str">
        <f>Permitted_sources!B899</f>
        <v>35</v>
      </c>
      <c r="C1284" s="33" t="str">
        <f>Permitted_sources!C899</f>
        <v>3504502</v>
      </c>
      <c r="D1284" s="33" t="str">
        <f>Permitted_sources!V899</f>
        <v>31000205</v>
      </c>
      <c r="E1284" s="33" t="str">
        <f>VLOOKUP(D1284,SCC_xref!$L$6:$M1702,2,FALSE)</f>
        <v>Permitted Natural Gas Production, Flares</v>
      </c>
      <c r="F1284" s="214">
        <f>Permitted_sources!W899</f>
        <v>0</v>
      </c>
      <c r="G1284" s="214">
        <f>Permitted_sources!X899</f>
        <v>4.0000000000000001E-3</v>
      </c>
      <c r="H1284" s="214">
        <f>Permitted_sources!Y899</f>
        <v>0</v>
      </c>
      <c r="I1284" s="214">
        <f>Permitted_sources!Z899</f>
        <v>0</v>
      </c>
      <c r="J1284" s="214">
        <f>Permitted_sources!AA899</f>
        <v>0</v>
      </c>
      <c r="K1284" s="395" t="str">
        <f t="shared" si="19"/>
        <v>Tribal/Non-tribal</v>
      </c>
    </row>
    <row r="1285" spans="1:11" s="33" customFormat="1">
      <c r="A1285" s="33" t="s">
        <v>387</v>
      </c>
      <c r="B1285" s="33" t="str">
        <f>Permitted_sources!B900</f>
        <v>35</v>
      </c>
      <c r="C1285" s="33" t="str">
        <f>Permitted_sources!C900</f>
        <v>3504502</v>
      </c>
      <c r="D1285" s="33" t="str">
        <f>Permitted_sources!V900</f>
        <v>31088811</v>
      </c>
      <c r="E1285" s="33" t="str">
        <f>VLOOKUP(D1285,SCC_xref!$L$6:$M1703,2,FALSE)</f>
        <v>Permitted Fugitives</v>
      </c>
      <c r="F1285" s="214">
        <f>Permitted_sources!W900</f>
        <v>0</v>
      </c>
      <c r="G1285" s="214">
        <f>Permitted_sources!X900</f>
        <v>1.06</v>
      </c>
      <c r="H1285" s="214">
        <f>Permitted_sources!Y900</f>
        <v>0</v>
      </c>
      <c r="I1285" s="214">
        <f>Permitted_sources!Z900</f>
        <v>0</v>
      </c>
      <c r="J1285" s="214">
        <f>Permitted_sources!AA900</f>
        <v>0</v>
      </c>
      <c r="K1285" s="395" t="str">
        <f t="shared" si="19"/>
        <v>Tribal/Non-tribal</v>
      </c>
    </row>
    <row r="1286" spans="1:11" s="33" customFormat="1">
      <c r="A1286" s="33" t="s">
        <v>387</v>
      </c>
      <c r="B1286" s="33" t="str">
        <f>Permitted_sources!B901</f>
        <v>35</v>
      </c>
      <c r="C1286" s="33" t="str">
        <f>Permitted_sources!C901</f>
        <v>3504502</v>
      </c>
      <c r="D1286" s="33" t="str">
        <f>Permitted_sources!V901</f>
        <v>31000205</v>
      </c>
      <c r="E1286" s="33" t="str">
        <f>VLOOKUP(D1286,SCC_xref!$L$6:$M1704,2,FALSE)</f>
        <v>Permitted Natural Gas Production, Flares</v>
      </c>
      <c r="F1286" s="214">
        <f>Permitted_sources!W901</f>
        <v>2.3490000000000002</v>
      </c>
      <c r="G1286" s="214">
        <f>Permitted_sources!X901</f>
        <v>3.726</v>
      </c>
      <c r="H1286" s="214">
        <f>Permitted_sources!Y901</f>
        <v>20.143000000000001</v>
      </c>
      <c r="I1286" s="214">
        <f>Permitted_sources!Z901</f>
        <v>0.02</v>
      </c>
      <c r="J1286" s="214">
        <f>Permitted_sources!AA901</f>
        <v>0</v>
      </c>
      <c r="K1286" s="395" t="str">
        <f t="shared" si="19"/>
        <v>Tribal/Non-tribal</v>
      </c>
    </row>
    <row r="1287" spans="1:11" s="33" customFormat="1">
      <c r="A1287" s="33" t="s">
        <v>387</v>
      </c>
      <c r="B1287" s="33" t="str">
        <f>Permitted_sources!B902</f>
        <v>35</v>
      </c>
      <c r="C1287" s="33" t="str">
        <f>Permitted_sources!C902</f>
        <v>3504502</v>
      </c>
      <c r="D1287" s="33" t="str">
        <f>Permitted_sources!V902</f>
        <v>31000205</v>
      </c>
      <c r="E1287" s="33" t="str">
        <f>VLOOKUP(D1287,SCC_xref!$L$6:$M1705,2,FALSE)</f>
        <v>Permitted Natural Gas Production, Flares</v>
      </c>
      <c r="F1287" s="214">
        <f>Permitted_sources!W902</f>
        <v>13.901</v>
      </c>
      <c r="G1287" s="214">
        <f>Permitted_sources!X902</f>
        <v>21.858000000000001</v>
      </c>
      <c r="H1287" s="214">
        <f>Permitted_sources!Y902</f>
        <v>27.751999999999999</v>
      </c>
      <c r="I1287" s="214">
        <f>Permitted_sources!Z902</f>
        <v>0</v>
      </c>
      <c r="J1287" s="214">
        <f>Permitted_sources!AA902</f>
        <v>0</v>
      </c>
      <c r="K1287" s="395" t="str">
        <f t="shared" ref="K1287:K1350" si="20">IF(LEN(C1287)=5,"Total","Tribal/Non-tribal")</f>
        <v>Tribal/Non-tribal</v>
      </c>
    </row>
    <row r="1288" spans="1:11" s="33" customFormat="1">
      <c r="A1288" s="33" t="s">
        <v>387</v>
      </c>
      <c r="B1288" s="33" t="str">
        <f>Permitted_sources!B903</f>
        <v>35</v>
      </c>
      <c r="C1288" s="33" t="str">
        <f>Permitted_sources!C903</f>
        <v>3504502</v>
      </c>
      <c r="D1288" s="33" t="str">
        <f>Permitted_sources!V903</f>
        <v>20200201</v>
      </c>
      <c r="E1288" s="33" t="str">
        <f>VLOOKUP(D1288,SCC_xref!$L$6:$M1706,2,FALSE)</f>
        <v>Permitted Compressor Engines</v>
      </c>
      <c r="F1288" s="214">
        <f>Permitted_sources!W903</f>
        <v>336.53</v>
      </c>
      <c r="G1288" s="214">
        <f>Permitted_sources!X903</f>
        <v>3.0139999999999998</v>
      </c>
      <c r="H1288" s="214">
        <f>Permitted_sources!Y903</f>
        <v>135.04</v>
      </c>
      <c r="I1288" s="214">
        <f>Permitted_sources!Z903</f>
        <v>2.9430000000000001</v>
      </c>
      <c r="J1288" s="214">
        <f>Permitted_sources!AA903</f>
        <v>5.7119999999999997</v>
      </c>
      <c r="K1288" s="395" t="str">
        <f t="shared" si="20"/>
        <v>Tribal/Non-tribal</v>
      </c>
    </row>
    <row r="1289" spans="1:11" s="33" customFormat="1">
      <c r="A1289" s="33" t="s">
        <v>387</v>
      </c>
      <c r="B1289" s="33" t="str">
        <f>Permitted_sources!B904</f>
        <v>35</v>
      </c>
      <c r="C1289" s="33" t="str">
        <f>Permitted_sources!C904</f>
        <v>3504502</v>
      </c>
      <c r="D1289" s="33" t="str">
        <f>Permitted_sources!V904</f>
        <v>20200252</v>
      </c>
      <c r="E1289" s="33" t="str">
        <f>VLOOKUP(D1289,SCC_xref!$L$6:$M1707,2,FALSE)</f>
        <v>Permitted Compressor Engines</v>
      </c>
      <c r="F1289" s="214">
        <f>Permitted_sources!W904</f>
        <v>139.65700000000001</v>
      </c>
      <c r="G1289" s="214">
        <f>Permitted_sources!X904</f>
        <v>6.9690000000000003</v>
      </c>
      <c r="H1289" s="214">
        <f>Permitted_sources!Y904</f>
        <v>48.332000000000001</v>
      </c>
      <c r="I1289" s="214">
        <f>Permitted_sources!Z904</f>
        <v>4.9000000000000002E-2</v>
      </c>
      <c r="J1289" s="214">
        <f>Permitted_sources!AA904</f>
        <v>4.0590000000000002</v>
      </c>
      <c r="K1289" s="395" t="str">
        <f t="shared" si="20"/>
        <v>Tribal/Non-tribal</v>
      </c>
    </row>
    <row r="1290" spans="1:11" s="33" customFormat="1">
      <c r="A1290" s="33" t="s">
        <v>387</v>
      </c>
      <c r="B1290" s="33" t="str">
        <f>Permitted_sources!B905</f>
        <v>35</v>
      </c>
      <c r="C1290" s="33" t="str">
        <f>Permitted_sources!C905</f>
        <v>3504502</v>
      </c>
      <c r="D1290" s="33" t="str">
        <f>Permitted_sources!V905</f>
        <v>20200201</v>
      </c>
      <c r="E1290" s="33" t="str">
        <f>VLOOKUP(D1290,SCC_xref!$L$6:$M1708,2,FALSE)</f>
        <v>Permitted Compressor Engines</v>
      </c>
      <c r="F1290" s="214">
        <f>Permitted_sources!W905</f>
        <v>320.19200000000001</v>
      </c>
      <c r="G1290" s="214">
        <f>Permitted_sources!X905</f>
        <v>0.96699999999999997</v>
      </c>
      <c r="H1290" s="214">
        <f>Permitted_sources!Y905</f>
        <v>9.9589999999999996</v>
      </c>
      <c r="I1290" s="214">
        <f>Permitted_sources!Z905</f>
        <v>0.28699999999999998</v>
      </c>
      <c r="J1290" s="214">
        <f>Permitted_sources!AA905</f>
        <v>3.2170000000000001</v>
      </c>
      <c r="K1290" s="395" t="str">
        <f t="shared" si="20"/>
        <v>Tribal/Non-tribal</v>
      </c>
    </row>
    <row r="1291" spans="1:11" s="33" customFormat="1">
      <c r="A1291" s="33" t="s">
        <v>387</v>
      </c>
      <c r="B1291" s="33" t="str">
        <f>Permitted_sources!B906</f>
        <v>35</v>
      </c>
      <c r="C1291" s="33" t="str">
        <f>Permitted_sources!C906</f>
        <v>3504502</v>
      </c>
      <c r="D1291" s="33" t="str">
        <f>Permitted_sources!V906</f>
        <v>20200201</v>
      </c>
      <c r="E1291" s="33" t="str">
        <f>VLOOKUP(D1291,SCC_xref!$L$6:$M1709,2,FALSE)</f>
        <v>Permitted Compressor Engines</v>
      </c>
      <c r="F1291" s="214">
        <f>Permitted_sources!W906</f>
        <v>320.68799999999999</v>
      </c>
      <c r="G1291" s="214">
        <f>Permitted_sources!X906</f>
        <v>0.96799999999999997</v>
      </c>
      <c r="H1291" s="214">
        <f>Permitted_sources!Y906</f>
        <v>9.9740000000000002</v>
      </c>
      <c r="I1291" s="214">
        <f>Permitted_sources!Z906</f>
        <v>0.28699999999999998</v>
      </c>
      <c r="J1291" s="214">
        <f>Permitted_sources!AA906</f>
        <v>3.222</v>
      </c>
      <c r="K1291" s="395" t="str">
        <f t="shared" si="20"/>
        <v>Tribal/Non-tribal</v>
      </c>
    </row>
    <row r="1292" spans="1:11" s="33" customFormat="1">
      <c r="A1292" s="33" t="s">
        <v>387</v>
      </c>
      <c r="B1292" s="33" t="str">
        <f>Permitted_sources!B907</f>
        <v>35</v>
      </c>
      <c r="C1292" s="33" t="str">
        <f>Permitted_sources!C907</f>
        <v>3504502</v>
      </c>
      <c r="D1292" s="33" t="str">
        <f>Permitted_sources!V907</f>
        <v>20200253</v>
      </c>
      <c r="E1292" s="33" t="str">
        <f>VLOOKUP(D1292,SCC_xref!$L$6:$M1710,2,FALSE)</f>
        <v>Permitted Compressor Engines</v>
      </c>
      <c r="F1292" s="214">
        <f>Permitted_sources!W907</f>
        <v>18.872</v>
      </c>
      <c r="G1292" s="214">
        <f>Permitted_sources!X907</f>
        <v>3.3969999999999998</v>
      </c>
      <c r="H1292" s="214">
        <f>Permitted_sources!Y907</f>
        <v>3.5859999999999999</v>
      </c>
      <c r="I1292" s="214">
        <f>Permitted_sources!Z907</f>
        <v>3.5000000000000003E-2</v>
      </c>
      <c r="J1292" s="214">
        <f>Permitted_sources!AA907</f>
        <v>0.59299999999999997</v>
      </c>
      <c r="K1292" s="395" t="str">
        <f t="shared" si="20"/>
        <v>Tribal/Non-tribal</v>
      </c>
    </row>
    <row r="1293" spans="1:11" s="33" customFormat="1">
      <c r="A1293" s="33" t="s">
        <v>387</v>
      </c>
      <c r="B1293" s="33" t="str">
        <f>Permitted_sources!B908</f>
        <v>35</v>
      </c>
      <c r="C1293" s="33" t="str">
        <f>Permitted_sources!C908</f>
        <v>3504502</v>
      </c>
      <c r="D1293" s="33" t="str">
        <f>Permitted_sources!V908</f>
        <v>20200253</v>
      </c>
      <c r="E1293" s="33" t="str">
        <f>VLOOKUP(D1293,SCC_xref!$L$6:$M1711,2,FALSE)</f>
        <v>Permitted Compressor Engines</v>
      </c>
      <c r="F1293" s="214">
        <f>Permitted_sources!W908</f>
        <v>18.634</v>
      </c>
      <c r="G1293" s="214">
        <f>Permitted_sources!X908</f>
        <v>3.3540000000000001</v>
      </c>
      <c r="H1293" s="214">
        <f>Permitted_sources!Y908</f>
        <v>3.54</v>
      </c>
      <c r="I1293" s="214">
        <f>Permitted_sources!Z908</f>
        <v>3.4000000000000002E-2</v>
      </c>
      <c r="J1293" s="214">
        <f>Permitted_sources!AA908</f>
        <v>0.58499999999999996</v>
      </c>
      <c r="K1293" s="395" t="str">
        <f t="shared" si="20"/>
        <v>Tribal/Non-tribal</v>
      </c>
    </row>
    <row r="1294" spans="1:11" s="33" customFormat="1">
      <c r="A1294" s="33" t="s">
        <v>387</v>
      </c>
      <c r="B1294" s="33" t="str">
        <f>Permitted_sources!B909</f>
        <v>35</v>
      </c>
      <c r="C1294" s="33" t="str">
        <f>Permitted_sources!C909</f>
        <v>3504502</v>
      </c>
      <c r="D1294" s="33" t="str">
        <f>Permitted_sources!V909</f>
        <v>20200201</v>
      </c>
      <c r="E1294" s="33" t="str">
        <f>VLOOKUP(D1294,SCC_xref!$L$6:$M1712,2,FALSE)</f>
        <v>Permitted Compressor Engines</v>
      </c>
      <c r="F1294" s="214">
        <f>Permitted_sources!W909</f>
        <v>316.72500000000002</v>
      </c>
      <c r="G1294" s="214">
        <f>Permitted_sources!X909</f>
        <v>0.95599999999999996</v>
      </c>
      <c r="H1294" s="214">
        <f>Permitted_sources!Y909</f>
        <v>9.8510000000000009</v>
      </c>
      <c r="I1294" s="214">
        <f>Permitted_sources!Z909</f>
        <v>0.28399999999999997</v>
      </c>
      <c r="J1294" s="214">
        <f>Permitted_sources!AA909</f>
        <v>3.1819999999999999</v>
      </c>
      <c r="K1294" s="395" t="str">
        <f t="shared" si="20"/>
        <v>Tribal/Non-tribal</v>
      </c>
    </row>
    <row r="1295" spans="1:11" s="33" customFormat="1">
      <c r="A1295" s="33" t="s">
        <v>387</v>
      </c>
      <c r="B1295" s="33" t="str">
        <f>Permitted_sources!B910</f>
        <v>35</v>
      </c>
      <c r="C1295" s="33" t="str">
        <f>Permitted_sources!C910</f>
        <v>3504502</v>
      </c>
      <c r="D1295" s="33" t="str">
        <f>Permitted_sources!V910</f>
        <v>20200253</v>
      </c>
      <c r="E1295" s="33" t="str">
        <f>VLOOKUP(D1295,SCC_xref!$L$6:$M1713,2,FALSE)</f>
        <v>Permitted Compressor Engines</v>
      </c>
      <c r="F1295" s="214">
        <f>Permitted_sources!W910</f>
        <v>11.954000000000001</v>
      </c>
      <c r="G1295" s="214">
        <f>Permitted_sources!X910</f>
        <v>2.1520000000000001</v>
      </c>
      <c r="H1295" s="214">
        <f>Permitted_sources!Y910</f>
        <v>2.2709999999999999</v>
      </c>
      <c r="I1295" s="214">
        <f>Permitted_sources!Z910</f>
        <v>2.1999999999999999E-2</v>
      </c>
      <c r="J1295" s="214">
        <f>Permitted_sources!AA910</f>
        <v>0.375</v>
      </c>
      <c r="K1295" s="395" t="str">
        <f t="shared" si="20"/>
        <v>Tribal/Non-tribal</v>
      </c>
    </row>
    <row r="1296" spans="1:11" s="33" customFormat="1">
      <c r="A1296" s="33" t="s">
        <v>387</v>
      </c>
      <c r="B1296" s="33" t="str">
        <f>Permitted_sources!B911</f>
        <v>35</v>
      </c>
      <c r="C1296" s="33" t="str">
        <f>Permitted_sources!C911</f>
        <v>3504502</v>
      </c>
      <c r="D1296" s="33" t="str">
        <f>Permitted_sources!V911</f>
        <v>20200253</v>
      </c>
      <c r="E1296" s="33" t="str">
        <f>VLOOKUP(D1296,SCC_xref!$L$6:$M1714,2,FALSE)</f>
        <v>Permitted Compressor Engines</v>
      </c>
      <c r="F1296" s="214">
        <f>Permitted_sources!W911</f>
        <v>26.257999999999999</v>
      </c>
      <c r="G1296" s="214">
        <f>Permitted_sources!X911</f>
        <v>6.5640000000000001</v>
      </c>
      <c r="H1296" s="214">
        <f>Permitted_sources!Y911</f>
        <v>7.1269999999999998</v>
      </c>
      <c r="I1296" s="214">
        <f>Permitted_sources!Z911</f>
        <v>6.6000000000000003E-2</v>
      </c>
      <c r="J1296" s="214">
        <f>Permitted_sources!AA911</f>
        <v>1.1200000000000001</v>
      </c>
      <c r="K1296" s="395" t="str">
        <f t="shared" si="20"/>
        <v>Tribal/Non-tribal</v>
      </c>
    </row>
    <row r="1297" spans="1:11" s="33" customFormat="1">
      <c r="A1297" s="33" t="s">
        <v>387</v>
      </c>
      <c r="B1297" s="33" t="str">
        <f>Permitted_sources!B912</f>
        <v>35</v>
      </c>
      <c r="C1297" s="33" t="str">
        <f>Permitted_sources!C912</f>
        <v>3504502</v>
      </c>
      <c r="D1297" s="33" t="str">
        <f>Permitted_sources!V912</f>
        <v>20200253</v>
      </c>
      <c r="E1297" s="33" t="str">
        <f>VLOOKUP(D1297,SCC_xref!$L$6:$M1715,2,FALSE)</f>
        <v>Permitted Compressor Engines</v>
      </c>
      <c r="F1297" s="214">
        <f>Permitted_sources!W912</f>
        <v>22.861999999999998</v>
      </c>
      <c r="G1297" s="214">
        <f>Permitted_sources!X912</f>
        <v>5.7160000000000002</v>
      </c>
      <c r="H1297" s="214">
        <f>Permitted_sources!Y912</f>
        <v>6.2060000000000004</v>
      </c>
      <c r="I1297" s="214">
        <f>Permitted_sources!Z912</f>
        <v>5.8000000000000003E-2</v>
      </c>
      <c r="J1297" s="214">
        <f>Permitted_sources!AA912</f>
        <v>0.97499999999999998</v>
      </c>
      <c r="K1297" s="395" t="str">
        <f t="shared" si="20"/>
        <v>Tribal/Non-tribal</v>
      </c>
    </row>
    <row r="1298" spans="1:11" s="33" customFormat="1">
      <c r="A1298" s="33" t="s">
        <v>387</v>
      </c>
      <c r="B1298" s="33" t="str">
        <f>Permitted_sources!B913</f>
        <v>35</v>
      </c>
      <c r="C1298" s="33" t="str">
        <f>Permitted_sources!C913</f>
        <v>3504502</v>
      </c>
      <c r="D1298" s="33" t="str">
        <f>Permitted_sources!V913</f>
        <v>20200201</v>
      </c>
      <c r="E1298" s="33" t="str">
        <f>VLOOKUP(D1298,SCC_xref!$L$6:$M1716,2,FALSE)</f>
        <v>Permitted Compressor Engines</v>
      </c>
      <c r="F1298" s="214">
        <f>Permitted_sources!W913</f>
        <v>330.32799999999997</v>
      </c>
      <c r="G1298" s="214">
        <f>Permitted_sources!X913</f>
        <v>2.9580000000000002</v>
      </c>
      <c r="H1298" s="214">
        <f>Permitted_sources!Y913</f>
        <v>132.55199999999999</v>
      </c>
      <c r="I1298" s="214">
        <f>Permitted_sources!Z913</f>
        <v>2.9220000000000002</v>
      </c>
      <c r="J1298" s="214">
        <f>Permitted_sources!AA913</f>
        <v>5.6710000000000003</v>
      </c>
      <c r="K1298" s="395" t="str">
        <f t="shared" si="20"/>
        <v>Tribal/Non-tribal</v>
      </c>
    </row>
    <row r="1299" spans="1:11" s="33" customFormat="1">
      <c r="A1299" s="33" t="s">
        <v>387</v>
      </c>
      <c r="B1299" s="33" t="str">
        <f>Permitted_sources!B914</f>
        <v>35</v>
      </c>
      <c r="C1299" s="33" t="str">
        <f>Permitted_sources!C914</f>
        <v>3504502</v>
      </c>
      <c r="D1299" s="33" t="str">
        <f>Permitted_sources!V914</f>
        <v>31000404</v>
      </c>
      <c r="E1299" s="33" t="str">
        <f>VLOOKUP(D1299,SCC_xref!$L$6:$M1717,2,FALSE)</f>
        <v>Permitted Process Heaters</v>
      </c>
      <c r="F1299" s="214">
        <f>Permitted_sources!W914</f>
        <v>0.75600000000000001</v>
      </c>
      <c r="G1299" s="214">
        <f>Permitted_sources!X914</f>
        <v>4.2000000000000003E-2</v>
      </c>
      <c r="H1299" s="214">
        <f>Permitted_sources!Y914</f>
        <v>0.63500000000000001</v>
      </c>
      <c r="I1299" s="214">
        <f>Permitted_sources!Z914</f>
        <v>5.0000000000000001E-3</v>
      </c>
      <c r="J1299" s="214">
        <f>Permitted_sources!AA914</f>
        <v>5.8000000000000003E-2</v>
      </c>
      <c r="K1299" s="395" t="str">
        <f t="shared" si="20"/>
        <v>Tribal/Non-tribal</v>
      </c>
    </row>
    <row r="1300" spans="1:11" s="33" customFormat="1">
      <c r="A1300" s="33" t="s">
        <v>387</v>
      </c>
      <c r="B1300" s="33" t="str">
        <f>Permitted_sources!B915</f>
        <v>35</v>
      </c>
      <c r="C1300" s="33" t="str">
        <f>Permitted_sources!C915</f>
        <v>3504502</v>
      </c>
      <c r="D1300" s="33" t="str">
        <f>Permitted_sources!V915</f>
        <v>40400311</v>
      </c>
      <c r="E1300" s="33" t="str">
        <f>VLOOKUP(D1300,SCC_xref!$L$6:$M1718,2,FALSE)</f>
        <v>Permitted Tank Losses</v>
      </c>
      <c r="F1300" s="214">
        <f>Permitted_sources!W915</f>
        <v>0</v>
      </c>
      <c r="G1300" s="214">
        <f>Permitted_sources!X915</f>
        <v>2.492</v>
      </c>
      <c r="H1300" s="214">
        <f>Permitted_sources!Y915</f>
        <v>0</v>
      </c>
      <c r="I1300" s="214">
        <f>Permitted_sources!Z915</f>
        <v>0</v>
      </c>
      <c r="J1300" s="214">
        <f>Permitted_sources!AA915</f>
        <v>0</v>
      </c>
      <c r="K1300" s="395" t="str">
        <f t="shared" si="20"/>
        <v>Tribal/Non-tribal</v>
      </c>
    </row>
    <row r="1301" spans="1:11" s="33" customFormat="1">
      <c r="A1301" s="33" t="s">
        <v>387</v>
      </c>
      <c r="B1301" s="33" t="str">
        <f>Permitted_sources!B916</f>
        <v>35</v>
      </c>
      <c r="C1301" s="33" t="str">
        <f>Permitted_sources!C916</f>
        <v>3504502</v>
      </c>
      <c r="D1301" s="33" t="str">
        <f>Permitted_sources!V916</f>
        <v>40400311</v>
      </c>
      <c r="E1301" s="33" t="str">
        <f>VLOOKUP(D1301,SCC_xref!$L$6:$M1719,2,FALSE)</f>
        <v>Permitted Tank Losses</v>
      </c>
      <c r="F1301" s="214">
        <f>Permitted_sources!W916</f>
        <v>0</v>
      </c>
      <c r="G1301" s="214">
        <f>Permitted_sources!X916</f>
        <v>2.1800000000000002</v>
      </c>
      <c r="H1301" s="214">
        <f>Permitted_sources!Y916</f>
        <v>0</v>
      </c>
      <c r="I1301" s="214">
        <f>Permitted_sources!Z916</f>
        <v>0</v>
      </c>
      <c r="J1301" s="214">
        <f>Permitted_sources!AA916</f>
        <v>0</v>
      </c>
      <c r="K1301" s="395" t="str">
        <f t="shared" si="20"/>
        <v>Tribal/Non-tribal</v>
      </c>
    </row>
    <row r="1302" spans="1:11" s="33" customFormat="1">
      <c r="A1302" s="33" t="s">
        <v>387</v>
      </c>
      <c r="B1302" s="33" t="str">
        <f>Permitted_sources!B917</f>
        <v>35</v>
      </c>
      <c r="C1302" s="33" t="str">
        <f>Permitted_sources!C917</f>
        <v>3504502</v>
      </c>
      <c r="D1302" s="33" t="str">
        <f>Permitted_sources!V917</f>
        <v>20200201</v>
      </c>
      <c r="E1302" s="33" t="str">
        <f>VLOOKUP(D1302,SCC_xref!$L$6:$M1720,2,FALSE)</f>
        <v>Permitted Compressor Engines</v>
      </c>
      <c r="F1302" s="214">
        <f>Permitted_sources!W917</f>
        <v>33.386000000000003</v>
      </c>
      <c r="G1302" s="214">
        <f>Permitted_sources!X917</f>
        <v>0.71199999999999997</v>
      </c>
      <c r="H1302" s="214">
        <f>Permitted_sources!Y917</f>
        <v>24.212</v>
      </c>
      <c r="I1302" s="214">
        <f>Permitted_sources!Z917</f>
        <v>0.11600000000000001</v>
      </c>
      <c r="J1302" s="214">
        <f>Permitted_sources!AA917</f>
        <v>1.306</v>
      </c>
      <c r="K1302" s="395" t="str">
        <f t="shared" si="20"/>
        <v>Tribal/Non-tribal</v>
      </c>
    </row>
    <row r="1303" spans="1:11" s="33" customFormat="1">
      <c r="A1303" s="33" t="s">
        <v>387</v>
      </c>
      <c r="B1303" s="33" t="str">
        <f>Permitted_sources!B918</f>
        <v>35</v>
      </c>
      <c r="C1303" s="33" t="str">
        <f>Permitted_sources!C918</f>
        <v>3504502</v>
      </c>
      <c r="D1303" s="33" t="str">
        <f>Permitted_sources!V918</f>
        <v>20200254</v>
      </c>
      <c r="E1303" s="33" t="str">
        <f>VLOOKUP(D1303,SCC_xref!$L$6:$M1721,2,FALSE)</f>
        <v>Permitted Compressor Engines</v>
      </c>
      <c r="F1303" s="214">
        <f>Permitted_sources!W918</f>
        <v>21.567</v>
      </c>
      <c r="G1303" s="214">
        <f>Permitted_sources!X918</f>
        <v>5.5460000000000003</v>
      </c>
      <c r="H1303" s="214">
        <f>Permitted_sources!Y918</f>
        <v>7.7030000000000003</v>
      </c>
      <c r="I1303" s="214">
        <f>Permitted_sources!Z918</f>
        <v>5.6000000000000001E-2</v>
      </c>
      <c r="J1303" s="214">
        <f>Permitted_sources!AA918</f>
        <v>0.94399999999999995</v>
      </c>
      <c r="K1303" s="395" t="str">
        <f t="shared" si="20"/>
        <v>Tribal/Non-tribal</v>
      </c>
    </row>
    <row r="1304" spans="1:11" s="33" customFormat="1">
      <c r="A1304" s="33" t="s">
        <v>387</v>
      </c>
      <c r="B1304" s="33" t="str">
        <f>Permitted_sources!B919</f>
        <v>35</v>
      </c>
      <c r="C1304" s="33" t="str">
        <f>Permitted_sources!C919</f>
        <v>3504502</v>
      </c>
      <c r="D1304" s="33" t="str">
        <f>Permitted_sources!V919</f>
        <v>31000228</v>
      </c>
      <c r="E1304" s="33" t="str">
        <f>VLOOKUP(D1304,SCC_xref!$L$6:$M1722,2,FALSE)</f>
        <v>Permitted Dehydrator</v>
      </c>
      <c r="F1304" s="214">
        <f>Permitted_sources!W919</f>
        <v>2.0579999999999998</v>
      </c>
      <c r="G1304" s="214">
        <f>Permitted_sources!X919</f>
        <v>0.113</v>
      </c>
      <c r="H1304" s="214">
        <f>Permitted_sources!Y919</f>
        <v>1.7290000000000001</v>
      </c>
      <c r="I1304" s="214">
        <f>Permitted_sources!Z919</f>
        <v>1.2E-2</v>
      </c>
      <c r="J1304" s="214">
        <f>Permitted_sources!AA919</f>
        <v>0.156</v>
      </c>
      <c r="K1304" s="395" t="str">
        <f t="shared" si="20"/>
        <v>Tribal/Non-tribal</v>
      </c>
    </row>
    <row r="1305" spans="1:11" s="33" customFormat="1">
      <c r="A1305" s="33" t="s">
        <v>387</v>
      </c>
      <c r="B1305" s="33" t="str">
        <f>Permitted_sources!B920</f>
        <v>35</v>
      </c>
      <c r="C1305" s="33" t="str">
        <f>Permitted_sources!C920</f>
        <v>3504502</v>
      </c>
      <c r="D1305" s="33" t="str">
        <f>Permitted_sources!V920</f>
        <v>31000209</v>
      </c>
      <c r="E1305" s="33" t="str">
        <f>VLOOKUP(D1305,SCC_xref!$L$6:$M1723,2,FALSE)</f>
        <v>Permitted Natural Gas Production, Incinerators Burning Waste Gas or Augmented Waste Gas</v>
      </c>
      <c r="F1305" s="214">
        <f>Permitted_sources!W920</f>
        <v>18.416</v>
      </c>
      <c r="G1305" s="214">
        <f>Permitted_sources!X920</f>
        <v>0.40899999999999997</v>
      </c>
      <c r="H1305" s="214">
        <f>Permitted_sources!Y920</f>
        <v>5.32</v>
      </c>
      <c r="I1305" s="214">
        <f>Permitted_sources!Z920</f>
        <v>26.192</v>
      </c>
      <c r="J1305" s="214">
        <f>Permitted_sources!AA920</f>
        <v>0</v>
      </c>
      <c r="K1305" s="395" t="str">
        <f t="shared" si="20"/>
        <v>Tribal/Non-tribal</v>
      </c>
    </row>
    <row r="1306" spans="1:11" s="33" customFormat="1">
      <c r="A1306" s="33" t="s">
        <v>387</v>
      </c>
      <c r="B1306" s="33" t="str">
        <f>Permitted_sources!B921</f>
        <v>35</v>
      </c>
      <c r="C1306" s="33" t="str">
        <f>Permitted_sources!C921</f>
        <v>3504502</v>
      </c>
      <c r="D1306" s="33" t="str">
        <f>Permitted_sources!V921</f>
        <v>40400314</v>
      </c>
      <c r="E1306" s="33" t="str">
        <f>VLOOKUP(D1306,SCC_xref!$L$6:$M1724,2,FALSE)</f>
        <v>Permitted Tank Losses</v>
      </c>
      <c r="F1306" s="214">
        <f>Permitted_sources!W921</f>
        <v>0</v>
      </c>
      <c r="G1306" s="214">
        <f>Permitted_sources!X921</f>
        <v>0.61</v>
      </c>
      <c r="H1306" s="214">
        <f>Permitted_sources!Y921</f>
        <v>0</v>
      </c>
      <c r="I1306" s="214">
        <f>Permitted_sources!Z921</f>
        <v>0</v>
      </c>
      <c r="J1306" s="214">
        <f>Permitted_sources!AA921</f>
        <v>0</v>
      </c>
      <c r="K1306" s="395" t="str">
        <f t="shared" si="20"/>
        <v>Tribal/Non-tribal</v>
      </c>
    </row>
    <row r="1307" spans="1:11" s="33" customFormat="1">
      <c r="A1307" s="33" t="s">
        <v>387</v>
      </c>
      <c r="B1307" s="33" t="str">
        <f>Permitted_sources!B922</f>
        <v>35</v>
      </c>
      <c r="C1307" s="33" t="str">
        <f>Permitted_sources!C922</f>
        <v>3504502</v>
      </c>
      <c r="D1307" s="33" t="str">
        <f>Permitted_sources!V922</f>
        <v>40400314</v>
      </c>
      <c r="E1307" s="33" t="str">
        <f>VLOOKUP(D1307,SCC_xref!$L$6:$M1725,2,FALSE)</f>
        <v>Permitted Tank Losses</v>
      </c>
      <c r="F1307" s="214">
        <f>Permitted_sources!W922</f>
        <v>0</v>
      </c>
      <c r="G1307" s="214">
        <f>Permitted_sources!X922</f>
        <v>0.42</v>
      </c>
      <c r="H1307" s="214">
        <f>Permitted_sources!Y922</f>
        <v>0</v>
      </c>
      <c r="I1307" s="214">
        <f>Permitted_sources!Z922</f>
        <v>0</v>
      </c>
      <c r="J1307" s="214">
        <f>Permitted_sources!AA922</f>
        <v>0</v>
      </c>
      <c r="K1307" s="395" t="str">
        <f t="shared" si="20"/>
        <v>Tribal/Non-tribal</v>
      </c>
    </row>
    <row r="1308" spans="1:11" s="33" customFormat="1">
      <c r="A1308" s="33" t="s">
        <v>387</v>
      </c>
      <c r="B1308" s="33" t="str">
        <f>Permitted_sources!B923</f>
        <v>35</v>
      </c>
      <c r="C1308" s="33" t="str">
        <f>Permitted_sources!C923</f>
        <v>3504502</v>
      </c>
      <c r="D1308" s="33" t="str">
        <f>Permitted_sources!V923</f>
        <v>40400314</v>
      </c>
      <c r="E1308" s="33" t="str">
        <f>VLOOKUP(D1308,SCC_xref!$L$6:$M1726,2,FALSE)</f>
        <v>Permitted Tank Losses</v>
      </c>
      <c r="F1308" s="214">
        <f>Permitted_sources!W923</f>
        <v>0</v>
      </c>
      <c r="G1308" s="214">
        <f>Permitted_sources!X923</f>
        <v>0.81</v>
      </c>
      <c r="H1308" s="214">
        <f>Permitted_sources!Y923</f>
        <v>0</v>
      </c>
      <c r="I1308" s="214">
        <f>Permitted_sources!Z923</f>
        <v>0</v>
      </c>
      <c r="J1308" s="214">
        <f>Permitted_sources!AA923</f>
        <v>0</v>
      </c>
      <c r="K1308" s="395" t="str">
        <f t="shared" si="20"/>
        <v>Tribal/Non-tribal</v>
      </c>
    </row>
    <row r="1309" spans="1:11" s="33" customFormat="1">
      <c r="A1309" s="33" t="s">
        <v>387</v>
      </c>
      <c r="B1309" s="33" t="str">
        <f>Permitted_sources!B924</f>
        <v>35</v>
      </c>
      <c r="C1309" s="33" t="str">
        <f>Permitted_sources!C924</f>
        <v>3504502</v>
      </c>
      <c r="D1309" s="33" t="str">
        <f>Permitted_sources!V924</f>
        <v>20200252</v>
      </c>
      <c r="E1309" s="33" t="str">
        <f>VLOOKUP(D1309,SCC_xref!$L$6:$M1727,2,FALSE)</f>
        <v>Permitted Compressor Engines</v>
      </c>
      <c r="F1309" s="214">
        <f>Permitted_sources!W924</f>
        <v>178.125</v>
      </c>
      <c r="G1309" s="214">
        <f>Permitted_sources!X924</f>
        <v>8.8879999999999999</v>
      </c>
      <c r="H1309" s="214">
        <f>Permitted_sources!Y924</f>
        <v>6.1639999999999997</v>
      </c>
      <c r="I1309" s="214">
        <f>Permitted_sources!Z924</f>
        <v>6.3E-2</v>
      </c>
      <c r="J1309" s="214">
        <f>Permitted_sources!AA924</f>
        <v>5.1769999999999996</v>
      </c>
      <c r="K1309" s="395" t="str">
        <f t="shared" si="20"/>
        <v>Tribal/Non-tribal</v>
      </c>
    </row>
    <row r="1310" spans="1:11" s="33" customFormat="1">
      <c r="A1310" s="33" t="s">
        <v>387</v>
      </c>
      <c r="B1310" s="33" t="str">
        <f>Permitted_sources!B925</f>
        <v>35</v>
      </c>
      <c r="C1310" s="33" t="str">
        <f>Permitted_sources!C925</f>
        <v>3504502</v>
      </c>
      <c r="D1310" s="33" t="str">
        <f>Permitted_sources!V925</f>
        <v>20200252</v>
      </c>
      <c r="E1310" s="33" t="str">
        <f>VLOOKUP(D1310,SCC_xref!$L$6:$M1728,2,FALSE)</f>
        <v>Permitted Compressor Engines</v>
      </c>
      <c r="F1310" s="214">
        <f>Permitted_sources!W925</f>
        <v>134.53800000000001</v>
      </c>
      <c r="G1310" s="214">
        <f>Permitted_sources!X925</f>
        <v>6.7130000000000001</v>
      </c>
      <c r="H1310" s="214">
        <f>Permitted_sources!Y925</f>
        <v>46.56</v>
      </c>
      <c r="I1310" s="214">
        <f>Permitted_sources!Z925</f>
        <v>4.8000000000000001E-2</v>
      </c>
      <c r="J1310" s="214">
        <f>Permitted_sources!AA925</f>
        <v>3.91</v>
      </c>
      <c r="K1310" s="395" t="str">
        <f t="shared" si="20"/>
        <v>Tribal/Non-tribal</v>
      </c>
    </row>
    <row r="1311" spans="1:11" s="33" customFormat="1">
      <c r="A1311" s="33" t="s">
        <v>387</v>
      </c>
      <c r="B1311" s="33" t="str">
        <f>Permitted_sources!B926</f>
        <v>35</v>
      </c>
      <c r="C1311" s="33" t="str">
        <f>Permitted_sources!C926</f>
        <v>3504502</v>
      </c>
      <c r="D1311" s="33" t="str">
        <f>Permitted_sources!V926</f>
        <v>31088811</v>
      </c>
      <c r="E1311" s="33" t="str">
        <f>VLOOKUP(D1311,SCC_xref!$L$6:$M1729,2,FALSE)</f>
        <v>Permitted Fugitives</v>
      </c>
      <c r="F1311" s="214">
        <f>Permitted_sources!W926</f>
        <v>0</v>
      </c>
      <c r="G1311" s="214">
        <f>Permitted_sources!X926</f>
        <v>15.750999999999999</v>
      </c>
      <c r="H1311" s="214">
        <f>Permitted_sources!Y926</f>
        <v>0</v>
      </c>
      <c r="I1311" s="214">
        <f>Permitted_sources!Z926</f>
        <v>0</v>
      </c>
      <c r="J1311" s="214">
        <f>Permitted_sources!AA926</f>
        <v>0</v>
      </c>
      <c r="K1311" s="395" t="str">
        <f t="shared" si="20"/>
        <v>Tribal/Non-tribal</v>
      </c>
    </row>
    <row r="1312" spans="1:11" s="33" customFormat="1">
      <c r="A1312" s="33" t="s">
        <v>387</v>
      </c>
      <c r="B1312" s="33" t="str">
        <f>Permitted_sources!B927</f>
        <v>35</v>
      </c>
      <c r="C1312" s="33" t="str">
        <f>Permitted_sources!C927</f>
        <v>3504502</v>
      </c>
      <c r="D1312" s="33" t="str">
        <f>Permitted_sources!V927</f>
        <v>31088811</v>
      </c>
      <c r="E1312" s="33" t="str">
        <f>VLOOKUP(D1312,SCC_xref!$L$6:$M1730,2,FALSE)</f>
        <v>Permitted Fugitives</v>
      </c>
      <c r="F1312" s="214">
        <f>Permitted_sources!W927</f>
        <v>0</v>
      </c>
      <c r="G1312" s="214">
        <f>Permitted_sources!X927</f>
        <v>1.748</v>
      </c>
      <c r="H1312" s="214">
        <f>Permitted_sources!Y927</f>
        <v>0</v>
      </c>
      <c r="I1312" s="214">
        <f>Permitted_sources!Z927</f>
        <v>0</v>
      </c>
      <c r="J1312" s="214">
        <f>Permitted_sources!AA927</f>
        <v>0</v>
      </c>
      <c r="K1312" s="395" t="str">
        <f t="shared" si="20"/>
        <v>Tribal/Non-tribal</v>
      </c>
    </row>
    <row r="1313" spans="1:11" s="33" customFormat="1">
      <c r="A1313" s="33" t="s">
        <v>387</v>
      </c>
      <c r="B1313" s="33" t="str">
        <f>Permitted_sources!B928</f>
        <v>35</v>
      </c>
      <c r="C1313" s="33" t="str">
        <f>Permitted_sources!C928</f>
        <v>3504502</v>
      </c>
      <c r="D1313" s="33" t="str">
        <f>Permitted_sources!V928</f>
        <v>31088811</v>
      </c>
      <c r="E1313" s="33" t="str">
        <f>VLOOKUP(D1313,SCC_xref!$L$6:$M1731,2,FALSE)</f>
        <v>Permitted Fugitives</v>
      </c>
      <c r="F1313" s="214">
        <f>Permitted_sources!W928</f>
        <v>0</v>
      </c>
      <c r="G1313" s="214">
        <f>Permitted_sources!X928</f>
        <v>1E-3</v>
      </c>
      <c r="H1313" s="214">
        <f>Permitted_sources!Y928</f>
        <v>0</v>
      </c>
      <c r="I1313" s="214">
        <f>Permitted_sources!Z928</f>
        <v>0</v>
      </c>
      <c r="J1313" s="214">
        <f>Permitted_sources!AA928</f>
        <v>0</v>
      </c>
      <c r="K1313" s="395" t="str">
        <f t="shared" si="20"/>
        <v>Tribal/Non-tribal</v>
      </c>
    </row>
    <row r="1314" spans="1:11" s="33" customFormat="1">
      <c r="A1314" s="33" t="s">
        <v>387</v>
      </c>
      <c r="B1314" s="33" t="str">
        <f>Permitted_sources!B929</f>
        <v>35</v>
      </c>
      <c r="C1314" s="33" t="str">
        <f>Permitted_sources!C929</f>
        <v>3504502</v>
      </c>
      <c r="D1314" s="33" t="str">
        <f>Permitted_sources!V929</f>
        <v>31088811</v>
      </c>
      <c r="E1314" s="33" t="str">
        <f>VLOOKUP(D1314,SCC_xref!$L$6:$M1732,2,FALSE)</f>
        <v>Permitted Fugitives</v>
      </c>
      <c r="F1314" s="214">
        <f>Permitted_sources!W929</f>
        <v>0</v>
      </c>
      <c r="G1314" s="214">
        <f>Permitted_sources!X929</f>
        <v>1.43</v>
      </c>
      <c r="H1314" s="214">
        <f>Permitted_sources!Y929</f>
        <v>0</v>
      </c>
      <c r="I1314" s="214">
        <f>Permitted_sources!Z929</f>
        <v>0</v>
      </c>
      <c r="J1314" s="214">
        <f>Permitted_sources!AA929</f>
        <v>0</v>
      </c>
      <c r="K1314" s="395" t="str">
        <f t="shared" si="20"/>
        <v>Tribal/Non-tribal</v>
      </c>
    </row>
    <row r="1315" spans="1:11" s="33" customFormat="1">
      <c r="A1315" s="33" t="s">
        <v>387</v>
      </c>
      <c r="B1315" s="33" t="str">
        <f>Permitted_sources!B930</f>
        <v>35</v>
      </c>
      <c r="C1315" s="33" t="str">
        <f>Permitted_sources!C930</f>
        <v>3504502</v>
      </c>
      <c r="D1315" s="33" t="str">
        <f>Permitted_sources!V930</f>
        <v>31088811</v>
      </c>
      <c r="E1315" s="33" t="str">
        <f>VLOOKUP(D1315,SCC_xref!$L$6:$M1733,2,FALSE)</f>
        <v>Permitted Fugitives</v>
      </c>
      <c r="F1315" s="214">
        <f>Permitted_sources!W930</f>
        <v>0</v>
      </c>
      <c r="G1315" s="214">
        <f>Permitted_sources!X930</f>
        <v>37.363</v>
      </c>
      <c r="H1315" s="214">
        <f>Permitted_sources!Y930</f>
        <v>0</v>
      </c>
      <c r="I1315" s="214">
        <f>Permitted_sources!Z930</f>
        <v>0</v>
      </c>
      <c r="J1315" s="214">
        <f>Permitted_sources!AA930</f>
        <v>0</v>
      </c>
      <c r="K1315" s="395" t="str">
        <f t="shared" si="20"/>
        <v>Tribal/Non-tribal</v>
      </c>
    </row>
    <row r="1316" spans="1:11" s="33" customFormat="1">
      <c r="A1316" s="33" t="s">
        <v>387</v>
      </c>
      <c r="B1316" s="33" t="str">
        <f>Permitted_sources!B931</f>
        <v>35</v>
      </c>
      <c r="C1316" s="33" t="str">
        <f>Permitted_sources!C931</f>
        <v>3504502</v>
      </c>
      <c r="D1316" s="33" t="str">
        <f>Permitted_sources!V931</f>
        <v>31088811</v>
      </c>
      <c r="E1316" s="33" t="str">
        <f>VLOOKUP(D1316,SCC_xref!$L$6:$M1734,2,FALSE)</f>
        <v>Permitted Fugitives</v>
      </c>
      <c r="F1316" s="214">
        <f>Permitted_sources!W931</f>
        <v>0</v>
      </c>
      <c r="G1316" s="214">
        <f>Permitted_sources!X931</f>
        <v>17.696000000000002</v>
      </c>
      <c r="H1316" s="214">
        <f>Permitted_sources!Y931</f>
        <v>0</v>
      </c>
      <c r="I1316" s="214">
        <f>Permitted_sources!Z931</f>
        <v>0</v>
      </c>
      <c r="J1316" s="214">
        <f>Permitted_sources!AA931</f>
        <v>0</v>
      </c>
      <c r="K1316" s="395" t="str">
        <f t="shared" si="20"/>
        <v>Tribal/Non-tribal</v>
      </c>
    </row>
    <row r="1317" spans="1:11" s="33" customFormat="1">
      <c r="A1317" s="33" t="s">
        <v>387</v>
      </c>
      <c r="B1317" s="33" t="str">
        <f>Permitted_sources!B932</f>
        <v>35</v>
      </c>
      <c r="C1317" s="33" t="str">
        <f>Permitted_sources!C932</f>
        <v>3504502</v>
      </c>
      <c r="D1317" s="33" t="str">
        <f>Permitted_sources!V932</f>
        <v>31088811</v>
      </c>
      <c r="E1317" s="33" t="str">
        <f>VLOOKUP(D1317,SCC_xref!$L$6:$M1735,2,FALSE)</f>
        <v>Permitted Fugitives</v>
      </c>
      <c r="F1317" s="214">
        <f>Permitted_sources!W932</f>
        <v>0</v>
      </c>
      <c r="G1317" s="214">
        <f>Permitted_sources!X932</f>
        <v>5.0999999999999997E-2</v>
      </c>
      <c r="H1317" s="214">
        <f>Permitted_sources!Y932</f>
        <v>0</v>
      </c>
      <c r="I1317" s="214">
        <f>Permitted_sources!Z932</f>
        <v>0</v>
      </c>
      <c r="J1317" s="214">
        <f>Permitted_sources!AA932</f>
        <v>0</v>
      </c>
      <c r="K1317" s="395" t="str">
        <f t="shared" si="20"/>
        <v>Tribal/Non-tribal</v>
      </c>
    </row>
    <row r="1318" spans="1:11" s="33" customFormat="1">
      <c r="A1318" s="33" t="s">
        <v>387</v>
      </c>
      <c r="B1318" s="33" t="str">
        <f>Permitted_sources!B933</f>
        <v>35</v>
      </c>
      <c r="C1318" s="33" t="str">
        <f>Permitted_sources!C933</f>
        <v>3504502</v>
      </c>
      <c r="D1318" s="33" t="str">
        <f>Permitted_sources!V933</f>
        <v>40400314</v>
      </c>
      <c r="E1318" s="33" t="str">
        <f>VLOOKUP(D1318,SCC_xref!$L$6:$M1736,2,FALSE)</f>
        <v>Permitted Tank Losses</v>
      </c>
      <c r="F1318" s="214">
        <f>Permitted_sources!W933</f>
        <v>0</v>
      </c>
      <c r="G1318" s="214">
        <f>Permitted_sources!X933</f>
        <v>13.92</v>
      </c>
      <c r="H1318" s="214">
        <f>Permitted_sources!Y933</f>
        <v>0</v>
      </c>
      <c r="I1318" s="214">
        <f>Permitted_sources!Z933</f>
        <v>0</v>
      </c>
      <c r="J1318" s="214">
        <f>Permitted_sources!AA933</f>
        <v>0</v>
      </c>
      <c r="K1318" s="395" t="str">
        <f t="shared" si="20"/>
        <v>Tribal/Non-tribal</v>
      </c>
    </row>
    <row r="1319" spans="1:11" s="33" customFormat="1">
      <c r="A1319" s="33" t="s">
        <v>387</v>
      </c>
      <c r="B1319" s="33" t="str">
        <f>Permitted_sources!B934</f>
        <v>35</v>
      </c>
      <c r="C1319" s="33" t="str">
        <f>Permitted_sources!C934</f>
        <v>3504502</v>
      </c>
      <c r="D1319" s="33" t="str">
        <f>Permitted_sources!V934</f>
        <v>31000299</v>
      </c>
      <c r="E1319" s="33" t="str">
        <f>VLOOKUP(D1319,SCC_xref!$L$6:$M1737,2,FALSE)</f>
        <v>Permitted Natural Gas Production, Other Not Classified</v>
      </c>
      <c r="F1319" s="214">
        <f>Permitted_sources!W934</f>
        <v>0.28999999999999998</v>
      </c>
      <c r="G1319" s="214">
        <f>Permitted_sources!X934</f>
        <v>0.37</v>
      </c>
      <c r="H1319" s="214">
        <f>Permitted_sources!Y934</f>
        <v>0.57999999999999996</v>
      </c>
      <c r="I1319" s="214">
        <f>Permitted_sources!Z934</f>
        <v>0</v>
      </c>
      <c r="J1319" s="214">
        <f>Permitted_sources!AA934</f>
        <v>0</v>
      </c>
      <c r="K1319" s="395" t="str">
        <f t="shared" si="20"/>
        <v>Tribal/Non-tribal</v>
      </c>
    </row>
    <row r="1320" spans="1:11" s="33" customFormat="1">
      <c r="A1320" s="33" t="s">
        <v>387</v>
      </c>
      <c r="B1320" s="33" t="str">
        <f>Permitted_sources!B935</f>
        <v>35</v>
      </c>
      <c r="C1320" s="33" t="str">
        <f>Permitted_sources!C935</f>
        <v>3504502</v>
      </c>
      <c r="D1320" s="33" t="str">
        <f>Permitted_sources!V935</f>
        <v>20200201</v>
      </c>
      <c r="E1320" s="33" t="str">
        <f>VLOOKUP(D1320,SCC_xref!$L$6:$M1738,2,FALSE)</f>
        <v>Permitted Compressor Engines</v>
      </c>
      <c r="F1320" s="214">
        <f>Permitted_sources!W935</f>
        <v>55.4</v>
      </c>
      <c r="G1320" s="214">
        <f>Permitted_sources!X935</f>
        <v>16.100000000000001</v>
      </c>
      <c r="H1320" s="214">
        <f>Permitted_sources!Y935</f>
        <v>52.6</v>
      </c>
      <c r="I1320" s="214">
        <f>Permitted_sources!Z935</f>
        <v>0.5</v>
      </c>
      <c r="J1320" s="214">
        <f>Permitted_sources!AA935</f>
        <v>0.9</v>
      </c>
      <c r="K1320" s="395" t="str">
        <f t="shared" si="20"/>
        <v>Tribal/Non-tribal</v>
      </c>
    </row>
    <row r="1321" spans="1:11" s="33" customFormat="1">
      <c r="A1321" s="33" t="s">
        <v>387</v>
      </c>
      <c r="B1321" s="33" t="str">
        <f>Permitted_sources!B936</f>
        <v>35</v>
      </c>
      <c r="C1321" s="33" t="str">
        <f>Permitted_sources!C936</f>
        <v>3504502</v>
      </c>
      <c r="D1321" s="33" t="str">
        <f>Permitted_sources!V936</f>
        <v>20200201</v>
      </c>
      <c r="E1321" s="33" t="str">
        <f>VLOOKUP(D1321,SCC_xref!$L$6:$M1739,2,FALSE)</f>
        <v>Permitted Compressor Engines</v>
      </c>
      <c r="F1321" s="214">
        <f>Permitted_sources!W936</f>
        <v>44.1</v>
      </c>
      <c r="G1321" s="214">
        <f>Permitted_sources!X936</f>
        <v>12.8</v>
      </c>
      <c r="H1321" s="214">
        <f>Permitted_sources!Y936</f>
        <v>41.9</v>
      </c>
      <c r="I1321" s="214">
        <f>Permitted_sources!Z936</f>
        <v>0.4</v>
      </c>
      <c r="J1321" s="214">
        <f>Permitted_sources!AA936</f>
        <v>0.8</v>
      </c>
      <c r="K1321" s="395" t="str">
        <f t="shared" si="20"/>
        <v>Tribal/Non-tribal</v>
      </c>
    </row>
    <row r="1322" spans="1:11" s="33" customFormat="1">
      <c r="A1322" s="33" t="s">
        <v>387</v>
      </c>
      <c r="B1322" s="33" t="str">
        <f>Permitted_sources!B937</f>
        <v>35</v>
      </c>
      <c r="C1322" s="33" t="str">
        <f>Permitted_sources!C937</f>
        <v>3504502</v>
      </c>
      <c r="D1322" s="33" t="str">
        <f>Permitted_sources!V937</f>
        <v>20200201</v>
      </c>
      <c r="E1322" s="33" t="str">
        <f>VLOOKUP(D1322,SCC_xref!$L$6:$M1740,2,FALSE)</f>
        <v>Permitted Compressor Engines</v>
      </c>
      <c r="F1322" s="214">
        <f>Permitted_sources!W937</f>
        <v>36.1</v>
      </c>
      <c r="G1322" s="214">
        <f>Permitted_sources!X937</f>
        <v>10.5</v>
      </c>
      <c r="H1322" s="214">
        <f>Permitted_sources!Y937</f>
        <v>34.200000000000003</v>
      </c>
      <c r="I1322" s="214">
        <f>Permitted_sources!Z937</f>
        <v>0.2</v>
      </c>
      <c r="J1322" s="214">
        <f>Permitted_sources!AA937</f>
        <v>0.5</v>
      </c>
      <c r="K1322" s="395" t="str">
        <f t="shared" si="20"/>
        <v>Tribal/Non-tribal</v>
      </c>
    </row>
    <row r="1323" spans="1:11" s="33" customFormat="1">
      <c r="A1323" s="33" t="s">
        <v>387</v>
      </c>
      <c r="B1323" s="33" t="str">
        <f>Permitted_sources!B938</f>
        <v>35</v>
      </c>
      <c r="C1323" s="33" t="str">
        <f>Permitted_sources!C938</f>
        <v>3504502</v>
      </c>
      <c r="D1323" s="33" t="str">
        <f>Permitted_sources!V938</f>
        <v>20200201</v>
      </c>
      <c r="E1323" s="33" t="str">
        <f>VLOOKUP(D1323,SCC_xref!$L$6:$M1741,2,FALSE)</f>
        <v>Permitted Compressor Engines</v>
      </c>
      <c r="F1323" s="214">
        <f>Permitted_sources!W938</f>
        <v>66.400000000000006</v>
      </c>
      <c r="G1323" s="214">
        <f>Permitted_sources!X938</f>
        <v>19.3</v>
      </c>
      <c r="H1323" s="214">
        <f>Permitted_sources!Y938</f>
        <v>63</v>
      </c>
      <c r="I1323" s="214">
        <f>Permitted_sources!Z938</f>
        <v>0.6</v>
      </c>
      <c r="J1323" s="214">
        <f>Permitted_sources!AA938</f>
        <v>1.1000000000000001</v>
      </c>
      <c r="K1323" s="395" t="str">
        <f t="shared" si="20"/>
        <v>Tribal/Non-tribal</v>
      </c>
    </row>
    <row r="1324" spans="1:11" s="33" customFormat="1">
      <c r="A1324" s="33" t="s">
        <v>387</v>
      </c>
      <c r="B1324" s="33" t="str">
        <f>Permitted_sources!B939</f>
        <v>35</v>
      </c>
      <c r="C1324" s="33" t="str">
        <f>Permitted_sources!C939</f>
        <v>3504502</v>
      </c>
      <c r="D1324" s="33" t="str">
        <f>Permitted_sources!V939</f>
        <v>20200201</v>
      </c>
      <c r="E1324" s="33" t="str">
        <f>VLOOKUP(D1324,SCC_xref!$L$6:$M1742,2,FALSE)</f>
        <v>Permitted Compressor Engines</v>
      </c>
      <c r="F1324" s="214">
        <f>Permitted_sources!W939</f>
        <v>18.2</v>
      </c>
      <c r="G1324" s="214">
        <f>Permitted_sources!X939</f>
        <v>1.3</v>
      </c>
      <c r="H1324" s="214">
        <f>Permitted_sources!Y939</f>
        <v>27.5</v>
      </c>
      <c r="I1324" s="214">
        <f>Permitted_sources!Z939</f>
        <v>0.2</v>
      </c>
      <c r="J1324" s="214">
        <f>Permitted_sources!AA939</f>
        <v>0.4</v>
      </c>
      <c r="K1324" s="395" t="str">
        <f t="shared" si="20"/>
        <v>Tribal/Non-tribal</v>
      </c>
    </row>
    <row r="1325" spans="1:11" s="33" customFormat="1">
      <c r="A1325" s="33" t="s">
        <v>387</v>
      </c>
      <c r="B1325" s="33" t="str">
        <f>Permitted_sources!B940</f>
        <v>35</v>
      </c>
      <c r="C1325" s="33" t="str">
        <f>Permitted_sources!C940</f>
        <v>3504502</v>
      </c>
      <c r="D1325" s="33" t="str">
        <f>Permitted_sources!V940</f>
        <v>20200201</v>
      </c>
      <c r="E1325" s="33" t="str">
        <f>VLOOKUP(D1325,SCC_xref!$L$6:$M1743,2,FALSE)</f>
        <v>Permitted Compressor Engines</v>
      </c>
      <c r="F1325" s="214">
        <f>Permitted_sources!W940</f>
        <v>18.3</v>
      </c>
      <c r="G1325" s="214">
        <f>Permitted_sources!X940</f>
        <v>1.3</v>
      </c>
      <c r="H1325" s="214">
        <f>Permitted_sources!Y940</f>
        <v>27.7</v>
      </c>
      <c r="I1325" s="214">
        <f>Permitted_sources!Z940</f>
        <v>0.2</v>
      </c>
      <c r="J1325" s="214">
        <f>Permitted_sources!AA940</f>
        <v>0.4</v>
      </c>
      <c r="K1325" s="395" t="str">
        <f t="shared" si="20"/>
        <v>Tribal/Non-tribal</v>
      </c>
    </row>
    <row r="1326" spans="1:11" s="33" customFormat="1">
      <c r="A1326" s="33" t="s">
        <v>387</v>
      </c>
      <c r="B1326" s="33" t="str">
        <f>Permitted_sources!B941</f>
        <v>35</v>
      </c>
      <c r="C1326" s="33" t="str">
        <f>Permitted_sources!C941</f>
        <v>3504502</v>
      </c>
      <c r="D1326" s="33" t="str">
        <f>Permitted_sources!V941</f>
        <v>20200201</v>
      </c>
      <c r="E1326" s="33" t="str">
        <f>VLOOKUP(D1326,SCC_xref!$L$6:$M1744,2,FALSE)</f>
        <v>Permitted Compressor Engines</v>
      </c>
      <c r="F1326" s="214">
        <f>Permitted_sources!W941</f>
        <v>45.1</v>
      </c>
      <c r="G1326" s="214">
        <f>Permitted_sources!X941</f>
        <v>13.1</v>
      </c>
      <c r="H1326" s="214">
        <f>Permitted_sources!Y941</f>
        <v>42.8</v>
      </c>
      <c r="I1326" s="214">
        <f>Permitted_sources!Z941</f>
        <v>0.4</v>
      </c>
      <c r="J1326" s="214">
        <f>Permitted_sources!AA941</f>
        <v>0.8</v>
      </c>
      <c r="K1326" s="395" t="str">
        <f t="shared" si="20"/>
        <v>Tribal/Non-tribal</v>
      </c>
    </row>
    <row r="1327" spans="1:11" s="33" customFormat="1">
      <c r="A1327" s="33" t="s">
        <v>387</v>
      </c>
      <c r="B1327" s="33" t="str">
        <f>Permitted_sources!B942</f>
        <v>35</v>
      </c>
      <c r="C1327" s="33" t="str">
        <f>Permitted_sources!C942</f>
        <v>3504502</v>
      </c>
      <c r="D1327" s="33" t="str">
        <f>Permitted_sources!V942</f>
        <v>20200201</v>
      </c>
      <c r="E1327" s="33" t="str">
        <f>VLOOKUP(D1327,SCC_xref!$L$6:$M1745,2,FALSE)</f>
        <v>Permitted Compressor Engines</v>
      </c>
      <c r="F1327" s="214">
        <f>Permitted_sources!W942</f>
        <v>52.9</v>
      </c>
      <c r="G1327" s="214">
        <f>Permitted_sources!X942</f>
        <v>15.4</v>
      </c>
      <c r="H1327" s="214">
        <f>Permitted_sources!Y942</f>
        <v>50.2</v>
      </c>
      <c r="I1327" s="214">
        <f>Permitted_sources!Z942</f>
        <v>0.5</v>
      </c>
      <c r="J1327" s="214">
        <f>Permitted_sources!AA942</f>
        <v>0.9</v>
      </c>
      <c r="K1327" s="395" t="str">
        <f t="shared" si="20"/>
        <v>Tribal/Non-tribal</v>
      </c>
    </row>
    <row r="1328" spans="1:11" s="33" customFormat="1">
      <c r="A1328" s="33" t="s">
        <v>387</v>
      </c>
      <c r="B1328" s="33" t="str">
        <f>Permitted_sources!B943</f>
        <v>35</v>
      </c>
      <c r="C1328" s="33" t="str">
        <f>Permitted_sources!C943</f>
        <v>3504502</v>
      </c>
      <c r="D1328" s="33" t="str">
        <f>Permitted_sources!V943</f>
        <v>20200201</v>
      </c>
      <c r="E1328" s="33" t="str">
        <f>VLOOKUP(D1328,SCC_xref!$L$6:$M1746,2,FALSE)</f>
        <v>Permitted Compressor Engines</v>
      </c>
      <c r="F1328" s="214">
        <f>Permitted_sources!W943</f>
        <v>45.6</v>
      </c>
      <c r="G1328" s="214">
        <f>Permitted_sources!X943</f>
        <v>13.2</v>
      </c>
      <c r="H1328" s="214">
        <f>Permitted_sources!Y943</f>
        <v>43.3</v>
      </c>
      <c r="I1328" s="214">
        <f>Permitted_sources!Z943</f>
        <v>0.4</v>
      </c>
      <c r="J1328" s="214">
        <f>Permitted_sources!AA943</f>
        <v>0.8</v>
      </c>
      <c r="K1328" s="395" t="str">
        <f t="shared" si="20"/>
        <v>Tribal/Non-tribal</v>
      </c>
    </row>
    <row r="1329" spans="1:11" s="33" customFormat="1">
      <c r="A1329" s="33" t="s">
        <v>387</v>
      </c>
      <c r="B1329" s="33" t="str">
        <f>Permitted_sources!B944</f>
        <v>35</v>
      </c>
      <c r="C1329" s="33" t="str">
        <f>Permitted_sources!C944</f>
        <v>3504502</v>
      </c>
      <c r="D1329" s="33" t="str">
        <f>Permitted_sources!V944</f>
        <v>20200201</v>
      </c>
      <c r="E1329" s="33" t="str">
        <f>VLOOKUP(D1329,SCC_xref!$L$6:$M1747,2,FALSE)</f>
        <v>Permitted Compressor Engines</v>
      </c>
      <c r="F1329" s="214">
        <f>Permitted_sources!W944</f>
        <v>30.7</v>
      </c>
      <c r="G1329" s="214">
        <f>Permitted_sources!X944</f>
        <v>8.9</v>
      </c>
      <c r="H1329" s="214">
        <f>Permitted_sources!Y944</f>
        <v>29.1</v>
      </c>
      <c r="I1329" s="214">
        <f>Permitted_sources!Z944</f>
        <v>0.2</v>
      </c>
      <c r="J1329" s="214">
        <f>Permitted_sources!AA944</f>
        <v>0.4</v>
      </c>
      <c r="K1329" s="395" t="str">
        <f t="shared" si="20"/>
        <v>Tribal/Non-tribal</v>
      </c>
    </row>
    <row r="1330" spans="1:11" s="33" customFormat="1">
      <c r="A1330" s="33" t="s">
        <v>387</v>
      </c>
      <c r="B1330" s="33" t="str">
        <f>Permitted_sources!B945</f>
        <v>35</v>
      </c>
      <c r="C1330" s="33" t="str">
        <f>Permitted_sources!C945</f>
        <v>3504502</v>
      </c>
      <c r="D1330" s="33" t="str">
        <f>Permitted_sources!V945</f>
        <v>20200252</v>
      </c>
      <c r="E1330" s="33" t="str">
        <f>VLOOKUP(D1330,SCC_xref!$L$6:$M1748,2,FALSE)</f>
        <v>Permitted Compressor Engines</v>
      </c>
      <c r="F1330" s="214">
        <f>Permitted_sources!W945</f>
        <v>128.69999999999999</v>
      </c>
      <c r="G1330" s="214">
        <f>Permitted_sources!X945</f>
        <v>60</v>
      </c>
      <c r="H1330" s="214">
        <f>Permitted_sources!Y945</f>
        <v>56.9</v>
      </c>
      <c r="I1330" s="214">
        <f>Permitted_sources!Z945</f>
        <v>0</v>
      </c>
      <c r="J1330" s="214">
        <f>Permitted_sources!AA945</f>
        <v>1.9</v>
      </c>
      <c r="K1330" s="395" t="str">
        <f t="shared" si="20"/>
        <v>Tribal/Non-tribal</v>
      </c>
    </row>
    <row r="1331" spans="1:11" s="33" customFormat="1">
      <c r="A1331" s="33" t="s">
        <v>387</v>
      </c>
      <c r="B1331" s="33" t="str">
        <f>Permitted_sources!B946</f>
        <v>35</v>
      </c>
      <c r="C1331" s="33" t="str">
        <f>Permitted_sources!C946</f>
        <v>3504502</v>
      </c>
      <c r="D1331" s="33" t="str">
        <f>Permitted_sources!V946</f>
        <v>20200252</v>
      </c>
      <c r="E1331" s="33" t="str">
        <f>VLOOKUP(D1331,SCC_xref!$L$6:$M1749,2,FALSE)</f>
        <v>Permitted Compressor Engines</v>
      </c>
      <c r="F1331" s="214">
        <f>Permitted_sources!W946</f>
        <v>77.8</v>
      </c>
      <c r="G1331" s="214">
        <f>Permitted_sources!X946</f>
        <v>36.299999999999997</v>
      </c>
      <c r="H1331" s="214">
        <f>Permitted_sources!Y946</f>
        <v>34.4</v>
      </c>
      <c r="I1331" s="214">
        <f>Permitted_sources!Z946</f>
        <v>0</v>
      </c>
      <c r="J1331" s="214">
        <f>Permitted_sources!AA946</f>
        <v>1.1000000000000001</v>
      </c>
      <c r="K1331" s="395" t="str">
        <f t="shared" si="20"/>
        <v>Tribal/Non-tribal</v>
      </c>
    </row>
    <row r="1332" spans="1:11" s="33" customFormat="1">
      <c r="A1332" s="33" t="s">
        <v>387</v>
      </c>
      <c r="B1332" s="33" t="str">
        <f>Permitted_sources!B947</f>
        <v>35</v>
      </c>
      <c r="C1332" s="33" t="str">
        <f>Permitted_sources!C947</f>
        <v>3504502</v>
      </c>
      <c r="D1332" s="33" t="str">
        <f>Permitted_sources!V947</f>
        <v>20200252</v>
      </c>
      <c r="E1332" s="33" t="str">
        <f>VLOOKUP(D1332,SCC_xref!$L$6:$M1750,2,FALSE)</f>
        <v>Permitted Compressor Engines</v>
      </c>
      <c r="F1332" s="214">
        <f>Permitted_sources!W947</f>
        <v>121.5</v>
      </c>
      <c r="G1332" s="214">
        <f>Permitted_sources!X947</f>
        <v>56.7</v>
      </c>
      <c r="H1332" s="214">
        <f>Permitted_sources!Y947</f>
        <v>53.7</v>
      </c>
      <c r="I1332" s="214">
        <f>Permitted_sources!Z947</f>
        <v>0</v>
      </c>
      <c r="J1332" s="214">
        <f>Permitted_sources!AA947</f>
        <v>1.8</v>
      </c>
      <c r="K1332" s="395" t="str">
        <f t="shared" si="20"/>
        <v>Tribal/Non-tribal</v>
      </c>
    </row>
    <row r="1333" spans="1:11" s="33" customFormat="1">
      <c r="A1333" s="33" t="s">
        <v>387</v>
      </c>
      <c r="B1333" s="33" t="str">
        <f>Permitted_sources!B948</f>
        <v>35</v>
      </c>
      <c r="C1333" s="33" t="str">
        <f>Permitted_sources!C948</f>
        <v>3504502</v>
      </c>
      <c r="D1333" s="33" t="str">
        <f>Permitted_sources!V948</f>
        <v>31000404</v>
      </c>
      <c r="E1333" s="33" t="str">
        <f>VLOOKUP(D1333,SCC_xref!$L$6:$M1751,2,FALSE)</f>
        <v>Permitted Process Heaters</v>
      </c>
      <c r="F1333" s="214">
        <f>Permitted_sources!W948</f>
        <v>18</v>
      </c>
      <c r="G1333" s="214">
        <f>Permitted_sources!X948</f>
        <v>0.4</v>
      </c>
      <c r="H1333" s="214">
        <f>Permitted_sources!Y948</f>
        <v>4.5</v>
      </c>
      <c r="I1333" s="214">
        <f>Permitted_sources!Z948</f>
        <v>0.1</v>
      </c>
      <c r="J1333" s="214">
        <f>Permitted_sources!AA948</f>
        <v>0.8</v>
      </c>
      <c r="K1333" s="395" t="str">
        <f t="shared" si="20"/>
        <v>Tribal/Non-tribal</v>
      </c>
    </row>
    <row r="1334" spans="1:11" s="33" customFormat="1">
      <c r="A1334" s="33" t="s">
        <v>387</v>
      </c>
      <c r="B1334" s="33" t="str">
        <f>Permitted_sources!B949</f>
        <v>35</v>
      </c>
      <c r="C1334" s="33" t="str">
        <f>Permitted_sources!C949</f>
        <v>3504502</v>
      </c>
      <c r="D1334" s="33" t="str">
        <f>Permitted_sources!V949</f>
        <v>31000404</v>
      </c>
      <c r="E1334" s="33" t="str">
        <f>VLOOKUP(D1334,SCC_xref!$L$6:$M1752,2,FALSE)</f>
        <v>Permitted Process Heaters</v>
      </c>
      <c r="F1334" s="214">
        <f>Permitted_sources!W949</f>
        <v>0.3</v>
      </c>
      <c r="G1334" s="214">
        <f>Permitted_sources!X949</f>
        <v>0</v>
      </c>
      <c r="H1334" s="214">
        <f>Permitted_sources!Y949</f>
        <v>0.1</v>
      </c>
      <c r="I1334" s="214">
        <f>Permitted_sources!Z949</f>
        <v>0</v>
      </c>
      <c r="J1334" s="214">
        <f>Permitted_sources!AA949</f>
        <v>0</v>
      </c>
      <c r="K1334" s="395" t="str">
        <f t="shared" si="20"/>
        <v>Tribal/Non-tribal</v>
      </c>
    </row>
    <row r="1335" spans="1:11" s="33" customFormat="1">
      <c r="A1335" s="33" t="s">
        <v>387</v>
      </c>
      <c r="B1335" s="33" t="str">
        <f>Permitted_sources!B950</f>
        <v>35</v>
      </c>
      <c r="C1335" s="33" t="str">
        <f>Permitted_sources!C950</f>
        <v>3504502</v>
      </c>
      <c r="D1335" s="33" t="str">
        <f>Permitted_sources!V950</f>
        <v>31000404</v>
      </c>
      <c r="E1335" s="33" t="str">
        <f>VLOOKUP(D1335,SCC_xref!$L$6:$M1753,2,FALSE)</f>
        <v>Permitted Process Heaters</v>
      </c>
      <c r="F1335" s="214">
        <f>Permitted_sources!W950</f>
        <v>1.5</v>
      </c>
      <c r="G1335" s="214">
        <f>Permitted_sources!X950</f>
        <v>0.1</v>
      </c>
      <c r="H1335" s="214">
        <f>Permitted_sources!Y950</f>
        <v>0.3</v>
      </c>
      <c r="I1335" s="214">
        <f>Permitted_sources!Z950</f>
        <v>0</v>
      </c>
      <c r="J1335" s="214">
        <f>Permitted_sources!AA950</f>
        <v>0.1</v>
      </c>
      <c r="K1335" s="395" t="str">
        <f t="shared" si="20"/>
        <v>Tribal/Non-tribal</v>
      </c>
    </row>
    <row r="1336" spans="1:11" s="33" customFormat="1">
      <c r="A1336" s="33" t="s">
        <v>387</v>
      </c>
      <c r="B1336" s="33" t="str">
        <f>Permitted_sources!B951</f>
        <v>35</v>
      </c>
      <c r="C1336" s="33" t="str">
        <f>Permitted_sources!C951</f>
        <v>3504502</v>
      </c>
      <c r="D1336" s="33" t="str">
        <f>Permitted_sources!V951</f>
        <v>31000404</v>
      </c>
      <c r="E1336" s="33" t="str">
        <f>VLOOKUP(D1336,SCC_xref!$L$6:$M1754,2,FALSE)</f>
        <v>Permitted Process Heaters</v>
      </c>
      <c r="F1336" s="214">
        <f>Permitted_sources!W951</f>
        <v>1.8</v>
      </c>
      <c r="G1336" s="214">
        <f>Permitted_sources!X951</f>
        <v>0.1</v>
      </c>
      <c r="H1336" s="214">
        <f>Permitted_sources!Y951</f>
        <v>0.4</v>
      </c>
      <c r="I1336" s="214">
        <f>Permitted_sources!Z951</f>
        <v>0</v>
      </c>
      <c r="J1336" s="214">
        <f>Permitted_sources!AA951</f>
        <v>0.1</v>
      </c>
      <c r="K1336" s="395" t="str">
        <f t="shared" si="20"/>
        <v>Tribal/Non-tribal</v>
      </c>
    </row>
    <row r="1337" spans="1:11" s="33" customFormat="1">
      <c r="A1337" s="33" t="s">
        <v>387</v>
      </c>
      <c r="B1337" s="33" t="str">
        <f>Permitted_sources!B952</f>
        <v>35</v>
      </c>
      <c r="C1337" s="33" t="str">
        <f>Permitted_sources!C952</f>
        <v>3504502</v>
      </c>
      <c r="D1337" s="33" t="str">
        <f>Permitted_sources!V952</f>
        <v>20200201</v>
      </c>
      <c r="E1337" s="33" t="str">
        <f>VLOOKUP(D1337,SCC_xref!$L$6:$M1755,2,FALSE)</f>
        <v>Permitted Compressor Engines</v>
      </c>
      <c r="F1337" s="214">
        <f>Permitted_sources!W952</f>
        <v>15.7</v>
      </c>
      <c r="G1337" s="214">
        <f>Permitted_sources!X952</f>
        <v>1.1000000000000001</v>
      </c>
      <c r="H1337" s="214">
        <f>Permitted_sources!Y952</f>
        <v>23.7</v>
      </c>
      <c r="I1337" s="214">
        <f>Permitted_sources!Z952</f>
        <v>0.2</v>
      </c>
      <c r="J1337" s="214">
        <f>Permitted_sources!AA952</f>
        <v>0.4</v>
      </c>
      <c r="K1337" s="395" t="str">
        <f t="shared" si="20"/>
        <v>Tribal/Non-tribal</v>
      </c>
    </row>
    <row r="1338" spans="1:11" s="33" customFormat="1">
      <c r="A1338" s="33" t="s">
        <v>387</v>
      </c>
      <c r="B1338" s="33" t="str">
        <f>Permitted_sources!B953</f>
        <v>35</v>
      </c>
      <c r="C1338" s="33" t="str">
        <f>Permitted_sources!C953</f>
        <v>3504502</v>
      </c>
      <c r="D1338" s="33" t="str">
        <f>Permitted_sources!V953</f>
        <v>31000404</v>
      </c>
      <c r="E1338" s="33" t="str">
        <f>VLOOKUP(D1338,SCC_xref!$L$6:$M1756,2,FALSE)</f>
        <v>Permitted Process Heaters</v>
      </c>
      <c r="F1338" s="214">
        <f>Permitted_sources!W953</f>
        <v>0.1</v>
      </c>
      <c r="G1338" s="214">
        <f>Permitted_sources!X953</f>
        <v>0</v>
      </c>
      <c r="H1338" s="214">
        <f>Permitted_sources!Y953</f>
        <v>0</v>
      </c>
      <c r="I1338" s="214">
        <f>Permitted_sources!Z953</f>
        <v>0</v>
      </c>
      <c r="J1338" s="214">
        <f>Permitted_sources!AA953</f>
        <v>0</v>
      </c>
      <c r="K1338" s="395" t="str">
        <f t="shared" si="20"/>
        <v>Tribal/Non-tribal</v>
      </c>
    </row>
    <row r="1339" spans="1:11" s="33" customFormat="1">
      <c r="A1339" s="33" t="s">
        <v>387</v>
      </c>
      <c r="B1339" s="33" t="str">
        <f>Permitted_sources!B954</f>
        <v>35</v>
      </c>
      <c r="C1339" s="33" t="str">
        <f>Permitted_sources!C954</f>
        <v>3504502</v>
      </c>
      <c r="D1339" s="33" t="str">
        <f>Permitted_sources!V954</f>
        <v>31000301</v>
      </c>
      <c r="E1339" s="33" t="str">
        <f>VLOOKUP(D1339,SCC_xref!$L$6:$M1757,2,FALSE)</f>
        <v>Permitted Dehydrator</v>
      </c>
      <c r="F1339" s="214">
        <f>Permitted_sources!W954</f>
        <v>0</v>
      </c>
      <c r="G1339" s="214">
        <f>Permitted_sources!X954</f>
        <v>0.6</v>
      </c>
      <c r="H1339" s="214">
        <f>Permitted_sources!Y954</f>
        <v>0</v>
      </c>
      <c r="I1339" s="214">
        <f>Permitted_sources!Z954</f>
        <v>0</v>
      </c>
      <c r="J1339" s="214">
        <f>Permitted_sources!AA954</f>
        <v>0</v>
      </c>
      <c r="K1339" s="395" t="str">
        <f t="shared" si="20"/>
        <v>Tribal/Non-tribal</v>
      </c>
    </row>
    <row r="1340" spans="1:11" s="33" customFormat="1">
      <c r="A1340" s="33" t="s">
        <v>387</v>
      </c>
      <c r="B1340" s="33" t="str">
        <f>Permitted_sources!B955</f>
        <v>35</v>
      </c>
      <c r="C1340" s="33" t="str">
        <f>Permitted_sources!C955</f>
        <v>3504502</v>
      </c>
      <c r="D1340" s="33" t="str">
        <f>Permitted_sources!V955</f>
        <v>31000302</v>
      </c>
      <c r="E1340" s="33" t="str">
        <f>VLOOKUP(D1340,SCC_xref!$L$6:$M1758,2,FALSE)</f>
        <v>Permitted Dehydrator</v>
      </c>
      <c r="F1340" s="214">
        <f>Permitted_sources!W955</f>
        <v>0.2</v>
      </c>
      <c r="G1340" s="214">
        <f>Permitted_sources!X955</f>
        <v>0</v>
      </c>
      <c r="H1340" s="214">
        <f>Permitted_sources!Y955</f>
        <v>0.2</v>
      </c>
      <c r="I1340" s="214">
        <f>Permitted_sources!Z955</f>
        <v>0</v>
      </c>
      <c r="J1340" s="214">
        <f>Permitted_sources!AA955</f>
        <v>0.1</v>
      </c>
      <c r="K1340" s="395" t="str">
        <f t="shared" si="20"/>
        <v>Tribal/Non-tribal</v>
      </c>
    </row>
    <row r="1341" spans="1:11" s="33" customFormat="1">
      <c r="A1341" s="33" t="s">
        <v>387</v>
      </c>
      <c r="B1341" s="33" t="str">
        <f>Permitted_sources!B956</f>
        <v>35</v>
      </c>
      <c r="C1341" s="33" t="str">
        <f>Permitted_sources!C956</f>
        <v>3504502</v>
      </c>
      <c r="D1341" s="33" t="str">
        <f>Permitted_sources!V956</f>
        <v>20200254</v>
      </c>
      <c r="E1341" s="33" t="str">
        <f>VLOOKUP(D1341,SCC_xref!$L$6:$M1759,2,FALSE)</f>
        <v>Permitted Compressor Engines</v>
      </c>
      <c r="F1341" s="214">
        <f>Permitted_sources!W956</f>
        <v>19.600000000000001</v>
      </c>
      <c r="G1341" s="214">
        <f>Permitted_sources!X956</f>
        <v>6.3</v>
      </c>
      <c r="H1341" s="214">
        <f>Permitted_sources!Y956</f>
        <v>19.600000000000001</v>
      </c>
      <c r="I1341" s="214">
        <f>Permitted_sources!Z956</f>
        <v>0</v>
      </c>
      <c r="J1341" s="214">
        <f>Permitted_sources!AA956</f>
        <v>0.4</v>
      </c>
      <c r="K1341" s="395" t="str">
        <f t="shared" si="20"/>
        <v>Tribal/Non-tribal</v>
      </c>
    </row>
    <row r="1342" spans="1:11" s="33" customFormat="1">
      <c r="A1342" s="33" t="s">
        <v>387</v>
      </c>
      <c r="B1342" s="33" t="str">
        <f>Permitted_sources!B957</f>
        <v>35</v>
      </c>
      <c r="C1342" s="33" t="str">
        <f>Permitted_sources!C957</f>
        <v>3504502</v>
      </c>
      <c r="D1342" s="33" t="str">
        <f>Permitted_sources!V957</f>
        <v>31000205</v>
      </c>
      <c r="E1342" s="33" t="str">
        <f>VLOOKUP(D1342,SCC_xref!$L$6:$M1760,2,FALSE)</f>
        <v>Permitted Natural Gas Production, Flares</v>
      </c>
      <c r="F1342" s="214">
        <f>Permitted_sources!W957</f>
        <v>1.6</v>
      </c>
      <c r="G1342" s="214">
        <f>Permitted_sources!X957</f>
        <v>3.1</v>
      </c>
      <c r="H1342" s="214">
        <f>Permitted_sources!Y957</f>
        <v>11.6</v>
      </c>
      <c r="I1342" s="214">
        <f>Permitted_sources!Z957</f>
        <v>0</v>
      </c>
      <c r="J1342" s="214">
        <f>Permitted_sources!AA957</f>
        <v>0</v>
      </c>
      <c r="K1342" s="395" t="str">
        <f t="shared" si="20"/>
        <v>Tribal/Non-tribal</v>
      </c>
    </row>
    <row r="1343" spans="1:11" s="33" customFormat="1">
      <c r="A1343" s="33" t="s">
        <v>387</v>
      </c>
      <c r="B1343" s="33" t="str">
        <f>Permitted_sources!B958</f>
        <v>35</v>
      </c>
      <c r="C1343" s="33" t="str">
        <f>Permitted_sources!C958</f>
        <v>3504502</v>
      </c>
      <c r="D1343" s="33" t="str">
        <f>Permitted_sources!V958</f>
        <v>31000205</v>
      </c>
      <c r="E1343" s="33" t="str">
        <f>VLOOKUP(D1343,SCC_xref!$L$6:$M1761,2,FALSE)</f>
        <v>Permitted Natural Gas Production, Flares</v>
      </c>
      <c r="F1343" s="214">
        <f>Permitted_sources!W958</f>
        <v>0.1</v>
      </c>
      <c r="G1343" s="214">
        <f>Permitted_sources!X958</f>
        <v>0</v>
      </c>
      <c r="H1343" s="214">
        <f>Permitted_sources!Y958</f>
        <v>0.3</v>
      </c>
      <c r="I1343" s="214">
        <f>Permitted_sources!Z958</f>
        <v>0</v>
      </c>
      <c r="J1343" s="214">
        <f>Permitted_sources!AA958</f>
        <v>0</v>
      </c>
      <c r="K1343" s="395" t="str">
        <f t="shared" si="20"/>
        <v>Tribal/Non-tribal</v>
      </c>
    </row>
    <row r="1344" spans="1:11" s="33" customFormat="1">
      <c r="A1344" s="33" t="s">
        <v>387</v>
      </c>
      <c r="B1344" s="33" t="str">
        <f>Permitted_sources!B959</f>
        <v>35</v>
      </c>
      <c r="C1344" s="33" t="str">
        <f>Permitted_sources!C959</f>
        <v>3504502</v>
      </c>
      <c r="D1344" s="33" t="str">
        <f>Permitted_sources!V959</f>
        <v>31000304</v>
      </c>
      <c r="E1344" s="33" t="str">
        <f>VLOOKUP(D1344,SCC_xref!$L$6:$M1762,2,FALSE)</f>
        <v>Permitted Dehydrator</v>
      </c>
      <c r="F1344" s="214">
        <f>Permitted_sources!W959</f>
        <v>0</v>
      </c>
      <c r="G1344" s="214">
        <f>Permitted_sources!X959</f>
        <v>0.2</v>
      </c>
      <c r="H1344" s="214">
        <f>Permitted_sources!Y959</f>
        <v>0</v>
      </c>
      <c r="I1344" s="214">
        <f>Permitted_sources!Z959</f>
        <v>0</v>
      </c>
      <c r="J1344" s="214">
        <f>Permitted_sources!AA959</f>
        <v>0</v>
      </c>
      <c r="K1344" s="395" t="str">
        <f t="shared" si="20"/>
        <v>Tribal/Non-tribal</v>
      </c>
    </row>
    <row r="1345" spans="1:11" s="33" customFormat="1">
      <c r="A1345" s="33" t="s">
        <v>387</v>
      </c>
      <c r="B1345" s="33" t="str">
        <f>Permitted_sources!B960</f>
        <v>35</v>
      </c>
      <c r="C1345" s="33" t="str">
        <f>Permitted_sources!C960</f>
        <v>3504502</v>
      </c>
      <c r="D1345" s="33" t="str">
        <f>Permitted_sources!V960</f>
        <v>31088811</v>
      </c>
      <c r="E1345" s="33" t="str">
        <f>VLOOKUP(D1345,SCC_xref!$L$6:$M1763,2,FALSE)</f>
        <v>Permitted Fugitives</v>
      </c>
      <c r="F1345" s="214">
        <f>Permitted_sources!W960</f>
        <v>0</v>
      </c>
      <c r="G1345" s="214">
        <f>Permitted_sources!X960</f>
        <v>3</v>
      </c>
      <c r="H1345" s="214">
        <f>Permitted_sources!Y960</f>
        <v>0</v>
      </c>
      <c r="I1345" s="214">
        <f>Permitted_sources!Z960</f>
        <v>0</v>
      </c>
      <c r="J1345" s="214">
        <f>Permitted_sources!AA960</f>
        <v>0</v>
      </c>
      <c r="K1345" s="395" t="str">
        <f t="shared" si="20"/>
        <v>Tribal/Non-tribal</v>
      </c>
    </row>
    <row r="1346" spans="1:11" s="33" customFormat="1">
      <c r="A1346" s="33" t="s">
        <v>387</v>
      </c>
      <c r="B1346" s="33" t="str">
        <f>Permitted_sources!B961</f>
        <v>35</v>
      </c>
      <c r="C1346" s="33" t="str">
        <f>Permitted_sources!C961</f>
        <v>3504502</v>
      </c>
      <c r="D1346" s="33" t="str">
        <f>Permitted_sources!V961</f>
        <v>31000305</v>
      </c>
      <c r="E1346" s="33" t="str">
        <f>VLOOKUP(D1346,SCC_xref!$L$6:$M1764,2,FALSE)</f>
        <v>Permitted Natural Gas Production, Gas Sweetening: Amine Process</v>
      </c>
      <c r="F1346" s="214">
        <f>Permitted_sources!W961</f>
        <v>0</v>
      </c>
      <c r="G1346" s="214">
        <f>Permitted_sources!X961</f>
        <v>8.5</v>
      </c>
      <c r="H1346" s="214">
        <f>Permitted_sources!Y961</f>
        <v>0</v>
      </c>
      <c r="I1346" s="214">
        <f>Permitted_sources!Z961</f>
        <v>0</v>
      </c>
      <c r="J1346" s="214">
        <f>Permitted_sources!AA961</f>
        <v>0</v>
      </c>
      <c r="K1346" s="395" t="str">
        <f t="shared" si="20"/>
        <v>Tribal/Non-tribal</v>
      </c>
    </row>
    <row r="1347" spans="1:11" s="33" customFormat="1">
      <c r="A1347" s="33" t="s">
        <v>387</v>
      </c>
      <c r="B1347" s="33" t="str">
        <f>Permitted_sources!B962</f>
        <v>35</v>
      </c>
      <c r="C1347" s="33" t="str">
        <f>Permitted_sources!C962</f>
        <v>3504502</v>
      </c>
      <c r="D1347" s="33" t="str">
        <f>Permitted_sources!V962</f>
        <v>40400314</v>
      </c>
      <c r="E1347" s="33" t="str">
        <f>VLOOKUP(D1347,SCC_xref!$L$6:$M1765,2,FALSE)</f>
        <v>Permitted Tank Losses</v>
      </c>
      <c r="F1347" s="214">
        <f>Permitted_sources!W962</f>
        <v>0</v>
      </c>
      <c r="G1347" s="214">
        <f>Permitted_sources!X962</f>
        <v>6</v>
      </c>
      <c r="H1347" s="214">
        <f>Permitted_sources!Y962</f>
        <v>0</v>
      </c>
      <c r="I1347" s="214">
        <f>Permitted_sources!Z962</f>
        <v>0</v>
      </c>
      <c r="J1347" s="214">
        <f>Permitted_sources!AA962</f>
        <v>0</v>
      </c>
      <c r="K1347" s="395" t="str">
        <f t="shared" si="20"/>
        <v>Tribal/Non-tribal</v>
      </c>
    </row>
    <row r="1348" spans="1:11" s="33" customFormat="1">
      <c r="A1348" s="33" t="s">
        <v>387</v>
      </c>
      <c r="B1348" s="33" t="str">
        <f>Permitted_sources!B963</f>
        <v>35</v>
      </c>
      <c r="C1348" s="33" t="str">
        <f>Permitted_sources!C963</f>
        <v>3504502</v>
      </c>
      <c r="D1348" s="33" t="str">
        <f>Permitted_sources!V963</f>
        <v>40400314</v>
      </c>
      <c r="E1348" s="33" t="str">
        <f>VLOOKUP(D1348,SCC_xref!$L$6:$M1766,2,FALSE)</f>
        <v>Permitted Tank Losses</v>
      </c>
      <c r="F1348" s="214">
        <f>Permitted_sources!W963</f>
        <v>0</v>
      </c>
      <c r="G1348" s="214">
        <f>Permitted_sources!X963</f>
        <v>4</v>
      </c>
      <c r="H1348" s="214">
        <f>Permitted_sources!Y963</f>
        <v>0</v>
      </c>
      <c r="I1348" s="214">
        <f>Permitted_sources!Z963</f>
        <v>0</v>
      </c>
      <c r="J1348" s="214">
        <f>Permitted_sources!AA963</f>
        <v>0</v>
      </c>
      <c r="K1348" s="395" t="str">
        <f t="shared" si="20"/>
        <v>Tribal/Non-tribal</v>
      </c>
    </row>
    <row r="1349" spans="1:11" s="33" customFormat="1">
      <c r="A1349" s="33" t="s">
        <v>387</v>
      </c>
      <c r="B1349" s="33" t="str">
        <f>Permitted_sources!B964</f>
        <v>35</v>
      </c>
      <c r="C1349" s="33" t="str">
        <f>Permitted_sources!C964</f>
        <v>3504502</v>
      </c>
      <c r="D1349" s="33" t="str">
        <f>Permitted_sources!V964</f>
        <v>40400301</v>
      </c>
      <c r="E1349" s="33" t="str">
        <f>VLOOKUP(D1349,SCC_xref!$L$6:$M1767,2,FALSE)</f>
        <v>Permitted Tank Losses</v>
      </c>
      <c r="F1349" s="214">
        <f>Permitted_sources!W964</f>
        <v>0</v>
      </c>
      <c r="G1349" s="214">
        <f>Permitted_sources!X964</f>
        <v>0.6</v>
      </c>
      <c r="H1349" s="214">
        <f>Permitted_sources!Y964</f>
        <v>0</v>
      </c>
      <c r="I1349" s="214">
        <f>Permitted_sources!Z964</f>
        <v>0</v>
      </c>
      <c r="J1349" s="214">
        <f>Permitted_sources!AA964</f>
        <v>0</v>
      </c>
      <c r="K1349" s="395" t="str">
        <f t="shared" si="20"/>
        <v>Tribal/Non-tribal</v>
      </c>
    </row>
    <row r="1350" spans="1:11" s="33" customFormat="1">
      <c r="A1350" s="33" t="s">
        <v>387</v>
      </c>
      <c r="B1350" s="33" t="str">
        <f>Permitted_sources!B965</f>
        <v>35</v>
      </c>
      <c r="C1350" s="33" t="str">
        <f>Permitted_sources!C965</f>
        <v>3504502</v>
      </c>
      <c r="D1350" s="33" t="str">
        <f>Permitted_sources!V965</f>
        <v>40400311</v>
      </c>
      <c r="E1350" s="33" t="str">
        <f>VLOOKUP(D1350,SCC_xref!$L$6:$M1768,2,FALSE)</f>
        <v>Permitted Tank Losses</v>
      </c>
      <c r="F1350" s="214">
        <f>Permitted_sources!W965</f>
        <v>0</v>
      </c>
      <c r="G1350" s="214">
        <f>Permitted_sources!X965</f>
        <v>7.6</v>
      </c>
      <c r="H1350" s="214">
        <f>Permitted_sources!Y965</f>
        <v>0</v>
      </c>
      <c r="I1350" s="214">
        <f>Permitted_sources!Z965</f>
        <v>0</v>
      </c>
      <c r="J1350" s="214">
        <f>Permitted_sources!AA965</f>
        <v>0</v>
      </c>
      <c r="K1350" s="395" t="str">
        <f t="shared" si="20"/>
        <v>Tribal/Non-tribal</v>
      </c>
    </row>
    <row r="1351" spans="1:11" s="33" customFormat="1">
      <c r="A1351" s="33" t="s">
        <v>387</v>
      </c>
      <c r="B1351" s="33" t="str">
        <f>Permitted_sources!B966</f>
        <v>35</v>
      </c>
      <c r="C1351" s="33" t="str">
        <f>Permitted_sources!C966</f>
        <v>3504502</v>
      </c>
      <c r="D1351" s="33" t="str">
        <f>Permitted_sources!V966</f>
        <v>40400311</v>
      </c>
      <c r="E1351" s="33" t="str">
        <f>VLOOKUP(D1351,SCC_xref!$L$6:$M1769,2,FALSE)</f>
        <v>Permitted Tank Losses</v>
      </c>
      <c r="F1351" s="214">
        <f>Permitted_sources!W966</f>
        <v>0</v>
      </c>
      <c r="G1351" s="214">
        <f>Permitted_sources!X966</f>
        <v>5.4</v>
      </c>
      <c r="H1351" s="214">
        <f>Permitted_sources!Y966</f>
        <v>0</v>
      </c>
      <c r="I1351" s="214">
        <f>Permitted_sources!Z966</f>
        <v>0</v>
      </c>
      <c r="J1351" s="214">
        <f>Permitted_sources!AA966</f>
        <v>0</v>
      </c>
      <c r="K1351" s="395" t="str">
        <f t="shared" ref="K1351:K1414" si="21">IF(LEN(C1351)=5,"Total","Tribal/Non-tribal")</f>
        <v>Tribal/Non-tribal</v>
      </c>
    </row>
    <row r="1352" spans="1:11" s="33" customFormat="1">
      <c r="A1352" s="33" t="s">
        <v>387</v>
      </c>
      <c r="B1352" s="33" t="str">
        <f>Permitted_sources!B967</f>
        <v>35</v>
      </c>
      <c r="C1352" s="33" t="str">
        <f>Permitted_sources!C967</f>
        <v>3504502</v>
      </c>
      <c r="D1352" s="33" t="str">
        <f>Permitted_sources!V967</f>
        <v>40400311</v>
      </c>
      <c r="E1352" s="33" t="str">
        <f>VLOOKUP(D1352,SCC_xref!$L$6:$M1770,2,FALSE)</f>
        <v>Permitted Tank Losses</v>
      </c>
      <c r="F1352" s="214">
        <f>Permitted_sources!W967</f>
        <v>0</v>
      </c>
      <c r="G1352" s="214">
        <f>Permitted_sources!X967</f>
        <v>5.4</v>
      </c>
      <c r="H1352" s="214">
        <f>Permitted_sources!Y967</f>
        <v>0</v>
      </c>
      <c r="I1352" s="214">
        <f>Permitted_sources!Z967</f>
        <v>0</v>
      </c>
      <c r="J1352" s="214">
        <f>Permitted_sources!AA967</f>
        <v>0</v>
      </c>
      <c r="K1352" s="395" t="str">
        <f t="shared" si="21"/>
        <v>Tribal/Non-tribal</v>
      </c>
    </row>
    <row r="1353" spans="1:11" s="33" customFormat="1">
      <c r="A1353" s="33" t="s">
        <v>387</v>
      </c>
      <c r="B1353" s="33" t="str">
        <f>Permitted_sources!B968</f>
        <v>35</v>
      </c>
      <c r="C1353" s="33" t="str">
        <f>Permitted_sources!C968</f>
        <v>3504502</v>
      </c>
      <c r="D1353" s="33" t="str">
        <f>Permitted_sources!V968</f>
        <v>31000302</v>
      </c>
      <c r="E1353" s="33" t="str">
        <f>VLOOKUP(D1353,SCC_xref!$L$6:$M1771,2,FALSE)</f>
        <v>Permitted Dehydrator</v>
      </c>
      <c r="F1353" s="214">
        <f>Permitted_sources!W968</f>
        <v>0.2</v>
      </c>
      <c r="G1353" s="214">
        <f>Permitted_sources!X968</f>
        <v>0</v>
      </c>
      <c r="H1353" s="214">
        <f>Permitted_sources!Y968</f>
        <v>0.2</v>
      </c>
      <c r="I1353" s="214">
        <f>Permitted_sources!Z968</f>
        <v>0</v>
      </c>
      <c r="J1353" s="214">
        <f>Permitted_sources!AA968</f>
        <v>0.1</v>
      </c>
      <c r="K1353" s="395" t="str">
        <f t="shared" si="21"/>
        <v>Tribal/Non-tribal</v>
      </c>
    </row>
    <row r="1354" spans="1:11" s="33" customFormat="1">
      <c r="A1354" s="33" t="s">
        <v>387</v>
      </c>
      <c r="B1354" s="33" t="str">
        <f>Permitted_sources!B969</f>
        <v>35</v>
      </c>
      <c r="C1354" s="33" t="str">
        <f>Permitted_sources!C969</f>
        <v>3504502</v>
      </c>
      <c r="D1354" s="33" t="str">
        <f>Permitted_sources!V969</f>
        <v>31088811</v>
      </c>
      <c r="E1354" s="33" t="str">
        <f>VLOOKUP(D1354,SCC_xref!$L$6:$M1772,2,FALSE)</f>
        <v>Permitted Fugitives</v>
      </c>
      <c r="F1354" s="214">
        <f>Permitted_sources!W969</f>
        <v>0</v>
      </c>
      <c r="G1354" s="214">
        <f>Permitted_sources!X969</f>
        <v>32</v>
      </c>
      <c r="H1354" s="214">
        <f>Permitted_sources!Y969</f>
        <v>0</v>
      </c>
      <c r="I1354" s="214">
        <f>Permitted_sources!Z969</f>
        <v>0</v>
      </c>
      <c r="J1354" s="214">
        <f>Permitted_sources!AA969</f>
        <v>0</v>
      </c>
      <c r="K1354" s="395" t="str">
        <f t="shared" si="21"/>
        <v>Tribal/Non-tribal</v>
      </c>
    </row>
    <row r="1355" spans="1:11" s="33" customFormat="1">
      <c r="A1355" s="33" t="s">
        <v>387</v>
      </c>
      <c r="B1355" s="33" t="str">
        <f>Permitted_sources!B970</f>
        <v>35</v>
      </c>
      <c r="C1355" s="33" t="str">
        <f>Permitted_sources!C970</f>
        <v>3504502</v>
      </c>
      <c r="D1355" s="33" t="str">
        <f>Permitted_sources!V970</f>
        <v>31088811</v>
      </c>
      <c r="E1355" s="33" t="str">
        <f>VLOOKUP(D1355,SCC_xref!$L$6:$M1773,2,FALSE)</f>
        <v>Permitted Fugitives</v>
      </c>
      <c r="F1355" s="214">
        <f>Permitted_sources!W970</f>
        <v>0</v>
      </c>
      <c r="G1355" s="214">
        <f>Permitted_sources!X970</f>
        <v>7.7</v>
      </c>
      <c r="H1355" s="214">
        <f>Permitted_sources!Y970</f>
        <v>0</v>
      </c>
      <c r="I1355" s="214">
        <f>Permitted_sources!Z970</f>
        <v>0</v>
      </c>
      <c r="J1355" s="214">
        <f>Permitted_sources!AA970</f>
        <v>0</v>
      </c>
      <c r="K1355" s="395" t="str">
        <f t="shared" si="21"/>
        <v>Tribal/Non-tribal</v>
      </c>
    </row>
    <row r="1356" spans="1:11" s="33" customFormat="1">
      <c r="A1356" s="33" t="s">
        <v>387</v>
      </c>
      <c r="B1356" s="33" t="str">
        <f>Permitted_sources!B971</f>
        <v>35</v>
      </c>
      <c r="C1356" s="33" t="str">
        <f>Permitted_sources!C971</f>
        <v>3504502</v>
      </c>
      <c r="D1356" s="33" t="str">
        <f>Permitted_sources!V971</f>
        <v>20200254</v>
      </c>
      <c r="E1356" s="33" t="str">
        <f>VLOOKUP(D1356,SCC_xref!$L$6:$M1774,2,FALSE)</f>
        <v>Permitted Compressor Engines</v>
      </c>
      <c r="F1356" s="214">
        <f>Permitted_sources!W971</f>
        <v>18.7</v>
      </c>
      <c r="G1356" s="214">
        <f>Permitted_sources!X971</f>
        <v>12.5</v>
      </c>
      <c r="H1356" s="214">
        <f>Permitted_sources!Y971</f>
        <v>33.299999999999997</v>
      </c>
      <c r="I1356" s="214">
        <f>Permitted_sources!Z971</f>
        <v>0</v>
      </c>
      <c r="J1356" s="214">
        <f>Permitted_sources!AA971</f>
        <v>0.5</v>
      </c>
      <c r="K1356" s="395" t="str">
        <f t="shared" si="21"/>
        <v>Tribal/Non-tribal</v>
      </c>
    </row>
    <row r="1357" spans="1:11" s="33" customFormat="1">
      <c r="A1357" s="33" t="s">
        <v>387</v>
      </c>
      <c r="B1357" s="33" t="str">
        <f>Permitted_sources!B972</f>
        <v>35</v>
      </c>
      <c r="C1357" s="33" t="str">
        <f>Permitted_sources!C972</f>
        <v>3504502</v>
      </c>
      <c r="D1357" s="33" t="str">
        <f>Permitted_sources!V972</f>
        <v>31000302</v>
      </c>
      <c r="E1357" s="33" t="str">
        <f>VLOOKUP(D1357,SCC_xref!$L$6:$M1775,2,FALSE)</f>
        <v>Permitted Dehydrator</v>
      </c>
      <c r="F1357" s="214">
        <f>Permitted_sources!W972</f>
        <v>0.2</v>
      </c>
      <c r="G1357" s="214">
        <f>Permitted_sources!X972</f>
        <v>0</v>
      </c>
      <c r="H1357" s="214">
        <f>Permitted_sources!Y972</f>
        <v>0.1</v>
      </c>
      <c r="I1357" s="214">
        <f>Permitted_sources!Z972</f>
        <v>0</v>
      </c>
      <c r="J1357" s="214">
        <f>Permitted_sources!AA972</f>
        <v>0</v>
      </c>
      <c r="K1357" s="395" t="str">
        <f t="shared" si="21"/>
        <v>Tribal/Non-tribal</v>
      </c>
    </row>
    <row r="1358" spans="1:11" s="33" customFormat="1">
      <c r="A1358" s="33" t="s">
        <v>387</v>
      </c>
      <c r="B1358" s="33" t="str">
        <f>Permitted_sources!B973</f>
        <v>35</v>
      </c>
      <c r="C1358" s="33" t="str">
        <f>Permitted_sources!C973</f>
        <v>3504502</v>
      </c>
      <c r="D1358" s="33" t="str">
        <f>Permitted_sources!V973</f>
        <v>31000302</v>
      </c>
      <c r="E1358" s="33" t="str">
        <f>VLOOKUP(D1358,SCC_xref!$L$6:$M1776,2,FALSE)</f>
        <v>Permitted Dehydrator</v>
      </c>
      <c r="F1358" s="214">
        <f>Permitted_sources!W973</f>
        <v>0.2</v>
      </c>
      <c r="G1358" s="214">
        <f>Permitted_sources!X973</f>
        <v>0</v>
      </c>
      <c r="H1358" s="214">
        <f>Permitted_sources!Y973</f>
        <v>0.1</v>
      </c>
      <c r="I1358" s="214">
        <f>Permitted_sources!Z973</f>
        <v>0</v>
      </c>
      <c r="J1358" s="214">
        <f>Permitted_sources!AA973</f>
        <v>0</v>
      </c>
      <c r="K1358" s="395" t="str">
        <f t="shared" si="21"/>
        <v>Tribal/Non-tribal</v>
      </c>
    </row>
    <row r="1359" spans="1:11" s="33" customFormat="1">
      <c r="A1359" s="33" t="s">
        <v>387</v>
      </c>
      <c r="B1359" s="33" t="str">
        <f>Permitted_sources!B974</f>
        <v>35</v>
      </c>
      <c r="C1359" s="33" t="str">
        <f>Permitted_sources!C974</f>
        <v>3504502</v>
      </c>
      <c r="D1359" s="33" t="str">
        <f>Permitted_sources!V974</f>
        <v>20200254</v>
      </c>
      <c r="E1359" s="33" t="str">
        <f>VLOOKUP(D1359,SCC_xref!$L$6:$M1777,2,FALSE)</f>
        <v>Permitted Compressor Engines</v>
      </c>
      <c r="F1359" s="214">
        <f>Permitted_sources!W974</f>
        <v>16.399999999999999</v>
      </c>
      <c r="G1359" s="214">
        <f>Permitted_sources!X974</f>
        <v>11</v>
      </c>
      <c r="H1359" s="214">
        <f>Permitted_sources!Y974</f>
        <v>29.2</v>
      </c>
      <c r="I1359" s="214">
        <f>Permitted_sources!Z974</f>
        <v>0</v>
      </c>
      <c r="J1359" s="214">
        <f>Permitted_sources!AA974</f>
        <v>0.4</v>
      </c>
      <c r="K1359" s="395" t="str">
        <f t="shared" si="21"/>
        <v>Tribal/Non-tribal</v>
      </c>
    </row>
    <row r="1360" spans="1:11" s="33" customFormat="1">
      <c r="A1360" s="33" t="s">
        <v>387</v>
      </c>
      <c r="B1360" s="33" t="str">
        <f>Permitted_sources!B975</f>
        <v>35</v>
      </c>
      <c r="C1360" s="33" t="str">
        <f>Permitted_sources!C975</f>
        <v>3504502</v>
      </c>
      <c r="D1360" s="33" t="str">
        <f>Permitted_sources!V975</f>
        <v>20200254</v>
      </c>
      <c r="E1360" s="33" t="str">
        <f>VLOOKUP(D1360,SCC_xref!$L$6:$M1778,2,FALSE)</f>
        <v>Permitted Compressor Engines</v>
      </c>
      <c r="F1360" s="214">
        <f>Permitted_sources!W975</f>
        <v>4</v>
      </c>
      <c r="G1360" s="214">
        <f>Permitted_sources!X975</f>
        <v>2.7</v>
      </c>
      <c r="H1360" s="214">
        <f>Permitted_sources!Y975</f>
        <v>7.2</v>
      </c>
      <c r="I1360" s="214">
        <f>Permitted_sources!Z975</f>
        <v>0</v>
      </c>
      <c r="J1360" s="214">
        <f>Permitted_sources!AA975</f>
        <v>0.1</v>
      </c>
      <c r="K1360" s="395" t="str">
        <f t="shared" si="21"/>
        <v>Tribal/Non-tribal</v>
      </c>
    </row>
    <row r="1361" spans="1:11" s="33" customFormat="1">
      <c r="A1361" s="33" t="s">
        <v>387</v>
      </c>
      <c r="B1361" s="33" t="str">
        <f>Permitted_sources!B976</f>
        <v>35</v>
      </c>
      <c r="C1361" s="33" t="str">
        <f>Permitted_sources!C976</f>
        <v>3504502</v>
      </c>
      <c r="D1361" s="33" t="str">
        <f>Permitted_sources!V976</f>
        <v>20200254</v>
      </c>
      <c r="E1361" s="33" t="str">
        <f>VLOOKUP(D1361,SCC_xref!$L$6:$M1779,2,FALSE)</f>
        <v>Permitted Compressor Engines</v>
      </c>
      <c r="F1361" s="214">
        <f>Permitted_sources!W976</f>
        <v>3.1</v>
      </c>
      <c r="G1361" s="214">
        <f>Permitted_sources!X976</f>
        <v>2</v>
      </c>
      <c r="H1361" s="214">
        <f>Permitted_sources!Y976</f>
        <v>5.4</v>
      </c>
      <c r="I1361" s="214">
        <f>Permitted_sources!Z976</f>
        <v>0</v>
      </c>
      <c r="J1361" s="214">
        <f>Permitted_sources!AA976</f>
        <v>0.1</v>
      </c>
      <c r="K1361" s="395" t="str">
        <f t="shared" si="21"/>
        <v>Tribal/Non-tribal</v>
      </c>
    </row>
    <row r="1362" spans="1:11" s="33" customFormat="1">
      <c r="A1362" s="33" t="s">
        <v>387</v>
      </c>
      <c r="B1362" s="33" t="str">
        <f>Permitted_sources!B977</f>
        <v>35</v>
      </c>
      <c r="C1362" s="33" t="str">
        <f>Permitted_sources!C977</f>
        <v>3504502</v>
      </c>
      <c r="D1362" s="33" t="str">
        <f>Permitted_sources!V977</f>
        <v>20200254</v>
      </c>
      <c r="E1362" s="33" t="str">
        <f>VLOOKUP(D1362,SCC_xref!$L$6:$M1780,2,FALSE)</f>
        <v>Permitted Compressor Engines</v>
      </c>
      <c r="F1362" s="214">
        <f>Permitted_sources!W977</f>
        <v>17.7</v>
      </c>
      <c r="G1362" s="214">
        <f>Permitted_sources!X977</f>
        <v>11.8</v>
      </c>
      <c r="H1362" s="214">
        <f>Permitted_sources!Y977</f>
        <v>31.5</v>
      </c>
      <c r="I1362" s="214">
        <f>Permitted_sources!Z977</f>
        <v>0</v>
      </c>
      <c r="J1362" s="214">
        <f>Permitted_sources!AA977</f>
        <v>0.5</v>
      </c>
      <c r="K1362" s="395" t="str">
        <f t="shared" si="21"/>
        <v>Tribal/Non-tribal</v>
      </c>
    </row>
    <row r="1363" spans="1:11" s="33" customFormat="1">
      <c r="A1363" s="33" t="s">
        <v>387</v>
      </c>
      <c r="B1363" s="33" t="str">
        <f>Permitted_sources!B978</f>
        <v>35</v>
      </c>
      <c r="C1363" s="33" t="str">
        <f>Permitted_sources!C978</f>
        <v>3504502</v>
      </c>
      <c r="D1363" s="33" t="str">
        <f>Permitted_sources!V978</f>
        <v>31000301</v>
      </c>
      <c r="E1363" s="33" t="str">
        <f>VLOOKUP(D1363,SCC_xref!$L$6:$M1781,2,FALSE)</f>
        <v>Permitted Dehydrator</v>
      </c>
      <c r="F1363" s="214">
        <f>Permitted_sources!W978</f>
        <v>0</v>
      </c>
      <c r="G1363" s="214">
        <f>Permitted_sources!X978</f>
        <v>0.2</v>
      </c>
      <c r="H1363" s="214">
        <f>Permitted_sources!Y978</f>
        <v>0</v>
      </c>
      <c r="I1363" s="214">
        <f>Permitted_sources!Z978</f>
        <v>0</v>
      </c>
      <c r="J1363" s="214">
        <f>Permitted_sources!AA978</f>
        <v>0</v>
      </c>
      <c r="K1363" s="395" t="str">
        <f t="shared" si="21"/>
        <v>Tribal/Non-tribal</v>
      </c>
    </row>
    <row r="1364" spans="1:11" s="33" customFormat="1">
      <c r="A1364" s="33" t="s">
        <v>387</v>
      </c>
      <c r="B1364" s="33" t="str">
        <f>Permitted_sources!B979</f>
        <v>35</v>
      </c>
      <c r="C1364" s="33" t="str">
        <f>Permitted_sources!C979</f>
        <v>3504502</v>
      </c>
      <c r="D1364" s="33" t="str">
        <f>Permitted_sources!V979</f>
        <v>31000301</v>
      </c>
      <c r="E1364" s="33" t="str">
        <f>VLOOKUP(D1364,SCC_xref!$L$6:$M1782,2,FALSE)</f>
        <v>Permitted Dehydrator</v>
      </c>
      <c r="F1364" s="214">
        <f>Permitted_sources!W979</f>
        <v>0</v>
      </c>
      <c r="G1364" s="214">
        <f>Permitted_sources!X979</f>
        <v>2</v>
      </c>
      <c r="H1364" s="214">
        <f>Permitted_sources!Y979</f>
        <v>0</v>
      </c>
      <c r="I1364" s="214">
        <f>Permitted_sources!Z979</f>
        <v>0</v>
      </c>
      <c r="J1364" s="214">
        <f>Permitted_sources!AA979</f>
        <v>0</v>
      </c>
      <c r="K1364" s="395" t="str">
        <f t="shared" si="21"/>
        <v>Tribal/Non-tribal</v>
      </c>
    </row>
    <row r="1365" spans="1:11" s="33" customFormat="1">
      <c r="A1365" s="33" t="s">
        <v>387</v>
      </c>
      <c r="B1365" s="33" t="str">
        <f>Permitted_sources!B980</f>
        <v>35</v>
      </c>
      <c r="C1365" s="33" t="str">
        <f>Permitted_sources!C980</f>
        <v>3504502</v>
      </c>
      <c r="D1365" s="33" t="str">
        <f>Permitted_sources!V980</f>
        <v>31000301</v>
      </c>
      <c r="E1365" s="33" t="str">
        <f>VLOOKUP(D1365,SCC_xref!$L$6:$M1783,2,FALSE)</f>
        <v>Permitted Dehydrator</v>
      </c>
      <c r="F1365" s="214">
        <f>Permitted_sources!W980</f>
        <v>0</v>
      </c>
      <c r="G1365" s="214">
        <f>Permitted_sources!X980</f>
        <v>1.7</v>
      </c>
      <c r="H1365" s="214">
        <f>Permitted_sources!Y980</f>
        <v>0</v>
      </c>
      <c r="I1365" s="214">
        <f>Permitted_sources!Z980</f>
        <v>0</v>
      </c>
      <c r="J1365" s="214">
        <f>Permitted_sources!AA980</f>
        <v>0</v>
      </c>
      <c r="K1365" s="395" t="str">
        <f t="shared" si="21"/>
        <v>Tribal/Non-tribal</v>
      </c>
    </row>
    <row r="1366" spans="1:11" s="33" customFormat="1">
      <c r="A1366" s="33" t="s">
        <v>387</v>
      </c>
      <c r="B1366" s="33" t="str">
        <f>Permitted_sources!B981</f>
        <v>35</v>
      </c>
      <c r="C1366" s="33" t="str">
        <f>Permitted_sources!C981</f>
        <v>3504502</v>
      </c>
      <c r="D1366" s="33" t="str">
        <f>Permitted_sources!V981</f>
        <v>31088811</v>
      </c>
      <c r="E1366" s="33" t="str">
        <f>VLOOKUP(D1366,SCC_xref!$L$6:$M1784,2,FALSE)</f>
        <v>Permitted Fugitives</v>
      </c>
      <c r="F1366" s="214">
        <f>Permitted_sources!W981</f>
        <v>0</v>
      </c>
      <c r="G1366" s="214">
        <f>Permitted_sources!X981</f>
        <v>0.2</v>
      </c>
      <c r="H1366" s="214">
        <f>Permitted_sources!Y981</f>
        <v>0</v>
      </c>
      <c r="I1366" s="214">
        <f>Permitted_sources!Z981</f>
        <v>0</v>
      </c>
      <c r="J1366" s="214">
        <f>Permitted_sources!AA981</f>
        <v>0</v>
      </c>
      <c r="K1366" s="395" t="str">
        <f t="shared" si="21"/>
        <v>Tribal/Non-tribal</v>
      </c>
    </row>
    <row r="1367" spans="1:11" s="33" customFormat="1">
      <c r="A1367" s="33" t="s">
        <v>387</v>
      </c>
      <c r="B1367" s="33" t="str">
        <f>Permitted_sources!B982</f>
        <v>35</v>
      </c>
      <c r="C1367" s="33" t="str">
        <f>Permitted_sources!C982</f>
        <v>3504502</v>
      </c>
      <c r="D1367" s="33" t="str">
        <f>Permitted_sources!V982</f>
        <v>31000299</v>
      </c>
      <c r="E1367" s="33" t="str">
        <f>VLOOKUP(D1367,SCC_xref!$L$6:$M1785,2,FALSE)</f>
        <v>Permitted Natural Gas Production, Other Not Classified</v>
      </c>
      <c r="F1367" s="214">
        <f>Permitted_sources!W982</f>
        <v>0</v>
      </c>
      <c r="G1367" s="214">
        <f>Permitted_sources!X982</f>
        <v>0.1</v>
      </c>
      <c r="H1367" s="214">
        <f>Permitted_sources!Y982</f>
        <v>0</v>
      </c>
      <c r="I1367" s="214">
        <f>Permitted_sources!Z982</f>
        <v>0</v>
      </c>
      <c r="J1367" s="214">
        <f>Permitted_sources!AA982</f>
        <v>0</v>
      </c>
      <c r="K1367" s="395" t="str">
        <f t="shared" si="21"/>
        <v>Tribal/Non-tribal</v>
      </c>
    </row>
    <row r="1368" spans="1:11" s="33" customFormat="1">
      <c r="A1368" s="33" t="s">
        <v>387</v>
      </c>
      <c r="B1368" s="33" t="str">
        <f>Permitted_sources!B983</f>
        <v>35</v>
      </c>
      <c r="C1368" s="33" t="str">
        <f>Permitted_sources!C983</f>
        <v>3504502</v>
      </c>
      <c r="D1368" s="33" t="str">
        <f>Permitted_sources!V983</f>
        <v>20200201</v>
      </c>
      <c r="E1368" s="33" t="str">
        <f>VLOOKUP(D1368,SCC_xref!$L$6:$M1786,2,FALSE)</f>
        <v>Permitted Compressor Engines</v>
      </c>
      <c r="F1368" s="214">
        <f>Permitted_sources!W983</f>
        <v>98.3</v>
      </c>
      <c r="G1368" s="214">
        <f>Permitted_sources!X983</f>
        <v>1.3</v>
      </c>
      <c r="H1368" s="214">
        <f>Permitted_sources!Y983</f>
        <v>4.7</v>
      </c>
      <c r="I1368" s="214">
        <f>Permitted_sources!Z983</f>
        <v>0.3</v>
      </c>
      <c r="J1368" s="214">
        <f>Permitted_sources!AA983</f>
        <v>3.5</v>
      </c>
      <c r="K1368" s="395" t="str">
        <f t="shared" si="21"/>
        <v>Tribal/Non-tribal</v>
      </c>
    </row>
    <row r="1369" spans="1:11" s="33" customFormat="1">
      <c r="A1369" s="33" t="s">
        <v>387</v>
      </c>
      <c r="B1369" s="33" t="str">
        <f>Permitted_sources!B984</f>
        <v>35</v>
      </c>
      <c r="C1369" s="33" t="str">
        <f>Permitted_sources!C984</f>
        <v>3504502</v>
      </c>
      <c r="D1369" s="33" t="str">
        <f>Permitted_sources!V984</f>
        <v>20200201</v>
      </c>
      <c r="E1369" s="33" t="str">
        <f>VLOOKUP(D1369,SCC_xref!$L$6:$M1787,2,FALSE)</f>
        <v>Permitted Compressor Engines</v>
      </c>
      <c r="F1369" s="214">
        <f>Permitted_sources!W984</f>
        <v>82.9</v>
      </c>
      <c r="G1369" s="214">
        <f>Permitted_sources!X984</f>
        <v>1.3</v>
      </c>
      <c r="H1369" s="214">
        <f>Permitted_sources!Y984</f>
        <v>9.6</v>
      </c>
      <c r="I1369" s="214">
        <f>Permitted_sources!Z984</f>
        <v>0.3</v>
      </c>
      <c r="J1369" s="214">
        <f>Permitted_sources!AA984</f>
        <v>3.5</v>
      </c>
      <c r="K1369" s="395" t="str">
        <f t="shared" si="21"/>
        <v>Tribal/Non-tribal</v>
      </c>
    </row>
    <row r="1370" spans="1:11" s="33" customFormat="1">
      <c r="A1370" s="33" t="s">
        <v>387</v>
      </c>
      <c r="B1370" s="33" t="str">
        <f>Permitted_sources!B985</f>
        <v>35</v>
      </c>
      <c r="C1370" s="33" t="str">
        <f>Permitted_sources!C985</f>
        <v>3504502</v>
      </c>
      <c r="D1370" s="33" t="str">
        <f>Permitted_sources!V985</f>
        <v>20200201</v>
      </c>
      <c r="E1370" s="33" t="str">
        <f>VLOOKUP(D1370,SCC_xref!$L$6:$M1788,2,FALSE)</f>
        <v>Permitted Compressor Engines</v>
      </c>
      <c r="F1370" s="214">
        <f>Permitted_sources!W985</f>
        <v>79.3</v>
      </c>
      <c r="G1370" s="214">
        <f>Permitted_sources!X985</f>
        <v>1.3</v>
      </c>
      <c r="H1370" s="214">
        <f>Permitted_sources!Y985</f>
        <v>27</v>
      </c>
      <c r="I1370" s="214">
        <f>Permitted_sources!Z985</f>
        <v>0.3</v>
      </c>
      <c r="J1370" s="214">
        <f>Permitted_sources!AA985</f>
        <v>3.5</v>
      </c>
      <c r="K1370" s="395" t="str">
        <f t="shared" si="21"/>
        <v>Tribal/Non-tribal</v>
      </c>
    </row>
    <row r="1371" spans="1:11" s="33" customFormat="1">
      <c r="A1371" s="33" t="s">
        <v>387</v>
      </c>
      <c r="B1371" s="33" t="str">
        <f>Permitted_sources!B986</f>
        <v>35</v>
      </c>
      <c r="C1371" s="33" t="str">
        <f>Permitted_sources!C986</f>
        <v>3504502</v>
      </c>
      <c r="D1371" s="33" t="str">
        <f>Permitted_sources!V986</f>
        <v>20200201</v>
      </c>
      <c r="E1371" s="33" t="str">
        <f>VLOOKUP(D1371,SCC_xref!$L$6:$M1789,2,FALSE)</f>
        <v>Permitted Compressor Engines</v>
      </c>
      <c r="F1371" s="214">
        <f>Permitted_sources!W986</f>
        <v>63.7</v>
      </c>
      <c r="G1371" s="214">
        <f>Permitted_sources!X986</f>
        <v>0.2</v>
      </c>
      <c r="H1371" s="214">
        <f>Permitted_sources!Y986</f>
        <v>6.6</v>
      </c>
      <c r="I1371" s="214">
        <f>Permitted_sources!Z986</f>
        <v>0.04</v>
      </c>
      <c r="J1371" s="214">
        <f>Permitted_sources!AA986</f>
        <v>0.9</v>
      </c>
      <c r="K1371" s="395" t="str">
        <f t="shared" si="21"/>
        <v>Tribal/Non-tribal</v>
      </c>
    </row>
    <row r="1372" spans="1:11" s="33" customFormat="1">
      <c r="A1372" s="33" t="s">
        <v>387</v>
      </c>
      <c r="B1372" s="33" t="str">
        <f>Permitted_sources!B987</f>
        <v>35</v>
      </c>
      <c r="C1372" s="33" t="str">
        <f>Permitted_sources!C987</f>
        <v>3504502</v>
      </c>
      <c r="D1372" s="33" t="str">
        <f>Permitted_sources!V987</f>
        <v>20200201</v>
      </c>
      <c r="E1372" s="33" t="str">
        <f>VLOOKUP(D1372,SCC_xref!$L$6:$M1790,2,FALSE)</f>
        <v>Permitted Compressor Engines</v>
      </c>
      <c r="F1372" s="214">
        <f>Permitted_sources!W987</f>
        <v>52.8</v>
      </c>
      <c r="G1372" s="214">
        <f>Permitted_sources!X987</f>
        <v>0.2</v>
      </c>
      <c r="H1372" s="214">
        <f>Permitted_sources!Y987</f>
        <v>5.0999999999999996</v>
      </c>
      <c r="I1372" s="214">
        <f>Permitted_sources!Z987</f>
        <v>0.04</v>
      </c>
      <c r="J1372" s="214">
        <f>Permitted_sources!AA987</f>
        <v>0.8</v>
      </c>
      <c r="K1372" s="395" t="str">
        <f t="shared" si="21"/>
        <v>Tribal/Non-tribal</v>
      </c>
    </row>
    <row r="1373" spans="1:11" s="33" customFormat="1">
      <c r="A1373" s="33" t="s">
        <v>387</v>
      </c>
      <c r="B1373" s="33" t="str">
        <f>Permitted_sources!B988</f>
        <v>35</v>
      </c>
      <c r="C1373" s="33" t="str">
        <f>Permitted_sources!C988</f>
        <v>3504502</v>
      </c>
      <c r="D1373" s="33" t="str">
        <f>Permitted_sources!V988</f>
        <v>20200201</v>
      </c>
      <c r="E1373" s="33" t="str">
        <f>VLOOKUP(D1373,SCC_xref!$L$6:$M1791,2,FALSE)</f>
        <v>Permitted Compressor Engines</v>
      </c>
      <c r="F1373" s="214">
        <f>Permitted_sources!W988</f>
        <v>52.4</v>
      </c>
      <c r="G1373" s="214">
        <f>Permitted_sources!X988</f>
        <v>0.2</v>
      </c>
      <c r="H1373" s="214">
        <f>Permitted_sources!Y988</f>
        <v>4.9000000000000004</v>
      </c>
      <c r="I1373" s="214">
        <f>Permitted_sources!Z988</f>
        <v>0.04</v>
      </c>
      <c r="J1373" s="214">
        <f>Permitted_sources!AA988</f>
        <v>0.9</v>
      </c>
      <c r="K1373" s="395" t="str">
        <f t="shared" si="21"/>
        <v>Tribal/Non-tribal</v>
      </c>
    </row>
    <row r="1374" spans="1:11" s="33" customFormat="1">
      <c r="A1374" s="33" t="s">
        <v>387</v>
      </c>
      <c r="B1374" s="33" t="str">
        <f>Permitted_sources!B989</f>
        <v>35</v>
      </c>
      <c r="C1374" s="33" t="str">
        <f>Permitted_sources!C989</f>
        <v>3503902</v>
      </c>
      <c r="D1374" s="33" t="str">
        <f>Permitted_sources!V989</f>
        <v>20200201</v>
      </c>
      <c r="E1374" s="33" t="str">
        <f>VLOOKUP(D1374,SCC_xref!$L$6:$M1792,2,FALSE)</f>
        <v>Permitted Compressor Engines</v>
      </c>
      <c r="F1374" s="214">
        <f>Permitted_sources!W989</f>
        <v>61.9</v>
      </c>
      <c r="G1374" s="214">
        <f>Permitted_sources!X989</f>
        <v>0.2</v>
      </c>
      <c r="H1374" s="214">
        <f>Permitted_sources!Y989</f>
        <v>4.0999999999999996</v>
      </c>
      <c r="I1374" s="214">
        <f>Permitted_sources!Z989</f>
        <v>0.04</v>
      </c>
      <c r="J1374" s="214">
        <f>Permitted_sources!AA989</f>
        <v>0.9</v>
      </c>
      <c r="K1374" s="395" t="str">
        <f t="shared" si="21"/>
        <v>Tribal/Non-tribal</v>
      </c>
    </row>
    <row r="1375" spans="1:11" s="33" customFormat="1">
      <c r="A1375" s="33" t="s">
        <v>387</v>
      </c>
      <c r="B1375" s="33" t="str">
        <f>Permitted_sources!B990</f>
        <v>35</v>
      </c>
      <c r="C1375" s="33" t="str">
        <f>Permitted_sources!C990</f>
        <v>3504502</v>
      </c>
      <c r="D1375" s="33" t="str">
        <f>Permitted_sources!V990</f>
        <v>31000404</v>
      </c>
      <c r="E1375" s="33" t="str">
        <f>VLOOKUP(D1375,SCC_xref!$L$6:$M1793,2,FALSE)</f>
        <v>Permitted Process Heaters</v>
      </c>
      <c r="F1375" s="214">
        <f>Permitted_sources!W990</f>
        <v>0.7</v>
      </c>
      <c r="G1375" s="214">
        <f>Permitted_sources!X990</f>
        <v>0.04</v>
      </c>
      <c r="H1375" s="214">
        <f>Permitted_sources!Y990</f>
        <v>0.2</v>
      </c>
      <c r="I1375" s="214">
        <f>Permitted_sources!Z990</f>
        <v>0</v>
      </c>
      <c r="J1375" s="214">
        <f>Permitted_sources!AA990</f>
        <v>0</v>
      </c>
      <c r="K1375" s="395" t="str">
        <f t="shared" si="21"/>
        <v>Tribal/Non-tribal</v>
      </c>
    </row>
    <row r="1376" spans="1:11" s="33" customFormat="1">
      <c r="A1376" s="33" t="s">
        <v>387</v>
      </c>
      <c r="B1376" s="33" t="str">
        <f>Permitted_sources!B991</f>
        <v>35</v>
      </c>
      <c r="C1376" s="33" t="str">
        <f>Permitted_sources!C991</f>
        <v>3504502</v>
      </c>
      <c r="D1376" s="33" t="str">
        <f>Permitted_sources!V991</f>
        <v>31000404</v>
      </c>
      <c r="E1376" s="33" t="str">
        <f>VLOOKUP(D1376,SCC_xref!$L$6:$M1794,2,FALSE)</f>
        <v>Permitted Process Heaters</v>
      </c>
      <c r="F1376" s="214">
        <f>Permitted_sources!W991</f>
        <v>3.7</v>
      </c>
      <c r="G1376" s="214">
        <f>Permitted_sources!X991</f>
        <v>0.1</v>
      </c>
      <c r="H1376" s="214">
        <f>Permitted_sources!Y991</f>
        <v>1.1000000000000001</v>
      </c>
      <c r="I1376" s="214">
        <f>Permitted_sources!Z991</f>
        <v>0.03</v>
      </c>
      <c r="J1376" s="214">
        <f>Permitted_sources!AA991</f>
        <v>0</v>
      </c>
      <c r="K1376" s="395" t="str">
        <f t="shared" si="21"/>
        <v>Tribal/Non-tribal</v>
      </c>
    </row>
    <row r="1377" spans="1:11" s="33" customFormat="1">
      <c r="A1377" s="33" t="s">
        <v>387</v>
      </c>
      <c r="B1377" s="33" t="str">
        <f>Permitted_sources!B992</f>
        <v>35</v>
      </c>
      <c r="C1377" s="33" t="str">
        <f>Permitted_sources!C992</f>
        <v>3504502</v>
      </c>
      <c r="D1377" s="33" t="str">
        <f>Permitted_sources!V992</f>
        <v>31088811</v>
      </c>
      <c r="E1377" s="33" t="str">
        <f>VLOOKUP(D1377,SCC_xref!$L$6:$M1795,2,FALSE)</f>
        <v>Permitted Fugitives</v>
      </c>
      <c r="F1377" s="214">
        <f>Permitted_sources!W992</f>
        <v>0</v>
      </c>
      <c r="G1377" s="214">
        <f>Permitted_sources!X992</f>
        <v>37.9</v>
      </c>
      <c r="H1377" s="214">
        <f>Permitted_sources!Y992</f>
        <v>0</v>
      </c>
      <c r="I1377" s="214">
        <f>Permitted_sources!Z992</f>
        <v>0</v>
      </c>
      <c r="J1377" s="214">
        <f>Permitted_sources!AA992</f>
        <v>0</v>
      </c>
      <c r="K1377" s="395" t="str">
        <f t="shared" si="21"/>
        <v>Tribal/Non-tribal</v>
      </c>
    </row>
    <row r="1378" spans="1:11" s="33" customFormat="1">
      <c r="A1378" s="33" t="s">
        <v>387</v>
      </c>
      <c r="B1378" s="33" t="str">
        <f>Permitted_sources!B993</f>
        <v>35</v>
      </c>
      <c r="C1378" s="33" t="str">
        <f>Permitted_sources!C993</f>
        <v>3504502</v>
      </c>
      <c r="D1378" s="33" t="str">
        <f>Permitted_sources!V993</f>
        <v>31088811</v>
      </c>
      <c r="E1378" s="33" t="str">
        <f>VLOOKUP(D1378,SCC_xref!$L$6:$M1796,2,FALSE)</f>
        <v>Permitted Fugitives</v>
      </c>
      <c r="F1378" s="214">
        <f>Permitted_sources!W993</f>
        <v>10</v>
      </c>
      <c r="G1378" s="214">
        <f>Permitted_sources!X993</f>
        <v>10</v>
      </c>
      <c r="H1378" s="214">
        <f>Permitted_sources!Y993</f>
        <v>10</v>
      </c>
      <c r="I1378" s="214">
        <f>Permitted_sources!Z993</f>
        <v>0</v>
      </c>
      <c r="J1378" s="214">
        <f>Permitted_sources!AA993</f>
        <v>0</v>
      </c>
      <c r="K1378" s="395" t="str">
        <f t="shared" si="21"/>
        <v>Tribal/Non-tribal</v>
      </c>
    </row>
    <row r="1379" spans="1:11" s="33" customFormat="1">
      <c r="A1379" s="33" t="s">
        <v>387</v>
      </c>
      <c r="B1379" s="33" t="str">
        <f>Permitted_sources!B994</f>
        <v>35</v>
      </c>
      <c r="C1379" s="33" t="str">
        <f>Permitted_sources!C994</f>
        <v>3504502</v>
      </c>
      <c r="D1379" s="33" t="str">
        <f>Permitted_sources!V994</f>
        <v>20200256</v>
      </c>
      <c r="E1379" s="33" t="str">
        <f>VLOOKUP(D1379,SCC_xref!$L$6:$M1797,2,FALSE)</f>
        <v>Permitted Compressor Engines</v>
      </c>
      <c r="F1379" s="214">
        <f>Permitted_sources!W994</f>
        <v>14.667999999999999</v>
      </c>
      <c r="G1379" s="214">
        <f>Permitted_sources!X994</f>
        <v>4.8890000000000002</v>
      </c>
      <c r="H1379" s="214">
        <f>Permitted_sources!Y994</f>
        <v>40.744</v>
      </c>
      <c r="I1379" s="214">
        <f>Permitted_sources!Z994</f>
        <v>0</v>
      </c>
      <c r="J1379" s="214">
        <f>Permitted_sources!AA994</f>
        <v>0.312</v>
      </c>
      <c r="K1379" s="395" t="str">
        <f t="shared" si="21"/>
        <v>Tribal/Non-tribal</v>
      </c>
    </row>
    <row r="1380" spans="1:11" s="33" customFormat="1">
      <c r="A1380" s="33" t="s">
        <v>387</v>
      </c>
      <c r="B1380" s="33" t="str">
        <f>Permitted_sources!B995</f>
        <v>35</v>
      </c>
      <c r="C1380" s="33" t="str">
        <f>Permitted_sources!C995</f>
        <v>3504502</v>
      </c>
      <c r="D1380" s="33" t="str">
        <f>Permitted_sources!V995</f>
        <v>20200256</v>
      </c>
      <c r="E1380" s="33" t="str">
        <f>VLOOKUP(D1380,SCC_xref!$L$6:$M1798,2,FALSE)</f>
        <v>Permitted Compressor Engines</v>
      </c>
      <c r="F1380" s="214">
        <f>Permitted_sources!W995</f>
        <v>28.204999999999998</v>
      </c>
      <c r="G1380" s="214">
        <f>Permitted_sources!X995</f>
        <v>7.3719999999999999</v>
      </c>
      <c r="H1380" s="214">
        <f>Permitted_sources!Y995</f>
        <v>47.115000000000002</v>
      </c>
      <c r="I1380" s="214">
        <f>Permitted_sources!Z995</f>
        <v>0</v>
      </c>
      <c r="J1380" s="214">
        <f>Permitted_sources!AA995</f>
        <v>0.59799999999999998</v>
      </c>
      <c r="K1380" s="395" t="str">
        <f t="shared" si="21"/>
        <v>Tribal/Non-tribal</v>
      </c>
    </row>
    <row r="1381" spans="1:11" s="33" customFormat="1">
      <c r="A1381" s="33" t="s">
        <v>387</v>
      </c>
      <c r="B1381" s="33" t="str">
        <f>Permitted_sources!B996</f>
        <v>35</v>
      </c>
      <c r="C1381" s="33" t="str">
        <f>Permitted_sources!C996</f>
        <v>3504502</v>
      </c>
      <c r="D1381" s="33" t="str">
        <f>Permitted_sources!V996</f>
        <v>20200256</v>
      </c>
      <c r="E1381" s="33" t="str">
        <f>VLOOKUP(D1381,SCC_xref!$L$6:$M1799,2,FALSE)</f>
        <v>Permitted Compressor Engines</v>
      </c>
      <c r="F1381" s="214">
        <f>Permitted_sources!W996</f>
        <v>8.06</v>
      </c>
      <c r="G1381" s="214">
        <f>Permitted_sources!X996</f>
        <v>2.6869999999999998</v>
      </c>
      <c r="H1381" s="214">
        <f>Permitted_sources!Y996</f>
        <v>22.39</v>
      </c>
      <c r="I1381" s="214">
        <f>Permitted_sources!Z996</f>
        <v>0</v>
      </c>
      <c r="J1381" s="214">
        <f>Permitted_sources!AA996</f>
        <v>0.17199999999999999</v>
      </c>
      <c r="K1381" s="395" t="str">
        <f t="shared" si="21"/>
        <v>Tribal/Non-tribal</v>
      </c>
    </row>
    <row r="1382" spans="1:11" s="33" customFormat="1">
      <c r="A1382" s="33" t="s">
        <v>387</v>
      </c>
      <c r="B1382" s="33" t="str">
        <f>Permitted_sources!B997</f>
        <v>35</v>
      </c>
      <c r="C1382" s="33" t="str">
        <f>Permitted_sources!C997</f>
        <v>3504502</v>
      </c>
      <c r="D1382" s="33" t="str">
        <f>Permitted_sources!V997</f>
        <v>31088811</v>
      </c>
      <c r="E1382" s="33" t="str">
        <f>VLOOKUP(D1382,SCC_xref!$L$6:$M1800,2,FALSE)</f>
        <v>Permitted Fugitives</v>
      </c>
      <c r="F1382" s="214">
        <f>Permitted_sources!W997</f>
        <v>0</v>
      </c>
      <c r="G1382" s="214">
        <f>Permitted_sources!X997</f>
        <v>5.8220000000000001</v>
      </c>
      <c r="H1382" s="214">
        <f>Permitted_sources!Y997</f>
        <v>0</v>
      </c>
      <c r="I1382" s="214">
        <f>Permitted_sources!Z997</f>
        <v>0</v>
      </c>
      <c r="J1382" s="214">
        <f>Permitted_sources!AA997</f>
        <v>0</v>
      </c>
      <c r="K1382" s="395" t="str">
        <f t="shared" si="21"/>
        <v>Tribal/Non-tribal</v>
      </c>
    </row>
    <row r="1383" spans="1:11" s="33" customFormat="1">
      <c r="A1383" s="33" t="s">
        <v>387</v>
      </c>
      <c r="B1383" s="33" t="str">
        <f>Permitted_sources!B998</f>
        <v>35</v>
      </c>
      <c r="C1383" s="33" t="str">
        <f>Permitted_sources!C998</f>
        <v>3504502</v>
      </c>
      <c r="D1383" s="33" t="str">
        <f>Permitted_sources!V998</f>
        <v>31000299</v>
      </c>
      <c r="E1383" s="33" t="str">
        <f>VLOOKUP(D1383,SCC_xref!$L$6:$M1801,2,FALSE)</f>
        <v>Permitted Natural Gas Production, Other Not Classified</v>
      </c>
      <c r="F1383" s="214">
        <f>Permitted_sources!W998</f>
        <v>0</v>
      </c>
      <c r="G1383" s="214">
        <f>Permitted_sources!X998</f>
        <v>0.26</v>
      </c>
      <c r="H1383" s="214">
        <f>Permitted_sources!Y998</f>
        <v>0</v>
      </c>
      <c r="I1383" s="214">
        <f>Permitted_sources!Z998</f>
        <v>0</v>
      </c>
      <c r="J1383" s="214">
        <f>Permitted_sources!AA998</f>
        <v>0</v>
      </c>
      <c r="K1383" s="395" t="str">
        <f t="shared" si="21"/>
        <v>Tribal/Non-tribal</v>
      </c>
    </row>
    <row r="1384" spans="1:11" s="33" customFormat="1">
      <c r="A1384" s="33" t="s">
        <v>387</v>
      </c>
      <c r="B1384" s="33" t="str">
        <f>Permitted_sources!B999</f>
        <v>35</v>
      </c>
      <c r="C1384" s="33" t="str">
        <f>Permitted_sources!C999</f>
        <v>3504502</v>
      </c>
      <c r="D1384" s="33" t="str">
        <f>Permitted_sources!V999</f>
        <v>31000299</v>
      </c>
      <c r="E1384" s="33" t="str">
        <f>VLOOKUP(D1384,SCC_xref!$L$6:$M1802,2,FALSE)</f>
        <v>Permitted Natural Gas Production, Other Not Classified</v>
      </c>
      <c r="F1384" s="214">
        <f>Permitted_sources!W999</f>
        <v>0</v>
      </c>
      <c r="G1384" s="214">
        <f>Permitted_sources!X999</f>
        <v>0.42</v>
      </c>
      <c r="H1384" s="214">
        <f>Permitted_sources!Y999</f>
        <v>0</v>
      </c>
      <c r="I1384" s="214">
        <f>Permitted_sources!Z999</f>
        <v>0</v>
      </c>
      <c r="J1384" s="214">
        <f>Permitted_sources!AA999</f>
        <v>0</v>
      </c>
      <c r="K1384" s="395" t="str">
        <f t="shared" si="21"/>
        <v>Tribal/Non-tribal</v>
      </c>
    </row>
    <row r="1385" spans="1:11" s="33" customFormat="1">
      <c r="A1385" s="33" t="s">
        <v>387</v>
      </c>
      <c r="B1385" s="33" t="str">
        <f>Permitted_sources!B1000</f>
        <v>35</v>
      </c>
      <c r="C1385" s="33" t="str">
        <f>Permitted_sources!C1000</f>
        <v>3504502</v>
      </c>
      <c r="D1385" s="33" t="str">
        <f>Permitted_sources!V1000</f>
        <v>31000228</v>
      </c>
      <c r="E1385" s="33" t="str">
        <f>VLOOKUP(D1385,SCC_xref!$L$6:$M1803,2,FALSE)</f>
        <v>Permitted Dehydrator</v>
      </c>
      <c r="F1385" s="214">
        <f>Permitted_sources!W1000</f>
        <v>2.74</v>
      </c>
      <c r="G1385" s="214">
        <f>Permitted_sources!X1000</f>
        <v>0</v>
      </c>
      <c r="H1385" s="214">
        <f>Permitted_sources!Y1000</f>
        <v>0.39100000000000001</v>
      </c>
      <c r="I1385" s="214">
        <f>Permitted_sources!Z1000</f>
        <v>0.21</v>
      </c>
      <c r="J1385" s="214">
        <f>Permitted_sources!AA1000</f>
        <v>0.112</v>
      </c>
      <c r="K1385" s="395" t="str">
        <f t="shared" si="21"/>
        <v>Tribal/Non-tribal</v>
      </c>
    </row>
    <row r="1386" spans="1:11" s="33" customFormat="1">
      <c r="A1386" s="33" t="s">
        <v>387</v>
      </c>
      <c r="B1386" s="33" t="str">
        <f>Permitted_sources!B1001</f>
        <v>35</v>
      </c>
      <c r="C1386" s="33" t="str">
        <f>Permitted_sources!C1001</f>
        <v>3504502</v>
      </c>
      <c r="D1386" s="33" t="str">
        <f>Permitted_sources!V1001</f>
        <v>31000305</v>
      </c>
      <c r="E1386" s="33" t="str">
        <f>VLOOKUP(D1386,SCC_xref!$L$6:$M1804,2,FALSE)</f>
        <v>Permitted Natural Gas Production, Gas Sweetening: Amine Process</v>
      </c>
      <c r="F1386" s="214">
        <f>Permitted_sources!W1001</f>
        <v>0</v>
      </c>
      <c r="G1386" s="214">
        <f>Permitted_sources!X1001</f>
        <v>3.9420000000000002</v>
      </c>
      <c r="H1386" s="214">
        <f>Permitted_sources!Y1001</f>
        <v>0</v>
      </c>
      <c r="I1386" s="214">
        <f>Permitted_sources!Z1001</f>
        <v>0</v>
      </c>
      <c r="J1386" s="214">
        <f>Permitted_sources!AA1001</f>
        <v>0</v>
      </c>
      <c r="K1386" s="395" t="str">
        <f t="shared" si="21"/>
        <v>Tribal/Non-tribal</v>
      </c>
    </row>
    <row r="1387" spans="1:11" s="33" customFormat="1">
      <c r="A1387" s="33" t="s">
        <v>387</v>
      </c>
      <c r="B1387" s="33" t="str">
        <f>Permitted_sources!B1002</f>
        <v>35</v>
      </c>
      <c r="C1387" s="33" t="str">
        <f>Permitted_sources!C1002</f>
        <v>3504502</v>
      </c>
      <c r="D1387" s="33" t="str">
        <f>Permitted_sources!V1002</f>
        <v>31000305</v>
      </c>
      <c r="E1387" s="33" t="str">
        <f>VLOOKUP(D1387,SCC_xref!$L$6:$M1805,2,FALSE)</f>
        <v>Permitted Natural Gas Production, Gas Sweetening: Amine Process</v>
      </c>
      <c r="F1387" s="214">
        <f>Permitted_sources!W1002</f>
        <v>13.701000000000001</v>
      </c>
      <c r="G1387" s="214">
        <f>Permitted_sources!X1002</f>
        <v>0.54200000000000004</v>
      </c>
      <c r="H1387" s="214">
        <f>Permitted_sources!Y1002</f>
        <v>13.701000000000001</v>
      </c>
      <c r="I1387" s="214">
        <f>Permitted_sources!Z1002</f>
        <v>2.766</v>
      </c>
      <c r="J1387" s="214">
        <f>Permitted_sources!AA1002</f>
        <v>1.4710000000000001</v>
      </c>
      <c r="K1387" s="395" t="str">
        <f t="shared" si="21"/>
        <v>Tribal/Non-tribal</v>
      </c>
    </row>
    <row r="1388" spans="1:11" s="33" customFormat="1">
      <c r="A1388" s="33" t="s">
        <v>387</v>
      </c>
      <c r="B1388" s="33" t="str">
        <f>Permitted_sources!B1003</f>
        <v>35</v>
      </c>
      <c r="C1388" s="33" t="str">
        <f>Permitted_sources!C1003</f>
        <v>3504502</v>
      </c>
      <c r="D1388" s="33" t="str">
        <f>Permitted_sources!V1003</f>
        <v>31000305</v>
      </c>
      <c r="E1388" s="33" t="str">
        <f>VLOOKUP(D1388,SCC_xref!$L$6:$M1806,2,FALSE)</f>
        <v>Permitted Natural Gas Production, Gas Sweetening: Amine Process</v>
      </c>
      <c r="F1388" s="214">
        <f>Permitted_sources!W1003</f>
        <v>13.452</v>
      </c>
      <c r="G1388" s="214">
        <f>Permitted_sources!X1003</f>
        <v>0.52</v>
      </c>
      <c r="H1388" s="214">
        <f>Permitted_sources!Y1003</f>
        <v>13.159000000000001</v>
      </c>
      <c r="I1388" s="214">
        <f>Permitted_sources!Z1003</f>
        <v>2.6560000000000001</v>
      </c>
      <c r="J1388" s="214">
        <f>Permitted_sources!AA1003</f>
        <v>1.413</v>
      </c>
      <c r="K1388" s="395" t="str">
        <f t="shared" si="21"/>
        <v>Tribal/Non-tribal</v>
      </c>
    </row>
    <row r="1389" spans="1:11" s="33" customFormat="1">
      <c r="A1389" s="33" t="s">
        <v>387</v>
      </c>
      <c r="B1389" s="33" t="str">
        <f>Permitted_sources!B1004</f>
        <v>35</v>
      </c>
      <c r="C1389" s="33" t="str">
        <f>Permitted_sources!C1004</f>
        <v>3504502</v>
      </c>
      <c r="D1389" s="33" t="str">
        <f>Permitted_sources!V1004</f>
        <v>31000228</v>
      </c>
      <c r="E1389" s="33" t="str">
        <f>VLOOKUP(D1389,SCC_xref!$L$6:$M1807,2,FALSE)</f>
        <v>Permitted Dehydrator</v>
      </c>
      <c r="F1389" s="214">
        <f>Permitted_sources!W1004</f>
        <v>2.3639999999999999</v>
      </c>
      <c r="G1389" s="214">
        <f>Permitted_sources!X1004</f>
        <v>0</v>
      </c>
      <c r="H1389" s="214">
        <f>Permitted_sources!Y1004</f>
        <v>0.33800000000000002</v>
      </c>
      <c r="I1389" s="214">
        <f>Permitted_sources!Z1004</f>
        <v>0.182</v>
      </c>
      <c r="J1389" s="214">
        <f>Permitted_sources!AA1004</f>
        <v>9.6000000000000002E-2</v>
      </c>
      <c r="K1389" s="395" t="str">
        <f t="shared" si="21"/>
        <v>Tribal/Non-tribal</v>
      </c>
    </row>
    <row r="1390" spans="1:11" s="33" customFormat="1">
      <c r="A1390" s="33" t="s">
        <v>387</v>
      </c>
      <c r="B1390" s="33" t="str">
        <f>Permitted_sources!B1005</f>
        <v>35</v>
      </c>
      <c r="C1390" s="33" t="str">
        <f>Permitted_sources!C1005</f>
        <v>3504502</v>
      </c>
      <c r="D1390" s="33" t="str">
        <f>Permitted_sources!V1005</f>
        <v>31000227</v>
      </c>
      <c r="E1390" s="33" t="str">
        <f>VLOOKUP(D1390,SCC_xref!$L$6:$M1808,2,FALSE)</f>
        <v>Permitted Dehydrator</v>
      </c>
      <c r="F1390" s="214">
        <f>Permitted_sources!W1005</f>
        <v>0</v>
      </c>
      <c r="G1390" s="214">
        <f>Permitted_sources!X1005</f>
        <v>11.598000000000001</v>
      </c>
      <c r="H1390" s="214">
        <f>Permitted_sources!Y1005</f>
        <v>0</v>
      </c>
      <c r="I1390" s="214">
        <f>Permitted_sources!Z1005</f>
        <v>0</v>
      </c>
      <c r="J1390" s="214">
        <f>Permitted_sources!AA1005</f>
        <v>0</v>
      </c>
      <c r="K1390" s="395" t="str">
        <f t="shared" si="21"/>
        <v>Tribal/Non-tribal</v>
      </c>
    </row>
    <row r="1391" spans="1:11" s="33" customFormat="1">
      <c r="A1391" s="33" t="s">
        <v>387</v>
      </c>
      <c r="B1391" s="33" t="str">
        <f>Permitted_sources!B1006</f>
        <v>35</v>
      </c>
      <c r="C1391" s="33" t="str">
        <f>Permitted_sources!C1006</f>
        <v>3504502</v>
      </c>
      <c r="D1391" s="33" t="str">
        <f>Permitted_sources!V1006</f>
        <v>31000305</v>
      </c>
      <c r="E1391" s="33" t="str">
        <f>VLOOKUP(D1391,SCC_xref!$L$6:$M1809,2,FALSE)</f>
        <v>Permitted Natural Gas Production, Gas Sweetening: Amine Process</v>
      </c>
      <c r="F1391" s="214">
        <f>Permitted_sources!W1006</f>
        <v>9.2170000000000005</v>
      </c>
      <c r="G1391" s="214">
        <f>Permitted_sources!X1006</f>
        <v>0</v>
      </c>
      <c r="H1391" s="214">
        <f>Permitted_sources!Y1006</f>
        <v>9.016</v>
      </c>
      <c r="I1391" s="214">
        <f>Permitted_sources!Z1006</f>
        <v>1.82</v>
      </c>
      <c r="J1391" s="214">
        <f>Permitted_sources!AA1006</f>
        <v>0.96799999999999997</v>
      </c>
      <c r="K1391" s="395" t="str">
        <f t="shared" si="21"/>
        <v>Tribal/Non-tribal</v>
      </c>
    </row>
    <row r="1392" spans="1:11" s="33" customFormat="1">
      <c r="A1392" s="33" t="s">
        <v>387</v>
      </c>
      <c r="B1392" s="33" t="str">
        <f>Permitted_sources!B1007</f>
        <v>35</v>
      </c>
      <c r="C1392" s="33" t="str">
        <f>Permitted_sources!C1007</f>
        <v>3504502</v>
      </c>
      <c r="D1392" s="33" t="str">
        <f>Permitted_sources!V1007</f>
        <v>31000305</v>
      </c>
      <c r="E1392" s="33" t="str">
        <f>VLOOKUP(D1392,SCC_xref!$L$6:$M1810,2,FALSE)</f>
        <v>Permitted Natural Gas Production, Gas Sweetening: Amine Process</v>
      </c>
      <c r="F1392" s="214">
        <f>Permitted_sources!W1007</f>
        <v>15.426</v>
      </c>
      <c r="G1392" s="214">
        <f>Permitted_sources!X1007</f>
        <v>0</v>
      </c>
      <c r="H1392" s="214">
        <f>Permitted_sources!Y1007</f>
        <v>15.09</v>
      </c>
      <c r="I1392" s="214">
        <f>Permitted_sources!Z1007</f>
        <v>3.0459999999999998</v>
      </c>
      <c r="J1392" s="214">
        <f>Permitted_sources!AA1007</f>
        <v>1.62</v>
      </c>
      <c r="K1392" s="395" t="str">
        <f t="shared" si="21"/>
        <v>Tribal/Non-tribal</v>
      </c>
    </row>
    <row r="1393" spans="1:11" s="33" customFormat="1">
      <c r="A1393" s="33" t="s">
        <v>387</v>
      </c>
      <c r="B1393" s="33" t="str">
        <f>Permitted_sources!B1008</f>
        <v>35</v>
      </c>
      <c r="C1393" s="33" t="str">
        <f>Permitted_sources!C1008</f>
        <v>3504502</v>
      </c>
      <c r="D1393" s="33" t="str">
        <f>Permitted_sources!V1008</f>
        <v>31000228</v>
      </c>
      <c r="E1393" s="33" t="str">
        <f>VLOOKUP(D1393,SCC_xref!$L$6:$M1811,2,FALSE)</f>
        <v>Permitted Dehydrator</v>
      </c>
      <c r="F1393" s="214">
        <f>Permitted_sources!W1008</f>
        <v>2.7109999999999999</v>
      </c>
      <c r="G1393" s="214">
        <f>Permitted_sources!X1008</f>
        <v>0</v>
      </c>
      <c r="H1393" s="214">
        <f>Permitted_sources!Y1008</f>
        <v>0.38700000000000001</v>
      </c>
      <c r="I1393" s="214">
        <f>Permitted_sources!Z1008</f>
        <v>0.20799999999999999</v>
      </c>
      <c r="J1393" s="214">
        <f>Permitted_sources!AA1008</f>
        <v>0.111</v>
      </c>
      <c r="K1393" s="395" t="str">
        <f t="shared" si="21"/>
        <v>Tribal/Non-tribal</v>
      </c>
    </row>
    <row r="1394" spans="1:11" s="33" customFormat="1">
      <c r="A1394" s="33" t="s">
        <v>387</v>
      </c>
      <c r="B1394" s="33" t="str">
        <f>Permitted_sources!B1009</f>
        <v>35</v>
      </c>
      <c r="C1394" s="33" t="str">
        <f>Permitted_sources!C1009</f>
        <v>3504502</v>
      </c>
      <c r="D1394" s="33" t="str">
        <f>Permitted_sources!V1009</f>
        <v>31000227</v>
      </c>
      <c r="E1394" s="33" t="str">
        <f>VLOOKUP(D1394,SCC_xref!$L$6:$M1812,2,FALSE)</f>
        <v>Permitted Dehydrator</v>
      </c>
      <c r="F1394" s="214">
        <f>Permitted_sources!W1009</f>
        <v>0</v>
      </c>
      <c r="G1394" s="214">
        <f>Permitted_sources!X1009</f>
        <v>5.3220000000000001</v>
      </c>
      <c r="H1394" s="214">
        <f>Permitted_sources!Y1009</f>
        <v>0</v>
      </c>
      <c r="I1394" s="214">
        <f>Permitted_sources!Z1009</f>
        <v>0</v>
      </c>
      <c r="J1394" s="214">
        <f>Permitted_sources!AA1009</f>
        <v>0</v>
      </c>
      <c r="K1394" s="395" t="str">
        <f t="shared" si="21"/>
        <v>Tribal/Non-tribal</v>
      </c>
    </row>
    <row r="1395" spans="1:11" s="33" customFormat="1">
      <c r="A1395" s="33" t="s">
        <v>387</v>
      </c>
      <c r="B1395" s="33" t="str">
        <f>Permitted_sources!B1010</f>
        <v>35</v>
      </c>
      <c r="C1395" s="33" t="str">
        <f>Permitted_sources!C1010</f>
        <v>3504502</v>
      </c>
      <c r="D1395" s="33" t="str">
        <f>Permitted_sources!V1010</f>
        <v>31000305</v>
      </c>
      <c r="E1395" s="33" t="str">
        <f>VLOOKUP(D1395,SCC_xref!$L$6:$M1813,2,FALSE)</f>
        <v>Permitted Natural Gas Production, Gas Sweetening: Amine Process</v>
      </c>
      <c r="F1395" s="214">
        <f>Permitted_sources!W1010</f>
        <v>16.170000000000002</v>
      </c>
      <c r="G1395" s="214">
        <f>Permitted_sources!X1010</f>
        <v>0.626</v>
      </c>
      <c r="H1395" s="214">
        <f>Permitted_sources!Y1010</f>
        <v>15.818</v>
      </c>
      <c r="I1395" s="214">
        <f>Permitted_sources!Z1010</f>
        <v>3.1930000000000001</v>
      </c>
      <c r="J1395" s="214">
        <f>Permitted_sources!AA1010</f>
        <v>1.698</v>
      </c>
      <c r="K1395" s="395" t="str">
        <f t="shared" si="21"/>
        <v>Tribal/Non-tribal</v>
      </c>
    </row>
    <row r="1396" spans="1:11" s="33" customFormat="1">
      <c r="A1396" s="33" t="s">
        <v>387</v>
      </c>
      <c r="B1396" s="33" t="str">
        <f>Permitted_sources!B1011</f>
        <v>35</v>
      </c>
      <c r="C1396" s="33" t="str">
        <f>Permitted_sources!C1011</f>
        <v>3504502</v>
      </c>
      <c r="D1396" s="33" t="str">
        <f>Permitted_sources!V1011</f>
        <v>31000305</v>
      </c>
      <c r="E1396" s="33" t="str">
        <f>VLOOKUP(D1396,SCC_xref!$L$6:$M1814,2,FALSE)</f>
        <v>Permitted Natural Gas Production, Gas Sweetening: Amine Process</v>
      </c>
      <c r="F1396" s="214">
        <f>Permitted_sources!W1011</f>
        <v>8.5670000000000002</v>
      </c>
      <c r="G1396" s="214">
        <f>Permitted_sources!X1011</f>
        <v>0</v>
      </c>
      <c r="H1396" s="214">
        <f>Permitted_sources!Y1011</f>
        <v>8.3800000000000008</v>
      </c>
      <c r="I1396" s="214">
        <f>Permitted_sources!Z1011</f>
        <v>1.6919999999999999</v>
      </c>
      <c r="J1396" s="214">
        <f>Permitted_sources!AA1011</f>
        <v>0.9</v>
      </c>
      <c r="K1396" s="395" t="str">
        <f t="shared" si="21"/>
        <v>Tribal/Non-tribal</v>
      </c>
    </row>
    <row r="1397" spans="1:11" s="33" customFormat="1">
      <c r="A1397" s="33" t="s">
        <v>387</v>
      </c>
      <c r="B1397" s="33" t="str">
        <f>Permitted_sources!B1012</f>
        <v>35</v>
      </c>
      <c r="C1397" s="33" t="str">
        <f>Permitted_sources!C1012</f>
        <v>3504502</v>
      </c>
      <c r="D1397" s="33" t="str">
        <f>Permitted_sources!V1012</f>
        <v>31000228</v>
      </c>
      <c r="E1397" s="33" t="str">
        <f>VLOOKUP(D1397,SCC_xref!$L$6:$M1815,2,FALSE)</f>
        <v>Permitted Dehydrator</v>
      </c>
      <c r="F1397" s="214">
        <f>Permitted_sources!W1012</f>
        <v>3.044</v>
      </c>
      <c r="G1397" s="214">
        <f>Permitted_sources!X1012</f>
        <v>0</v>
      </c>
      <c r="H1397" s="214">
        <f>Permitted_sources!Y1012</f>
        <v>0.435</v>
      </c>
      <c r="I1397" s="214">
        <f>Permitted_sources!Z1012</f>
        <v>0.23400000000000001</v>
      </c>
      <c r="J1397" s="214">
        <f>Permitted_sources!AA1012</f>
        <v>0.124</v>
      </c>
      <c r="K1397" s="395" t="str">
        <f t="shared" si="21"/>
        <v>Tribal/Non-tribal</v>
      </c>
    </row>
    <row r="1398" spans="1:11" s="33" customFormat="1">
      <c r="A1398" s="33" t="s">
        <v>387</v>
      </c>
      <c r="B1398" s="33" t="str">
        <f>Permitted_sources!B1013</f>
        <v>35</v>
      </c>
      <c r="C1398" s="33" t="str">
        <f>Permitted_sources!C1013</f>
        <v>3504502</v>
      </c>
      <c r="D1398" s="33" t="str">
        <f>Permitted_sources!V1013</f>
        <v>31000227</v>
      </c>
      <c r="E1398" s="33" t="str">
        <f>VLOOKUP(D1398,SCC_xref!$L$6:$M1816,2,FALSE)</f>
        <v>Permitted Dehydrator</v>
      </c>
      <c r="F1398" s="214">
        <f>Permitted_sources!W1013</f>
        <v>0</v>
      </c>
      <c r="G1398" s="214">
        <f>Permitted_sources!X1013</f>
        <v>4.7</v>
      </c>
      <c r="H1398" s="214">
        <f>Permitted_sources!Y1013</f>
        <v>0</v>
      </c>
      <c r="I1398" s="214">
        <f>Permitted_sources!Z1013</f>
        <v>0</v>
      </c>
      <c r="J1398" s="214">
        <f>Permitted_sources!AA1013</f>
        <v>0</v>
      </c>
      <c r="K1398" s="395" t="str">
        <f t="shared" si="21"/>
        <v>Tribal/Non-tribal</v>
      </c>
    </row>
    <row r="1399" spans="1:11" s="33" customFormat="1">
      <c r="A1399" s="33" t="s">
        <v>387</v>
      </c>
      <c r="B1399" s="33" t="str">
        <f>Permitted_sources!B1014</f>
        <v>35</v>
      </c>
      <c r="C1399" s="33" t="str">
        <f>Permitted_sources!C1014</f>
        <v>3504502</v>
      </c>
      <c r="D1399" s="33" t="str">
        <f>Permitted_sources!V1014</f>
        <v>31000305</v>
      </c>
      <c r="E1399" s="33" t="str">
        <f>VLOOKUP(D1399,SCC_xref!$L$6:$M1817,2,FALSE)</f>
        <v>Permitted Natural Gas Production, Gas Sweetening: Amine Process</v>
      </c>
      <c r="F1399" s="214">
        <f>Permitted_sources!W1014</f>
        <v>0</v>
      </c>
      <c r="G1399" s="214">
        <f>Permitted_sources!X1014</f>
        <v>3.9420000000000002</v>
      </c>
      <c r="H1399" s="214">
        <f>Permitted_sources!Y1014</f>
        <v>0</v>
      </c>
      <c r="I1399" s="214">
        <f>Permitted_sources!Z1014</f>
        <v>0</v>
      </c>
      <c r="J1399" s="214">
        <f>Permitted_sources!AA1014</f>
        <v>0</v>
      </c>
      <c r="K1399" s="395" t="str">
        <f t="shared" si="21"/>
        <v>Tribal/Non-tribal</v>
      </c>
    </row>
    <row r="1400" spans="1:11" s="33" customFormat="1">
      <c r="A1400" s="33" t="s">
        <v>387</v>
      </c>
      <c r="B1400" s="33" t="str">
        <f>Permitted_sources!B1015</f>
        <v>35</v>
      </c>
      <c r="C1400" s="33" t="str">
        <f>Permitted_sources!C1015</f>
        <v>3504502</v>
      </c>
      <c r="D1400" s="33" t="str">
        <f>Permitted_sources!V1015</f>
        <v>31000404</v>
      </c>
      <c r="E1400" s="33" t="str">
        <f>VLOOKUP(D1400,SCC_xref!$L$6:$M1818,2,FALSE)</f>
        <v>Permitted Process Heaters</v>
      </c>
      <c r="F1400" s="214">
        <f>Permitted_sources!W1015</f>
        <v>17.808</v>
      </c>
      <c r="G1400" s="214">
        <f>Permitted_sources!X1015</f>
        <v>0.72699999999999998</v>
      </c>
      <c r="H1400" s="214">
        <f>Permitted_sources!Y1015</f>
        <v>11.266</v>
      </c>
      <c r="I1400" s="214">
        <f>Permitted_sources!Z1015</f>
        <v>3.1779999999999999</v>
      </c>
      <c r="J1400" s="214">
        <f>Permitted_sources!AA1015</f>
        <v>1.69</v>
      </c>
      <c r="K1400" s="395" t="str">
        <f t="shared" si="21"/>
        <v>Tribal/Non-tribal</v>
      </c>
    </row>
    <row r="1401" spans="1:11" s="33" customFormat="1">
      <c r="A1401" s="33" t="s">
        <v>387</v>
      </c>
      <c r="B1401" s="33" t="str">
        <f>Permitted_sources!B1016</f>
        <v>35</v>
      </c>
      <c r="C1401" s="33" t="str">
        <f>Permitted_sources!C1016</f>
        <v>3504502</v>
      </c>
      <c r="D1401" s="33" t="str">
        <f>Permitted_sources!V1016</f>
        <v>31000404</v>
      </c>
      <c r="E1401" s="33" t="str">
        <f>VLOOKUP(D1401,SCC_xref!$L$6:$M1819,2,FALSE)</f>
        <v>Permitted Process Heaters</v>
      </c>
      <c r="F1401" s="214">
        <f>Permitted_sources!W1016</f>
        <v>18.661000000000001</v>
      </c>
      <c r="G1401" s="214">
        <f>Permitted_sources!X1016</f>
        <v>0.76200000000000001</v>
      </c>
      <c r="H1401" s="214">
        <f>Permitted_sources!Y1016</f>
        <v>11.805999999999999</v>
      </c>
      <c r="I1401" s="214">
        <f>Permitted_sources!Z1016</f>
        <v>3.33</v>
      </c>
      <c r="J1401" s="214">
        <f>Permitted_sources!AA1016</f>
        <v>1.7709999999999999</v>
      </c>
      <c r="K1401" s="395" t="str">
        <f t="shared" si="21"/>
        <v>Tribal/Non-tribal</v>
      </c>
    </row>
    <row r="1402" spans="1:11" s="33" customFormat="1">
      <c r="A1402" s="33" t="s">
        <v>387</v>
      </c>
      <c r="B1402" s="33" t="str">
        <f>Permitted_sources!B1017</f>
        <v>35</v>
      </c>
      <c r="C1402" s="33" t="str">
        <f>Permitted_sources!C1017</f>
        <v>3504502</v>
      </c>
      <c r="D1402" s="33" t="str">
        <f>Permitted_sources!V1017</f>
        <v>31000228</v>
      </c>
      <c r="E1402" s="33" t="str">
        <f>VLOOKUP(D1402,SCC_xref!$L$6:$M1820,2,FALSE)</f>
        <v>Permitted Dehydrator</v>
      </c>
      <c r="F1402" s="214">
        <f>Permitted_sources!W1017</f>
        <v>2.8860000000000001</v>
      </c>
      <c r="G1402" s="214">
        <f>Permitted_sources!X1017</f>
        <v>0</v>
      </c>
      <c r="H1402" s="214">
        <f>Permitted_sources!Y1017</f>
        <v>0.41199999999999998</v>
      </c>
      <c r="I1402" s="214">
        <f>Permitted_sources!Z1017</f>
        <v>0.222</v>
      </c>
      <c r="J1402" s="214">
        <f>Permitted_sources!AA1017</f>
        <v>0.11799999999999999</v>
      </c>
      <c r="K1402" s="395" t="str">
        <f t="shared" si="21"/>
        <v>Tribal/Non-tribal</v>
      </c>
    </row>
    <row r="1403" spans="1:11" s="33" customFormat="1">
      <c r="A1403" s="33" t="s">
        <v>387</v>
      </c>
      <c r="B1403" s="33" t="str">
        <f>Permitted_sources!B1018</f>
        <v>35</v>
      </c>
      <c r="C1403" s="33" t="str">
        <f>Permitted_sources!C1018</f>
        <v>3504502</v>
      </c>
      <c r="D1403" s="33" t="str">
        <f>Permitted_sources!V1018</f>
        <v>31000227</v>
      </c>
      <c r="E1403" s="33" t="str">
        <f>VLOOKUP(D1403,SCC_xref!$L$6:$M1821,2,FALSE)</f>
        <v>Permitted Dehydrator</v>
      </c>
      <c r="F1403" s="214">
        <f>Permitted_sources!W1018</f>
        <v>0</v>
      </c>
      <c r="G1403" s="214">
        <f>Permitted_sources!X1018</f>
        <v>11.598000000000001</v>
      </c>
      <c r="H1403" s="214">
        <f>Permitted_sources!Y1018</f>
        <v>0</v>
      </c>
      <c r="I1403" s="214">
        <f>Permitted_sources!Z1018</f>
        <v>0</v>
      </c>
      <c r="J1403" s="214">
        <f>Permitted_sources!AA1018</f>
        <v>0</v>
      </c>
      <c r="K1403" s="395" t="str">
        <f t="shared" si="21"/>
        <v>Tribal/Non-tribal</v>
      </c>
    </row>
    <row r="1404" spans="1:11" s="33" customFormat="1">
      <c r="A1404" s="33" t="s">
        <v>387</v>
      </c>
      <c r="B1404" s="33" t="str">
        <f>Permitted_sources!B1019</f>
        <v>35</v>
      </c>
      <c r="C1404" s="33" t="str">
        <f>Permitted_sources!C1019</f>
        <v>3504502</v>
      </c>
      <c r="D1404" s="33" t="str">
        <f>Permitted_sources!V1019</f>
        <v>31000404</v>
      </c>
      <c r="E1404" s="33" t="str">
        <f>VLOOKUP(D1404,SCC_xref!$L$6:$M1822,2,FALSE)</f>
        <v>Permitted Process Heaters</v>
      </c>
      <c r="F1404" s="214">
        <f>Permitted_sources!W1019</f>
        <v>19.094000000000001</v>
      </c>
      <c r="G1404" s="214">
        <f>Permitted_sources!X1019</f>
        <v>0.77900000000000003</v>
      </c>
      <c r="H1404" s="214">
        <f>Permitted_sources!Y1019</f>
        <v>12.08</v>
      </c>
      <c r="I1404" s="214">
        <f>Permitted_sources!Z1019</f>
        <v>3.407</v>
      </c>
      <c r="J1404" s="214">
        <f>Permitted_sources!AA1019</f>
        <v>1.8120000000000001</v>
      </c>
      <c r="K1404" s="395" t="str">
        <f t="shared" si="21"/>
        <v>Tribal/Non-tribal</v>
      </c>
    </row>
    <row r="1405" spans="1:11" s="33" customFormat="1">
      <c r="A1405" s="33" t="s">
        <v>387</v>
      </c>
      <c r="B1405" s="33" t="str">
        <f>Permitted_sources!B1020</f>
        <v>35</v>
      </c>
      <c r="C1405" s="33" t="str">
        <f>Permitted_sources!C1020</f>
        <v>3504502</v>
      </c>
      <c r="D1405" s="33" t="str">
        <f>Permitted_sources!V1020</f>
        <v>31000404</v>
      </c>
      <c r="E1405" s="33" t="str">
        <f>VLOOKUP(D1405,SCC_xref!$L$6:$M1823,2,FALSE)</f>
        <v>Permitted Process Heaters</v>
      </c>
      <c r="F1405" s="214">
        <f>Permitted_sources!W1020</f>
        <v>20.655999999999999</v>
      </c>
      <c r="G1405" s="214">
        <f>Permitted_sources!X1020</f>
        <v>0.84299999999999997</v>
      </c>
      <c r="H1405" s="214">
        <f>Permitted_sources!Y1020</f>
        <v>13.068</v>
      </c>
      <c r="I1405" s="214">
        <f>Permitted_sources!Z1020</f>
        <v>3.6859999999999999</v>
      </c>
      <c r="J1405" s="214">
        <f>Permitted_sources!AA1020</f>
        <v>1.96</v>
      </c>
      <c r="K1405" s="395" t="str">
        <f t="shared" si="21"/>
        <v>Tribal/Non-tribal</v>
      </c>
    </row>
    <row r="1406" spans="1:11" s="33" customFormat="1">
      <c r="A1406" s="33" t="s">
        <v>387</v>
      </c>
      <c r="B1406" s="33" t="str">
        <f>Permitted_sources!B1021</f>
        <v>35</v>
      </c>
      <c r="C1406" s="33" t="str">
        <f>Permitted_sources!C1021</f>
        <v>3504502</v>
      </c>
      <c r="D1406" s="33" t="str">
        <f>Permitted_sources!V1021</f>
        <v>31000227</v>
      </c>
      <c r="E1406" s="33" t="str">
        <f>VLOOKUP(D1406,SCC_xref!$L$6:$M1824,2,FALSE)</f>
        <v>Permitted Dehydrator</v>
      </c>
      <c r="F1406" s="214">
        <f>Permitted_sources!W1021</f>
        <v>0</v>
      </c>
      <c r="G1406" s="214">
        <f>Permitted_sources!X1021</f>
        <v>11.598000000000001</v>
      </c>
      <c r="H1406" s="214">
        <f>Permitted_sources!Y1021</f>
        <v>0</v>
      </c>
      <c r="I1406" s="214">
        <f>Permitted_sources!Z1021</f>
        <v>0</v>
      </c>
      <c r="J1406" s="214">
        <f>Permitted_sources!AA1021</f>
        <v>0</v>
      </c>
      <c r="K1406" s="395" t="str">
        <f t="shared" si="21"/>
        <v>Tribal/Non-tribal</v>
      </c>
    </row>
    <row r="1407" spans="1:11" s="33" customFormat="1">
      <c r="A1407" s="33" t="s">
        <v>387</v>
      </c>
      <c r="B1407" s="33" t="str">
        <f>Permitted_sources!B1022</f>
        <v>35</v>
      </c>
      <c r="C1407" s="33" t="str">
        <f>Permitted_sources!C1022</f>
        <v>3504502</v>
      </c>
      <c r="D1407" s="33" t="str">
        <f>Permitted_sources!V1022</f>
        <v>31000299</v>
      </c>
      <c r="E1407" s="33" t="str">
        <f>VLOOKUP(D1407,SCC_xref!$L$6:$M1825,2,FALSE)</f>
        <v>Permitted Natural Gas Production, Other Not Classified</v>
      </c>
      <c r="F1407" s="214">
        <f>Permitted_sources!W1022</f>
        <v>0</v>
      </c>
      <c r="G1407" s="214">
        <f>Permitted_sources!X1022</f>
        <v>6.55</v>
      </c>
      <c r="H1407" s="214">
        <f>Permitted_sources!Y1022</f>
        <v>0</v>
      </c>
      <c r="I1407" s="214">
        <f>Permitted_sources!Z1022</f>
        <v>0</v>
      </c>
      <c r="J1407" s="214">
        <f>Permitted_sources!AA1022</f>
        <v>0</v>
      </c>
      <c r="K1407" s="395" t="str">
        <f t="shared" si="21"/>
        <v>Tribal/Non-tribal</v>
      </c>
    </row>
    <row r="1408" spans="1:11" s="33" customFormat="1">
      <c r="A1408" s="33" t="s">
        <v>387</v>
      </c>
      <c r="B1408" s="33" t="str">
        <f>Permitted_sources!B1023</f>
        <v>35</v>
      </c>
      <c r="C1408" s="33" t="str">
        <f>Permitted_sources!C1023</f>
        <v>3504502</v>
      </c>
      <c r="D1408" s="33" t="str">
        <f>Permitted_sources!V1023</f>
        <v>20200256</v>
      </c>
      <c r="E1408" s="33" t="str">
        <f>VLOOKUP(D1408,SCC_xref!$L$6:$M1826,2,FALSE)</f>
        <v>Permitted Compressor Engines</v>
      </c>
      <c r="F1408" s="214">
        <f>Permitted_sources!W1023</f>
        <v>22.526</v>
      </c>
      <c r="G1408" s="214">
        <f>Permitted_sources!X1023</f>
        <v>6.0069999999999997</v>
      </c>
      <c r="H1408" s="214">
        <f>Permitted_sources!Y1023</f>
        <v>37.844000000000001</v>
      </c>
      <c r="I1408" s="214">
        <f>Permitted_sources!Z1023</f>
        <v>0</v>
      </c>
      <c r="J1408" s="214">
        <f>Permitted_sources!AA1023</f>
        <v>0.48299999999999998</v>
      </c>
      <c r="K1408" s="395" t="str">
        <f t="shared" si="21"/>
        <v>Tribal/Non-tribal</v>
      </c>
    </row>
    <row r="1409" spans="1:11" s="33" customFormat="1">
      <c r="A1409" s="33" t="s">
        <v>387</v>
      </c>
      <c r="B1409" s="33" t="str">
        <f>Permitted_sources!B1024</f>
        <v>35</v>
      </c>
      <c r="C1409" s="33" t="str">
        <f>Permitted_sources!C1024</f>
        <v>3504502</v>
      </c>
      <c r="D1409" s="33" t="str">
        <f>Permitted_sources!V1024</f>
        <v>20200256</v>
      </c>
      <c r="E1409" s="33" t="str">
        <f>VLOOKUP(D1409,SCC_xref!$L$6:$M1827,2,FALSE)</f>
        <v>Permitted Compressor Engines</v>
      </c>
      <c r="F1409" s="214">
        <f>Permitted_sources!W1024</f>
        <v>33.427999999999997</v>
      </c>
      <c r="G1409" s="214">
        <f>Permitted_sources!X1024</f>
        <v>8.9139999999999997</v>
      </c>
      <c r="H1409" s="214">
        <f>Permitted_sources!Y1024</f>
        <v>56.158999999999999</v>
      </c>
      <c r="I1409" s="214">
        <f>Permitted_sources!Z1024</f>
        <v>0</v>
      </c>
      <c r="J1409" s="214">
        <f>Permitted_sources!AA1024</f>
        <v>0.71699999999999997</v>
      </c>
      <c r="K1409" s="395" t="str">
        <f t="shared" si="21"/>
        <v>Tribal/Non-tribal</v>
      </c>
    </row>
    <row r="1410" spans="1:11" s="33" customFormat="1">
      <c r="A1410" s="33" t="s">
        <v>387</v>
      </c>
      <c r="B1410" s="33" t="str">
        <f>Permitted_sources!B1025</f>
        <v>35</v>
      </c>
      <c r="C1410" s="33" t="str">
        <f>Permitted_sources!C1025</f>
        <v>3504502</v>
      </c>
      <c r="D1410" s="33" t="str">
        <f>Permitted_sources!V1025</f>
        <v>20200256</v>
      </c>
      <c r="E1410" s="33" t="str">
        <f>VLOOKUP(D1410,SCC_xref!$L$6:$M1828,2,FALSE)</f>
        <v>Permitted Compressor Engines</v>
      </c>
      <c r="F1410" s="214">
        <f>Permitted_sources!W1025</f>
        <v>34.470999999999997</v>
      </c>
      <c r="G1410" s="214">
        <f>Permitted_sources!X1025</f>
        <v>9.1920000000000002</v>
      </c>
      <c r="H1410" s="214">
        <f>Permitted_sources!Y1025</f>
        <v>57.911000000000001</v>
      </c>
      <c r="I1410" s="214">
        <f>Permitted_sources!Z1025</f>
        <v>0</v>
      </c>
      <c r="J1410" s="214">
        <f>Permitted_sources!AA1025</f>
        <v>0.73899999999999999</v>
      </c>
      <c r="K1410" s="395" t="str">
        <f t="shared" si="21"/>
        <v>Tribal/Non-tribal</v>
      </c>
    </row>
    <row r="1411" spans="1:11" s="33" customFormat="1">
      <c r="A1411" s="33" t="s">
        <v>387</v>
      </c>
      <c r="B1411" s="33" t="str">
        <f>Permitted_sources!B1026</f>
        <v>35</v>
      </c>
      <c r="C1411" s="33" t="str">
        <f>Permitted_sources!C1026</f>
        <v>3504502</v>
      </c>
      <c r="D1411" s="33" t="str">
        <f>Permitted_sources!V1026</f>
        <v>20200256</v>
      </c>
      <c r="E1411" s="33" t="str">
        <f>VLOOKUP(D1411,SCC_xref!$L$6:$M1829,2,FALSE)</f>
        <v>Permitted Compressor Engines</v>
      </c>
      <c r="F1411" s="214">
        <f>Permitted_sources!W1026</f>
        <v>24.59</v>
      </c>
      <c r="G1411" s="214">
        <f>Permitted_sources!X1026</f>
        <v>6.5570000000000004</v>
      </c>
      <c r="H1411" s="214">
        <f>Permitted_sources!Y1026</f>
        <v>41.311</v>
      </c>
      <c r="I1411" s="214">
        <f>Permitted_sources!Z1026</f>
        <v>0</v>
      </c>
      <c r="J1411" s="214">
        <f>Permitted_sources!AA1026</f>
        <v>0.52700000000000002</v>
      </c>
      <c r="K1411" s="395" t="str">
        <f t="shared" si="21"/>
        <v>Tribal/Non-tribal</v>
      </c>
    </row>
    <row r="1412" spans="1:11" s="33" customFormat="1">
      <c r="A1412" s="33" t="s">
        <v>387</v>
      </c>
      <c r="B1412" s="33" t="str">
        <f>Permitted_sources!B1027</f>
        <v>35</v>
      </c>
      <c r="C1412" s="33" t="str">
        <f>Permitted_sources!C1027</f>
        <v>3504502</v>
      </c>
      <c r="D1412" s="33" t="str">
        <f>Permitted_sources!V1027</f>
        <v>31000299</v>
      </c>
      <c r="E1412" s="33" t="str">
        <f>VLOOKUP(D1412,SCC_xref!$L$6:$M1830,2,FALSE)</f>
        <v>Permitted Natural Gas Production, Other Not Classified</v>
      </c>
      <c r="F1412" s="214">
        <f>Permitted_sources!W1027</f>
        <v>0</v>
      </c>
      <c r="G1412" s="214">
        <f>Permitted_sources!X1027</f>
        <v>0.56999999999999995</v>
      </c>
      <c r="H1412" s="214">
        <f>Permitted_sources!Y1027</f>
        <v>0</v>
      </c>
      <c r="I1412" s="214">
        <f>Permitted_sources!Z1027</f>
        <v>0</v>
      </c>
      <c r="J1412" s="214">
        <f>Permitted_sources!AA1027</f>
        <v>0</v>
      </c>
      <c r="K1412" s="395" t="str">
        <f t="shared" si="21"/>
        <v>Tribal/Non-tribal</v>
      </c>
    </row>
    <row r="1413" spans="1:11" s="33" customFormat="1">
      <c r="A1413" s="33" t="s">
        <v>387</v>
      </c>
      <c r="B1413" s="33" t="str">
        <f>Permitted_sources!B1028</f>
        <v>35</v>
      </c>
      <c r="C1413" s="33" t="str">
        <f>Permitted_sources!C1028</f>
        <v>3504502</v>
      </c>
      <c r="D1413" s="33" t="str">
        <f>Permitted_sources!V1028</f>
        <v>31088811</v>
      </c>
      <c r="E1413" s="33" t="str">
        <f>VLOOKUP(D1413,SCC_xref!$L$6:$M1831,2,FALSE)</f>
        <v>Permitted Fugitives</v>
      </c>
      <c r="F1413" s="214">
        <f>Permitted_sources!W1028</f>
        <v>0</v>
      </c>
      <c r="G1413" s="214">
        <f>Permitted_sources!X1028</f>
        <v>3.1</v>
      </c>
      <c r="H1413" s="214">
        <f>Permitted_sources!Y1028</f>
        <v>0</v>
      </c>
      <c r="I1413" s="214">
        <f>Permitted_sources!Z1028</f>
        <v>0</v>
      </c>
      <c r="J1413" s="214">
        <f>Permitted_sources!AA1028</f>
        <v>0</v>
      </c>
      <c r="K1413" s="395" t="str">
        <f t="shared" si="21"/>
        <v>Tribal/Non-tribal</v>
      </c>
    </row>
    <row r="1414" spans="1:11" s="33" customFormat="1">
      <c r="A1414" s="33" t="s">
        <v>387</v>
      </c>
      <c r="B1414" s="33" t="str">
        <f>Permitted_sources!B1029</f>
        <v>35</v>
      </c>
      <c r="C1414" s="33" t="str">
        <f>Permitted_sources!C1029</f>
        <v>3504502</v>
      </c>
      <c r="D1414" s="33" t="str">
        <f>Permitted_sources!V1029</f>
        <v>20200201</v>
      </c>
      <c r="E1414" s="33" t="str">
        <f>VLOOKUP(D1414,SCC_xref!$L$6:$M1832,2,FALSE)</f>
        <v>Permitted Compressor Engines</v>
      </c>
      <c r="F1414" s="214">
        <f>Permitted_sources!W1029</f>
        <v>4.3</v>
      </c>
      <c r="G1414" s="214">
        <f>Permitted_sources!X1029</f>
        <v>0.1</v>
      </c>
      <c r="H1414" s="214">
        <f>Permitted_sources!Y1029</f>
        <v>4.5</v>
      </c>
      <c r="I1414" s="214">
        <f>Permitted_sources!Z1029</f>
        <v>0.1</v>
      </c>
      <c r="J1414" s="214">
        <f>Permitted_sources!AA1029</f>
        <v>0.1</v>
      </c>
      <c r="K1414" s="395" t="str">
        <f t="shared" si="21"/>
        <v>Tribal/Non-tribal</v>
      </c>
    </row>
    <row r="1415" spans="1:11" s="33" customFormat="1">
      <c r="A1415" s="33" t="s">
        <v>387</v>
      </c>
      <c r="B1415" s="33" t="str">
        <f>Permitted_sources!B1030</f>
        <v>35</v>
      </c>
      <c r="C1415" s="33" t="str">
        <f>Permitted_sources!C1030</f>
        <v>3504502</v>
      </c>
      <c r="D1415" s="33" t="str">
        <f>Permitted_sources!V1030</f>
        <v>20200201</v>
      </c>
      <c r="E1415" s="33" t="str">
        <f>VLOOKUP(D1415,SCC_xref!$L$6:$M1833,2,FALSE)</f>
        <v>Permitted Compressor Engines</v>
      </c>
      <c r="F1415" s="214">
        <f>Permitted_sources!W1030</f>
        <v>7.2</v>
      </c>
      <c r="G1415" s="214">
        <f>Permitted_sources!X1030</f>
        <v>0.2</v>
      </c>
      <c r="H1415" s="214">
        <f>Permitted_sources!Y1030</f>
        <v>7.7</v>
      </c>
      <c r="I1415" s="214">
        <f>Permitted_sources!Z1030</f>
        <v>0.1</v>
      </c>
      <c r="J1415" s="214">
        <f>Permitted_sources!AA1030</f>
        <v>0.2</v>
      </c>
      <c r="K1415" s="395" t="str">
        <f t="shared" ref="K1415:K1478" si="22">IF(LEN(C1415)=5,"Total","Tribal/Non-tribal")</f>
        <v>Tribal/Non-tribal</v>
      </c>
    </row>
    <row r="1416" spans="1:11" s="33" customFormat="1">
      <c r="A1416" s="33" t="s">
        <v>387</v>
      </c>
      <c r="B1416" s="33" t="str">
        <f>Permitted_sources!B1031</f>
        <v>35</v>
      </c>
      <c r="C1416" s="33" t="str">
        <f>Permitted_sources!C1031</f>
        <v>3504502</v>
      </c>
      <c r="D1416" s="33" t="str">
        <f>Permitted_sources!V1031</f>
        <v>20200201</v>
      </c>
      <c r="E1416" s="33" t="str">
        <f>VLOOKUP(D1416,SCC_xref!$L$6:$M1834,2,FALSE)</f>
        <v>Permitted Compressor Engines</v>
      </c>
      <c r="F1416" s="214">
        <f>Permitted_sources!W1031</f>
        <v>12.3</v>
      </c>
      <c r="G1416" s="214">
        <f>Permitted_sources!X1031</f>
        <v>0.4</v>
      </c>
      <c r="H1416" s="214">
        <f>Permitted_sources!Y1031</f>
        <v>13</v>
      </c>
      <c r="I1416" s="214">
        <f>Permitted_sources!Z1031</f>
        <v>0.2</v>
      </c>
      <c r="J1416" s="214">
        <f>Permitted_sources!AA1031</f>
        <v>0.4</v>
      </c>
      <c r="K1416" s="395" t="str">
        <f t="shared" si="22"/>
        <v>Tribal/Non-tribal</v>
      </c>
    </row>
    <row r="1417" spans="1:11" s="33" customFormat="1">
      <c r="A1417" s="33" t="s">
        <v>387</v>
      </c>
      <c r="B1417" s="33" t="str">
        <f>Permitted_sources!B1032</f>
        <v>35</v>
      </c>
      <c r="C1417" s="33" t="str">
        <f>Permitted_sources!C1032</f>
        <v>3504502</v>
      </c>
      <c r="D1417" s="33" t="str">
        <f>Permitted_sources!V1032</f>
        <v>20200201</v>
      </c>
      <c r="E1417" s="33" t="str">
        <f>VLOOKUP(D1417,SCC_xref!$L$6:$M1835,2,FALSE)</f>
        <v>Permitted Compressor Engines</v>
      </c>
      <c r="F1417" s="214">
        <f>Permitted_sources!W1032</f>
        <v>72.099999999999994</v>
      </c>
      <c r="G1417" s="214">
        <f>Permitted_sources!X1032</f>
        <v>2.2000000000000002</v>
      </c>
      <c r="H1417" s="214">
        <f>Permitted_sources!Y1032</f>
        <v>18.100000000000001</v>
      </c>
      <c r="I1417" s="214">
        <f>Permitted_sources!Z1032</f>
        <v>0.6</v>
      </c>
      <c r="J1417" s="214">
        <f>Permitted_sources!AA1032</f>
        <v>1.1000000000000001</v>
      </c>
      <c r="K1417" s="395" t="str">
        <f t="shared" si="22"/>
        <v>Tribal/Non-tribal</v>
      </c>
    </row>
    <row r="1418" spans="1:11" s="33" customFormat="1">
      <c r="A1418" s="33" t="s">
        <v>387</v>
      </c>
      <c r="B1418" s="33" t="str">
        <f>Permitted_sources!B1033</f>
        <v>35</v>
      </c>
      <c r="C1418" s="33" t="str">
        <f>Permitted_sources!C1033</f>
        <v>3504502</v>
      </c>
      <c r="D1418" s="33" t="str">
        <f>Permitted_sources!V1033</f>
        <v>40400311</v>
      </c>
      <c r="E1418" s="33" t="str">
        <f>VLOOKUP(D1418,SCC_xref!$L$6:$M1836,2,FALSE)</f>
        <v>Permitted Tank Losses</v>
      </c>
      <c r="F1418" s="214">
        <f>Permitted_sources!W1033</f>
        <v>0</v>
      </c>
      <c r="G1418" s="214">
        <f>Permitted_sources!X1033</f>
        <v>8.3000000000000007</v>
      </c>
      <c r="H1418" s="214">
        <f>Permitted_sources!Y1033</f>
        <v>0</v>
      </c>
      <c r="I1418" s="214">
        <f>Permitted_sources!Z1033</f>
        <v>0</v>
      </c>
      <c r="J1418" s="214">
        <f>Permitted_sources!AA1033</f>
        <v>0</v>
      </c>
      <c r="K1418" s="395" t="str">
        <f t="shared" si="22"/>
        <v>Tribal/Non-tribal</v>
      </c>
    </row>
    <row r="1419" spans="1:11" s="33" customFormat="1">
      <c r="A1419" s="33" t="s">
        <v>387</v>
      </c>
      <c r="B1419" s="33" t="str">
        <f>Permitted_sources!B1034</f>
        <v>35</v>
      </c>
      <c r="C1419" s="33" t="str">
        <f>Permitted_sources!C1034</f>
        <v>3504502</v>
      </c>
      <c r="D1419" s="33" t="str">
        <f>Permitted_sources!V1034</f>
        <v>40400311</v>
      </c>
      <c r="E1419" s="33" t="str">
        <f>VLOOKUP(D1419,SCC_xref!$L$6:$M1837,2,FALSE)</f>
        <v>Permitted Tank Losses</v>
      </c>
      <c r="F1419" s="214">
        <f>Permitted_sources!W1034</f>
        <v>0</v>
      </c>
      <c r="G1419" s="214">
        <f>Permitted_sources!X1034</f>
        <v>8.3000000000000007</v>
      </c>
      <c r="H1419" s="214">
        <f>Permitted_sources!Y1034</f>
        <v>0</v>
      </c>
      <c r="I1419" s="214">
        <f>Permitted_sources!Z1034</f>
        <v>0</v>
      </c>
      <c r="J1419" s="214">
        <f>Permitted_sources!AA1034</f>
        <v>0</v>
      </c>
      <c r="K1419" s="395" t="str">
        <f t="shared" si="22"/>
        <v>Tribal/Non-tribal</v>
      </c>
    </row>
    <row r="1420" spans="1:11" s="33" customFormat="1">
      <c r="A1420" s="33" t="s">
        <v>387</v>
      </c>
      <c r="B1420" s="33" t="str">
        <f>Permitted_sources!B1035</f>
        <v>35</v>
      </c>
      <c r="C1420" s="33" t="str">
        <f>Permitted_sources!C1035</f>
        <v>3504502</v>
      </c>
      <c r="D1420" s="33" t="str">
        <f>Permitted_sources!V1035</f>
        <v>20200201</v>
      </c>
      <c r="E1420" s="33" t="str">
        <f>VLOOKUP(D1420,SCC_xref!$L$6:$M1838,2,FALSE)</f>
        <v>Permitted Compressor Engines</v>
      </c>
      <c r="F1420" s="214">
        <f>Permitted_sources!W1035</f>
        <v>0</v>
      </c>
      <c r="G1420" s="214">
        <f>Permitted_sources!X1035</f>
        <v>0</v>
      </c>
      <c r="H1420" s="214">
        <f>Permitted_sources!Y1035</f>
        <v>0.1</v>
      </c>
      <c r="I1420" s="214">
        <f>Permitted_sources!Z1035</f>
        <v>0</v>
      </c>
      <c r="J1420" s="214">
        <f>Permitted_sources!AA1035</f>
        <v>0</v>
      </c>
      <c r="K1420" s="395" t="str">
        <f t="shared" si="22"/>
        <v>Tribal/Non-tribal</v>
      </c>
    </row>
    <row r="1421" spans="1:11" s="33" customFormat="1">
      <c r="A1421" s="33" t="s">
        <v>387</v>
      </c>
      <c r="B1421" s="33" t="str">
        <f>Permitted_sources!B1036</f>
        <v>35</v>
      </c>
      <c r="C1421" s="33" t="str">
        <f>Permitted_sources!C1036</f>
        <v>3504502</v>
      </c>
      <c r="D1421" s="33" t="str">
        <f>Permitted_sources!V1036</f>
        <v>40400311</v>
      </c>
      <c r="E1421" s="33" t="str">
        <f>VLOOKUP(D1421,SCC_xref!$L$6:$M1839,2,FALSE)</f>
        <v>Permitted Tank Losses</v>
      </c>
      <c r="F1421" s="214">
        <f>Permitted_sources!W1036</f>
        <v>0</v>
      </c>
      <c r="G1421" s="214">
        <f>Permitted_sources!X1036</f>
        <v>4.5999999999999996</v>
      </c>
      <c r="H1421" s="214">
        <f>Permitted_sources!Y1036</f>
        <v>0</v>
      </c>
      <c r="I1421" s="214">
        <f>Permitted_sources!Z1036</f>
        <v>0</v>
      </c>
      <c r="J1421" s="214">
        <f>Permitted_sources!AA1036</f>
        <v>0</v>
      </c>
      <c r="K1421" s="395" t="str">
        <f t="shared" si="22"/>
        <v>Tribal/Non-tribal</v>
      </c>
    </row>
    <row r="1422" spans="1:11" s="33" customFormat="1">
      <c r="A1422" s="33" t="s">
        <v>387</v>
      </c>
      <c r="B1422" s="33" t="str">
        <f>Permitted_sources!B1037</f>
        <v>35</v>
      </c>
      <c r="C1422" s="33" t="str">
        <f>Permitted_sources!C1037</f>
        <v>3504502</v>
      </c>
      <c r="D1422" s="33" t="str">
        <f>Permitted_sources!V1037</f>
        <v>20200254</v>
      </c>
      <c r="E1422" s="33" t="str">
        <f>VLOOKUP(D1422,SCC_xref!$L$6:$M1840,2,FALSE)</f>
        <v>Permitted Compressor Engines</v>
      </c>
      <c r="F1422" s="214">
        <f>Permitted_sources!W1037</f>
        <v>0</v>
      </c>
      <c r="G1422" s="214">
        <f>Permitted_sources!X1037</f>
        <v>0</v>
      </c>
      <c r="H1422" s="214">
        <f>Permitted_sources!Y1037</f>
        <v>0.1</v>
      </c>
      <c r="I1422" s="214">
        <f>Permitted_sources!Z1037</f>
        <v>0</v>
      </c>
      <c r="J1422" s="214">
        <f>Permitted_sources!AA1037</f>
        <v>0</v>
      </c>
      <c r="K1422" s="395" t="str">
        <f t="shared" si="22"/>
        <v>Tribal/Non-tribal</v>
      </c>
    </row>
    <row r="1423" spans="1:11" s="33" customFormat="1">
      <c r="A1423" s="33" t="s">
        <v>387</v>
      </c>
      <c r="B1423" s="33" t="str">
        <f>Permitted_sources!B1038</f>
        <v>35</v>
      </c>
      <c r="C1423" s="33" t="str">
        <f>Permitted_sources!C1038</f>
        <v>3504502</v>
      </c>
      <c r="D1423" s="33" t="str">
        <f>Permitted_sources!V1038</f>
        <v>40400311</v>
      </c>
      <c r="E1423" s="33" t="str">
        <f>VLOOKUP(D1423,SCC_xref!$L$6:$M1841,2,FALSE)</f>
        <v>Permitted Tank Losses</v>
      </c>
      <c r="F1423" s="214">
        <f>Permitted_sources!W1038</f>
        <v>0</v>
      </c>
      <c r="G1423" s="214">
        <f>Permitted_sources!X1038</f>
        <v>4.5999999999999996</v>
      </c>
      <c r="H1423" s="214">
        <f>Permitted_sources!Y1038</f>
        <v>0</v>
      </c>
      <c r="I1423" s="214">
        <f>Permitted_sources!Z1038</f>
        <v>0</v>
      </c>
      <c r="J1423" s="214">
        <f>Permitted_sources!AA1038</f>
        <v>0</v>
      </c>
      <c r="K1423" s="395" t="str">
        <f t="shared" si="22"/>
        <v>Tribal/Non-tribal</v>
      </c>
    </row>
    <row r="1424" spans="1:11" s="33" customFormat="1">
      <c r="A1424" s="33" t="s">
        <v>387</v>
      </c>
      <c r="B1424" s="33" t="str">
        <f>Permitted_sources!B1039</f>
        <v>35</v>
      </c>
      <c r="C1424" s="33" t="str">
        <f>Permitted_sources!C1039</f>
        <v>3504502</v>
      </c>
      <c r="D1424" s="33" t="str">
        <f>Permitted_sources!V1039</f>
        <v>20200201</v>
      </c>
      <c r="E1424" s="33" t="str">
        <f>VLOOKUP(D1424,SCC_xref!$L$6:$M1842,2,FALSE)</f>
        <v>Permitted Compressor Engines</v>
      </c>
      <c r="F1424" s="214">
        <f>Permitted_sources!W1039</f>
        <v>29</v>
      </c>
      <c r="G1424" s="214">
        <f>Permitted_sources!X1039</f>
        <v>1.3</v>
      </c>
      <c r="H1424" s="214">
        <f>Permitted_sources!Y1039</f>
        <v>46.9</v>
      </c>
      <c r="I1424" s="214">
        <f>Permitted_sources!Z1039</f>
        <v>0.2</v>
      </c>
      <c r="J1424" s="214">
        <f>Permitted_sources!AA1039</f>
        <v>0.4</v>
      </c>
      <c r="K1424" s="395" t="str">
        <f t="shared" si="22"/>
        <v>Tribal/Non-tribal</v>
      </c>
    </row>
    <row r="1425" spans="1:11" s="33" customFormat="1">
      <c r="A1425" s="33" t="s">
        <v>387</v>
      </c>
      <c r="B1425" s="33" t="str">
        <f>Permitted_sources!B1040</f>
        <v>35</v>
      </c>
      <c r="C1425" s="33" t="str">
        <f>Permitted_sources!C1040</f>
        <v>3504502</v>
      </c>
      <c r="D1425" s="33" t="str">
        <f>Permitted_sources!V1040</f>
        <v>20200201</v>
      </c>
      <c r="E1425" s="33" t="str">
        <f>VLOOKUP(D1425,SCC_xref!$L$6:$M1843,2,FALSE)</f>
        <v>Permitted Compressor Engines</v>
      </c>
      <c r="F1425" s="214">
        <f>Permitted_sources!W1040</f>
        <v>24.1</v>
      </c>
      <c r="G1425" s="214">
        <f>Permitted_sources!X1040</f>
        <v>1.1000000000000001</v>
      </c>
      <c r="H1425" s="214">
        <f>Permitted_sources!Y1040</f>
        <v>19.399999999999999</v>
      </c>
      <c r="I1425" s="214">
        <f>Permitted_sources!Z1040</f>
        <v>0.6</v>
      </c>
      <c r="J1425" s="214">
        <f>Permitted_sources!AA1040</f>
        <v>1.1000000000000001</v>
      </c>
      <c r="K1425" s="395" t="str">
        <f t="shared" si="22"/>
        <v>Tribal/Non-tribal</v>
      </c>
    </row>
    <row r="1426" spans="1:11" s="33" customFormat="1">
      <c r="A1426" s="33" t="s">
        <v>387</v>
      </c>
      <c r="B1426" s="33" t="str">
        <f>Permitted_sources!B1041</f>
        <v>35</v>
      </c>
      <c r="C1426" s="33" t="str">
        <f>Permitted_sources!C1041</f>
        <v>3504502</v>
      </c>
      <c r="D1426" s="33" t="str">
        <f>Permitted_sources!V1041</f>
        <v>31088811</v>
      </c>
      <c r="E1426" s="33" t="str">
        <f>VLOOKUP(D1426,SCC_xref!$L$6:$M1844,2,FALSE)</f>
        <v>Permitted Fugitives</v>
      </c>
      <c r="F1426" s="214">
        <f>Permitted_sources!W1041</f>
        <v>0</v>
      </c>
      <c r="G1426" s="214">
        <f>Permitted_sources!X1041</f>
        <v>2.9</v>
      </c>
      <c r="H1426" s="214">
        <f>Permitted_sources!Y1041</f>
        <v>0</v>
      </c>
      <c r="I1426" s="214">
        <f>Permitted_sources!Z1041</f>
        <v>0</v>
      </c>
      <c r="J1426" s="214">
        <f>Permitted_sources!AA1041</f>
        <v>0</v>
      </c>
      <c r="K1426" s="395" t="str">
        <f t="shared" si="22"/>
        <v>Tribal/Non-tribal</v>
      </c>
    </row>
    <row r="1427" spans="1:11" s="33" customFormat="1">
      <c r="A1427" s="33" t="s">
        <v>387</v>
      </c>
      <c r="B1427" s="33" t="str">
        <f>Permitted_sources!B1042</f>
        <v>35</v>
      </c>
      <c r="C1427" s="33" t="str">
        <f>Permitted_sources!C1042</f>
        <v>3504502</v>
      </c>
      <c r="D1427" s="33" t="str">
        <f>Permitted_sources!V1042</f>
        <v>31088811</v>
      </c>
      <c r="E1427" s="33" t="str">
        <f>VLOOKUP(D1427,SCC_xref!$L$6:$M1845,2,FALSE)</f>
        <v>Permitted Fugitives</v>
      </c>
      <c r="F1427" s="214">
        <f>Permitted_sources!W1042</f>
        <v>0</v>
      </c>
      <c r="G1427" s="214">
        <f>Permitted_sources!X1042</f>
        <v>0.8</v>
      </c>
      <c r="H1427" s="214">
        <f>Permitted_sources!Y1042</f>
        <v>0</v>
      </c>
      <c r="I1427" s="214">
        <f>Permitted_sources!Z1042</f>
        <v>0</v>
      </c>
      <c r="J1427" s="214">
        <f>Permitted_sources!AA1042</f>
        <v>0</v>
      </c>
      <c r="K1427" s="395" t="str">
        <f t="shared" si="22"/>
        <v>Tribal/Non-tribal</v>
      </c>
    </row>
    <row r="1428" spans="1:11" s="33" customFormat="1">
      <c r="A1428" s="33" t="s">
        <v>387</v>
      </c>
      <c r="B1428" s="33" t="str">
        <f>Permitted_sources!B1043</f>
        <v>35</v>
      </c>
      <c r="C1428" s="33" t="str">
        <f>Permitted_sources!C1043</f>
        <v>3504502</v>
      </c>
      <c r="D1428" s="33" t="str">
        <f>Permitted_sources!V1043</f>
        <v>31000299</v>
      </c>
      <c r="E1428" s="33" t="str">
        <f>VLOOKUP(D1428,SCC_xref!$L$6:$M1846,2,FALSE)</f>
        <v>Permitted Natural Gas Production, Other Not Classified</v>
      </c>
      <c r="F1428" s="214">
        <f>Permitted_sources!W1043</f>
        <v>0</v>
      </c>
      <c r="G1428" s="214">
        <f>Permitted_sources!X1043</f>
        <v>1.7</v>
      </c>
      <c r="H1428" s="214">
        <f>Permitted_sources!Y1043</f>
        <v>0</v>
      </c>
      <c r="I1428" s="214">
        <f>Permitted_sources!Z1043</f>
        <v>0</v>
      </c>
      <c r="J1428" s="214">
        <f>Permitted_sources!AA1043</f>
        <v>0</v>
      </c>
      <c r="K1428" s="395" t="str">
        <f t="shared" si="22"/>
        <v>Tribal/Non-tribal</v>
      </c>
    </row>
    <row r="1429" spans="1:11" s="33" customFormat="1">
      <c r="A1429" s="33" t="s">
        <v>387</v>
      </c>
      <c r="B1429" s="33" t="str">
        <f>Permitted_sources!B1044</f>
        <v>35</v>
      </c>
      <c r="C1429" s="33" t="str">
        <f>Permitted_sources!C1044</f>
        <v>3504502</v>
      </c>
      <c r="D1429" s="33" t="str">
        <f>Permitted_sources!V1044</f>
        <v>20200201</v>
      </c>
      <c r="E1429" s="33" t="str">
        <f>VLOOKUP(D1429,SCC_xref!$L$6:$M1847,2,FALSE)</f>
        <v>Permitted Compressor Engines</v>
      </c>
      <c r="F1429" s="214">
        <f>Permitted_sources!W1044</f>
        <v>11.409918000000001</v>
      </c>
      <c r="G1429" s="214">
        <f>Permitted_sources!X1044</f>
        <v>0.1</v>
      </c>
      <c r="H1429" s="214">
        <f>Permitted_sources!Y1044</f>
        <v>0.31</v>
      </c>
      <c r="I1429" s="214">
        <f>Permitted_sources!Z1044</f>
        <v>0.16</v>
      </c>
      <c r="J1429" s="214">
        <f>Permitted_sources!AA1044</f>
        <v>0.31</v>
      </c>
      <c r="K1429" s="395" t="str">
        <f t="shared" si="22"/>
        <v>Tribal/Non-tribal</v>
      </c>
    </row>
    <row r="1430" spans="1:11" s="33" customFormat="1">
      <c r="A1430" s="33" t="s">
        <v>387</v>
      </c>
      <c r="B1430" s="33" t="str">
        <f>Permitted_sources!B1045</f>
        <v>35</v>
      </c>
      <c r="C1430" s="33" t="str">
        <f>Permitted_sources!C1045</f>
        <v>3504502</v>
      </c>
      <c r="D1430" s="33" t="str">
        <f>Permitted_sources!V1045</f>
        <v>20200201</v>
      </c>
      <c r="E1430" s="33" t="str">
        <f>VLOOKUP(D1430,SCC_xref!$L$6:$M1848,2,FALSE)</f>
        <v>Permitted Compressor Engines</v>
      </c>
      <c r="F1430" s="214">
        <f>Permitted_sources!W1045</f>
        <v>9.9888159999999999</v>
      </c>
      <c r="G1430" s="214">
        <f>Permitted_sources!X1045</f>
        <v>0.08</v>
      </c>
      <c r="H1430" s="214">
        <f>Permitted_sources!Y1045</f>
        <v>0.33</v>
      </c>
      <c r="I1430" s="214">
        <f>Permitted_sources!Z1045</f>
        <v>0.14000000000000001</v>
      </c>
      <c r="J1430" s="214">
        <f>Permitted_sources!AA1045</f>
        <v>0.27</v>
      </c>
      <c r="K1430" s="395" t="str">
        <f t="shared" si="22"/>
        <v>Tribal/Non-tribal</v>
      </c>
    </row>
    <row r="1431" spans="1:11" s="33" customFormat="1">
      <c r="A1431" s="33" t="s">
        <v>387</v>
      </c>
      <c r="B1431" s="33" t="str">
        <f>Permitted_sources!B1046</f>
        <v>35</v>
      </c>
      <c r="C1431" s="33" t="str">
        <f>Permitted_sources!C1046</f>
        <v>3504502</v>
      </c>
      <c r="D1431" s="33" t="str">
        <f>Permitted_sources!V1046</f>
        <v>20200254</v>
      </c>
      <c r="E1431" s="33" t="str">
        <f>VLOOKUP(D1431,SCC_xref!$L$6:$M1849,2,FALSE)</f>
        <v>Permitted Compressor Engines</v>
      </c>
      <c r="F1431" s="214">
        <f>Permitted_sources!W1046</f>
        <v>4.33</v>
      </c>
      <c r="G1431" s="214">
        <f>Permitted_sources!X1046</f>
        <v>5.8000000000000003E-2</v>
      </c>
      <c r="H1431" s="214">
        <f>Permitted_sources!Y1046</f>
        <v>7.29</v>
      </c>
      <c r="I1431" s="214">
        <f>Permitted_sources!Z1046</f>
        <v>1E-3</v>
      </c>
      <c r="J1431" s="214">
        <f>Permitted_sources!AA1046</f>
        <v>0.04</v>
      </c>
      <c r="K1431" s="395" t="str">
        <f t="shared" si="22"/>
        <v>Tribal/Non-tribal</v>
      </c>
    </row>
    <row r="1432" spans="1:11" s="33" customFormat="1">
      <c r="A1432" s="33" t="s">
        <v>387</v>
      </c>
      <c r="B1432" s="33" t="str">
        <f>Permitted_sources!B1047</f>
        <v>35</v>
      </c>
      <c r="C1432" s="33" t="str">
        <f>Permitted_sources!C1047</f>
        <v>3504502</v>
      </c>
      <c r="D1432" s="33" t="str">
        <f>Permitted_sources!V1047</f>
        <v>40400311</v>
      </c>
      <c r="E1432" s="33" t="str">
        <f>VLOOKUP(D1432,SCC_xref!$L$6:$M1850,2,FALSE)</f>
        <v>Permitted Tank Losses</v>
      </c>
      <c r="F1432" s="214">
        <f>Permitted_sources!W1047</f>
        <v>0</v>
      </c>
      <c r="G1432" s="214">
        <f>Permitted_sources!X1047</f>
        <v>0.87</v>
      </c>
      <c r="H1432" s="214">
        <f>Permitted_sources!Y1047</f>
        <v>0</v>
      </c>
      <c r="I1432" s="214">
        <f>Permitted_sources!Z1047</f>
        <v>0</v>
      </c>
      <c r="J1432" s="214">
        <f>Permitted_sources!AA1047</f>
        <v>0</v>
      </c>
      <c r="K1432" s="395" t="str">
        <f t="shared" si="22"/>
        <v>Tribal/Non-tribal</v>
      </c>
    </row>
    <row r="1433" spans="1:11" s="33" customFormat="1">
      <c r="A1433" s="33" t="s">
        <v>387</v>
      </c>
      <c r="B1433" s="33" t="str">
        <f>Permitted_sources!B1048</f>
        <v>35</v>
      </c>
      <c r="C1433" s="33" t="str">
        <f>Permitted_sources!C1048</f>
        <v>3504502</v>
      </c>
      <c r="D1433" s="33" t="str">
        <f>Permitted_sources!V1048</f>
        <v>20200201</v>
      </c>
      <c r="E1433" s="33" t="str">
        <f>VLOOKUP(D1433,SCC_xref!$L$6:$M1851,2,FALSE)</f>
        <v>Permitted Compressor Engines</v>
      </c>
      <c r="F1433" s="214">
        <f>Permitted_sources!W1048</f>
        <v>57.190691999999999</v>
      </c>
      <c r="G1433" s="214">
        <f>Permitted_sources!X1048</f>
        <v>0.47</v>
      </c>
      <c r="H1433" s="214">
        <f>Permitted_sources!Y1048</f>
        <v>1.68</v>
      </c>
      <c r="I1433" s="214">
        <f>Permitted_sources!Z1048</f>
        <v>0.77</v>
      </c>
      <c r="J1433" s="214">
        <f>Permitted_sources!AA1048</f>
        <v>1.49</v>
      </c>
      <c r="K1433" s="395" t="str">
        <f t="shared" si="22"/>
        <v>Tribal/Non-tribal</v>
      </c>
    </row>
    <row r="1434" spans="1:11" s="33" customFormat="1">
      <c r="A1434" s="33" t="s">
        <v>387</v>
      </c>
      <c r="B1434" s="33" t="str">
        <f>Permitted_sources!B1049</f>
        <v>35</v>
      </c>
      <c r="C1434" s="33" t="str">
        <f>Permitted_sources!C1049</f>
        <v>3504502</v>
      </c>
      <c r="D1434" s="33" t="str">
        <f>Permitted_sources!V1049</f>
        <v>20200254</v>
      </c>
      <c r="E1434" s="33" t="str">
        <f>VLOOKUP(D1434,SCC_xref!$L$6:$M1852,2,FALSE)</f>
        <v>Permitted Compressor Engines</v>
      </c>
      <c r="F1434" s="214">
        <f>Permitted_sources!W1049</f>
        <v>27.119</v>
      </c>
      <c r="G1434" s="214">
        <f>Permitted_sources!X1049</f>
        <v>7.2320000000000002</v>
      </c>
      <c r="H1434" s="214">
        <f>Permitted_sources!Y1049</f>
        <v>45.558999999999997</v>
      </c>
      <c r="I1434" s="214">
        <f>Permitted_sources!Z1049</f>
        <v>3.4000000000000002E-2</v>
      </c>
      <c r="J1434" s="214">
        <f>Permitted_sources!AA1049</f>
        <v>0.58199999999999996</v>
      </c>
      <c r="K1434" s="395" t="str">
        <f t="shared" si="22"/>
        <v>Tribal/Non-tribal</v>
      </c>
    </row>
    <row r="1435" spans="1:11" s="33" customFormat="1">
      <c r="A1435" s="33" t="s">
        <v>387</v>
      </c>
      <c r="B1435" s="33" t="str">
        <f>Permitted_sources!B1050</f>
        <v>35</v>
      </c>
      <c r="C1435" s="33" t="str">
        <f>Permitted_sources!C1050</f>
        <v>3504502</v>
      </c>
      <c r="D1435" s="33" t="str">
        <f>Permitted_sources!V1050</f>
        <v>31000302</v>
      </c>
      <c r="E1435" s="33" t="str">
        <f>VLOOKUP(D1435,SCC_xref!$L$6:$M1853,2,FALSE)</f>
        <v>Permitted Dehydrator</v>
      </c>
      <c r="F1435" s="214">
        <f>Permitted_sources!W1050</f>
        <v>0.26300000000000001</v>
      </c>
      <c r="G1435" s="214">
        <f>Permitted_sources!X1050</f>
        <v>1.4E-2</v>
      </c>
      <c r="H1435" s="214">
        <f>Permitted_sources!Y1050</f>
        <v>0.22</v>
      </c>
      <c r="I1435" s="214">
        <f>Permitted_sources!Z1050</f>
        <v>2E-3</v>
      </c>
      <c r="J1435" s="214">
        <f>Permitted_sources!AA1050</f>
        <v>0.02</v>
      </c>
      <c r="K1435" s="395" t="str">
        <f t="shared" si="22"/>
        <v>Tribal/Non-tribal</v>
      </c>
    </row>
    <row r="1436" spans="1:11" s="33" customFormat="1">
      <c r="A1436" s="33" t="s">
        <v>387</v>
      </c>
      <c r="B1436" s="33" t="str">
        <f>Permitted_sources!B1051</f>
        <v>35</v>
      </c>
      <c r="C1436" s="33" t="str">
        <f>Permitted_sources!C1051</f>
        <v>3504502</v>
      </c>
      <c r="D1436" s="33" t="str">
        <f>Permitted_sources!V1051</f>
        <v>31000301</v>
      </c>
      <c r="E1436" s="33" t="str">
        <f>VLOOKUP(D1436,SCC_xref!$L$6:$M1854,2,FALSE)</f>
        <v>Permitted Dehydrator</v>
      </c>
      <c r="F1436" s="214">
        <f>Permitted_sources!W1051</f>
        <v>0</v>
      </c>
      <c r="G1436" s="214">
        <f>Permitted_sources!X1051</f>
        <v>9.2370000000000001</v>
      </c>
      <c r="H1436" s="214">
        <f>Permitted_sources!Y1051</f>
        <v>0</v>
      </c>
      <c r="I1436" s="214">
        <f>Permitted_sources!Z1051</f>
        <v>0</v>
      </c>
      <c r="J1436" s="214">
        <f>Permitted_sources!AA1051</f>
        <v>0</v>
      </c>
      <c r="K1436" s="395" t="str">
        <f t="shared" si="22"/>
        <v>Tribal/Non-tribal</v>
      </c>
    </row>
    <row r="1437" spans="1:11" s="33" customFormat="1">
      <c r="A1437" s="33" t="s">
        <v>387</v>
      </c>
      <c r="B1437" s="33" t="str">
        <f>Permitted_sources!B1052</f>
        <v>35</v>
      </c>
      <c r="C1437" s="33" t="str">
        <f>Permitted_sources!C1052</f>
        <v>3504502</v>
      </c>
      <c r="D1437" s="33" t="str">
        <f>Permitted_sources!V1052</f>
        <v>31000302</v>
      </c>
      <c r="E1437" s="33" t="str">
        <f>VLOOKUP(D1437,SCC_xref!$L$6:$M1855,2,FALSE)</f>
        <v>Permitted Dehydrator</v>
      </c>
      <c r="F1437" s="214">
        <f>Permitted_sources!W1052</f>
        <v>0.26300000000000001</v>
      </c>
      <c r="G1437" s="214">
        <f>Permitted_sources!X1052</f>
        <v>0</v>
      </c>
      <c r="H1437" s="214">
        <f>Permitted_sources!Y1052</f>
        <v>0.22</v>
      </c>
      <c r="I1437" s="214">
        <f>Permitted_sources!Z1052</f>
        <v>2E-3</v>
      </c>
      <c r="J1437" s="214">
        <f>Permitted_sources!AA1052</f>
        <v>0.02</v>
      </c>
      <c r="K1437" s="395" t="str">
        <f t="shared" si="22"/>
        <v>Tribal/Non-tribal</v>
      </c>
    </row>
    <row r="1438" spans="1:11" s="33" customFormat="1">
      <c r="A1438" s="33" t="s">
        <v>387</v>
      </c>
      <c r="B1438" s="33" t="str">
        <f>Permitted_sources!B1053</f>
        <v>35</v>
      </c>
      <c r="C1438" s="33" t="str">
        <f>Permitted_sources!C1053</f>
        <v>3504502</v>
      </c>
      <c r="D1438" s="33" t="str">
        <f>Permitted_sources!V1053</f>
        <v>31000301</v>
      </c>
      <c r="E1438" s="33" t="str">
        <f>VLOOKUP(D1438,SCC_xref!$L$6:$M1856,2,FALSE)</f>
        <v>Permitted Dehydrator</v>
      </c>
      <c r="F1438" s="214">
        <f>Permitted_sources!W1053</f>
        <v>0</v>
      </c>
      <c r="G1438" s="214">
        <f>Permitted_sources!X1053</f>
        <v>9.3249999999999993</v>
      </c>
      <c r="H1438" s="214">
        <f>Permitted_sources!Y1053</f>
        <v>0</v>
      </c>
      <c r="I1438" s="214">
        <f>Permitted_sources!Z1053</f>
        <v>0</v>
      </c>
      <c r="J1438" s="214">
        <f>Permitted_sources!AA1053</f>
        <v>0</v>
      </c>
      <c r="K1438" s="395" t="str">
        <f t="shared" si="22"/>
        <v>Tribal/Non-tribal</v>
      </c>
    </row>
    <row r="1439" spans="1:11" s="33" customFormat="1">
      <c r="A1439" s="33" t="s">
        <v>387</v>
      </c>
      <c r="B1439" s="33" t="str">
        <f>Permitted_sources!B1054</f>
        <v>35</v>
      </c>
      <c r="C1439" s="33" t="str">
        <f>Permitted_sources!C1054</f>
        <v>3504502</v>
      </c>
      <c r="D1439" s="33" t="str">
        <f>Permitted_sources!V1054</f>
        <v>31000302</v>
      </c>
      <c r="E1439" s="33" t="str">
        <f>VLOOKUP(D1439,SCC_xref!$L$6:$M1857,2,FALSE)</f>
        <v>Permitted Dehydrator</v>
      </c>
      <c r="F1439" s="214">
        <f>Permitted_sources!W1054</f>
        <v>0.26300000000000001</v>
      </c>
      <c r="G1439" s="214">
        <f>Permitted_sources!X1054</f>
        <v>0</v>
      </c>
      <c r="H1439" s="214">
        <f>Permitted_sources!Y1054</f>
        <v>0.22</v>
      </c>
      <c r="I1439" s="214">
        <f>Permitted_sources!Z1054</f>
        <v>2E-3</v>
      </c>
      <c r="J1439" s="214">
        <f>Permitted_sources!AA1054</f>
        <v>0.02</v>
      </c>
      <c r="K1439" s="395" t="str">
        <f t="shared" si="22"/>
        <v>Tribal/Non-tribal</v>
      </c>
    </row>
    <row r="1440" spans="1:11" s="33" customFormat="1">
      <c r="A1440" s="33" t="s">
        <v>387</v>
      </c>
      <c r="B1440" s="33" t="str">
        <f>Permitted_sources!B1055</f>
        <v>35</v>
      </c>
      <c r="C1440" s="33" t="str">
        <f>Permitted_sources!C1055</f>
        <v>3504502</v>
      </c>
      <c r="D1440" s="33" t="str">
        <f>Permitted_sources!V1055</f>
        <v>31000301</v>
      </c>
      <c r="E1440" s="33" t="str">
        <f>VLOOKUP(D1440,SCC_xref!$L$6:$M1858,2,FALSE)</f>
        <v>Permitted Dehydrator</v>
      </c>
      <c r="F1440" s="214">
        <f>Permitted_sources!W1055</f>
        <v>0</v>
      </c>
      <c r="G1440" s="214">
        <f>Permitted_sources!X1055</f>
        <v>9.43</v>
      </c>
      <c r="H1440" s="214">
        <f>Permitted_sources!Y1055</f>
        <v>0</v>
      </c>
      <c r="I1440" s="214">
        <f>Permitted_sources!Z1055</f>
        <v>0</v>
      </c>
      <c r="J1440" s="214">
        <f>Permitted_sources!AA1055</f>
        <v>0</v>
      </c>
      <c r="K1440" s="395" t="str">
        <f t="shared" si="22"/>
        <v>Tribal/Non-tribal</v>
      </c>
    </row>
    <row r="1441" spans="1:11" s="33" customFormat="1">
      <c r="A1441" s="33" t="s">
        <v>387</v>
      </c>
      <c r="B1441" s="33" t="str">
        <f>Permitted_sources!B1056</f>
        <v>35</v>
      </c>
      <c r="C1441" s="33" t="str">
        <f>Permitted_sources!C1056</f>
        <v>3504502</v>
      </c>
      <c r="D1441" s="33" t="str">
        <f>Permitted_sources!V1056</f>
        <v>20200256</v>
      </c>
      <c r="E1441" s="33" t="str">
        <f>VLOOKUP(D1441,SCC_xref!$L$6:$M1859,2,FALSE)</f>
        <v>Permitted Compressor Engines</v>
      </c>
      <c r="F1441" s="214">
        <f>Permitted_sources!W1056</f>
        <v>31.22</v>
      </c>
      <c r="G1441" s="214">
        <f>Permitted_sources!X1056</f>
        <v>8.3260000000000005</v>
      </c>
      <c r="H1441" s="214">
        <f>Permitted_sources!Y1056</f>
        <v>52.45</v>
      </c>
      <c r="I1441" s="214">
        <f>Permitted_sources!Z1056</f>
        <v>0.04</v>
      </c>
      <c r="J1441" s="214">
        <f>Permitted_sources!AA1056</f>
        <v>0.67</v>
      </c>
      <c r="K1441" s="395" t="str">
        <f t="shared" si="22"/>
        <v>Tribal/Non-tribal</v>
      </c>
    </row>
    <row r="1442" spans="1:11" s="33" customFormat="1">
      <c r="A1442" s="33" t="s">
        <v>387</v>
      </c>
      <c r="B1442" s="33" t="str">
        <f>Permitted_sources!B1057</f>
        <v>35</v>
      </c>
      <c r="C1442" s="33" t="str">
        <f>Permitted_sources!C1057</f>
        <v>3504502</v>
      </c>
      <c r="D1442" s="33" t="str">
        <f>Permitted_sources!V1057</f>
        <v>20200254</v>
      </c>
      <c r="E1442" s="33" t="str">
        <f>VLOOKUP(D1442,SCC_xref!$L$6:$M1860,2,FALSE)</f>
        <v>Permitted Compressor Engines</v>
      </c>
      <c r="F1442" s="214">
        <f>Permitted_sources!W1057</f>
        <v>11.4</v>
      </c>
      <c r="G1442" s="214">
        <f>Permitted_sources!X1057</f>
        <v>12.7</v>
      </c>
      <c r="H1442" s="214">
        <f>Permitted_sources!Y1057</f>
        <v>34.700000000000003</v>
      </c>
      <c r="I1442" s="214">
        <f>Permitted_sources!Z1057</f>
        <v>0</v>
      </c>
      <c r="J1442" s="214">
        <f>Permitted_sources!AA1057</f>
        <v>0.5</v>
      </c>
      <c r="K1442" s="395" t="str">
        <f t="shared" si="22"/>
        <v>Tribal/Non-tribal</v>
      </c>
    </row>
    <row r="1443" spans="1:11" s="33" customFormat="1">
      <c r="A1443" s="33" t="s">
        <v>387</v>
      </c>
      <c r="B1443" s="33" t="str">
        <f>Permitted_sources!B1058</f>
        <v>35</v>
      </c>
      <c r="C1443" s="33" t="str">
        <f>Permitted_sources!C1058</f>
        <v>3504502</v>
      </c>
      <c r="D1443" s="33" t="str">
        <f>Permitted_sources!V1058</f>
        <v>20200254</v>
      </c>
      <c r="E1443" s="33" t="str">
        <f>VLOOKUP(D1443,SCC_xref!$L$6:$M1861,2,FALSE)</f>
        <v>Permitted Compressor Engines</v>
      </c>
      <c r="F1443" s="214">
        <f>Permitted_sources!W1058</f>
        <v>0.2</v>
      </c>
      <c r="G1443" s="214">
        <f>Permitted_sources!X1058</f>
        <v>0.3</v>
      </c>
      <c r="H1443" s="214">
        <f>Permitted_sources!Y1058</f>
        <v>0.8</v>
      </c>
      <c r="I1443" s="214">
        <f>Permitted_sources!Z1058</f>
        <v>0</v>
      </c>
      <c r="J1443" s="214">
        <f>Permitted_sources!AA1058</f>
        <v>0</v>
      </c>
      <c r="K1443" s="395" t="str">
        <f t="shared" si="22"/>
        <v>Tribal/Non-tribal</v>
      </c>
    </row>
    <row r="1444" spans="1:11" s="33" customFormat="1">
      <c r="A1444" s="33" t="s">
        <v>387</v>
      </c>
      <c r="B1444" s="33" t="str">
        <f>Permitted_sources!B1059</f>
        <v>35</v>
      </c>
      <c r="C1444" s="33" t="str">
        <f>Permitted_sources!C1059</f>
        <v>3504502</v>
      </c>
      <c r="D1444" s="33" t="str">
        <f>Permitted_sources!V1059</f>
        <v>20200254</v>
      </c>
      <c r="E1444" s="33" t="str">
        <f>VLOOKUP(D1444,SCC_xref!$L$6:$M1862,2,FALSE)</f>
        <v>Permitted Compressor Engines</v>
      </c>
      <c r="F1444" s="214">
        <f>Permitted_sources!W1059</f>
        <v>10.3</v>
      </c>
      <c r="G1444" s="214">
        <f>Permitted_sources!X1059</f>
        <v>11.5</v>
      </c>
      <c r="H1444" s="214">
        <f>Permitted_sources!Y1059</f>
        <v>31.4</v>
      </c>
      <c r="I1444" s="214">
        <f>Permitted_sources!Z1059</f>
        <v>0</v>
      </c>
      <c r="J1444" s="214">
        <f>Permitted_sources!AA1059</f>
        <v>0.4</v>
      </c>
      <c r="K1444" s="395" t="str">
        <f t="shared" si="22"/>
        <v>Tribal/Non-tribal</v>
      </c>
    </row>
    <row r="1445" spans="1:11" s="33" customFormat="1">
      <c r="A1445" s="33" t="s">
        <v>387</v>
      </c>
      <c r="B1445" s="33" t="str">
        <f>Permitted_sources!B1060</f>
        <v>35</v>
      </c>
      <c r="C1445" s="33" t="str">
        <f>Permitted_sources!C1060</f>
        <v>3504502</v>
      </c>
      <c r="D1445" s="33" t="str">
        <f>Permitted_sources!V1060</f>
        <v>20200254</v>
      </c>
      <c r="E1445" s="33" t="str">
        <f>VLOOKUP(D1445,SCC_xref!$L$6:$M1863,2,FALSE)</f>
        <v>Permitted Compressor Engines</v>
      </c>
      <c r="F1445" s="214">
        <f>Permitted_sources!W1060</f>
        <v>9.4</v>
      </c>
      <c r="G1445" s="214">
        <f>Permitted_sources!X1060</f>
        <v>10.4</v>
      </c>
      <c r="H1445" s="214">
        <f>Permitted_sources!Y1060</f>
        <v>28.5</v>
      </c>
      <c r="I1445" s="214">
        <f>Permitted_sources!Z1060</f>
        <v>0</v>
      </c>
      <c r="J1445" s="214">
        <f>Permitted_sources!AA1060</f>
        <v>0.4</v>
      </c>
      <c r="K1445" s="395" t="str">
        <f t="shared" si="22"/>
        <v>Tribal/Non-tribal</v>
      </c>
    </row>
    <row r="1446" spans="1:11" s="33" customFormat="1">
      <c r="A1446" s="33" t="s">
        <v>387</v>
      </c>
      <c r="B1446" s="33" t="str">
        <f>Permitted_sources!B1061</f>
        <v>35</v>
      </c>
      <c r="C1446" s="33" t="str">
        <f>Permitted_sources!C1061</f>
        <v>3504502</v>
      </c>
      <c r="D1446" s="33" t="str">
        <f>Permitted_sources!V1061</f>
        <v>20200254</v>
      </c>
      <c r="E1446" s="33" t="str">
        <f>VLOOKUP(D1446,SCC_xref!$L$6:$M1864,2,FALSE)</f>
        <v>Permitted Compressor Engines</v>
      </c>
      <c r="F1446" s="214">
        <f>Permitted_sources!W1061</f>
        <v>11.7</v>
      </c>
      <c r="G1446" s="214">
        <f>Permitted_sources!X1061</f>
        <v>13</v>
      </c>
      <c r="H1446" s="214">
        <f>Permitted_sources!Y1061</f>
        <v>35.700000000000003</v>
      </c>
      <c r="I1446" s="214">
        <f>Permitted_sources!Z1061</f>
        <v>0</v>
      </c>
      <c r="J1446" s="214">
        <f>Permitted_sources!AA1061</f>
        <v>0.5</v>
      </c>
      <c r="K1446" s="395" t="str">
        <f t="shared" si="22"/>
        <v>Tribal/Non-tribal</v>
      </c>
    </row>
    <row r="1447" spans="1:11" s="33" customFormat="1">
      <c r="A1447" s="33" t="s">
        <v>387</v>
      </c>
      <c r="B1447" s="33" t="str">
        <f>Permitted_sources!B1062</f>
        <v>35</v>
      </c>
      <c r="C1447" s="33" t="str">
        <f>Permitted_sources!C1062</f>
        <v>3504502</v>
      </c>
      <c r="D1447" s="33" t="str">
        <f>Permitted_sources!V1062</f>
        <v>20200254</v>
      </c>
      <c r="E1447" s="33" t="str">
        <f>VLOOKUP(D1447,SCC_xref!$L$6:$M1865,2,FALSE)</f>
        <v>Permitted Compressor Engines</v>
      </c>
      <c r="F1447" s="214">
        <f>Permitted_sources!W1062</f>
        <v>8.6999999999999993</v>
      </c>
      <c r="G1447" s="214">
        <f>Permitted_sources!X1062</f>
        <v>1.9</v>
      </c>
      <c r="H1447" s="214">
        <f>Permitted_sources!Y1062</f>
        <v>1.9</v>
      </c>
      <c r="I1447" s="214">
        <f>Permitted_sources!Z1062</f>
        <v>0</v>
      </c>
      <c r="J1447" s="214">
        <f>Permitted_sources!AA1062</f>
        <v>0.4</v>
      </c>
      <c r="K1447" s="395" t="str">
        <f t="shared" si="22"/>
        <v>Tribal/Non-tribal</v>
      </c>
    </row>
    <row r="1448" spans="1:11" s="33" customFormat="1">
      <c r="A1448" s="33" t="s">
        <v>387</v>
      </c>
      <c r="B1448" s="33" t="str">
        <f>Permitted_sources!B1063</f>
        <v>35</v>
      </c>
      <c r="C1448" s="33" t="str">
        <f>Permitted_sources!C1063</f>
        <v>3504502</v>
      </c>
      <c r="D1448" s="33" t="str">
        <f>Permitted_sources!V1063</f>
        <v>20200254</v>
      </c>
      <c r="E1448" s="33" t="str">
        <f>VLOOKUP(D1448,SCC_xref!$L$6:$M1866,2,FALSE)</f>
        <v>Permitted Compressor Engines</v>
      </c>
      <c r="F1448" s="214">
        <f>Permitted_sources!W1063</f>
        <v>11.6</v>
      </c>
      <c r="G1448" s="214">
        <f>Permitted_sources!X1063</f>
        <v>2.6</v>
      </c>
      <c r="H1448" s="214">
        <f>Permitted_sources!Y1063</f>
        <v>2.6</v>
      </c>
      <c r="I1448" s="214">
        <f>Permitted_sources!Z1063</f>
        <v>0</v>
      </c>
      <c r="J1448" s="214">
        <f>Permitted_sources!AA1063</f>
        <v>0.5</v>
      </c>
      <c r="K1448" s="395" t="str">
        <f t="shared" si="22"/>
        <v>Tribal/Non-tribal</v>
      </c>
    </row>
    <row r="1449" spans="1:11" s="33" customFormat="1">
      <c r="A1449" s="33" t="s">
        <v>387</v>
      </c>
      <c r="B1449" s="33" t="str">
        <f>Permitted_sources!B1064</f>
        <v>35</v>
      </c>
      <c r="C1449" s="33" t="str">
        <f>Permitted_sources!C1064</f>
        <v>3504502</v>
      </c>
      <c r="D1449" s="33" t="str">
        <f>Permitted_sources!V1064</f>
        <v>20200254</v>
      </c>
      <c r="E1449" s="33" t="str">
        <f>VLOOKUP(D1449,SCC_xref!$L$6:$M1867,2,FALSE)</f>
        <v>Permitted Compressor Engines</v>
      </c>
      <c r="F1449" s="214">
        <f>Permitted_sources!W1064</f>
        <v>2.4</v>
      </c>
      <c r="G1449" s="214">
        <f>Permitted_sources!X1064</f>
        <v>0.5</v>
      </c>
      <c r="H1449" s="214">
        <f>Permitted_sources!Y1064</f>
        <v>0.5</v>
      </c>
      <c r="I1449" s="214">
        <f>Permitted_sources!Z1064</f>
        <v>0</v>
      </c>
      <c r="J1449" s="214">
        <f>Permitted_sources!AA1064</f>
        <v>0.1</v>
      </c>
      <c r="K1449" s="395" t="str">
        <f t="shared" si="22"/>
        <v>Tribal/Non-tribal</v>
      </c>
    </row>
    <row r="1450" spans="1:11" s="33" customFormat="1">
      <c r="A1450" s="33" t="s">
        <v>387</v>
      </c>
      <c r="B1450" s="33" t="str">
        <f>Permitted_sources!B1065</f>
        <v>35</v>
      </c>
      <c r="C1450" s="33" t="str">
        <f>Permitted_sources!C1065</f>
        <v>3504502</v>
      </c>
      <c r="D1450" s="33" t="str">
        <f>Permitted_sources!V1065</f>
        <v>20200254</v>
      </c>
      <c r="E1450" s="33" t="str">
        <f>VLOOKUP(D1450,SCC_xref!$L$6:$M1868,2,FALSE)</f>
        <v>Permitted Compressor Engines</v>
      </c>
      <c r="F1450" s="214">
        <f>Permitted_sources!W1065</f>
        <v>11.1</v>
      </c>
      <c r="G1450" s="214">
        <f>Permitted_sources!X1065</f>
        <v>2.5</v>
      </c>
      <c r="H1450" s="214">
        <f>Permitted_sources!Y1065</f>
        <v>2.5</v>
      </c>
      <c r="I1450" s="214">
        <f>Permitted_sources!Z1065</f>
        <v>0</v>
      </c>
      <c r="J1450" s="214">
        <f>Permitted_sources!AA1065</f>
        <v>0.5</v>
      </c>
      <c r="K1450" s="395" t="str">
        <f t="shared" si="22"/>
        <v>Tribal/Non-tribal</v>
      </c>
    </row>
    <row r="1451" spans="1:11" s="33" customFormat="1">
      <c r="A1451" s="33" t="s">
        <v>387</v>
      </c>
      <c r="B1451" s="33" t="str">
        <f>Permitted_sources!B1066</f>
        <v>35</v>
      </c>
      <c r="C1451" s="33" t="str">
        <f>Permitted_sources!C1066</f>
        <v>3504502</v>
      </c>
      <c r="D1451" s="33" t="str">
        <f>Permitted_sources!V1066</f>
        <v>20200254</v>
      </c>
      <c r="E1451" s="33" t="str">
        <f>VLOOKUP(D1451,SCC_xref!$L$6:$M1869,2,FALSE)</f>
        <v>Permitted Compressor Engines</v>
      </c>
      <c r="F1451" s="214">
        <f>Permitted_sources!W1066</f>
        <v>11.4</v>
      </c>
      <c r="G1451" s="214">
        <f>Permitted_sources!X1066</f>
        <v>2.5</v>
      </c>
      <c r="H1451" s="214">
        <f>Permitted_sources!Y1066</f>
        <v>2.5</v>
      </c>
      <c r="I1451" s="214">
        <f>Permitted_sources!Z1066</f>
        <v>0</v>
      </c>
      <c r="J1451" s="214">
        <f>Permitted_sources!AA1066</f>
        <v>0.5</v>
      </c>
      <c r="K1451" s="395" t="str">
        <f t="shared" si="22"/>
        <v>Tribal/Non-tribal</v>
      </c>
    </row>
    <row r="1452" spans="1:11" s="33" customFormat="1">
      <c r="A1452" s="33" t="s">
        <v>387</v>
      </c>
      <c r="B1452" s="33" t="str">
        <f>Permitted_sources!B1067</f>
        <v>35</v>
      </c>
      <c r="C1452" s="33" t="str">
        <f>Permitted_sources!C1067</f>
        <v>3504502</v>
      </c>
      <c r="D1452" s="33" t="str">
        <f>Permitted_sources!V1067</f>
        <v>31000228</v>
      </c>
      <c r="E1452" s="33" t="str">
        <f>VLOOKUP(D1452,SCC_xref!$L$6:$M1870,2,FALSE)</f>
        <v>Permitted Dehydrator</v>
      </c>
      <c r="F1452" s="214">
        <f>Permitted_sources!W1067</f>
        <v>0.2</v>
      </c>
      <c r="G1452" s="214">
        <f>Permitted_sources!X1067</f>
        <v>0</v>
      </c>
      <c r="H1452" s="214">
        <f>Permitted_sources!Y1067</f>
        <v>0.1</v>
      </c>
      <c r="I1452" s="214">
        <f>Permitted_sources!Z1067</f>
        <v>0</v>
      </c>
      <c r="J1452" s="214">
        <f>Permitted_sources!AA1067</f>
        <v>0</v>
      </c>
      <c r="K1452" s="395" t="str">
        <f t="shared" si="22"/>
        <v>Tribal/Non-tribal</v>
      </c>
    </row>
    <row r="1453" spans="1:11" s="33" customFormat="1">
      <c r="A1453" s="33" t="s">
        <v>387</v>
      </c>
      <c r="B1453" s="33" t="str">
        <f>Permitted_sources!B1068</f>
        <v>35</v>
      </c>
      <c r="C1453" s="33" t="str">
        <f>Permitted_sources!C1068</f>
        <v>3504502</v>
      </c>
      <c r="D1453" s="33" t="str">
        <f>Permitted_sources!V1068</f>
        <v>20200254</v>
      </c>
      <c r="E1453" s="33" t="str">
        <f>VLOOKUP(D1453,SCC_xref!$L$6:$M1871,2,FALSE)</f>
        <v>Permitted Compressor Engines</v>
      </c>
      <c r="F1453" s="214">
        <f>Permitted_sources!W1068</f>
        <v>11.6</v>
      </c>
      <c r="G1453" s="214">
        <f>Permitted_sources!X1068</f>
        <v>2.6</v>
      </c>
      <c r="H1453" s="214">
        <f>Permitted_sources!Y1068</f>
        <v>2.5</v>
      </c>
      <c r="I1453" s="214">
        <f>Permitted_sources!Z1068</f>
        <v>0</v>
      </c>
      <c r="J1453" s="214">
        <f>Permitted_sources!AA1068</f>
        <v>0.5</v>
      </c>
      <c r="K1453" s="395" t="str">
        <f t="shared" si="22"/>
        <v>Tribal/Non-tribal</v>
      </c>
    </row>
    <row r="1454" spans="1:11" s="33" customFormat="1">
      <c r="A1454" s="33" t="s">
        <v>387</v>
      </c>
      <c r="B1454" s="33" t="str">
        <f>Permitted_sources!B1069</f>
        <v>35</v>
      </c>
      <c r="C1454" s="33" t="str">
        <f>Permitted_sources!C1069</f>
        <v>3504502</v>
      </c>
      <c r="D1454" s="33" t="str">
        <f>Permitted_sources!V1069</f>
        <v>20200254</v>
      </c>
      <c r="E1454" s="33" t="str">
        <f>VLOOKUP(D1454,SCC_xref!$L$6:$M1872,2,FALSE)</f>
        <v>Permitted Compressor Engines</v>
      </c>
      <c r="F1454" s="214">
        <f>Permitted_sources!W1069</f>
        <v>7.9</v>
      </c>
      <c r="G1454" s="214">
        <f>Permitted_sources!X1069</f>
        <v>1.8</v>
      </c>
      <c r="H1454" s="214">
        <f>Permitted_sources!Y1069</f>
        <v>1.8</v>
      </c>
      <c r="I1454" s="214">
        <f>Permitted_sources!Z1069</f>
        <v>0</v>
      </c>
      <c r="J1454" s="214">
        <f>Permitted_sources!AA1069</f>
        <v>0.3</v>
      </c>
      <c r="K1454" s="395" t="str">
        <f t="shared" si="22"/>
        <v>Tribal/Non-tribal</v>
      </c>
    </row>
    <row r="1455" spans="1:11" s="33" customFormat="1">
      <c r="A1455" s="33" t="s">
        <v>387</v>
      </c>
      <c r="B1455" s="33" t="str">
        <f>Permitted_sources!B1070</f>
        <v>35</v>
      </c>
      <c r="C1455" s="33" t="str">
        <f>Permitted_sources!C1070</f>
        <v>3504502</v>
      </c>
      <c r="D1455" s="33" t="str">
        <f>Permitted_sources!V1070</f>
        <v>31000227</v>
      </c>
      <c r="E1455" s="33" t="str">
        <f>VLOOKUP(D1455,SCC_xref!$L$6:$M1873,2,FALSE)</f>
        <v>Permitted Dehydrator</v>
      </c>
      <c r="F1455" s="214">
        <f>Permitted_sources!W1070</f>
        <v>0</v>
      </c>
      <c r="G1455" s="214">
        <f>Permitted_sources!X1070</f>
        <v>2.8</v>
      </c>
      <c r="H1455" s="214">
        <f>Permitted_sources!Y1070</f>
        <v>0</v>
      </c>
      <c r="I1455" s="214">
        <f>Permitted_sources!Z1070</f>
        <v>0</v>
      </c>
      <c r="J1455" s="214">
        <f>Permitted_sources!AA1070</f>
        <v>0</v>
      </c>
      <c r="K1455" s="395" t="str">
        <f t="shared" si="22"/>
        <v>Tribal/Non-tribal</v>
      </c>
    </row>
    <row r="1456" spans="1:11" s="33" customFormat="1">
      <c r="A1456" s="33" t="s">
        <v>387</v>
      </c>
      <c r="B1456" s="33" t="str">
        <f>Permitted_sources!B1071</f>
        <v>35</v>
      </c>
      <c r="C1456" s="33" t="str">
        <f>Permitted_sources!C1071</f>
        <v>3504502</v>
      </c>
      <c r="D1456" s="33" t="str">
        <f>Permitted_sources!V1071</f>
        <v>31000227</v>
      </c>
      <c r="E1456" s="33" t="str">
        <f>VLOOKUP(D1456,SCC_xref!$L$6:$M1874,2,FALSE)</f>
        <v>Permitted Dehydrator</v>
      </c>
      <c r="F1456" s="214">
        <f>Permitted_sources!W1071</f>
        <v>0</v>
      </c>
      <c r="G1456" s="214">
        <f>Permitted_sources!X1071</f>
        <v>2.2999999999999998</v>
      </c>
      <c r="H1456" s="214">
        <f>Permitted_sources!Y1071</f>
        <v>0</v>
      </c>
      <c r="I1456" s="214">
        <f>Permitted_sources!Z1071</f>
        <v>0</v>
      </c>
      <c r="J1456" s="214">
        <f>Permitted_sources!AA1071</f>
        <v>0</v>
      </c>
      <c r="K1456" s="395" t="str">
        <f t="shared" si="22"/>
        <v>Tribal/Non-tribal</v>
      </c>
    </row>
    <row r="1457" spans="1:11" s="33" customFormat="1">
      <c r="A1457" s="33" t="s">
        <v>387</v>
      </c>
      <c r="B1457" s="33" t="str">
        <f>Permitted_sources!B1072</f>
        <v>35</v>
      </c>
      <c r="C1457" s="33" t="str">
        <f>Permitted_sources!C1072</f>
        <v>3504502</v>
      </c>
      <c r="D1457" s="33" t="str">
        <f>Permitted_sources!V1072</f>
        <v>31000227</v>
      </c>
      <c r="E1457" s="33" t="str">
        <f>VLOOKUP(D1457,SCC_xref!$L$6:$M1875,2,FALSE)</f>
        <v>Permitted Dehydrator</v>
      </c>
      <c r="F1457" s="214">
        <f>Permitted_sources!W1072</f>
        <v>0.2</v>
      </c>
      <c r="G1457" s="214">
        <f>Permitted_sources!X1072</f>
        <v>0</v>
      </c>
      <c r="H1457" s="214">
        <f>Permitted_sources!Y1072</f>
        <v>0.2</v>
      </c>
      <c r="I1457" s="214">
        <f>Permitted_sources!Z1072</f>
        <v>0</v>
      </c>
      <c r="J1457" s="214">
        <f>Permitted_sources!AA1072</f>
        <v>0.1</v>
      </c>
      <c r="K1457" s="395" t="str">
        <f t="shared" si="22"/>
        <v>Tribal/Non-tribal</v>
      </c>
    </row>
    <row r="1458" spans="1:11" s="33" customFormat="1">
      <c r="A1458" s="33" t="s">
        <v>387</v>
      </c>
      <c r="B1458" s="33" t="str">
        <f>Permitted_sources!B1073</f>
        <v>35</v>
      </c>
      <c r="C1458" s="33" t="str">
        <f>Permitted_sources!C1073</f>
        <v>3504502</v>
      </c>
      <c r="D1458" s="33" t="str">
        <f>Permitted_sources!V1073</f>
        <v>31000227</v>
      </c>
      <c r="E1458" s="33" t="str">
        <f>VLOOKUP(D1458,SCC_xref!$L$6:$M1876,2,FALSE)</f>
        <v>Permitted Dehydrator</v>
      </c>
      <c r="F1458" s="214">
        <f>Permitted_sources!W1073</f>
        <v>0</v>
      </c>
      <c r="G1458" s="214">
        <f>Permitted_sources!X1073</f>
        <v>2.2999999999999998</v>
      </c>
      <c r="H1458" s="214">
        <f>Permitted_sources!Y1073</f>
        <v>0</v>
      </c>
      <c r="I1458" s="214">
        <f>Permitted_sources!Z1073</f>
        <v>0</v>
      </c>
      <c r="J1458" s="214">
        <f>Permitted_sources!AA1073</f>
        <v>0</v>
      </c>
      <c r="K1458" s="395" t="str">
        <f t="shared" si="22"/>
        <v>Tribal/Non-tribal</v>
      </c>
    </row>
    <row r="1459" spans="1:11" s="33" customFormat="1">
      <c r="A1459" s="33" t="s">
        <v>387</v>
      </c>
      <c r="B1459" s="33" t="str">
        <f>Permitted_sources!B1074</f>
        <v>35</v>
      </c>
      <c r="C1459" s="33" t="str">
        <f>Permitted_sources!C1074</f>
        <v>3504502</v>
      </c>
      <c r="D1459" s="33" t="str">
        <f>Permitted_sources!V1074</f>
        <v>31000228</v>
      </c>
      <c r="E1459" s="33" t="str">
        <f>VLOOKUP(D1459,SCC_xref!$L$6:$M1877,2,FALSE)</f>
        <v>Permitted Dehydrator</v>
      </c>
      <c r="F1459" s="214">
        <f>Permitted_sources!W1074</f>
        <v>0.2</v>
      </c>
      <c r="G1459" s="214">
        <f>Permitted_sources!X1074</f>
        <v>0</v>
      </c>
      <c r="H1459" s="214">
        <f>Permitted_sources!Y1074</f>
        <v>0.2</v>
      </c>
      <c r="I1459" s="214">
        <f>Permitted_sources!Z1074</f>
        <v>0</v>
      </c>
      <c r="J1459" s="214">
        <f>Permitted_sources!AA1074</f>
        <v>0.1</v>
      </c>
      <c r="K1459" s="395" t="str">
        <f t="shared" si="22"/>
        <v>Tribal/Non-tribal</v>
      </c>
    </row>
    <row r="1460" spans="1:11" s="33" customFormat="1">
      <c r="A1460" s="33" t="s">
        <v>387</v>
      </c>
      <c r="B1460" s="33" t="str">
        <f>Permitted_sources!B1075</f>
        <v>35</v>
      </c>
      <c r="C1460" s="33" t="str">
        <f>Permitted_sources!C1075</f>
        <v>3504502</v>
      </c>
      <c r="D1460" s="33" t="str">
        <f>Permitted_sources!V1075</f>
        <v>31000227</v>
      </c>
      <c r="E1460" s="33" t="str">
        <f>VLOOKUP(D1460,SCC_xref!$L$6:$M1878,2,FALSE)</f>
        <v>Permitted Dehydrator</v>
      </c>
      <c r="F1460" s="214">
        <f>Permitted_sources!W1075</f>
        <v>0</v>
      </c>
      <c r="G1460" s="214">
        <f>Permitted_sources!X1075</f>
        <v>0.1</v>
      </c>
      <c r="H1460" s="214">
        <f>Permitted_sources!Y1075</f>
        <v>0</v>
      </c>
      <c r="I1460" s="214">
        <f>Permitted_sources!Z1075</f>
        <v>0</v>
      </c>
      <c r="J1460" s="214">
        <f>Permitted_sources!AA1075</f>
        <v>0</v>
      </c>
      <c r="K1460" s="395" t="str">
        <f t="shared" si="22"/>
        <v>Tribal/Non-tribal</v>
      </c>
    </row>
    <row r="1461" spans="1:11" s="33" customFormat="1">
      <c r="A1461" s="33" t="s">
        <v>387</v>
      </c>
      <c r="B1461" s="33" t="str">
        <f>Permitted_sources!B1076</f>
        <v>35</v>
      </c>
      <c r="C1461" s="33" t="str">
        <f>Permitted_sources!C1076</f>
        <v>3504502</v>
      </c>
      <c r="D1461" s="33" t="str">
        <f>Permitted_sources!V1076</f>
        <v>31088811</v>
      </c>
      <c r="E1461" s="33" t="str">
        <f>VLOOKUP(D1461,SCC_xref!$L$6:$M1879,2,FALSE)</f>
        <v>Permitted Fugitives</v>
      </c>
      <c r="F1461" s="214">
        <f>Permitted_sources!W1076</f>
        <v>0</v>
      </c>
      <c r="G1461" s="214">
        <f>Permitted_sources!X1076</f>
        <v>0.4</v>
      </c>
      <c r="H1461" s="214">
        <f>Permitted_sources!Y1076</f>
        <v>0</v>
      </c>
      <c r="I1461" s="214">
        <f>Permitted_sources!Z1076</f>
        <v>0</v>
      </c>
      <c r="J1461" s="214">
        <f>Permitted_sources!AA1076</f>
        <v>0</v>
      </c>
      <c r="K1461" s="395" t="str">
        <f t="shared" si="22"/>
        <v>Tribal/Non-tribal</v>
      </c>
    </row>
    <row r="1462" spans="1:11" s="33" customFormat="1">
      <c r="A1462" s="33" t="s">
        <v>387</v>
      </c>
      <c r="B1462" s="33" t="str">
        <f>Permitted_sources!B1077</f>
        <v>35</v>
      </c>
      <c r="C1462" s="33" t="str">
        <f>Permitted_sources!C1077</f>
        <v>3504502</v>
      </c>
      <c r="D1462" s="33" t="str">
        <f>Permitted_sources!V1077</f>
        <v>31088811</v>
      </c>
      <c r="E1462" s="33" t="str">
        <f>VLOOKUP(D1462,SCC_xref!$L$6:$M1880,2,FALSE)</f>
        <v>Permitted Fugitives</v>
      </c>
      <c r="F1462" s="214">
        <f>Permitted_sources!W1077</f>
        <v>0</v>
      </c>
      <c r="G1462" s="214">
        <f>Permitted_sources!X1077</f>
        <v>0.8</v>
      </c>
      <c r="H1462" s="214">
        <f>Permitted_sources!Y1077</f>
        <v>0</v>
      </c>
      <c r="I1462" s="214">
        <f>Permitted_sources!Z1077</f>
        <v>0</v>
      </c>
      <c r="J1462" s="214">
        <f>Permitted_sources!AA1077</f>
        <v>0</v>
      </c>
      <c r="K1462" s="395" t="str">
        <f t="shared" si="22"/>
        <v>Tribal/Non-tribal</v>
      </c>
    </row>
    <row r="1463" spans="1:11" s="33" customFormat="1">
      <c r="A1463" s="33" t="s">
        <v>387</v>
      </c>
      <c r="B1463" s="33" t="str">
        <f>Permitted_sources!B1078</f>
        <v>35</v>
      </c>
      <c r="C1463" s="33" t="str">
        <f>Permitted_sources!C1078</f>
        <v>3504502</v>
      </c>
      <c r="D1463" s="33" t="str">
        <f>Permitted_sources!V1078</f>
        <v>31088811</v>
      </c>
      <c r="E1463" s="33" t="str">
        <f>VLOOKUP(D1463,SCC_xref!$L$6:$M1881,2,FALSE)</f>
        <v>Permitted Fugitives</v>
      </c>
      <c r="F1463" s="214">
        <f>Permitted_sources!W1078</f>
        <v>0</v>
      </c>
      <c r="G1463" s="214">
        <f>Permitted_sources!X1078</f>
        <v>0.2</v>
      </c>
      <c r="H1463" s="214">
        <f>Permitted_sources!Y1078</f>
        <v>0</v>
      </c>
      <c r="I1463" s="214">
        <f>Permitted_sources!Z1078</f>
        <v>0</v>
      </c>
      <c r="J1463" s="214">
        <f>Permitted_sources!AA1078</f>
        <v>0</v>
      </c>
      <c r="K1463" s="395" t="str">
        <f t="shared" si="22"/>
        <v>Tribal/Non-tribal</v>
      </c>
    </row>
    <row r="1464" spans="1:11" s="33" customFormat="1">
      <c r="A1464" s="33" t="s">
        <v>387</v>
      </c>
      <c r="B1464" s="33" t="str">
        <f>Permitted_sources!B1079</f>
        <v>35</v>
      </c>
      <c r="C1464" s="33" t="str">
        <f>Permitted_sources!C1079</f>
        <v>3504502</v>
      </c>
      <c r="D1464" s="33" t="str">
        <f>Permitted_sources!V1079</f>
        <v>20200254</v>
      </c>
      <c r="E1464" s="33" t="str">
        <f>VLOOKUP(D1464,SCC_xref!$L$6:$M1882,2,FALSE)</f>
        <v>Permitted Compressor Engines</v>
      </c>
      <c r="F1464" s="214">
        <f>Permitted_sources!W1079</f>
        <v>11</v>
      </c>
      <c r="G1464" s="214">
        <f>Permitted_sources!X1079</f>
        <v>7.2</v>
      </c>
      <c r="H1464" s="214">
        <f>Permitted_sources!Y1079</f>
        <v>19.399999999999999</v>
      </c>
      <c r="I1464" s="214">
        <f>Permitted_sources!Z1079</f>
        <v>0</v>
      </c>
      <c r="J1464" s="214">
        <f>Permitted_sources!AA1079</f>
        <v>0.3</v>
      </c>
      <c r="K1464" s="395" t="str">
        <f t="shared" si="22"/>
        <v>Tribal/Non-tribal</v>
      </c>
    </row>
    <row r="1465" spans="1:11" s="33" customFormat="1">
      <c r="A1465" s="33" t="s">
        <v>387</v>
      </c>
      <c r="B1465" s="33" t="str">
        <f>Permitted_sources!B1080</f>
        <v>35</v>
      </c>
      <c r="C1465" s="33" t="str">
        <f>Permitted_sources!C1080</f>
        <v>3504502</v>
      </c>
      <c r="D1465" s="33" t="str">
        <f>Permitted_sources!V1080</f>
        <v>31000302</v>
      </c>
      <c r="E1465" s="33" t="str">
        <f>VLOOKUP(D1465,SCC_xref!$L$6:$M1883,2,FALSE)</f>
        <v>Permitted Dehydrator</v>
      </c>
      <c r="F1465" s="214">
        <f>Permitted_sources!W1080</f>
        <v>0.1</v>
      </c>
      <c r="G1465" s="214">
        <f>Permitted_sources!X1080</f>
        <v>0</v>
      </c>
      <c r="H1465" s="214">
        <f>Permitted_sources!Y1080</f>
        <v>0</v>
      </c>
      <c r="I1465" s="214">
        <f>Permitted_sources!Z1080</f>
        <v>0</v>
      </c>
      <c r="J1465" s="214">
        <f>Permitted_sources!AA1080</f>
        <v>0</v>
      </c>
      <c r="K1465" s="395" t="str">
        <f t="shared" si="22"/>
        <v>Tribal/Non-tribal</v>
      </c>
    </row>
    <row r="1466" spans="1:11" s="33" customFormat="1">
      <c r="A1466" s="33" t="s">
        <v>387</v>
      </c>
      <c r="B1466" s="33" t="str">
        <f>Permitted_sources!B1081</f>
        <v>35</v>
      </c>
      <c r="C1466" s="33" t="str">
        <f>Permitted_sources!C1081</f>
        <v>3504502</v>
      </c>
      <c r="D1466" s="33" t="str">
        <f>Permitted_sources!V1081</f>
        <v>20200254</v>
      </c>
      <c r="E1466" s="33" t="str">
        <f>VLOOKUP(D1466,SCC_xref!$L$6:$M1884,2,FALSE)</f>
        <v>Permitted Compressor Engines</v>
      </c>
      <c r="F1466" s="214">
        <f>Permitted_sources!W1081</f>
        <v>6.8</v>
      </c>
      <c r="G1466" s="214">
        <f>Permitted_sources!X1081</f>
        <v>4.4000000000000004</v>
      </c>
      <c r="H1466" s="214">
        <f>Permitted_sources!Y1081</f>
        <v>12</v>
      </c>
      <c r="I1466" s="214">
        <f>Permitted_sources!Z1081</f>
        <v>0</v>
      </c>
      <c r="J1466" s="214">
        <f>Permitted_sources!AA1081</f>
        <v>0.2</v>
      </c>
      <c r="K1466" s="395" t="str">
        <f t="shared" si="22"/>
        <v>Tribal/Non-tribal</v>
      </c>
    </row>
    <row r="1467" spans="1:11" s="33" customFormat="1">
      <c r="A1467" s="33" t="s">
        <v>387</v>
      </c>
      <c r="B1467" s="33" t="str">
        <f>Permitted_sources!B1082</f>
        <v>35</v>
      </c>
      <c r="C1467" s="33" t="str">
        <f>Permitted_sources!C1082</f>
        <v>3504502</v>
      </c>
      <c r="D1467" s="33" t="str">
        <f>Permitted_sources!V1082</f>
        <v>31000228</v>
      </c>
      <c r="E1467" s="33" t="str">
        <f>VLOOKUP(D1467,SCC_xref!$L$6:$M1885,2,FALSE)</f>
        <v>Permitted Dehydrator</v>
      </c>
      <c r="F1467" s="214">
        <f>Permitted_sources!W1082</f>
        <v>0.1</v>
      </c>
      <c r="G1467" s="214">
        <f>Permitted_sources!X1082</f>
        <v>0</v>
      </c>
      <c r="H1467" s="214">
        <f>Permitted_sources!Y1082</f>
        <v>0</v>
      </c>
      <c r="I1467" s="214">
        <f>Permitted_sources!Z1082</f>
        <v>0</v>
      </c>
      <c r="J1467" s="214">
        <f>Permitted_sources!AA1082</f>
        <v>0</v>
      </c>
      <c r="K1467" s="395" t="str">
        <f t="shared" si="22"/>
        <v>Tribal/Non-tribal</v>
      </c>
    </row>
    <row r="1468" spans="1:11" s="33" customFormat="1">
      <c r="A1468" s="33" t="s">
        <v>387</v>
      </c>
      <c r="B1468" s="33" t="str">
        <f>Permitted_sources!B1083</f>
        <v>35</v>
      </c>
      <c r="C1468" s="33" t="str">
        <f>Permitted_sources!C1083</f>
        <v>3504502</v>
      </c>
      <c r="D1468" s="33" t="str">
        <f>Permitted_sources!V1083</f>
        <v>31000228</v>
      </c>
      <c r="E1468" s="33" t="str">
        <f>VLOOKUP(D1468,SCC_xref!$L$6:$M1886,2,FALSE)</f>
        <v>Permitted Dehydrator</v>
      </c>
      <c r="F1468" s="214">
        <f>Permitted_sources!W1083</f>
        <v>0.1</v>
      </c>
      <c r="G1468" s="214">
        <f>Permitted_sources!X1083</f>
        <v>0</v>
      </c>
      <c r="H1468" s="214">
        <f>Permitted_sources!Y1083</f>
        <v>0.1</v>
      </c>
      <c r="I1468" s="214">
        <f>Permitted_sources!Z1083</f>
        <v>0</v>
      </c>
      <c r="J1468" s="214">
        <f>Permitted_sources!AA1083</f>
        <v>0</v>
      </c>
      <c r="K1468" s="395" t="str">
        <f t="shared" si="22"/>
        <v>Tribal/Non-tribal</v>
      </c>
    </row>
    <row r="1469" spans="1:11" s="33" customFormat="1">
      <c r="A1469" s="33" t="s">
        <v>387</v>
      </c>
      <c r="B1469" s="33" t="str">
        <f>Permitted_sources!B1084</f>
        <v>35</v>
      </c>
      <c r="C1469" s="33" t="str">
        <f>Permitted_sources!C1084</f>
        <v>3504502</v>
      </c>
      <c r="D1469" s="33" t="str">
        <f>Permitted_sources!V1084</f>
        <v>20200254</v>
      </c>
      <c r="E1469" s="33" t="str">
        <f>VLOOKUP(D1469,SCC_xref!$L$6:$M1887,2,FALSE)</f>
        <v>Permitted Compressor Engines</v>
      </c>
      <c r="F1469" s="214">
        <f>Permitted_sources!W1084</f>
        <v>15.6</v>
      </c>
      <c r="G1469" s="214">
        <f>Permitted_sources!X1084</f>
        <v>10.1</v>
      </c>
      <c r="H1469" s="214">
        <f>Permitted_sources!Y1084</f>
        <v>27.4</v>
      </c>
      <c r="I1469" s="214">
        <f>Permitted_sources!Z1084</f>
        <v>0</v>
      </c>
      <c r="J1469" s="214">
        <f>Permitted_sources!AA1084</f>
        <v>0.4</v>
      </c>
      <c r="K1469" s="395" t="str">
        <f t="shared" si="22"/>
        <v>Tribal/Non-tribal</v>
      </c>
    </row>
    <row r="1470" spans="1:11" s="33" customFormat="1">
      <c r="A1470" s="33" t="s">
        <v>387</v>
      </c>
      <c r="B1470" s="33" t="str">
        <f>Permitted_sources!B1085</f>
        <v>35</v>
      </c>
      <c r="C1470" s="33" t="str">
        <f>Permitted_sources!C1085</f>
        <v>3504502</v>
      </c>
      <c r="D1470" s="33" t="str">
        <f>Permitted_sources!V1085</f>
        <v>31000301</v>
      </c>
      <c r="E1470" s="33" t="str">
        <f>VLOOKUP(D1470,SCC_xref!$L$6:$M1888,2,FALSE)</f>
        <v>Permitted Dehydrator</v>
      </c>
      <c r="F1470" s="214">
        <f>Permitted_sources!W1085</f>
        <v>0.2</v>
      </c>
      <c r="G1470" s="214">
        <f>Permitted_sources!X1085</f>
        <v>0</v>
      </c>
      <c r="H1470" s="214">
        <f>Permitted_sources!Y1085</f>
        <v>0.1</v>
      </c>
      <c r="I1470" s="214">
        <f>Permitted_sources!Z1085</f>
        <v>0</v>
      </c>
      <c r="J1470" s="214">
        <f>Permitted_sources!AA1085</f>
        <v>0</v>
      </c>
      <c r="K1470" s="395" t="str">
        <f t="shared" si="22"/>
        <v>Tribal/Non-tribal</v>
      </c>
    </row>
    <row r="1471" spans="1:11" s="33" customFormat="1">
      <c r="A1471" s="33" t="s">
        <v>387</v>
      </c>
      <c r="B1471" s="33" t="str">
        <f>Permitted_sources!B1086</f>
        <v>35</v>
      </c>
      <c r="C1471" s="33" t="str">
        <f>Permitted_sources!C1086</f>
        <v>3504502</v>
      </c>
      <c r="D1471" s="33" t="str">
        <f>Permitted_sources!V1086</f>
        <v>20200254</v>
      </c>
      <c r="E1471" s="33" t="str">
        <f>VLOOKUP(D1471,SCC_xref!$L$6:$M1889,2,FALSE)</f>
        <v>Permitted Compressor Engines</v>
      </c>
      <c r="F1471" s="214">
        <f>Permitted_sources!W1086</f>
        <v>19.399999999999999</v>
      </c>
      <c r="G1471" s="214">
        <f>Permitted_sources!X1086</f>
        <v>12.7</v>
      </c>
      <c r="H1471" s="214">
        <f>Permitted_sources!Y1086</f>
        <v>34.200000000000003</v>
      </c>
      <c r="I1471" s="214">
        <f>Permitted_sources!Z1086</f>
        <v>0</v>
      </c>
      <c r="J1471" s="214">
        <f>Permitted_sources!AA1086</f>
        <v>0.5</v>
      </c>
      <c r="K1471" s="395" t="str">
        <f t="shared" si="22"/>
        <v>Tribal/Non-tribal</v>
      </c>
    </row>
    <row r="1472" spans="1:11" s="33" customFormat="1">
      <c r="A1472" s="33" t="s">
        <v>387</v>
      </c>
      <c r="B1472" s="33" t="str">
        <f>Permitted_sources!B1087</f>
        <v>35</v>
      </c>
      <c r="C1472" s="33" t="str">
        <f>Permitted_sources!C1087</f>
        <v>3504502</v>
      </c>
      <c r="D1472" s="33" t="str">
        <f>Permitted_sources!V1087</f>
        <v>20200254</v>
      </c>
      <c r="E1472" s="33" t="str">
        <f>VLOOKUP(D1472,SCC_xref!$L$6:$M1890,2,FALSE)</f>
        <v>Permitted Compressor Engines</v>
      </c>
      <c r="F1472" s="214">
        <f>Permitted_sources!W1087</f>
        <v>11.5</v>
      </c>
      <c r="G1472" s="214">
        <f>Permitted_sources!X1087</f>
        <v>7.5</v>
      </c>
      <c r="H1472" s="214">
        <f>Permitted_sources!Y1087</f>
        <v>20.2</v>
      </c>
      <c r="I1472" s="214">
        <f>Permitted_sources!Z1087</f>
        <v>0</v>
      </c>
      <c r="J1472" s="214">
        <f>Permitted_sources!AA1087</f>
        <v>0.3</v>
      </c>
      <c r="K1472" s="395" t="str">
        <f t="shared" si="22"/>
        <v>Tribal/Non-tribal</v>
      </c>
    </row>
    <row r="1473" spans="1:11" s="33" customFormat="1">
      <c r="A1473" s="33" t="s">
        <v>387</v>
      </c>
      <c r="B1473" s="33" t="str">
        <f>Permitted_sources!B1088</f>
        <v>35</v>
      </c>
      <c r="C1473" s="33" t="str">
        <f>Permitted_sources!C1088</f>
        <v>3504502</v>
      </c>
      <c r="D1473" s="33" t="str">
        <f>Permitted_sources!V1088</f>
        <v>31000227</v>
      </c>
      <c r="E1473" s="33" t="str">
        <f>VLOOKUP(D1473,SCC_xref!$L$6:$M1891,2,FALSE)</f>
        <v>Permitted Dehydrator</v>
      </c>
      <c r="F1473" s="214">
        <f>Permitted_sources!W1088</f>
        <v>0</v>
      </c>
      <c r="G1473" s="214">
        <f>Permitted_sources!X1088</f>
        <v>0.3</v>
      </c>
      <c r="H1473" s="214">
        <f>Permitted_sources!Y1088</f>
        <v>0</v>
      </c>
      <c r="I1473" s="214">
        <f>Permitted_sources!Z1088</f>
        <v>0</v>
      </c>
      <c r="J1473" s="214">
        <f>Permitted_sources!AA1088</f>
        <v>0</v>
      </c>
      <c r="K1473" s="395" t="str">
        <f t="shared" si="22"/>
        <v>Tribal/Non-tribal</v>
      </c>
    </row>
    <row r="1474" spans="1:11" s="33" customFormat="1">
      <c r="A1474" s="33" t="s">
        <v>387</v>
      </c>
      <c r="B1474" s="33" t="str">
        <f>Permitted_sources!B1089</f>
        <v>35</v>
      </c>
      <c r="C1474" s="33" t="str">
        <f>Permitted_sources!C1089</f>
        <v>3504502</v>
      </c>
      <c r="D1474" s="33" t="str">
        <f>Permitted_sources!V1089</f>
        <v>31000227</v>
      </c>
      <c r="E1474" s="33" t="str">
        <f>VLOOKUP(D1474,SCC_xref!$L$6:$M1892,2,FALSE)</f>
        <v>Permitted Dehydrator</v>
      </c>
      <c r="F1474" s="214">
        <f>Permitted_sources!W1089</f>
        <v>0</v>
      </c>
      <c r="G1474" s="214">
        <f>Permitted_sources!X1089</f>
        <v>0.5</v>
      </c>
      <c r="H1474" s="214">
        <f>Permitted_sources!Y1089</f>
        <v>0</v>
      </c>
      <c r="I1474" s="214">
        <f>Permitted_sources!Z1089</f>
        <v>0</v>
      </c>
      <c r="J1474" s="214">
        <f>Permitted_sources!AA1089</f>
        <v>0</v>
      </c>
      <c r="K1474" s="395" t="str">
        <f t="shared" si="22"/>
        <v>Tribal/Non-tribal</v>
      </c>
    </row>
    <row r="1475" spans="1:11" s="33" customFormat="1">
      <c r="A1475" s="33" t="s">
        <v>387</v>
      </c>
      <c r="B1475" s="33" t="str">
        <f>Permitted_sources!B1090</f>
        <v>35</v>
      </c>
      <c r="C1475" s="33" t="str">
        <f>Permitted_sources!C1090</f>
        <v>3504502</v>
      </c>
      <c r="D1475" s="33" t="str">
        <f>Permitted_sources!V1090</f>
        <v>31000301</v>
      </c>
      <c r="E1475" s="33" t="str">
        <f>VLOOKUP(D1475,SCC_xref!$L$6:$M1893,2,FALSE)</f>
        <v>Permitted Dehydrator</v>
      </c>
      <c r="F1475" s="214">
        <f>Permitted_sources!W1090</f>
        <v>0</v>
      </c>
      <c r="G1475" s="214">
        <f>Permitted_sources!X1090</f>
        <v>0.6</v>
      </c>
      <c r="H1475" s="214">
        <f>Permitted_sources!Y1090</f>
        <v>0</v>
      </c>
      <c r="I1475" s="214">
        <f>Permitted_sources!Z1090</f>
        <v>0</v>
      </c>
      <c r="J1475" s="214">
        <f>Permitted_sources!AA1090</f>
        <v>0</v>
      </c>
      <c r="K1475" s="395" t="str">
        <f t="shared" si="22"/>
        <v>Tribal/Non-tribal</v>
      </c>
    </row>
    <row r="1476" spans="1:11" s="33" customFormat="1">
      <c r="A1476" s="33" t="s">
        <v>387</v>
      </c>
      <c r="B1476" s="33" t="str">
        <f>Permitted_sources!B1091</f>
        <v>35</v>
      </c>
      <c r="C1476" s="33" t="str">
        <f>Permitted_sources!C1091</f>
        <v>3504502</v>
      </c>
      <c r="D1476" s="33" t="str">
        <f>Permitted_sources!V1091</f>
        <v>31000301</v>
      </c>
      <c r="E1476" s="33" t="str">
        <f>VLOOKUP(D1476,SCC_xref!$L$6:$M1894,2,FALSE)</f>
        <v>Permitted Dehydrator</v>
      </c>
      <c r="F1476" s="214">
        <f>Permitted_sources!W1091</f>
        <v>0</v>
      </c>
      <c r="G1476" s="214">
        <f>Permitted_sources!X1091</f>
        <v>0.3</v>
      </c>
      <c r="H1476" s="214">
        <f>Permitted_sources!Y1091</f>
        <v>0</v>
      </c>
      <c r="I1476" s="214">
        <f>Permitted_sources!Z1091</f>
        <v>0</v>
      </c>
      <c r="J1476" s="214">
        <f>Permitted_sources!AA1091</f>
        <v>0</v>
      </c>
      <c r="K1476" s="395" t="str">
        <f t="shared" si="22"/>
        <v>Tribal/Non-tribal</v>
      </c>
    </row>
    <row r="1477" spans="1:11" s="33" customFormat="1">
      <c r="A1477" s="33" t="s">
        <v>387</v>
      </c>
      <c r="B1477" s="33" t="str">
        <f>Permitted_sources!B1092</f>
        <v>35</v>
      </c>
      <c r="C1477" s="33" t="str">
        <f>Permitted_sources!C1092</f>
        <v>3504502</v>
      </c>
      <c r="D1477" s="33" t="str">
        <f>Permitted_sources!V1092</f>
        <v>31088811</v>
      </c>
      <c r="E1477" s="33" t="str">
        <f>VLOOKUP(D1477,SCC_xref!$L$6:$M1895,2,FALSE)</f>
        <v>Permitted Fugitives</v>
      </c>
      <c r="F1477" s="214">
        <f>Permitted_sources!W1092</f>
        <v>0</v>
      </c>
      <c r="G1477" s="214">
        <f>Permitted_sources!X1092</f>
        <v>0.1</v>
      </c>
      <c r="H1477" s="214">
        <f>Permitted_sources!Y1092</f>
        <v>0</v>
      </c>
      <c r="I1477" s="214">
        <f>Permitted_sources!Z1092</f>
        <v>0</v>
      </c>
      <c r="J1477" s="214">
        <f>Permitted_sources!AA1092</f>
        <v>0</v>
      </c>
      <c r="K1477" s="395" t="str">
        <f t="shared" si="22"/>
        <v>Tribal/Non-tribal</v>
      </c>
    </row>
    <row r="1478" spans="1:11" s="33" customFormat="1">
      <c r="A1478" s="33" t="s">
        <v>387</v>
      </c>
      <c r="B1478" s="33" t="str">
        <f>Permitted_sources!B1093</f>
        <v>35</v>
      </c>
      <c r="C1478" s="33" t="str">
        <f>Permitted_sources!C1093</f>
        <v>3504502</v>
      </c>
      <c r="D1478" s="33" t="str">
        <f>Permitted_sources!V1093</f>
        <v>31000299</v>
      </c>
      <c r="E1478" s="33" t="str">
        <f>VLOOKUP(D1478,SCC_xref!$L$6:$M1896,2,FALSE)</f>
        <v>Permitted Natural Gas Production, Other Not Classified</v>
      </c>
      <c r="F1478" s="214">
        <f>Permitted_sources!W1093</f>
        <v>0</v>
      </c>
      <c r="G1478" s="214">
        <f>Permitted_sources!X1093</f>
        <v>0.1</v>
      </c>
      <c r="H1478" s="214">
        <f>Permitted_sources!Y1093</f>
        <v>0</v>
      </c>
      <c r="I1478" s="214">
        <f>Permitted_sources!Z1093</f>
        <v>0</v>
      </c>
      <c r="J1478" s="214">
        <f>Permitted_sources!AA1093</f>
        <v>0</v>
      </c>
      <c r="K1478" s="395" t="str">
        <f t="shared" si="22"/>
        <v>Tribal/Non-tribal</v>
      </c>
    </row>
    <row r="1479" spans="1:11" s="33" customFormat="1">
      <c r="A1479" s="33" t="s">
        <v>387</v>
      </c>
      <c r="B1479" s="33" t="str">
        <f>Permitted_sources!B1094</f>
        <v>35</v>
      </c>
      <c r="C1479" s="33" t="str">
        <f>Permitted_sources!C1094</f>
        <v>3504502</v>
      </c>
      <c r="D1479" s="33" t="str">
        <f>Permitted_sources!V1094</f>
        <v>31000299</v>
      </c>
      <c r="E1479" s="33" t="str">
        <f>VLOOKUP(D1479,SCC_xref!$L$6:$M1897,2,FALSE)</f>
        <v>Permitted Natural Gas Production, Other Not Classified</v>
      </c>
      <c r="F1479" s="214">
        <f>Permitted_sources!W1094</f>
        <v>0</v>
      </c>
      <c r="G1479" s="214">
        <f>Permitted_sources!X1094</f>
        <v>0.1</v>
      </c>
      <c r="H1479" s="214">
        <f>Permitted_sources!Y1094</f>
        <v>0</v>
      </c>
      <c r="I1479" s="214">
        <f>Permitted_sources!Z1094</f>
        <v>0</v>
      </c>
      <c r="J1479" s="214">
        <f>Permitted_sources!AA1094</f>
        <v>0</v>
      </c>
      <c r="K1479" s="395" t="str">
        <f t="shared" ref="K1479:K1542" si="23">IF(LEN(C1479)=5,"Total","Tribal/Non-tribal")</f>
        <v>Tribal/Non-tribal</v>
      </c>
    </row>
    <row r="1480" spans="1:11" s="33" customFormat="1">
      <c r="A1480" s="33" t="s">
        <v>387</v>
      </c>
      <c r="B1480" s="33" t="str">
        <f>Permitted_sources!B1095</f>
        <v>35</v>
      </c>
      <c r="C1480" s="33" t="str">
        <f>Permitted_sources!C1095</f>
        <v>3504502</v>
      </c>
      <c r="D1480" s="33" t="str">
        <f>Permitted_sources!V1095</f>
        <v>20200253</v>
      </c>
      <c r="E1480" s="33" t="str">
        <f>VLOOKUP(D1480,SCC_xref!$L$6:$M1898,2,FALSE)</f>
        <v>Permitted Compressor Engines</v>
      </c>
      <c r="F1480" s="214">
        <f>Permitted_sources!W1095</f>
        <v>14.2</v>
      </c>
      <c r="G1480" s="214">
        <f>Permitted_sources!X1095</f>
        <v>9.5</v>
      </c>
      <c r="H1480" s="214">
        <f>Permitted_sources!Y1095</f>
        <v>24.9</v>
      </c>
      <c r="I1480" s="214">
        <f>Permitted_sources!Z1095</f>
        <v>0</v>
      </c>
      <c r="J1480" s="214">
        <f>Permitted_sources!AA1095</f>
        <v>0.4</v>
      </c>
      <c r="K1480" s="395" t="str">
        <f t="shared" si="23"/>
        <v>Tribal/Non-tribal</v>
      </c>
    </row>
    <row r="1481" spans="1:11" s="33" customFormat="1">
      <c r="A1481" s="33" t="s">
        <v>387</v>
      </c>
      <c r="B1481" s="33" t="str">
        <f>Permitted_sources!B1096</f>
        <v>35</v>
      </c>
      <c r="C1481" s="33" t="str">
        <f>Permitted_sources!C1096</f>
        <v>3504502</v>
      </c>
      <c r="D1481" s="33" t="str">
        <f>Permitted_sources!V1096</f>
        <v>20200253</v>
      </c>
      <c r="E1481" s="33" t="str">
        <f>VLOOKUP(D1481,SCC_xref!$L$6:$M1899,2,FALSE)</f>
        <v>Permitted Compressor Engines</v>
      </c>
      <c r="F1481" s="214">
        <f>Permitted_sources!W1096</f>
        <v>17.7</v>
      </c>
      <c r="G1481" s="214">
        <f>Permitted_sources!X1096</f>
        <v>11.9</v>
      </c>
      <c r="H1481" s="214">
        <f>Permitted_sources!Y1096</f>
        <v>31.2</v>
      </c>
      <c r="I1481" s="214">
        <f>Permitted_sources!Z1096</f>
        <v>0</v>
      </c>
      <c r="J1481" s="214">
        <f>Permitted_sources!AA1096</f>
        <v>0.5</v>
      </c>
      <c r="K1481" s="395" t="str">
        <f t="shared" si="23"/>
        <v>Tribal/Non-tribal</v>
      </c>
    </row>
    <row r="1482" spans="1:11" s="33" customFormat="1">
      <c r="A1482" s="33" t="s">
        <v>387</v>
      </c>
      <c r="B1482" s="33" t="str">
        <f>Permitted_sources!B1097</f>
        <v>35</v>
      </c>
      <c r="C1482" s="33" t="str">
        <f>Permitted_sources!C1097</f>
        <v>3504502</v>
      </c>
      <c r="D1482" s="33" t="str">
        <f>Permitted_sources!V1097</f>
        <v>31000228</v>
      </c>
      <c r="E1482" s="33" t="str">
        <f>VLOOKUP(D1482,SCC_xref!$L$6:$M1900,2,FALSE)</f>
        <v>Permitted Dehydrator</v>
      </c>
      <c r="F1482" s="214">
        <f>Permitted_sources!W1097</f>
        <v>0.2</v>
      </c>
      <c r="G1482" s="214">
        <f>Permitted_sources!X1097</f>
        <v>0</v>
      </c>
      <c r="H1482" s="214">
        <f>Permitted_sources!Y1097</f>
        <v>0.1</v>
      </c>
      <c r="I1482" s="214">
        <f>Permitted_sources!Z1097</f>
        <v>0</v>
      </c>
      <c r="J1482" s="214">
        <f>Permitted_sources!AA1097</f>
        <v>0</v>
      </c>
      <c r="K1482" s="395" t="str">
        <f t="shared" si="23"/>
        <v>Tribal/Non-tribal</v>
      </c>
    </row>
    <row r="1483" spans="1:11" s="33" customFormat="1">
      <c r="A1483" s="33" t="s">
        <v>387</v>
      </c>
      <c r="B1483" s="33" t="str">
        <f>Permitted_sources!B1098</f>
        <v>35</v>
      </c>
      <c r="C1483" s="33" t="str">
        <f>Permitted_sources!C1098</f>
        <v>3504502</v>
      </c>
      <c r="D1483" s="33" t="str">
        <f>Permitted_sources!V1098</f>
        <v>31000228</v>
      </c>
      <c r="E1483" s="33" t="str">
        <f>VLOOKUP(D1483,SCC_xref!$L$6:$M1901,2,FALSE)</f>
        <v>Permitted Dehydrator</v>
      </c>
      <c r="F1483" s="214">
        <f>Permitted_sources!W1098</f>
        <v>0.1</v>
      </c>
      <c r="G1483" s="214">
        <f>Permitted_sources!X1098</f>
        <v>0</v>
      </c>
      <c r="H1483" s="214">
        <f>Permitted_sources!Y1098</f>
        <v>0</v>
      </c>
      <c r="I1483" s="214">
        <f>Permitted_sources!Z1098</f>
        <v>0</v>
      </c>
      <c r="J1483" s="214">
        <f>Permitted_sources!AA1098</f>
        <v>0</v>
      </c>
      <c r="K1483" s="395" t="str">
        <f t="shared" si="23"/>
        <v>Tribal/Non-tribal</v>
      </c>
    </row>
    <row r="1484" spans="1:11" s="33" customFormat="1">
      <c r="A1484" s="33" t="s">
        <v>387</v>
      </c>
      <c r="B1484" s="33" t="str">
        <f>Permitted_sources!B1099</f>
        <v>35</v>
      </c>
      <c r="C1484" s="33" t="str">
        <f>Permitted_sources!C1099</f>
        <v>3504502</v>
      </c>
      <c r="D1484" s="33" t="str">
        <f>Permitted_sources!V1099</f>
        <v>31000227</v>
      </c>
      <c r="E1484" s="33" t="str">
        <f>VLOOKUP(D1484,SCC_xref!$L$6:$M1902,2,FALSE)</f>
        <v>Permitted Dehydrator</v>
      </c>
      <c r="F1484" s="214">
        <f>Permitted_sources!W1099</f>
        <v>0</v>
      </c>
      <c r="G1484" s="214">
        <f>Permitted_sources!X1099</f>
        <v>2.2999999999999998</v>
      </c>
      <c r="H1484" s="214">
        <f>Permitted_sources!Y1099</f>
        <v>0</v>
      </c>
      <c r="I1484" s="214">
        <f>Permitted_sources!Z1099</f>
        <v>0</v>
      </c>
      <c r="J1484" s="214">
        <f>Permitted_sources!AA1099</f>
        <v>0</v>
      </c>
      <c r="K1484" s="395" t="str">
        <f t="shared" si="23"/>
        <v>Tribal/Non-tribal</v>
      </c>
    </row>
    <row r="1485" spans="1:11" s="33" customFormat="1">
      <c r="A1485" s="33" t="s">
        <v>387</v>
      </c>
      <c r="B1485" s="33" t="str">
        <f>Permitted_sources!B1100</f>
        <v>35</v>
      </c>
      <c r="C1485" s="33" t="str">
        <f>Permitted_sources!C1100</f>
        <v>3504502</v>
      </c>
      <c r="D1485" s="33" t="str">
        <f>Permitted_sources!V1100</f>
        <v>31000227</v>
      </c>
      <c r="E1485" s="33" t="str">
        <f>VLOOKUP(D1485,SCC_xref!$L$6:$M1903,2,FALSE)</f>
        <v>Permitted Dehydrator</v>
      </c>
      <c r="F1485" s="214">
        <f>Permitted_sources!W1100</f>
        <v>0</v>
      </c>
      <c r="G1485" s="214">
        <f>Permitted_sources!X1100</f>
        <v>0.9</v>
      </c>
      <c r="H1485" s="214">
        <f>Permitted_sources!Y1100</f>
        <v>0</v>
      </c>
      <c r="I1485" s="214">
        <f>Permitted_sources!Z1100</f>
        <v>0</v>
      </c>
      <c r="J1485" s="214">
        <f>Permitted_sources!AA1100</f>
        <v>0</v>
      </c>
      <c r="K1485" s="395" t="str">
        <f t="shared" si="23"/>
        <v>Tribal/Non-tribal</v>
      </c>
    </row>
    <row r="1486" spans="1:11" s="33" customFormat="1">
      <c r="A1486" s="33" t="s">
        <v>387</v>
      </c>
      <c r="B1486" s="33" t="str">
        <f>Permitted_sources!B1101</f>
        <v>35</v>
      </c>
      <c r="C1486" s="33" t="str">
        <f>Permitted_sources!C1101</f>
        <v>3504502</v>
      </c>
      <c r="D1486" s="33" t="str">
        <f>Permitted_sources!V1101</f>
        <v>31088811</v>
      </c>
      <c r="E1486" s="33" t="str">
        <f>VLOOKUP(D1486,SCC_xref!$L$6:$M1904,2,FALSE)</f>
        <v>Permitted Fugitives</v>
      </c>
      <c r="F1486" s="214">
        <f>Permitted_sources!W1101</f>
        <v>0</v>
      </c>
      <c r="G1486" s="214">
        <f>Permitted_sources!X1101</f>
        <v>0.9</v>
      </c>
      <c r="H1486" s="214">
        <f>Permitted_sources!Y1101</f>
        <v>0</v>
      </c>
      <c r="I1486" s="214">
        <f>Permitted_sources!Z1101</f>
        <v>0</v>
      </c>
      <c r="J1486" s="214">
        <f>Permitted_sources!AA1101</f>
        <v>0</v>
      </c>
      <c r="K1486" s="395" t="str">
        <f t="shared" si="23"/>
        <v>Tribal/Non-tribal</v>
      </c>
    </row>
    <row r="1487" spans="1:11" s="33" customFormat="1">
      <c r="A1487" s="33" t="s">
        <v>387</v>
      </c>
      <c r="B1487" s="33" t="str">
        <f>Permitted_sources!B1102</f>
        <v>35</v>
      </c>
      <c r="C1487" s="33" t="str">
        <f>Permitted_sources!C1102</f>
        <v>3504502</v>
      </c>
      <c r="D1487" s="33" t="str">
        <f>Permitted_sources!V1102</f>
        <v>20200254</v>
      </c>
      <c r="E1487" s="33" t="str">
        <f>VLOOKUP(D1487,SCC_xref!$L$6:$M1905,2,FALSE)</f>
        <v>Permitted Compressor Engines</v>
      </c>
      <c r="F1487" s="214">
        <f>Permitted_sources!W1102</f>
        <v>11.4</v>
      </c>
      <c r="G1487" s="214">
        <f>Permitted_sources!X1102</f>
        <v>12.6</v>
      </c>
      <c r="H1487" s="214">
        <f>Permitted_sources!Y1102</f>
        <v>34.5</v>
      </c>
      <c r="I1487" s="214">
        <f>Permitted_sources!Z1102</f>
        <v>0</v>
      </c>
      <c r="J1487" s="214">
        <f>Permitted_sources!AA1102</f>
        <v>0.5</v>
      </c>
      <c r="K1487" s="395" t="str">
        <f t="shared" si="23"/>
        <v>Tribal/Non-tribal</v>
      </c>
    </row>
    <row r="1488" spans="1:11" s="33" customFormat="1">
      <c r="A1488" s="33" t="s">
        <v>387</v>
      </c>
      <c r="B1488" s="33" t="str">
        <f>Permitted_sources!B1103</f>
        <v>35</v>
      </c>
      <c r="C1488" s="33" t="str">
        <f>Permitted_sources!C1103</f>
        <v>3504502</v>
      </c>
      <c r="D1488" s="33" t="str">
        <f>Permitted_sources!V1103</f>
        <v>20200254</v>
      </c>
      <c r="E1488" s="33" t="str">
        <f>VLOOKUP(D1488,SCC_xref!$L$6:$M1906,2,FALSE)</f>
        <v>Permitted Compressor Engines</v>
      </c>
      <c r="F1488" s="214">
        <f>Permitted_sources!W1103</f>
        <v>10.199999999999999</v>
      </c>
      <c r="G1488" s="214">
        <f>Permitted_sources!X1103</f>
        <v>11.3</v>
      </c>
      <c r="H1488" s="214">
        <f>Permitted_sources!Y1103</f>
        <v>31</v>
      </c>
      <c r="I1488" s="214">
        <f>Permitted_sources!Z1103</f>
        <v>0</v>
      </c>
      <c r="J1488" s="214">
        <f>Permitted_sources!AA1103</f>
        <v>0.4</v>
      </c>
      <c r="K1488" s="395" t="str">
        <f t="shared" si="23"/>
        <v>Tribal/Non-tribal</v>
      </c>
    </row>
    <row r="1489" spans="1:11" s="33" customFormat="1">
      <c r="A1489" s="33" t="s">
        <v>387</v>
      </c>
      <c r="B1489" s="33" t="str">
        <f>Permitted_sources!B1104</f>
        <v>35</v>
      </c>
      <c r="C1489" s="33" t="str">
        <f>Permitted_sources!C1104</f>
        <v>3504502</v>
      </c>
      <c r="D1489" s="33" t="str">
        <f>Permitted_sources!V1104</f>
        <v>20200254</v>
      </c>
      <c r="E1489" s="33" t="str">
        <f>VLOOKUP(D1489,SCC_xref!$L$6:$M1907,2,FALSE)</f>
        <v>Permitted Compressor Engines</v>
      </c>
      <c r="F1489" s="214">
        <f>Permitted_sources!W1104</f>
        <v>10.9</v>
      </c>
      <c r="G1489" s="214">
        <f>Permitted_sources!X1104</f>
        <v>12.1</v>
      </c>
      <c r="H1489" s="214">
        <f>Permitted_sources!Y1104</f>
        <v>33</v>
      </c>
      <c r="I1489" s="214">
        <f>Permitted_sources!Z1104</f>
        <v>0</v>
      </c>
      <c r="J1489" s="214">
        <f>Permitted_sources!AA1104</f>
        <v>0.5</v>
      </c>
      <c r="K1489" s="395" t="str">
        <f t="shared" si="23"/>
        <v>Tribal/Non-tribal</v>
      </c>
    </row>
    <row r="1490" spans="1:11" s="33" customFormat="1">
      <c r="A1490" s="33" t="s">
        <v>387</v>
      </c>
      <c r="B1490" s="33" t="str">
        <f>Permitted_sources!B1105</f>
        <v>35</v>
      </c>
      <c r="C1490" s="33" t="str">
        <f>Permitted_sources!C1105</f>
        <v>3504502</v>
      </c>
      <c r="D1490" s="33" t="str">
        <f>Permitted_sources!V1105</f>
        <v>20200254</v>
      </c>
      <c r="E1490" s="33" t="str">
        <f>VLOOKUP(D1490,SCC_xref!$L$6:$M1908,2,FALSE)</f>
        <v>Permitted Compressor Engines</v>
      </c>
      <c r="F1490" s="214">
        <f>Permitted_sources!W1105</f>
        <v>11.7</v>
      </c>
      <c r="G1490" s="214">
        <f>Permitted_sources!X1105</f>
        <v>13</v>
      </c>
      <c r="H1490" s="214">
        <f>Permitted_sources!Y1105</f>
        <v>35.4</v>
      </c>
      <c r="I1490" s="214">
        <f>Permitted_sources!Z1105</f>
        <v>0</v>
      </c>
      <c r="J1490" s="214">
        <f>Permitted_sources!AA1105</f>
        <v>0.5</v>
      </c>
      <c r="K1490" s="395" t="str">
        <f t="shared" si="23"/>
        <v>Tribal/Non-tribal</v>
      </c>
    </row>
    <row r="1491" spans="1:11" s="33" customFormat="1">
      <c r="A1491" s="33" t="s">
        <v>387</v>
      </c>
      <c r="B1491" s="33" t="str">
        <f>Permitted_sources!B1106</f>
        <v>35</v>
      </c>
      <c r="C1491" s="33" t="str">
        <f>Permitted_sources!C1106</f>
        <v>3504502</v>
      </c>
      <c r="D1491" s="33" t="str">
        <f>Permitted_sources!V1106</f>
        <v>20200254</v>
      </c>
      <c r="E1491" s="33" t="str">
        <f>VLOOKUP(D1491,SCC_xref!$L$6:$M1909,2,FALSE)</f>
        <v>Permitted Compressor Engines</v>
      </c>
      <c r="F1491" s="214">
        <f>Permitted_sources!W1106</f>
        <v>0.2</v>
      </c>
      <c r="G1491" s="214">
        <f>Permitted_sources!X1106</f>
        <v>0</v>
      </c>
      <c r="H1491" s="214">
        <f>Permitted_sources!Y1106</f>
        <v>0</v>
      </c>
      <c r="I1491" s="214">
        <f>Permitted_sources!Z1106</f>
        <v>0</v>
      </c>
      <c r="J1491" s="214">
        <f>Permitted_sources!AA1106</f>
        <v>0</v>
      </c>
      <c r="K1491" s="395" t="str">
        <f t="shared" si="23"/>
        <v>Tribal/Non-tribal</v>
      </c>
    </row>
    <row r="1492" spans="1:11" s="33" customFormat="1">
      <c r="A1492" s="33" t="s">
        <v>387</v>
      </c>
      <c r="B1492" s="33" t="str">
        <f>Permitted_sources!B1107</f>
        <v>35</v>
      </c>
      <c r="C1492" s="33" t="str">
        <f>Permitted_sources!C1107</f>
        <v>3504502</v>
      </c>
      <c r="D1492" s="33" t="str">
        <f>Permitted_sources!V1107</f>
        <v>20200254</v>
      </c>
      <c r="E1492" s="33" t="str">
        <f>VLOOKUP(D1492,SCC_xref!$L$6:$M1910,2,FALSE)</f>
        <v>Permitted Compressor Engines</v>
      </c>
      <c r="F1492" s="214">
        <f>Permitted_sources!W1107</f>
        <v>11.5</v>
      </c>
      <c r="G1492" s="214">
        <f>Permitted_sources!X1107</f>
        <v>2.6</v>
      </c>
      <c r="H1492" s="214">
        <f>Permitted_sources!Y1107</f>
        <v>2.5</v>
      </c>
      <c r="I1492" s="214">
        <f>Permitted_sources!Z1107</f>
        <v>0</v>
      </c>
      <c r="J1492" s="214">
        <f>Permitted_sources!AA1107</f>
        <v>0.5</v>
      </c>
      <c r="K1492" s="395" t="str">
        <f t="shared" si="23"/>
        <v>Tribal/Non-tribal</v>
      </c>
    </row>
    <row r="1493" spans="1:11" s="33" customFormat="1">
      <c r="A1493" s="33" t="s">
        <v>387</v>
      </c>
      <c r="B1493" s="33" t="str">
        <f>Permitted_sources!B1108</f>
        <v>35</v>
      </c>
      <c r="C1493" s="33" t="str">
        <f>Permitted_sources!C1108</f>
        <v>3504502</v>
      </c>
      <c r="D1493" s="33" t="str">
        <f>Permitted_sources!V1108</f>
        <v>20200254</v>
      </c>
      <c r="E1493" s="33" t="str">
        <f>VLOOKUP(D1493,SCC_xref!$L$6:$M1911,2,FALSE)</f>
        <v>Permitted Compressor Engines</v>
      </c>
      <c r="F1493" s="214">
        <f>Permitted_sources!W1108</f>
        <v>11.3</v>
      </c>
      <c r="G1493" s="214">
        <f>Permitted_sources!X1108</f>
        <v>12.5</v>
      </c>
      <c r="H1493" s="214">
        <f>Permitted_sources!Y1108</f>
        <v>34.200000000000003</v>
      </c>
      <c r="I1493" s="214">
        <f>Permitted_sources!Z1108</f>
        <v>0</v>
      </c>
      <c r="J1493" s="214">
        <f>Permitted_sources!AA1108</f>
        <v>0.5</v>
      </c>
      <c r="K1493" s="395" t="str">
        <f t="shared" si="23"/>
        <v>Tribal/Non-tribal</v>
      </c>
    </row>
    <row r="1494" spans="1:11" s="33" customFormat="1">
      <c r="A1494" s="33" t="s">
        <v>387</v>
      </c>
      <c r="B1494" s="33" t="str">
        <f>Permitted_sources!B1109</f>
        <v>35</v>
      </c>
      <c r="C1494" s="33" t="str">
        <f>Permitted_sources!C1109</f>
        <v>3504502</v>
      </c>
      <c r="D1494" s="33" t="str">
        <f>Permitted_sources!V1109</f>
        <v>20200254</v>
      </c>
      <c r="E1494" s="33" t="str">
        <f>VLOOKUP(D1494,SCC_xref!$L$6:$M1912,2,FALSE)</f>
        <v>Permitted Compressor Engines</v>
      </c>
      <c r="F1494" s="214">
        <f>Permitted_sources!W1109</f>
        <v>10.9</v>
      </c>
      <c r="G1494" s="214">
        <f>Permitted_sources!X1109</f>
        <v>12.1</v>
      </c>
      <c r="H1494" s="214">
        <f>Permitted_sources!Y1109</f>
        <v>33.1</v>
      </c>
      <c r="I1494" s="214">
        <f>Permitted_sources!Z1109</f>
        <v>0</v>
      </c>
      <c r="J1494" s="214">
        <f>Permitted_sources!AA1109</f>
        <v>0.5</v>
      </c>
      <c r="K1494" s="395" t="str">
        <f t="shared" si="23"/>
        <v>Tribal/Non-tribal</v>
      </c>
    </row>
    <row r="1495" spans="1:11" s="33" customFormat="1">
      <c r="A1495" s="33" t="s">
        <v>387</v>
      </c>
      <c r="B1495" s="33" t="str">
        <f>Permitted_sources!B1110</f>
        <v>35</v>
      </c>
      <c r="C1495" s="33" t="str">
        <f>Permitted_sources!C1110</f>
        <v>3504502</v>
      </c>
      <c r="D1495" s="33" t="str">
        <f>Permitted_sources!V1110</f>
        <v>20200254</v>
      </c>
      <c r="E1495" s="33" t="str">
        <f>VLOOKUP(D1495,SCC_xref!$L$6:$M1913,2,FALSE)</f>
        <v>Permitted Compressor Engines</v>
      </c>
      <c r="F1495" s="214">
        <f>Permitted_sources!W1110</f>
        <v>8.6</v>
      </c>
      <c r="G1495" s="214">
        <f>Permitted_sources!X1110</f>
        <v>1.9</v>
      </c>
      <c r="H1495" s="214">
        <f>Permitted_sources!Y1110</f>
        <v>1.9</v>
      </c>
      <c r="I1495" s="214">
        <f>Permitted_sources!Z1110</f>
        <v>0</v>
      </c>
      <c r="J1495" s="214">
        <f>Permitted_sources!AA1110</f>
        <v>0.4</v>
      </c>
      <c r="K1495" s="395" t="str">
        <f t="shared" si="23"/>
        <v>Tribal/Non-tribal</v>
      </c>
    </row>
    <row r="1496" spans="1:11" s="33" customFormat="1">
      <c r="A1496" s="33" t="s">
        <v>387</v>
      </c>
      <c r="B1496" s="33" t="str">
        <f>Permitted_sources!B1111</f>
        <v>35</v>
      </c>
      <c r="C1496" s="33" t="str">
        <f>Permitted_sources!C1111</f>
        <v>3504502</v>
      </c>
      <c r="D1496" s="33" t="str">
        <f>Permitted_sources!V1111</f>
        <v>20200254</v>
      </c>
      <c r="E1496" s="33" t="str">
        <f>VLOOKUP(D1496,SCC_xref!$L$6:$M1914,2,FALSE)</f>
        <v>Permitted Compressor Engines</v>
      </c>
      <c r="F1496" s="214">
        <f>Permitted_sources!W1111</f>
        <v>5.7</v>
      </c>
      <c r="G1496" s="214">
        <f>Permitted_sources!X1111</f>
        <v>1.3</v>
      </c>
      <c r="H1496" s="214">
        <f>Permitted_sources!Y1111</f>
        <v>1.3</v>
      </c>
      <c r="I1496" s="214">
        <f>Permitted_sources!Z1111</f>
        <v>0</v>
      </c>
      <c r="J1496" s="214">
        <f>Permitted_sources!AA1111</f>
        <v>0.2</v>
      </c>
      <c r="K1496" s="395" t="str">
        <f t="shared" si="23"/>
        <v>Tribal/Non-tribal</v>
      </c>
    </row>
    <row r="1497" spans="1:11" s="33" customFormat="1">
      <c r="A1497" s="33" t="s">
        <v>387</v>
      </c>
      <c r="B1497" s="33" t="str">
        <f>Permitted_sources!B1112</f>
        <v>35</v>
      </c>
      <c r="C1497" s="33" t="str">
        <f>Permitted_sources!C1112</f>
        <v>3504502</v>
      </c>
      <c r="D1497" s="33" t="str">
        <f>Permitted_sources!V1112</f>
        <v>20200254</v>
      </c>
      <c r="E1497" s="33" t="str">
        <f>VLOOKUP(D1497,SCC_xref!$L$6:$M1915,2,FALSE)</f>
        <v>Permitted Compressor Engines</v>
      </c>
      <c r="F1497" s="214">
        <f>Permitted_sources!W1112</f>
        <v>9.1</v>
      </c>
      <c r="G1497" s="214">
        <f>Permitted_sources!X1112</f>
        <v>2</v>
      </c>
      <c r="H1497" s="214">
        <f>Permitted_sources!Y1112</f>
        <v>2</v>
      </c>
      <c r="I1497" s="214">
        <f>Permitted_sources!Z1112</f>
        <v>0</v>
      </c>
      <c r="J1497" s="214">
        <f>Permitted_sources!AA1112</f>
        <v>0.4</v>
      </c>
      <c r="K1497" s="395" t="str">
        <f t="shared" si="23"/>
        <v>Tribal/Non-tribal</v>
      </c>
    </row>
    <row r="1498" spans="1:11" s="33" customFormat="1">
      <c r="A1498" s="33" t="s">
        <v>387</v>
      </c>
      <c r="B1498" s="33" t="str">
        <f>Permitted_sources!B1113</f>
        <v>35</v>
      </c>
      <c r="C1498" s="33" t="str">
        <f>Permitted_sources!C1113</f>
        <v>3504502</v>
      </c>
      <c r="D1498" s="33" t="str">
        <f>Permitted_sources!V1113</f>
        <v>31000301</v>
      </c>
      <c r="E1498" s="33" t="str">
        <f>VLOOKUP(D1498,SCC_xref!$L$6:$M1916,2,FALSE)</f>
        <v>Permitted Dehydrator</v>
      </c>
      <c r="F1498" s="214">
        <f>Permitted_sources!W1113</f>
        <v>0</v>
      </c>
      <c r="G1498" s="214">
        <f>Permitted_sources!X1113</f>
        <v>1.1000000000000001</v>
      </c>
      <c r="H1498" s="214">
        <f>Permitted_sources!Y1113</f>
        <v>0</v>
      </c>
      <c r="I1498" s="214">
        <f>Permitted_sources!Z1113</f>
        <v>0</v>
      </c>
      <c r="J1498" s="214">
        <f>Permitted_sources!AA1113</f>
        <v>0</v>
      </c>
      <c r="K1498" s="395" t="str">
        <f t="shared" si="23"/>
        <v>Tribal/Non-tribal</v>
      </c>
    </row>
    <row r="1499" spans="1:11" s="33" customFormat="1">
      <c r="A1499" s="33" t="s">
        <v>387</v>
      </c>
      <c r="B1499" s="33" t="str">
        <f>Permitted_sources!B1114</f>
        <v>35</v>
      </c>
      <c r="C1499" s="33" t="str">
        <f>Permitted_sources!C1114</f>
        <v>3504502</v>
      </c>
      <c r="D1499" s="33" t="str">
        <f>Permitted_sources!V1114</f>
        <v>31000301</v>
      </c>
      <c r="E1499" s="33" t="str">
        <f>VLOOKUP(D1499,SCC_xref!$L$6:$M1917,2,FALSE)</f>
        <v>Permitted Dehydrator</v>
      </c>
      <c r="F1499" s="214">
        <f>Permitted_sources!W1114</f>
        <v>0</v>
      </c>
      <c r="G1499" s="214">
        <f>Permitted_sources!X1114</f>
        <v>0.9</v>
      </c>
      <c r="H1499" s="214">
        <f>Permitted_sources!Y1114</f>
        <v>0</v>
      </c>
      <c r="I1499" s="214">
        <f>Permitted_sources!Z1114</f>
        <v>0</v>
      </c>
      <c r="J1499" s="214">
        <f>Permitted_sources!AA1114</f>
        <v>0</v>
      </c>
      <c r="K1499" s="395" t="str">
        <f t="shared" si="23"/>
        <v>Tribal/Non-tribal</v>
      </c>
    </row>
    <row r="1500" spans="1:11" s="33" customFormat="1">
      <c r="A1500" s="33" t="s">
        <v>387</v>
      </c>
      <c r="B1500" s="33" t="str">
        <f>Permitted_sources!B1115</f>
        <v>35</v>
      </c>
      <c r="C1500" s="33" t="str">
        <f>Permitted_sources!C1115</f>
        <v>3504502</v>
      </c>
      <c r="D1500" s="33" t="str">
        <f>Permitted_sources!V1115</f>
        <v>31000301</v>
      </c>
      <c r="E1500" s="33" t="str">
        <f>VLOOKUP(D1500,SCC_xref!$L$6:$M1918,2,FALSE)</f>
        <v>Permitted Dehydrator</v>
      </c>
      <c r="F1500" s="214">
        <f>Permitted_sources!W1115</f>
        <v>0</v>
      </c>
      <c r="G1500" s="214">
        <f>Permitted_sources!X1115</f>
        <v>1.6</v>
      </c>
      <c r="H1500" s="214">
        <f>Permitted_sources!Y1115</f>
        <v>0</v>
      </c>
      <c r="I1500" s="214">
        <f>Permitted_sources!Z1115</f>
        <v>0</v>
      </c>
      <c r="J1500" s="214">
        <f>Permitted_sources!AA1115</f>
        <v>0</v>
      </c>
      <c r="K1500" s="395" t="str">
        <f t="shared" si="23"/>
        <v>Tribal/Non-tribal</v>
      </c>
    </row>
    <row r="1501" spans="1:11" s="33" customFormat="1">
      <c r="A1501" s="33" t="s">
        <v>387</v>
      </c>
      <c r="B1501" s="33" t="str">
        <f>Permitted_sources!B1116</f>
        <v>35</v>
      </c>
      <c r="C1501" s="33" t="str">
        <f>Permitted_sources!C1116</f>
        <v>3504502</v>
      </c>
      <c r="D1501" s="33" t="str">
        <f>Permitted_sources!V1116</f>
        <v>31000301</v>
      </c>
      <c r="E1501" s="33" t="str">
        <f>VLOOKUP(D1501,SCC_xref!$L$6:$M1919,2,FALSE)</f>
        <v>Permitted Dehydrator</v>
      </c>
      <c r="F1501" s="214">
        <f>Permitted_sources!W1116</f>
        <v>0</v>
      </c>
      <c r="G1501" s="214">
        <f>Permitted_sources!X1116</f>
        <v>1.1000000000000001</v>
      </c>
      <c r="H1501" s="214">
        <f>Permitted_sources!Y1116</f>
        <v>0</v>
      </c>
      <c r="I1501" s="214">
        <f>Permitted_sources!Z1116</f>
        <v>0</v>
      </c>
      <c r="J1501" s="214">
        <f>Permitted_sources!AA1116</f>
        <v>0</v>
      </c>
      <c r="K1501" s="395" t="str">
        <f t="shared" si="23"/>
        <v>Tribal/Non-tribal</v>
      </c>
    </row>
    <row r="1502" spans="1:11" s="33" customFormat="1">
      <c r="A1502" s="33" t="s">
        <v>387</v>
      </c>
      <c r="B1502" s="33" t="str">
        <f>Permitted_sources!B1117</f>
        <v>35</v>
      </c>
      <c r="C1502" s="33" t="str">
        <f>Permitted_sources!C1117</f>
        <v>3504502</v>
      </c>
      <c r="D1502" s="33" t="str">
        <f>Permitted_sources!V1117</f>
        <v>31088811</v>
      </c>
      <c r="E1502" s="33" t="str">
        <f>VLOOKUP(D1502,SCC_xref!$L$6:$M1920,2,FALSE)</f>
        <v>Permitted Fugitives</v>
      </c>
      <c r="F1502" s="214">
        <f>Permitted_sources!W1117</f>
        <v>0</v>
      </c>
      <c r="G1502" s="214">
        <f>Permitted_sources!X1117</f>
        <v>0.3</v>
      </c>
      <c r="H1502" s="214">
        <f>Permitted_sources!Y1117</f>
        <v>0</v>
      </c>
      <c r="I1502" s="214">
        <f>Permitted_sources!Z1117</f>
        <v>0</v>
      </c>
      <c r="J1502" s="214">
        <f>Permitted_sources!AA1117</f>
        <v>0</v>
      </c>
      <c r="K1502" s="395" t="str">
        <f t="shared" si="23"/>
        <v>Tribal/Non-tribal</v>
      </c>
    </row>
    <row r="1503" spans="1:11" s="33" customFormat="1">
      <c r="A1503" s="33" t="s">
        <v>387</v>
      </c>
      <c r="B1503" s="33" t="str">
        <f>Permitted_sources!B1118</f>
        <v>35</v>
      </c>
      <c r="C1503" s="33" t="str">
        <f>Permitted_sources!C1118</f>
        <v>3504502</v>
      </c>
      <c r="D1503" s="33" t="str">
        <f>Permitted_sources!V1118</f>
        <v>20200252</v>
      </c>
      <c r="E1503" s="33" t="str">
        <f>VLOOKUP(D1503,SCC_xref!$L$6:$M1921,2,FALSE)</f>
        <v>Permitted Compressor Engines</v>
      </c>
      <c r="F1503" s="214">
        <f>Permitted_sources!W1118</f>
        <v>104.9</v>
      </c>
      <c r="G1503" s="214">
        <f>Permitted_sources!X1118</f>
        <v>0.1</v>
      </c>
      <c r="H1503" s="214">
        <f>Permitted_sources!Y1118</f>
        <v>17.5</v>
      </c>
      <c r="I1503" s="214">
        <f>Permitted_sources!Z1118</f>
        <v>0</v>
      </c>
      <c r="J1503" s="214">
        <f>Permitted_sources!AA1118</f>
        <v>0</v>
      </c>
      <c r="K1503" s="395" t="str">
        <f t="shared" si="23"/>
        <v>Tribal/Non-tribal</v>
      </c>
    </row>
    <row r="1504" spans="1:11" s="33" customFormat="1">
      <c r="A1504" s="33" t="s">
        <v>387</v>
      </c>
      <c r="B1504" s="33" t="str">
        <f>Permitted_sources!B1119</f>
        <v>35</v>
      </c>
      <c r="C1504" s="33" t="str">
        <f>Permitted_sources!C1119</f>
        <v>3504502</v>
      </c>
      <c r="D1504" s="33" t="str">
        <f>Permitted_sources!V1119</f>
        <v>20200252</v>
      </c>
      <c r="E1504" s="33" t="str">
        <f>VLOOKUP(D1504,SCC_xref!$L$6:$M1922,2,FALSE)</f>
        <v>Permitted Compressor Engines</v>
      </c>
      <c r="F1504" s="214">
        <f>Permitted_sources!W1119</f>
        <v>102.2</v>
      </c>
      <c r="G1504" s="214">
        <f>Permitted_sources!X1119</f>
        <v>0.1</v>
      </c>
      <c r="H1504" s="214">
        <f>Permitted_sources!Y1119</f>
        <v>17.100000000000001</v>
      </c>
      <c r="I1504" s="214">
        <f>Permitted_sources!Z1119</f>
        <v>0</v>
      </c>
      <c r="J1504" s="214">
        <f>Permitted_sources!AA1119</f>
        <v>0</v>
      </c>
      <c r="K1504" s="395" t="str">
        <f t="shared" si="23"/>
        <v>Tribal/Non-tribal</v>
      </c>
    </row>
    <row r="1505" spans="1:11" s="33" customFormat="1">
      <c r="A1505" s="33" t="s">
        <v>387</v>
      </c>
      <c r="B1505" s="33" t="str">
        <f>Permitted_sources!B1120</f>
        <v>35</v>
      </c>
      <c r="C1505" s="33" t="str">
        <f>Permitted_sources!C1120</f>
        <v>3504502</v>
      </c>
      <c r="D1505" s="33" t="str">
        <f>Permitted_sources!V1120</f>
        <v>20200252</v>
      </c>
      <c r="E1505" s="33" t="str">
        <f>VLOOKUP(D1505,SCC_xref!$L$6:$M1923,2,FALSE)</f>
        <v>Permitted Compressor Engines</v>
      </c>
      <c r="F1505" s="214">
        <f>Permitted_sources!W1120</f>
        <v>102.3</v>
      </c>
      <c r="G1505" s="214">
        <f>Permitted_sources!X1120</f>
        <v>0.1</v>
      </c>
      <c r="H1505" s="214">
        <f>Permitted_sources!Y1120</f>
        <v>17.100000000000001</v>
      </c>
      <c r="I1505" s="214">
        <f>Permitted_sources!Z1120</f>
        <v>0</v>
      </c>
      <c r="J1505" s="214">
        <f>Permitted_sources!AA1120</f>
        <v>0</v>
      </c>
      <c r="K1505" s="395" t="str">
        <f t="shared" si="23"/>
        <v>Tribal/Non-tribal</v>
      </c>
    </row>
    <row r="1506" spans="1:11" s="33" customFormat="1">
      <c r="A1506" s="33" t="s">
        <v>387</v>
      </c>
      <c r="B1506" s="33" t="str">
        <f>Permitted_sources!B1121</f>
        <v>35</v>
      </c>
      <c r="C1506" s="33" t="str">
        <f>Permitted_sources!C1121</f>
        <v>3504502</v>
      </c>
      <c r="D1506" s="33" t="str">
        <f>Permitted_sources!V1121</f>
        <v>31000208</v>
      </c>
      <c r="E1506" s="33" t="str">
        <f>VLOOKUP(D1506,SCC_xref!$L$6:$M1924,2,FALSE)</f>
        <v>Permitted Sulfur Recovery Unit</v>
      </c>
      <c r="F1506" s="214">
        <f>Permitted_sources!W1121</f>
        <v>9.6999999999999993</v>
      </c>
      <c r="G1506" s="214">
        <f>Permitted_sources!X1121</f>
        <v>0</v>
      </c>
      <c r="H1506" s="214">
        <f>Permitted_sources!Y1121</f>
        <v>8.1</v>
      </c>
      <c r="I1506" s="214">
        <f>Permitted_sources!Z1121</f>
        <v>615</v>
      </c>
      <c r="J1506" s="214">
        <f>Permitted_sources!AA1121</f>
        <v>0.7</v>
      </c>
      <c r="K1506" s="395" t="str">
        <f t="shared" si="23"/>
        <v>Tribal/Non-tribal</v>
      </c>
    </row>
    <row r="1507" spans="1:11" s="33" customFormat="1">
      <c r="A1507" s="33" t="s">
        <v>387</v>
      </c>
      <c r="B1507" s="33" t="str">
        <f>Permitted_sources!B1122</f>
        <v>35</v>
      </c>
      <c r="C1507" s="33" t="str">
        <f>Permitted_sources!C1122</f>
        <v>3504502</v>
      </c>
      <c r="D1507" s="33" t="str">
        <f>Permitted_sources!V1122</f>
        <v>31000301</v>
      </c>
      <c r="E1507" s="33" t="str">
        <f>VLOOKUP(D1507,SCC_xref!$L$6:$M1925,2,FALSE)</f>
        <v>Permitted Dehydrator</v>
      </c>
      <c r="F1507" s="214">
        <f>Permitted_sources!W1122</f>
        <v>0</v>
      </c>
      <c r="G1507" s="214">
        <f>Permitted_sources!X1122</f>
        <v>5.18</v>
      </c>
      <c r="H1507" s="214">
        <f>Permitted_sources!Y1122</f>
        <v>0</v>
      </c>
      <c r="I1507" s="214">
        <f>Permitted_sources!Z1122</f>
        <v>0</v>
      </c>
      <c r="J1507" s="214">
        <f>Permitted_sources!AA1122</f>
        <v>0</v>
      </c>
      <c r="K1507" s="395" t="str">
        <f t="shared" si="23"/>
        <v>Tribal/Non-tribal</v>
      </c>
    </row>
    <row r="1508" spans="1:11" s="33" customFormat="1">
      <c r="A1508" s="33" t="s">
        <v>387</v>
      </c>
      <c r="B1508" s="33" t="str">
        <f>Permitted_sources!B1123</f>
        <v>35</v>
      </c>
      <c r="C1508" s="33" t="str">
        <f>Permitted_sources!C1123</f>
        <v>3504502</v>
      </c>
      <c r="D1508" s="33" t="str">
        <f>Permitted_sources!V1123</f>
        <v>31000205</v>
      </c>
      <c r="E1508" s="33" t="str">
        <f>VLOOKUP(D1508,SCC_xref!$L$6:$M1926,2,FALSE)</f>
        <v>Permitted Natural Gas Production, Flares</v>
      </c>
      <c r="F1508" s="214">
        <f>Permitted_sources!W1123</f>
        <v>2.1</v>
      </c>
      <c r="G1508" s="214">
        <f>Permitted_sources!X1123</f>
        <v>1.65</v>
      </c>
      <c r="H1508" s="214">
        <f>Permitted_sources!Y1123</f>
        <v>8.35</v>
      </c>
      <c r="I1508" s="214">
        <f>Permitted_sources!Z1123</f>
        <v>0.33</v>
      </c>
      <c r="J1508" s="214">
        <f>Permitted_sources!AA1123</f>
        <v>0.11</v>
      </c>
      <c r="K1508" s="395" t="str">
        <f t="shared" si="23"/>
        <v>Tribal/Non-tribal</v>
      </c>
    </row>
    <row r="1509" spans="1:11" s="33" customFormat="1">
      <c r="A1509" s="33" t="s">
        <v>387</v>
      </c>
      <c r="B1509" s="33" t="str">
        <f>Permitted_sources!B1124</f>
        <v>35</v>
      </c>
      <c r="C1509" s="33" t="str">
        <f>Permitted_sources!C1124</f>
        <v>3504502</v>
      </c>
      <c r="D1509" s="33" t="str">
        <f>Permitted_sources!V1124</f>
        <v>20200253</v>
      </c>
      <c r="E1509" s="33" t="str">
        <f>VLOOKUP(D1509,SCC_xref!$L$6:$M1927,2,FALSE)</f>
        <v>Permitted Compressor Engines</v>
      </c>
      <c r="F1509" s="214">
        <f>Permitted_sources!W1124</f>
        <v>22.2</v>
      </c>
      <c r="G1509" s="214">
        <f>Permitted_sources!X1124</f>
        <v>0.9</v>
      </c>
      <c r="H1509" s="214">
        <f>Permitted_sources!Y1124</f>
        <v>22.2</v>
      </c>
      <c r="I1509" s="214">
        <f>Permitted_sources!Z1124</f>
        <v>0</v>
      </c>
      <c r="J1509" s="214">
        <f>Permitted_sources!AA1124</f>
        <v>0</v>
      </c>
      <c r="K1509" s="395" t="str">
        <f t="shared" si="23"/>
        <v>Tribal/Non-tribal</v>
      </c>
    </row>
    <row r="1510" spans="1:11" s="33" customFormat="1">
      <c r="A1510" s="33" t="s">
        <v>387</v>
      </c>
      <c r="B1510" s="33" t="str">
        <f>Permitted_sources!B1125</f>
        <v>35</v>
      </c>
      <c r="C1510" s="33" t="str">
        <f>Permitted_sources!C1125</f>
        <v>3504502</v>
      </c>
      <c r="D1510" s="33" t="str">
        <f>Permitted_sources!V1125</f>
        <v>20200254</v>
      </c>
      <c r="E1510" s="33" t="str">
        <f>VLOOKUP(D1510,SCC_xref!$L$6:$M1928,2,FALSE)</f>
        <v>Permitted Compressor Engines</v>
      </c>
      <c r="F1510" s="214">
        <f>Permitted_sources!W1125</f>
        <v>26.2</v>
      </c>
      <c r="G1510" s="214">
        <f>Permitted_sources!X1125</f>
        <v>3.8</v>
      </c>
      <c r="H1510" s="214">
        <f>Permitted_sources!Y1125</f>
        <v>12.4</v>
      </c>
      <c r="I1510" s="214">
        <f>Permitted_sources!Z1125</f>
        <v>0</v>
      </c>
      <c r="J1510" s="214">
        <f>Permitted_sources!AA1125</f>
        <v>0</v>
      </c>
      <c r="K1510" s="395" t="str">
        <f t="shared" si="23"/>
        <v>Tribal/Non-tribal</v>
      </c>
    </row>
    <row r="1511" spans="1:11" s="33" customFormat="1">
      <c r="A1511" s="33" t="s">
        <v>387</v>
      </c>
      <c r="B1511" s="33" t="str">
        <f>Permitted_sources!B1126</f>
        <v>35</v>
      </c>
      <c r="C1511" s="33" t="str">
        <f>Permitted_sources!C1126</f>
        <v>3504502</v>
      </c>
      <c r="D1511" s="33" t="str">
        <f>Permitted_sources!V1126</f>
        <v>40400311</v>
      </c>
      <c r="E1511" s="33" t="str">
        <f>VLOOKUP(D1511,SCC_xref!$L$6:$M1929,2,FALSE)</f>
        <v>Permitted Tank Losses</v>
      </c>
      <c r="F1511" s="214">
        <f>Permitted_sources!W1126</f>
        <v>0</v>
      </c>
      <c r="G1511" s="214">
        <f>Permitted_sources!X1126</f>
        <v>4.4000000000000004</v>
      </c>
      <c r="H1511" s="214">
        <f>Permitted_sources!Y1126</f>
        <v>0</v>
      </c>
      <c r="I1511" s="214">
        <f>Permitted_sources!Z1126</f>
        <v>0</v>
      </c>
      <c r="J1511" s="214">
        <f>Permitted_sources!AA1126</f>
        <v>0</v>
      </c>
      <c r="K1511" s="395" t="str">
        <f t="shared" si="23"/>
        <v>Tribal/Non-tribal</v>
      </c>
    </row>
    <row r="1512" spans="1:11" s="33" customFormat="1">
      <c r="A1512" s="33" t="s">
        <v>387</v>
      </c>
      <c r="B1512" s="33" t="str">
        <f>Permitted_sources!B1127</f>
        <v>35</v>
      </c>
      <c r="C1512" s="33" t="str">
        <f>Permitted_sources!C1127</f>
        <v>3504502</v>
      </c>
      <c r="D1512" s="33" t="str">
        <f>Permitted_sources!V1127</f>
        <v>20200254</v>
      </c>
      <c r="E1512" s="33" t="str">
        <f>VLOOKUP(D1512,SCC_xref!$L$6:$M1930,2,FALSE)</f>
        <v>Permitted Compressor Engines</v>
      </c>
      <c r="F1512" s="214">
        <f>Permitted_sources!W1127</f>
        <v>1.1000000000000001</v>
      </c>
      <c r="G1512" s="214">
        <f>Permitted_sources!X1127</f>
        <v>0.4</v>
      </c>
      <c r="H1512" s="214">
        <f>Permitted_sources!Y1127</f>
        <v>0.2</v>
      </c>
      <c r="I1512" s="214">
        <f>Permitted_sources!Z1127</f>
        <v>0</v>
      </c>
      <c r="J1512" s="214">
        <f>Permitted_sources!AA1127</f>
        <v>0</v>
      </c>
      <c r="K1512" s="395" t="str">
        <f t="shared" si="23"/>
        <v>Tribal/Non-tribal</v>
      </c>
    </row>
    <row r="1513" spans="1:11" s="33" customFormat="1">
      <c r="A1513" s="33" t="s">
        <v>387</v>
      </c>
      <c r="B1513" s="33" t="str">
        <f>Permitted_sources!B1128</f>
        <v>35</v>
      </c>
      <c r="C1513" s="33" t="str">
        <f>Permitted_sources!C1128</f>
        <v>3504502</v>
      </c>
      <c r="D1513" s="33" t="str">
        <f>Permitted_sources!V1128</f>
        <v>20200254</v>
      </c>
      <c r="E1513" s="33" t="str">
        <f>VLOOKUP(D1513,SCC_xref!$L$6:$M1931,2,FALSE)</f>
        <v>Permitted Compressor Engines</v>
      </c>
      <c r="F1513" s="214">
        <f>Permitted_sources!W1128</f>
        <v>0.4</v>
      </c>
      <c r="G1513" s="214">
        <f>Permitted_sources!X1128</f>
        <v>0.2</v>
      </c>
      <c r="H1513" s="214">
        <f>Permitted_sources!Y1128</f>
        <v>0.1</v>
      </c>
      <c r="I1513" s="214">
        <f>Permitted_sources!Z1128</f>
        <v>0</v>
      </c>
      <c r="J1513" s="214">
        <f>Permitted_sources!AA1128</f>
        <v>0</v>
      </c>
      <c r="K1513" s="395" t="str">
        <f t="shared" si="23"/>
        <v>Tribal/Non-tribal</v>
      </c>
    </row>
    <row r="1514" spans="1:11" s="33" customFormat="1">
      <c r="A1514" s="33" t="s">
        <v>387</v>
      </c>
      <c r="B1514" s="33" t="str">
        <f>Permitted_sources!B1129</f>
        <v>35</v>
      </c>
      <c r="C1514" s="33" t="str">
        <f>Permitted_sources!C1129</f>
        <v>3504502</v>
      </c>
      <c r="D1514" s="33" t="str">
        <f>Permitted_sources!V1129</f>
        <v>20200254</v>
      </c>
      <c r="E1514" s="33" t="str">
        <f>VLOOKUP(D1514,SCC_xref!$L$6:$M1932,2,FALSE)</f>
        <v>Permitted Compressor Engines</v>
      </c>
      <c r="F1514" s="214">
        <f>Permitted_sources!W1129</f>
        <v>0.3</v>
      </c>
      <c r="G1514" s="214">
        <f>Permitted_sources!X1129</f>
        <v>0.1</v>
      </c>
      <c r="H1514" s="214">
        <f>Permitted_sources!Y1129</f>
        <v>0.05</v>
      </c>
      <c r="I1514" s="214">
        <f>Permitted_sources!Z1129</f>
        <v>0</v>
      </c>
      <c r="J1514" s="214">
        <f>Permitted_sources!AA1129</f>
        <v>0</v>
      </c>
      <c r="K1514" s="395" t="str">
        <f t="shared" si="23"/>
        <v>Tribal/Non-tribal</v>
      </c>
    </row>
    <row r="1515" spans="1:11" s="33" customFormat="1">
      <c r="A1515" s="33" t="s">
        <v>387</v>
      </c>
      <c r="B1515" s="33" t="str">
        <f>Permitted_sources!B1130</f>
        <v>35</v>
      </c>
      <c r="C1515" s="33" t="str">
        <f>Permitted_sources!C1130</f>
        <v>3504502</v>
      </c>
      <c r="D1515" s="33" t="str">
        <f>Permitted_sources!V1130</f>
        <v>31088811</v>
      </c>
      <c r="E1515" s="33" t="str">
        <f>VLOOKUP(D1515,SCC_xref!$L$6:$M1933,2,FALSE)</f>
        <v>Permitted Fugitives</v>
      </c>
      <c r="F1515" s="214">
        <f>Permitted_sources!W1130</f>
        <v>0</v>
      </c>
      <c r="G1515" s="214">
        <f>Permitted_sources!X1130</f>
        <v>3.1</v>
      </c>
      <c r="H1515" s="214">
        <f>Permitted_sources!Y1130</f>
        <v>0</v>
      </c>
      <c r="I1515" s="214">
        <f>Permitted_sources!Z1130</f>
        <v>0</v>
      </c>
      <c r="J1515" s="214">
        <f>Permitted_sources!AA1130</f>
        <v>0</v>
      </c>
      <c r="K1515" s="395" t="str">
        <f t="shared" si="23"/>
        <v>Tribal/Non-tribal</v>
      </c>
    </row>
    <row r="1516" spans="1:11" s="33" customFormat="1">
      <c r="A1516" s="33" t="s">
        <v>387</v>
      </c>
      <c r="B1516" s="33" t="str">
        <f>Permitted_sources!B1131</f>
        <v>35</v>
      </c>
      <c r="C1516" s="33" t="str">
        <f>Permitted_sources!C1131</f>
        <v>3504502</v>
      </c>
      <c r="D1516" s="33" t="str">
        <f>Permitted_sources!V1131</f>
        <v>31088811</v>
      </c>
      <c r="E1516" s="33" t="str">
        <f>VLOOKUP(D1516,SCC_xref!$L$6:$M1934,2,FALSE)</f>
        <v>Permitted Fugitives</v>
      </c>
      <c r="F1516" s="214">
        <f>Permitted_sources!W1131</f>
        <v>0</v>
      </c>
      <c r="G1516" s="214">
        <f>Permitted_sources!X1131</f>
        <v>26.2</v>
      </c>
      <c r="H1516" s="214">
        <f>Permitted_sources!Y1131</f>
        <v>0</v>
      </c>
      <c r="I1516" s="214">
        <f>Permitted_sources!Z1131</f>
        <v>0</v>
      </c>
      <c r="J1516" s="214">
        <f>Permitted_sources!AA1131</f>
        <v>0</v>
      </c>
      <c r="K1516" s="395" t="str">
        <f t="shared" si="23"/>
        <v>Tribal/Non-tribal</v>
      </c>
    </row>
    <row r="1517" spans="1:11" s="33" customFormat="1">
      <c r="A1517" s="33" t="s">
        <v>387</v>
      </c>
      <c r="B1517" s="33" t="str">
        <f>Permitted_sources!B1132</f>
        <v>35</v>
      </c>
      <c r="C1517" s="33" t="str">
        <f>Permitted_sources!C1132</f>
        <v>3504502</v>
      </c>
      <c r="D1517" s="33" t="str">
        <f>Permitted_sources!V1132</f>
        <v>20200254</v>
      </c>
      <c r="E1517" s="33" t="str">
        <f>VLOOKUP(D1517,SCC_xref!$L$6:$M1935,2,FALSE)</f>
        <v>Permitted Compressor Engines</v>
      </c>
      <c r="F1517" s="214">
        <f>Permitted_sources!W1132</f>
        <v>11.9</v>
      </c>
      <c r="G1517" s="214">
        <f>Permitted_sources!X1132</f>
        <v>8</v>
      </c>
      <c r="H1517" s="214">
        <f>Permitted_sources!Y1132</f>
        <v>20.9</v>
      </c>
      <c r="I1517" s="214">
        <f>Permitted_sources!Z1132</f>
        <v>0</v>
      </c>
      <c r="J1517" s="214">
        <f>Permitted_sources!AA1132</f>
        <v>0.3</v>
      </c>
      <c r="K1517" s="395" t="str">
        <f t="shared" si="23"/>
        <v>Tribal/Non-tribal</v>
      </c>
    </row>
    <row r="1518" spans="1:11" s="33" customFormat="1">
      <c r="A1518" s="33" t="s">
        <v>387</v>
      </c>
      <c r="B1518" s="33" t="str">
        <f>Permitted_sources!B1133</f>
        <v>35</v>
      </c>
      <c r="C1518" s="33" t="str">
        <f>Permitted_sources!C1133</f>
        <v>3504502</v>
      </c>
      <c r="D1518" s="33" t="str">
        <f>Permitted_sources!V1133</f>
        <v>20200254</v>
      </c>
      <c r="E1518" s="33" t="str">
        <f>VLOOKUP(D1518,SCC_xref!$L$6:$M1936,2,FALSE)</f>
        <v>Permitted Compressor Engines</v>
      </c>
      <c r="F1518" s="214">
        <f>Permitted_sources!W1133</f>
        <v>19.399999999999999</v>
      </c>
      <c r="G1518" s="214">
        <f>Permitted_sources!X1133</f>
        <v>13</v>
      </c>
      <c r="H1518" s="214">
        <f>Permitted_sources!Y1133</f>
        <v>34.1</v>
      </c>
      <c r="I1518" s="214">
        <f>Permitted_sources!Z1133</f>
        <v>0</v>
      </c>
      <c r="J1518" s="214">
        <f>Permitted_sources!AA1133</f>
        <v>0.5</v>
      </c>
      <c r="K1518" s="395" t="str">
        <f t="shared" si="23"/>
        <v>Tribal/Non-tribal</v>
      </c>
    </row>
    <row r="1519" spans="1:11" s="33" customFormat="1">
      <c r="A1519" s="33" t="s">
        <v>387</v>
      </c>
      <c r="B1519" s="33" t="str">
        <f>Permitted_sources!B1134</f>
        <v>35</v>
      </c>
      <c r="C1519" s="33" t="str">
        <f>Permitted_sources!C1134</f>
        <v>3504502</v>
      </c>
      <c r="D1519" s="33" t="str">
        <f>Permitted_sources!V1134</f>
        <v>20200254</v>
      </c>
      <c r="E1519" s="33" t="str">
        <f>VLOOKUP(D1519,SCC_xref!$L$6:$M1937,2,FALSE)</f>
        <v>Permitted Compressor Engines</v>
      </c>
      <c r="F1519" s="214">
        <f>Permitted_sources!W1134</f>
        <v>19.100000000000001</v>
      </c>
      <c r="G1519" s="214">
        <f>Permitted_sources!X1134</f>
        <v>12.8</v>
      </c>
      <c r="H1519" s="214">
        <f>Permitted_sources!Y1134</f>
        <v>33.6</v>
      </c>
      <c r="I1519" s="214">
        <f>Permitted_sources!Z1134</f>
        <v>0</v>
      </c>
      <c r="J1519" s="214">
        <f>Permitted_sources!AA1134</f>
        <v>0.5</v>
      </c>
      <c r="K1519" s="395" t="str">
        <f t="shared" si="23"/>
        <v>Tribal/Non-tribal</v>
      </c>
    </row>
    <row r="1520" spans="1:11" s="33" customFormat="1">
      <c r="A1520" s="33" t="s">
        <v>387</v>
      </c>
      <c r="B1520" s="33" t="str">
        <f>Permitted_sources!B1135</f>
        <v>35</v>
      </c>
      <c r="C1520" s="33" t="str">
        <f>Permitted_sources!C1135</f>
        <v>3504502</v>
      </c>
      <c r="D1520" s="33" t="str">
        <f>Permitted_sources!V1135</f>
        <v>20200254</v>
      </c>
      <c r="E1520" s="33" t="str">
        <f>VLOOKUP(D1520,SCC_xref!$L$6:$M1938,2,FALSE)</f>
        <v>Permitted Compressor Engines</v>
      </c>
      <c r="F1520" s="214">
        <f>Permitted_sources!W1135</f>
        <v>19.600000000000001</v>
      </c>
      <c r="G1520" s="214">
        <f>Permitted_sources!X1135</f>
        <v>13</v>
      </c>
      <c r="H1520" s="214">
        <f>Permitted_sources!Y1135</f>
        <v>34.299999999999997</v>
      </c>
      <c r="I1520" s="214">
        <f>Permitted_sources!Z1135</f>
        <v>0</v>
      </c>
      <c r="J1520" s="214">
        <f>Permitted_sources!AA1135</f>
        <v>0.5</v>
      </c>
      <c r="K1520" s="395" t="str">
        <f t="shared" si="23"/>
        <v>Tribal/Non-tribal</v>
      </c>
    </row>
    <row r="1521" spans="1:11" s="33" customFormat="1">
      <c r="A1521" s="33" t="s">
        <v>387</v>
      </c>
      <c r="B1521" s="33" t="str">
        <f>Permitted_sources!B1136</f>
        <v>35</v>
      </c>
      <c r="C1521" s="33" t="str">
        <f>Permitted_sources!C1136</f>
        <v>3504502</v>
      </c>
      <c r="D1521" s="33" t="str">
        <f>Permitted_sources!V1136</f>
        <v>20200254</v>
      </c>
      <c r="E1521" s="33" t="str">
        <f>VLOOKUP(D1521,SCC_xref!$L$6:$M1939,2,FALSE)</f>
        <v>Permitted Compressor Engines</v>
      </c>
      <c r="F1521" s="214">
        <f>Permitted_sources!W1136</f>
        <v>1.2</v>
      </c>
      <c r="G1521" s="214">
        <f>Permitted_sources!X1136</f>
        <v>0.8</v>
      </c>
      <c r="H1521" s="214">
        <f>Permitted_sources!Y1136</f>
        <v>2</v>
      </c>
      <c r="I1521" s="214">
        <f>Permitted_sources!Z1136</f>
        <v>0</v>
      </c>
      <c r="J1521" s="214">
        <f>Permitted_sources!AA1136</f>
        <v>0</v>
      </c>
      <c r="K1521" s="395" t="str">
        <f t="shared" si="23"/>
        <v>Tribal/Non-tribal</v>
      </c>
    </row>
    <row r="1522" spans="1:11" s="33" customFormat="1">
      <c r="A1522" s="33" t="s">
        <v>387</v>
      </c>
      <c r="B1522" s="33" t="str">
        <f>Permitted_sources!B1137</f>
        <v>35</v>
      </c>
      <c r="C1522" s="33" t="str">
        <f>Permitted_sources!C1137</f>
        <v>3504502</v>
      </c>
      <c r="D1522" s="33" t="str">
        <f>Permitted_sources!V1137</f>
        <v>20200254</v>
      </c>
      <c r="E1522" s="33" t="str">
        <f>VLOOKUP(D1522,SCC_xref!$L$6:$M1940,2,FALSE)</f>
        <v>Permitted Compressor Engines</v>
      </c>
      <c r="F1522" s="214">
        <f>Permitted_sources!W1137</f>
        <v>19.2</v>
      </c>
      <c r="G1522" s="214">
        <f>Permitted_sources!X1137</f>
        <v>12.8</v>
      </c>
      <c r="H1522" s="214">
        <f>Permitted_sources!Y1137</f>
        <v>33.700000000000003</v>
      </c>
      <c r="I1522" s="214">
        <f>Permitted_sources!Z1137</f>
        <v>0</v>
      </c>
      <c r="J1522" s="214">
        <f>Permitted_sources!AA1137</f>
        <v>0.5</v>
      </c>
      <c r="K1522" s="395" t="str">
        <f t="shared" si="23"/>
        <v>Tribal/Non-tribal</v>
      </c>
    </row>
    <row r="1523" spans="1:11" s="33" customFormat="1">
      <c r="A1523" s="33" t="s">
        <v>387</v>
      </c>
      <c r="B1523" s="33" t="str">
        <f>Permitted_sources!B1138</f>
        <v>35</v>
      </c>
      <c r="C1523" s="33" t="str">
        <f>Permitted_sources!C1138</f>
        <v>3504502</v>
      </c>
      <c r="D1523" s="33" t="str">
        <f>Permitted_sources!V1138</f>
        <v>31000228</v>
      </c>
      <c r="E1523" s="33" t="str">
        <f>VLOOKUP(D1523,SCC_xref!$L$6:$M1941,2,FALSE)</f>
        <v>Permitted Dehydrator</v>
      </c>
      <c r="F1523" s="214">
        <f>Permitted_sources!W1138</f>
        <v>0.2</v>
      </c>
      <c r="G1523" s="214">
        <f>Permitted_sources!X1138</f>
        <v>0</v>
      </c>
      <c r="H1523" s="214">
        <f>Permitted_sources!Y1138</f>
        <v>0.1</v>
      </c>
      <c r="I1523" s="214">
        <f>Permitted_sources!Z1138</f>
        <v>0</v>
      </c>
      <c r="J1523" s="214">
        <f>Permitted_sources!AA1138</f>
        <v>0</v>
      </c>
      <c r="K1523" s="395" t="str">
        <f t="shared" si="23"/>
        <v>Tribal/Non-tribal</v>
      </c>
    </row>
    <row r="1524" spans="1:11" s="33" customFormat="1">
      <c r="A1524" s="33" t="s">
        <v>387</v>
      </c>
      <c r="B1524" s="33" t="str">
        <f>Permitted_sources!B1139</f>
        <v>35</v>
      </c>
      <c r="C1524" s="33" t="str">
        <f>Permitted_sources!C1139</f>
        <v>3504502</v>
      </c>
      <c r="D1524" s="33" t="str">
        <f>Permitted_sources!V1139</f>
        <v>20200254</v>
      </c>
      <c r="E1524" s="33" t="str">
        <f>VLOOKUP(D1524,SCC_xref!$L$6:$M1942,2,FALSE)</f>
        <v>Permitted Compressor Engines</v>
      </c>
      <c r="F1524" s="214">
        <f>Permitted_sources!W1139</f>
        <v>19.3</v>
      </c>
      <c r="G1524" s="214">
        <f>Permitted_sources!X1139</f>
        <v>4.5</v>
      </c>
      <c r="H1524" s="214">
        <f>Permitted_sources!Y1139</f>
        <v>2.4</v>
      </c>
      <c r="I1524" s="214">
        <f>Permitted_sources!Z1139</f>
        <v>0</v>
      </c>
      <c r="J1524" s="214">
        <f>Permitted_sources!AA1139</f>
        <v>0.5</v>
      </c>
      <c r="K1524" s="395" t="str">
        <f t="shared" si="23"/>
        <v>Tribal/Non-tribal</v>
      </c>
    </row>
    <row r="1525" spans="1:11" s="33" customFormat="1">
      <c r="A1525" s="33" t="s">
        <v>387</v>
      </c>
      <c r="B1525" s="33" t="str">
        <f>Permitted_sources!B1140</f>
        <v>35</v>
      </c>
      <c r="C1525" s="33" t="str">
        <f>Permitted_sources!C1140</f>
        <v>3504502</v>
      </c>
      <c r="D1525" s="33" t="str">
        <f>Permitted_sources!V1140</f>
        <v>20200254</v>
      </c>
      <c r="E1525" s="33" t="str">
        <f>VLOOKUP(D1525,SCC_xref!$L$6:$M1943,2,FALSE)</f>
        <v>Permitted Compressor Engines</v>
      </c>
      <c r="F1525" s="214">
        <f>Permitted_sources!W1140</f>
        <v>0.4</v>
      </c>
      <c r="G1525" s="214">
        <f>Permitted_sources!X1140</f>
        <v>0.3</v>
      </c>
      <c r="H1525" s="214">
        <f>Permitted_sources!Y1140</f>
        <v>0.8</v>
      </c>
      <c r="I1525" s="214">
        <f>Permitted_sources!Z1140</f>
        <v>0</v>
      </c>
      <c r="J1525" s="214">
        <f>Permitted_sources!AA1140</f>
        <v>0</v>
      </c>
      <c r="K1525" s="395" t="str">
        <f t="shared" si="23"/>
        <v>Tribal/Non-tribal</v>
      </c>
    </row>
    <row r="1526" spans="1:11" s="33" customFormat="1">
      <c r="A1526" s="33" t="s">
        <v>387</v>
      </c>
      <c r="B1526" s="33" t="str">
        <f>Permitted_sources!B1141</f>
        <v>35</v>
      </c>
      <c r="C1526" s="33" t="str">
        <f>Permitted_sources!C1141</f>
        <v>3504502</v>
      </c>
      <c r="D1526" s="33" t="str">
        <f>Permitted_sources!V1141</f>
        <v>20200254</v>
      </c>
      <c r="E1526" s="33" t="str">
        <f>VLOOKUP(D1526,SCC_xref!$L$6:$M1944,2,FALSE)</f>
        <v>Permitted Compressor Engines</v>
      </c>
      <c r="F1526" s="214">
        <f>Permitted_sources!W1141</f>
        <v>10</v>
      </c>
      <c r="G1526" s="214">
        <f>Permitted_sources!X1141</f>
        <v>6.7</v>
      </c>
      <c r="H1526" s="214">
        <f>Permitted_sources!Y1141</f>
        <v>17.5</v>
      </c>
      <c r="I1526" s="214">
        <f>Permitted_sources!Z1141</f>
        <v>0</v>
      </c>
      <c r="J1526" s="214">
        <f>Permitted_sources!AA1141</f>
        <v>0.3</v>
      </c>
      <c r="K1526" s="395" t="str">
        <f t="shared" si="23"/>
        <v>Tribal/Non-tribal</v>
      </c>
    </row>
    <row r="1527" spans="1:11" s="33" customFormat="1">
      <c r="A1527" s="33" t="s">
        <v>387</v>
      </c>
      <c r="B1527" s="33" t="str">
        <f>Permitted_sources!B1142</f>
        <v>35</v>
      </c>
      <c r="C1527" s="33" t="str">
        <f>Permitted_sources!C1142</f>
        <v>3504502</v>
      </c>
      <c r="D1527" s="33" t="str">
        <f>Permitted_sources!V1142</f>
        <v>20200254</v>
      </c>
      <c r="E1527" s="33" t="str">
        <f>VLOOKUP(D1527,SCC_xref!$L$6:$M1945,2,FALSE)</f>
        <v>Permitted Compressor Engines</v>
      </c>
      <c r="F1527" s="214">
        <f>Permitted_sources!W1142</f>
        <v>19.600000000000001</v>
      </c>
      <c r="G1527" s="214">
        <f>Permitted_sources!X1142</f>
        <v>13.1</v>
      </c>
      <c r="H1527" s="214">
        <f>Permitted_sources!Y1142</f>
        <v>34.4</v>
      </c>
      <c r="I1527" s="214">
        <f>Permitted_sources!Z1142</f>
        <v>0</v>
      </c>
      <c r="J1527" s="214">
        <f>Permitted_sources!AA1142</f>
        <v>0.5</v>
      </c>
      <c r="K1527" s="395" t="str">
        <f t="shared" si="23"/>
        <v>Tribal/Non-tribal</v>
      </c>
    </row>
    <row r="1528" spans="1:11" s="33" customFormat="1">
      <c r="A1528" s="33" t="s">
        <v>387</v>
      </c>
      <c r="B1528" s="33" t="str">
        <f>Permitted_sources!B1143</f>
        <v>35</v>
      </c>
      <c r="C1528" s="33" t="str">
        <f>Permitted_sources!C1143</f>
        <v>3504502</v>
      </c>
      <c r="D1528" s="33" t="str">
        <f>Permitted_sources!V1143</f>
        <v>20200254</v>
      </c>
      <c r="E1528" s="33" t="str">
        <f>VLOOKUP(D1528,SCC_xref!$L$6:$M1946,2,FALSE)</f>
        <v>Permitted Compressor Engines</v>
      </c>
      <c r="F1528" s="214">
        <f>Permitted_sources!W1143</f>
        <v>3.3</v>
      </c>
      <c r="G1528" s="214">
        <f>Permitted_sources!X1143</f>
        <v>2.2000000000000002</v>
      </c>
      <c r="H1528" s="214">
        <f>Permitted_sources!Y1143</f>
        <v>5.8</v>
      </c>
      <c r="I1528" s="214">
        <f>Permitted_sources!Z1143</f>
        <v>0</v>
      </c>
      <c r="J1528" s="214">
        <f>Permitted_sources!AA1143</f>
        <v>0.1</v>
      </c>
      <c r="K1528" s="395" t="str">
        <f t="shared" si="23"/>
        <v>Tribal/Non-tribal</v>
      </c>
    </row>
    <row r="1529" spans="1:11" s="33" customFormat="1">
      <c r="A1529" s="33" t="s">
        <v>387</v>
      </c>
      <c r="B1529" s="33" t="str">
        <f>Permitted_sources!B1144</f>
        <v>35</v>
      </c>
      <c r="C1529" s="33" t="str">
        <f>Permitted_sources!C1144</f>
        <v>3504502</v>
      </c>
      <c r="D1529" s="33" t="str">
        <f>Permitted_sources!V1144</f>
        <v>20200254</v>
      </c>
      <c r="E1529" s="33" t="str">
        <f>VLOOKUP(D1529,SCC_xref!$L$6:$M1947,2,FALSE)</f>
        <v>Permitted Compressor Engines</v>
      </c>
      <c r="F1529" s="214">
        <f>Permitted_sources!W1144</f>
        <v>7</v>
      </c>
      <c r="G1529" s="214">
        <f>Permitted_sources!X1144</f>
        <v>4.5999999999999996</v>
      </c>
      <c r="H1529" s="214">
        <f>Permitted_sources!Y1144</f>
        <v>12.2</v>
      </c>
      <c r="I1529" s="214">
        <f>Permitted_sources!Z1144</f>
        <v>0</v>
      </c>
      <c r="J1529" s="214">
        <f>Permitted_sources!AA1144</f>
        <v>0.2</v>
      </c>
      <c r="K1529" s="395" t="str">
        <f t="shared" si="23"/>
        <v>Tribal/Non-tribal</v>
      </c>
    </row>
    <row r="1530" spans="1:11" s="33" customFormat="1">
      <c r="A1530" s="33" t="s">
        <v>387</v>
      </c>
      <c r="B1530" s="33" t="str">
        <f>Permitted_sources!B1145</f>
        <v>35</v>
      </c>
      <c r="C1530" s="33" t="str">
        <f>Permitted_sources!C1145</f>
        <v>3504502</v>
      </c>
      <c r="D1530" s="33" t="str">
        <f>Permitted_sources!V1145</f>
        <v>31000227</v>
      </c>
      <c r="E1530" s="33" t="str">
        <f>VLOOKUP(D1530,SCC_xref!$L$6:$M1948,2,FALSE)</f>
        <v>Permitted Dehydrator</v>
      </c>
      <c r="F1530" s="214">
        <f>Permitted_sources!W1145</f>
        <v>0.2</v>
      </c>
      <c r="G1530" s="214">
        <f>Permitted_sources!X1145</f>
        <v>0</v>
      </c>
      <c r="H1530" s="214">
        <f>Permitted_sources!Y1145</f>
        <v>0.1</v>
      </c>
      <c r="I1530" s="214">
        <f>Permitted_sources!Z1145</f>
        <v>0</v>
      </c>
      <c r="J1530" s="214">
        <f>Permitted_sources!AA1145</f>
        <v>0</v>
      </c>
      <c r="K1530" s="395" t="str">
        <f t="shared" si="23"/>
        <v>Tribal/Non-tribal</v>
      </c>
    </row>
    <row r="1531" spans="1:11" s="33" customFormat="1">
      <c r="A1531" s="33" t="s">
        <v>387</v>
      </c>
      <c r="B1531" s="33" t="str">
        <f>Permitted_sources!B1146</f>
        <v>35</v>
      </c>
      <c r="C1531" s="33" t="str">
        <f>Permitted_sources!C1146</f>
        <v>3504502</v>
      </c>
      <c r="D1531" s="33" t="str">
        <f>Permitted_sources!V1146</f>
        <v>31000227</v>
      </c>
      <c r="E1531" s="33" t="str">
        <f>VLOOKUP(D1531,SCC_xref!$L$6:$M1949,2,FALSE)</f>
        <v>Permitted Dehydrator</v>
      </c>
      <c r="F1531" s="214">
        <f>Permitted_sources!W1146</f>
        <v>0</v>
      </c>
      <c r="G1531" s="214">
        <f>Permitted_sources!X1146</f>
        <v>4.7</v>
      </c>
      <c r="H1531" s="214">
        <f>Permitted_sources!Y1146</f>
        <v>0</v>
      </c>
      <c r="I1531" s="214">
        <f>Permitted_sources!Z1146</f>
        <v>0</v>
      </c>
      <c r="J1531" s="214">
        <f>Permitted_sources!AA1146</f>
        <v>0</v>
      </c>
      <c r="K1531" s="395" t="str">
        <f t="shared" si="23"/>
        <v>Tribal/Non-tribal</v>
      </c>
    </row>
    <row r="1532" spans="1:11" s="33" customFormat="1">
      <c r="A1532" s="33" t="s">
        <v>387</v>
      </c>
      <c r="B1532" s="33" t="str">
        <f>Permitted_sources!B1147</f>
        <v>35</v>
      </c>
      <c r="C1532" s="33" t="str">
        <f>Permitted_sources!C1147</f>
        <v>3504502</v>
      </c>
      <c r="D1532" s="33" t="str">
        <f>Permitted_sources!V1147</f>
        <v>31000228</v>
      </c>
      <c r="E1532" s="33" t="str">
        <f>VLOOKUP(D1532,SCC_xref!$L$6:$M1950,2,FALSE)</f>
        <v>Permitted Dehydrator</v>
      </c>
      <c r="F1532" s="214">
        <f>Permitted_sources!W1147</f>
        <v>0</v>
      </c>
      <c r="G1532" s="214">
        <f>Permitted_sources!X1147</f>
        <v>4.7</v>
      </c>
      <c r="H1532" s="214">
        <f>Permitted_sources!Y1147</f>
        <v>0</v>
      </c>
      <c r="I1532" s="214">
        <f>Permitted_sources!Z1147</f>
        <v>0</v>
      </c>
      <c r="J1532" s="214">
        <f>Permitted_sources!AA1147</f>
        <v>0</v>
      </c>
      <c r="K1532" s="395" t="str">
        <f t="shared" si="23"/>
        <v>Tribal/Non-tribal</v>
      </c>
    </row>
    <row r="1533" spans="1:11" s="33" customFormat="1">
      <c r="A1533" s="33" t="s">
        <v>387</v>
      </c>
      <c r="B1533" s="33" t="str">
        <f>Permitted_sources!B1148</f>
        <v>35</v>
      </c>
      <c r="C1533" s="33" t="str">
        <f>Permitted_sources!C1148</f>
        <v>3504502</v>
      </c>
      <c r="D1533" s="33" t="str">
        <f>Permitted_sources!V1148</f>
        <v>31000299</v>
      </c>
      <c r="E1533" s="33" t="str">
        <f>VLOOKUP(D1533,SCC_xref!$L$6:$M1951,2,FALSE)</f>
        <v>Permitted Natural Gas Production, Other Not Classified</v>
      </c>
      <c r="F1533" s="214">
        <f>Permitted_sources!W1148</f>
        <v>0</v>
      </c>
      <c r="G1533" s="214">
        <f>Permitted_sources!X1148</f>
        <v>2.2999999999999998</v>
      </c>
      <c r="H1533" s="214">
        <f>Permitted_sources!Y1148</f>
        <v>0</v>
      </c>
      <c r="I1533" s="214">
        <f>Permitted_sources!Z1148</f>
        <v>0</v>
      </c>
      <c r="J1533" s="214">
        <f>Permitted_sources!AA1148</f>
        <v>0</v>
      </c>
      <c r="K1533" s="395" t="str">
        <f t="shared" si="23"/>
        <v>Tribal/Non-tribal</v>
      </c>
    </row>
    <row r="1534" spans="1:11" s="33" customFormat="1">
      <c r="A1534" s="33" t="s">
        <v>387</v>
      </c>
      <c r="B1534" s="33" t="str">
        <f>Permitted_sources!B1149</f>
        <v>35</v>
      </c>
      <c r="C1534" s="33" t="str">
        <f>Permitted_sources!C1149</f>
        <v>3504502</v>
      </c>
      <c r="D1534" s="33" t="str">
        <f>Permitted_sources!V1149</f>
        <v>31000299</v>
      </c>
      <c r="E1534" s="33" t="str">
        <f>VLOOKUP(D1534,SCC_xref!$L$6:$M1952,2,FALSE)</f>
        <v>Permitted Natural Gas Production, Other Not Classified</v>
      </c>
      <c r="F1534" s="214">
        <f>Permitted_sources!W1149</f>
        <v>0</v>
      </c>
      <c r="G1534" s="214">
        <f>Permitted_sources!X1149</f>
        <v>4.5999999999999996</v>
      </c>
      <c r="H1534" s="214">
        <f>Permitted_sources!Y1149</f>
        <v>0</v>
      </c>
      <c r="I1534" s="214">
        <f>Permitted_sources!Z1149</f>
        <v>0</v>
      </c>
      <c r="J1534" s="214">
        <f>Permitted_sources!AA1149</f>
        <v>0</v>
      </c>
      <c r="K1534" s="395" t="str">
        <f t="shared" si="23"/>
        <v>Tribal/Non-tribal</v>
      </c>
    </row>
    <row r="1535" spans="1:11" s="33" customFormat="1">
      <c r="A1535" s="33" t="s">
        <v>387</v>
      </c>
      <c r="B1535" s="33" t="str">
        <f>Permitted_sources!B1150</f>
        <v>35</v>
      </c>
      <c r="C1535" s="33" t="str">
        <f>Permitted_sources!C1150</f>
        <v>3504502</v>
      </c>
      <c r="D1535" s="33" t="str">
        <f>Permitted_sources!V1150</f>
        <v>31000228</v>
      </c>
      <c r="E1535" s="33" t="str">
        <f>VLOOKUP(D1535,SCC_xref!$L$6:$M1953,2,FALSE)</f>
        <v>Permitted Dehydrator</v>
      </c>
      <c r="F1535" s="214">
        <f>Permitted_sources!W1150</f>
        <v>0.2</v>
      </c>
      <c r="G1535" s="214">
        <f>Permitted_sources!X1150</f>
        <v>0</v>
      </c>
      <c r="H1535" s="214">
        <f>Permitted_sources!Y1150</f>
        <v>0.1</v>
      </c>
      <c r="I1535" s="214">
        <f>Permitted_sources!Z1150</f>
        <v>0</v>
      </c>
      <c r="J1535" s="214">
        <f>Permitted_sources!AA1150</f>
        <v>0</v>
      </c>
      <c r="K1535" s="395" t="str">
        <f t="shared" si="23"/>
        <v>Tribal/Non-tribal</v>
      </c>
    </row>
    <row r="1536" spans="1:11" s="33" customFormat="1">
      <c r="A1536" s="33" t="s">
        <v>387</v>
      </c>
      <c r="B1536" s="33" t="str">
        <f>Permitted_sources!B1151</f>
        <v>35</v>
      </c>
      <c r="C1536" s="33" t="str">
        <f>Permitted_sources!C1151</f>
        <v>3504502</v>
      </c>
      <c r="D1536" s="33" t="str">
        <f>Permitted_sources!V1151</f>
        <v>31000228</v>
      </c>
      <c r="E1536" s="33" t="str">
        <f>VLOOKUP(D1536,SCC_xref!$L$6:$M1954,2,FALSE)</f>
        <v>Permitted Dehydrator</v>
      </c>
      <c r="F1536" s="214">
        <f>Permitted_sources!W1151</f>
        <v>0.2</v>
      </c>
      <c r="G1536" s="214">
        <f>Permitted_sources!X1151</f>
        <v>0</v>
      </c>
      <c r="H1536" s="214">
        <f>Permitted_sources!Y1151</f>
        <v>0.2</v>
      </c>
      <c r="I1536" s="214">
        <f>Permitted_sources!Z1151</f>
        <v>0</v>
      </c>
      <c r="J1536" s="214">
        <f>Permitted_sources!AA1151</f>
        <v>0.1</v>
      </c>
      <c r="K1536" s="395" t="str">
        <f t="shared" si="23"/>
        <v>Tribal/Non-tribal</v>
      </c>
    </row>
    <row r="1537" spans="1:11" s="33" customFormat="1">
      <c r="A1537" s="33" t="s">
        <v>387</v>
      </c>
      <c r="B1537" s="33" t="str">
        <f>Permitted_sources!B1152</f>
        <v>35</v>
      </c>
      <c r="C1537" s="33" t="str">
        <f>Permitted_sources!C1152</f>
        <v>3504502</v>
      </c>
      <c r="D1537" s="33" t="str">
        <f>Permitted_sources!V1152</f>
        <v>20200254</v>
      </c>
      <c r="E1537" s="33" t="str">
        <f>VLOOKUP(D1537,SCC_xref!$L$6:$M1955,2,FALSE)</f>
        <v>Permitted Compressor Engines</v>
      </c>
      <c r="F1537" s="214">
        <f>Permitted_sources!W1152</f>
        <v>19.399999999999999</v>
      </c>
      <c r="G1537" s="214">
        <f>Permitted_sources!X1152</f>
        <v>12.9</v>
      </c>
      <c r="H1537" s="214">
        <f>Permitted_sources!Y1152</f>
        <v>34.4</v>
      </c>
      <c r="I1537" s="214">
        <f>Permitted_sources!Z1152</f>
        <v>0</v>
      </c>
      <c r="J1537" s="214">
        <f>Permitted_sources!AA1152</f>
        <v>0.5</v>
      </c>
      <c r="K1537" s="395" t="str">
        <f t="shared" si="23"/>
        <v>Tribal/Non-tribal</v>
      </c>
    </row>
    <row r="1538" spans="1:11" s="33" customFormat="1">
      <c r="A1538" s="33" t="s">
        <v>387</v>
      </c>
      <c r="B1538" s="33" t="str">
        <f>Permitted_sources!B1153</f>
        <v>35</v>
      </c>
      <c r="C1538" s="33" t="str">
        <f>Permitted_sources!C1153</f>
        <v>3504502</v>
      </c>
      <c r="D1538" s="33" t="str">
        <f>Permitted_sources!V1153</f>
        <v>20200254</v>
      </c>
      <c r="E1538" s="33" t="str">
        <f>VLOOKUP(D1538,SCC_xref!$L$6:$M1956,2,FALSE)</f>
        <v>Permitted Compressor Engines</v>
      </c>
      <c r="F1538" s="214">
        <f>Permitted_sources!W1153</f>
        <v>14.5</v>
      </c>
      <c r="G1538" s="214">
        <f>Permitted_sources!X1153</f>
        <v>9.6999999999999993</v>
      </c>
      <c r="H1538" s="214">
        <f>Permitted_sources!Y1153</f>
        <v>25.8</v>
      </c>
      <c r="I1538" s="214">
        <f>Permitted_sources!Z1153</f>
        <v>0</v>
      </c>
      <c r="J1538" s="214">
        <f>Permitted_sources!AA1153</f>
        <v>0.4</v>
      </c>
      <c r="K1538" s="395" t="str">
        <f t="shared" si="23"/>
        <v>Tribal/Non-tribal</v>
      </c>
    </row>
    <row r="1539" spans="1:11" s="33" customFormat="1">
      <c r="A1539" s="33" t="s">
        <v>387</v>
      </c>
      <c r="B1539" s="33" t="str">
        <f>Permitted_sources!B1154</f>
        <v>35</v>
      </c>
      <c r="C1539" s="33" t="str">
        <f>Permitted_sources!C1154</f>
        <v>3504502</v>
      </c>
      <c r="D1539" s="33" t="str">
        <f>Permitted_sources!V1154</f>
        <v>20200254</v>
      </c>
      <c r="E1539" s="33" t="str">
        <f>VLOOKUP(D1539,SCC_xref!$L$6:$M1957,2,FALSE)</f>
        <v>Permitted Compressor Engines</v>
      </c>
      <c r="F1539" s="214">
        <f>Permitted_sources!W1154</f>
        <v>6.3</v>
      </c>
      <c r="G1539" s="214">
        <f>Permitted_sources!X1154</f>
        <v>4.2</v>
      </c>
      <c r="H1539" s="214">
        <f>Permitted_sources!Y1154</f>
        <v>11.1</v>
      </c>
      <c r="I1539" s="214">
        <f>Permitted_sources!Z1154</f>
        <v>0</v>
      </c>
      <c r="J1539" s="214">
        <f>Permitted_sources!AA1154</f>
        <v>0.2</v>
      </c>
      <c r="K1539" s="395" t="str">
        <f t="shared" si="23"/>
        <v>Tribal/Non-tribal</v>
      </c>
    </row>
    <row r="1540" spans="1:11" s="33" customFormat="1">
      <c r="A1540" s="33" t="s">
        <v>387</v>
      </c>
      <c r="B1540" s="33" t="str">
        <f>Permitted_sources!B1155</f>
        <v>35</v>
      </c>
      <c r="C1540" s="33" t="str">
        <f>Permitted_sources!C1155</f>
        <v>3504502</v>
      </c>
      <c r="D1540" s="33" t="str">
        <f>Permitted_sources!V1155</f>
        <v>20200254</v>
      </c>
      <c r="E1540" s="33" t="str">
        <f>VLOOKUP(D1540,SCC_xref!$L$6:$M1958,2,FALSE)</f>
        <v>Permitted Compressor Engines</v>
      </c>
      <c r="F1540" s="214">
        <f>Permitted_sources!W1155</f>
        <v>5.3</v>
      </c>
      <c r="G1540" s="214">
        <f>Permitted_sources!X1155</f>
        <v>3.6</v>
      </c>
      <c r="H1540" s="214">
        <f>Permitted_sources!Y1155</f>
        <v>9.5</v>
      </c>
      <c r="I1540" s="214">
        <f>Permitted_sources!Z1155</f>
        <v>0</v>
      </c>
      <c r="J1540" s="214">
        <f>Permitted_sources!AA1155</f>
        <v>0.1</v>
      </c>
      <c r="K1540" s="395" t="str">
        <f t="shared" si="23"/>
        <v>Tribal/Non-tribal</v>
      </c>
    </row>
    <row r="1541" spans="1:11" s="33" customFormat="1">
      <c r="A1541" s="33" t="s">
        <v>387</v>
      </c>
      <c r="B1541" s="33" t="str">
        <f>Permitted_sources!B1156</f>
        <v>35</v>
      </c>
      <c r="C1541" s="33" t="str">
        <f>Permitted_sources!C1156</f>
        <v>3504502</v>
      </c>
      <c r="D1541" s="33" t="str">
        <f>Permitted_sources!V1156</f>
        <v>20200254</v>
      </c>
      <c r="E1541" s="33" t="str">
        <f>VLOOKUP(D1541,SCC_xref!$L$6:$M1959,2,FALSE)</f>
        <v>Permitted Compressor Engines</v>
      </c>
      <c r="F1541" s="214">
        <f>Permitted_sources!W1156</f>
        <v>19.2</v>
      </c>
      <c r="G1541" s="214">
        <f>Permitted_sources!X1156</f>
        <v>12.8</v>
      </c>
      <c r="H1541" s="214">
        <f>Permitted_sources!Y1156</f>
        <v>34.200000000000003</v>
      </c>
      <c r="I1541" s="214">
        <f>Permitted_sources!Z1156</f>
        <v>0</v>
      </c>
      <c r="J1541" s="214">
        <f>Permitted_sources!AA1156</f>
        <v>0.5</v>
      </c>
      <c r="K1541" s="395" t="str">
        <f t="shared" si="23"/>
        <v>Tribal/Non-tribal</v>
      </c>
    </row>
    <row r="1542" spans="1:11" s="33" customFormat="1">
      <c r="A1542" s="33" t="s">
        <v>387</v>
      </c>
      <c r="B1542" s="33" t="str">
        <f>Permitted_sources!B1157</f>
        <v>35</v>
      </c>
      <c r="C1542" s="33" t="str">
        <f>Permitted_sources!C1157</f>
        <v>3504502</v>
      </c>
      <c r="D1542" s="33" t="str">
        <f>Permitted_sources!V1157</f>
        <v>20200254</v>
      </c>
      <c r="E1542" s="33" t="str">
        <f>VLOOKUP(D1542,SCC_xref!$L$6:$M1960,2,FALSE)</f>
        <v>Permitted Compressor Engines</v>
      </c>
      <c r="F1542" s="214">
        <f>Permitted_sources!W1157</f>
        <v>18.7</v>
      </c>
      <c r="G1542" s="214">
        <f>Permitted_sources!X1157</f>
        <v>12.5</v>
      </c>
      <c r="H1542" s="214">
        <f>Permitted_sources!Y1157</f>
        <v>33.200000000000003</v>
      </c>
      <c r="I1542" s="214">
        <f>Permitted_sources!Z1157</f>
        <v>0</v>
      </c>
      <c r="J1542" s="214">
        <f>Permitted_sources!AA1157</f>
        <v>0.5</v>
      </c>
      <c r="K1542" s="395" t="str">
        <f t="shared" si="23"/>
        <v>Tribal/Non-tribal</v>
      </c>
    </row>
    <row r="1543" spans="1:11" s="33" customFormat="1">
      <c r="A1543" s="33" t="s">
        <v>387</v>
      </c>
      <c r="B1543" s="33" t="str">
        <f>Permitted_sources!B1158</f>
        <v>35</v>
      </c>
      <c r="C1543" s="33" t="str">
        <f>Permitted_sources!C1158</f>
        <v>3504502</v>
      </c>
      <c r="D1543" s="33" t="str">
        <f>Permitted_sources!V1158</f>
        <v>31000227</v>
      </c>
      <c r="E1543" s="33" t="str">
        <f>VLOOKUP(D1543,SCC_xref!$L$6:$M1961,2,FALSE)</f>
        <v>Permitted Dehydrator</v>
      </c>
      <c r="F1543" s="214">
        <f>Permitted_sources!W1158</f>
        <v>0</v>
      </c>
      <c r="G1543" s="214">
        <f>Permitted_sources!X1158</f>
        <v>3.5</v>
      </c>
      <c r="H1543" s="214">
        <f>Permitted_sources!Y1158</f>
        <v>0</v>
      </c>
      <c r="I1543" s="214">
        <f>Permitted_sources!Z1158</f>
        <v>0</v>
      </c>
      <c r="J1543" s="214">
        <f>Permitted_sources!AA1158</f>
        <v>0</v>
      </c>
      <c r="K1543" s="395" t="str">
        <f t="shared" ref="K1543:K1606" si="24">IF(LEN(C1543)=5,"Total","Tribal/Non-tribal")</f>
        <v>Tribal/Non-tribal</v>
      </c>
    </row>
    <row r="1544" spans="1:11" s="33" customFormat="1">
      <c r="A1544" s="33" t="s">
        <v>387</v>
      </c>
      <c r="B1544" s="33" t="str">
        <f>Permitted_sources!B1159</f>
        <v>35</v>
      </c>
      <c r="C1544" s="33" t="str">
        <f>Permitted_sources!C1159</f>
        <v>3504502</v>
      </c>
      <c r="D1544" s="33" t="str">
        <f>Permitted_sources!V1159</f>
        <v>31000227</v>
      </c>
      <c r="E1544" s="33" t="str">
        <f>VLOOKUP(D1544,SCC_xref!$L$6:$M1962,2,FALSE)</f>
        <v>Permitted Dehydrator</v>
      </c>
      <c r="F1544" s="214">
        <f>Permitted_sources!W1159</f>
        <v>0</v>
      </c>
      <c r="G1544" s="214">
        <f>Permitted_sources!X1159</f>
        <v>3.9</v>
      </c>
      <c r="H1544" s="214">
        <f>Permitted_sources!Y1159</f>
        <v>0</v>
      </c>
      <c r="I1544" s="214">
        <f>Permitted_sources!Z1159</f>
        <v>0</v>
      </c>
      <c r="J1544" s="214">
        <f>Permitted_sources!AA1159</f>
        <v>0</v>
      </c>
      <c r="K1544" s="395" t="str">
        <f t="shared" si="24"/>
        <v>Tribal/Non-tribal</v>
      </c>
    </row>
    <row r="1545" spans="1:11" s="33" customFormat="1">
      <c r="A1545" s="33" t="s">
        <v>387</v>
      </c>
      <c r="B1545" s="33" t="str">
        <f>Permitted_sources!B1160</f>
        <v>35</v>
      </c>
      <c r="C1545" s="33" t="str">
        <f>Permitted_sources!C1160</f>
        <v>3504502</v>
      </c>
      <c r="D1545" s="33" t="str">
        <f>Permitted_sources!V1160</f>
        <v>31088811</v>
      </c>
      <c r="E1545" s="33" t="str">
        <f>VLOOKUP(D1545,SCC_xref!$L$6:$M1963,2,FALSE)</f>
        <v>Permitted Fugitives</v>
      </c>
      <c r="F1545" s="214">
        <f>Permitted_sources!W1160</f>
        <v>0</v>
      </c>
      <c r="G1545" s="214">
        <f>Permitted_sources!X1160</f>
        <v>0.3</v>
      </c>
      <c r="H1545" s="214">
        <f>Permitted_sources!Y1160</f>
        <v>0</v>
      </c>
      <c r="I1545" s="214">
        <f>Permitted_sources!Z1160</f>
        <v>0</v>
      </c>
      <c r="J1545" s="214">
        <f>Permitted_sources!AA1160</f>
        <v>0</v>
      </c>
      <c r="K1545" s="395" t="str">
        <f t="shared" si="24"/>
        <v>Tribal/Non-tribal</v>
      </c>
    </row>
    <row r="1546" spans="1:11" s="33" customFormat="1">
      <c r="A1546" s="33" t="s">
        <v>387</v>
      </c>
      <c r="B1546" s="33" t="str">
        <f>Permitted_sources!B1161</f>
        <v>35</v>
      </c>
      <c r="C1546" s="33" t="str">
        <f>Permitted_sources!C1161</f>
        <v>3504502</v>
      </c>
      <c r="D1546" s="33" t="str">
        <f>Permitted_sources!V1161</f>
        <v>31000299</v>
      </c>
      <c r="E1546" s="33" t="str">
        <f>VLOOKUP(D1546,SCC_xref!$L$6:$M1964,2,FALSE)</f>
        <v>Permitted Natural Gas Production, Other Not Classified</v>
      </c>
      <c r="F1546" s="214">
        <f>Permitted_sources!W1161</f>
        <v>0</v>
      </c>
      <c r="G1546" s="214">
        <f>Permitted_sources!X1161</f>
        <v>0.4</v>
      </c>
      <c r="H1546" s="214">
        <f>Permitted_sources!Y1161</f>
        <v>0</v>
      </c>
      <c r="I1546" s="214">
        <f>Permitted_sources!Z1161</f>
        <v>0</v>
      </c>
      <c r="J1546" s="214">
        <f>Permitted_sources!AA1161</f>
        <v>0</v>
      </c>
      <c r="K1546" s="395" t="str">
        <f t="shared" si="24"/>
        <v>Tribal/Non-tribal</v>
      </c>
    </row>
    <row r="1547" spans="1:11" s="33" customFormat="1">
      <c r="A1547" s="33" t="s">
        <v>387</v>
      </c>
      <c r="B1547" s="33" t="str">
        <f>Permitted_sources!B1162</f>
        <v>35</v>
      </c>
      <c r="C1547" s="33" t="str">
        <f>Permitted_sources!C1162</f>
        <v>3504502</v>
      </c>
      <c r="D1547" s="33" t="str">
        <f>Permitted_sources!V1162</f>
        <v>20200254</v>
      </c>
      <c r="E1547" s="33" t="str">
        <f>VLOOKUP(D1547,SCC_xref!$L$6:$M1965,2,FALSE)</f>
        <v>Permitted Compressor Engines</v>
      </c>
      <c r="F1547" s="214">
        <f>Permitted_sources!W1162</f>
        <v>19.8</v>
      </c>
      <c r="G1547" s="214">
        <f>Permitted_sources!X1162</f>
        <v>13.3</v>
      </c>
      <c r="H1547" s="214">
        <f>Permitted_sources!Y1162</f>
        <v>34.799999999999997</v>
      </c>
      <c r="I1547" s="214">
        <f>Permitted_sources!Z1162</f>
        <v>0</v>
      </c>
      <c r="J1547" s="214">
        <f>Permitted_sources!AA1162</f>
        <v>0.5</v>
      </c>
      <c r="K1547" s="395" t="str">
        <f t="shared" si="24"/>
        <v>Tribal/Non-tribal</v>
      </c>
    </row>
    <row r="1548" spans="1:11" s="33" customFormat="1">
      <c r="A1548" s="33" t="s">
        <v>387</v>
      </c>
      <c r="B1548" s="33" t="str">
        <f>Permitted_sources!B1163</f>
        <v>35</v>
      </c>
      <c r="C1548" s="33" t="str">
        <f>Permitted_sources!C1163</f>
        <v>3504502</v>
      </c>
      <c r="D1548" s="33" t="str">
        <f>Permitted_sources!V1163</f>
        <v>20200254</v>
      </c>
      <c r="E1548" s="33" t="str">
        <f>VLOOKUP(D1548,SCC_xref!$L$6:$M1966,2,FALSE)</f>
        <v>Permitted Compressor Engines</v>
      </c>
      <c r="F1548" s="214">
        <f>Permitted_sources!W1163</f>
        <v>19.7</v>
      </c>
      <c r="G1548" s="214">
        <f>Permitted_sources!X1163</f>
        <v>13.3</v>
      </c>
      <c r="H1548" s="214">
        <f>Permitted_sources!Y1163</f>
        <v>34.700000000000003</v>
      </c>
      <c r="I1548" s="214">
        <f>Permitted_sources!Z1163</f>
        <v>0</v>
      </c>
      <c r="J1548" s="214">
        <f>Permitted_sources!AA1163</f>
        <v>0.5</v>
      </c>
      <c r="K1548" s="395" t="str">
        <f t="shared" si="24"/>
        <v>Tribal/Non-tribal</v>
      </c>
    </row>
    <row r="1549" spans="1:11" s="33" customFormat="1">
      <c r="A1549" s="33" t="s">
        <v>387</v>
      </c>
      <c r="B1549" s="33" t="str">
        <f>Permitted_sources!B1164</f>
        <v>35</v>
      </c>
      <c r="C1549" s="33" t="str">
        <f>Permitted_sources!C1164</f>
        <v>3504502</v>
      </c>
      <c r="D1549" s="33" t="str">
        <f>Permitted_sources!V1164</f>
        <v>20200254</v>
      </c>
      <c r="E1549" s="33" t="str">
        <f>VLOOKUP(D1549,SCC_xref!$L$6:$M1967,2,FALSE)</f>
        <v>Permitted Compressor Engines</v>
      </c>
      <c r="F1549" s="214">
        <f>Permitted_sources!W1164</f>
        <v>19.600000000000001</v>
      </c>
      <c r="G1549" s="214">
        <f>Permitted_sources!X1164</f>
        <v>13.2</v>
      </c>
      <c r="H1549" s="214">
        <f>Permitted_sources!Y1164</f>
        <v>34.5</v>
      </c>
      <c r="I1549" s="214">
        <f>Permitted_sources!Z1164</f>
        <v>0</v>
      </c>
      <c r="J1549" s="214">
        <f>Permitted_sources!AA1164</f>
        <v>0.5</v>
      </c>
      <c r="K1549" s="395" t="str">
        <f t="shared" si="24"/>
        <v>Tribal/Non-tribal</v>
      </c>
    </row>
    <row r="1550" spans="1:11" s="33" customFormat="1">
      <c r="A1550" s="33" t="s">
        <v>387</v>
      </c>
      <c r="B1550" s="33" t="str">
        <f>Permitted_sources!B1165</f>
        <v>35</v>
      </c>
      <c r="C1550" s="33" t="str">
        <f>Permitted_sources!C1165</f>
        <v>3504502</v>
      </c>
      <c r="D1550" s="33" t="str">
        <f>Permitted_sources!V1165</f>
        <v>31000228</v>
      </c>
      <c r="E1550" s="33" t="str">
        <f>VLOOKUP(D1550,SCC_xref!$L$6:$M1968,2,FALSE)</f>
        <v>Permitted Dehydrator</v>
      </c>
      <c r="F1550" s="214">
        <f>Permitted_sources!W1165</f>
        <v>0.2</v>
      </c>
      <c r="G1550" s="214">
        <f>Permitted_sources!X1165</f>
        <v>0</v>
      </c>
      <c r="H1550" s="214">
        <f>Permitted_sources!Y1165</f>
        <v>0.1</v>
      </c>
      <c r="I1550" s="214">
        <f>Permitted_sources!Z1165</f>
        <v>0</v>
      </c>
      <c r="J1550" s="214">
        <f>Permitted_sources!AA1165</f>
        <v>0</v>
      </c>
      <c r="K1550" s="395" t="str">
        <f t="shared" si="24"/>
        <v>Tribal/Non-tribal</v>
      </c>
    </row>
    <row r="1551" spans="1:11" s="33" customFormat="1">
      <c r="A1551" s="33" t="s">
        <v>387</v>
      </c>
      <c r="B1551" s="33" t="str">
        <f>Permitted_sources!B1166</f>
        <v>35</v>
      </c>
      <c r="C1551" s="33" t="str">
        <f>Permitted_sources!C1166</f>
        <v>3504502</v>
      </c>
      <c r="D1551" s="33" t="str">
        <f>Permitted_sources!V1166</f>
        <v>31000404</v>
      </c>
      <c r="E1551" s="33" t="str">
        <f>VLOOKUP(D1551,SCC_xref!$L$6:$M1969,2,FALSE)</f>
        <v>Permitted Process Heaters</v>
      </c>
      <c r="F1551" s="214">
        <f>Permitted_sources!W1166</f>
        <v>1.2</v>
      </c>
      <c r="G1551" s="214">
        <f>Permitted_sources!X1166</f>
        <v>0.1</v>
      </c>
      <c r="H1551" s="214">
        <f>Permitted_sources!Y1166</f>
        <v>1</v>
      </c>
      <c r="I1551" s="214">
        <f>Permitted_sources!Z1166</f>
        <v>0</v>
      </c>
      <c r="J1551" s="214">
        <f>Permitted_sources!AA1166</f>
        <v>0.1</v>
      </c>
      <c r="K1551" s="395" t="str">
        <f t="shared" si="24"/>
        <v>Tribal/Non-tribal</v>
      </c>
    </row>
    <row r="1552" spans="1:11" s="33" customFormat="1">
      <c r="A1552" s="33" t="s">
        <v>387</v>
      </c>
      <c r="B1552" s="33" t="str">
        <f>Permitted_sources!B1167</f>
        <v>35</v>
      </c>
      <c r="C1552" s="33" t="str">
        <f>Permitted_sources!C1167</f>
        <v>3504502</v>
      </c>
      <c r="D1552" s="33" t="str">
        <f>Permitted_sources!V1167</f>
        <v>31000228</v>
      </c>
      <c r="E1552" s="33" t="str">
        <f>VLOOKUP(D1552,SCC_xref!$L$6:$M1970,2,FALSE)</f>
        <v>Permitted Dehydrator</v>
      </c>
      <c r="F1552" s="214">
        <f>Permitted_sources!W1167</f>
        <v>0.2</v>
      </c>
      <c r="G1552" s="214">
        <f>Permitted_sources!X1167</f>
        <v>0</v>
      </c>
      <c r="H1552" s="214">
        <f>Permitted_sources!Y1167</f>
        <v>0.1</v>
      </c>
      <c r="I1552" s="214">
        <f>Permitted_sources!Z1167</f>
        <v>0</v>
      </c>
      <c r="J1552" s="214">
        <f>Permitted_sources!AA1167</f>
        <v>0</v>
      </c>
      <c r="K1552" s="395" t="str">
        <f t="shared" si="24"/>
        <v>Tribal/Non-tribal</v>
      </c>
    </row>
    <row r="1553" spans="1:11" s="33" customFormat="1">
      <c r="A1553" s="33" t="s">
        <v>387</v>
      </c>
      <c r="B1553" s="33" t="str">
        <f>Permitted_sources!B1168</f>
        <v>35</v>
      </c>
      <c r="C1553" s="33" t="str">
        <f>Permitted_sources!C1168</f>
        <v>3504502</v>
      </c>
      <c r="D1553" s="33" t="str">
        <f>Permitted_sources!V1168</f>
        <v>31000227</v>
      </c>
      <c r="E1553" s="33" t="str">
        <f>VLOOKUP(D1553,SCC_xref!$L$6:$M1971,2,FALSE)</f>
        <v>Permitted Dehydrator</v>
      </c>
      <c r="F1553" s="214">
        <f>Permitted_sources!W1168</f>
        <v>0</v>
      </c>
      <c r="G1553" s="214">
        <f>Permitted_sources!X1168</f>
        <v>1.6</v>
      </c>
      <c r="H1553" s="214">
        <f>Permitted_sources!Y1168</f>
        <v>0</v>
      </c>
      <c r="I1553" s="214">
        <f>Permitted_sources!Z1168</f>
        <v>0</v>
      </c>
      <c r="J1553" s="214">
        <f>Permitted_sources!AA1168</f>
        <v>0</v>
      </c>
      <c r="K1553" s="395" t="str">
        <f t="shared" si="24"/>
        <v>Tribal/Non-tribal</v>
      </c>
    </row>
    <row r="1554" spans="1:11" s="33" customFormat="1">
      <c r="A1554" s="33" t="s">
        <v>387</v>
      </c>
      <c r="B1554" s="33" t="str">
        <f>Permitted_sources!B1169</f>
        <v>35</v>
      </c>
      <c r="C1554" s="33" t="str">
        <f>Permitted_sources!C1169</f>
        <v>3504502</v>
      </c>
      <c r="D1554" s="33" t="str">
        <f>Permitted_sources!V1169</f>
        <v>31000227</v>
      </c>
      <c r="E1554" s="33" t="str">
        <f>VLOOKUP(D1554,SCC_xref!$L$6:$M1972,2,FALSE)</f>
        <v>Permitted Dehydrator</v>
      </c>
      <c r="F1554" s="214">
        <f>Permitted_sources!W1169</f>
        <v>0</v>
      </c>
      <c r="G1554" s="214">
        <f>Permitted_sources!X1169</f>
        <v>1.9</v>
      </c>
      <c r="H1554" s="214">
        <f>Permitted_sources!Y1169</f>
        <v>0</v>
      </c>
      <c r="I1554" s="214">
        <f>Permitted_sources!Z1169</f>
        <v>0</v>
      </c>
      <c r="J1554" s="214">
        <f>Permitted_sources!AA1169</f>
        <v>0</v>
      </c>
      <c r="K1554" s="395" t="str">
        <f t="shared" si="24"/>
        <v>Tribal/Non-tribal</v>
      </c>
    </row>
    <row r="1555" spans="1:11" s="33" customFormat="1">
      <c r="A1555" s="33" t="s">
        <v>387</v>
      </c>
      <c r="B1555" s="33" t="str">
        <f>Permitted_sources!B1170</f>
        <v>35</v>
      </c>
      <c r="C1555" s="33" t="str">
        <f>Permitted_sources!C1170</f>
        <v>3504502</v>
      </c>
      <c r="D1555" s="33" t="str">
        <f>Permitted_sources!V1170</f>
        <v>31088811</v>
      </c>
      <c r="E1555" s="33" t="str">
        <f>VLOOKUP(D1555,SCC_xref!$L$6:$M1973,2,FALSE)</f>
        <v>Permitted Fugitives</v>
      </c>
      <c r="F1555" s="214">
        <f>Permitted_sources!W1170</f>
        <v>0</v>
      </c>
      <c r="G1555" s="214">
        <f>Permitted_sources!X1170</f>
        <v>1</v>
      </c>
      <c r="H1555" s="214">
        <f>Permitted_sources!Y1170</f>
        <v>0</v>
      </c>
      <c r="I1555" s="214">
        <f>Permitted_sources!Z1170</f>
        <v>0</v>
      </c>
      <c r="J1555" s="214">
        <f>Permitted_sources!AA1170</f>
        <v>0</v>
      </c>
      <c r="K1555" s="395" t="str">
        <f t="shared" si="24"/>
        <v>Tribal/Non-tribal</v>
      </c>
    </row>
    <row r="1556" spans="1:11" s="33" customFormat="1">
      <c r="A1556" s="33" t="s">
        <v>387</v>
      </c>
      <c r="B1556" s="33" t="str">
        <f>Permitted_sources!B1171</f>
        <v>35</v>
      </c>
      <c r="C1556" s="33" t="str">
        <f>Permitted_sources!C1171</f>
        <v>3504502</v>
      </c>
      <c r="D1556" s="33" t="str">
        <f>Permitted_sources!V1171</f>
        <v>31000299</v>
      </c>
      <c r="E1556" s="33" t="str">
        <f>VLOOKUP(D1556,SCC_xref!$L$6:$M1974,2,FALSE)</f>
        <v>Permitted Natural Gas Production, Other Not Classified</v>
      </c>
      <c r="F1556" s="214">
        <f>Permitted_sources!W1171</f>
        <v>0</v>
      </c>
      <c r="G1556" s="214">
        <f>Permitted_sources!X1171</f>
        <v>1</v>
      </c>
      <c r="H1556" s="214">
        <f>Permitted_sources!Y1171</f>
        <v>0</v>
      </c>
      <c r="I1556" s="214">
        <f>Permitted_sources!Z1171</f>
        <v>0</v>
      </c>
      <c r="J1556" s="214">
        <f>Permitted_sources!AA1171</f>
        <v>0</v>
      </c>
      <c r="K1556" s="395" t="str">
        <f t="shared" si="24"/>
        <v>Tribal/Non-tribal</v>
      </c>
    </row>
    <row r="1557" spans="1:11" s="33" customFormat="1">
      <c r="A1557" s="33" t="s">
        <v>387</v>
      </c>
      <c r="B1557" s="33" t="str">
        <f>Permitted_sources!B1172</f>
        <v>35</v>
      </c>
      <c r="C1557" s="33" t="str">
        <f>Permitted_sources!C1172</f>
        <v>3504502</v>
      </c>
      <c r="D1557" s="33" t="str">
        <f>Permitted_sources!V1172</f>
        <v>31000301</v>
      </c>
      <c r="E1557" s="33" t="str">
        <f>VLOOKUP(D1557,SCC_xref!$L$6:$M1975,2,FALSE)</f>
        <v>Permitted Dehydrator</v>
      </c>
      <c r="F1557" s="214">
        <f>Permitted_sources!W1172</f>
        <v>0</v>
      </c>
      <c r="G1557" s="214">
        <f>Permitted_sources!X1172</f>
        <v>4</v>
      </c>
      <c r="H1557" s="214">
        <f>Permitted_sources!Y1172</f>
        <v>0</v>
      </c>
      <c r="I1557" s="214">
        <f>Permitted_sources!Z1172</f>
        <v>0</v>
      </c>
      <c r="J1557" s="214">
        <f>Permitted_sources!AA1172</f>
        <v>0</v>
      </c>
      <c r="K1557" s="395" t="str">
        <f t="shared" si="24"/>
        <v>Tribal/Non-tribal</v>
      </c>
    </row>
    <row r="1558" spans="1:11" s="33" customFormat="1">
      <c r="A1558" s="33" t="s">
        <v>387</v>
      </c>
      <c r="B1558" s="33" t="str">
        <f>Permitted_sources!B1173</f>
        <v>35</v>
      </c>
      <c r="C1558" s="33" t="str">
        <f>Permitted_sources!C1173</f>
        <v>3504502</v>
      </c>
      <c r="D1558" s="33" t="str">
        <f>Permitted_sources!V1173</f>
        <v>20200254</v>
      </c>
      <c r="E1558" s="33" t="str">
        <f>VLOOKUP(D1558,SCC_xref!$L$6:$M1976,2,FALSE)</f>
        <v>Permitted Compressor Engines</v>
      </c>
      <c r="F1558" s="214">
        <f>Permitted_sources!W1173</f>
        <v>19.7</v>
      </c>
      <c r="G1558" s="214">
        <f>Permitted_sources!X1173</f>
        <v>12.8</v>
      </c>
      <c r="H1558" s="214">
        <f>Permitted_sources!Y1173</f>
        <v>34.6</v>
      </c>
      <c r="I1558" s="214">
        <f>Permitted_sources!Z1173</f>
        <v>0</v>
      </c>
      <c r="J1558" s="214">
        <f>Permitted_sources!AA1173</f>
        <v>0.5</v>
      </c>
      <c r="K1558" s="395" t="str">
        <f t="shared" si="24"/>
        <v>Tribal/Non-tribal</v>
      </c>
    </row>
    <row r="1559" spans="1:11" s="33" customFormat="1">
      <c r="A1559" s="33" t="s">
        <v>387</v>
      </c>
      <c r="B1559" s="33" t="str">
        <f>Permitted_sources!B1174</f>
        <v>35</v>
      </c>
      <c r="C1559" s="33" t="str">
        <f>Permitted_sources!C1174</f>
        <v>3504502</v>
      </c>
      <c r="D1559" s="33" t="str">
        <f>Permitted_sources!V1174</f>
        <v>31000299</v>
      </c>
      <c r="E1559" s="33" t="str">
        <f>VLOOKUP(D1559,SCC_xref!$L$6:$M1977,2,FALSE)</f>
        <v>Permitted Natural Gas Production, Other Not Classified</v>
      </c>
      <c r="F1559" s="214">
        <f>Permitted_sources!W1174</f>
        <v>0</v>
      </c>
      <c r="G1559" s="214">
        <f>Permitted_sources!X1174</f>
        <v>0.4</v>
      </c>
      <c r="H1559" s="214">
        <f>Permitted_sources!Y1174</f>
        <v>0</v>
      </c>
      <c r="I1559" s="214">
        <f>Permitted_sources!Z1174</f>
        <v>0</v>
      </c>
      <c r="J1559" s="214">
        <f>Permitted_sources!AA1174</f>
        <v>0</v>
      </c>
      <c r="K1559" s="395" t="str">
        <f t="shared" si="24"/>
        <v>Tribal/Non-tribal</v>
      </c>
    </row>
    <row r="1560" spans="1:11" s="33" customFormat="1">
      <c r="A1560" s="33" t="s">
        <v>387</v>
      </c>
      <c r="B1560" s="33" t="str">
        <f>Permitted_sources!B1175</f>
        <v>35</v>
      </c>
      <c r="C1560" s="33" t="str">
        <f>Permitted_sources!C1175</f>
        <v>3504502</v>
      </c>
      <c r="D1560" s="33" t="str">
        <f>Permitted_sources!V1175</f>
        <v>20200254</v>
      </c>
      <c r="E1560" s="33" t="str">
        <f>VLOOKUP(D1560,SCC_xref!$L$6:$M1978,2,FALSE)</f>
        <v>Permitted Compressor Engines</v>
      </c>
      <c r="F1560" s="214">
        <f>Permitted_sources!W1175</f>
        <v>0.3</v>
      </c>
      <c r="G1560" s="214">
        <f>Permitted_sources!X1175</f>
        <v>0.2</v>
      </c>
      <c r="H1560" s="214">
        <f>Permitted_sources!Y1175</f>
        <v>0.5</v>
      </c>
      <c r="I1560" s="214">
        <f>Permitted_sources!Z1175</f>
        <v>0</v>
      </c>
      <c r="J1560" s="214">
        <f>Permitted_sources!AA1175</f>
        <v>0</v>
      </c>
      <c r="K1560" s="395" t="str">
        <f t="shared" si="24"/>
        <v>Tribal/Non-tribal</v>
      </c>
    </row>
    <row r="1561" spans="1:11" s="33" customFormat="1">
      <c r="A1561" s="33" t="s">
        <v>387</v>
      </c>
      <c r="B1561" s="33" t="str">
        <f>Permitted_sources!B1176</f>
        <v>35</v>
      </c>
      <c r="C1561" s="33" t="str">
        <f>Permitted_sources!C1176</f>
        <v>3504502</v>
      </c>
      <c r="D1561" s="33" t="str">
        <f>Permitted_sources!V1176</f>
        <v>20200254</v>
      </c>
      <c r="E1561" s="33" t="str">
        <f>VLOOKUP(D1561,SCC_xref!$L$6:$M1979,2,FALSE)</f>
        <v>Permitted Compressor Engines</v>
      </c>
      <c r="F1561" s="214">
        <f>Permitted_sources!W1176</f>
        <v>18.7</v>
      </c>
      <c r="G1561" s="214">
        <f>Permitted_sources!X1176</f>
        <v>12.2</v>
      </c>
      <c r="H1561" s="214">
        <f>Permitted_sources!Y1176</f>
        <v>32.9</v>
      </c>
      <c r="I1561" s="214">
        <f>Permitted_sources!Z1176</f>
        <v>0</v>
      </c>
      <c r="J1561" s="214">
        <f>Permitted_sources!AA1176</f>
        <v>0.5</v>
      </c>
      <c r="K1561" s="395" t="str">
        <f t="shared" si="24"/>
        <v>Tribal/Non-tribal</v>
      </c>
    </row>
    <row r="1562" spans="1:11" s="33" customFormat="1">
      <c r="A1562" s="33" t="s">
        <v>387</v>
      </c>
      <c r="B1562" s="33" t="str">
        <f>Permitted_sources!B1177</f>
        <v>35</v>
      </c>
      <c r="C1562" s="33" t="str">
        <f>Permitted_sources!C1177</f>
        <v>3504502</v>
      </c>
      <c r="D1562" s="33" t="str">
        <f>Permitted_sources!V1177</f>
        <v>20200254</v>
      </c>
      <c r="E1562" s="33" t="str">
        <f>VLOOKUP(D1562,SCC_xref!$L$6:$M1980,2,FALSE)</f>
        <v>Permitted Compressor Engines</v>
      </c>
      <c r="F1562" s="214">
        <f>Permitted_sources!W1177</f>
        <v>6.9</v>
      </c>
      <c r="G1562" s="214">
        <f>Permitted_sources!X1177</f>
        <v>4.5</v>
      </c>
      <c r="H1562" s="214">
        <f>Permitted_sources!Y1177</f>
        <v>12.1</v>
      </c>
      <c r="I1562" s="214">
        <f>Permitted_sources!Z1177</f>
        <v>0</v>
      </c>
      <c r="J1562" s="214">
        <f>Permitted_sources!AA1177</f>
        <v>0.2</v>
      </c>
      <c r="K1562" s="395" t="str">
        <f t="shared" si="24"/>
        <v>Tribal/Non-tribal</v>
      </c>
    </row>
    <row r="1563" spans="1:11" s="33" customFormat="1">
      <c r="A1563" s="33" t="s">
        <v>387</v>
      </c>
      <c r="B1563" s="33" t="str">
        <f>Permitted_sources!B1178</f>
        <v>35</v>
      </c>
      <c r="C1563" s="33" t="str">
        <f>Permitted_sources!C1178</f>
        <v>3504502</v>
      </c>
      <c r="D1563" s="33" t="str">
        <f>Permitted_sources!V1178</f>
        <v>20200254</v>
      </c>
      <c r="E1563" s="33" t="str">
        <f>VLOOKUP(D1563,SCC_xref!$L$6:$M1981,2,FALSE)</f>
        <v>Permitted Compressor Engines</v>
      </c>
      <c r="F1563" s="214">
        <f>Permitted_sources!W1178</f>
        <v>12.8</v>
      </c>
      <c r="G1563" s="214">
        <f>Permitted_sources!X1178</f>
        <v>8.6</v>
      </c>
      <c r="H1563" s="214">
        <f>Permitted_sources!Y1178</f>
        <v>23</v>
      </c>
      <c r="I1563" s="214">
        <f>Permitted_sources!Z1178</f>
        <v>0</v>
      </c>
      <c r="J1563" s="214">
        <f>Permitted_sources!AA1178</f>
        <v>0.3</v>
      </c>
      <c r="K1563" s="395" t="str">
        <f t="shared" si="24"/>
        <v>Tribal/Non-tribal</v>
      </c>
    </row>
    <row r="1564" spans="1:11" s="33" customFormat="1">
      <c r="A1564" s="33" t="s">
        <v>387</v>
      </c>
      <c r="B1564" s="33" t="str">
        <f>Permitted_sources!B1179</f>
        <v>35</v>
      </c>
      <c r="C1564" s="33" t="str">
        <f>Permitted_sources!C1179</f>
        <v>3504502</v>
      </c>
      <c r="D1564" s="33" t="str">
        <f>Permitted_sources!V1179</f>
        <v>31000227</v>
      </c>
      <c r="E1564" s="33" t="str">
        <f>VLOOKUP(D1564,SCC_xref!$L$6:$M1982,2,FALSE)</f>
        <v>Permitted Dehydrator</v>
      </c>
      <c r="F1564" s="214">
        <f>Permitted_sources!W1179</f>
        <v>0</v>
      </c>
      <c r="G1564" s="214">
        <f>Permitted_sources!X1179</f>
        <v>1.2</v>
      </c>
      <c r="H1564" s="214">
        <f>Permitted_sources!Y1179</f>
        <v>0</v>
      </c>
      <c r="I1564" s="214">
        <f>Permitted_sources!Z1179</f>
        <v>0</v>
      </c>
      <c r="J1564" s="214">
        <f>Permitted_sources!AA1179</f>
        <v>0</v>
      </c>
      <c r="K1564" s="395" t="str">
        <f t="shared" si="24"/>
        <v>Tribal/Non-tribal</v>
      </c>
    </row>
    <row r="1565" spans="1:11" s="33" customFormat="1">
      <c r="A1565" s="33" t="s">
        <v>387</v>
      </c>
      <c r="B1565" s="33" t="str">
        <f>Permitted_sources!B1180</f>
        <v>35</v>
      </c>
      <c r="C1565" s="33" t="str">
        <f>Permitted_sources!C1180</f>
        <v>3504502</v>
      </c>
      <c r="D1565" s="33" t="str">
        <f>Permitted_sources!V1180</f>
        <v>31000228</v>
      </c>
      <c r="E1565" s="33" t="str">
        <f>VLOOKUP(D1565,SCC_xref!$L$6:$M1983,2,FALSE)</f>
        <v>Permitted Dehydrator</v>
      </c>
      <c r="F1565" s="214">
        <f>Permitted_sources!W1180</f>
        <v>0.1</v>
      </c>
      <c r="G1565" s="214">
        <f>Permitted_sources!X1180</f>
        <v>0</v>
      </c>
      <c r="H1565" s="214">
        <f>Permitted_sources!Y1180</f>
        <v>0.1</v>
      </c>
      <c r="I1565" s="214">
        <f>Permitted_sources!Z1180</f>
        <v>0</v>
      </c>
      <c r="J1565" s="214">
        <f>Permitted_sources!AA1180</f>
        <v>0</v>
      </c>
      <c r="K1565" s="395" t="str">
        <f t="shared" si="24"/>
        <v>Tribal/Non-tribal</v>
      </c>
    </row>
    <row r="1566" spans="1:11" s="33" customFormat="1">
      <c r="A1566" s="33" t="s">
        <v>387</v>
      </c>
      <c r="B1566" s="33" t="str">
        <f>Permitted_sources!B1181</f>
        <v>35</v>
      </c>
      <c r="C1566" s="33" t="str">
        <f>Permitted_sources!C1181</f>
        <v>3504502</v>
      </c>
      <c r="D1566" s="33" t="str">
        <f>Permitted_sources!V1181</f>
        <v>31000227</v>
      </c>
      <c r="E1566" s="33" t="str">
        <f>VLOOKUP(D1566,SCC_xref!$L$6:$M1984,2,FALSE)</f>
        <v>Permitted Dehydrator</v>
      </c>
      <c r="F1566" s="214">
        <f>Permitted_sources!W1181</f>
        <v>0</v>
      </c>
      <c r="G1566" s="214">
        <f>Permitted_sources!X1181</f>
        <v>2.4</v>
      </c>
      <c r="H1566" s="214">
        <f>Permitted_sources!Y1181</f>
        <v>0</v>
      </c>
      <c r="I1566" s="214">
        <f>Permitted_sources!Z1181</f>
        <v>0</v>
      </c>
      <c r="J1566" s="214">
        <f>Permitted_sources!AA1181</f>
        <v>0</v>
      </c>
      <c r="K1566" s="395" t="str">
        <f t="shared" si="24"/>
        <v>Tribal/Non-tribal</v>
      </c>
    </row>
    <row r="1567" spans="1:11" s="33" customFormat="1">
      <c r="A1567" s="33" t="s">
        <v>387</v>
      </c>
      <c r="B1567" s="33" t="str">
        <f>Permitted_sources!B1182</f>
        <v>35</v>
      </c>
      <c r="C1567" s="33" t="str">
        <f>Permitted_sources!C1182</f>
        <v>3504502</v>
      </c>
      <c r="D1567" s="33" t="str">
        <f>Permitted_sources!V1182</f>
        <v>31000228</v>
      </c>
      <c r="E1567" s="33" t="str">
        <f>VLOOKUP(D1567,SCC_xref!$L$6:$M1985,2,FALSE)</f>
        <v>Permitted Dehydrator</v>
      </c>
      <c r="F1567" s="214">
        <f>Permitted_sources!W1182</f>
        <v>0.1</v>
      </c>
      <c r="G1567" s="214">
        <f>Permitted_sources!X1182</f>
        <v>0</v>
      </c>
      <c r="H1567" s="214">
        <f>Permitted_sources!Y1182</f>
        <v>0</v>
      </c>
      <c r="I1567" s="214">
        <f>Permitted_sources!Z1182</f>
        <v>0</v>
      </c>
      <c r="J1567" s="214">
        <f>Permitted_sources!AA1182</f>
        <v>0</v>
      </c>
      <c r="K1567" s="395" t="str">
        <f t="shared" si="24"/>
        <v>Tribal/Non-tribal</v>
      </c>
    </row>
    <row r="1568" spans="1:11" s="33" customFormat="1">
      <c r="A1568" s="33" t="s">
        <v>387</v>
      </c>
      <c r="B1568" s="33" t="str">
        <f>Permitted_sources!B1183</f>
        <v>35</v>
      </c>
      <c r="C1568" s="33" t="str">
        <f>Permitted_sources!C1183</f>
        <v>3504502</v>
      </c>
      <c r="D1568" s="33" t="str">
        <f>Permitted_sources!V1183</f>
        <v>31088811</v>
      </c>
      <c r="E1568" s="33" t="str">
        <f>VLOOKUP(D1568,SCC_xref!$L$6:$M1986,2,FALSE)</f>
        <v>Permitted Fugitives</v>
      </c>
      <c r="F1568" s="214">
        <f>Permitted_sources!W1183</f>
        <v>0</v>
      </c>
      <c r="G1568" s="214">
        <f>Permitted_sources!X1183</f>
        <v>0.2</v>
      </c>
      <c r="H1568" s="214">
        <f>Permitted_sources!Y1183</f>
        <v>0</v>
      </c>
      <c r="I1568" s="214">
        <f>Permitted_sources!Z1183</f>
        <v>0</v>
      </c>
      <c r="J1568" s="214">
        <f>Permitted_sources!AA1183</f>
        <v>0</v>
      </c>
      <c r="K1568" s="395" t="str">
        <f t="shared" si="24"/>
        <v>Tribal/Non-tribal</v>
      </c>
    </row>
    <row r="1569" spans="1:11" s="33" customFormat="1">
      <c r="A1569" s="33" t="s">
        <v>387</v>
      </c>
      <c r="B1569" s="33" t="str">
        <f>Permitted_sources!B1184</f>
        <v>35</v>
      </c>
      <c r="C1569" s="33" t="str">
        <f>Permitted_sources!C1184</f>
        <v>3504502</v>
      </c>
      <c r="D1569" s="33" t="str">
        <f>Permitted_sources!V1184</f>
        <v>31088811</v>
      </c>
      <c r="E1569" s="33" t="str">
        <f>VLOOKUP(D1569,SCC_xref!$L$6:$M1987,2,FALSE)</f>
        <v>Permitted Fugitives</v>
      </c>
      <c r="F1569" s="214">
        <f>Permitted_sources!W1184</f>
        <v>0</v>
      </c>
      <c r="G1569" s="214">
        <f>Permitted_sources!X1184</f>
        <v>0.4</v>
      </c>
      <c r="H1569" s="214">
        <f>Permitted_sources!Y1184</f>
        <v>0</v>
      </c>
      <c r="I1569" s="214">
        <f>Permitted_sources!Z1184</f>
        <v>0</v>
      </c>
      <c r="J1569" s="214">
        <f>Permitted_sources!AA1184</f>
        <v>0</v>
      </c>
      <c r="K1569" s="395" t="str">
        <f t="shared" si="24"/>
        <v>Tribal/Non-tribal</v>
      </c>
    </row>
    <row r="1570" spans="1:11" s="33" customFormat="1">
      <c r="A1570" s="33" t="s">
        <v>387</v>
      </c>
      <c r="B1570" s="33" t="str">
        <f>Permitted_sources!B1185</f>
        <v>35</v>
      </c>
      <c r="C1570" s="33" t="str">
        <f>Permitted_sources!C1185</f>
        <v>3504502</v>
      </c>
      <c r="D1570" s="33" t="str">
        <f>Permitted_sources!V1185</f>
        <v>31088811</v>
      </c>
      <c r="E1570" s="33" t="str">
        <f>VLOOKUP(D1570,SCC_xref!$L$6:$M1988,2,FALSE)</f>
        <v>Permitted Fugitives</v>
      </c>
      <c r="F1570" s="214">
        <f>Permitted_sources!W1185</f>
        <v>0</v>
      </c>
      <c r="G1570" s="214">
        <f>Permitted_sources!X1185</f>
        <v>0.2</v>
      </c>
      <c r="H1570" s="214">
        <f>Permitted_sources!Y1185</f>
        <v>0</v>
      </c>
      <c r="I1570" s="214">
        <f>Permitted_sources!Z1185</f>
        <v>0</v>
      </c>
      <c r="J1570" s="214">
        <f>Permitted_sources!AA1185</f>
        <v>0</v>
      </c>
      <c r="K1570" s="395" t="str">
        <f t="shared" si="24"/>
        <v>Tribal/Non-tribal</v>
      </c>
    </row>
    <row r="1571" spans="1:11" s="33" customFormat="1">
      <c r="A1571" s="33" t="s">
        <v>387</v>
      </c>
      <c r="B1571" s="33" t="str">
        <f>Permitted_sources!B1186</f>
        <v>35</v>
      </c>
      <c r="C1571" s="33" t="str">
        <f>Permitted_sources!C1186</f>
        <v>3504502</v>
      </c>
      <c r="D1571" s="33" t="str">
        <f>Permitted_sources!V1186</f>
        <v>20200254</v>
      </c>
      <c r="E1571" s="33" t="str">
        <f>VLOOKUP(D1571,SCC_xref!$L$6:$M1989,2,FALSE)</f>
        <v>Permitted Compressor Engines</v>
      </c>
      <c r="F1571" s="214">
        <f>Permitted_sources!W1186</f>
        <v>10.8</v>
      </c>
      <c r="G1571" s="214">
        <f>Permitted_sources!X1186</f>
        <v>12</v>
      </c>
      <c r="H1571" s="214">
        <f>Permitted_sources!Y1186</f>
        <v>33.299999999999997</v>
      </c>
      <c r="I1571" s="214">
        <f>Permitted_sources!Z1186</f>
        <v>0</v>
      </c>
      <c r="J1571" s="214">
        <f>Permitted_sources!AA1186</f>
        <v>0.5</v>
      </c>
      <c r="K1571" s="395" t="str">
        <f t="shared" si="24"/>
        <v>Tribal/Non-tribal</v>
      </c>
    </row>
    <row r="1572" spans="1:11" s="33" customFormat="1">
      <c r="A1572" s="33" t="s">
        <v>387</v>
      </c>
      <c r="B1572" s="33" t="str">
        <f>Permitted_sources!B1187</f>
        <v>35</v>
      </c>
      <c r="C1572" s="33" t="str">
        <f>Permitted_sources!C1187</f>
        <v>3504502</v>
      </c>
      <c r="D1572" s="33" t="str">
        <f>Permitted_sources!V1187</f>
        <v>20200254</v>
      </c>
      <c r="E1572" s="33" t="str">
        <f>VLOOKUP(D1572,SCC_xref!$L$6:$M1990,2,FALSE)</f>
        <v>Permitted Compressor Engines</v>
      </c>
      <c r="F1572" s="214">
        <f>Permitted_sources!W1187</f>
        <v>11.4</v>
      </c>
      <c r="G1572" s="214">
        <f>Permitted_sources!X1187</f>
        <v>12.7</v>
      </c>
      <c r="H1572" s="214">
        <f>Permitted_sources!Y1187</f>
        <v>35.1</v>
      </c>
      <c r="I1572" s="214">
        <f>Permitted_sources!Z1187</f>
        <v>0</v>
      </c>
      <c r="J1572" s="214">
        <f>Permitted_sources!AA1187</f>
        <v>0.5</v>
      </c>
      <c r="K1572" s="395" t="str">
        <f t="shared" si="24"/>
        <v>Tribal/Non-tribal</v>
      </c>
    </row>
    <row r="1573" spans="1:11" s="33" customFormat="1">
      <c r="A1573" s="33" t="s">
        <v>387</v>
      </c>
      <c r="B1573" s="33" t="str">
        <f>Permitted_sources!B1188</f>
        <v>35</v>
      </c>
      <c r="C1573" s="33" t="str">
        <f>Permitted_sources!C1188</f>
        <v>3504502</v>
      </c>
      <c r="D1573" s="33" t="str">
        <f>Permitted_sources!V1188</f>
        <v>20200254</v>
      </c>
      <c r="E1573" s="33" t="str">
        <f>VLOOKUP(D1573,SCC_xref!$L$6:$M1991,2,FALSE)</f>
        <v>Permitted Compressor Engines</v>
      </c>
      <c r="F1573" s="214">
        <f>Permitted_sources!W1188</f>
        <v>11.4</v>
      </c>
      <c r="G1573" s="214">
        <f>Permitted_sources!X1188</f>
        <v>12.7</v>
      </c>
      <c r="H1573" s="214">
        <f>Permitted_sources!Y1188</f>
        <v>35.1</v>
      </c>
      <c r="I1573" s="214">
        <f>Permitted_sources!Z1188</f>
        <v>0</v>
      </c>
      <c r="J1573" s="214">
        <f>Permitted_sources!AA1188</f>
        <v>0.5</v>
      </c>
      <c r="K1573" s="395" t="str">
        <f t="shared" si="24"/>
        <v>Tribal/Non-tribal</v>
      </c>
    </row>
    <row r="1574" spans="1:11" s="33" customFormat="1">
      <c r="A1574" s="33" t="s">
        <v>387</v>
      </c>
      <c r="B1574" s="33" t="str">
        <f>Permitted_sources!B1189</f>
        <v>35</v>
      </c>
      <c r="C1574" s="33" t="str">
        <f>Permitted_sources!C1189</f>
        <v>3504502</v>
      </c>
      <c r="D1574" s="33" t="str">
        <f>Permitted_sources!V1189</f>
        <v>20200254</v>
      </c>
      <c r="E1574" s="33" t="str">
        <f>VLOOKUP(D1574,SCC_xref!$L$6:$M1992,2,FALSE)</f>
        <v>Permitted Compressor Engines</v>
      </c>
      <c r="F1574" s="214">
        <f>Permitted_sources!W1189</f>
        <v>11.1</v>
      </c>
      <c r="G1574" s="214">
        <f>Permitted_sources!X1189</f>
        <v>12.3</v>
      </c>
      <c r="H1574" s="214">
        <f>Permitted_sources!Y1189</f>
        <v>34.1</v>
      </c>
      <c r="I1574" s="214">
        <f>Permitted_sources!Z1189</f>
        <v>0</v>
      </c>
      <c r="J1574" s="214">
        <f>Permitted_sources!AA1189</f>
        <v>0.5</v>
      </c>
      <c r="K1574" s="395" t="str">
        <f t="shared" si="24"/>
        <v>Tribal/Non-tribal</v>
      </c>
    </row>
    <row r="1575" spans="1:11" s="33" customFormat="1">
      <c r="A1575" s="33" t="s">
        <v>387</v>
      </c>
      <c r="B1575" s="33" t="str">
        <f>Permitted_sources!B1190</f>
        <v>35</v>
      </c>
      <c r="C1575" s="33" t="str">
        <f>Permitted_sources!C1190</f>
        <v>3504502</v>
      </c>
      <c r="D1575" s="33" t="str">
        <f>Permitted_sources!V1190</f>
        <v>31088811</v>
      </c>
      <c r="E1575" s="33" t="str">
        <f>VLOOKUP(D1575,SCC_xref!$L$6:$M1993,2,FALSE)</f>
        <v>Permitted Fugitives</v>
      </c>
      <c r="F1575" s="214">
        <f>Permitted_sources!W1190</f>
        <v>0</v>
      </c>
      <c r="G1575" s="214">
        <f>Permitted_sources!X1190</f>
        <v>0.6</v>
      </c>
      <c r="H1575" s="214">
        <f>Permitted_sources!Y1190</f>
        <v>0</v>
      </c>
      <c r="I1575" s="214">
        <f>Permitted_sources!Z1190</f>
        <v>0</v>
      </c>
      <c r="J1575" s="214">
        <f>Permitted_sources!AA1190</f>
        <v>0</v>
      </c>
      <c r="K1575" s="395" t="str">
        <f t="shared" si="24"/>
        <v>Tribal/Non-tribal</v>
      </c>
    </row>
    <row r="1576" spans="1:11" s="33" customFormat="1">
      <c r="A1576" s="33" t="s">
        <v>387</v>
      </c>
      <c r="B1576" s="33" t="str">
        <f>Permitted_sources!B1191</f>
        <v>35</v>
      </c>
      <c r="C1576" s="33" t="str">
        <f>Permitted_sources!C1191</f>
        <v>3504502</v>
      </c>
      <c r="D1576" s="33" t="str">
        <f>Permitted_sources!V1191</f>
        <v>31000301</v>
      </c>
      <c r="E1576" s="33" t="str">
        <f>VLOOKUP(D1576,SCC_xref!$L$6:$M1994,2,FALSE)</f>
        <v>Permitted Dehydrator</v>
      </c>
      <c r="F1576" s="214">
        <f>Permitted_sources!W1191</f>
        <v>0.74299999999999999</v>
      </c>
      <c r="G1576" s="214">
        <f>Permitted_sources!X1191</f>
        <v>4.1000000000000002E-2</v>
      </c>
      <c r="H1576" s="214">
        <f>Permitted_sources!Y1191</f>
        <v>0.624</v>
      </c>
      <c r="I1576" s="214">
        <f>Permitted_sources!Z1191</f>
        <v>0</v>
      </c>
      <c r="J1576" s="214">
        <f>Permitted_sources!AA1191</f>
        <v>5.7000000000000002E-2</v>
      </c>
      <c r="K1576" s="395" t="str">
        <f t="shared" si="24"/>
        <v>Tribal/Non-tribal</v>
      </c>
    </row>
    <row r="1577" spans="1:11" s="33" customFormat="1">
      <c r="A1577" s="33" t="s">
        <v>387</v>
      </c>
      <c r="B1577" s="33" t="str">
        <f>Permitted_sources!B1192</f>
        <v>35</v>
      </c>
      <c r="C1577" s="33" t="str">
        <f>Permitted_sources!C1192</f>
        <v>3504502</v>
      </c>
      <c r="D1577" s="33" t="str">
        <f>Permitted_sources!V1192</f>
        <v>31000301</v>
      </c>
      <c r="E1577" s="33" t="str">
        <f>VLOOKUP(D1577,SCC_xref!$L$6:$M1995,2,FALSE)</f>
        <v>Permitted Dehydrator</v>
      </c>
      <c r="F1577" s="214">
        <f>Permitted_sources!W1192</f>
        <v>0</v>
      </c>
      <c r="G1577" s="214">
        <f>Permitted_sources!X1192</f>
        <v>1.68</v>
      </c>
      <c r="H1577" s="214">
        <f>Permitted_sources!Y1192</f>
        <v>0</v>
      </c>
      <c r="I1577" s="214">
        <f>Permitted_sources!Z1192</f>
        <v>0</v>
      </c>
      <c r="J1577" s="214">
        <f>Permitted_sources!AA1192</f>
        <v>0</v>
      </c>
      <c r="K1577" s="395" t="str">
        <f t="shared" si="24"/>
        <v>Tribal/Non-tribal</v>
      </c>
    </row>
    <row r="1578" spans="1:11" s="33" customFormat="1">
      <c r="A1578" s="33" t="s">
        <v>387</v>
      </c>
      <c r="B1578" s="33" t="str">
        <f>Permitted_sources!B1193</f>
        <v>35</v>
      </c>
      <c r="C1578" s="33" t="str">
        <f>Permitted_sources!C1193</f>
        <v>3504502</v>
      </c>
      <c r="D1578" s="33" t="str">
        <f>Permitted_sources!V1193</f>
        <v>31000301</v>
      </c>
      <c r="E1578" s="33" t="str">
        <f>VLOOKUP(D1578,SCC_xref!$L$6:$M1996,2,FALSE)</f>
        <v>Permitted Dehydrator</v>
      </c>
      <c r="F1578" s="214">
        <f>Permitted_sources!W1193</f>
        <v>0.74299999999999999</v>
      </c>
      <c r="G1578" s="214">
        <f>Permitted_sources!X1193</f>
        <v>4.1000000000000002E-2</v>
      </c>
      <c r="H1578" s="214">
        <f>Permitted_sources!Y1193</f>
        <v>0.624</v>
      </c>
      <c r="I1578" s="214">
        <f>Permitted_sources!Z1193</f>
        <v>4.0000000000000001E-3</v>
      </c>
      <c r="J1578" s="214">
        <f>Permitted_sources!AA1193</f>
        <v>5.7000000000000002E-2</v>
      </c>
      <c r="K1578" s="395" t="str">
        <f t="shared" si="24"/>
        <v>Tribal/Non-tribal</v>
      </c>
    </row>
    <row r="1579" spans="1:11" s="33" customFormat="1">
      <c r="A1579" s="33" t="s">
        <v>387</v>
      </c>
      <c r="B1579" s="33" t="str">
        <f>Permitted_sources!B1194</f>
        <v>35</v>
      </c>
      <c r="C1579" s="33" t="str">
        <f>Permitted_sources!C1194</f>
        <v>3504502</v>
      </c>
      <c r="D1579" s="33" t="str">
        <f>Permitted_sources!V1194</f>
        <v>20200254</v>
      </c>
      <c r="E1579" s="33" t="str">
        <f>VLOOKUP(D1579,SCC_xref!$L$6:$M1997,2,FALSE)</f>
        <v>Permitted Compressor Engines</v>
      </c>
      <c r="F1579" s="214">
        <f>Permitted_sources!W1194</f>
        <v>26.41</v>
      </c>
      <c r="G1579" s="214">
        <f>Permitted_sources!X1194</f>
        <v>10.564</v>
      </c>
      <c r="H1579" s="214">
        <f>Permitted_sources!Y1194</f>
        <v>42.609000000000002</v>
      </c>
      <c r="I1579" s="214">
        <f>Permitted_sources!Z1194</f>
        <v>0</v>
      </c>
      <c r="J1579" s="214">
        <f>Permitted_sources!AA1194</f>
        <v>0.56599999999999995</v>
      </c>
      <c r="K1579" s="395" t="str">
        <f t="shared" si="24"/>
        <v>Tribal/Non-tribal</v>
      </c>
    </row>
    <row r="1580" spans="1:11" s="33" customFormat="1">
      <c r="A1580" s="33" t="s">
        <v>387</v>
      </c>
      <c r="B1580" s="33" t="str">
        <f>Permitted_sources!B1195</f>
        <v>35</v>
      </c>
      <c r="C1580" s="33" t="str">
        <f>Permitted_sources!C1195</f>
        <v>3504502</v>
      </c>
      <c r="D1580" s="33" t="str">
        <f>Permitted_sources!V1195</f>
        <v>20200254</v>
      </c>
      <c r="E1580" s="33" t="str">
        <f>VLOOKUP(D1580,SCC_xref!$L$6:$M1998,2,FALSE)</f>
        <v>Permitted Compressor Engines</v>
      </c>
      <c r="F1580" s="214">
        <f>Permitted_sources!W1195</f>
        <v>32.572000000000003</v>
      </c>
      <c r="G1580" s="214">
        <f>Permitted_sources!X1195</f>
        <v>13.029</v>
      </c>
      <c r="H1580" s="214">
        <f>Permitted_sources!Y1195</f>
        <v>52.548999999999999</v>
      </c>
      <c r="I1580" s="214">
        <f>Permitted_sources!Z1195</f>
        <v>0</v>
      </c>
      <c r="J1580" s="214">
        <f>Permitted_sources!AA1195</f>
        <v>0.69899999999999995</v>
      </c>
      <c r="K1580" s="395" t="str">
        <f t="shared" si="24"/>
        <v>Tribal/Non-tribal</v>
      </c>
    </row>
    <row r="1581" spans="1:11" s="33" customFormat="1">
      <c r="A1581" s="33" t="s">
        <v>387</v>
      </c>
      <c r="B1581" s="33" t="str">
        <f>Permitted_sources!B1196</f>
        <v>35</v>
      </c>
      <c r="C1581" s="33" t="str">
        <f>Permitted_sources!C1196</f>
        <v>3504502</v>
      </c>
      <c r="D1581" s="33" t="str">
        <f>Permitted_sources!V1196</f>
        <v>20200254</v>
      </c>
      <c r="E1581" s="33" t="str">
        <f>VLOOKUP(D1581,SCC_xref!$L$6:$M1999,2,FALSE)</f>
        <v>Permitted Compressor Engines</v>
      </c>
      <c r="F1581" s="214">
        <f>Permitted_sources!W1196</f>
        <v>19.035</v>
      </c>
      <c r="G1581" s="214">
        <f>Permitted_sources!X1196</f>
        <v>7.6139999999999999</v>
      </c>
      <c r="H1581" s="214">
        <f>Permitted_sources!Y1196</f>
        <v>30.71</v>
      </c>
      <c r="I1581" s="214">
        <f>Permitted_sources!Z1196</f>
        <v>0</v>
      </c>
      <c r="J1581" s="214">
        <f>Permitted_sources!AA1196</f>
        <v>0.40799999999999997</v>
      </c>
      <c r="K1581" s="395" t="str">
        <f t="shared" si="24"/>
        <v>Tribal/Non-tribal</v>
      </c>
    </row>
    <row r="1582" spans="1:11" s="33" customFormat="1">
      <c r="A1582" s="33" t="s">
        <v>387</v>
      </c>
      <c r="B1582" s="33" t="str">
        <f>Permitted_sources!B1197</f>
        <v>35</v>
      </c>
      <c r="C1582" s="33" t="str">
        <f>Permitted_sources!C1197</f>
        <v>3504502</v>
      </c>
      <c r="D1582" s="33" t="str">
        <f>Permitted_sources!V1197</f>
        <v>20200254</v>
      </c>
      <c r="E1582" s="33" t="str">
        <f>VLOOKUP(D1582,SCC_xref!$L$6:$M2000,2,FALSE)</f>
        <v>Permitted Compressor Engines</v>
      </c>
      <c r="F1582" s="214">
        <f>Permitted_sources!W1197</f>
        <v>4.8</v>
      </c>
      <c r="G1582" s="214">
        <f>Permitted_sources!X1197</f>
        <v>3.2</v>
      </c>
      <c r="H1582" s="214">
        <f>Permitted_sources!Y1197</f>
        <v>8.5</v>
      </c>
      <c r="I1582" s="214">
        <f>Permitted_sources!Z1197</f>
        <v>0</v>
      </c>
      <c r="J1582" s="214">
        <f>Permitted_sources!AA1197</f>
        <v>0.1</v>
      </c>
      <c r="K1582" s="395" t="str">
        <f t="shared" si="24"/>
        <v>Tribal/Non-tribal</v>
      </c>
    </row>
    <row r="1583" spans="1:11" s="33" customFormat="1">
      <c r="A1583" s="33" t="s">
        <v>387</v>
      </c>
      <c r="B1583" s="33" t="str">
        <f>Permitted_sources!B1198</f>
        <v>35</v>
      </c>
      <c r="C1583" s="33" t="str">
        <f>Permitted_sources!C1198</f>
        <v>3504502</v>
      </c>
      <c r="D1583" s="33" t="str">
        <f>Permitted_sources!V1198</f>
        <v>20200254</v>
      </c>
      <c r="E1583" s="33" t="str">
        <f>VLOOKUP(D1583,SCC_xref!$L$6:$M2001,2,FALSE)</f>
        <v>Permitted Compressor Engines</v>
      </c>
      <c r="F1583" s="214">
        <f>Permitted_sources!W1198</f>
        <v>2.6</v>
      </c>
      <c r="G1583" s="214">
        <f>Permitted_sources!X1198</f>
        <v>1.7</v>
      </c>
      <c r="H1583" s="214">
        <f>Permitted_sources!Y1198</f>
        <v>4.5</v>
      </c>
      <c r="I1583" s="214">
        <f>Permitted_sources!Z1198</f>
        <v>0</v>
      </c>
      <c r="J1583" s="214">
        <f>Permitted_sources!AA1198</f>
        <v>0.1</v>
      </c>
      <c r="K1583" s="395" t="str">
        <f t="shared" si="24"/>
        <v>Tribal/Non-tribal</v>
      </c>
    </row>
    <row r="1584" spans="1:11" s="33" customFormat="1">
      <c r="A1584" s="33" t="s">
        <v>387</v>
      </c>
      <c r="B1584" s="33" t="str">
        <f>Permitted_sources!B1199</f>
        <v>35</v>
      </c>
      <c r="C1584" s="33" t="str">
        <f>Permitted_sources!C1199</f>
        <v>3504502</v>
      </c>
      <c r="D1584" s="33" t="str">
        <f>Permitted_sources!V1199</f>
        <v>20200254</v>
      </c>
      <c r="E1584" s="33" t="str">
        <f>VLOOKUP(D1584,SCC_xref!$L$6:$M2002,2,FALSE)</f>
        <v>Permitted Compressor Engines</v>
      </c>
      <c r="F1584" s="214">
        <f>Permitted_sources!W1199</f>
        <v>2.5</v>
      </c>
      <c r="G1584" s="214">
        <f>Permitted_sources!X1199</f>
        <v>1.7</v>
      </c>
      <c r="H1584" s="214">
        <f>Permitted_sources!Y1199</f>
        <v>4.5</v>
      </c>
      <c r="I1584" s="214">
        <f>Permitted_sources!Z1199</f>
        <v>0</v>
      </c>
      <c r="J1584" s="214">
        <f>Permitted_sources!AA1199</f>
        <v>0.1</v>
      </c>
      <c r="K1584" s="395" t="str">
        <f t="shared" si="24"/>
        <v>Tribal/Non-tribal</v>
      </c>
    </row>
    <row r="1585" spans="1:11" s="33" customFormat="1">
      <c r="A1585" s="33" t="s">
        <v>387</v>
      </c>
      <c r="B1585" s="33" t="str">
        <f>Permitted_sources!B1200</f>
        <v>35</v>
      </c>
      <c r="C1585" s="33" t="str">
        <f>Permitted_sources!C1200</f>
        <v>3504502</v>
      </c>
      <c r="D1585" s="33" t="str">
        <f>Permitted_sources!V1200</f>
        <v>20200254</v>
      </c>
      <c r="E1585" s="33" t="str">
        <f>VLOOKUP(D1585,SCC_xref!$L$6:$M2003,2,FALSE)</f>
        <v>Permitted Compressor Engines</v>
      </c>
      <c r="F1585" s="214">
        <f>Permitted_sources!W1200</f>
        <v>2.8</v>
      </c>
      <c r="G1585" s="214">
        <f>Permitted_sources!X1200</f>
        <v>1.8</v>
      </c>
      <c r="H1585" s="214">
        <f>Permitted_sources!Y1200</f>
        <v>4.9000000000000004</v>
      </c>
      <c r="I1585" s="214">
        <f>Permitted_sources!Z1200</f>
        <v>0</v>
      </c>
      <c r="J1585" s="214">
        <f>Permitted_sources!AA1200</f>
        <v>0.1</v>
      </c>
      <c r="K1585" s="395" t="str">
        <f t="shared" si="24"/>
        <v>Tribal/Non-tribal</v>
      </c>
    </row>
    <row r="1586" spans="1:11" s="33" customFormat="1">
      <c r="A1586" s="33" t="s">
        <v>387</v>
      </c>
      <c r="B1586" s="33" t="str">
        <f>Permitted_sources!B1201</f>
        <v>35</v>
      </c>
      <c r="C1586" s="33" t="str">
        <f>Permitted_sources!C1201</f>
        <v>3504502</v>
      </c>
      <c r="D1586" s="33" t="str">
        <f>Permitted_sources!V1201</f>
        <v>20200254</v>
      </c>
      <c r="E1586" s="33" t="str">
        <f>VLOOKUP(D1586,SCC_xref!$L$6:$M2004,2,FALSE)</f>
        <v>Permitted Compressor Engines</v>
      </c>
      <c r="F1586" s="214">
        <f>Permitted_sources!W1201</f>
        <v>2.2000000000000002</v>
      </c>
      <c r="G1586" s="214">
        <f>Permitted_sources!X1201</f>
        <v>1.5</v>
      </c>
      <c r="H1586" s="214">
        <f>Permitted_sources!Y1201</f>
        <v>3.9</v>
      </c>
      <c r="I1586" s="214">
        <f>Permitted_sources!Z1201</f>
        <v>0</v>
      </c>
      <c r="J1586" s="214">
        <f>Permitted_sources!AA1201</f>
        <v>0.1</v>
      </c>
      <c r="K1586" s="395" t="str">
        <f t="shared" si="24"/>
        <v>Tribal/Non-tribal</v>
      </c>
    </row>
    <row r="1587" spans="1:11" s="33" customFormat="1">
      <c r="A1587" s="33" t="s">
        <v>387</v>
      </c>
      <c r="B1587" s="33" t="str">
        <f>Permitted_sources!B1202</f>
        <v>35</v>
      </c>
      <c r="C1587" s="33" t="str">
        <f>Permitted_sources!C1202</f>
        <v>3504502</v>
      </c>
      <c r="D1587" s="33" t="str">
        <f>Permitted_sources!V1202</f>
        <v>31088811</v>
      </c>
      <c r="E1587" s="33" t="str">
        <f>VLOOKUP(D1587,SCC_xref!$L$6:$M2005,2,FALSE)</f>
        <v>Permitted Fugitives</v>
      </c>
      <c r="F1587" s="214">
        <f>Permitted_sources!W1202</f>
        <v>0</v>
      </c>
      <c r="G1587" s="214">
        <f>Permitted_sources!X1202</f>
        <v>0.2</v>
      </c>
      <c r="H1587" s="214">
        <f>Permitted_sources!Y1202</f>
        <v>0</v>
      </c>
      <c r="I1587" s="214">
        <f>Permitted_sources!Z1202</f>
        <v>0</v>
      </c>
      <c r="J1587" s="214">
        <f>Permitted_sources!AA1202</f>
        <v>0</v>
      </c>
      <c r="K1587" s="395" t="str">
        <f t="shared" si="24"/>
        <v>Tribal/Non-tribal</v>
      </c>
    </row>
    <row r="1588" spans="1:11" s="33" customFormat="1">
      <c r="A1588" s="33" t="s">
        <v>387</v>
      </c>
      <c r="B1588" s="33" t="str">
        <f>Permitted_sources!B1203</f>
        <v>35</v>
      </c>
      <c r="C1588" s="33" t="str">
        <f>Permitted_sources!C1203</f>
        <v>3504502</v>
      </c>
      <c r="D1588" s="33" t="str">
        <f>Permitted_sources!V1203</f>
        <v>31088811</v>
      </c>
      <c r="E1588" s="33" t="str">
        <f>VLOOKUP(D1588,SCC_xref!$L$6:$M2006,2,FALSE)</f>
        <v>Permitted Fugitives</v>
      </c>
      <c r="F1588" s="214">
        <f>Permitted_sources!W1203</f>
        <v>0</v>
      </c>
      <c r="G1588" s="214">
        <f>Permitted_sources!X1203</f>
        <v>0.2</v>
      </c>
      <c r="H1588" s="214">
        <f>Permitted_sources!Y1203</f>
        <v>0</v>
      </c>
      <c r="I1588" s="214">
        <f>Permitted_sources!Z1203</f>
        <v>0</v>
      </c>
      <c r="J1588" s="214">
        <f>Permitted_sources!AA1203</f>
        <v>0</v>
      </c>
      <c r="K1588" s="395" t="str">
        <f t="shared" si="24"/>
        <v>Tribal/Non-tribal</v>
      </c>
    </row>
    <row r="1589" spans="1:11" s="33" customFormat="1">
      <c r="A1589" s="33" t="s">
        <v>387</v>
      </c>
      <c r="B1589" s="33" t="str">
        <f>Permitted_sources!B1204</f>
        <v>35</v>
      </c>
      <c r="C1589" s="33" t="str">
        <f>Permitted_sources!C1204</f>
        <v>3504502</v>
      </c>
      <c r="D1589" s="33" t="str">
        <f>Permitted_sources!V1204</f>
        <v>20200254</v>
      </c>
      <c r="E1589" s="33" t="str">
        <f>VLOOKUP(D1589,SCC_xref!$L$6:$M2007,2,FALSE)</f>
        <v>Permitted Compressor Engines</v>
      </c>
      <c r="F1589" s="214">
        <f>Permitted_sources!W1204</f>
        <v>19.2</v>
      </c>
      <c r="G1589" s="214">
        <f>Permitted_sources!X1204</f>
        <v>12.8</v>
      </c>
      <c r="H1589" s="214">
        <f>Permitted_sources!Y1204</f>
        <v>33.6</v>
      </c>
      <c r="I1589" s="214">
        <f>Permitted_sources!Z1204</f>
        <v>0</v>
      </c>
      <c r="J1589" s="214">
        <f>Permitted_sources!AA1204</f>
        <v>0.5</v>
      </c>
      <c r="K1589" s="395" t="str">
        <f t="shared" si="24"/>
        <v>Tribal/Non-tribal</v>
      </c>
    </row>
    <row r="1590" spans="1:11" s="33" customFormat="1">
      <c r="A1590" s="33" t="s">
        <v>387</v>
      </c>
      <c r="B1590" s="33" t="str">
        <f>Permitted_sources!B1205</f>
        <v>35</v>
      </c>
      <c r="C1590" s="33" t="str">
        <f>Permitted_sources!C1205</f>
        <v>3504502</v>
      </c>
      <c r="D1590" s="33" t="str">
        <f>Permitted_sources!V1205</f>
        <v>20200254</v>
      </c>
      <c r="E1590" s="33" t="str">
        <f>VLOOKUP(D1590,SCC_xref!$L$6:$M2008,2,FALSE)</f>
        <v>Permitted Compressor Engines</v>
      </c>
      <c r="F1590" s="214">
        <f>Permitted_sources!W1205</f>
        <v>19.3</v>
      </c>
      <c r="G1590" s="214">
        <f>Permitted_sources!X1205</f>
        <v>12.9</v>
      </c>
      <c r="H1590" s="214">
        <f>Permitted_sources!Y1205</f>
        <v>34</v>
      </c>
      <c r="I1590" s="214">
        <f>Permitted_sources!Z1205</f>
        <v>0</v>
      </c>
      <c r="J1590" s="214">
        <f>Permitted_sources!AA1205</f>
        <v>0.5</v>
      </c>
      <c r="K1590" s="395" t="str">
        <f t="shared" si="24"/>
        <v>Tribal/Non-tribal</v>
      </c>
    </row>
    <row r="1591" spans="1:11" s="33" customFormat="1">
      <c r="A1591" s="33" t="s">
        <v>387</v>
      </c>
      <c r="B1591" s="33" t="str">
        <f>Permitted_sources!B1206</f>
        <v>35</v>
      </c>
      <c r="C1591" s="33" t="str">
        <f>Permitted_sources!C1206</f>
        <v>3504502</v>
      </c>
      <c r="D1591" s="33" t="str">
        <f>Permitted_sources!V1206</f>
        <v>31000227</v>
      </c>
      <c r="E1591" s="33" t="str">
        <f>VLOOKUP(D1591,SCC_xref!$L$6:$M2009,2,FALSE)</f>
        <v>Permitted Dehydrator</v>
      </c>
      <c r="F1591" s="214">
        <f>Permitted_sources!W1206</f>
        <v>0</v>
      </c>
      <c r="G1591" s="214">
        <f>Permitted_sources!X1206</f>
        <v>2.2000000000000002</v>
      </c>
      <c r="H1591" s="214">
        <f>Permitted_sources!Y1206</f>
        <v>0</v>
      </c>
      <c r="I1591" s="214">
        <f>Permitted_sources!Z1206</f>
        <v>0</v>
      </c>
      <c r="J1591" s="214">
        <f>Permitted_sources!AA1206</f>
        <v>0</v>
      </c>
      <c r="K1591" s="395" t="str">
        <f t="shared" si="24"/>
        <v>Tribal/Non-tribal</v>
      </c>
    </row>
    <row r="1592" spans="1:11" s="33" customFormat="1">
      <c r="A1592" s="33" t="s">
        <v>387</v>
      </c>
      <c r="B1592" s="33" t="str">
        <f>Permitted_sources!B1207</f>
        <v>35</v>
      </c>
      <c r="C1592" s="33" t="str">
        <f>Permitted_sources!C1207</f>
        <v>3504502</v>
      </c>
      <c r="D1592" s="33" t="str">
        <f>Permitted_sources!V1207</f>
        <v>31000228</v>
      </c>
      <c r="E1592" s="33" t="str">
        <f>VLOOKUP(D1592,SCC_xref!$L$6:$M2010,2,FALSE)</f>
        <v>Permitted Dehydrator</v>
      </c>
      <c r="F1592" s="214">
        <f>Permitted_sources!W1207</f>
        <v>0.2</v>
      </c>
      <c r="G1592" s="214">
        <f>Permitted_sources!X1207</f>
        <v>0</v>
      </c>
      <c r="H1592" s="214">
        <f>Permitted_sources!Y1207</f>
        <v>0.2</v>
      </c>
      <c r="I1592" s="214">
        <f>Permitted_sources!Z1207</f>
        <v>0</v>
      </c>
      <c r="J1592" s="214">
        <f>Permitted_sources!AA1207</f>
        <v>0.1</v>
      </c>
      <c r="K1592" s="395" t="str">
        <f t="shared" si="24"/>
        <v>Tribal/Non-tribal</v>
      </c>
    </row>
    <row r="1593" spans="1:11" s="33" customFormat="1">
      <c r="A1593" s="33" t="s">
        <v>387</v>
      </c>
      <c r="B1593" s="33" t="str">
        <f>Permitted_sources!B1208</f>
        <v>35</v>
      </c>
      <c r="C1593" s="33" t="str">
        <f>Permitted_sources!C1208</f>
        <v>3504502</v>
      </c>
      <c r="D1593" s="33" t="str">
        <f>Permitted_sources!V1208</f>
        <v>31088811</v>
      </c>
      <c r="E1593" s="33" t="str">
        <f>VLOOKUP(D1593,SCC_xref!$L$6:$M2011,2,FALSE)</f>
        <v>Permitted Fugitives</v>
      </c>
      <c r="F1593" s="214">
        <f>Permitted_sources!W1208</f>
        <v>0</v>
      </c>
      <c r="G1593" s="214">
        <f>Permitted_sources!X1208</f>
        <v>0.1</v>
      </c>
      <c r="H1593" s="214">
        <f>Permitted_sources!Y1208</f>
        <v>0</v>
      </c>
      <c r="I1593" s="214">
        <f>Permitted_sources!Z1208</f>
        <v>0</v>
      </c>
      <c r="J1593" s="214">
        <f>Permitted_sources!AA1208</f>
        <v>0</v>
      </c>
      <c r="K1593" s="395" t="str">
        <f t="shared" si="24"/>
        <v>Tribal/Non-tribal</v>
      </c>
    </row>
    <row r="1594" spans="1:11" s="33" customFormat="1">
      <c r="A1594" s="33" t="s">
        <v>387</v>
      </c>
      <c r="B1594" s="33" t="str">
        <f>Permitted_sources!B1209</f>
        <v>35</v>
      </c>
      <c r="C1594" s="33" t="str">
        <f>Permitted_sources!C1209</f>
        <v>3504502</v>
      </c>
      <c r="D1594" s="33" t="str">
        <f>Permitted_sources!V1209</f>
        <v>20200254</v>
      </c>
      <c r="E1594" s="33" t="str">
        <f>VLOOKUP(D1594,SCC_xref!$L$6:$M2012,2,FALSE)</f>
        <v>Permitted Compressor Engines</v>
      </c>
      <c r="F1594" s="214">
        <f>Permitted_sources!W1209</f>
        <v>0.6</v>
      </c>
      <c r="G1594" s="214">
        <f>Permitted_sources!X1209</f>
        <v>0.4</v>
      </c>
      <c r="H1594" s="214">
        <f>Permitted_sources!Y1209</f>
        <v>1</v>
      </c>
      <c r="I1594" s="214">
        <f>Permitted_sources!Z1209</f>
        <v>0</v>
      </c>
      <c r="J1594" s="214">
        <f>Permitted_sources!AA1209</f>
        <v>0</v>
      </c>
      <c r="K1594" s="395" t="str">
        <f t="shared" si="24"/>
        <v>Tribal/Non-tribal</v>
      </c>
    </row>
    <row r="1595" spans="1:11" s="33" customFormat="1">
      <c r="A1595" s="33" t="s">
        <v>387</v>
      </c>
      <c r="B1595" s="33" t="str">
        <f>Permitted_sources!B1210</f>
        <v>35</v>
      </c>
      <c r="C1595" s="33" t="str">
        <f>Permitted_sources!C1210</f>
        <v>3504502</v>
      </c>
      <c r="D1595" s="33" t="str">
        <f>Permitted_sources!V1210</f>
        <v>20200254</v>
      </c>
      <c r="E1595" s="33" t="str">
        <f>VLOOKUP(D1595,SCC_xref!$L$6:$M2013,2,FALSE)</f>
        <v>Permitted Compressor Engines</v>
      </c>
      <c r="F1595" s="214">
        <f>Permitted_sources!W1210</f>
        <v>0.6</v>
      </c>
      <c r="G1595" s="214">
        <f>Permitted_sources!X1210</f>
        <v>0.4</v>
      </c>
      <c r="H1595" s="214">
        <f>Permitted_sources!Y1210</f>
        <v>1.1000000000000001</v>
      </c>
      <c r="I1595" s="214">
        <f>Permitted_sources!Z1210</f>
        <v>0</v>
      </c>
      <c r="J1595" s="214">
        <f>Permitted_sources!AA1210</f>
        <v>0</v>
      </c>
      <c r="K1595" s="395" t="str">
        <f t="shared" si="24"/>
        <v>Tribal/Non-tribal</v>
      </c>
    </row>
    <row r="1596" spans="1:11" s="33" customFormat="1">
      <c r="A1596" s="33" t="s">
        <v>387</v>
      </c>
      <c r="B1596" s="33" t="str">
        <f>Permitted_sources!B1211</f>
        <v>35</v>
      </c>
      <c r="C1596" s="33" t="str">
        <f>Permitted_sources!C1211</f>
        <v>3504502</v>
      </c>
      <c r="D1596" s="33" t="str">
        <f>Permitted_sources!V1211</f>
        <v>20200254</v>
      </c>
      <c r="E1596" s="33" t="str">
        <f>VLOOKUP(D1596,SCC_xref!$L$6:$M2014,2,FALSE)</f>
        <v>Permitted Compressor Engines</v>
      </c>
      <c r="F1596" s="214">
        <f>Permitted_sources!W1211</f>
        <v>0.6</v>
      </c>
      <c r="G1596" s="214">
        <f>Permitted_sources!X1211</f>
        <v>0.4</v>
      </c>
      <c r="H1596" s="214">
        <f>Permitted_sources!Y1211</f>
        <v>1</v>
      </c>
      <c r="I1596" s="214">
        <f>Permitted_sources!Z1211</f>
        <v>0</v>
      </c>
      <c r="J1596" s="214">
        <f>Permitted_sources!AA1211</f>
        <v>0</v>
      </c>
      <c r="K1596" s="395" t="str">
        <f t="shared" si="24"/>
        <v>Tribal/Non-tribal</v>
      </c>
    </row>
    <row r="1597" spans="1:11" s="33" customFormat="1">
      <c r="A1597" s="33" t="s">
        <v>387</v>
      </c>
      <c r="B1597" s="33" t="str">
        <f>Permitted_sources!B1212</f>
        <v>35</v>
      </c>
      <c r="C1597" s="33" t="str">
        <f>Permitted_sources!C1212</f>
        <v>3504502</v>
      </c>
      <c r="D1597" s="33" t="str">
        <f>Permitted_sources!V1212</f>
        <v>20200254</v>
      </c>
      <c r="E1597" s="33" t="str">
        <f>VLOOKUP(D1597,SCC_xref!$L$6:$M2015,2,FALSE)</f>
        <v>Permitted Compressor Engines</v>
      </c>
      <c r="F1597" s="214">
        <f>Permitted_sources!W1212</f>
        <v>1.6</v>
      </c>
      <c r="G1597" s="214">
        <f>Permitted_sources!X1212</f>
        <v>1.1000000000000001</v>
      </c>
      <c r="H1597" s="214">
        <f>Permitted_sources!Y1212</f>
        <v>2.9</v>
      </c>
      <c r="I1597" s="214">
        <f>Permitted_sources!Z1212</f>
        <v>0</v>
      </c>
      <c r="J1597" s="214">
        <f>Permitted_sources!AA1212</f>
        <v>0</v>
      </c>
      <c r="K1597" s="395" t="str">
        <f t="shared" si="24"/>
        <v>Tribal/Non-tribal</v>
      </c>
    </row>
    <row r="1598" spans="1:11" s="33" customFormat="1">
      <c r="A1598" s="33" t="s">
        <v>387</v>
      </c>
      <c r="B1598" s="33" t="str">
        <f>Permitted_sources!B1213</f>
        <v>35</v>
      </c>
      <c r="C1598" s="33" t="str">
        <f>Permitted_sources!C1213</f>
        <v>3504502</v>
      </c>
      <c r="D1598" s="33" t="str">
        <f>Permitted_sources!V1213</f>
        <v>20200254</v>
      </c>
      <c r="E1598" s="33" t="str">
        <f>VLOOKUP(D1598,SCC_xref!$L$6:$M2016,2,FALSE)</f>
        <v>Permitted Compressor Engines</v>
      </c>
      <c r="F1598" s="214">
        <f>Permitted_sources!W1213</f>
        <v>0.6</v>
      </c>
      <c r="G1598" s="214">
        <f>Permitted_sources!X1213</f>
        <v>0.4</v>
      </c>
      <c r="H1598" s="214">
        <f>Permitted_sources!Y1213</f>
        <v>1</v>
      </c>
      <c r="I1598" s="214">
        <f>Permitted_sources!Z1213</f>
        <v>0</v>
      </c>
      <c r="J1598" s="214">
        <f>Permitted_sources!AA1213</f>
        <v>0</v>
      </c>
      <c r="K1598" s="395" t="str">
        <f t="shared" si="24"/>
        <v>Tribal/Non-tribal</v>
      </c>
    </row>
    <row r="1599" spans="1:11" s="33" customFormat="1">
      <c r="A1599" s="33" t="s">
        <v>387</v>
      </c>
      <c r="B1599" s="33" t="str">
        <f>Permitted_sources!B1214</f>
        <v>35</v>
      </c>
      <c r="C1599" s="33" t="str">
        <f>Permitted_sources!C1214</f>
        <v>3504502</v>
      </c>
      <c r="D1599" s="33" t="str">
        <f>Permitted_sources!V1214</f>
        <v>31000299</v>
      </c>
      <c r="E1599" s="33" t="str">
        <f>VLOOKUP(D1599,SCC_xref!$L$6:$M2017,2,FALSE)</f>
        <v>Permitted Natural Gas Production, Other Not Classified</v>
      </c>
      <c r="F1599" s="214">
        <f>Permitted_sources!W1214</f>
        <v>0</v>
      </c>
      <c r="G1599" s="214">
        <f>Permitted_sources!X1214</f>
        <v>0.1</v>
      </c>
      <c r="H1599" s="214">
        <f>Permitted_sources!Y1214</f>
        <v>0</v>
      </c>
      <c r="I1599" s="214">
        <f>Permitted_sources!Z1214</f>
        <v>0</v>
      </c>
      <c r="J1599" s="214">
        <f>Permitted_sources!AA1214</f>
        <v>0</v>
      </c>
      <c r="K1599" s="395" t="str">
        <f t="shared" si="24"/>
        <v>Tribal/Non-tribal</v>
      </c>
    </row>
    <row r="1600" spans="1:11" s="33" customFormat="1">
      <c r="A1600" s="33" t="s">
        <v>387</v>
      </c>
      <c r="B1600" s="33" t="str">
        <f>Permitted_sources!B1215</f>
        <v>35</v>
      </c>
      <c r="C1600" s="33" t="str">
        <f>Permitted_sources!C1215</f>
        <v>3504502</v>
      </c>
      <c r="D1600" s="33" t="str">
        <f>Permitted_sources!V1215</f>
        <v>20200254</v>
      </c>
      <c r="E1600" s="33" t="str">
        <f>VLOOKUP(D1600,SCC_xref!$L$6:$M2018,2,FALSE)</f>
        <v>Permitted Compressor Engines</v>
      </c>
      <c r="F1600" s="214">
        <f>Permitted_sources!W1215</f>
        <v>19.8</v>
      </c>
      <c r="G1600" s="214">
        <f>Permitted_sources!X1215</f>
        <v>12.9</v>
      </c>
      <c r="H1600" s="214">
        <f>Permitted_sources!Y1215</f>
        <v>34.4</v>
      </c>
      <c r="I1600" s="214">
        <f>Permitted_sources!Z1215</f>
        <v>0</v>
      </c>
      <c r="J1600" s="214">
        <f>Permitted_sources!AA1215</f>
        <v>0.5</v>
      </c>
      <c r="K1600" s="395" t="str">
        <f t="shared" si="24"/>
        <v>Tribal/Non-tribal</v>
      </c>
    </row>
    <row r="1601" spans="1:11" s="33" customFormat="1">
      <c r="A1601" s="33" t="s">
        <v>387</v>
      </c>
      <c r="B1601" s="33" t="str">
        <f>Permitted_sources!B1216</f>
        <v>35</v>
      </c>
      <c r="C1601" s="33" t="str">
        <f>Permitted_sources!C1216</f>
        <v>3504502</v>
      </c>
      <c r="D1601" s="33" t="str">
        <f>Permitted_sources!V1216</f>
        <v>20200254</v>
      </c>
      <c r="E1601" s="33" t="str">
        <f>VLOOKUP(D1601,SCC_xref!$L$6:$M2019,2,FALSE)</f>
        <v>Permitted Compressor Engines</v>
      </c>
      <c r="F1601" s="214">
        <f>Permitted_sources!W1216</f>
        <v>19.7</v>
      </c>
      <c r="G1601" s="214">
        <f>Permitted_sources!X1216</f>
        <v>13</v>
      </c>
      <c r="H1601" s="214">
        <f>Permitted_sources!Y1216</f>
        <v>34.700000000000003</v>
      </c>
      <c r="I1601" s="214">
        <f>Permitted_sources!Z1216</f>
        <v>0</v>
      </c>
      <c r="J1601" s="214">
        <f>Permitted_sources!AA1216</f>
        <v>0.5</v>
      </c>
      <c r="K1601" s="395" t="str">
        <f t="shared" si="24"/>
        <v>Tribal/Non-tribal</v>
      </c>
    </row>
    <row r="1602" spans="1:11" s="33" customFormat="1">
      <c r="A1602" s="33" t="s">
        <v>387</v>
      </c>
      <c r="B1602" s="33" t="str">
        <f>Permitted_sources!B1217</f>
        <v>35</v>
      </c>
      <c r="C1602" s="33" t="str">
        <f>Permitted_sources!C1217</f>
        <v>3504502</v>
      </c>
      <c r="D1602" s="33" t="str">
        <f>Permitted_sources!V1217</f>
        <v>20200254</v>
      </c>
      <c r="E1602" s="33" t="str">
        <f>VLOOKUP(D1602,SCC_xref!$L$6:$M2020,2,FALSE)</f>
        <v>Permitted Compressor Engines</v>
      </c>
      <c r="F1602" s="214">
        <f>Permitted_sources!W1217</f>
        <v>13</v>
      </c>
      <c r="G1602" s="214">
        <f>Permitted_sources!X1217</f>
        <v>8.5</v>
      </c>
      <c r="H1602" s="214">
        <f>Permitted_sources!Y1217</f>
        <v>22.6</v>
      </c>
      <c r="I1602" s="214">
        <f>Permitted_sources!Z1217</f>
        <v>0</v>
      </c>
      <c r="J1602" s="214">
        <f>Permitted_sources!AA1217</f>
        <v>0.3</v>
      </c>
      <c r="K1602" s="395" t="str">
        <f t="shared" si="24"/>
        <v>Tribal/Non-tribal</v>
      </c>
    </row>
    <row r="1603" spans="1:11" s="33" customFormat="1">
      <c r="A1603" s="33" t="s">
        <v>387</v>
      </c>
      <c r="B1603" s="33" t="str">
        <f>Permitted_sources!B1218</f>
        <v>35</v>
      </c>
      <c r="C1603" s="33" t="str">
        <f>Permitted_sources!C1218</f>
        <v>3504502</v>
      </c>
      <c r="D1603" s="33" t="str">
        <f>Permitted_sources!V1218</f>
        <v>20200253</v>
      </c>
      <c r="E1603" s="33" t="str">
        <f>VLOOKUP(D1603,SCC_xref!$L$6:$M2021,2,FALSE)</f>
        <v>Permitted Compressor Engines</v>
      </c>
      <c r="F1603" s="214">
        <f>Permitted_sources!W1218</f>
        <v>19.7</v>
      </c>
      <c r="G1603" s="214">
        <f>Permitted_sources!X1218</f>
        <v>13</v>
      </c>
      <c r="H1603" s="214">
        <f>Permitted_sources!Y1218</f>
        <v>34.700000000000003</v>
      </c>
      <c r="I1603" s="214">
        <f>Permitted_sources!Z1218</f>
        <v>0</v>
      </c>
      <c r="J1603" s="214">
        <f>Permitted_sources!AA1218</f>
        <v>0.5</v>
      </c>
      <c r="K1603" s="395" t="str">
        <f t="shared" si="24"/>
        <v>Tribal/Non-tribal</v>
      </c>
    </row>
    <row r="1604" spans="1:11" s="33" customFormat="1">
      <c r="A1604" s="33" t="s">
        <v>387</v>
      </c>
      <c r="B1604" s="33" t="str">
        <f>Permitted_sources!B1219</f>
        <v>35</v>
      </c>
      <c r="C1604" s="33" t="str">
        <f>Permitted_sources!C1219</f>
        <v>3504502</v>
      </c>
      <c r="D1604" s="33" t="str">
        <f>Permitted_sources!V1219</f>
        <v>31000301</v>
      </c>
      <c r="E1604" s="33" t="str">
        <f>VLOOKUP(D1604,SCC_xref!$L$6:$M2022,2,FALSE)</f>
        <v>Permitted Dehydrator</v>
      </c>
      <c r="F1604" s="214">
        <f>Permitted_sources!W1219</f>
        <v>0</v>
      </c>
      <c r="G1604" s="214">
        <f>Permitted_sources!X1219</f>
        <v>1.2</v>
      </c>
      <c r="H1604" s="214">
        <f>Permitted_sources!Y1219</f>
        <v>0</v>
      </c>
      <c r="I1604" s="214">
        <f>Permitted_sources!Z1219</f>
        <v>0</v>
      </c>
      <c r="J1604" s="214">
        <f>Permitted_sources!AA1219</f>
        <v>0</v>
      </c>
      <c r="K1604" s="395" t="str">
        <f t="shared" si="24"/>
        <v>Tribal/Non-tribal</v>
      </c>
    </row>
    <row r="1605" spans="1:11" s="33" customFormat="1">
      <c r="A1605" s="33" t="s">
        <v>387</v>
      </c>
      <c r="B1605" s="33" t="str">
        <f>Permitted_sources!B1220</f>
        <v>35</v>
      </c>
      <c r="C1605" s="33" t="str">
        <f>Permitted_sources!C1220</f>
        <v>3504502</v>
      </c>
      <c r="D1605" s="33" t="str">
        <f>Permitted_sources!V1220</f>
        <v>31000301</v>
      </c>
      <c r="E1605" s="33" t="str">
        <f>VLOOKUP(D1605,SCC_xref!$L$6:$M2023,2,FALSE)</f>
        <v>Permitted Dehydrator</v>
      </c>
      <c r="F1605" s="214">
        <f>Permitted_sources!W1220</f>
        <v>0</v>
      </c>
      <c r="G1605" s="214">
        <f>Permitted_sources!X1220</f>
        <v>1</v>
      </c>
      <c r="H1605" s="214">
        <f>Permitted_sources!Y1220</f>
        <v>0</v>
      </c>
      <c r="I1605" s="214">
        <f>Permitted_sources!Z1220</f>
        <v>0</v>
      </c>
      <c r="J1605" s="214">
        <f>Permitted_sources!AA1220</f>
        <v>0</v>
      </c>
      <c r="K1605" s="395" t="str">
        <f t="shared" si="24"/>
        <v>Tribal/Non-tribal</v>
      </c>
    </row>
    <row r="1606" spans="1:11" s="33" customFormat="1">
      <c r="A1606" s="33" t="s">
        <v>387</v>
      </c>
      <c r="B1606" s="33" t="str">
        <f>Permitted_sources!B1221</f>
        <v>35</v>
      </c>
      <c r="C1606" s="33" t="str">
        <f>Permitted_sources!C1221</f>
        <v>3504502</v>
      </c>
      <c r="D1606" s="33" t="str">
        <f>Permitted_sources!V1221</f>
        <v>31000299</v>
      </c>
      <c r="E1606" s="33" t="str">
        <f>VLOOKUP(D1606,SCC_xref!$L$6:$M2024,2,FALSE)</f>
        <v>Permitted Natural Gas Production, Other Not Classified</v>
      </c>
      <c r="F1606" s="214">
        <f>Permitted_sources!W1221</f>
        <v>0</v>
      </c>
      <c r="G1606" s="214">
        <f>Permitted_sources!X1221</f>
        <v>0.4</v>
      </c>
      <c r="H1606" s="214">
        <f>Permitted_sources!Y1221</f>
        <v>0</v>
      </c>
      <c r="I1606" s="214">
        <f>Permitted_sources!Z1221</f>
        <v>0</v>
      </c>
      <c r="J1606" s="214">
        <f>Permitted_sources!AA1221</f>
        <v>0</v>
      </c>
      <c r="K1606" s="395" t="str">
        <f t="shared" si="24"/>
        <v>Tribal/Non-tribal</v>
      </c>
    </row>
    <row r="1607" spans="1:11" s="33" customFormat="1">
      <c r="A1607" s="33" t="s">
        <v>387</v>
      </c>
      <c r="B1607" s="33" t="str">
        <f>Permitted_sources!B1222</f>
        <v>35</v>
      </c>
      <c r="C1607" s="33" t="str">
        <f>Permitted_sources!C1222</f>
        <v>3504502</v>
      </c>
      <c r="D1607" s="33" t="str">
        <f>Permitted_sources!V1222</f>
        <v>31000299</v>
      </c>
      <c r="E1607" s="33" t="str">
        <f>VLOOKUP(D1607,SCC_xref!$L$6:$M2025,2,FALSE)</f>
        <v>Permitted Natural Gas Production, Other Not Classified</v>
      </c>
      <c r="F1607" s="214">
        <f>Permitted_sources!W1222</f>
        <v>0</v>
      </c>
      <c r="G1607" s="214">
        <f>Permitted_sources!X1222</f>
        <v>0.2</v>
      </c>
      <c r="H1607" s="214">
        <f>Permitted_sources!Y1222</f>
        <v>0</v>
      </c>
      <c r="I1607" s="214">
        <f>Permitted_sources!Z1222</f>
        <v>0</v>
      </c>
      <c r="J1607" s="214">
        <f>Permitted_sources!AA1222</f>
        <v>0</v>
      </c>
      <c r="K1607" s="395" t="str">
        <f t="shared" ref="K1607:K1670" si="25">IF(LEN(C1607)=5,"Total","Tribal/Non-tribal")</f>
        <v>Tribal/Non-tribal</v>
      </c>
    </row>
    <row r="1608" spans="1:11" s="33" customFormat="1">
      <c r="A1608" s="33" t="s">
        <v>387</v>
      </c>
      <c r="B1608" s="33" t="str">
        <f>Permitted_sources!B1223</f>
        <v>35</v>
      </c>
      <c r="C1608" s="33" t="str">
        <f>Permitted_sources!C1223</f>
        <v>3504502</v>
      </c>
      <c r="D1608" s="33" t="str">
        <f>Permitted_sources!V1223</f>
        <v>20200202</v>
      </c>
      <c r="E1608" s="33" t="str">
        <f>VLOOKUP(D1608,SCC_xref!$L$6:$M2026,2,FALSE)</f>
        <v>Permitted Compressor Engines</v>
      </c>
      <c r="F1608" s="214">
        <f>Permitted_sources!W1223</f>
        <v>4.8</v>
      </c>
      <c r="G1608" s="214">
        <f>Permitted_sources!X1223</f>
        <v>3</v>
      </c>
      <c r="H1608" s="214">
        <f>Permitted_sources!Y1223</f>
        <v>4.8</v>
      </c>
      <c r="I1608" s="214">
        <f>Permitted_sources!Z1223</f>
        <v>0</v>
      </c>
      <c r="J1608" s="214">
        <f>Permitted_sources!AA1223</f>
        <v>0.1</v>
      </c>
      <c r="K1608" s="395" t="str">
        <f t="shared" si="25"/>
        <v>Tribal/Non-tribal</v>
      </c>
    </row>
    <row r="1609" spans="1:11" s="33" customFormat="1">
      <c r="A1609" s="33" t="s">
        <v>387</v>
      </c>
      <c r="B1609" s="33" t="str">
        <f>Permitted_sources!B1224</f>
        <v>35</v>
      </c>
      <c r="C1609" s="33" t="str">
        <f>Permitted_sources!C1224</f>
        <v>3504502</v>
      </c>
      <c r="D1609" s="33" t="str">
        <f>Permitted_sources!V1224</f>
        <v>40400311</v>
      </c>
      <c r="E1609" s="33" t="str">
        <f>VLOOKUP(D1609,SCC_xref!$L$6:$M2027,2,FALSE)</f>
        <v>Permitted Tank Losses</v>
      </c>
      <c r="F1609" s="214">
        <f>Permitted_sources!W1224</f>
        <v>0</v>
      </c>
      <c r="G1609" s="214">
        <f>Permitted_sources!X1224</f>
        <v>2.5</v>
      </c>
      <c r="H1609" s="214">
        <f>Permitted_sources!Y1224</f>
        <v>0</v>
      </c>
      <c r="I1609" s="214">
        <f>Permitted_sources!Z1224</f>
        <v>0</v>
      </c>
      <c r="J1609" s="214">
        <f>Permitted_sources!AA1224</f>
        <v>0</v>
      </c>
      <c r="K1609" s="395" t="str">
        <f t="shared" si="25"/>
        <v>Tribal/Non-tribal</v>
      </c>
    </row>
    <row r="1610" spans="1:11" s="33" customFormat="1">
      <c r="A1610" s="33" t="s">
        <v>387</v>
      </c>
      <c r="B1610" s="33" t="str">
        <f>Permitted_sources!B1225</f>
        <v>35</v>
      </c>
      <c r="C1610" s="33" t="str">
        <f>Permitted_sources!C1225</f>
        <v>3504502</v>
      </c>
      <c r="D1610" s="33" t="str">
        <f>Permitted_sources!V1225</f>
        <v>20200254</v>
      </c>
      <c r="E1610" s="33" t="str">
        <f>VLOOKUP(D1610,SCC_xref!$L$6:$M2028,2,FALSE)</f>
        <v>Permitted Compressor Engines</v>
      </c>
      <c r="F1610" s="214">
        <f>Permitted_sources!W1225</f>
        <v>5.4</v>
      </c>
      <c r="G1610" s="214">
        <f>Permitted_sources!X1225</f>
        <v>2.6</v>
      </c>
      <c r="H1610" s="214">
        <f>Permitted_sources!Y1225</f>
        <v>10.8</v>
      </c>
      <c r="I1610" s="214">
        <f>Permitted_sources!Z1225</f>
        <v>0</v>
      </c>
      <c r="J1610" s="214">
        <f>Permitted_sources!AA1225</f>
        <v>0.1</v>
      </c>
      <c r="K1610" s="395" t="str">
        <f t="shared" si="25"/>
        <v>Tribal/Non-tribal</v>
      </c>
    </row>
    <row r="1611" spans="1:11" s="33" customFormat="1">
      <c r="A1611" s="33" t="s">
        <v>387</v>
      </c>
      <c r="B1611" s="33" t="str">
        <f>Permitted_sources!B1226</f>
        <v>35</v>
      </c>
      <c r="C1611" s="33" t="str">
        <f>Permitted_sources!C1226</f>
        <v>3504502</v>
      </c>
      <c r="D1611" s="33" t="str">
        <f>Permitted_sources!V1226</f>
        <v>20200254</v>
      </c>
      <c r="E1611" s="33" t="str">
        <f>VLOOKUP(D1611,SCC_xref!$L$6:$M2029,2,FALSE)</f>
        <v>Permitted Compressor Engines</v>
      </c>
      <c r="F1611" s="214">
        <f>Permitted_sources!W1226</f>
        <v>15.1</v>
      </c>
      <c r="G1611" s="214">
        <f>Permitted_sources!X1226</f>
        <v>3.6</v>
      </c>
      <c r="H1611" s="214">
        <f>Permitted_sources!Y1226</f>
        <v>2.1</v>
      </c>
      <c r="I1611" s="214">
        <f>Permitted_sources!Z1226</f>
        <v>0</v>
      </c>
      <c r="J1611" s="214">
        <f>Permitted_sources!AA1226</f>
        <v>0.4</v>
      </c>
      <c r="K1611" s="395" t="str">
        <f t="shared" si="25"/>
        <v>Tribal/Non-tribal</v>
      </c>
    </row>
    <row r="1612" spans="1:11" s="33" customFormat="1">
      <c r="A1612" s="33" t="s">
        <v>387</v>
      </c>
      <c r="B1612" s="33" t="str">
        <f>Permitted_sources!B1227</f>
        <v>35</v>
      </c>
      <c r="C1612" s="33" t="str">
        <f>Permitted_sources!C1227</f>
        <v>3504502</v>
      </c>
      <c r="D1612" s="33" t="str">
        <f>Permitted_sources!V1227</f>
        <v>20200254</v>
      </c>
      <c r="E1612" s="33" t="str">
        <f>VLOOKUP(D1612,SCC_xref!$L$6:$M2030,2,FALSE)</f>
        <v>Permitted Compressor Engines</v>
      </c>
      <c r="F1612" s="214">
        <f>Permitted_sources!W1227</f>
        <v>18.899999999999999</v>
      </c>
      <c r="G1612" s="214">
        <f>Permitted_sources!X1227</f>
        <v>4.5</v>
      </c>
      <c r="H1612" s="214">
        <f>Permitted_sources!Y1227</f>
        <v>2.6</v>
      </c>
      <c r="I1612" s="214">
        <f>Permitted_sources!Z1227</f>
        <v>0</v>
      </c>
      <c r="J1612" s="214">
        <f>Permitted_sources!AA1227</f>
        <v>0.5</v>
      </c>
      <c r="K1612" s="395" t="str">
        <f t="shared" si="25"/>
        <v>Tribal/Non-tribal</v>
      </c>
    </row>
    <row r="1613" spans="1:11" s="33" customFormat="1">
      <c r="A1613" s="33" t="s">
        <v>387</v>
      </c>
      <c r="B1613" s="33" t="str">
        <f>Permitted_sources!B1228</f>
        <v>35</v>
      </c>
      <c r="C1613" s="33" t="str">
        <f>Permitted_sources!C1228</f>
        <v>3504502</v>
      </c>
      <c r="D1613" s="33" t="str">
        <f>Permitted_sources!V1228</f>
        <v>31088811</v>
      </c>
      <c r="E1613" s="33" t="str">
        <f>VLOOKUP(D1613,SCC_xref!$L$6:$M2031,2,FALSE)</f>
        <v>Permitted Fugitives</v>
      </c>
      <c r="F1613" s="214">
        <f>Permitted_sources!W1228</f>
        <v>0</v>
      </c>
      <c r="G1613" s="214">
        <f>Permitted_sources!X1228</f>
        <v>3.6</v>
      </c>
      <c r="H1613" s="214">
        <f>Permitted_sources!Y1228</f>
        <v>0</v>
      </c>
      <c r="I1613" s="214">
        <f>Permitted_sources!Z1228</f>
        <v>0</v>
      </c>
      <c r="J1613" s="214">
        <f>Permitted_sources!AA1228</f>
        <v>0</v>
      </c>
      <c r="K1613" s="395" t="str">
        <f t="shared" si="25"/>
        <v>Tribal/Non-tribal</v>
      </c>
    </row>
    <row r="1614" spans="1:11" s="33" customFormat="1">
      <c r="A1614" s="33" t="s">
        <v>387</v>
      </c>
      <c r="B1614" s="33" t="str">
        <f>Permitted_sources!B1229</f>
        <v>35</v>
      </c>
      <c r="C1614" s="33" t="str">
        <f>Permitted_sources!C1229</f>
        <v>3504502</v>
      </c>
      <c r="D1614" s="33" t="str">
        <f>Permitted_sources!V1229</f>
        <v>31000299</v>
      </c>
      <c r="E1614" s="33" t="str">
        <f>VLOOKUP(D1614,SCC_xref!$L$6:$M2032,2,FALSE)</f>
        <v>Permitted Natural Gas Production, Other Not Classified</v>
      </c>
      <c r="F1614" s="214">
        <f>Permitted_sources!W1229</f>
        <v>0</v>
      </c>
      <c r="G1614" s="214">
        <f>Permitted_sources!X1229</f>
        <v>0.8</v>
      </c>
      <c r="H1614" s="214">
        <f>Permitted_sources!Y1229</f>
        <v>0</v>
      </c>
      <c r="I1614" s="214">
        <f>Permitted_sources!Z1229</f>
        <v>0</v>
      </c>
      <c r="J1614" s="214">
        <f>Permitted_sources!AA1229</f>
        <v>0</v>
      </c>
      <c r="K1614" s="395" t="str">
        <f t="shared" si="25"/>
        <v>Tribal/Non-tribal</v>
      </c>
    </row>
    <row r="1615" spans="1:11" s="33" customFormat="1">
      <c r="A1615" s="33" t="s">
        <v>387</v>
      </c>
      <c r="B1615" s="33" t="str">
        <f>Permitted_sources!B1230</f>
        <v>35</v>
      </c>
      <c r="C1615" s="33" t="str">
        <f>Permitted_sources!C1230</f>
        <v>3504502</v>
      </c>
      <c r="D1615" s="33" t="str">
        <f>Permitted_sources!V1230</f>
        <v>31000299</v>
      </c>
      <c r="E1615" s="33" t="str">
        <f>VLOOKUP(D1615,SCC_xref!$L$6:$M2033,2,FALSE)</f>
        <v>Permitted Natural Gas Production, Other Not Classified</v>
      </c>
      <c r="F1615" s="214">
        <f>Permitted_sources!W1230</f>
        <v>0</v>
      </c>
      <c r="G1615" s="214">
        <f>Permitted_sources!X1230</f>
        <v>9.6999999999999993</v>
      </c>
      <c r="H1615" s="214">
        <f>Permitted_sources!Y1230</f>
        <v>0</v>
      </c>
      <c r="I1615" s="214">
        <f>Permitted_sources!Z1230</f>
        <v>0</v>
      </c>
      <c r="J1615" s="214">
        <f>Permitted_sources!AA1230</f>
        <v>0</v>
      </c>
      <c r="K1615" s="395" t="str">
        <f t="shared" si="25"/>
        <v>Tribal/Non-tribal</v>
      </c>
    </row>
    <row r="1616" spans="1:11" s="33" customFormat="1">
      <c r="A1616" s="33" t="s">
        <v>387</v>
      </c>
      <c r="B1616" s="33" t="str">
        <f>Permitted_sources!B1231</f>
        <v>35</v>
      </c>
      <c r="C1616" s="33" t="str">
        <f>Permitted_sources!C1231</f>
        <v>3504502</v>
      </c>
      <c r="D1616" s="33" t="str">
        <f>Permitted_sources!V1231</f>
        <v>20200254</v>
      </c>
      <c r="E1616" s="33" t="str">
        <f>VLOOKUP(D1616,SCC_xref!$L$6:$M2034,2,FALSE)</f>
        <v>Permitted Compressor Engines</v>
      </c>
      <c r="F1616" s="214">
        <f>Permitted_sources!W1231</f>
        <v>15.581</v>
      </c>
      <c r="G1616" s="214">
        <f>Permitted_sources!X1231</f>
        <v>3.1779999999999999</v>
      </c>
      <c r="H1616" s="214">
        <f>Permitted_sources!Y1231</f>
        <v>14.802</v>
      </c>
      <c r="I1616" s="214">
        <f>Permitted_sources!Z1231</f>
        <v>1.6E-2</v>
      </c>
      <c r="J1616" s="214">
        <f>Permitted_sources!AA1231</f>
        <v>0.26700000000000002</v>
      </c>
      <c r="K1616" s="395" t="str">
        <f t="shared" si="25"/>
        <v>Tribal/Non-tribal</v>
      </c>
    </row>
    <row r="1617" spans="1:11" s="33" customFormat="1">
      <c r="A1617" s="33" t="s">
        <v>387</v>
      </c>
      <c r="B1617" s="33" t="str">
        <f>Permitted_sources!B1232</f>
        <v>35</v>
      </c>
      <c r="C1617" s="33" t="str">
        <f>Permitted_sources!C1232</f>
        <v>3504502</v>
      </c>
      <c r="D1617" s="33" t="str">
        <f>Permitted_sources!V1232</f>
        <v>20200254</v>
      </c>
      <c r="E1617" s="33" t="str">
        <f>VLOOKUP(D1617,SCC_xref!$L$6:$M2035,2,FALSE)</f>
        <v>Permitted Compressor Engines</v>
      </c>
      <c r="F1617" s="214">
        <f>Permitted_sources!W1232</f>
        <v>17.385000000000002</v>
      </c>
      <c r="G1617" s="214">
        <f>Permitted_sources!X1232</f>
        <v>3.5470000000000002</v>
      </c>
      <c r="H1617" s="214">
        <f>Permitted_sources!Y1232</f>
        <v>16.515999999999998</v>
      </c>
      <c r="I1617" s="214">
        <f>Permitted_sources!Z1232</f>
        <v>1.7000000000000001E-2</v>
      </c>
      <c r="J1617" s="214">
        <f>Permitted_sources!AA1232</f>
        <v>0.29799999999999999</v>
      </c>
      <c r="K1617" s="395" t="str">
        <f t="shared" si="25"/>
        <v>Tribal/Non-tribal</v>
      </c>
    </row>
    <row r="1618" spans="1:11" s="33" customFormat="1">
      <c r="A1618" s="33" t="s">
        <v>387</v>
      </c>
      <c r="B1618" s="33" t="str">
        <f>Permitted_sources!B1233</f>
        <v>35</v>
      </c>
      <c r="C1618" s="33" t="str">
        <f>Permitted_sources!C1233</f>
        <v>3504502</v>
      </c>
      <c r="D1618" s="33" t="str">
        <f>Permitted_sources!V1233</f>
        <v>31000404</v>
      </c>
      <c r="E1618" s="33" t="str">
        <f>VLOOKUP(D1618,SCC_xref!$L$6:$M2036,2,FALSE)</f>
        <v>Permitted Process Heaters</v>
      </c>
      <c r="F1618" s="214">
        <f>Permitted_sources!W1233</f>
        <v>2.1880000000000002</v>
      </c>
      <c r="G1618" s="214">
        <f>Permitted_sources!X1233</f>
        <v>0</v>
      </c>
      <c r="H1618" s="214">
        <f>Permitted_sources!Y1233</f>
        <v>1.8380000000000001</v>
      </c>
      <c r="I1618" s="214">
        <f>Permitted_sources!Z1233</f>
        <v>1.2999999999999999E-2</v>
      </c>
      <c r="J1618" s="214">
        <f>Permitted_sources!AA1233</f>
        <v>0.16600000000000001</v>
      </c>
      <c r="K1618" s="395" t="str">
        <f t="shared" si="25"/>
        <v>Tribal/Non-tribal</v>
      </c>
    </row>
    <row r="1619" spans="1:11" s="33" customFormat="1">
      <c r="A1619" s="33" t="s">
        <v>387</v>
      </c>
      <c r="B1619" s="33" t="str">
        <f>Permitted_sources!B1234</f>
        <v>35</v>
      </c>
      <c r="C1619" s="33" t="str">
        <f>Permitted_sources!C1234</f>
        <v>3504502</v>
      </c>
      <c r="D1619" s="33" t="str">
        <f>Permitted_sources!V1234</f>
        <v>31000404</v>
      </c>
      <c r="E1619" s="33" t="str">
        <f>VLOOKUP(D1619,SCC_xref!$L$6:$M2037,2,FALSE)</f>
        <v>Permitted Process Heaters</v>
      </c>
      <c r="F1619" s="214">
        <f>Permitted_sources!W1234</f>
        <v>2.1880000000000002</v>
      </c>
      <c r="G1619" s="214">
        <f>Permitted_sources!X1234</f>
        <v>0</v>
      </c>
      <c r="H1619" s="214">
        <f>Permitted_sources!Y1234</f>
        <v>1.8380000000000001</v>
      </c>
      <c r="I1619" s="214">
        <f>Permitted_sources!Z1234</f>
        <v>1.2999999999999999E-2</v>
      </c>
      <c r="J1619" s="214">
        <f>Permitted_sources!AA1234</f>
        <v>0.16600000000000001</v>
      </c>
      <c r="K1619" s="395" t="str">
        <f t="shared" si="25"/>
        <v>Tribal/Non-tribal</v>
      </c>
    </row>
    <row r="1620" spans="1:11" s="33" customFormat="1">
      <c r="A1620" s="33" t="s">
        <v>387</v>
      </c>
      <c r="B1620" s="33" t="str">
        <f>Permitted_sources!B1235</f>
        <v>35</v>
      </c>
      <c r="C1620" s="33" t="str">
        <f>Permitted_sources!C1235</f>
        <v>3504502</v>
      </c>
      <c r="D1620" s="33" t="str">
        <f>Permitted_sources!V1235</f>
        <v>31000227</v>
      </c>
      <c r="E1620" s="33" t="str">
        <f>VLOOKUP(D1620,SCC_xref!$L$6:$M2038,2,FALSE)</f>
        <v>Permitted Dehydrator</v>
      </c>
      <c r="F1620" s="214">
        <f>Permitted_sources!W1235</f>
        <v>0</v>
      </c>
      <c r="G1620" s="214">
        <f>Permitted_sources!X1235</f>
        <v>4.4459999999999997</v>
      </c>
      <c r="H1620" s="214">
        <f>Permitted_sources!Y1235</f>
        <v>0</v>
      </c>
      <c r="I1620" s="214">
        <f>Permitted_sources!Z1235</f>
        <v>0</v>
      </c>
      <c r="J1620" s="214">
        <f>Permitted_sources!AA1235</f>
        <v>0</v>
      </c>
      <c r="K1620" s="395" t="str">
        <f t="shared" si="25"/>
        <v>Tribal/Non-tribal</v>
      </c>
    </row>
    <row r="1621" spans="1:11" s="33" customFormat="1">
      <c r="A1621" s="33" t="s">
        <v>387</v>
      </c>
      <c r="B1621" s="33" t="str">
        <f>Permitted_sources!B1236</f>
        <v>35</v>
      </c>
      <c r="C1621" s="33" t="str">
        <f>Permitted_sources!C1236</f>
        <v>3504502</v>
      </c>
      <c r="D1621" s="33" t="str">
        <f>Permitted_sources!V1236</f>
        <v>31000404</v>
      </c>
      <c r="E1621" s="33" t="str">
        <f>VLOOKUP(D1621,SCC_xref!$L$6:$M2039,2,FALSE)</f>
        <v>Permitted Process Heaters</v>
      </c>
      <c r="F1621" s="214">
        <f>Permitted_sources!W1236</f>
        <v>12.087</v>
      </c>
      <c r="G1621" s="214">
        <f>Permitted_sources!X1236</f>
        <v>0.66500000000000004</v>
      </c>
      <c r="H1621" s="214">
        <f>Permitted_sources!Y1236</f>
        <v>10.153</v>
      </c>
      <c r="I1621" s="214">
        <f>Permitted_sources!Z1236</f>
        <v>7.1999999999999995E-2</v>
      </c>
      <c r="J1621" s="214">
        <f>Permitted_sources!AA1236</f>
        <v>0.91900000000000004</v>
      </c>
      <c r="K1621" s="395" t="str">
        <f t="shared" si="25"/>
        <v>Tribal/Non-tribal</v>
      </c>
    </row>
    <row r="1622" spans="1:11" s="33" customFormat="1">
      <c r="A1622" s="33" t="s">
        <v>387</v>
      </c>
      <c r="B1622" s="33" t="str">
        <f>Permitted_sources!B1237</f>
        <v>35</v>
      </c>
      <c r="C1622" s="33" t="str">
        <f>Permitted_sources!C1237</f>
        <v>3504502</v>
      </c>
      <c r="D1622" s="33" t="str">
        <f>Permitted_sources!V1237</f>
        <v>31000227</v>
      </c>
      <c r="E1622" s="33" t="str">
        <f>VLOOKUP(D1622,SCC_xref!$L$6:$M2040,2,FALSE)</f>
        <v>Permitted Dehydrator</v>
      </c>
      <c r="F1622" s="214">
        <f>Permitted_sources!W1237</f>
        <v>0</v>
      </c>
      <c r="G1622" s="214">
        <f>Permitted_sources!X1237</f>
        <v>1.006</v>
      </c>
      <c r="H1622" s="214">
        <f>Permitted_sources!Y1237</f>
        <v>0</v>
      </c>
      <c r="I1622" s="214">
        <f>Permitted_sources!Z1237</f>
        <v>0</v>
      </c>
      <c r="J1622" s="214">
        <f>Permitted_sources!AA1237</f>
        <v>0</v>
      </c>
      <c r="K1622" s="395" t="str">
        <f t="shared" si="25"/>
        <v>Tribal/Non-tribal</v>
      </c>
    </row>
    <row r="1623" spans="1:11" s="33" customFormat="1">
      <c r="A1623" s="33" t="s">
        <v>387</v>
      </c>
      <c r="B1623" s="33" t="str">
        <f>Permitted_sources!B1238</f>
        <v>35</v>
      </c>
      <c r="C1623" s="33" t="str">
        <f>Permitted_sources!C1238</f>
        <v>3504502</v>
      </c>
      <c r="D1623" s="33" t="str">
        <f>Permitted_sources!V1238</f>
        <v>20200254</v>
      </c>
      <c r="E1623" s="33" t="str">
        <f>VLOOKUP(D1623,SCC_xref!$L$6:$M2041,2,FALSE)</f>
        <v>Permitted Compressor Engines</v>
      </c>
      <c r="F1623" s="214">
        <f>Permitted_sources!W1238</f>
        <v>19.452000000000002</v>
      </c>
      <c r="G1623" s="214">
        <f>Permitted_sources!X1238</f>
        <v>4.28</v>
      </c>
      <c r="H1623" s="214">
        <f>Permitted_sources!Y1238</f>
        <v>18.48</v>
      </c>
      <c r="I1623" s="214">
        <f>Permitted_sources!Z1238</f>
        <v>0.02</v>
      </c>
      <c r="J1623" s="214">
        <f>Permitted_sources!AA1238</f>
        <v>0.33300000000000002</v>
      </c>
      <c r="K1623" s="395" t="str">
        <f t="shared" si="25"/>
        <v>Tribal/Non-tribal</v>
      </c>
    </row>
    <row r="1624" spans="1:11" s="33" customFormat="1">
      <c r="A1624" s="33" t="s">
        <v>387</v>
      </c>
      <c r="B1624" s="33" t="str">
        <f>Permitted_sources!B1239</f>
        <v>35</v>
      </c>
      <c r="C1624" s="33" t="str">
        <f>Permitted_sources!C1239</f>
        <v>3504502</v>
      </c>
      <c r="D1624" s="33" t="str">
        <f>Permitted_sources!V1239</f>
        <v>20200254</v>
      </c>
      <c r="E1624" s="33" t="str">
        <f>VLOOKUP(D1624,SCC_xref!$L$6:$M2042,2,FALSE)</f>
        <v>Permitted Compressor Engines</v>
      </c>
      <c r="F1624" s="214">
        <f>Permitted_sources!W1239</f>
        <v>14.568</v>
      </c>
      <c r="G1624" s="214">
        <f>Permitted_sources!X1239</f>
        <v>3.2050000000000001</v>
      </c>
      <c r="H1624" s="214">
        <f>Permitted_sources!Y1239</f>
        <v>13.84</v>
      </c>
      <c r="I1624" s="214">
        <f>Permitted_sources!Z1239</f>
        <v>1.4999999999999999E-2</v>
      </c>
      <c r="J1624" s="214">
        <f>Permitted_sources!AA1239</f>
        <v>0.249</v>
      </c>
      <c r="K1624" s="395" t="str">
        <f t="shared" si="25"/>
        <v>Tribal/Non-tribal</v>
      </c>
    </row>
    <row r="1625" spans="1:11" s="33" customFormat="1">
      <c r="A1625" s="33" t="s">
        <v>387</v>
      </c>
      <c r="B1625" s="33" t="str">
        <f>Permitted_sources!B1240</f>
        <v>35</v>
      </c>
      <c r="C1625" s="33" t="str">
        <f>Permitted_sources!C1240</f>
        <v>3504502</v>
      </c>
      <c r="D1625" s="33" t="str">
        <f>Permitted_sources!V1240</f>
        <v>31000205</v>
      </c>
      <c r="E1625" s="33" t="str">
        <f>VLOOKUP(D1625,SCC_xref!$L$6:$M2043,2,FALSE)</f>
        <v>Permitted Natural Gas Production, Flares</v>
      </c>
      <c r="F1625" s="214">
        <f>Permitted_sources!W1240</f>
        <v>0.36399999999999999</v>
      </c>
      <c r="G1625" s="214">
        <f>Permitted_sources!X1240</f>
        <v>0.28599999999999998</v>
      </c>
      <c r="H1625" s="214">
        <f>Permitted_sources!Y1240</f>
        <v>0.72699999999999998</v>
      </c>
      <c r="I1625" s="214">
        <f>Permitted_sources!Z1240</f>
        <v>0</v>
      </c>
      <c r="J1625" s="214">
        <f>Permitted_sources!AA1240</f>
        <v>0</v>
      </c>
      <c r="K1625" s="395" t="str">
        <f t="shared" si="25"/>
        <v>Tribal/Non-tribal</v>
      </c>
    </row>
    <row r="1626" spans="1:11" s="33" customFormat="1">
      <c r="A1626" s="33" t="s">
        <v>387</v>
      </c>
      <c r="B1626" s="33" t="str">
        <f>Permitted_sources!B1241</f>
        <v>35</v>
      </c>
      <c r="C1626" s="33" t="str">
        <f>Permitted_sources!C1241</f>
        <v>3504502</v>
      </c>
      <c r="D1626" s="33" t="str">
        <f>Permitted_sources!V1241</f>
        <v>40400311</v>
      </c>
      <c r="E1626" s="33" t="str">
        <f>VLOOKUP(D1626,SCC_xref!$L$6:$M2044,2,FALSE)</f>
        <v>Permitted Tank Losses</v>
      </c>
      <c r="F1626" s="214">
        <f>Permitted_sources!W1241</f>
        <v>0</v>
      </c>
      <c r="G1626" s="214">
        <f>Permitted_sources!X1241</f>
        <v>18</v>
      </c>
      <c r="H1626" s="214">
        <f>Permitted_sources!Y1241</f>
        <v>0</v>
      </c>
      <c r="I1626" s="214">
        <f>Permitted_sources!Z1241</f>
        <v>0</v>
      </c>
      <c r="J1626" s="214">
        <f>Permitted_sources!AA1241</f>
        <v>0</v>
      </c>
      <c r="K1626" s="395" t="str">
        <f t="shared" si="25"/>
        <v>Tribal/Non-tribal</v>
      </c>
    </row>
    <row r="1627" spans="1:11" s="33" customFormat="1">
      <c r="A1627" s="33" t="s">
        <v>387</v>
      </c>
      <c r="B1627" s="33" t="str">
        <f>Permitted_sources!B1242</f>
        <v>35</v>
      </c>
      <c r="C1627" s="33" t="str">
        <f>Permitted_sources!C1242</f>
        <v>3504502</v>
      </c>
      <c r="D1627" s="33" t="str">
        <f>Permitted_sources!V1242</f>
        <v>40400311</v>
      </c>
      <c r="E1627" s="33" t="str">
        <f>VLOOKUP(D1627,SCC_xref!$L$6:$M2045,2,FALSE)</f>
        <v>Permitted Tank Losses</v>
      </c>
      <c r="F1627" s="214">
        <f>Permitted_sources!W1242</f>
        <v>0</v>
      </c>
      <c r="G1627" s="214">
        <f>Permitted_sources!X1242</f>
        <v>1.827</v>
      </c>
      <c r="H1627" s="214">
        <f>Permitted_sources!Y1242</f>
        <v>0</v>
      </c>
      <c r="I1627" s="214">
        <f>Permitted_sources!Z1242</f>
        <v>0</v>
      </c>
      <c r="J1627" s="214">
        <f>Permitted_sources!AA1242</f>
        <v>0</v>
      </c>
      <c r="K1627" s="395" t="str">
        <f t="shared" si="25"/>
        <v>Tribal/Non-tribal</v>
      </c>
    </row>
    <row r="1628" spans="1:11" s="33" customFormat="1">
      <c r="A1628" s="33" t="s">
        <v>387</v>
      </c>
      <c r="B1628" s="33" t="str">
        <f>Permitted_sources!B1243</f>
        <v>35</v>
      </c>
      <c r="C1628" s="33" t="str">
        <f>Permitted_sources!C1243</f>
        <v>3504502</v>
      </c>
      <c r="D1628" s="33" t="str">
        <f>Permitted_sources!V1243</f>
        <v>40400311</v>
      </c>
      <c r="E1628" s="33" t="str">
        <f>VLOOKUP(D1628,SCC_xref!$L$6:$M2046,2,FALSE)</f>
        <v>Permitted Tank Losses</v>
      </c>
      <c r="F1628" s="214">
        <f>Permitted_sources!W1243</f>
        <v>0</v>
      </c>
      <c r="G1628" s="214">
        <f>Permitted_sources!X1243</f>
        <v>1.827</v>
      </c>
      <c r="H1628" s="214">
        <f>Permitted_sources!Y1243</f>
        <v>0</v>
      </c>
      <c r="I1628" s="214">
        <f>Permitted_sources!Z1243</f>
        <v>0</v>
      </c>
      <c r="J1628" s="214">
        <f>Permitted_sources!AA1243</f>
        <v>0</v>
      </c>
      <c r="K1628" s="395" t="str">
        <f t="shared" si="25"/>
        <v>Tribal/Non-tribal</v>
      </c>
    </row>
    <row r="1629" spans="1:11" s="33" customFormat="1">
      <c r="A1629" s="33" t="s">
        <v>387</v>
      </c>
      <c r="B1629" s="33" t="str">
        <f>Permitted_sources!B1244</f>
        <v>35</v>
      </c>
      <c r="C1629" s="33" t="str">
        <f>Permitted_sources!C1244</f>
        <v>3504502</v>
      </c>
      <c r="D1629" s="33" t="str">
        <f>Permitted_sources!V1244</f>
        <v>40400311</v>
      </c>
      <c r="E1629" s="33" t="str">
        <f>VLOOKUP(D1629,SCC_xref!$L$6:$M2047,2,FALSE)</f>
        <v>Permitted Tank Losses</v>
      </c>
      <c r="F1629" s="214">
        <f>Permitted_sources!W1244</f>
        <v>0</v>
      </c>
      <c r="G1629" s="214">
        <f>Permitted_sources!X1244</f>
        <v>1.827</v>
      </c>
      <c r="H1629" s="214">
        <f>Permitted_sources!Y1244</f>
        <v>0</v>
      </c>
      <c r="I1629" s="214">
        <f>Permitted_sources!Z1244</f>
        <v>0</v>
      </c>
      <c r="J1629" s="214">
        <f>Permitted_sources!AA1244</f>
        <v>0</v>
      </c>
      <c r="K1629" s="395" t="str">
        <f t="shared" si="25"/>
        <v>Tribal/Non-tribal</v>
      </c>
    </row>
    <row r="1630" spans="1:11" s="33" customFormat="1">
      <c r="A1630" s="33" t="s">
        <v>387</v>
      </c>
      <c r="B1630" s="33" t="str">
        <f>Permitted_sources!B1245</f>
        <v>35</v>
      </c>
      <c r="C1630" s="33" t="str">
        <f>Permitted_sources!C1245</f>
        <v>3504502</v>
      </c>
      <c r="D1630" s="33" t="str">
        <f>Permitted_sources!V1245</f>
        <v>40400311</v>
      </c>
      <c r="E1630" s="33" t="str">
        <f>VLOOKUP(D1630,SCC_xref!$L$6:$M2048,2,FALSE)</f>
        <v>Permitted Tank Losses</v>
      </c>
      <c r="F1630" s="214">
        <f>Permitted_sources!W1245</f>
        <v>0</v>
      </c>
      <c r="G1630" s="214">
        <f>Permitted_sources!X1245</f>
        <v>2.5329999999999999</v>
      </c>
      <c r="H1630" s="214">
        <f>Permitted_sources!Y1245</f>
        <v>0</v>
      </c>
      <c r="I1630" s="214">
        <f>Permitted_sources!Z1245</f>
        <v>0</v>
      </c>
      <c r="J1630" s="214">
        <f>Permitted_sources!AA1245</f>
        <v>0</v>
      </c>
      <c r="K1630" s="395" t="str">
        <f t="shared" si="25"/>
        <v>Tribal/Non-tribal</v>
      </c>
    </row>
    <row r="1631" spans="1:11" s="33" customFormat="1">
      <c r="A1631" s="33" t="s">
        <v>387</v>
      </c>
      <c r="B1631" s="33" t="str">
        <f>Permitted_sources!B1246</f>
        <v>35</v>
      </c>
      <c r="C1631" s="33" t="str">
        <f>Permitted_sources!C1246</f>
        <v>3504502</v>
      </c>
      <c r="D1631" s="33" t="str">
        <f>Permitted_sources!V1246</f>
        <v>20200201</v>
      </c>
      <c r="E1631" s="33" t="str">
        <f>VLOOKUP(D1631,SCC_xref!$L$6:$M2049,2,FALSE)</f>
        <v>Permitted Compressor Engines</v>
      </c>
      <c r="F1631" s="214">
        <f>Permitted_sources!W1246</f>
        <v>252.26499999999999</v>
      </c>
      <c r="G1631" s="214">
        <f>Permitted_sources!X1246</f>
        <v>1.37</v>
      </c>
      <c r="H1631" s="214">
        <f>Permitted_sources!Y1246</f>
        <v>19.600000000000001</v>
      </c>
      <c r="I1631" s="214">
        <f>Permitted_sources!Z1246</f>
        <v>1.37</v>
      </c>
      <c r="J1631" s="214">
        <f>Permitted_sources!AA1246</f>
        <v>5.1689999999999996</v>
      </c>
      <c r="K1631" s="395" t="str">
        <f t="shared" si="25"/>
        <v>Tribal/Non-tribal</v>
      </c>
    </row>
    <row r="1632" spans="1:11" s="33" customFormat="1">
      <c r="A1632" s="33" t="s">
        <v>387</v>
      </c>
      <c r="B1632" s="33" t="str">
        <f>Permitted_sources!B1247</f>
        <v>35</v>
      </c>
      <c r="C1632" s="33" t="str">
        <f>Permitted_sources!C1247</f>
        <v>3504502</v>
      </c>
      <c r="D1632" s="33" t="str">
        <f>Permitted_sources!V1247</f>
        <v>20200201</v>
      </c>
      <c r="E1632" s="33" t="str">
        <f>VLOOKUP(D1632,SCC_xref!$L$6:$M2050,2,FALSE)</f>
        <v>Permitted Compressor Engines</v>
      </c>
      <c r="F1632" s="214">
        <f>Permitted_sources!W1247</f>
        <v>286.47000000000003</v>
      </c>
      <c r="G1632" s="214">
        <f>Permitted_sources!X1247</f>
        <v>1.3919999999999999</v>
      </c>
      <c r="H1632" s="214">
        <f>Permitted_sources!Y1247</f>
        <v>15.048</v>
      </c>
      <c r="I1632" s="214">
        <f>Permitted_sources!Z1247</f>
        <v>1.3919999999999999</v>
      </c>
      <c r="J1632" s="214">
        <f>Permitted_sources!AA1247</f>
        <v>5.2530000000000001</v>
      </c>
      <c r="K1632" s="395" t="str">
        <f t="shared" si="25"/>
        <v>Tribal/Non-tribal</v>
      </c>
    </row>
    <row r="1633" spans="1:11" s="33" customFormat="1">
      <c r="A1633" s="33" t="s">
        <v>387</v>
      </c>
      <c r="B1633" s="33" t="str">
        <f>Permitted_sources!B1248</f>
        <v>35</v>
      </c>
      <c r="C1633" s="33" t="str">
        <f>Permitted_sources!C1248</f>
        <v>3504502</v>
      </c>
      <c r="D1633" s="33" t="str">
        <f>Permitted_sources!V1248</f>
        <v>20200201</v>
      </c>
      <c r="E1633" s="33" t="str">
        <f>VLOOKUP(D1633,SCC_xref!$L$6:$M2051,2,FALSE)</f>
        <v>Permitted Compressor Engines</v>
      </c>
      <c r="F1633" s="214">
        <f>Permitted_sources!W1248</f>
        <v>564.85</v>
      </c>
      <c r="G1633" s="214">
        <f>Permitted_sources!X1248</f>
        <v>2</v>
      </c>
      <c r="H1633" s="214">
        <f>Permitted_sources!Y1248</f>
        <v>23.832999999999998</v>
      </c>
      <c r="I1633" s="214">
        <f>Permitted_sources!Z1248</f>
        <v>2</v>
      </c>
      <c r="J1633" s="214">
        <f>Permitted_sources!AA1248</f>
        <v>6.58</v>
      </c>
      <c r="K1633" s="395" t="str">
        <f t="shared" si="25"/>
        <v>Tribal/Non-tribal</v>
      </c>
    </row>
    <row r="1634" spans="1:11" s="33" customFormat="1">
      <c r="A1634" s="33" t="s">
        <v>387</v>
      </c>
      <c r="B1634" s="33" t="str">
        <f>Permitted_sources!B1249</f>
        <v>35</v>
      </c>
      <c r="C1634" s="33" t="str">
        <f>Permitted_sources!C1249</f>
        <v>3504502</v>
      </c>
      <c r="D1634" s="33" t="str">
        <f>Permitted_sources!V1249</f>
        <v>31000404</v>
      </c>
      <c r="E1634" s="33" t="str">
        <f>VLOOKUP(D1634,SCC_xref!$L$6:$M2052,2,FALSE)</f>
        <v>Permitted Process Heaters</v>
      </c>
      <c r="F1634" s="214">
        <f>Permitted_sources!W1249</f>
        <v>1.75</v>
      </c>
      <c r="G1634" s="214">
        <f>Permitted_sources!X1249</f>
        <v>0</v>
      </c>
      <c r="H1634" s="214">
        <f>Permitted_sources!Y1249</f>
        <v>1.47</v>
      </c>
      <c r="I1634" s="214">
        <f>Permitted_sources!Z1249</f>
        <v>0</v>
      </c>
      <c r="J1634" s="214">
        <f>Permitted_sources!AA1249</f>
        <v>0</v>
      </c>
      <c r="K1634" s="395" t="str">
        <f t="shared" si="25"/>
        <v>Tribal/Non-tribal</v>
      </c>
    </row>
    <row r="1635" spans="1:11" s="33" customFormat="1">
      <c r="A1635" s="33" t="s">
        <v>387</v>
      </c>
      <c r="B1635" s="33" t="str">
        <f>Permitted_sources!B1250</f>
        <v>35</v>
      </c>
      <c r="C1635" s="33" t="str">
        <f>Permitted_sources!C1250</f>
        <v>3504502</v>
      </c>
      <c r="D1635" s="33" t="str">
        <f>Permitted_sources!V1250</f>
        <v>40400311</v>
      </c>
      <c r="E1635" s="33" t="str">
        <f>VLOOKUP(D1635,SCC_xref!$L$6:$M2053,2,FALSE)</f>
        <v>Permitted Tank Losses</v>
      </c>
      <c r="F1635" s="214">
        <f>Permitted_sources!W1250</f>
        <v>0</v>
      </c>
      <c r="G1635" s="214">
        <f>Permitted_sources!X1250</f>
        <v>0.52</v>
      </c>
      <c r="H1635" s="214">
        <f>Permitted_sources!Y1250</f>
        <v>0</v>
      </c>
      <c r="I1635" s="214">
        <f>Permitted_sources!Z1250</f>
        <v>0</v>
      </c>
      <c r="J1635" s="214">
        <f>Permitted_sources!AA1250</f>
        <v>0</v>
      </c>
      <c r="K1635" s="395" t="str">
        <f t="shared" si="25"/>
        <v>Tribal/Non-tribal</v>
      </c>
    </row>
    <row r="1636" spans="1:11" s="33" customFormat="1">
      <c r="A1636" s="33" t="s">
        <v>387</v>
      </c>
      <c r="B1636" s="33" t="str">
        <f>Permitted_sources!B1251</f>
        <v>35</v>
      </c>
      <c r="C1636" s="33" t="str">
        <f>Permitted_sources!C1251</f>
        <v>3504502</v>
      </c>
      <c r="D1636" s="33" t="str">
        <f>Permitted_sources!V1251</f>
        <v>40400311</v>
      </c>
      <c r="E1636" s="33" t="str">
        <f>VLOOKUP(D1636,SCC_xref!$L$6:$M2054,2,FALSE)</f>
        <v>Permitted Tank Losses</v>
      </c>
      <c r="F1636" s="214">
        <f>Permitted_sources!W1251</f>
        <v>0</v>
      </c>
      <c r="G1636" s="214">
        <f>Permitted_sources!X1251</f>
        <v>1.137</v>
      </c>
      <c r="H1636" s="214">
        <f>Permitted_sources!Y1251</f>
        <v>0</v>
      </c>
      <c r="I1636" s="214">
        <f>Permitted_sources!Z1251</f>
        <v>0</v>
      </c>
      <c r="J1636" s="214">
        <f>Permitted_sources!AA1251</f>
        <v>0</v>
      </c>
      <c r="K1636" s="395" t="str">
        <f t="shared" si="25"/>
        <v>Tribal/Non-tribal</v>
      </c>
    </row>
    <row r="1637" spans="1:11" s="33" customFormat="1">
      <c r="A1637" s="33" t="s">
        <v>387</v>
      </c>
      <c r="B1637" s="33" t="str">
        <f>Permitted_sources!B1252</f>
        <v>35</v>
      </c>
      <c r="C1637" s="33" t="str">
        <f>Permitted_sources!C1252</f>
        <v>3504502</v>
      </c>
      <c r="D1637" s="33" t="str">
        <f>Permitted_sources!V1252</f>
        <v>31088811</v>
      </c>
      <c r="E1637" s="33" t="str">
        <f>VLOOKUP(D1637,SCC_xref!$L$6:$M2055,2,FALSE)</f>
        <v>Permitted Fugitives</v>
      </c>
      <c r="F1637" s="214">
        <f>Permitted_sources!W1252</f>
        <v>0</v>
      </c>
      <c r="G1637" s="214">
        <f>Permitted_sources!X1252</f>
        <v>16.91</v>
      </c>
      <c r="H1637" s="214">
        <f>Permitted_sources!Y1252</f>
        <v>0</v>
      </c>
      <c r="I1637" s="214">
        <f>Permitted_sources!Z1252</f>
        <v>0</v>
      </c>
      <c r="J1637" s="214">
        <f>Permitted_sources!AA1252</f>
        <v>0</v>
      </c>
      <c r="K1637" s="395" t="str">
        <f t="shared" si="25"/>
        <v>Tribal/Non-tribal</v>
      </c>
    </row>
    <row r="1638" spans="1:11" s="33" customFormat="1">
      <c r="A1638" s="33" t="s">
        <v>387</v>
      </c>
      <c r="B1638" s="33" t="str">
        <f>Permitted_sources!B1253</f>
        <v>35</v>
      </c>
      <c r="C1638" s="33" t="str">
        <f>Permitted_sources!C1253</f>
        <v>3504502</v>
      </c>
      <c r="D1638" s="33" t="str">
        <f>Permitted_sources!V1253</f>
        <v>31088811</v>
      </c>
      <c r="E1638" s="33" t="str">
        <f>VLOOKUP(D1638,SCC_xref!$L$6:$M2056,2,FALSE)</f>
        <v>Permitted Fugitives</v>
      </c>
      <c r="F1638" s="214">
        <f>Permitted_sources!W1253</f>
        <v>0</v>
      </c>
      <c r="G1638" s="214">
        <f>Permitted_sources!X1253</f>
        <v>9.6300000000000008</v>
      </c>
      <c r="H1638" s="214">
        <f>Permitted_sources!Y1253</f>
        <v>0</v>
      </c>
      <c r="I1638" s="214">
        <f>Permitted_sources!Z1253</f>
        <v>0</v>
      </c>
      <c r="J1638" s="214">
        <f>Permitted_sources!AA1253</f>
        <v>0</v>
      </c>
      <c r="K1638" s="395" t="str">
        <f t="shared" si="25"/>
        <v>Tribal/Non-tribal</v>
      </c>
    </row>
    <row r="1639" spans="1:11" s="33" customFormat="1">
      <c r="A1639" s="33" t="s">
        <v>387</v>
      </c>
      <c r="B1639" s="33" t="str">
        <f>Permitted_sources!B1254</f>
        <v>35</v>
      </c>
      <c r="C1639" s="33" t="str">
        <f>Permitted_sources!C1254</f>
        <v>3504502</v>
      </c>
      <c r="D1639" s="33" t="str">
        <f>Permitted_sources!V1254</f>
        <v>31000223</v>
      </c>
      <c r="E1639" s="33" t="str">
        <f>VLOOKUP(D1639,SCC_xref!$L$6:$M2057,2,FALSE)</f>
        <v>Permitted Natural Gas Processing Facilities, Relief Valves</v>
      </c>
      <c r="F1639" s="214">
        <f>Permitted_sources!W1254</f>
        <v>0</v>
      </c>
      <c r="G1639" s="214">
        <f>Permitted_sources!X1254</f>
        <v>3.41</v>
      </c>
      <c r="H1639" s="214">
        <f>Permitted_sources!Y1254</f>
        <v>0</v>
      </c>
      <c r="I1639" s="214">
        <f>Permitted_sources!Z1254</f>
        <v>0</v>
      </c>
      <c r="J1639" s="214">
        <f>Permitted_sources!AA1254</f>
        <v>0</v>
      </c>
      <c r="K1639" s="395" t="str">
        <f t="shared" si="25"/>
        <v>Tribal/Non-tribal</v>
      </c>
    </row>
    <row r="1640" spans="1:11" s="33" customFormat="1">
      <c r="A1640" s="33" t="s">
        <v>387</v>
      </c>
      <c r="B1640" s="33" t="str">
        <f>Permitted_sources!B1255</f>
        <v>35</v>
      </c>
      <c r="C1640" s="33" t="str">
        <f>Permitted_sources!C1255</f>
        <v>3504502</v>
      </c>
      <c r="D1640" s="33" t="str">
        <f>Permitted_sources!V1255</f>
        <v>31000223</v>
      </c>
      <c r="E1640" s="33" t="str">
        <f>VLOOKUP(D1640,SCC_xref!$L$6:$M2058,2,FALSE)</f>
        <v>Permitted Natural Gas Processing Facilities, Relief Valves</v>
      </c>
      <c r="F1640" s="214">
        <f>Permitted_sources!W1255</f>
        <v>0</v>
      </c>
      <c r="G1640" s="214">
        <f>Permitted_sources!X1255</f>
        <v>2.39</v>
      </c>
      <c r="H1640" s="214">
        <f>Permitted_sources!Y1255</f>
        <v>0</v>
      </c>
      <c r="I1640" s="214">
        <f>Permitted_sources!Z1255</f>
        <v>0</v>
      </c>
      <c r="J1640" s="214">
        <f>Permitted_sources!AA1255</f>
        <v>0</v>
      </c>
      <c r="K1640" s="395" t="str">
        <f t="shared" si="25"/>
        <v>Tribal/Non-tribal</v>
      </c>
    </row>
    <row r="1641" spans="1:11" s="33" customFormat="1">
      <c r="A1641" s="33" t="s">
        <v>387</v>
      </c>
      <c r="B1641" s="33" t="str">
        <f>Permitted_sources!B1256</f>
        <v>35</v>
      </c>
      <c r="C1641" s="33" t="str">
        <f>Permitted_sources!C1256</f>
        <v>3504502</v>
      </c>
      <c r="D1641" s="33" t="str">
        <f>Permitted_sources!V1256</f>
        <v>31088811</v>
      </c>
      <c r="E1641" s="33" t="str">
        <f>VLOOKUP(D1641,SCC_xref!$L$6:$M2059,2,FALSE)</f>
        <v>Permitted Fugitives</v>
      </c>
      <c r="F1641" s="214">
        <f>Permitted_sources!W1256</f>
        <v>0</v>
      </c>
      <c r="G1641" s="214">
        <f>Permitted_sources!X1256</f>
        <v>0</v>
      </c>
      <c r="H1641" s="214">
        <f>Permitted_sources!Y1256</f>
        <v>0</v>
      </c>
      <c r="I1641" s="214">
        <f>Permitted_sources!Z1256</f>
        <v>0</v>
      </c>
      <c r="J1641" s="214">
        <f>Permitted_sources!AA1256</f>
        <v>2.6</v>
      </c>
      <c r="K1641" s="395" t="str">
        <f t="shared" si="25"/>
        <v>Tribal/Non-tribal</v>
      </c>
    </row>
    <row r="1642" spans="1:11" s="33" customFormat="1">
      <c r="A1642" s="33" t="s">
        <v>387</v>
      </c>
      <c r="B1642" s="33" t="str">
        <f>Permitted_sources!B1257</f>
        <v>35</v>
      </c>
      <c r="C1642" s="33" t="str">
        <f>Permitted_sources!C1257</f>
        <v>3503902</v>
      </c>
      <c r="D1642" s="33" t="str">
        <f>Permitted_sources!V1257</f>
        <v>31000305</v>
      </c>
      <c r="E1642" s="33" t="str">
        <f>VLOOKUP(D1642,SCC_xref!$L$6:$M2060,2,FALSE)</f>
        <v>Permitted Natural Gas Production, Gas Sweetening: Amine Process</v>
      </c>
      <c r="F1642" s="214">
        <f>Permitted_sources!W1257</f>
        <v>0</v>
      </c>
      <c r="G1642" s="214">
        <f>Permitted_sources!X1257</f>
        <v>0</v>
      </c>
      <c r="H1642" s="214">
        <f>Permitted_sources!Y1257</f>
        <v>0.01</v>
      </c>
      <c r="I1642" s="214">
        <f>Permitted_sources!Z1257</f>
        <v>0.01</v>
      </c>
      <c r="J1642" s="214">
        <f>Permitted_sources!AA1257</f>
        <v>1E-3</v>
      </c>
      <c r="K1642" s="395" t="str">
        <f t="shared" si="25"/>
        <v>Tribal/Non-tribal</v>
      </c>
    </row>
    <row r="1643" spans="1:11" s="33" customFormat="1">
      <c r="A1643" s="33" t="s">
        <v>387</v>
      </c>
      <c r="B1643" s="33" t="str">
        <f>Permitted_sources!B1258</f>
        <v>35</v>
      </c>
      <c r="C1643" s="33" t="str">
        <f>Permitted_sources!C1258</f>
        <v>3503902</v>
      </c>
      <c r="D1643" s="33" t="str">
        <f>Permitted_sources!V1258</f>
        <v>31000301</v>
      </c>
      <c r="E1643" s="33" t="str">
        <f>VLOOKUP(D1643,SCC_xref!$L$6:$M2061,2,FALSE)</f>
        <v>Permitted Dehydrator</v>
      </c>
      <c r="F1643" s="214">
        <f>Permitted_sources!W1258</f>
        <v>0</v>
      </c>
      <c r="G1643" s="214">
        <f>Permitted_sources!X1258</f>
        <v>0.02</v>
      </c>
      <c r="H1643" s="214">
        <f>Permitted_sources!Y1258</f>
        <v>0</v>
      </c>
      <c r="I1643" s="214">
        <f>Permitted_sources!Z1258</f>
        <v>0</v>
      </c>
      <c r="J1643" s="214">
        <f>Permitted_sources!AA1258</f>
        <v>0</v>
      </c>
      <c r="K1643" s="395" t="str">
        <f t="shared" si="25"/>
        <v>Tribal/Non-tribal</v>
      </c>
    </row>
    <row r="1644" spans="1:11" s="33" customFormat="1">
      <c r="A1644" s="33" t="s">
        <v>387</v>
      </c>
      <c r="B1644" s="33" t="str">
        <f>Permitted_sources!B1259</f>
        <v>35</v>
      </c>
      <c r="C1644" s="33" t="str">
        <f>Permitted_sources!C1259</f>
        <v>3503902</v>
      </c>
      <c r="D1644" s="33" t="str">
        <f>Permitted_sources!V1259</f>
        <v>31000302</v>
      </c>
      <c r="E1644" s="33" t="str">
        <f>VLOOKUP(D1644,SCC_xref!$L$6:$M2062,2,FALSE)</f>
        <v>Permitted Dehydrator</v>
      </c>
      <c r="F1644" s="214">
        <f>Permitted_sources!W1259</f>
        <v>0.32</v>
      </c>
      <c r="G1644" s="214">
        <f>Permitted_sources!X1259</f>
        <v>0.02</v>
      </c>
      <c r="H1644" s="214">
        <f>Permitted_sources!Y1259</f>
        <v>0.27</v>
      </c>
      <c r="I1644" s="214">
        <f>Permitted_sources!Z1259</f>
        <v>0.01</v>
      </c>
      <c r="J1644" s="214">
        <f>Permitted_sources!AA1259</f>
        <v>0.02</v>
      </c>
      <c r="K1644" s="395" t="str">
        <f t="shared" si="25"/>
        <v>Tribal/Non-tribal</v>
      </c>
    </row>
    <row r="1645" spans="1:11" s="33" customFormat="1">
      <c r="A1645" s="33" t="s">
        <v>387</v>
      </c>
      <c r="B1645" s="33" t="str">
        <f>Permitted_sources!B1260</f>
        <v>35</v>
      </c>
      <c r="C1645" s="33" t="str">
        <f>Permitted_sources!C1260</f>
        <v>3503902</v>
      </c>
      <c r="D1645" s="33" t="str">
        <f>Permitted_sources!V1260</f>
        <v>20200254</v>
      </c>
      <c r="E1645" s="33" t="str">
        <f>VLOOKUP(D1645,SCC_xref!$L$6:$M2063,2,FALSE)</f>
        <v>Permitted Compressor Engines</v>
      </c>
      <c r="F1645" s="214">
        <f>Permitted_sources!W1260</f>
        <v>29.5</v>
      </c>
      <c r="G1645" s="214">
        <f>Permitted_sources!X1260</f>
        <v>4.3</v>
      </c>
      <c r="H1645" s="214">
        <f>Permitted_sources!Y1260</f>
        <v>17</v>
      </c>
      <c r="I1645" s="214">
        <f>Permitted_sources!Z1260</f>
        <v>0</v>
      </c>
      <c r="J1645" s="214">
        <f>Permitted_sources!AA1260</f>
        <v>3.0000000000000001E-3</v>
      </c>
      <c r="K1645" s="395" t="str">
        <f t="shared" si="25"/>
        <v>Tribal/Non-tribal</v>
      </c>
    </row>
    <row r="1646" spans="1:11" s="33" customFormat="1">
      <c r="A1646" s="33" t="s">
        <v>387</v>
      </c>
      <c r="B1646" s="33" t="str">
        <f>Permitted_sources!B1261</f>
        <v>35</v>
      </c>
      <c r="C1646" s="33" t="str">
        <f>Permitted_sources!C1261</f>
        <v>3503902</v>
      </c>
      <c r="D1646" s="33" t="str">
        <f>Permitted_sources!V1261</f>
        <v>20200254</v>
      </c>
      <c r="E1646" s="33" t="str">
        <f>VLOOKUP(D1646,SCC_xref!$L$6:$M2064,2,FALSE)</f>
        <v>Permitted Compressor Engines</v>
      </c>
      <c r="F1646" s="214">
        <f>Permitted_sources!W1261</f>
        <v>29.7</v>
      </c>
      <c r="G1646" s="214">
        <f>Permitted_sources!X1261</f>
        <v>4.3</v>
      </c>
      <c r="H1646" s="214">
        <f>Permitted_sources!Y1261</f>
        <v>17.100000000000001</v>
      </c>
      <c r="I1646" s="214">
        <f>Permitted_sources!Z1261</f>
        <v>0</v>
      </c>
      <c r="J1646" s="214">
        <f>Permitted_sources!AA1261</f>
        <v>3.0000000000000001E-3</v>
      </c>
      <c r="K1646" s="395" t="str">
        <f t="shared" si="25"/>
        <v>Tribal/Non-tribal</v>
      </c>
    </row>
    <row r="1647" spans="1:11" s="33" customFormat="1">
      <c r="A1647" s="33" t="s">
        <v>387</v>
      </c>
      <c r="B1647" s="33" t="str">
        <f>Permitted_sources!B1262</f>
        <v>35</v>
      </c>
      <c r="C1647" s="33" t="str">
        <f>Permitted_sources!C1262</f>
        <v>3503902</v>
      </c>
      <c r="D1647" s="33" t="str">
        <f>Permitted_sources!V1262</f>
        <v>31000305</v>
      </c>
      <c r="E1647" s="33" t="str">
        <f>VLOOKUP(D1647,SCC_xref!$L$6:$M2065,2,FALSE)</f>
        <v>Permitted Natural Gas Production, Gas Sweetening: Amine Process</v>
      </c>
      <c r="F1647" s="214">
        <f>Permitted_sources!W1262</f>
        <v>0.02</v>
      </c>
      <c r="G1647" s="214">
        <f>Permitted_sources!X1262</f>
        <v>0.01</v>
      </c>
      <c r="H1647" s="214">
        <f>Permitted_sources!Y1262</f>
        <v>0.01</v>
      </c>
      <c r="I1647" s="214">
        <f>Permitted_sources!Z1262</f>
        <v>0.45</v>
      </c>
      <c r="J1647" s="214">
        <f>Permitted_sources!AA1262</f>
        <v>0</v>
      </c>
      <c r="K1647" s="395" t="str">
        <f t="shared" si="25"/>
        <v>Tribal/Non-tribal</v>
      </c>
    </row>
    <row r="1648" spans="1:11" s="33" customFormat="1">
      <c r="A1648" s="33" t="s">
        <v>387</v>
      </c>
      <c r="B1648" s="33" t="str">
        <f>Permitted_sources!B1263</f>
        <v>35</v>
      </c>
      <c r="C1648" s="33" t="str">
        <f>Permitted_sources!C1263</f>
        <v>3503902</v>
      </c>
      <c r="D1648" s="33" t="str">
        <f>Permitted_sources!V1263</f>
        <v>20200254</v>
      </c>
      <c r="E1648" s="33" t="str">
        <f>VLOOKUP(D1648,SCC_xref!$L$6:$M2066,2,FALSE)</f>
        <v>Permitted Compressor Engines</v>
      </c>
      <c r="F1648" s="214">
        <f>Permitted_sources!W1263</f>
        <v>29.7</v>
      </c>
      <c r="G1648" s="214">
        <f>Permitted_sources!X1263</f>
        <v>4.3</v>
      </c>
      <c r="H1648" s="214">
        <f>Permitted_sources!Y1263</f>
        <v>17.100000000000001</v>
      </c>
      <c r="I1648" s="214">
        <f>Permitted_sources!Z1263</f>
        <v>0</v>
      </c>
      <c r="J1648" s="214">
        <f>Permitted_sources!AA1263</f>
        <v>3.0000000000000001E-3</v>
      </c>
      <c r="K1648" s="395" t="str">
        <f t="shared" si="25"/>
        <v>Tribal/Non-tribal</v>
      </c>
    </row>
    <row r="1649" spans="1:11" s="33" customFormat="1">
      <c r="A1649" s="33" t="s">
        <v>387</v>
      </c>
      <c r="B1649" s="33" t="str">
        <f>Permitted_sources!B1264</f>
        <v>35</v>
      </c>
      <c r="C1649" s="33" t="str">
        <f>Permitted_sources!C1264</f>
        <v>3503902</v>
      </c>
      <c r="D1649" s="33" t="str">
        <f>Permitted_sources!V1264</f>
        <v>31088811</v>
      </c>
      <c r="E1649" s="33" t="str">
        <f>VLOOKUP(D1649,SCC_xref!$L$6:$M2067,2,FALSE)</f>
        <v>Permitted Fugitives</v>
      </c>
      <c r="F1649" s="214">
        <f>Permitted_sources!W1264</f>
        <v>0</v>
      </c>
      <c r="G1649" s="214">
        <f>Permitted_sources!X1264</f>
        <v>4.8</v>
      </c>
      <c r="H1649" s="214">
        <f>Permitted_sources!Y1264</f>
        <v>0</v>
      </c>
      <c r="I1649" s="214">
        <f>Permitted_sources!Z1264</f>
        <v>0</v>
      </c>
      <c r="J1649" s="214">
        <f>Permitted_sources!AA1264</f>
        <v>0</v>
      </c>
      <c r="K1649" s="395" t="str">
        <f t="shared" si="25"/>
        <v>Tribal/Non-tribal</v>
      </c>
    </row>
    <row r="1650" spans="1:11" s="33" customFormat="1">
      <c r="A1650" s="33" t="s">
        <v>387</v>
      </c>
      <c r="B1650" s="33" t="str">
        <f>Permitted_sources!B1265</f>
        <v>35</v>
      </c>
      <c r="C1650" s="33" t="str">
        <f>Permitted_sources!C1265</f>
        <v>3504502</v>
      </c>
      <c r="D1650" s="33" t="str">
        <f>Permitted_sources!V1265</f>
        <v>20200202</v>
      </c>
      <c r="E1650" s="33" t="str">
        <f>VLOOKUP(D1650,SCC_xref!$L$6:$M2068,2,FALSE)</f>
        <v>Permitted Compressor Engines</v>
      </c>
      <c r="F1650" s="214">
        <f>Permitted_sources!W1265</f>
        <v>53.9</v>
      </c>
      <c r="G1650" s="214">
        <f>Permitted_sources!X1265</f>
        <v>1.1000000000000001</v>
      </c>
      <c r="H1650" s="214">
        <f>Permitted_sources!Y1265</f>
        <v>47.1</v>
      </c>
      <c r="I1650" s="214">
        <f>Permitted_sources!Z1265</f>
        <v>0.4</v>
      </c>
      <c r="J1650" s="214">
        <f>Permitted_sources!AA1265</f>
        <v>2.1</v>
      </c>
      <c r="K1650" s="395" t="str">
        <f t="shared" si="25"/>
        <v>Tribal/Non-tribal</v>
      </c>
    </row>
    <row r="1651" spans="1:11" s="33" customFormat="1">
      <c r="A1651" s="33" t="s">
        <v>387</v>
      </c>
      <c r="B1651" s="33" t="str">
        <f>Permitted_sources!B1266</f>
        <v>35</v>
      </c>
      <c r="C1651" s="33" t="str">
        <f>Permitted_sources!C1266</f>
        <v>3504502</v>
      </c>
      <c r="D1651" s="33" t="str">
        <f>Permitted_sources!V1266</f>
        <v>20200202</v>
      </c>
      <c r="E1651" s="33" t="str">
        <f>VLOOKUP(D1651,SCC_xref!$L$6:$M2069,2,FALSE)</f>
        <v>Permitted Compressor Engines</v>
      </c>
      <c r="F1651" s="214">
        <f>Permitted_sources!W1266</f>
        <v>2.2000000000000002</v>
      </c>
      <c r="G1651" s="214">
        <f>Permitted_sources!X1266</f>
        <v>0</v>
      </c>
      <c r="H1651" s="214">
        <f>Permitted_sources!Y1266</f>
        <v>2</v>
      </c>
      <c r="I1651" s="214">
        <f>Permitted_sources!Z1266</f>
        <v>0</v>
      </c>
      <c r="J1651" s="214">
        <f>Permitted_sources!AA1266</f>
        <v>0.1</v>
      </c>
      <c r="K1651" s="395" t="str">
        <f t="shared" si="25"/>
        <v>Tribal/Non-tribal</v>
      </c>
    </row>
    <row r="1652" spans="1:11" s="33" customFormat="1">
      <c r="A1652" s="33" t="s">
        <v>387</v>
      </c>
      <c r="B1652" s="33" t="str">
        <f>Permitted_sources!B1267</f>
        <v>35</v>
      </c>
      <c r="C1652" s="33" t="str">
        <f>Permitted_sources!C1267</f>
        <v>3504502</v>
      </c>
      <c r="D1652" s="33" t="str">
        <f>Permitted_sources!V1267</f>
        <v>20200202</v>
      </c>
      <c r="E1652" s="33" t="str">
        <f>VLOOKUP(D1652,SCC_xref!$L$6:$M2070,2,FALSE)</f>
        <v>Permitted Compressor Engines</v>
      </c>
      <c r="F1652" s="214">
        <f>Permitted_sources!W1267</f>
        <v>21.1</v>
      </c>
      <c r="G1652" s="214">
        <f>Permitted_sources!X1267</f>
        <v>1.5</v>
      </c>
      <c r="H1652" s="214">
        <f>Permitted_sources!Y1267</f>
        <v>34.700000000000003</v>
      </c>
      <c r="I1652" s="214">
        <f>Permitted_sources!Z1267</f>
        <v>2.2000000000000002</v>
      </c>
      <c r="J1652" s="214">
        <f>Permitted_sources!AA1267</f>
        <v>7.5</v>
      </c>
      <c r="K1652" s="395" t="str">
        <f t="shared" si="25"/>
        <v>Tribal/Non-tribal</v>
      </c>
    </row>
    <row r="1653" spans="1:11" s="33" customFormat="1">
      <c r="A1653" s="33" t="s">
        <v>387</v>
      </c>
      <c r="B1653" s="33" t="str">
        <f>Permitted_sources!B1268</f>
        <v>35</v>
      </c>
      <c r="C1653" s="33" t="str">
        <f>Permitted_sources!C1268</f>
        <v>3504502</v>
      </c>
      <c r="D1653" s="33" t="str">
        <f>Permitted_sources!V1268</f>
        <v>20200202</v>
      </c>
      <c r="E1653" s="33" t="str">
        <f>VLOOKUP(D1653,SCC_xref!$L$6:$M2071,2,FALSE)</f>
        <v>Permitted Compressor Engines</v>
      </c>
      <c r="F1653" s="214">
        <f>Permitted_sources!W1268</f>
        <v>43</v>
      </c>
      <c r="G1653" s="214">
        <f>Permitted_sources!X1268</f>
        <v>3.1</v>
      </c>
      <c r="H1653" s="214">
        <f>Permitted_sources!Y1268</f>
        <v>70.599999999999994</v>
      </c>
      <c r="I1653" s="214">
        <f>Permitted_sources!Z1268</f>
        <v>4.4000000000000004</v>
      </c>
      <c r="J1653" s="214">
        <f>Permitted_sources!AA1268</f>
        <v>15.4</v>
      </c>
      <c r="K1653" s="395" t="str">
        <f t="shared" si="25"/>
        <v>Tribal/Non-tribal</v>
      </c>
    </row>
    <row r="1654" spans="1:11" s="33" customFormat="1">
      <c r="A1654" s="33" t="s">
        <v>387</v>
      </c>
      <c r="B1654" s="33" t="str">
        <f>Permitted_sources!B1269</f>
        <v>35</v>
      </c>
      <c r="C1654" s="33" t="str">
        <f>Permitted_sources!C1269</f>
        <v>3504502</v>
      </c>
      <c r="D1654" s="33" t="str">
        <f>Permitted_sources!V1269</f>
        <v>31000302</v>
      </c>
      <c r="E1654" s="33" t="str">
        <f>VLOOKUP(D1654,SCC_xref!$L$6:$M2072,2,FALSE)</f>
        <v>Permitted Dehydrator</v>
      </c>
      <c r="F1654" s="214">
        <f>Permitted_sources!W1269</f>
        <v>0.1</v>
      </c>
      <c r="G1654" s="214">
        <f>Permitted_sources!X1269</f>
        <v>0</v>
      </c>
      <c r="H1654" s="214">
        <f>Permitted_sources!Y1269</f>
        <v>0.1</v>
      </c>
      <c r="I1654" s="214">
        <f>Permitted_sources!Z1269</f>
        <v>0</v>
      </c>
      <c r="J1654" s="214">
        <f>Permitted_sources!AA1269</f>
        <v>0</v>
      </c>
      <c r="K1654" s="395" t="str">
        <f t="shared" si="25"/>
        <v>Tribal/Non-tribal</v>
      </c>
    </row>
    <row r="1655" spans="1:11" s="33" customFormat="1">
      <c r="A1655" s="33" t="s">
        <v>387</v>
      </c>
      <c r="B1655" s="33" t="str">
        <f>Permitted_sources!B1270</f>
        <v>35</v>
      </c>
      <c r="C1655" s="33" t="str">
        <f>Permitted_sources!C1270</f>
        <v>3504502</v>
      </c>
      <c r="D1655" s="33" t="str">
        <f>Permitted_sources!V1270</f>
        <v>31000302</v>
      </c>
      <c r="E1655" s="33" t="str">
        <f>VLOOKUP(D1655,SCC_xref!$L$6:$M2073,2,FALSE)</f>
        <v>Permitted Dehydrator</v>
      </c>
      <c r="F1655" s="214">
        <f>Permitted_sources!W1270</f>
        <v>0.4</v>
      </c>
      <c r="G1655" s="214">
        <f>Permitted_sources!X1270</f>
        <v>0.1</v>
      </c>
      <c r="H1655" s="214">
        <f>Permitted_sources!Y1270</f>
        <v>0.4</v>
      </c>
      <c r="I1655" s="214">
        <f>Permitted_sources!Z1270</f>
        <v>0</v>
      </c>
      <c r="J1655" s="214">
        <f>Permitted_sources!AA1270</f>
        <v>0.1</v>
      </c>
      <c r="K1655" s="395" t="str">
        <f t="shared" si="25"/>
        <v>Tribal/Non-tribal</v>
      </c>
    </row>
    <row r="1656" spans="1:11" s="33" customFormat="1">
      <c r="A1656" s="33" t="s">
        <v>387</v>
      </c>
      <c r="B1656" s="33" t="str">
        <f>Permitted_sources!B1271</f>
        <v>35</v>
      </c>
      <c r="C1656" s="33" t="str">
        <f>Permitted_sources!C1271</f>
        <v>3504502</v>
      </c>
      <c r="D1656" s="33" t="str">
        <f>Permitted_sources!V1271</f>
        <v>31000301</v>
      </c>
      <c r="E1656" s="33" t="str">
        <f>VLOOKUP(D1656,SCC_xref!$L$6:$M2074,2,FALSE)</f>
        <v>Permitted Dehydrator</v>
      </c>
      <c r="F1656" s="214">
        <f>Permitted_sources!W1271</f>
        <v>0</v>
      </c>
      <c r="G1656" s="214">
        <f>Permitted_sources!X1271</f>
        <v>0.3</v>
      </c>
      <c r="H1656" s="214">
        <f>Permitted_sources!Y1271</f>
        <v>0</v>
      </c>
      <c r="I1656" s="214">
        <f>Permitted_sources!Z1271</f>
        <v>0</v>
      </c>
      <c r="J1656" s="214">
        <f>Permitted_sources!AA1271</f>
        <v>0</v>
      </c>
      <c r="K1656" s="395" t="str">
        <f t="shared" si="25"/>
        <v>Tribal/Non-tribal</v>
      </c>
    </row>
    <row r="1657" spans="1:11" s="33" customFormat="1">
      <c r="A1657" s="33" t="s">
        <v>387</v>
      </c>
      <c r="B1657" s="33" t="str">
        <f>Permitted_sources!B1272</f>
        <v>35</v>
      </c>
      <c r="C1657" s="33" t="str">
        <f>Permitted_sources!C1272</f>
        <v>3504502</v>
      </c>
      <c r="D1657" s="33" t="str">
        <f>Permitted_sources!V1272</f>
        <v>31000302</v>
      </c>
      <c r="E1657" s="33" t="str">
        <f>VLOOKUP(D1657,SCC_xref!$L$6:$M2075,2,FALSE)</f>
        <v>Permitted Dehydrator</v>
      </c>
      <c r="F1657" s="214">
        <f>Permitted_sources!W1272</f>
        <v>0.3</v>
      </c>
      <c r="G1657" s="214">
        <f>Permitted_sources!X1272</f>
        <v>0.1</v>
      </c>
      <c r="H1657" s="214">
        <f>Permitted_sources!Y1272</f>
        <v>0.3</v>
      </c>
      <c r="I1657" s="214">
        <f>Permitted_sources!Z1272</f>
        <v>0</v>
      </c>
      <c r="J1657" s="214">
        <f>Permitted_sources!AA1272</f>
        <v>0.1</v>
      </c>
      <c r="K1657" s="395" t="str">
        <f t="shared" si="25"/>
        <v>Tribal/Non-tribal</v>
      </c>
    </row>
    <row r="1658" spans="1:11" s="33" customFormat="1">
      <c r="A1658" s="33" t="s">
        <v>387</v>
      </c>
      <c r="B1658" s="33" t="str">
        <f>Permitted_sources!B1273</f>
        <v>35</v>
      </c>
      <c r="C1658" s="33" t="str">
        <f>Permitted_sources!C1273</f>
        <v>3504502</v>
      </c>
      <c r="D1658" s="33" t="str">
        <f>Permitted_sources!V1273</f>
        <v>31000301</v>
      </c>
      <c r="E1658" s="33" t="str">
        <f>VLOOKUP(D1658,SCC_xref!$L$6:$M2076,2,FALSE)</f>
        <v>Permitted Dehydrator</v>
      </c>
      <c r="F1658" s="214">
        <f>Permitted_sources!W1273</f>
        <v>0</v>
      </c>
      <c r="G1658" s="214">
        <f>Permitted_sources!X1273</f>
        <v>0.7</v>
      </c>
      <c r="H1658" s="214">
        <f>Permitted_sources!Y1273</f>
        <v>0</v>
      </c>
      <c r="I1658" s="214">
        <f>Permitted_sources!Z1273</f>
        <v>0</v>
      </c>
      <c r="J1658" s="214">
        <f>Permitted_sources!AA1273</f>
        <v>0</v>
      </c>
      <c r="K1658" s="395" t="str">
        <f t="shared" si="25"/>
        <v>Tribal/Non-tribal</v>
      </c>
    </row>
    <row r="1659" spans="1:11" s="33" customFormat="1">
      <c r="A1659" s="33" t="s">
        <v>387</v>
      </c>
      <c r="B1659" s="33" t="str">
        <f>Permitted_sources!B1274</f>
        <v>35</v>
      </c>
      <c r="C1659" s="33" t="str">
        <f>Permitted_sources!C1274</f>
        <v>3504502</v>
      </c>
      <c r="D1659" s="33" t="str">
        <f>Permitted_sources!V1274</f>
        <v>31000301</v>
      </c>
      <c r="E1659" s="33" t="str">
        <f>VLOOKUP(D1659,SCC_xref!$L$6:$M2077,2,FALSE)</f>
        <v>Permitted Dehydrator</v>
      </c>
      <c r="F1659" s="214">
        <f>Permitted_sources!W1274</f>
        <v>0</v>
      </c>
      <c r="G1659" s="214">
        <f>Permitted_sources!X1274</f>
        <v>0.1</v>
      </c>
      <c r="H1659" s="214">
        <f>Permitted_sources!Y1274</f>
        <v>0</v>
      </c>
      <c r="I1659" s="214">
        <f>Permitted_sources!Z1274</f>
        <v>0</v>
      </c>
      <c r="J1659" s="214">
        <f>Permitted_sources!AA1274</f>
        <v>0</v>
      </c>
      <c r="K1659" s="395" t="str">
        <f t="shared" si="25"/>
        <v>Tribal/Non-tribal</v>
      </c>
    </row>
    <row r="1660" spans="1:11" s="33" customFormat="1">
      <c r="A1660" s="33" t="s">
        <v>387</v>
      </c>
      <c r="B1660" s="33" t="str">
        <f>Permitted_sources!B1275</f>
        <v>35</v>
      </c>
      <c r="C1660" s="33" t="str">
        <f>Permitted_sources!C1275</f>
        <v>3504502</v>
      </c>
      <c r="D1660" s="33" t="str">
        <f>Permitted_sources!V1275</f>
        <v>31000308</v>
      </c>
      <c r="E1660" s="33" t="str">
        <f>VLOOKUP(D1660,SCC_xref!$L$6:$M2078,2,FALSE)</f>
        <v>Permitted Fugitives</v>
      </c>
      <c r="F1660" s="214">
        <f>Permitted_sources!W1275</f>
        <v>0</v>
      </c>
      <c r="G1660" s="214">
        <f>Permitted_sources!X1275</f>
        <v>0.3</v>
      </c>
      <c r="H1660" s="214">
        <f>Permitted_sources!Y1275</f>
        <v>0</v>
      </c>
      <c r="I1660" s="214">
        <f>Permitted_sources!Z1275</f>
        <v>0</v>
      </c>
      <c r="J1660" s="214">
        <f>Permitted_sources!AA1275</f>
        <v>0</v>
      </c>
      <c r="K1660" s="395" t="str">
        <f t="shared" si="25"/>
        <v>Tribal/Non-tribal</v>
      </c>
    </row>
    <row r="1661" spans="1:11" s="33" customFormat="1">
      <c r="A1661" s="33" t="s">
        <v>387</v>
      </c>
      <c r="B1661" s="33" t="str">
        <f>Permitted_sources!B1276</f>
        <v>35</v>
      </c>
      <c r="C1661" s="33" t="str">
        <f>Permitted_sources!C1276</f>
        <v>3504502</v>
      </c>
      <c r="D1661" s="33" t="str">
        <f>Permitted_sources!V1276</f>
        <v>31088811</v>
      </c>
      <c r="E1661" s="33" t="str">
        <f>VLOOKUP(D1661,SCC_xref!$L$6:$M2079,2,FALSE)</f>
        <v>Permitted Fugitives</v>
      </c>
      <c r="F1661" s="214">
        <f>Permitted_sources!W1276</f>
        <v>0</v>
      </c>
      <c r="G1661" s="214">
        <f>Permitted_sources!X1276</f>
        <v>0.3</v>
      </c>
      <c r="H1661" s="214">
        <f>Permitted_sources!Y1276</f>
        <v>0</v>
      </c>
      <c r="I1661" s="214">
        <f>Permitted_sources!Z1276</f>
        <v>0</v>
      </c>
      <c r="J1661" s="214">
        <f>Permitted_sources!AA1276</f>
        <v>0</v>
      </c>
      <c r="K1661" s="395" t="str">
        <f t="shared" si="25"/>
        <v>Tribal/Non-tribal</v>
      </c>
    </row>
    <row r="1662" spans="1:11" s="33" customFormat="1">
      <c r="A1662" s="33" t="s">
        <v>387</v>
      </c>
      <c r="B1662" s="33" t="str">
        <f>Permitted_sources!B1277</f>
        <v>35</v>
      </c>
      <c r="C1662" s="33" t="str">
        <f>Permitted_sources!C1277</f>
        <v>3504502</v>
      </c>
      <c r="D1662" s="33" t="str">
        <f>Permitted_sources!V1277</f>
        <v>31000305</v>
      </c>
      <c r="E1662" s="33" t="str">
        <f>VLOOKUP(D1662,SCC_xref!$L$6:$M2080,2,FALSE)</f>
        <v>Permitted Natural Gas Production, Gas Sweetening: Amine Process</v>
      </c>
      <c r="F1662" s="214">
        <f>Permitted_sources!W1277</f>
        <v>0</v>
      </c>
      <c r="G1662" s="214">
        <f>Permitted_sources!X1277</f>
        <v>2.9</v>
      </c>
      <c r="H1662" s="214">
        <f>Permitted_sources!Y1277</f>
        <v>0</v>
      </c>
      <c r="I1662" s="214">
        <f>Permitted_sources!Z1277</f>
        <v>0</v>
      </c>
      <c r="J1662" s="214">
        <f>Permitted_sources!AA1277</f>
        <v>0</v>
      </c>
      <c r="K1662" s="395" t="str">
        <f t="shared" si="25"/>
        <v>Tribal/Non-tribal</v>
      </c>
    </row>
    <row r="1663" spans="1:11" s="33" customFormat="1">
      <c r="A1663" s="33" t="s">
        <v>387</v>
      </c>
      <c r="B1663" s="33" t="str">
        <f>Permitted_sources!B1278</f>
        <v>35</v>
      </c>
      <c r="C1663" s="33" t="str">
        <f>Permitted_sources!C1278</f>
        <v>3504502</v>
      </c>
      <c r="D1663" s="33" t="str">
        <f>Permitted_sources!V1278</f>
        <v>31000305</v>
      </c>
      <c r="E1663" s="33" t="str">
        <f>VLOOKUP(D1663,SCC_xref!$L$6:$M2081,2,FALSE)</f>
        <v>Permitted Natural Gas Production, Gas Sweetening: Amine Process</v>
      </c>
      <c r="F1663" s="214">
        <f>Permitted_sources!W1278</f>
        <v>0</v>
      </c>
      <c r="G1663" s="214">
        <f>Permitted_sources!X1278</f>
        <v>1.1000000000000001</v>
      </c>
      <c r="H1663" s="214">
        <f>Permitted_sources!Y1278</f>
        <v>0</v>
      </c>
      <c r="I1663" s="214">
        <f>Permitted_sources!Z1278</f>
        <v>0</v>
      </c>
      <c r="J1663" s="214">
        <f>Permitted_sources!AA1278</f>
        <v>0</v>
      </c>
      <c r="K1663" s="395" t="str">
        <f t="shared" si="25"/>
        <v>Tribal/Non-tribal</v>
      </c>
    </row>
    <row r="1664" spans="1:11" s="33" customFormat="1">
      <c r="A1664" s="33" t="s">
        <v>387</v>
      </c>
      <c r="B1664" s="33" t="str">
        <f>Permitted_sources!B1279</f>
        <v>35</v>
      </c>
      <c r="C1664" s="33" t="str">
        <f>Permitted_sources!C1279</f>
        <v>3504502</v>
      </c>
      <c r="D1664" s="33" t="str">
        <f>Permitted_sources!V1279</f>
        <v>31000305</v>
      </c>
      <c r="E1664" s="33" t="str">
        <f>VLOOKUP(D1664,SCC_xref!$L$6:$M2082,2,FALSE)</f>
        <v>Permitted Natural Gas Production, Gas Sweetening: Amine Process</v>
      </c>
      <c r="F1664" s="214">
        <f>Permitted_sources!W1279</f>
        <v>0</v>
      </c>
      <c r="G1664" s="214">
        <f>Permitted_sources!X1279</f>
        <v>1.9</v>
      </c>
      <c r="H1664" s="214">
        <f>Permitted_sources!Y1279</f>
        <v>0</v>
      </c>
      <c r="I1664" s="214">
        <f>Permitted_sources!Z1279</f>
        <v>0</v>
      </c>
      <c r="J1664" s="214">
        <f>Permitted_sources!AA1279</f>
        <v>0</v>
      </c>
      <c r="K1664" s="395" t="str">
        <f t="shared" si="25"/>
        <v>Tribal/Non-tribal</v>
      </c>
    </row>
    <row r="1665" spans="1:12" s="33" customFormat="1">
      <c r="A1665" s="33" t="s">
        <v>387</v>
      </c>
      <c r="B1665" s="33" t="str">
        <f>Permitted_sources!B1280</f>
        <v>35</v>
      </c>
      <c r="C1665" s="33" t="str">
        <f>Permitted_sources!C1280</f>
        <v>3504502</v>
      </c>
      <c r="D1665" s="33" t="str">
        <f>Permitted_sources!V1280</f>
        <v>31000305</v>
      </c>
      <c r="E1665" s="33" t="str">
        <f>VLOOKUP(D1665,SCC_xref!$L$6:$M2083,2,FALSE)</f>
        <v>Permitted Natural Gas Production, Gas Sweetening: Amine Process</v>
      </c>
      <c r="F1665" s="214">
        <f>Permitted_sources!W1280</f>
        <v>0</v>
      </c>
      <c r="G1665" s="214">
        <f>Permitted_sources!X1280</f>
        <v>2.8</v>
      </c>
      <c r="H1665" s="214">
        <f>Permitted_sources!Y1280</f>
        <v>0</v>
      </c>
      <c r="I1665" s="214">
        <f>Permitted_sources!Z1280</f>
        <v>0</v>
      </c>
      <c r="J1665" s="214">
        <f>Permitted_sources!AA1280</f>
        <v>0</v>
      </c>
      <c r="K1665" s="395" t="str">
        <f t="shared" si="25"/>
        <v>Tribal/Non-tribal</v>
      </c>
    </row>
    <row r="1666" spans="1:12" s="33" customFormat="1">
      <c r="A1666" s="33" t="s">
        <v>387</v>
      </c>
      <c r="B1666" s="33" t="str">
        <f>Permitted_sources!B1281</f>
        <v>35</v>
      </c>
      <c r="C1666" s="33" t="str">
        <f>Permitted_sources!C1281</f>
        <v>3504502</v>
      </c>
      <c r="D1666" s="33" t="str">
        <f>Permitted_sources!V1281</f>
        <v>31000414</v>
      </c>
      <c r="E1666" s="33" t="str">
        <f>VLOOKUP(D1666,SCC_xref!$L$6:$M2084,2,FALSE)</f>
        <v>Permitted Natural Gas Production, Other Not Classified</v>
      </c>
      <c r="F1666" s="214">
        <f>Permitted_sources!W1281</f>
        <v>6.8</v>
      </c>
      <c r="G1666" s="214">
        <f>Permitted_sources!X1281</f>
        <v>2.4</v>
      </c>
      <c r="H1666" s="214">
        <f>Permitted_sources!Y1281</f>
        <v>6.8</v>
      </c>
      <c r="I1666" s="214">
        <f>Permitted_sources!Z1281</f>
        <v>0</v>
      </c>
      <c r="J1666" s="214">
        <f>Permitted_sources!AA1281</f>
        <v>0.9</v>
      </c>
      <c r="K1666" s="395" t="str">
        <f t="shared" si="25"/>
        <v>Tribal/Non-tribal</v>
      </c>
    </row>
    <row r="1667" spans="1:12" s="33" customFormat="1">
      <c r="A1667" s="33" t="s">
        <v>387</v>
      </c>
      <c r="B1667" s="33" t="str">
        <f>Permitted_sources!B1282</f>
        <v>35</v>
      </c>
      <c r="C1667" s="33" t="str">
        <f>Permitted_sources!C1282</f>
        <v>3504502</v>
      </c>
      <c r="D1667" s="33" t="str">
        <f>Permitted_sources!V1282</f>
        <v>31000414</v>
      </c>
      <c r="E1667" s="33" t="str">
        <f>VLOOKUP(D1667,SCC_xref!$L$6:$M2085,2,FALSE)</f>
        <v>Permitted Natural Gas Production, Other Not Classified</v>
      </c>
      <c r="F1667" s="214">
        <f>Permitted_sources!W1282</f>
        <v>38</v>
      </c>
      <c r="G1667" s="214">
        <f>Permitted_sources!X1282</f>
        <v>13.7</v>
      </c>
      <c r="H1667" s="214">
        <f>Permitted_sources!Y1282</f>
        <v>38</v>
      </c>
      <c r="I1667" s="214">
        <f>Permitted_sources!Z1282</f>
        <v>0.3</v>
      </c>
      <c r="J1667" s="214">
        <f>Permitted_sources!AA1282</f>
        <v>4.9000000000000004</v>
      </c>
      <c r="K1667" s="395" t="str">
        <f t="shared" si="25"/>
        <v>Tribal/Non-tribal</v>
      </c>
    </row>
    <row r="1668" spans="1:12" s="33" customFormat="1">
      <c r="A1668" s="33" t="s">
        <v>387</v>
      </c>
      <c r="B1668" s="33" t="str">
        <f>Permitted_sources!B1283</f>
        <v>35</v>
      </c>
      <c r="C1668" s="33" t="str">
        <f>Permitted_sources!C1283</f>
        <v>3504502</v>
      </c>
      <c r="D1668" s="33" t="str">
        <f>Permitted_sources!V1283</f>
        <v>40400311</v>
      </c>
      <c r="E1668" s="33" t="str">
        <f>VLOOKUP(D1668,SCC_xref!$L$6:$M2086,2,FALSE)</f>
        <v>Permitted Tank Losses</v>
      </c>
      <c r="F1668" s="214">
        <f>Permitted_sources!W1283</f>
        <v>0</v>
      </c>
      <c r="G1668" s="214">
        <f>Permitted_sources!X1283</f>
        <v>1</v>
      </c>
      <c r="H1668" s="214">
        <f>Permitted_sources!Y1283</f>
        <v>0</v>
      </c>
      <c r="I1668" s="214">
        <f>Permitted_sources!Z1283</f>
        <v>0</v>
      </c>
      <c r="J1668" s="214">
        <f>Permitted_sources!AA1283</f>
        <v>0</v>
      </c>
      <c r="K1668" s="395" t="str">
        <f t="shared" si="25"/>
        <v>Tribal/Non-tribal</v>
      </c>
    </row>
    <row r="1669" spans="1:12" s="33" customFormat="1">
      <c r="A1669" s="33" t="s">
        <v>387</v>
      </c>
      <c r="B1669" s="33" t="str">
        <f>Permitted_sources!B1284</f>
        <v>35</v>
      </c>
      <c r="C1669" s="33" t="str">
        <f>Permitted_sources!C1284</f>
        <v>3504502</v>
      </c>
      <c r="D1669" s="33" t="str">
        <f>Permitted_sources!V1284</f>
        <v>20200202</v>
      </c>
      <c r="E1669" s="33" t="str">
        <f>VLOOKUP(D1669,SCC_xref!$L$6:$M2087,2,FALSE)</f>
        <v>Permitted Compressor Engines</v>
      </c>
      <c r="F1669" s="214">
        <f>Permitted_sources!W1284</f>
        <v>43.3</v>
      </c>
      <c r="G1669" s="214">
        <f>Permitted_sources!X1284</f>
        <v>0.9</v>
      </c>
      <c r="H1669" s="214">
        <f>Permitted_sources!Y1284</f>
        <v>37.799999999999997</v>
      </c>
      <c r="I1669" s="214">
        <f>Permitted_sources!Z1284</f>
        <v>0.4</v>
      </c>
      <c r="J1669" s="214">
        <f>Permitted_sources!AA1284</f>
        <v>1.7</v>
      </c>
      <c r="K1669" s="395" t="str">
        <f t="shared" si="25"/>
        <v>Tribal/Non-tribal</v>
      </c>
    </row>
    <row r="1670" spans="1:12">
      <c r="A1670" t="s">
        <v>272</v>
      </c>
      <c r="B1670">
        <v>35</v>
      </c>
      <c r="C1670" t="str">
        <f>EPA_Tribal_Part71_Src!G5</f>
        <v>35031</v>
      </c>
      <c r="D1670">
        <f>EPA_Tribal_Part71_Src!H5</f>
        <v>20200201</v>
      </c>
      <c r="E1670" t="str">
        <f>VLOOKUP(D1670,SCC_xref!$L$6:$M2411,2,FALSE)</f>
        <v>Permitted Compressor Engines</v>
      </c>
      <c r="F1670" s="199">
        <f>EPA_Tribal_Part71_Src!I5</f>
        <v>0</v>
      </c>
      <c r="G1670" s="199">
        <f>EPA_Tribal_Part71_Src!J5</f>
        <v>0</v>
      </c>
      <c r="H1670" s="199">
        <f>EPA_Tribal_Part71_Src!K5</f>
        <v>0</v>
      </c>
      <c r="I1670" s="199">
        <f>EPA_Tribal_Part71_Src!L5</f>
        <v>0</v>
      </c>
      <c r="J1670" s="199">
        <f>EPA_Tribal_Part71_Src!M5</f>
        <v>0</v>
      </c>
      <c r="K1670" s="395" t="str">
        <f t="shared" si="25"/>
        <v>Total</v>
      </c>
      <c r="L1670"/>
    </row>
    <row r="1671" spans="1:12">
      <c r="A1671" t="s">
        <v>272</v>
      </c>
      <c r="B1671">
        <v>35</v>
      </c>
      <c r="C1671" t="str">
        <f>EPA_Tribal_Part71_Src!G6</f>
        <v>35031</v>
      </c>
      <c r="D1671">
        <f>EPA_Tribal_Part71_Src!H6</f>
        <v>20200201</v>
      </c>
      <c r="E1671" t="str">
        <f>VLOOKUP(D1671,SCC_xref!$L$6:$M2412,2,FALSE)</f>
        <v>Permitted Compressor Engines</v>
      </c>
      <c r="F1671" s="199">
        <f>EPA_Tribal_Part71_Src!I6</f>
        <v>0</v>
      </c>
      <c r="G1671" s="199">
        <f>EPA_Tribal_Part71_Src!J6</f>
        <v>0</v>
      </c>
      <c r="H1671" s="199">
        <f>EPA_Tribal_Part71_Src!K6</f>
        <v>0</v>
      </c>
      <c r="I1671" s="199">
        <f>EPA_Tribal_Part71_Src!L6</f>
        <v>0</v>
      </c>
      <c r="J1671" s="199">
        <f>EPA_Tribal_Part71_Src!M6</f>
        <v>0</v>
      </c>
      <c r="K1671" s="395" t="str">
        <f t="shared" ref="K1671:K1719" si="26">IF(LEN(C1671)=5,"Total","Tribal/Non-tribal")</f>
        <v>Total</v>
      </c>
      <c r="L1671"/>
    </row>
    <row r="1672" spans="1:12">
      <c r="A1672" t="s">
        <v>272</v>
      </c>
      <c r="B1672">
        <v>35</v>
      </c>
      <c r="C1672" t="str">
        <f>EPA_Tribal_Part71_Src!G7</f>
        <v>35031</v>
      </c>
      <c r="D1672">
        <f>EPA_Tribal_Part71_Src!H7</f>
        <v>20200202</v>
      </c>
      <c r="E1672" t="str">
        <f>VLOOKUP(D1672,SCC_xref!$L$6:$M2413,2,FALSE)</f>
        <v>Permitted Compressor Engines</v>
      </c>
      <c r="F1672" s="199">
        <f>EPA_Tribal_Part71_Src!I7</f>
        <v>0</v>
      </c>
      <c r="G1672" s="199">
        <f>EPA_Tribal_Part71_Src!J7</f>
        <v>0</v>
      </c>
      <c r="H1672" s="199">
        <f>EPA_Tribal_Part71_Src!K7</f>
        <v>0</v>
      </c>
      <c r="I1672" s="199">
        <f>EPA_Tribal_Part71_Src!L7</f>
        <v>0</v>
      </c>
      <c r="J1672" s="199">
        <f>EPA_Tribal_Part71_Src!M7</f>
        <v>0</v>
      </c>
      <c r="K1672" s="395" t="str">
        <f t="shared" si="26"/>
        <v>Total</v>
      </c>
      <c r="L1672"/>
    </row>
    <row r="1673" spans="1:12">
      <c r="A1673" t="s">
        <v>272</v>
      </c>
      <c r="B1673">
        <v>35</v>
      </c>
      <c r="C1673" t="str">
        <f>EPA_Tribal_Part71_Src!G8</f>
        <v>35043</v>
      </c>
      <c r="D1673">
        <f>EPA_Tribal_Part71_Src!H8</f>
        <v>20200201</v>
      </c>
      <c r="E1673" t="str">
        <f>VLOOKUP(D1673,SCC_xref!$L$6:$M2414,2,FALSE)</f>
        <v>Permitted Compressor Engines</v>
      </c>
      <c r="F1673" s="199">
        <f>EPA_Tribal_Part71_Src!I8</f>
        <v>4.0006849315068491</v>
      </c>
      <c r="G1673" s="199">
        <f>EPA_Tribal_Part71_Src!J8</f>
        <v>2.2602739726027398E-2</v>
      </c>
      <c r="H1673" s="199">
        <f>EPA_Tribal_Part71_Src!K8</f>
        <v>0.74589041095890418</v>
      </c>
      <c r="I1673" s="199">
        <f>EPA_Tribal_Part71_Src!L8</f>
        <v>2.2602739726027398E-2</v>
      </c>
      <c r="J1673" s="199">
        <f>EPA_Tribal_Part71_Src!M8</f>
        <v>0</v>
      </c>
      <c r="K1673" s="395" t="str">
        <f t="shared" si="26"/>
        <v>Total</v>
      </c>
      <c r="L1673"/>
    </row>
    <row r="1674" spans="1:12">
      <c r="A1674" t="s">
        <v>272</v>
      </c>
      <c r="B1674">
        <v>35</v>
      </c>
      <c r="C1674" t="str">
        <f>EPA_Tribal_Part71_Src!G9</f>
        <v>35043</v>
      </c>
      <c r="D1674">
        <f>EPA_Tribal_Part71_Src!H9</f>
        <v>20200201</v>
      </c>
      <c r="E1674" t="str">
        <f>VLOOKUP(D1674,SCC_xref!$L$6:$M2415,2,FALSE)</f>
        <v>Permitted Compressor Engines</v>
      </c>
      <c r="F1674" s="199">
        <f>EPA_Tribal_Part71_Src!I9</f>
        <v>0.92545662100456616</v>
      </c>
      <c r="G1674" s="199">
        <f>EPA_Tribal_Part71_Src!J9</f>
        <v>1.3812785388127854E-2</v>
      </c>
      <c r="H1674" s="199">
        <f>EPA_Tribal_Part71_Src!K9</f>
        <v>0.64920091324200913</v>
      </c>
      <c r="I1674" s="199">
        <f>EPA_Tribal_Part71_Src!L9</f>
        <v>1.3812785388127854E-2</v>
      </c>
      <c r="J1674" s="199">
        <f>EPA_Tribal_Part71_Src!M9</f>
        <v>0</v>
      </c>
      <c r="K1674" s="395" t="str">
        <f t="shared" si="26"/>
        <v>Total</v>
      </c>
      <c r="L1674"/>
    </row>
    <row r="1675" spans="1:12">
      <c r="A1675" t="s">
        <v>272</v>
      </c>
      <c r="B1675">
        <v>35</v>
      </c>
      <c r="C1675" t="str">
        <f>EPA_Tribal_Part71_Src!G10</f>
        <v>35043</v>
      </c>
      <c r="D1675">
        <f>EPA_Tribal_Part71_Src!H10</f>
        <v>31000203</v>
      </c>
      <c r="E1675" t="str">
        <f>VLOOKUP(D1675,SCC_xref!$L$6:$M2416,2,FALSE)</f>
        <v>Permitted Compressor Engines</v>
      </c>
      <c r="F1675" s="199">
        <f>EPA_Tribal_Part71_Src!I10</f>
        <v>0.29383561643835615</v>
      </c>
      <c r="G1675" s="199">
        <f>EPA_Tribal_Part71_Src!J10</f>
        <v>0.1582191780821918</v>
      </c>
      <c r="H1675" s="199">
        <f>EPA_Tribal_Part71_Src!K10</f>
        <v>0.38424657534246576</v>
      </c>
      <c r="I1675" s="199">
        <f>EPA_Tribal_Part71_Src!L10</f>
        <v>2.2602739726027398E-3</v>
      </c>
      <c r="J1675" s="199">
        <f>EPA_Tribal_Part71_Src!M10</f>
        <v>0</v>
      </c>
      <c r="K1675" s="395" t="str">
        <f t="shared" si="26"/>
        <v>Total</v>
      </c>
      <c r="L1675"/>
    </row>
    <row r="1676" spans="1:12">
      <c r="A1676" t="s">
        <v>272</v>
      </c>
      <c r="B1676">
        <v>35</v>
      </c>
      <c r="C1676" t="str">
        <f>EPA_Tribal_Part71_Src!G11</f>
        <v>35043</v>
      </c>
      <c r="D1676">
        <f>EPA_Tribal_Part71_Src!H11</f>
        <v>31000203</v>
      </c>
      <c r="E1676" t="str">
        <f>VLOOKUP(D1676,SCC_xref!$L$6:$M2417,2,FALSE)</f>
        <v>Permitted Compressor Engines</v>
      </c>
      <c r="F1676" s="199">
        <f>EPA_Tribal_Part71_Src!I11</f>
        <v>0.48399999999999999</v>
      </c>
      <c r="G1676" s="199">
        <f>EPA_Tribal_Part71_Src!J11</f>
        <v>0.24199999999999999</v>
      </c>
      <c r="H1676" s="199">
        <f>EPA_Tribal_Part71_Src!K11</f>
        <v>0.24199999999999999</v>
      </c>
      <c r="I1676" s="199">
        <f>EPA_Tribal_Part71_Src!L11</f>
        <v>2.4199999999999999E-2</v>
      </c>
      <c r="J1676" s="199">
        <f>EPA_Tribal_Part71_Src!M11</f>
        <v>0</v>
      </c>
      <c r="K1676" s="395" t="str">
        <f t="shared" si="26"/>
        <v>Total</v>
      </c>
      <c r="L1676"/>
    </row>
    <row r="1677" spans="1:12">
      <c r="A1677" t="s">
        <v>272</v>
      </c>
      <c r="B1677">
        <v>35</v>
      </c>
      <c r="C1677" t="str">
        <f>EPA_Tribal_Part71_Src!G12</f>
        <v>35039</v>
      </c>
      <c r="D1677">
        <f>EPA_Tribal_Part71_Src!H12</f>
        <v>20200202</v>
      </c>
      <c r="E1677" t="str">
        <f>VLOOKUP(D1677,SCC_xref!$L$6:$M2418,2,FALSE)</f>
        <v>Permitted Compressor Engines</v>
      </c>
      <c r="F1677" s="199">
        <f>EPA_Tribal_Part71_Src!I12</f>
        <v>22.54</v>
      </c>
      <c r="G1677" s="199">
        <f>EPA_Tribal_Part71_Src!J12</f>
        <v>32.200000000000003</v>
      </c>
      <c r="H1677" s="199">
        <f>EPA_Tribal_Part71_Src!K12</f>
        <v>12.24</v>
      </c>
      <c r="I1677" s="199">
        <f>EPA_Tribal_Part71_Src!L12</f>
        <v>0.74</v>
      </c>
      <c r="J1677" s="199">
        <f>EPA_Tribal_Part71_Src!M12</f>
        <v>0</v>
      </c>
      <c r="K1677" s="395" t="str">
        <f t="shared" si="26"/>
        <v>Total</v>
      </c>
      <c r="L1677"/>
    </row>
    <row r="1678" spans="1:12">
      <c r="A1678" t="s">
        <v>272</v>
      </c>
      <c r="B1678">
        <v>35</v>
      </c>
      <c r="C1678" t="str">
        <f>EPA_Tribal_Part71_Src!G13</f>
        <v>35039</v>
      </c>
      <c r="D1678">
        <f>EPA_Tribal_Part71_Src!H13</f>
        <v>20200202</v>
      </c>
      <c r="E1678" t="str">
        <f>VLOOKUP(D1678,SCC_xref!$L$6:$M2419,2,FALSE)</f>
        <v>Permitted Compressor Engines</v>
      </c>
      <c r="F1678" s="199">
        <f>EPA_Tribal_Part71_Src!I13</f>
        <v>22.54</v>
      </c>
      <c r="G1678" s="199">
        <f>EPA_Tribal_Part71_Src!J13</f>
        <v>32.200000000000003</v>
      </c>
      <c r="H1678" s="199">
        <f>EPA_Tribal_Part71_Src!K13</f>
        <v>12.24</v>
      </c>
      <c r="I1678" s="199">
        <f>EPA_Tribal_Part71_Src!L13</f>
        <v>0.74</v>
      </c>
      <c r="J1678" s="199">
        <f>EPA_Tribal_Part71_Src!M13</f>
        <v>0</v>
      </c>
      <c r="K1678" s="395" t="str">
        <f t="shared" si="26"/>
        <v>Total</v>
      </c>
      <c r="L1678"/>
    </row>
    <row r="1679" spans="1:12">
      <c r="A1679" t="s">
        <v>272</v>
      </c>
      <c r="B1679">
        <v>35</v>
      </c>
      <c r="C1679" t="str">
        <f>EPA_Tribal_Part71_Src!G14</f>
        <v>35039</v>
      </c>
      <c r="D1679">
        <f>EPA_Tribal_Part71_Src!H14</f>
        <v>20200202</v>
      </c>
      <c r="E1679" t="str">
        <f>VLOOKUP(D1679,SCC_xref!$L$6:$M2420,2,FALSE)</f>
        <v>Permitted Compressor Engines</v>
      </c>
      <c r="F1679" s="199">
        <f>EPA_Tribal_Part71_Src!I14</f>
        <v>22.54</v>
      </c>
      <c r="G1679" s="199">
        <f>EPA_Tribal_Part71_Src!J14</f>
        <v>45.08</v>
      </c>
      <c r="H1679" s="199">
        <f>EPA_Tribal_Part71_Src!K14</f>
        <v>70.849999999999994</v>
      </c>
      <c r="I1679" s="199">
        <f>EPA_Tribal_Part71_Src!L14</f>
        <v>0.74</v>
      </c>
      <c r="J1679" s="199">
        <f>EPA_Tribal_Part71_Src!M14</f>
        <v>0</v>
      </c>
      <c r="K1679" s="395" t="str">
        <f t="shared" si="26"/>
        <v>Total</v>
      </c>
      <c r="L1679"/>
    </row>
    <row r="1680" spans="1:12">
      <c r="A1680" t="s">
        <v>272</v>
      </c>
      <c r="B1680">
        <v>35</v>
      </c>
      <c r="C1680" t="str">
        <f>EPA_Tribal_Part71_Src!G15</f>
        <v>35039</v>
      </c>
      <c r="D1680">
        <f>EPA_Tribal_Part71_Src!H15</f>
        <v>31000227</v>
      </c>
      <c r="E1680" t="str">
        <f>VLOOKUP(D1680,SCC_xref!$L$6:$M2421,2,FALSE)</f>
        <v>Permitted Dehydrator</v>
      </c>
      <c r="F1680" s="199">
        <f>EPA_Tribal_Part71_Src!I15</f>
        <v>0.86</v>
      </c>
      <c r="G1680" s="199">
        <f>EPA_Tribal_Part71_Src!J15</f>
        <v>0.05</v>
      </c>
      <c r="H1680" s="199">
        <f>EPA_Tribal_Part71_Src!K15</f>
        <v>0.17</v>
      </c>
      <c r="I1680" s="199">
        <f>EPA_Tribal_Part71_Src!L15</f>
        <v>0</v>
      </c>
      <c r="J1680" s="199">
        <f>EPA_Tribal_Part71_Src!M15</f>
        <v>0</v>
      </c>
      <c r="K1680" s="395" t="str">
        <f t="shared" si="26"/>
        <v>Total</v>
      </c>
      <c r="L1680"/>
    </row>
    <row r="1681" spans="1:12">
      <c r="A1681" t="s">
        <v>272</v>
      </c>
      <c r="B1681">
        <v>35</v>
      </c>
      <c r="C1681" t="str">
        <f>EPA_Tribal_Part71_Src!G16</f>
        <v>35039</v>
      </c>
      <c r="D1681">
        <f>EPA_Tribal_Part71_Src!H16</f>
        <v>31000301</v>
      </c>
      <c r="E1681" t="str">
        <f>VLOOKUP(D1681,SCC_xref!$L$6:$M2422,2,FALSE)</f>
        <v>Permitted Dehydrator</v>
      </c>
      <c r="F1681" s="199">
        <f>EPA_Tribal_Part71_Src!I16</f>
        <v>0</v>
      </c>
      <c r="G1681" s="199">
        <f>EPA_Tribal_Part71_Src!J16</f>
        <v>40</v>
      </c>
      <c r="H1681" s="199">
        <f>EPA_Tribal_Part71_Src!K16</f>
        <v>0</v>
      </c>
      <c r="I1681" s="199">
        <f>EPA_Tribal_Part71_Src!L16</f>
        <v>0</v>
      </c>
      <c r="J1681" s="199">
        <f>EPA_Tribal_Part71_Src!M16</f>
        <v>0</v>
      </c>
      <c r="K1681" s="395" t="str">
        <f t="shared" si="26"/>
        <v>Total</v>
      </c>
      <c r="L1681"/>
    </row>
    <row r="1682" spans="1:12">
      <c r="A1682" t="s">
        <v>272</v>
      </c>
      <c r="B1682">
        <v>35</v>
      </c>
      <c r="C1682" t="str">
        <f>EPA_Tribal_Part71_Src!G17</f>
        <v>35039</v>
      </c>
      <c r="D1682">
        <f>EPA_Tribal_Part71_Src!H17</f>
        <v>31000220</v>
      </c>
      <c r="E1682" t="str">
        <f>VLOOKUP(D1682,SCC_xref!$L$6:$M2423,2,FALSE)</f>
        <v>Permitted Natural Gas Production, All Equipt Leak Fugitives</v>
      </c>
      <c r="F1682" s="199">
        <f>EPA_Tribal_Part71_Src!I17</f>
        <v>0</v>
      </c>
      <c r="G1682" s="199">
        <f>EPA_Tribal_Part71_Src!J17</f>
        <v>3.77</v>
      </c>
      <c r="H1682" s="199">
        <f>EPA_Tribal_Part71_Src!K17</f>
        <v>0</v>
      </c>
      <c r="I1682" s="199">
        <f>EPA_Tribal_Part71_Src!L17</f>
        <v>0</v>
      </c>
      <c r="J1682" s="199">
        <f>EPA_Tribal_Part71_Src!M17</f>
        <v>0</v>
      </c>
      <c r="K1682" s="395" t="str">
        <f t="shared" si="26"/>
        <v>Total</v>
      </c>
      <c r="L1682"/>
    </row>
    <row r="1683" spans="1:12">
      <c r="A1683" t="s">
        <v>272</v>
      </c>
      <c r="B1683">
        <v>35</v>
      </c>
      <c r="C1683" t="str">
        <f>EPA_Tribal_Part71_Src!G18</f>
        <v>35039</v>
      </c>
      <c r="D1683">
        <f>EPA_Tribal_Part71_Src!H18</f>
        <v>20200201</v>
      </c>
      <c r="E1683" t="str">
        <f>VLOOKUP(D1683,SCC_xref!$L$6:$M2424,2,FALSE)</f>
        <v>Permitted Compressor Engines</v>
      </c>
      <c r="F1683" s="199">
        <f>EPA_Tribal_Part71_Src!I18</f>
        <v>19.3</v>
      </c>
      <c r="G1683" s="199">
        <f>EPA_Tribal_Part71_Src!J18</f>
        <v>0.4</v>
      </c>
      <c r="H1683" s="199">
        <f>EPA_Tribal_Part71_Src!K18</f>
        <v>11.4</v>
      </c>
      <c r="I1683" s="199">
        <f>EPA_Tribal_Part71_Src!L18</f>
        <v>0</v>
      </c>
      <c r="J1683" s="199">
        <f>EPA_Tribal_Part71_Src!M18</f>
        <v>0</v>
      </c>
      <c r="K1683" s="395" t="str">
        <f t="shared" si="26"/>
        <v>Total</v>
      </c>
      <c r="L1683"/>
    </row>
    <row r="1684" spans="1:12">
      <c r="A1684" t="s">
        <v>272</v>
      </c>
      <c r="B1684">
        <v>35</v>
      </c>
      <c r="C1684" t="str">
        <f>EPA_Tribal_Part71_Src!G19</f>
        <v>35039</v>
      </c>
      <c r="D1684">
        <f>EPA_Tribal_Part71_Src!H19</f>
        <v>20200202</v>
      </c>
      <c r="E1684" t="str">
        <f>VLOOKUP(D1684,SCC_xref!$L$6:$M2425,2,FALSE)</f>
        <v>Permitted Compressor Engines</v>
      </c>
      <c r="F1684" s="199">
        <f>EPA_Tribal_Part71_Src!I19</f>
        <v>153</v>
      </c>
      <c r="G1684" s="199">
        <f>EPA_Tribal_Part71_Src!J19</f>
        <v>2.9</v>
      </c>
      <c r="H1684" s="199">
        <f>EPA_Tribal_Part71_Src!K19</f>
        <v>107</v>
      </c>
      <c r="I1684" s="199">
        <f>EPA_Tribal_Part71_Src!L19</f>
        <v>0</v>
      </c>
      <c r="J1684" s="199">
        <f>EPA_Tribal_Part71_Src!M19</f>
        <v>0</v>
      </c>
      <c r="K1684" s="395" t="str">
        <f t="shared" si="26"/>
        <v>Total</v>
      </c>
      <c r="L1684"/>
    </row>
    <row r="1685" spans="1:12">
      <c r="A1685" t="s">
        <v>272</v>
      </c>
      <c r="B1685">
        <v>35</v>
      </c>
      <c r="C1685" t="str">
        <f>EPA_Tribal_Part71_Src!G20</f>
        <v>35039</v>
      </c>
      <c r="D1685">
        <f>EPA_Tribal_Part71_Src!H20</f>
        <v>40400301</v>
      </c>
      <c r="E1685" t="str">
        <f>VLOOKUP(D1685,SCC_xref!$L$6:$M2426,2,FALSE)</f>
        <v>Permitted Tank Losses</v>
      </c>
      <c r="F1685" s="199">
        <f>EPA_Tribal_Part71_Src!I20</f>
        <v>0</v>
      </c>
      <c r="G1685" s="199">
        <f>EPA_Tribal_Part71_Src!J20</f>
        <v>176.2</v>
      </c>
      <c r="H1685" s="199">
        <f>EPA_Tribal_Part71_Src!K20</f>
        <v>0</v>
      </c>
      <c r="I1685" s="199">
        <f>EPA_Tribal_Part71_Src!L20</f>
        <v>0</v>
      </c>
      <c r="J1685" s="199">
        <f>EPA_Tribal_Part71_Src!M20</f>
        <v>0</v>
      </c>
      <c r="K1685" s="395" t="str">
        <f t="shared" si="26"/>
        <v>Total</v>
      </c>
      <c r="L1685"/>
    </row>
    <row r="1686" spans="1:12">
      <c r="A1686" t="s">
        <v>272</v>
      </c>
      <c r="B1686">
        <v>35</v>
      </c>
      <c r="C1686" t="str">
        <f>EPA_Tribal_Part71_Src!G21</f>
        <v>35039</v>
      </c>
      <c r="D1686">
        <f>EPA_Tribal_Part71_Src!H21</f>
        <v>31000220</v>
      </c>
      <c r="E1686" t="str">
        <f>VLOOKUP(D1686,SCC_xref!$L$6:$M2427,2,FALSE)</f>
        <v>Permitted Natural Gas Production, All Equipt Leak Fugitives</v>
      </c>
      <c r="F1686" s="199">
        <f>EPA_Tribal_Part71_Src!I21</f>
        <v>0</v>
      </c>
      <c r="G1686" s="199">
        <f>EPA_Tribal_Part71_Src!J21</f>
        <v>3.5</v>
      </c>
      <c r="H1686" s="199">
        <f>EPA_Tribal_Part71_Src!K21</f>
        <v>0</v>
      </c>
      <c r="I1686" s="199">
        <f>EPA_Tribal_Part71_Src!L21</f>
        <v>0</v>
      </c>
      <c r="J1686" s="199">
        <f>EPA_Tribal_Part71_Src!M21</f>
        <v>0</v>
      </c>
      <c r="K1686" s="395" t="str">
        <f t="shared" si="26"/>
        <v>Total</v>
      </c>
      <c r="L1686"/>
    </row>
    <row r="1687" spans="1:12">
      <c r="A1687" t="s">
        <v>272</v>
      </c>
      <c r="B1687">
        <v>35</v>
      </c>
      <c r="C1687" t="str">
        <f>EPA_Tribal_Part71_Src!G22</f>
        <v>35039</v>
      </c>
      <c r="D1687">
        <f>EPA_Tribal_Part71_Src!H22</f>
        <v>20200202</v>
      </c>
      <c r="E1687" t="str">
        <f>VLOOKUP(D1687,SCC_xref!$L$6:$M2428,2,FALSE)</f>
        <v>Permitted Compressor Engines</v>
      </c>
      <c r="F1687" s="199">
        <f>EPA_Tribal_Part71_Src!I22</f>
        <v>11.69</v>
      </c>
      <c r="G1687" s="199">
        <f>EPA_Tribal_Part71_Src!J22</f>
        <v>4.3499999999999996</v>
      </c>
      <c r="H1687" s="199">
        <f>EPA_Tribal_Part71_Src!K22</f>
        <v>23.18</v>
      </c>
      <c r="I1687" s="199">
        <f>EPA_Tribal_Part71_Src!L22</f>
        <v>0</v>
      </c>
      <c r="J1687" s="199">
        <f>EPA_Tribal_Part71_Src!M22</f>
        <v>0</v>
      </c>
      <c r="K1687" s="395" t="str">
        <f t="shared" si="26"/>
        <v>Total</v>
      </c>
      <c r="L1687"/>
    </row>
    <row r="1688" spans="1:12">
      <c r="A1688" t="s">
        <v>272</v>
      </c>
      <c r="B1688">
        <v>35</v>
      </c>
      <c r="C1688" t="str">
        <f>EPA_Tribal_Part71_Src!G23</f>
        <v>35039</v>
      </c>
      <c r="D1688">
        <f>EPA_Tribal_Part71_Src!H23</f>
        <v>20200202</v>
      </c>
      <c r="E1688" t="str">
        <f>VLOOKUP(D1688,SCC_xref!$L$6:$M2429,2,FALSE)</f>
        <v>Permitted Compressor Engines</v>
      </c>
      <c r="F1688" s="199">
        <f>EPA_Tribal_Part71_Src!I23</f>
        <v>11.69</v>
      </c>
      <c r="G1688" s="199">
        <f>EPA_Tribal_Part71_Src!J23</f>
        <v>4.3499999999999996</v>
      </c>
      <c r="H1688" s="199">
        <f>EPA_Tribal_Part71_Src!K23</f>
        <v>23.18</v>
      </c>
      <c r="I1688" s="199">
        <f>EPA_Tribal_Part71_Src!L23</f>
        <v>0</v>
      </c>
      <c r="J1688" s="199">
        <f>EPA_Tribal_Part71_Src!M23</f>
        <v>0</v>
      </c>
      <c r="K1688" s="395" t="str">
        <f t="shared" si="26"/>
        <v>Total</v>
      </c>
      <c r="L1688"/>
    </row>
    <row r="1689" spans="1:12">
      <c r="A1689" t="s">
        <v>272</v>
      </c>
      <c r="B1689">
        <v>35</v>
      </c>
      <c r="C1689" t="str">
        <f>EPA_Tribal_Part71_Src!G24</f>
        <v>35039</v>
      </c>
      <c r="D1689">
        <f>EPA_Tribal_Part71_Src!H24</f>
        <v>20200202</v>
      </c>
      <c r="E1689" t="str">
        <f>VLOOKUP(D1689,SCC_xref!$L$6:$M2430,2,FALSE)</f>
        <v>Permitted Compressor Engines</v>
      </c>
      <c r="F1689" s="199">
        <f>EPA_Tribal_Part71_Src!I24</f>
        <v>11.69</v>
      </c>
      <c r="G1689" s="199">
        <f>EPA_Tribal_Part71_Src!J24</f>
        <v>4.3499999999999996</v>
      </c>
      <c r="H1689" s="199">
        <f>EPA_Tribal_Part71_Src!K24</f>
        <v>23.18</v>
      </c>
      <c r="I1689" s="199">
        <f>EPA_Tribal_Part71_Src!L24</f>
        <v>0</v>
      </c>
      <c r="J1689" s="199">
        <f>EPA_Tribal_Part71_Src!M24</f>
        <v>0</v>
      </c>
      <c r="K1689" s="395" t="str">
        <f t="shared" si="26"/>
        <v>Total</v>
      </c>
      <c r="L1689"/>
    </row>
    <row r="1690" spans="1:12">
      <c r="A1690" t="s">
        <v>272</v>
      </c>
      <c r="B1690">
        <v>35</v>
      </c>
      <c r="C1690" t="str">
        <f>EPA_Tribal_Part71_Src!G25</f>
        <v>35039</v>
      </c>
      <c r="D1690">
        <f>EPA_Tribal_Part71_Src!H25</f>
        <v>31000301</v>
      </c>
      <c r="E1690" t="str">
        <f>VLOOKUP(D1690,SCC_xref!$L$6:$M2431,2,FALSE)</f>
        <v>Permitted Dehydrator</v>
      </c>
      <c r="F1690" s="199">
        <f>EPA_Tribal_Part71_Src!I25</f>
        <v>0</v>
      </c>
      <c r="G1690" s="199">
        <f>EPA_Tribal_Part71_Src!J25</f>
        <v>4.6399999999999997</v>
      </c>
      <c r="H1690" s="199">
        <f>EPA_Tribal_Part71_Src!K25</f>
        <v>0</v>
      </c>
      <c r="I1690" s="199">
        <f>EPA_Tribal_Part71_Src!L25</f>
        <v>0</v>
      </c>
      <c r="J1690" s="199">
        <f>EPA_Tribal_Part71_Src!M25</f>
        <v>0</v>
      </c>
      <c r="K1690" s="395" t="str">
        <f t="shared" si="26"/>
        <v>Total</v>
      </c>
      <c r="L1690"/>
    </row>
    <row r="1691" spans="1:12">
      <c r="A1691" t="s">
        <v>272</v>
      </c>
      <c r="B1691">
        <v>35</v>
      </c>
      <c r="C1691" t="str">
        <f>EPA_Tribal_Part71_Src!G26</f>
        <v>35039</v>
      </c>
      <c r="D1691">
        <f>EPA_Tribal_Part71_Src!H26</f>
        <v>31000301</v>
      </c>
      <c r="E1691" t="str">
        <f>VLOOKUP(D1691,SCC_xref!$L$6:$M2432,2,FALSE)</f>
        <v>Permitted Dehydrator</v>
      </c>
      <c r="F1691" s="199">
        <f>EPA_Tribal_Part71_Src!I26</f>
        <v>0</v>
      </c>
      <c r="G1691" s="199">
        <f>EPA_Tribal_Part71_Src!J26</f>
        <v>4.6399999999999997</v>
      </c>
      <c r="H1691" s="199">
        <f>EPA_Tribal_Part71_Src!K26</f>
        <v>0</v>
      </c>
      <c r="I1691" s="199">
        <f>EPA_Tribal_Part71_Src!L26</f>
        <v>0</v>
      </c>
      <c r="J1691" s="199">
        <f>EPA_Tribal_Part71_Src!M26</f>
        <v>0</v>
      </c>
      <c r="K1691" s="395" t="str">
        <f t="shared" si="26"/>
        <v>Total</v>
      </c>
      <c r="L1691"/>
    </row>
    <row r="1692" spans="1:12">
      <c r="A1692" t="s">
        <v>272</v>
      </c>
      <c r="B1692">
        <v>35</v>
      </c>
      <c r="C1692" t="str">
        <f>EPA_Tribal_Part71_Src!G27</f>
        <v>35039</v>
      </c>
      <c r="D1692">
        <f>EPA_Tribal_Part71_Src!H27</f>
        <v>31000301</v>
      </c>
      <c r="E1692" t="str">
        <f>VLOOKUP(D1692,SCC_xref!$L$6:$M2433,2,FALSE)</f>
        <v>Permitted Dehydrator</v>
      </c>
      <c r="F1692" s="199">
        <f>EPA_Tribal_Part71_Src!I27</f>
        <v>0</v>
      </c>
      <c r="G1692" s="199">
        <f>EPA_Tribal_Part71_Src!J27</f>
        <v>4.6399999999999997</v>
      </c>
      <c r="H1692" s="199">
        <f>EPA_Tribal_Part71_Src!K27</f>
        <v>0</v>
      </c>
      <c r="I1692" s="199">
        <f>EPA_Tribal_Part71_Src!L27</f>
        <v>0</v>
      </c>
      <c r="J1692" s="199">
        <f>EPA_Tribal_Part71_Src!M27</f>
        <v>0</v>
      </c>
      <c r="K1692" s="395" t="str">
        <f t="shared" si="26"/>
        <v>Total</v>
      </c>
      <c r="L1692"/>
    </row>
    <row r="1693" spans="1:12">
      <c r="A1693" t="s">
        <v>272</v>
      </c>
      <c r="B1693">
        <v>35</v>
      </c>
      <c r="C1693" t="str">
        <f>EPA_Tribal_Part71_Src!G28</f>
        <v>35039</v>
      </c>
      <c r="D1693">
        <f>EPA_Tribal_Part71_Src!H28</f>
        <v>31000301</v>
      </c>
      <c r="E1693" t="str">
        <f>VLOOKUP(D1693,SCC_xref!$L$6:$M2434,2,FALSE)</f>
        <v>Permitted Dehydrator</v>
      </c>
      <c r="F1693" s="199">
        <f>EPA_Tribal_Part71_Src!I28</f>
        <v>0</v>
      </c>
      <c r="G1693" s="199">
        <f>EPA_Tribal_Part71_Src!J28</f>
        <v>4.6399999999999997</v>
      </c>
      <c r="H1693" s="199">
        <f>EPA_Tribal_Part71_Src!K28</f>
        <v>0</v>
      </c>
      <c r="I1693" s="199">
        <f>EPA_Tribal_Part71_Src!L28</f>
        <v>0</v>
      </c>
      <c r="J1693" s="199">
        <f>EPA_Tribal_Part71_Src!M28</f>
        <v>0</v>
      </c>
      <c r="K1693" s="395" t="str">
        <f t="shared" si="26"/>
        <v>Total</v>
      </c>
      <c r="L1693"/>
    </row>
    <row r="1694" spans="1:12">
      <c r="A1694" t="s">
        <v>272</v>
      </c>
      <c r="B1694">
        <v>35</v>
      </c>
      <c r="C1694" t="str">
        <f>EPA_Tribal_Part71_Src!G29</f>
        <v>35039</v>
      </c>
      <c r="D1694">
        <f>EPA_Tribal_Part71_Src!H29</f>
        <v>31000205</v>
      </c>
      <c r="E1694" t="str">
        <f>VLOOKUP(D1694,SCC_xref!$L$6:$M2435,2,FALSE)</f>
        <v>Permitted Natural Gas Production, Flares</v>
      </c>
      <c r="F1694" s="199">
        <f>EPA_Tribal_Part71_Src!I29</f>
        <v>1.64</v>
      </c>
      <c r="G1694" s="199">
        <f>EPA_Tribal_Part71_Src!J29</f>
        <v>0</v>
      </c>
      <c r="H1694" s="199">
        <f>EPA_Tribal_Part71_Src!K29</f>
        <v>8.94</v>
      </c>
      <c r="I1694" s="199">
        <f>EPA_Tribal_Part71_Src!L29</f>
        <v>0</v>
      </c>
      <c r="J1694" s="199">
        <f>EPA_Tribal_Part71_Src!M29</f>
        <v>0</v>
      </c>
      <c r="K1694" s="395" t="str">
        <f t="shared" si="26"/>
        <v>Total</v>
      </c>
      <c r="L1694"/>
    </row>
    <row r="1695" spans="1:12" s="31" customFormat="1">
      <c r="A1695" s="31" t="s">
        <v>272</v>
      </c>
      <c r="B1695" s="31">
        <v>35</v>
      </c>
      <c r="C1695" s="31" t="str">
        <f>EPA_Tribal_Part71_Src!G30</f>
        <v>3503101</v>
      </c>
      <c r="D1695" s="31">
        <f>EPA_Tribal_Part71_Src!H30</f>
        <v>20200201</v>
      </c>
      <c r="E1695" s="31" t="str">
        <f>VLOOKUP(D1695,SCC_xref!$L$6:$M2436,2,FALSE)</f>
        <v>Permitted Compressor Engines</v>
      </c>
      <c r="F1695" s="215">
        <f>EPA_Tribal_Part71_Src!I30</f>
        <v>0</v>
      </c>
      <c r="G1695" s="215">
        <f>EPA_Tribal_Part71_Src!J30</f>
        <v>0</v>
      </c>
      <c r="H1695" s="215">
        <f>EPA_Tribal_Part71_Src!K30</f>
        <v>0</v>
      </c>
      <c r="I1695" s="215">
        <f>EPA_Tribal_Part71_Src!L30</f>
        <v>0</v>
      </c>
      <c r="J1695" s="215">
        <f>EPA_Tribal_Part71_Src!M30</f>
        <v>0</v>
      </c>
      <c r="K1695" s="395" t="str">
        <f t="shared" si="26"/>
        <v>Tribal/Non-tribal</v>
      </c>
    </row>
    <row r="1696" spans="1:12" s="31" customFormat="1">
      <c r="A1696" s="31" t="s">
        <v>272</v>
      </c>
      <c r="B1696" s="31">
        <v>35</v>
      </c>
      <c r="C1696" s="31" t="str">
        <f>EPA_Tribal_Part71_Src!G31</f>
        <v>3503101</v>
      </c>
      <c r="D1696" s="31">
        <f>EPA_Tribal_Part71_Src!H31</f>
        <v>20200201</v>
      </c>
      <c r="E1696" s="31" t="str">
        <f>VLOOKUP(D1696,SCC_xref!$L$6:$M2437,2,FALSE)</f>
        <v>Permitted Compressor Engines</v>
      </c>
      <c r="F1696" s="215">
        <f>EPA_Tribal_Part71_Src!I31</f>
        <v>0</v>
      </c>
      <c r="G1696" s="215">
        <f>EPA_Tribal_Part71_Src!J31</f>
        <v>0</v>
      </c>
      <c r="H1696" s="215">
        <f>EPA_Tribal_Part71_Src!K31</f>
        <v>0</v>
      </c>
      <c r="I1696" s="215">
        <f>EPA_Tribal_Part71_Src!L31</f>
        <v>0</v>
      </c>
      <c r="J1696" s="215">
        <f>EPA_Tribal_Part71_Src!M31</f>
        <v>0</v>
      </c>
      <c r="K1696" s="395" t="str">
        <f t="shared" si="26"/>
        <v>Tribal/Non-tribal</v>
      </c>
    </row>
    <row r="1697" spans="1:11" s="31" customFormat="1">
      <c r="A1697" s="31" t="s">
        <v>272</v>
      </c>
      <c r="B1697" s="31">
        <v>35</v>
      </c>
      <c r="C1697" s="31" t="str">
        <f>EPA_Tribal_Part71_Src!G32</f>
        <v>3503101</v>
      </c>
      <c r="D1697" s="31">
        <f>EPA_Tribal_Part71_Src!H32</f>
        <v>20200202</v>
      </c>
      <c r="E1697" s="31" t="str">
        <f>VLOOKUP(D1697,SCC_xref!$L$6:$M2438,2,FALSE)</f>
        <v>Permitted Compressor Engines</v>
      </c>
      <c r="F1697" s="215">
        <f>EPA_Tribal_Part71_Src!I32</f>
        <v>0</v>
      </c>
      <c r="G1697" s="215">
        <f>EPA_Tribal_Part71_Src!J32</f>
        <v>0</v>
      </c>
      <c r="H1697" s="215">
        <f>EPA_Tribal_Part71_Src!K32</f>
        <v>0</v>
      </c>
      <c r="I1697" s="215">
        <f>EPA_Tribal_Part71_Src!L32</f>
        <v>0</v>
      </c>
      <c r="J1697" s="215">
        <f>EPA_Tribal_Part71_Src!M32</f>
        <v>0</v>
      </c>
      <c r="K1697" s="395" t="str">
        <f t="shared" si="26"/>
        <v>Tribal/Non-tribal</v>
      </c>
    </row>
    <row r="1698" spans="1:11" s="31" customFormat="1">
      <c r="A1698" s="31" t="s">
        <v>272</v>
      </c>
      <c r="B1698" s="31">
        <v>35</v>
      </c>
      <c r="C1698" s="31" t="str">
        <f>EPA_Tribal_Part71_Src!G33</f>
        <v>3504301</v>
      </c>
      <c r="D1698" s="31">
        <f>EPA_Tribal_Part71_Src!H33</f>
        <v>20200201</v>
      </c>
      <c r="E1698" s="31" t="str">
        <f>VLOOKUP(D1698,SCC_xref!$L$6:$M2439,2,FALSE)</f>
        <v>Permitted Compressor Engines</v>
      </c>
      <c r="F1698" s="215">
        <f>EPA_Tribal_Part71_Src!I33</f>
        <v>4.0006849315068491</v>
      </c>
      <c r="G1698" s="215">
        <f>EPA_Tribal_Part71_Src!J33</f>
        <v>2.2602739726027398E-2</v>
      </c>
      <c r="H1698" s="215">
        <f>EPA_Tribal_Part71_Src!K33</f>
        <v>0.74589041095890418</v>
      </c>
      <c r="I1698" s="215">
        <f>EPA_Tribal_Part71_Src!L33</f>
        <v>2.2602739726027398E-2</v>
      </c>
      <c r="J1698" s="215">
        <f>EPA_Tribal_Part71_Src!M33</f>
        <v>0</v>
      </c>
      <c r="K1698" s="395" t="str">
        <f t="shared" si="26"/>
        <v>Tribal/Non-tribal</v>
      </c>
    </row>
    <row r="1699" spans="1:11" s="31" customFormat="1">
      <c r="A1699" s="31" t="s">
        <v>272</v>
      </c>
      <c r="B1699" s="31">
        <v>35</v>
      </c>
      <c r="C1699" s="31" t="str">
        <f>EPA_Tribal_Part71_Src!G34</f>
        <v>3504301</v>
      </c>
      <c r="D1699" s="31">
        <f>EPA_Tribal_Part71_Src!H34</f>
        <v>20200201</v>
      </c>
      <c r="E1699" s="31" t="str">
        <f>VLOOKUP(D1699,SCC_xref!$L$6:$M2440,2,FALSE)</f>
        <v>Permitted Compressor Engines</v>
      </c>
      <c r="F1699" s="215">
        <f>EPA_Tribal_Part71_Src!I34</f>
        <v>0.92545662100456616</v>
      </c>
      <c r="G1699" s="215">
        <f>EPA_Tribal_Part71_Src!J34</f>
        <v>1.3812785388127854E-2</v>
      </c>
      <c r="H1699" s="215">
        <f>EPA_Tribal_Part71_Src!K34</f>
        <v>0.64920091324200913</v>
      </c>
      <c r="I1699" s="215">
        <f>EPA_Tribal_Part71_Src!L34</f>
        <v>1.3812785388127854E-2</v>
      </c>
      <c r="J1699" s="215">
        <f>EPA_Tribal_Part71_Src!M34</f>
        <v>0</v>
      </c>
      <c r="K1699" s="395" t="str">
        <f t="shared" si="26"/>
        <v>Tribal/Non-tribal</v>
      </c>
    </row>
    <row r="1700" spans="1:11" s="31" customFormat="1">
      <c r="A1700" s="31" t="s">
        <v>272</v>
      </c>
      <c r="B1700" s="31">
        <v>35</v>
      </c>
      <c r="C1700" s="31" t="str">
        <f>EPA_Tribal_Part71_Src!G35</f>
        <v>3504301</v>
      </c>
      <c r="D1700" s="31">
        <f>EPA_Tribal_Part71_Src!H35</f>
        <v>31000203</v>
      </c>
      <c r="E1700" s="31" t="str">
        <f>VLOOKUP(D1700,SCC_xref!$L$6:$M2441,2,FALSE)</f>
        <v>Permitted Compressor Engines</v>
      </c>
      <c r="F1700" s="215">
        <f>EPA_Tribal_Part71_Src!I35</f>
        <v>0.29383561643835615</v>
      </c>
      <c r="G1700" s="215">
        <f>EPA_Tribal_Part71_Src!J35</f>
        <v>0.1582191780821918</v>
      </c>
      <c r="H1700" s="215">
        <f>EPA_Tribal_Part71_Src!K35</f>
        <v>0.38424657534246576</v>
      </c>
      <c r="I1700" s="215">
        <f>EPA_Tribal_Part71_Src!L35</f>
        <v>2.2602739726027398E-3</v>
      </c>
      <c r="J1700" s="215">
        <f>EPA_Tribal_Part71_Src!M35</f>
        <v>0</v>
      </c>
      <c r="K1700" s="395" t="str">
        <f t="shared" si="26"/>
        <v>Tribal/Non-tribal</v>
      </c>
    </row>
    <row r="1701" spans="1:11" s="31" customFormat="1">
      <c r="A1701" s="31" t="s">
        <v>272</v>
      </c>
      <c r="B1701" s="31">
        <v>35</v>
      </c>
      <c r="C1701" s="31" t="str">
        <f>EPA_Tribal_Part71_Src!G36</f>
        <v>3504301</v>
      </c>
      <c r="D1701" s="31">
        <f>EPA_Tribal_Part71_Src!H36</f>
        <v>31000203</v>
      </c>
      <c r="E1701" s="31" t="str">
        <f>VLOOKUP(D1701,SCC_xref!$L$6:$M2442,2,FALSE)</f>
        <v>Permitted Compressor Engines</v>
      </c>
      <c r="F1701" s="215">
        <f>EPA_Tribal_Part71_Src!I36</f>
        <v>0.48399999999999999</v>
      </c>
      <c r="G1701" s="215">
        <f>EPA_Tribal_Part71_Src!J36</f>
        <v>0.24199999999999999</v>
      </c>
      <c r="H1701" s="215">
        <f>EPA_Tribal_Part71_Src!K36</f>
        <v>0.24199999999999999</v>
      </c>
      <c r="I1701" s="215">
        <f>EPA_Tribal_Part71_Src!L36</f>
        <v>2.4199999999999999E-2</v>
      </c>
      <c r="J1701" s="215">
        <f>EPA_Tribal_Part71_Src!M36</f>
        <v>0</v>
      </c>
      <c r="K1701" s="395" t="str">
        <f t="shared" si="26"/>
        <v>Tribal/Non-tribal</v>
      </c>
    </row>
    <row r="1702" spans="1:11" s="31" customFormat="1">
      <c r="A1702" s="31" t="s">
        <v>272</v>
      </c>
      <c r="B1702" s="31">
        <v>35</v>
      </c>
      <c r="C1702" s="31" t="str">
        <f>EPA_Tribal_Part71_Src!G37</f>
        <v>3503901</v>
      </c>
      <c r="D1702" s="31">
        <f>EPA_Tribal_Part71_Src!H37</f>
        <v>20200202</v>
      </c>
      <c r="E1702" s="31" t="str">
        <f>VLOOKUP(D1702,SCC_xref!$L$6:$M2443,2,FALSE)</f>
        <v>Permitted Compressor Engines</v>
      </c>
      <c r="F1702" s="215">
        <f>EPA_Tribal_Part71_Src!I37</f>
        <v>22.54</v>
      </c>
      <c r="G1702" s="215">
        <f>EPA_Tribal_Part71_Src!J37</f>
        <v>32.200000000000003</v>
      </c>
      <c r="H1702" s="215">
        <f>EPA_Tribal_Part71_Src!K37</f>
        <v>12.24</v>
      </c>
      <c r="I1702" s="215">
        <f>EPA_Tribal_Part71_Src!L37</f>
        <v>0.74</v>
      </c>
      <c r="J1702" s="215">
        <f>EPA_Tribal_Part71_Src!M37</f>
        <v>0</v>
      </c>
      <c r="K1702" s="395" t="str">
        <f t="shared" si="26"/>
        <v>Tribal/Non-tribal</v>
      </c>
    </row>
    <row r="1703" spans="1:11" s="31" customFormat="1">
      <c r="A1703" s="31" t="s">
        <v>272</v>
      </c>
      <c r="B1703" s="31">
        <v>35</v>
      </c>
      <c r="C1703" s="31" t="str">
        <f>EPA_Tribal_Part71_Src!G38</f>
        <v>3503901</v>
      </c>
      <c r="D1703" s="31">
        <f>EPA_Tribal_Part71_Src!H38</f>
        <v>20200202</v>
      </c>
      <c r="E1703" s="31" t="str">
        <f>VLOOKUP(D1703,SCC_xref!$L$6:$M2444,2,FALSE)</f>
        <v>Permitted Compressor Engines</v>
      </c>
      <c r="F1703" s="215">
        <f>EPA_Tribal_Part71_Src!I38</f>
        <v>22.54</v>
      </c>
      <c r="G1703" s="215">
        <f>EPA_Tribal_Part71_Src!J38</f>
        <v>32.200000000000003</v>
      </c>
      <c r="H1703" s="215">
        <f>EPA_Tribal_Part71_Src!K38</f>
        <v>12.24</v>
      </c>
      <c r="I1703" s="215">
        <f>EPA_Tribal_Part71_Src!L38</f>
        <v>0.74</v>
      </c>
      <c r="J1703" s="215">
        <f>EPA_Tribal_Part71_Src!M38</f>
        <v>0</v>
      </c>
      <c r="K1703" s="395" t="str">
        <f t="shared" si="26"/>
        <v>Tribal/Non-tribal</v>
      </c>
    </row>
    <row r="1704" spans="1:11" s="31" customFormat="1">
      <c r="A1704" s="31" t="s">
        <v>272</v>
      </c>
      <c r="B1704" s="31">
        <v>35</v>
      </c>
      <c r="C1704" s="31" t="str">
        <f>EPA_Tribal_Part71_Src!G39</f>
        <v>3503901</v>
      </c>
      <c r="D1704" s="31">
        <f>EPA_Tribal_Part71_Src!H39</f>
        <v>20200202</v>
      </c>
      <c r="E1704" s="31" t="str">
        <f>VLOOKUP(D1704,SCC_xref!$L$6:$M2445,2,FALSE)</f>
        <v>Permitted Compressor Engines</v>
      </c>
      <c r="F1704" s="215">
        <f>EPA_Tribal_Part71_Src!I39</f>
        <v>22.54</v>
      </c>
      <c r="G1704" s="215">
        <f>EPA_Tribal_Part71_Src!J39</f>
        <v>45.08</v>
      </c>
      <c r="H1704" s="215">
        <f>EPA_Tribal_Part71_Src!K39</f>
        <v>70.849999999999994</v>
      </c>
      <c r="I1704" s="215">
        <f>EPA_Tribal_Part71_Src!L39</f>
        <v>0.74</v>
      </c>
      <c r="J1704" s="215">
        <f>EPA_Tribal_Part71_Src!M39</f>
        <v>0</v>
      </c>
      <c r="K1704" s="395" t="str">
        <f t="shared" si="26"/>
        <v>Tribal/Non-tribal</v>
      </c>
    </row>
    <row r="1705" spans="1:11" s="31" customFormat="1">
      <c r="A1705" s="31" t="s">
        <v>272</v>
      </c>
      <c r="B1705" s="31">
        <v>35</v>
      </c>
      <c r="C1705" s="31" t="str">
        <f>EPA_Tribal_Part71_Src!G40</f>
        <v>3503901</v>
      </c>
      <c r="D1705" s="31">
        <f>EPA_Tribal_Part71_Src!H40</f>
        <v>31000227</v>
      </c>
      <c r="E1705" s="31" t="str">
        <f>VLOOKUP(D1705,SCC_xref!$L$6:$M2446,2,FALSE)</f>
        <v>Permitted Dehydrator</v>
      </c>
      <c r="F1705" s="215">
        <f>EPA_Tribal_Part71_Src!I40</f>
        <v>0.86</v>
      </c>
      <c r="G1705" s="215">
        <f>EPA_Tribal_Part71_Src!J40</f>
        <v>0.05</v>
      </c>
      <c r="H1705" s="215">
        <f>EPA_Tribal_Part71_Src!K40</f>
        <v>0.17</v>
      </c>
      <c r="I1705" s="215">
        <f>EPA_Tribal_Part71_Src!L40</f>
        <v>0</v>
      </c>
      <c r="J1705" s="215">
        <f>EPA_Tribal_Part71_Src!M40</f>
        <v>0</v>
      </c>
      <c r="K1705" s="395" t="str">
        <f t="shared" si="26"/>
        <v>Tribal/Non-tribal</v>
      </c>
    </row>
    <row r="1706" spans="1:11" s="31" customFormat="1">
      <c r="A1706" s="31" t="s">
        <v>272</v>
      </c>
      <c r="B1706" s="31">
        <v>35</v>
      </c>
      <c r="C1706" s="31" t="str">
        <f>EPA_Tribal_Part71_Src!G41</f>
        <v>3503901</v>
      </c>
      <c r="D1706" s="31">
        <f>EPA_Tribal_Part71_Src!H41</f>
        <v>31000301</v>
      </c>
      <c r="E1706" s="31" t="str">
        <f>VLOOKUP(D1706,SCC_xref!$L$6:$M2447,2,FALSE)</f>
        <v>Permitted Dehydrator</v>
      </c>
      <c r="F1706" s="215">
        <f>EPA_Tribal_Part71_Src!I41</f>
        <v>0</v>
      </c>
      <c r="G1706" s="215">
        <f>EPA_Tribal_Part71_Src!J41</f>
        <v>40</v>
      </c>
      <c r="H1706" s="215">
        <f>EPA_Tribal_Part71_Src!K41</f>
        <v>0</v>
      </c>
      <c r="I1706" s="215">
        <f>EPA_Tribal_Part71_Src!L41</f>
        <v>0</v>
      </c>
      <c r="J1706" s="215">
        <f>EPA_Tribal_Part71_Src!M41</f>
        <v>0</v>
      </c>
      <c r="K1706" s="395" t="str">
        <f t="shared" si="26"/>
        <v>Tribal/Non-tribal</v>
      </c>
    </row>
    <row r="1707" spans="1:11" s="31" customFormat="1">
      <c r="A1707" s="31" t="s">
        <v>272</v>
      </c>
      <c r="B1707" s="31">
        <v>35</v>
      </c>
      <c r="C1707" s="31" t="str">
        <f>EPA_Tribal_Part71_Src!G42</f>
        <v>3503901</v>
      </c>
      <c r="D1707" s="31">
        <f>EPA_Tribal_Part71_Src!H42</f>
        <v>31000220</v>
      </c>
      <c r="E1707" s="31" t="str">
        <f>VLOOKUP(D1707,SCC_xref!$L$6:$M2448,2,FALSE)</f>
        <v>Permitted Natural Gas Production, All Equipt Leak Fugitives</v>
      </c>
      <c r="F1707" s="215">
        <f>EPA_Tribal_Part71_Src!I42</f>
        <v>0</v>
      </c>
      <c r="G1707" s="215">
        <f>EPA_Tribal_Part71_Src!J42</f>
        <v>3.77</v>
      </c>
      <c r="H1707" s="215">
        <f>EPA_Tribal_Part71_Src!K42</f>
        <v>0</v>
      </c>
      <c r="I1707" s="215">
        <f>EPA_Tribal_Part71_Src!L42</f>
        <v>0</v>
      </c>
      <c r="J1707" s="215">
        <f>EPA_Tribal_Part71_Src!M42</f>
        <v>0</v>
      </c>
      <c r="K1707" s="395" t="str">
        <f t="shared" si="26"/>
        <v>Tribal/Non-tribal</v>
      </c>
    </row>
    <row r="1708" spans="1:11" s="31" customFormat="1">
      <c r="A1708" s="31" t="s">
        <v>272</v>
      </c>
      <c r="B1708" s="31">
        <v>35</v>
      </c>
      <c r="C1708" s="31" t="str">
        <f>EPA_Tribal_Part71_Src!G43</f>
        <v>3503901</v>
      </c>
      <c r="D1708" s="31">
        <f>EPA_Tribal_Part71_Src!H43</f>
        <v>20200201</v>
      </c>
      <c r="E1708" s="31" t="str">
        <f>VLOOKUP(D1708,SCC_xref!$L$6:$M2449,2,FALSE)</f>
        <v>Permitted Compressor Engines</v>
      </c>
      <c r="F1708" s="215">
        <f>EPA_Tribal_Part71_Src!I43</f>
        <v>19.3</v>
      </c>
      <c r="G1708" s="215">
        <f>EPA_Tribal_Part71_Src!J43</f>
        <v>0.4</v>
      </c>
      <c r="H1708" s="215">
        <f>EPA_Tribal_Part71_Src!K43</f>
        <v>11.4</v>
      </c>
      <c r="I1708" s="215">
        <f>EPA_Tribal_Part71_Src!L43</f>
        <v>0</v>
      </c>
      <c r="J1708" s="215">
        <f>EPA_Tribal_Part71_Src!M43</f>
        <v>0</v>
      </c>
      <c r="K1708" s="395" t="str">
        <f t="shared" si="26"/>
        <v>Tribal/Non-tribal</v>
      </c>
    </row>
    <row r="1709" spans="1:11" s="31" customFormat="1">
      <c r="A1709" s="31" t="s">
        <v>272</v>
      </c>
      <c r="B1709" s="31">
        <v>35</v>
      </c>
      <c r="C1709" s="31" t="str">
        <f>EPA_Tribal_Part71_Src!G44</f>
        <v>3503901</v>
      </c>
      <c r="D1709" s="31">
        <f>EPA_Tribal_Part71_Src!H44</f>
        <v>20200202</v>
      </c>
      <c r="E1709" s="31" t="str">
        <f>VLOOKUP(D1709,SCC_xref!$L$6:$M2450,2,FALSE)</f>
        <v>Permitted Compressor Engines</v>
      </c>
      <c r="F1709" s="215">
        <f>EPA_Tribal_Part71_Src!I44</f>
        <v>153</v>
      </c>
      <c r="G1709" s="215">
        <f>EPA_Tribal_Part71_Src!J44</f>
        <v>2.9</v>
      </c>
      <c r="H1709" s="215">
        <f>EPA_Tribal_Part71_Src!K44</f>
        <v>107</v>
      </c>
      <c r="I1709" s="215">
        <f>EPA_Tribal_Part71_Src!L44</f>
        <v>0</v>
      </c>
      <c r="J1709" s="215">
        <f>EPA_Tribal_Part71_Src!M44</f>
        <v>0</v>
      </c>
      <c r="K1709" s="395" t="str">
        <f t="shared" si="26"/>
        <v>Tribal/Non-tribal</v>
      </c>
    </row>
    <row r="1710" spans="1:11" s="31" customFormat="1">
      <c r="A1710" s="31" t="s">
        <v>272</v>
      </c>
      <c r="B1710" s="31">
        <v>35</v>
      </c>
      <c r="C1710" s="31" t="str">
        <f>EPA_Tribal_Part71_Src!G45</f>
        <v>3503901</v>
      </c>
      <c r="D1710" s="31">
        <f>EPA_Tribal_Part71_Src!H45</f>
        <v>40400301</v>
      </c>
      <c r="E1710" s="31" t="str">
        <f>VLOOKUP(D1710,SCC_xref!$L$6:$M2451,2,FALSE)</f>
        <v>Permitted Tank Losses</v>
      </c>
      <c r="F1710" s="215">
        <f>EPA_Tribal_Part71_Src!I45</f>
        <v>0</v>
      </c>
      <c r="G1710" s="215">
        <f>EPA_Tribal_Part71_Src!J45</f>
        <v>176.2</v>
      </c>
      <c r="H1710" s="215">
        <f>EPA_Tribal_Part71_Src!K45</f>
        <v>0</v>
      </c>
      <c r="I1710" s="215">
        <f>EPA_Tribal_Part71_Src!L45</f>
        <v>0</v>
      </c>
      <c r="J1710" s="215">
        <f>EPA_Tribal_Part71_Src!M45</f>
        <v>0</v>
      </c>
      <c r="K1710" s="395" t="str">
        <f t="shared" si="26"/>
        <v>Tribal/Non-tribal</v>
      </c>
    </row>
    <row r="1711" spans="1:11" s="31" customFormat="1">
      <c r="A1711" s="31" t="s">
        <v>272</v>
      </c>
      <c r="B1711" s="31">
        <v>35</v>
      </c>
      <c r="C1711" s="31" t="str">
        <f>EPA_Tribal_Part71_Src!G46</f>
        <v>3503901</v>
      </c>
      <c r="D1711" s="31">
        <f>EPA_Tribal_Part71_Src!H46</f>
        <v>31000220</v>
      </c>
      <c r="E1711" s="31" t="str">
        <f>VLOOKUP(D1711,SCC_xref!$L$6:$M2452,2,FALSE)</f>
        <v>Permitted Natural Gas Production, All Equipt Leak Fugitives</v>
      </c>
      <c r="F1711" s="215">
        <f>EPA_Tribal_Part71_Src!I46</f>
        <v>0</v>
      </c>
      <c r="G1711" s="215">
        <f>EPA_Tribal_Part71_Src!J46</f>
        <v>3.5</v>
      </c>
      <c r="H1711" s="215">
        <f>EPA_Tribal_Part71_Src!K46</f>
        <v>0</v>
      </c>
      <c r="I1711" s="215">
        <f>EPA_Tribal_Part71_Src!L46</f>
        <v>0</v>
      </c>
      <c r="J1711" s="215">
        <f>EPA_Tribal_Part71_Src!M46</f>
        <v>0</v>
      </c>
      <c r="K1711" s="395" t="str">
        <f t="shared" si="26"/>
        <v>Tribal/Non-tribal</v>
      </c>
    </row>
    <row r="1712" spans="1:11" s="31" customFormat="1">
      <c r="A1712" s="31" t="s">
        <v>272</v>
      </c>
      <c r="B1712" s="31">
        <v>35</v>
      </c>
      <c r="C1712" s="31" t="str">
        <f>EPA_Tribal_Part71_Src!G47</f>
        <v>3503901</v>
      </c>
      <c r="D1712" s="31">
        <f>EPA_Tribal_Part71_Src!H47</f>
        <v>20200202</v>
      </c>
      <c r="E1712" s="31" t="str">
        <f>VLOOKUP(D1712,SCC_xref!$L$6:$M2453,2,FALSE)</f>
        <v>Permitted Compressor Engines</v>
      </c>
      <c r="F1712" s="215">
        <f>EPA_Tribal_Part71_Src!I47</f>
        <v>11.69</v>
      </c>
      <c r="G1712" s="215">
        <f>EPA_Tribal_Part71_Src!J47</f>
        <v>4.3499999999999996</v>
      </c>
      <c r="H1712" s="215">
        <f>EPA_Tribal_Part71_Src!K47</f>
        <v>23.18</v>
      </c>
      <c r="I1712" s="215">
        <f>EPA_Tribal_Part71_Src!L47</f>
        <v>0</v>
      </c>
      <c r="J1712" s="215">
        <f>EPA_Tribal_Part71_Src!M47</f>
        <v>0</v>
      </c>
      <c r="K1712" s="395" t="str">
        <f t="shared" si="26"/>
        <v>Tribal/Non-tribal</v>
      </c>
    </row>
    <row r="1713" spans="1:11" s="31" customFormat="1">
      <c r="A1713" s="31" t="s">
        <v>272</v>
      </c>
      <c r="B1713" s="31">
        <v>35</v>
      </c>
      <c r="C1713" s="31" t="str">
        <f>EPA_Tribal_Part71_Src!G48</f>
        <v>3503901</v>
      </c>
      <c r="D1713" s="31">
        <f>EPA_Tribal_Part71_Src!H48</f>
        <v>20200202</v>
      </c>
      <c r="E1713" s="31" t="str">
        <f>VLOOKUP(D1713,SCC_xref!$L$6:$M2454,2,FALSE)</f>
        <v>Permitted Compressor Engines</v>
      </c>
      <c r="F1713" s="215">
        <f>EPA_Tribal_Part71_Src!I48</f>
        <v>11.69</v>
      </c>
      <c r="G1713" s="215">
        <f>EPA_Tribal_Part71_Src!J48</f>
        <v>4.3499999999999996</v>
      </c>
      <c r="H1713" s="215">
        <f>EPA_Tribal_Part71_Src!K48</f>
        <v>23.18</v>
      </c>
      <c r="I1713" s="215">
        <f>EPA_Tribal_Part71_Src!L48</f>
        <v>0</v>
      </c>
      <c r="J1713" s="215">
        <f>EPA_Tribal_Part71_Src!M48</f>
        <v>0</v>
      </c>
      <c r="K1713" s="395" t="str">
        <f t="shared" si="26"/>
        <v>Tribal/Non-tribal</v>
      </c>
    </row>
    <row r="1714" spans="1:11" s="31" customFormat="1">
      <c r="A1714" s="31" t="s">
        <v>272</v>
      </c>
      <c r="B1714" s="31">
        <v>35</v>
      </c>
      <c r="C1714" s="31" t="str">
        <f>EPA_Tribal_Part71_Src!G49</f>
        <v>3503901</v>
      </c>
      <c r="D1714" s="31">
        <f>EPA_Tribal_Part71_Src!H49</f>
        <v>20200202</v>
      </c>
      <c r="E1714" s="31" t="str">
        <f>VLOOKUP(D1714,SCC_xref!$L$6:$M2455,2,FALSE)</f>
        <v>Permitted Compressor Engines</v>
      </c>
      <c r="F1714" s="215">
        <f>EPA_Tribal_Part71_Src!I49</f>
        <v>11.69</v>
      </c>
      <c r="G1714" s="215">
        <f>EPA_Tribal_Part71_Src!J49</f>
        <v>4.3499999999999996</v>
      </c>
      <c r="H1714" s="215">
        <f>EPA_Tribal_Part71_Src!K49</f>
        <v>23.18</v>
      </c>
      <c r="I1714" s="215">
        <f>EPA_Tribal_Part71_Src!L49</f>
        <v>0</v>
      </c>
      <c r="J1714" s="215">
        <f>EPA_Tribal_Part71_Src!M49</f>
        <v>0</v>
      </c>
      <c r="K1714" s="395" t="str">
        <f t="shared" si="26"/>
        <v>Tribal/Non-tribal</v>
      </c>
    </row>
    <row r="1715" spans="1:11" s="31" customFormat="1">
      <c r="A1715" s="31" t="s">
        <v>272</v>
      </c>
      <c r="B1715" s="31">
        <v>35</v>
      </c>
      <c r="C1715" s="31" t="str">
        <f>EPA_Tribal_Part71_Src!G50</f>
        <v>3503901</v>
      </c>
      <c r="D1715" s="31">
        <f>EPA_Tribal_Part71_Src!H50</f>
        <v>31000301</v>
      </c>
      <c r="E1715" s="31" t="str">
        <f>VLOOKUP(D1715,SCC_xref!$L$6:$M2456,2,FALSE)</f>
        <v>Permitted Dehydrator</v>
      </c>
      <c r="F1715" s="215">
        <f>EPA_Tribal_Part71_Src!I50</f>
        <v>0</v>
      </c>
      <c r="G1715" s="215">
        <f>EPA_Tribal_Part71_Src!J50</f>
        <v>4.6399999999999997</v>
      </c>
      <c r="H1715" s="215">
        <f>EPA_Tribal_Part71_Src!K50</f>
        <v>0</v>
      </c>
      <c r="I1715" s="215">
        <f>EPA_Tribal_Part71_Src!L50</f>
        <v>0</v>
      </c>
      <c r="J1715" s="215">
        <f>EPA_Tribal_Part71_Src!M50</f>
        <v>0</v>
      </c>
      <c r="K1715" s="395" t="str">
        <f t="shared" si="26"/>
        <v>Tribal/Non-tribal</v>
      </c>
    </row>
    <row r="1716" spans="1:11" s="31" customFormat="1">
      <c r="A1716" s="31" t="s">
        <v>272</v>
      </c>
      <c r="B1716" s="31">
        <v>35</v>
      </c>
      <c r="C1716" s="31" t="str">
        <f>EPA_Tribal_Part71_Src!G51</f>
        <v>3503901</v>
      </c>
      <c r="D1716" s="31">
        <f>EPA_Tribal_Part71_Src!H51</f>
        <v>31000301</v>
      </c>
      <c r="E1716" s="31" t="str">
        <f>VLOOKUP(D1716,SCC_xref!$L$6:$M2457,2,FALSE)</f>
        <v>Permitted Dehydrator</v>
      </c>
      <c r="F1716" s="215">
        <f>EPA_Tribal_Part71_Src!I51</f>
        <v>0</v>
      </c>
      <c r="G1716" s="215">
        <f>EPA_Tribal_Part71_Src!J51</f>
        <v>4.6399999999999997</v>
      </c>
      <c r="H1716" s="215">
        <f>EPA_Tribal_Part71_Src!K51</f>
        <v>0</v>
      </c>
      <c r="I1716" s="215">
        <f>EPA_Tribal_Part71_Src!L51</f>
        <v>0</v>
      </c>
      <c r="J1716" s="215">
        <f>EPA_Tribal_Part71_Src!M51</f>
        <v>0</v>
      </c>
      <c r="K1716" s="395" t="str">
        <f t="shared" si="26"/>
        <v>Tribal/Non-tribal</v>
      </c>
    </row>
    <row r="1717" spans="1:11" s="31" customFormat="1">
      <c r="A1717" s="31" t="s">
        <v>272</v>
      </c>
      <c r="B1717" s="31">
        <v>35</v>
      </c>
      <c r="C1717" s="31" t="str">
        <f>EPA_Tribal_Part71_Src!G52</f>
        <v>3503901</v>
      </c>
      <c r="D1717" s="31">
        <f>EPA_Tribal_Part71_Src!H52</f>
        <v>31000301</v>
      </c>
      <c r="E1717" s="31" t="str">
        <f>VLOOKUP(D1717,SCC_xref!$L$6:$M2458,2,FALSE)</f>
        <v>Permitted Dehydrator</v>
      </c>
      <c r="F1717" s="215">
        <f>EPA_Tribal_Part71_Src!I52</f>
        <v>0</v>
      </c>
      <c r="G1717" s="215">
        <f>EPA_Tribal_Part71_Src!J52</f>
        <v>4.6399999999999997</v>
      </c>
      <c r="H1717" s="215">
        <f>EPA_Tribal_Part71_Src!K52</f>
        <v>0</v>
      </c>
      <c r="I1717" s="215">
        <f>EPA_Tribal_Part71_Src!L52</f>
        <v>0</v>
      </c>
      <c r="J1717" s="215">
        <f>EPA_Tribal_Part71_Src!M52</f>
        <v>0</v>
      </c>
      <c r="K1717" s="395" t="str">
        <f t="shared" si="26"/>
        <v>Tribal/Non-tribal</v>
      </c>
    </row>
    <row r="1718" spans="1:11" s="31" customFormat="1">
      <c r="A1718" s="31" t="s">
        <v>272</v>
      </c>
      <c r="B1718" s="31">
        <v>35</v>
      </c>
      <c r="C1718" s="31" t="str">
        <f>EPA_Tribal_Part71_Src!G53</f>
        <v>3503901</v>
      </c>
      <c r="D1718" s="31">
        <f>EPA_Tribal_Part71_Src!H53</f>
        <v>31000301</v>
      </c>
      <c r="E1718" s="31" t="str">
        <f>VLOOKUP(D1718,SCC_xref!$L$6:$M2459,2,FALSE)</f>
        <v>Permitted Dehydrator</v>
      </c>
      <c r="F1718" s="215">
        <f>EPA_Tribal_Part71_Src!I53</f>
        <v>0</v>
      </c>
      <c r="G1718" s="215">
        <f>EPA_Tribal_Part71_Src!J53</f>
        <v>4.6399999999999997</v>
      </c>
      <c r="H1718" s="215">
        <f>EPA_Tribal_Part71_Src!K53</f>
        <v>0</v>
      </c>
      <c r="I1718" s="215">
        <f>EPA_Tribal_Part71_Src!L53</f>
        <v>0</v>
      </c>
      <c r="J1718" s="215">
        <f>EPA_Tribal_Part71_Src!M53</f>
        <v>0</v>
      </c>
      <c r="K1718" s="395" t="str">
        <f t="shared" si="26"/>
        <v>Tribal/Non-tribal</v>
      </c>
    </row>
    <row r="1719" spans="1:11" s="31" customFormat="1">
      <c r="A1719" s="31" t="s">
        <v>272</v>
      </c>
      <c r="B1719" s="31">
        <v>35</v>
      </c>
      <c r="C1719" s="31" t="str">
        <f>EPA_Tribal_Part71_Src!G54</f>
        <v>3503901</v>
      </c>
      <c r="D1719" s="31">
        <f>EPA_Tribal_Part71_Src!H54</f>
        <v>31000205</v>
      </c>
      <c r="E1719" s="31" t="str">
        <f>VLOOKUP(D1719,SCC_xref!$L$6:$M2460,2,FALSE)</f>
        <v>Permitted Natural Gas Production, Flares</v>
      </c>
      <c r="F1719" s="215">
        <f>EPA_Tribal_Part71_Src!I54</f>
        <v>1.64</v>
      </c>
      <c r="G1719" s="215">
        <f>EPA_Tribal_Part71_Src!J54</f>
        <v>0</v>
      </c>
      <c r="H1719" s="215">
        <f>EPA_Tribal_Part71_Src!K54</f>
        <v>8.94</v>
      </c>
      <c r="I1719" s="215">
        <f>EPA_Tribal_Part71_Src!L54</f>
        <v>0</v>
      </c>
      <c r="J1719" s="215">
        <f>EPA_Tribal_Part71_Src!M54</f>
        <v>0</v>
      </c>
      <c r="K1719" s="395" t="str">
        <f t="shared" si="26"/>
        <v>Tribal/Non-tribal</v>
      </c>
    </row>
    <row r="1720" spans="1:11">
      <c r="C1720"/>
      <c r="K1720" s="73"/>
    </row>
    <row r="1721" spans="1:11">
      <c r="C1721"/>
      <c r="K1721" s="73"/>
    </row>
    <row r="1722" spans="1:11">
      <c r="A1722" s="3" t="s">
        <v>139</v>
      </c>
      <c r="B1722" s="396" t="s">
        <v>132</v>
      </c>
      <c r="C1722" s="396" t="s">
        <v>133</v>
      </c>
      <c r="D1722" s="396" t="s">
        <v>134</v>
      </c>
      <c r="E1722" s="396" t="s">
        <v>135</v>
      </c>
      <c r="F1722" s="396" t="s">
        <v>136</v>
      </c>
      <c r="G1722" s="396"/>
      <c r="H1722" s="396"/>
      <c r="I1722" s="396"/>
      <c r="J1722" s="396"/>
      <c r="K1722" s="73"/>
    </row>
    <row r="1723" spans="1:11">
      <c r="A1723" t="s">
        <v>386</v>
      </c>
      <c r="B1723" s="397">
        <f>SUMIFS(F$6:F$1719,$K$6:$K$1719,"total",$A$6:$A$1719,$A1723)</f>
        <v>31660.107884842007</v>
      </c>
      <c r="C1723" s="397">
        <f>SUMIFS(G$6:G$1719,$K$6:$K$1719,"total",$A$6:$A$1719,$A1723)</f>
        <v>42212.720370913157</v>
      </c>
      <c r="D1723" s="397">
        <f>SUMIFS(H$6:H$1719,$K$6:$K$1719,"total",$A$6:$A$1719,$A1723)</f>
        <v>15301.468790167972</v>
      </c>
      <c r="E1723" s="397">
        <f>SUMIFS(I$6:I$1719,$K$6:$K$1719,"total",$A$6:$A$1719,$A1723)</f>
        <v>20.076501007974091</v>
      </c>
      <c r="F1723" s="431">
        <f>SUMIFS(J$6:J$1719,$K$6:$K$1719,"total",$A$6:$A$1719,$A1723)</f>
        <v>342.70735393710873</v>
      </c>
      <c r="G1723" s="431"/>
      <c r="H1723" s="431"/>
      <c r="I1723" s="431"/>
      <c r="J1723" s="431"/>
      <c r="K1723" s="73"/>
    </row>
    <row r="1724" spans="1:11">
      <c r="A1724" s="37" t="s">
        <v>385</v>
      </c>
      <c r="B1724" s="390">
        <f>by_cnty_allpol!C17-B1723</f>
        <v>9660.7314031689675</v>
      </c>
      <c r="C1724" s="390">
        <f>by_cnty_allpol!D17-C1723</f>
        <v>3166.1696347031248</v>
      </c>
      <c r="D1724" s="390">
        <f>by_cnty_allpol!E17-D1723</f>
        <v>6717.4063378995634</v>
      </c>
      <c r="E1724" s="390">
        <f>by_cnty_allpol!F17-E1723</f>
        <v>713.63287579908683</v>
      </c>
      <c r="F1724" s="431">
        <f>by_cnty_allpol!G17-F1723</f>
        <v>243.98400000000032</v>
      </c>
      <c r="G1724" s="431"/>
      <c r="H1724" s="431"/>
      <c r="I1724" s="431"/>
      <c r="J1724" s="431"/>
      <c r="K1724" s="73"/>
    </row>
    <row r="1725" spans="1:11">
      <c r="B1725" s="398">
        <f>SUM(B1723:B1724)</f>
        <v>41320.839288010975</v>
      </c>
      <c r="C1725" s="398">
        <f>SUM(C1723:C1724)</f>
        <v>45378.890005616282</v>
      </c>
      <c r="D1725" s="398">
        <f>SUM(D1723:D1724)</f>
        <v>22018.875128067535</v>
      </c>
      <c r="E1725" s="398">
        <f>SUM(E1723:E1724)</f>
        <v>733.70937680706095</v>
      </c>
      <c r="F1725" s="432">
        <f>SUM(F1723:F1724)</f>
        <v>586.69135393710906</v>
      </c>
      <c r="G1725" s="432"/>
      <c r="H1725" s="432"/>
      <c r="I1725" s="432"/>
      <c r="J1725" s="432"/>
      <c r="K1725" s="73"/>
    </row>
    <row r="1726" spans="1:11">
      <c r="B1726" s="399">
        <f>B1725/by_cnty_allpol!C17</f>
        <v>1</v>
      </c>
      <c r="C1726" s="395" t="b">
        <f>C1725=by_cnty_allpol!D17</f>
        <v>1</v>
      </c>
      <c r="D1726" s="399">
        <f>D1725/by_cnty_allpol!E17</f>
        <v>1</v>
      </c>
      <c r="E1726" s="395" t="b">
        <f>E1725=by_cnty_allpol!F17</f>
        <v>1</v>
      </c>
      <c r="F1726" s="432" t="b">
        <f>F1725=by_cnty_allpol!G17</f>
        <v>1</v>
      </c>
      <c r="G1726" s="432"/>
      <c r="H1726" s="432"/>
      <c r="I1726" s="432"/>
      <c r="J1726" s="432"/>
      <c r="K1726" s="73"/>
    </row>
    <row r="1727" spans="1:11">
      <c r="C1727"/>
      <c r="K1727" s="73"/>
    </row>
    <row r="1728" spans="1:11">
      <c r="C1728"/>
      <c r="K1728" s="73"/>
    </row>
    <row r="1729" spans="3:11">
      <c r="C1729"/>
      <c r="K1729" s="73"/>
    </row>
    <row r="1730" spans="3:11">
      <c r="C1730"/>
      <c r="K1730" s="73"/>
    </row>
    <row r="1731" spans="3:11">
      <c r="C1731"/>
      <c r="K1731" s="73"/>
    </row>
    <row r="1732" spans="3:11">
      <c r="C1732"/>
      <c r="K1732" s="73"/>
    </row>
    <row r="1733" spans="3:11">
      <c r="C1733"/>
      <c r="K1733" s="73"/>
    </row>
    <row r="1734" spans="3:11">
      <c r="C1734"/>
      <c r="K1734" s="73"/>
    </row>
    <row r="1735" spans="3:11">
      <c r="C1735"/>
      <c r="K1735" s="73"/>
    </row>
    <row r="1736" spans="3:11">
      <c r="C1736"/>
      <c r="K1736" s="73"/>
    </row>
    <row r="1737" spans="3:11">
      <c r="C1737"/>
      <c r="K1737" s="73"/>
    </row>
    <row r="1738" spans="3:11">
      <c r="C1738"/>
      <c r="K1738" s="73"/>
    </row>
    <row r="1739" spans="3:11">
      <c r="C1739"/>
      <c r="K1739" s="73"/>
    </row>
    <row r="1740" spans="3:11">
      <c r="C1740"/>
      <c r="K1740" s="73"/>
    </row>
    <row r="1741" spans="3:11">
      <c r="C1741"/>
      <c r="K1741" s="73"/>
    </row>
    <row r="1742" spans="3:11">
      <c r="C1742"/>
      <c r="K1742" s="73"/>
    </row>
    <row r="1743" spans="3:11">
      <c r="C1743"/>
      <c r="K1743" s="73"/>
    </row>
    <row r="1744" spans="3:11">
      <c r="C1744"/>
      <c r="K1744" s="73"/>
    </row>
    <row r="1745" spans="3:11">
      <c r="C1745"/>
      <c r="K1745" s="73"/>
    </row>
    <row r="1746" spans="3:11">
      <c r="C1746"/>
      <c r="K1746" s="73"/>
    </row>
    <row r="1747" spans="3:11">
      <c r="C1747"/>
      <c r="K1747" s="73"/>
    </row>
    <row r="1748" spans="3:11">
      <c r="C1748"/>
      <c r="K1748" s="73"/>
    </row>
    <row r="1749" spans="3:11">
      <c r="C1749"/>
      <c r="K1749" s="73"/>
    </row>
    <row r="1750" spans="3:11">
      <c r="C1750"/>
      <c r="K1750" s="73"/>
    </row>
    <row r="1751" spans="3:11">
      <c r="C1751"/>
      <c r="K1751" s="73"/>
    </row>
    <row r="1752" spans="3:11">
      <c r="C1752"/>
      <c r="K1752" s="73"/>
    </row>
    <row r="1753" spans="3:11">
      <c r="C1753"/>
      <c r="K1753" s="73"/>
    </row>
    <row r="1754" spans="3:11">
      <c r="C1754"/>
      <c r="K1754" s="73"/>
    </row>
    <row r="1755" spans="3:11">
      <c r="C1755"/>
      <c r="K1755" s="73"/>
    </row>
    <row r="1756" spans="3:11">
      <c r="C1756"/>
      <c r="K1756" s="73"/>
    </row>
    <row r="1757" spans="3:11">
      <c r="C1757"/>
      <c r="K1757" s="73"/>
    </row>
    <row r="1758" spans="3:11">
      <c r="C1758"/>
      <c r="K1758" s="73"/>
    </row>
    <row r="1759" spans="3:11">
      <c r="C1759"/>
      <c r="K1759" s="73"/>
    </row>
    <row r="1760" spans="3:11">
      <c r="C1760"/>
      <c r="K1760" s="73"/>
    </row>
    <row r="1761" spans="3:11">
      <c r="C1761"/>
      <c r="K1761" s="73"/>
    </row>
    <row r="1762" spans="3:11">
      <c r="C1762"/>
      <c r="K1762" s="73"/>
    </row>
    <row r="1763" spans="3:11">
      <c r="C1763"/>
      <c r="K1763" s="73"/>
    </row>
    <row r="1764" spans="3:11">
      <c r="C1764"/>
      <c r="K1764" s="73"/>
    </row>
    <row r="1765" spans="3:11">
      <c r="C1765"/>
      <c r="K1765" s="73"/>
    </row>
    <row r="1766" spans="3:11">
      <c r="C1766"/>
      <c r="K1766" s="73"/>
    </row>
    <row r="1767" spans="3:11">
      <c r="C1767"/>
      <c r="K1767" s="73"/>
    </row>
    <row r="1768" spans="3:11">
      <c r="C1768"/>
      <c r="K1768" s="73"/>
    </row>
    <row r="1769" spans="3:11">
      <c r="C1769"/>
      <c r="K1769" s="73"/>
    </row>
    <row r="1770" spans="3:11">
      <c r="C1770"/>
      <c r="K1770" s="73"/>
    </row>
    <row r="1771" spans="3:11">
      <c r="C1771"/>
      <c r="K1771" s="73"/>
    </row>
    <row r="1772" spans="3:11">
      <c r="C1772"/>
      <c r="K1772" s="73"/>
    </row>
    <row r="1773" spans="3:11">
      <c r="C1773"/>
      <c r="K1773" s="73"/>
    </row>
    <row r="1774" spans="3:11">
      <c r="C1774"/>
      <c r="K1774" s="73"/>
    </row>
    <row r="1775" spans="3:11">
      <c r="C1775"/>
      <c r="K1775" s="73"/>
    </row>
    <row r="1776" spans="3:11">
      <c r="C1776"/>
      <c r="K1776" s="73"/>
    </row>
    <row r="1777" spans="3:11">
      <c r="C1777"/>
      <c r="K1777" s="73"/>
    </row>
    <row r="1778" spans="3:11">
      <c r="C1778"/>
      <c r="K1778" s="73"/>
    </row>
    <row r="1779" spans="3:11">
      <c r="C1779"/>
      <c r="K1779" s="73"/>
    </row>
    <row r="1780" spans="3:11">
      <c r="C1780"/>
      <c r="K1780" s="73"/>
    </row>
    <row r="1781" spans="3:11">
      <c r="C1781"/>
      <c r="K1781" s="73"/>
    </row>
    <row r="1782" spans="3:11">
      <c r="C1782"/>
      <c r="K1782" s="73"/>
    </row>
    <row r="1783" spans="3:11">
      <c r="C1783"/>
      <c r="K1783" s="73"/>
    </row>
    <row r="1784" spans="3:11">
      <c r="C1784"/>
      <c r="K1784" s="73"/>
    </row>
    <row r="1785" spans="3:11">
      <c r="C1785"/>
      <c r="K1785" s="73"/>
    </row>
    <row r="1786" spans="3:11">
      <c r="C1786"/>
      <c r="K1786" s="73"/>
    </row>
    <row r="1787" spans="3:11">
      <c r="C1787"/>
      <c r="K1787" s="73"/>
    </row>
    <row r="1788" spans="3:11">
      <c r="C1788"/>
      <c r="K1788" s="73"/>
    </row>
    <row r="1789" spans="3:11">
      <c r="C1789"/>
      <c r="K1789" s="73"/>
    </row>
    <row r="1790" spans="3:11">
      <c r="C1790"/>
      <c r="K1790" s="73"/>
    </row>
    <row r="1791" spans="3:11">
      <c r="C1791"/>
      <c r="K1791" s="73"/>
    </row>
    <row r="1792" spans="3:11">
      <c r="C1792"/>
      <c r="K1792" s="73"/>
    </row>
    <row r="1793" spans="3:11">
      <c r="C1793"/>
      <c r="K1793" s="73"/>
    </row>
    <row r="1794" spans="3:11">
      <c r="C1794"/>
      <c r="K1794" s="73"/>
    </row>
    <row r="1795" spans="3:11">
      <c r="C1795"/>
      <c r="K1795" s="73"/>
    </row>
    <row r="1796" spans="3:11">
      <c r="C1796"/>
      <c r="K1796" s="73"/>
    </row>
    <row r="1797" spans="3:11">
      <c r="C1797"/>
      <c r="K1797" s="73"/>
    </row>
    <row r="1798" spans="3:11">
      <c r="C1798"/>
      <c r="K1798" s="73"/>
    </row>
    <row r="1799" spans="3:11">
      <c r="C1799"/>
      <c r="K1799" s="73"/>
    </row>
    <row r="1800" spans="3:11">
      <c r="C1800"/>
      <c r="K1800" s="73"/>
    </row>
    <row r="1801" spans="3:11">
      <c r="C1801"/>
      <c r="K1801" s="73"/>
    </row>
    <row r="1802" spans="3:11">
      <c r="C1802"/>
      <c r="K1802" s="73"/>
    </row>
    <row r="1803" spans="3:11">
      <c r="C1803"/>
      <c r="K1803" s="73"/>
    </row>
    <row r="1804" spans="3:11">
      <c r="C1804"/>
      <c r="K1804" s="73"/>
    </row>
    <row r="1805" spans="3:11">
      <c r="C1805"/>
      <c r="K1805" s="73"/>
    </row>
    <row r="1806" spans="3:11">
      <c r="C1806"/>
      <c r="K1806" s="73"/>
    </row>
    <row r="1807" spans="3:11">
      <c r="C1807"/>
      <c r="K1807" s="73"/>
    </row>
    <row r="1808" spans="3:11">
      <c r="C1808"/>
      <c r="K1808" s="73"/>
    </row>
    <row r="1809" spans="3:11">
      <c r="C1809"/>
      <c r="K1809" s="73"/>
    </row>
    <row r="1810" spans="3:11">
      <c r="C1810"/>
      <c r="K1810" s="73"/>
    </row>
    <row r="1811" spans="3:11">
      <c r="C1811"/>
      <c r="K1811" s="73"/>
    </row>
    <row r="1812" spans="3:11">
      <c r="C1812"/>
      <c r="K1812" s="73"/>
    </row>
    <row r="1813" spans="3:11">
      <c r="C1813"/>
      <c r="K1813" s="73"/>
    </row>
    <row r="1814" spans="3:11">
      <c r="C1814"/>
      <c r="K1814" s="73"/>
    </row>
    <row r="1815" spans="3:11">
      <c r="C1815"/>
      <c r="K1815" s="73"/>
    </row>
    <row r="1816" spans="3:11">
      <c r="C1816"/>
      <c r="K1816" s="73"/>
    </row>
    <row r="1817" spans="3:11">
      <c r="C1817"/>
      <c r="K1817" s="73"/>
    </row>
    <row r="1818" spans="3:11">
      <c r="C1818"/>
      <c r="K1818" s="73"/>
    </row>
    <row r="1819" spans="3:11">
      <c r="C1819"/>
      <c r="K1819" s="73"/>
    </row>
    <row r="1820" spans="3:11">
      <c r="C1820"/>
      <c r="K1820" s="73"/>
    </row>
    <row r="1821" spans="3:11">
      <c r="C1821"/>
      <c r="K1821" s="73"/>
    </row>
    <row r="1822" spans="3:11">
      <c r="C1822"/>
      <c r="K1822" s="73"/>
    </row>
    <row r="1823" spans="3:11">
      <c r="C1823"/>
      <c r="K1823" s="73"/>
    </row>
    <row r="1824" spans="3:11">
      <c r="C1824"/>
      <c r="K1824" s="73"/>
    </row>
    <row r="1825" spans="3:11">
      <c r="C1825"/>
      <c r="K1825" s="73"/>
    </row>
    <row r="1826" spans="3:11">
      <c r="C1826"/>
      <c r="K1826" s="73"/>
    </row>
    <row r="1827" spans="3:11">
      <c r="C1827"/>
      <c r="K1827" s="73"/>
    </row>
    <row r="1828" spans="3:11">
      <c r="C1828"/>
      <c r="K1828" s="73"/>
    </row>
    <row r="1829" spans="3:11">
      <c r="C1829"/>
      <c r="K1829" s="73"/>
    </row>
    <row r="1830" spans="3:11">
      <c r="C1830"/>
      <c r="K1830" s="73"/>
    </row>
    <row r="1831" spans="3:11">
      <c r="C1831"/>
      <c r="K1831" s="73"/>
    </row>
    <row r="1832" spans="3:11">
      <c r="C1832"/>
      <c r="K1832" s="73"/>
    </row>
    <row r="1833" spans="3:11">
      <c r="C1833"/>
      <c r="K1833" s="73"/>
    </row>
    <row r="1834" spans="3:11">
      <c r="C1834"/>
      <c r="K1834" s="73"/>
    </row>
    <row r="1835" spans="3:11">
      <c r="C1835"/>
      <c r="K1835" s="73"/>
    </row>
    <row r="1836" spans="3:11">
      <c r="C1836"/>
      <c r="K1836" s="73"/>
    </row>
    <row r="1837" spans="3:11">
      <c r="C1837"/>
      <c r="K1837" s="73"/>
    </row>
    <row r="1838" spans="3:11">
      <c r="C1838"/>
      <c r="K1838" s="73"/>
    </row>
    <row r="1839" spans="3:11">
      <c r="C1839"/>
      <c r="K1839" s="73"/>
    </row>
    <row r="1840" spans="3:11">
      <c r="C1840"/>
      <c r="K1840" s="73"/>
    </row>
    <row r="1841" spans="3:11">
      <c r="C1841"/>
      <c r="K1841" s="73"/>
    </row>
    <row r="1842" spans="3:11">
      <c r="C1842"/>
      <c r="K1842" s="73"/>
    </row>
    <row r="1843" spans="3:11">
      <c r="C1843"/>
      <c r="K1843" s="73"/>
    </row>
    <row r="1844" spans="3:11">
      <c r="C1844"/>
      <c r="K1844" s="73"/>
    </row>
    <row r="1845" spans="3:11">
      <c r="C1845"/>
      <c r="K1845" s="73"/>
    </row>
    <row r="1846" spans="3:11">
      <c r="C1846"/>
      <c r="K1846" s="73"/>
    </row>
    <row r="1847" spans="3:11">
      <c r="C1847"/>
      <c r="K1847" s="73"/>
    </row>
    <row r="1848" spans="3:11">
      <c r="C1848"/>
      <c r="K1848" s="73"/>
    </row>
    <row r="1849" spans="3:11">
      <c r="C1849"/>
      <c r="K1849" s="73"/>
    </row>
    <row r="1850" spans="3:11">
      <c r="C1850"/>
      <c r="K1850" s="73"/>
    </row>
    <row r="1851" spans="3:11">
      <c r="C1851"/>
      <c r="K1851" s="73"/>
    </row>
    <row r="1852" spans="3:11">
      <c r="C1852"/>
      <c r="K1852" s="73"/>
    </row>
    <row r="1853" spans="3:11">
      <c r="C1853"/>
      <c r="K1853" s="73"/>
    </row>
    <row r="1854" spans="3:11">
      <c r="C1854"/>
      <c r="K1854" s="73"/>
    </row>
    <row r="1855" spans="3:11">
      <c r="C1855"/>
      <c r="K1855" s="73"/>
    </row>
    <row r="1856" spans="3:11">
      <c r="C1856"/>
      <c r="K1856" s="73"/>
    </row>
    <row r="1857" spans="3:11">
      <c r="C1857"/>
      <c r="K1857" s="73"/>
    </row>
    <row r="1858" spans="3:11">
      <c r="C1858"/>
      <c r="K1858" s="73"/>
    </row>
    <row r="1859" spans="3:11">
      <c r="C1859"/>
      <c r="K1859" s="73"/>
    </row>
    <row r="1860" spans="3:11">
      <c r="C1860"/>
      <c r="K1860" s="73"/>
    </row>
    <row r="1861" spans="3:11">
      <c r="C1861"/>
      <c r="K1861" s="73"/>
    </row>
    <row r="1862" spans="3:11">
      <c r="C1862"/>
      <c r="K1862" s="73"/>
    </row>
    <row r="1863" spans="3:11">
      <c r="C1863"/>
      <c r="K1863" s="73"/>
    </row>
    <row r="1864" spans="3:11">
      <c r="C1864"/>
      <c r="K1864" s="73"/>
    </row>
    <row r="1865" spans="3:11">
      <c r="C1865"/>
      <c r="K1865" s="73"/>
    </row>
    <row r="1866" spans="3:11">
      <c r="C1866"/>
      <c r="K1866" s="73"/>
    </row>
    <row r="1867" spans="3:11">
      <c r="C1867"/>
      <c r="K1867" s="73"/>
    </row>
    <row r="1868" spans="3:11">
      <c r="C1868"/>
      <c r="K1868" s="73"/>
    </row>
    <row r="1869" spans="3:11">
      <c r="C1869"/>
      <c r="K1869" s="73"/>
    </row>
    <row r="1870" spans="3:11">
      <c r="C1870"/>
      <c r="K1870" s="73"/>
    </row>
    <row r="1871" spans="3:11">
      <c r="C1871"/>
      <c r="K1871" s="73"/>
    </row>
    <row r="1872" spans="3:11">
      <c r="C1872"/>
      <c r="K1872" s="73"/>
    </row>
    <row r="1873" spans="3:11">
      <c r="C1873"/>
      <c r="K1873" s="73"/>
    </row>
    <row r="1874" spans="3:11">
      <c r="C1874"/>
      <c r="K1874" s="73"/>
    </row>
    <row r="1875" spans="3:11">
      <c r="C1875"/>
      <c r="K1875" s="73"/>
    </row>
    <row r="1876" spans="3:11">
      <c r="C1876"/>
      <c r="K1876" s="73"/>
    </row>
    <row r="1877" spans="3:11">
      <c r="C1877"/>
      <c r="K1877" s="73"/>
    </row>
    <row r="1878" spans="3:11">
      <c r="C1878"/>
      <c r="K1878" s="73"/>
    </row>
    <row r="1879" spans="3:11">
      <c r="C1879"/>
      <c r="K1879" s="73"/>
    </row>
    <row r="1880" spans="3:11">
      <c r="C1880"/>
      <c r="K1880" s="73"/>
    </row>
    <row r="1881" spans="3:11">
      <c r="C1881"/>
      <c r="K1881" s="73"/>
    </row>
    <row r="1882" spans="3:11">
      <c r="C1882"/>
      <c r="K1882" s="73"/>
    </row>
    <row r="1883" spans="3:11">
      <c r="C1883"/>
      <c r="K1883" s="73"/>
    </row>
    <row r="1884" spans="3:11">
      <c r="C1884"/>
      <c r="K1884" s="73"/>
    </row>
    <row r="1885" spans="3:11">
      <c r="C1885"/>
      <c r="K1885" s="73"/>
    </row>
    <row r="1886" spans="3:11">
      <c r="C1886"/>
      <c r="K1886" s="73"/>
    </row>
    <row r="1887" spans="3:11">
      <c r="C1887"/>
      <c r="K1887" s="73"/>
    </row>
    <row r="1888" spans="3:11">
      <c r="C1888"/>
      <c r="K1888" s="73"/>
    </row>
    <row r="1889" spans="3:11">
      <c r="C1889"/>
      <c r="K1889" s="73"/>
    </row>
    <row r="1890" spans="3:11">
      <c r="C1890"/>
      <c r="K1890" s="73"/>
    </row>
    <row r="1891" spans="3:11">
      <c r="C1891"/>
      <c r="K1891" s="73"/>
    </row>
    <row r="1892" spans="3:11">
      <c r="C1892"/>
      <c r="K1892" s="73"/>
    </row>
    <row r="1893" spans="3:11">
      <c r="C1893"/>
      <c r="K1893" s="73"/>
    </row>
    <row r="1894" spans="3:11">
      <c r="C1894"/>
      <c r="K1894" s="73"/>
    </row>
    <row r="1895" spans="3:11">
      <c r="C1895"/>
      <c r="K1895" s="73"/>
    </row>
    <row r="1896" spans="3:11">
      <c r="C1896"/>
      <c r="K1896" s="73"/>
    </row>
    <row r="1897" spans="3:11">
      <c r="C1897"/>
      <c r="K1897" s="73"/>
    </row>
    <row r="1898" spans="3:11">
      <c r="C1898"/>
      <c r="K1898" s="73"/>
    </row>
    <row r="1899" spans="3:11">
      <c r="C1899"/>
      <c r="K1899" s="73"/>
    </row>
    <row r="1900" spans="3:11">
      <c r="C1900"/>
      <c r="K1900" s="73"/>
    </row>
    <row r="1901" spans="3:11">
      <c r="C1901"/>
      <c r="K1901" s="73"/>
    </row>
    <row r="1902" spans="3:11">
      <c r="C1902"/>
      <c r="K1902" s="73"/>
    </row>
    <row r="1903" spans="3:11">
      <c r="C1903"/>
      <c r="K1903" s="73"/>
    </row>
    <row r="1904" spans="3:11">
      <c r="C1904"/>
      <c r="K1904" s="73"/>
    </row>
    <row r="1905" spans="3:11">
      <c r="C1905"/>
      <c r="K1905" s="73"/>
    </row>
    <row r="1906" spans="3:11">
      <c r="C1906"/>
      <c r="K1906" s="73"/>
    </row>
    <row r="1907" spans="3:11">
      <c r="C1907"/>
      <c r="K1907" s="73"/>
    </row>
    <row r="1908" spans="3:11">
      <c r="C1908"/>
      <c r="K1908" s="73"/>
    </row>
    <row r="1909" spans="3:11">
      <c r="C1909"/>
      <c r="K1909" s="73"/>
    </row>
    <row r="1910" spans="3:11">
      <c r="C1910"/>
      <c r="K1910" s="73"/>
    </row>
    <row r="1911" spans="3:11">
      <c r="C1911"/>
      <c r="K1911" s="73"/>
    </row>
    <row r="1912" spans="3:11">
      <c r="C1912"/>
      <c r="K1912" s="73"/>
    </row>
    <row r="1913" spans="3:11">
      <c r="C1913"/>
      <c r="K1913" s="73"/>
    </row>
    <row r="1914" spans="3:11">
      <c r="C1914"/>
      <c r="K1914" s="73"/>
    </row>
    <row r="1915" spans="3:11">
      <c r="C1915"/>
      <c r="K1915" s="73"/>
    </row>
    <row r="1916" spans="3:11">
      <c r="C1916"/>
      <c r="K1916" s="73"/>
    </row>
    <row r="1917" spans="3:11">
      <c r="C1917"/>
      <c r="K1917" s="73"/>
    </row>
    <row r="1918" spans="3:11">
      <c r="C1918"/>
      <c r="K1918" s="73"/>
    </row>
    <row r="1919" spans="3:11">
      <c r="C1919"/>
      <c r="K1919" s="73"/>
    </row>
    <row r="1920" spans="3:11">
      <c r="C1920"/>
      <c r="K1920" s="73"/>
    </row>
    <row r="1921" spans="3:11">
      <c r="C1921"/>
      <c r="K1921" s="73"/>
    </row>
    <row r="1922" spans="3:11">
      <c r="C1922"/>
      <c r="K1922" s="73"/>
    </row>
    <row r="1923" spans="3:11">
      <c r="C1923"/>
      <c r="K1923" s="73"/>
    </row>
    <row r="1924" spans="3:11">
      <c r="C1924"/>
      <c r="K1924" s="73"/>
    </row>
    <row r="1925" spans="3:11">
      <c r="C1925"/>
      <c r="K1925" s="73"/>
    </row>
    <row r="1926" spans="3:11">
      <c r="C1926"/>
      <c r="K1926" s="73"/>
    </row>
    <row r="1927" spans="3:11">
      <c r="C1927"/>
      <c r="K1927" s="73"/>
    </row>
    <row r="1928" spans="3:11">
      <c r="C1928"/>
      <c r="K1928" s="73"/>
    </row>
    <row r="1929" spans="3:11">
      <c r="C1929"/>
      <c r="K1929" s="73"/>
    </row>
    <row r="1930" spans="3:11">
      <c r="C1930"/>
      <c r="K1930" s="73"/>
    </row>
    <row r="1931" spans="3:11">
      <c r="C1931"/>
      <c r="K1931" s="73"/>
    </row>
    <row r="1932" spans="3:11">
      <c r="C1932"/>
      <c r="K1932" s="73"/>
    </row>
    <row r="1933" spans="3:11">
      <c r="C1933"/>
      <c r="K1933" s="73"/>
    </row>
    <row r="1934" spans="3:11">
      <c r="C1934"/>
      <c r="K1934" s="73"/>
    </row>
    <row r="1935" spans="3:11">
      <c r="C1935"/>
      <c r="K1935" s="73"/>
    </row>
    <row r="1936" spans="3:11">
      <c r="C1936"/>
      <c r="K1936" s="73"/>
    </row>
    <row r="1937" spans="3:11">
      <c r="C1937"/>
      <c r="K1937" s="73"/>
    </row>
    <row r="1938" spans="3:11">
      <c r="C1938"/>
      <c r="K1938" s="73"/>
    </row>
    <row r="1939" spans="3:11">
      <c r="C1939"/>
      <c r="K1939" s="73"/>
    </row>
    <row r="1940" spans="3:11">
      <c r="C1940"/>
      <c r="K1940" s="73"/>
    </row>
    <row r="1941" spans="3:11">
      <c r="C1941"/>
      <c r="K1941" s="73"/>
    </row>
    <row r="1942" spans="3:11">
      <c r="C1942"/>
      <c r="K1942" s="73"/>
    </row>
    <row r="1943" spans="3:11">
      <c r="C1943"/>
      <c r="K1943" s="73"/>
    </row>
    <row r="1944" spans="3:11">
      <c r="C1944"/>
      <c r="K1944" s="73"/>
    </row>
    <row r="1945" spans="3:11">
      <c r="C1945"/>
      <c r="K1945" s="73"/>
    </row>
    <row r="1946" spans="3:11">
      <c r="C1946"/>
      <c r="K1946" s="73"/>
    </row>
    <row r="1947" spans="3:11">
      <c r="C1947"/>
      <c r="K1947" s="73"/>
    </row>
    <row r="1948" spans="3:11">
      <c r="C1948"/>
      <c r="K1948" s="73"/>
    </row>
    <row r="1949" spans="3:11">
      <c r="C1949"/>
      <c r="K1949" s="73"/>
    </row>
    <row r="1950" spans="3:11">
      <c r="C1950"/>
      <c r="K1950" s="73"/>
    </row>
    <row r="1951" spans="3:11">
      <c r="C1951"/>
      <c r="K1951" s="73"/>
    </row>
    <row r="1952" spans="3:11">
      <c r="C1952"/>
      <c r="K1952" s="73"/>
    </row>
    <row r="1953" spans="3:11">
      <c r="C1953"/>
      <c r="K1953" s="73"/>
    </row>
    <row r="1954" spans="3:11">
      <c r="C1954"/>
      <c r="K1954" s="73"/>
    </row>
    <row r="1955" spans="3:11">
      <c r="C1955"/>
      <c r="K1955" s="73"/>
    </row>
    <row r="1956" spans="3:11">
      <c r="C1956"/>
      <c r="K1956" s="73"/>
    </row>
    <row r="1957" spans="3:11">
      <c r="C1957"/>
      <c r="K1957" s="73"/>
    </row>
    <row r="1958" spans="3:11">
      <c r="C1958"/>
      <c r="K1958" s="73"/>
    </row>
    <row r="1959" spans="3:11">
      <c r="C1959"/>
      <c r="K1959" s="73"/>
    </row>
    <row r="1960" spans="3:11">
      <c r="C1960"/>
      <c r="K1960" s="73"/>
    </row>
    <row r="1961" spans="3:11">
      <c r="C1961"/>
      <c r="K1961" s="73"/>
    </row>
    <row r="1962" spans="3:11">
      <c r="C1962"/>
      <c r="K1962" s="73"/>
    </row>
    <row r="1963" spans="3:11">
      <c r="C1963"/>
      <c r="K1963" s="73"/>
    </row>
    <row r="1964" spans="3:11">
      <c r="C1964"/>
      <c r="K1964" s="73"/>
    </row>
    <row r="1965" spans="3:11">
      <c r="C1965"/>
      <c r="K1965" s="73"/>
    </row>
    <row r="1966" spans="3:11">
      <c r="C1966"/>
      <c r="K1966" s="73"/>
    </row>
    <row r="1967" spans="3:11">
      <c r="C1967"/>
      <c r="K1967" s="73"/>
    </row>
    <row r="1968" spans="3:11">
      <c r="C1968"/>
      <c r="K1968" s="73"/>
    </row>
    <row r="1969" spans="3:11">
      <c r="C1969"/>
      <c r="K1969" s="73"/>
    </row>
    <row r="1970" spans="3:11">
      <c r="C1970"/>
      <c r="K1970" s="73"/>
    </row>
    <row r="1971" spans="3:11">
      <c r="C1971"/>
      <c r="K1971" s="73"/>
    </row>
    <row r="1972" spans="3:11">
      <c r="C1972"/>
      <c r="K1972" s="73"/>
    </row>
    <row r="1973" spans="3:11">
      <c r="C1973"/>
      <c r="K1973" s="73"/>
    </row>
    <row r="1974" spans="3:11">
      <c r="C1974"/>
      <c r="K1974" s="73"/>
    </row>
    <row r="1975" spans="3:11">
      <c r="C1975"/>
      <c r="K1975" s="73"/>
    </row>
    <row r="1976" spans="3:11">
      <c r="C1976"/>
      <c r="K1976" s="73"/>
    </row>
    <row r="1977" spans="3:11">
      <c r="C1977"/>
      <c r="K1977" s="73"/>
    </row>
    <row r="1978" spans="3:11">
      <c r="C1978"/>
      <c r="K1978" s="73"/>
    </row>
    <row r="1979" spans="3:11">
      <c r="C1979"/>
      <c r="K1979" s="73"/>
    </row>
    <row r="1980" spans="3:11">
      <c r="C1980"/>
      <c r="K1980" s="73"/>
    </row>
    <row r="1981" spans="3:11">
      <c r="C1981"/>
      <c r="K1981" s="73"/>
    </row>
    <row r="1982" spans="3:11">
      <c r="C1982"/>
      <c r="K1982" s="73"/>
    </row>
    <row r="1983" spans="3:11">
      <c r="C1983"/>
      <c r="K1983" s="73"/>
    </row>
    <row r="1984" spans="3:11">
      <c r="C1984"/>
      <c r="K1984" s="73"/>
    </row>
    <row r="1985" spans="3:11">
      <c r="C1985"/>
      <c r="K1985" s="73"/>
    </row>
    <row r="1986" spans="3:11">
      <c r="C1986"/>
      <c r="K1986" s="73"/>
    </row>
    <row r="1987" spans="3:11">
      <c r="C1987"/>
      <c r="K1987" s="73"/>
    </row>
    <row r="1988" spans="3:11">
      <c r="C1988"/>
      <c r="K1988" s="73"/>
    </row>
    <row r="1989" spans="3:11">
      <c r="C1989"/>
      <c r="K1989" s="73"/>
    </row>
    <row r="1990" spans="3:11">
      <c r="C1990"/>
      <c r="K1990" s="73"/>
    </row>
    <row r="1991" spans="3:11">
      <c r="C1991"/>
      <c r="K1991" s="73"/>
    </row>
    <row r="1992" spans="3:11">
      <c r="C1992"/>
      <c r="K1992" s="73"/>
    </row>
    <row r="1993" spans="3:11">
      <c r="C1993"/>
      <c r="K1993" s="73"/>
    </row>
    <row r="1994" spans="3:11">
      <c r="C1994"/>
      <c r="K1994" s="73"/>
    </row>
    <row r="1995" spans="3:11">
      <c r="C1995"/>
      <c r="K1995" s="73"/>
    </row>
    <row r="1996" spans="3:11">
      <c r="C1996"/>
      <c r="K1996" s="73"/>
    </row>
    <row r="1997" spans="3:11">
      <c r="C1997"/>
      <c r="K1997" s="73"/>
    </row>
    <row r="1998" spans="3:11">
      <c r="C1998"/>
      <c r="K1998" s="73"/>
    </row>
    <row r="1999" spans="3:11">
      <c r="C1999"/>
      <c r="K1999" s="73"/>
    </row>
    <row r="2000" spans="3:11">
      <c r="C2000"/>
      <c r="K2000" s="73"/>
    </row>
    <row r="2001" spans="3:11">
      <c r="C2001"/>
      <c r="K2001" s="73"/>
    </row>
    <row r="2002" spans="3:11">
      <c r="C2002"/>
      <c r="K2002" s="73"/>
    </row>
    <row r="2003" spans="3:11">
      <c r="C2003"/>
      <c r="K2003" s="73"/>
    </row>
    <row r="2004" spans="3:11">
      <c r="C2004"/>
      <c r="K2004" s="73"/>
    </row>
    <row r="2005" spans="3:11">
      <c r="C2005"/>
      <c r="K2005" s="73"/>
    </row>
    <row r="2006" spans="3:11">
      <c r="C2006"/>
      <c r="K2006" s="73"/>
    </row>
    <row r="2007" spans="3:11">
      <c r="C2007"/>
      <c r="K2007" s="73"/>
    </row>
    <row r="2008" spans="3:11">
      <c r="C2008"/>
      <c r="K2008" s="73"/>
    </row>
    <row r="2009" spans="3:11">
      <c r="C2009"/>
      <c r="K2009" s="73"/>
    </row>
    <row r="2010" spans="3:11">
      <c r="C2010"/>
      <c r="K2010" s="73"/>
    </row>
    <row r="2011" spans="3:11">
      <c r="C2011"/>
      <c r="K2011" s="73"/>
    </row>
    <row r="2012" spans="3:11">
      <c r="C2012"/>
      <c r="K2012" s="73"/>
    </row>
    <row r="2013" spans="3:11">
      <c r="C2013"/>
      <c r="K2013" s="73"/>
    </row>
    <row r="2014" spans="3:11">
      <c r="C2014"/>
      <c r="K2014" s="73"/>
    </row>
    <row r="2015" spans="3:11">
      <c r="C2015"/>
      <c r="K2015" s="73"/>
    </row>
    <row r="2016" spans="3:11">
      <c r="C2016"/>
      <c r="K2016" s="73"/>
    </row>
    <row r="2017" spans="3:11">
      <c r="C2017"/>
      <c r="K2017" s="73"/>
    </row>
    <row r="2018" spans="3:11">
      <c r="C2018"/>
      <c r="K2018" s="73"/>
    </row>
    <row r="2019" spans="3:11">
      <c r="C2019"/>
      <c r="K2019" s="73"/>
    </row>
    <row r="2020" spans="3:11">
      <c r="C2020"/>
      <c r="K2020" s="73"/>
    </row>
    <row r="2021" spans="3:11">
      <c r="C2021"/>
      <c r="K2021" s="73"/>
    </row>
    <row r="2022" spans="3:11">
      <c r="C2022"/>
      <c r="K2022" s="73"/>
    </row>
    <row r="2023" spans="3:11">
      <c r="C2023"/>
      <c r="K2023" s="73"/>
    </row>
    <row r="2024" spans="3:11">
      <c r="C2024"/>
      <c r="K2024" s="73"/>
    </row>
    <row r="2025" spans="3:11">
      <c r="C2025"/>
      <c r="K2025" s="73"/>
    </row>
    <row r="2026" spans="3:11">
      <c r="C2026"/>
      <c r="K2026" s="73"/>
    </row>
    <row r="2027" spans="3:11">
      <c r="C2027"/>
      <c r="K2027" s="73"/>
    </row>
    <row r="2028" spans="3:11">
      <c r="C2028"/>
      <c r="K2028" s="73"/>
    </row>
    <row r="2029" spans="3:11">
      <c r="C2029"/>
      <c r="K2029" s="73"/>
    </row>
    <row r="2030" spans="3:11">
      <c r="C2030"/>
      <c r="K2030" s="73"/>
    </row>
    <row r="2031" spans="3:11">
      <c r="C2031"/>
      <c r="K2031" s="73"/>
    </row>
    <row r="2032" spans="3:11">
      <c r="C2032"/>
      <c r="K2032" s="73"/>
    </row>
    <row r="2033" spans="3:11">
      <c r="C2033"/>
      <c r="K2033" s="73"/>
    </row>
    <row r="2034" spans="3:11">
      <c r="C2034"/>
      <c r="K2034" s="73"/>
    </row>
    <row r="2035" spans="3:11">
      <c r="C2035"/>
      <c r="K2035" s="73"/>
    </row>
    <row r="2036" spans="3:11">
      <c r="C2036"/>
      <c r="K2036" s="73"/>
    </row>
    <row r="2037" spans="3:11">
      <c r="C2037"/>
      <c r="K2037" s="73"/>
    </row>
    <row r="2038" spans="3:11">
      <c r="C2038"/>
      <c r="K2038" s="73"/>
    </row>
    <row r="2039" spans="3:11">
      <c r="C2039"/>
      <c r="K2039" s="73"/>
    </row>
    <row r="2040" spans="3:11">
      <c r="C2040"/>
      <c r="K2040" s="73"/>
    </row>
    <row r="2041" spans="3:11">
      <c r="C2041"/>
      <c r="K2041" s="73"/>
    </row>
    <row r="2042" spans="3:11">
      <c r="C2042"/>
      <c r="K2042" s="73"/>
    </row>
    <row r="2043" spans="3:11">
      <c r="C2043"/>
      <c r="K2043" s="73"/>
    </row>
    <row r="2044" spans="3:11">
      <c r="C2044"/>
      <c r="K2044" s="73"/>
    </row>
    <row r="2045" spans="3:11">
      <c r="C2045"/>
      <c r="K2045" s="73"/>
    </row>
    <row r="2046" spans="3:11">
      <c r="C2046"/>
      <c r="K2046" s="73"/>
    </row>
    <row r="2047" spans="3:11">
      <c r="C2047"/>
      <c r="K2047" s="73"/>
    </row>
    <row r="2048" spans="3:11">
      <c r="C2048"/>
      <c r="K2048" s="73"/>
    </row>
    <row r="2049" spans="3:11">
      <c r="C2049"/>
      <c r="K2049" s="73"/>
    </row>
    <row r="2050" spans="3:11">
      <c r="C2050"/>
      <c r="K2050" s="73"/>
    </row>
    <row r="2051" spans="3:11">
      <c r="C2051"/>
      <c r="K2051" s="73"/>
    </row>
    <row r="2052" spans="3:11">
      <c r="C2052"/>
      <c r="K2052" s="73"/>
    </row>
    <row r="2053" spans="3:11">
      <c r="C2053"/>
      <c r="K2053" s="73"/>
    </row>
    <row r="2054" spans="3:11">
      <c r="C2054"/>
      <c r="K2054" s="73"/>
    </row>
    <row r="2055" spans="3:11">
      <c r="C2055"/>
      <c r="K2055" s="73"/>
    </row>
    <row r="2056" spans="3:11">
      <c r="C2056"/>
      <c r="K2056" s="73"/>
    </row>
    <row r="2057" spans="3:11">
      <c r="C2057"/>
      <c r="K2057" s="73"/>
    </row>
    <row r="2058" spans="3:11">
      <c r="C2058"/>
      <c r="K2058" s="73"/>
    </row>
    <row r="2059" spans="3:11">
      <c r="C2059"/>
      <c r="K2059" s="73"/>
    </row>
    <row r="2060" spans="3:11">
      <c r="C2060"/>
      <c r="K2060" s="73"/>
    </row>
    <row r="2061" spans="3:11">
      <c r="C2061"/>
      <c r="K2061" s="73"/>
    </row>
    <row r="2062" spans="3:11">
      <c r="C2062"/>
      <c r="K2062" s="73"/>
    </row>
    <row r="2063" spans="3:11">
      <c r="C2063"/>
      <c r="K2063" s="73"/>
    </row>
    <row r="2064" spans="3:11">
      <c r="C2064"/>
      <c r="K2064" s="73"/>
    </row>
    <row r="2065" spans="3:11">
      <c r="C2065"/>
      <c r="K2065" s="73"/>
    </row>
    <row r="2066" spans="3:11">
      <c r="C2066"/>
      <c r="K2066" s="73"/>
    </row>
    <row r="2067" spans="3:11">
      <c r="C2067"/>
      <c r="K2067" s="73"/>
    </row>
    <row r="2068" spans="3:11">
      <c r="C2068"/>
      <c r="K2068" s="73"/>
    </row>
    <row r="2069" spans="3:11">
      <c r="C2069"/>
      <c r="K2069" s="73"/>
    </row>
    <row r="2070" spans="3:11">
      <c r="C2070"/>
      <c r="K2070" s="73"/>
    </row>
    <row r="2071" spans="3:11">
      <c r="C2071"/>
      <c r="K2071" s="73"/>
    </row>
    <row r="2072" spans="3:11">
      <c r="C2072"/>
      <c r="K2072" s="73"/>
    </row>
    <row r="2073" spans="3:11">
      <c r="C2073"/>
      <c r="K2073" s="73"/>
    </row>
    <row r="2074" spans="3:11">
      <c r="C2074"/>
      <c r="K2074" s="73"/>
    </row>
    <row r="2075" spans="3:11">
      <c r="C2075"/>
      <c r="K2075" s="73"/>
    </row>
    <row r="2076" spans="3:11">
      <c r="C2076"/>
      <c r="K2076" s="73"/>
    </row>
    <row r="2077" spans="3:11">
      <c r="C2077"/>
      <c r="K2077" s="73"/>
    </row>
    <row r="2078" spans="3:11">
      <c r="C2078"/>
      <c r="K2078" s="73"/>
    </row>
    <row r="2079" spans="3:11">
      <c r="C2079"/>
      <c r="K2079" s="73"/>
    </row>
    <row r="2080" spans="3:11">
      <c r="C2080"/>
      <c r="K2080" s="73"/>
    </row>
    <row r="2081" spans="3:11">
      <c r="C2081"/>
      <c r="K2081" s="73"/>
    </row>
    <row r="2082" spans="3:11">
      <c r="C2082"/>
      <c r="K2082" s="73"/>
    </row>
    <row r="2083" spans="3:11">
      <c r="C2083"/>
      <c r="K2083" s="73"/>
    </row>
    <row r="2084" spans="3:11">
      <c r="C2084"/>
      <c r="K2084" s="73"/>
    </row>
    <row r="2085" spans="3:11">
      <c r="C2085"/>
      <c r="K2085" s="73"/>
    </row>
    <row r="2086" spans="3:11">
      <c r="C2086"/>
      <c r="K2086" s="73"/>
    </row>
    <row r="2087" spans="3:11">
      <c r="C2087"/>
      <c r="K2087" s="73"/>
    </row>
    <row r="2088" spans="3:11">
      <c r="C2088"/>
      <c r="K2088" s="73"/>
    </row>
    <row r="2089" spans="3:11">
      <c r="C2089"/>
      <c r="K2089" s="73"/>
    </row>
    <row r="2090" spans="3:11">
      <c r="C2090"/>
      <c r="K2090" s="73"/>
    </row>
    <row r="2091" spans="3:11">
      <c r="C2091"/>
      <c r="K2091" s="73"/>
    </row>
    <row r="2092" spans="3:11">
      <c r="C2092"/>
      <c r="K2092" s="73"/>
    </row>
    <row r="2093" spans="3:11">
      <c r="C2093"/>
      <c r="K2093" s="73"/>
    </row>
    <row r="2094" spans="3:11">
      <c r="C2094"/>
      <c r="K2094" s="73"/>
    </row>
    <row r="2095" spans="3:11">
      <c r="C2095"/>
      <c r="K2095" s="73"/>
    </row>
    <row r="2096" spans="3:11">
      <c r="C2096"/>
      <c r="K2096" s="73"/>
    </row>
    <row r="2097" spans="3:11">
      <c r="C2097"/>
      <c r="K2097" s="73"/>
    </row>
    <row r="2098" spans="3:11">
      <c r="C2098"/>
      <c r="K2098" s="73"/>
    </row>
    <row r="2099" spans="3:11">
      <c r="C2099"/>
      <c r="K2099" s="73"/>
    </row>
    <row r="2100" spans="3:11">
      <c r="C2100"/>
      <c r="K2100" s="73"/>
    </row>
    <row r="2101" spans="3:11">
      <c r="C2101"/>
      <c r="K2101" s="73"/>
    </row>
    <row r="2102" spans="3:11">
      <c r="C2102"/>
      <c r="K2102" s="73"/>
    </row>
    <row r="2103" spans="3:11">
      <c r="C2103"/>
      <c r="K2103" s="73"/>
    </row>
    <row r="2104" spans="3:11">
      <c r="C2104"/>
      <c r="K2104" s="73"/>
    </row>
    <row r="2105" spans="3:11">
      <c r="C2105"/>
      <c r="K2105" s="73"/>
    </row>
    <row r="2106" spans="3:11">
      <c r="C2106"/>
      <c r="K2106" s="73"/>
    </row>
    <row r="2107" spans="3:11">
      <c r="C2107"/>
      <c r="K2107" s="73"/>
    </row>
    <row r="2108" spans="3:11">
      <c r="C2108"/>
      <c r="K2108" s="73"/>
    </row>
    <row r="2109" spans="3:11">
      <c r="C2109"/>
      <c r="K2109" s="73"/>
    </row>
    <row r="2110" spans="3:11">
      <c r="C2110"/>
      <c r="K2110" s="73"/>
    </row>
    <row r="2111" spans="3:11">
      <c r="C2111"/>
      <c r="K2111" s="73"/>
    </row>
    <row r="2112" spans="3:11">
      <c r="C2112"/>
      <c r="K2112" s="73"/>
    </row>
    <row r="2113" spans="3:11">
      <c r="C2113"/>
      <c r="K2113" s="73"/>
    </row>
    <row r="2114" spans="3:11">
      <c r="C2114"/>
      <c r="K2114" s="73"/>
    </row>
    <row r="2115" spans="3:11">
      <c r="C2115"/>
      <c r="K2115" s="73"/>
    </row>
    <row r="2116" spans="3:11">
      <c r="C2116"/>
      <c r="K2116" s="73"/>
    </row>
    <row r="2117" spans="3:11">
      <c r="C2117"/>
      <c r="K2117" s="73"/>
    </row>
    <row r="2118" spans="3:11">
      <c r="C2118"/>
      <c r="K2118" s="73"/>
    </row>
    <row r="2119" spans="3:11">
      <c r="C2119"/>
      <c r="K2119" s="73"/>
    </row>
    <row r="2120" spans="3:11">
      <c r="C2120"/>
      <c r="K2120" s="73"/>
    </row>
    <row r="2121" spans="3:11">
      <c r="C2121"/>
      <c r="K2121" s="73"/>
    </row>
    <row r="2122" spans="3:11">
      <c r="C2122"/>
      <c r="K2122" s="73"/>
    </row>
    <row r="2123" spans="3:11">
      <c r="C2123"/>
      <c r="K2123" s="73"/>
    </row>
    <row r="2124" spans="3:11">
      <c r="C2124"/>
      <c r="K2124" s="73"/>
    </row>
    <row r="2125" spans="3:11">
      <c r="C2125"/>
      <c r="K2125" s="73"/>
    </row>
    <row r="2126" spans="3:11">
      <c r="C2126"/>
      <c r="K2126" s="73"/>
    </row>
    <row r="2127" spans="3:11">
      <c r="C2127"/>
      <c r="K2127" s="73"/>
    </row>
    <row r="2128" spans="3:11">
      <c r="C2128"/>
      <c r="K2128" s="73"/>
    </row>
    <row r="2129" spans="3:11">
      <c r="C2129"/>
      <c r="K2129" s="73"/>
    </row>
    <row r="2130" spans="3:11">
      <c r="C2130"/>
      <c r="K2130" s="73"/>
    </row>
    <row r="2131" spans="3:11">
      <c r="C2131"/>
      <c r="K2131" s="73"/>
    </row>
    <row r="2132" spans="3:11">
      <c r="C2132"/>
      <c r="K2132" s="73"/>
    </row>
    <row r="2133" spans="3:11">
      <c r="C2133"/>
      <c r="K2133" s="73"/>
    </row>
    <row r="2134" spans="3:11">
      <c r="C2134"/>
      <c r="K2134" s="73"/>
    </row>
    <row r="2135" spans="3:11">
      <c r="C2135"/>
      <c r="K2135" s="73"/>
    </row>
    <row r="2136" spans="3:11">
      <c r="C2136"/>
      <c r="K2136" s="73"/>
    </row>
    <row r="2137" spans="3:11">
      <c r="C2137"/>
      <c r="K2137" s="73"/>
    </row>
    <row r="2138" spans="3:11">
      <c r="C2138"/>
      <c r="K2138" s="73"/>
    </row>
    <row r="2139" spans="3:11">
      <c r="C2139"/>
      <c r="K2139" s="73"/>
    </row>
    <row r="2140" spans="3:11">
      <c r="C2140"/>
      <c r="K2140" s="73"/>
    </row>
    <row r="2141" spans="3:11">
      <c r="C2141"/>
      <c r="K2141" s="73"/>
    </row>
    <row r="2142" spans="3:11">
      <c r="C2142"/>
      <c r="K2142" s="73"/>
    </row>
    <row r="2143" spans="3:11">
      <c r="C2143"/>
      <c r="K2143" s="73"/>
    </row>
    <row r="2144" spans="3:11">
      <c r="C2144"/>
      <c r="K2144" s="73"/>
    </row>
    <row r="2145" spans="3:11">
      <c r="C2145"/>
      <c r="K2145" s="73"/>
    </row>
    <row r="2146" spans="3:11">
      <c r="C2146"/>
      <c r="K2146" s="73"/>
    </row>
    <row r="2147" spans="3:11">
      <c r="C2147"/>
      <c r="K2147" s="73"/>
    </row>
    <row r="2148" spans="3:11">
      <c r="C2148"/>
      <c r="K2148" s="73"/>
    </row>
    <row r="2149" spans="3:11">
      <c r="C2149"/>
      <c r="K2149" s="73"/>
    </row>
    <row r="2150" spans="3:11">
      <c r="C2150"/>
      <c r="K2150" s="73"/>
    </row>
    <row r="2151" spans="3:11">
      <c r="C2151"/>
      <c r="K2151" s="73"/>
    </row>
    <row r="2152" spans="3:11">
      <c r="C2152"/>
      <c r="K2152" s="73"/>
    </row>
    <row r="2153" spans="3:11">
      <c r="C2153"/>
      <c r="K2153" s="73"/>
    </row>
    <row r="2154" spans="3:11">
      <c r="C2154"/>
      <c r="K2154" s="73"/>
    </row>
    <row r="2155" spans="3:11">
      <c r="C2155"/>
      <c r="K2155" s="73"/>
    </row>
    <row r="2156" spans="3:11">
      <c r="C2156"/>
      <c r="K2156" s="73"/>
    </row>
    <row r="2157" spans="3:11">
      <c r="C2157"/>
      <c r="K2157" s="73"/>
    </row>
    <row r="2158" spans="3:11">
      <c r="C2158"/>
      <c r="K2158" s="73"/>
    </row>
    <row r="2159" spans="3:11">
      <c r="C2159"/>
      <c r="K2159" s="73"/>
    </row>
    <row r="2160" spans="3:11">
      <c r="C2160"/>
      <c r="K2160" s="73"/>
    </row>
    <row r="2161" spans="3:11">
      <c r="C2161"/>
      <c r="K2161" s="73"/>
    </row>
    <row r="2162" spans="3:11">
      <c r="C2162"/>
      <c r="K2162" s="73"/>
    </row>
    <row r="2163" spans="3:11">
      <c r="C2163"/>
      <c r="K2163" s="73"/>
    </row>
    <row r="2164" spans="3:11">
      <c r="C2164"/>
      <c r="K2164" s="73"/>
    </row>
    <row r="2165" spans="3:11">
      <c r="C2165"/>
      <c r="K2165" s="73"/>
    </row>
    <row r="2166" spans="3:11">
      <c r="C2166"/>
      <c r="K2166" s="73"/>
    </row>
    <row r="2167" spans="3:11">
      <c r="C2167"/>
      <c r="K2167" s="73"/>
    </row>
    <row r="2168" spans="3:11">
      <c r="C2168"/>
      <c r="K2168" s="73"/>
    </row>
    <row r="2169" spans="3:11">
      <c r="C2169"/>
      <c r="K2169" s="73"/>
    </row>
    <row r="2170" spans="3:11">
      <c r="C2170"/>
      <c r="K2170" s="73"/>
    </row>
    <row r="2171" spans="3:11">
      <c r="C2171"/>
      <c r="K2171" s="73"/>
    </row>
    <row r="2172" spans="3:11">
      <c r="C2172"/>
      <c r="K2172" s="73"/>
    </row>
    <row r="2173" spans="3:11">
      <c r="C2173"/>
      <c r="K2173" s="73"/>
    </row>
    <row r="2174" spans="3:11">
      <c r="C2174"/>
      <c r="K2174" s="73"/>
    </row>
    <row r="2175" spans="3:11">
      <c r="C2175"/>
      <c r="K2175" s="73"/>
    </row>
    <row r="2176" spans="3:11">
      <c r="C2176"/>
      <c r="K2176" s="73"/>
    </row>
    <row r="2177" spans="3:11">
      <c r="C2177"/>
      <c r="K2177" s="73"/>
    </row>
    <row r="2178" spans="3:11">
      <c r="C2178"/>
      <c r="K2178" s="73"/>
    </row>
    <row r="2179" spans="3:11">
      <c r="C2179"/>
      <c r="K2179" s="73"/>
    </row>
    <row r="2180" spans="3:11">
      <c r="C2180"/>
      <c r="K2180" s="73"/>
    </row>
    <row r="2181" spans="3:11">
      <c r="C2181"/>
      <c r="K2181" s="73"/>
    </row>
    <row r="2182" spans="3:11">
      <c r="C2182"/>
      <c r="K2182" s="73"/>
    </row>
    <row r="2183" spans="3:11">
      <c r="C2183"/>
      <c r="K2183" s="73"/>
    </row>
    <row r="2184" spans="3:11">
      <c r="C2184"/>
      <c r="K2184" s="73"/>
    </row>
    <row r="2185" spans="3:11">
      <c r="C2185"/>
      <c r="K2185" s="73"/>
    </row>
    <row r="2186" spans="3:11">
      <c r="C2186"/>
      <c r="K2186" s="73"/>
    </row>
    <row r="2187" spans="3:11">
      <c r="C2187"/>
      <c r="K2187" s="73"/>
    </row>
    <row r="2188" spans="3:11">
      <c r="C2188"/>
      <c r="K2188" s="73"/>
    </row>
    <row r="2189" spans="3:11">
      <c r="C2189"/>
      <c r="K2189" s="73"/>
    </row>
    <row r="2190" spans="3:11">
      <c r="C2190"/>
      <c r="K2190" s="73"/>
    </row>
    <row r="2191" spans="3:11">
      <c r="C2191"/>
      <c r="K2191" s="73"/>
    </row>
    <row r="2192" spans="3:11">
      <c r="C2192"/>
      <c r="K2192" s="73"/>
    </row>
    <row r="2193" spans="3:11">
      <c r="C2193"/>
      <c r="K2193" s="73"/>
    </row>
    <row r="2194" spans="3:11">
      <c r="C2194"/>
      <c r="K2194" s="73"/>
    </row>
    <row r="2195" spans="3:11">
      <c r="C2195"/>
      <c r="K2195" s="73"/>
    </row>
    <row r="2196" spans="3:11">
      <c r="C2196"/>
      <c r="K2196" s="73"/>
    </row>
    <row r="2197" spans="3:11">
      <c r="C2197"/>
      <c r="K2197" s="73"/>
    </row>
    <row r="2198" spans="3:11">
      <c r="C2198"/>
      <c r="K2198" s="73"/>
    </row>
    <row r="2199" spans="3:11">
      <c r="C2199"/>
      <c r="K2199" s="73"/>
    </row>
    <row r="2200" spans="3:11">
      <c r="C2200"/>
      <c r="K2200" s="73"/>
    </row>
    <row r="2201" spans="3:11">
      <c r="C2201"/>
      <c r="K2201" s="73"/>
    </row>
    <row r="2202" spans="3:11">
      <c r="C2202"/>
      <c r="K2202" s="73"/>
    </row>
    <row r="2203" spans="3:11">
      <c r="C2203"/>
      <c r="K2203" s="73"/>
    </row>
    <row r="2204" spans="3:11">
      <c r="C2204"/>
      <c r="K2204" s="73"/>
    </row>
    <row r="2205" spans="3:11">
      <c r="C2205"/>
      <c r="K2205" s="73"/>
    </row>
    <row r="2206" spans="3:11">
      <c r="C2206"/>
      <c r="K2206" s="73"/>
    </row>
    <row r="2207" spans="3:11">
      <c r="C2207"/>
      <c r="K2207" s="73"/>
    </row>
    <row r="2208" spans="3:11">
      <c r="C2208"/>
      <c r="K2208" s="73"/>
    </row>
    <row r="2209" spans="3:11">
      <c r="C2209"/>
      <c r="K2209" s="73"/>
    </row>
    <row r="2210" spans="3:11">
      <c r="C2210"/>
      <c r="K2210" s="73"/>
    </row>
    <row r="2211" spans="3:11">
      <c r="C2211"/>
      <c r="K2211" s="73"/>
    </row>
    <row r="2212" spans="3:11">
      <c r="C2212"/>
      <c r="K2212" s="73"/>
    </row>
    <row r="2213" spans="3:11">
      <c r="C2213"/>
      <c r="K2213" s="73"/>
    </row>
    <row r="2214" spans="3:11">
      <c r="C2214"/>
      <c r="K2214" s="73"/>
    </row>
    <row r="2215" spans="3:11">
      <c r="C2215"/>
      <c r="K2215" s="73"/>
    </row>
    <row r="2216" spans="3:11">
      <c r="C2216"/>
      <c r="K2216" s="73"/>
    </row>
    <row r="2217" spans="3:11">
      <c r="C2217"/>
      <c r="K2217" s="73"/>
    </row>
    <row r="2218" spans="3:11">
      <c r="C2218"/>
      <c r="K2218" s="73"/>
    </row>
    <row r="2219" spans="3:11">
      <c r="C2219"/>
      <c r="K2219" s="73"/>
    </row>
    <row r="2220" spans="3:11">
      <c r="C2220"/>
      <c r="K2220" s="73"/>
    </row>
    <row r="2221" spans="3:11">
      <c r="C2221"/>
      <c r="K2221" s="73"/>
    </row>
    <row r="2222" spans="3:11">
      <c r="C2222"/>
      <c r="K2222" s="73"/>
    </row>
    <row r="2223" spans="3:11">
      <c r="C2223"/>
      <c r="K2223" s="73"/>
    </row>
    <row r="2224" spans="3:11">
      <c r="C2224"/>
      <c r="K2224" s="73"/>
    </row>
    <row r="2225" spans="3:11">
      <c r="C2225"/>
      <c r="K2225" s="73"/>
    </row>
    <row r="2226" spans="3:11">
      <c r="C2226"/>
      <c r="K2226" s="73"/>
    </row>
    <row r="2227" spans="3:11">
      <c r="C2227"/>
      <c r="K2227" s="73"/>
    </row>
    <row r="2228" spans="3:11">
      <c r="C2228"/>
      <c r="K2228" s="73"/>
    </row>
    <row r="2229" spans="3:11">
      <c r="C2229"/>
      <c r="K2229" s="73"/>
    </row>
    <row r="2230" spans="3:11">
      <c r="C2230"/>
      <c r="K2230" s="73"/>
    </row>
    <row r="2231" spans="3:11">
      <c r="C2231"/>
      <c r="K2231" s="73"/>
    </row>
    <row r="2232" spans="3:11">
      <c r="C2232"/>
      <c r="K2232" s="73"/>
    </row>
    <row r="2233" spans="3:11">
      <c r="C2233"/>
      <c r="K2233" s="73"/>
    </row>
    <row r="2234" spans="3:11">
      <c r="C2234"/>
      <c r="K2234" s="73"/>
    </row>
    <row r="2235" spans="3:11">
      <c r="C2235"/>
      <c r="K2235" s="73"/>
    </row>
    <row r="2236" spans="3:11">
      <c r="C2236"/>
      <c r="K2236" s="73"/>
    </row>
    <row r="2237" spans="3:11">
      <c r="C2237"/>
      <c r="K2237" s="73"/>
    </row>
    <row r="2238" spans="3:11">
      <c r="C2238"/>
      <c r="K2238" s="73"/>
    </row>
    <row r="2239" spans="3:11">
      <c r="C2239"/>
      <c r="K2239" s="73"/>
    </row>
    <row r="2240" spans="3:11">
      <c r="C2240"/>
      <c r="K2240" s="73"/>
    </row>
    <row r="2241" spans="3:11">
      <c r="C2241"/>
      <c r="K2241" s="73"/>
    </row>
    <row r="2242" spans="3:11">
      <c r="C2242"/>
      <c r="K2242" s="73"/>
    </row>
    <row r="2243" spans="3:11">
      <c r="C2243"/>
      <c r="K2243" s="73"/>
    </row>
    <row r="2244" spans="3:11">
      <c r="C2244"/>
      <c r="K2244" s="73"/>
    </row>
    <row r="2245" spans="3:11">
      <c r="C2245"/>
      <c r="K2245" s="73"/>
    </row>
    <row r="2246" spans="3:11">
      <c r="C2246"/>
      <c r="K2246" s="73"/>
    </row>
    <row r="2247" spans="3:11">
      <c r="C2247"/>
      <c r="K2247" s="73"/>
    </row>
    <row r="2248" spans="3:11">
      <c r="C2248"/>
      <c r="K2248" s="73"/>
    </row>
    <row r="2249" spans="3:11">
      <c r="C2249"/>
      <c r="K2249" s="73"/>
    </row>
    <row r="2250" spans="3:11">
      <c r="C2250"/>
      <c r="K2250" s="73"/>
    </row>
    <row r="2251" spans="3:11">
      <c r="C2251"/>
      <c r="K2251" s="73"/>
    </row>
    <row r="2252" spans="3:11">
      <c r="C2252"/>
      <c r="K2252" s="73"/>
    </row>
    <row r="2253" spans="3:11">
      <c r="C2253"/>
      <c r="K2253" s="73"/>
    </row>
    <row r="2254" spans="3:11">
      <c r="C2254"/>
      <c r="K2254" s="73"/>
    </row>
    <row r="2255" spans="3:11">
      <c r="C2255"/>
      <c r="K2255" s="73"/>
    </row>
    <row r="2256" spans="3:11">
      <c r="C2256"/>
      <c r="K2256" s="73"/>
    </row>
    <row r="2257" spans="3:11">
      <c r="C2257"/>
      <c r="K2257" s="73"/>
    </row>
    <row r="2258" spans="3:11">
      <c r="C2258"/>
      <c r="K2258" s="73"/>
    </row>
    <row r="2259" spans="3:11">
      <c r="C2259"/>
      <c r="K2259" s="73"/>
    </row>
    <row r="2260" spans="3:11">
      <c r="C2260"/>
      <c r="K2260" s="73"/>
    </row>
    <row r="2261" spans="3:11">
      <c r="C2261"/>
      <c r="K2261" s="73"/>
    </row>
    <row r="2262" spans="3:11">
      <c r="C2262"/>
      <c r="K2262" s="73"/>
    </row>
    <row r="2263" spans="3:11">
      <c r="C2263"/>
      <c r="K2263" s="73"/>
    </row>
    <row r="2264" spans="3:11">
      <c r="C2264"/>
      <c r="K2264" s="73"/>
    </row>
    <row r="2265" spans="3:11">
      <c r="C2265"/>
      <c r="K2265" s="73"/>
    </row>
    <row r="2266" spans="3:11">
      <c r="C2266"/>
      <c r="K2266" s="73"/>
    </row>
    <row r="2267" spans="3:11">
      <c r="C2267"/>
      <c r="K2267" s="73"/>
    </row>
    <row r="2268" spans="3:11">
      <c r="C2268"/>
      <c r="K2268" s="73"/>
    </row>
    <row r="2269" spans="3:11">
      <c r="C2269"/>
      <c r="K2269" s="73"/>
    </row>
    <row r="2270" spans="3:11">
      <c r="C2270"/>
      <c r="K2270" s="73"/>
    </row>
    <row r="2271" spans="3:11">
      <c r="C2271"/>
      <c r="K2271" s="73"/>
    </row>
    <row r="2272" spans="3:11">
      <c r="C2272"/>
      <c r="K2272" s="73"/>
    </row>
    <row r="2273" spans="3:11">
      <c r="C2273"/>
      <c r="K2273" s="73"/>
    </row>
    <row r="2274" spans="3:11">
      <c r="C2274"/>
      <c r="K2274" s="73"/>
    </row>
    <row r="2275" spans="3:11">
      <c r="C2275"/>
      <c r="K2275" s="73"/>
    </row>
    <row r="2276" spans="3:11">
      <c r="C2276"/>
      <c r="K2276" s="73"/>
    </row>
    <row r="2277" spans="3:11">
      <c r="C2277"/>
      <c r="K2277" s="73"/>
    </row>
    <row r="2278" spans="3:11">
      <c r="C2278"/>
      <c r="K2278" s="73"/>
    </row>
    <row r="2279" spans="3:11">
      <c r="C2279"/>
      <c r="K2279" s="73"/>
    </row>
    <row r="2280" spans="3:11">
      <c r="C2280"/>
      <c r="K2280" s="73"/>
    </row>
    <row r="2281" spans="3:11">
      <c r="C2281"/>
      <c r="K2281" s="73"/>
    </row>
    <row r="2282" spans="3:11">
      <c r="C2282"/>
      <c r="K2282" s="73"/>
    </row>
    <row r="2283" spans="3:11">
      <c r="C2283"/>
      <c r="K2283" s="73"/>
    </row>
    <row r="2284" spans="3:11">
      <c r="C2284"/>
      <c r="K2284" s="73"/>
    </row>
    <row r="2285" spans="3:11">
      <c r="C2285"/>
      <c r="K2285" s="73"/>
    </row>
    <row r="2286" spans="3:11">
      <c r="C2286"/>
      <c r="K2286" s="73"/>
    </row>
    <row r="2287" spans="3:11">
      <c r="C2287"/>
      <c r="K2287" s="73"/>
    </row>
    <row r="2288" spans="3:11">
      <c r="C2288"/>
      <c r="K2288" s="73"/>
    </row>
    <row r="2289" spans="3:11">
      <c r="C2289"/>
      <c r="K2289" s="73"/>
    </row>
    <row r="2290" spans="3:11">
      <c r="C2290"/>
      <c r="K2290" s="73"/>
    </row>
    <row r="2291" spans="3:11">
      <c r="C2291"/>
      <c r="K2291" s="73"/>
    </row>
    <row r="2292" spans="3:11">
      <c r="C2292"/>
      <c r="K2292" s="73"/>
    </row>
    <row r="2293" spans="3:11">
      <c r="C2293"/>
      <c r="K2293" s="73"/>
    </row>
    <row r="2294" spans="3:11">
      <c r="C2294"/>
      <c r="K2294" s="73"/>
    </row>
    <row r="2295" spans="3:11">
      <c r="C2295"/>
      <c r="K2295" s="73"/>
    </row>
    <row r="2296" spans="3:11">
      <c r="C2296"/>
      <c r="K2296" s="73"/>
    </row>
    <row r="2297" spans="3:11">
      <c r="C2297"/>
      <c r="K2297" s="73"/>
    </row>
    <row r="2298" spans="3:11">
      <c r="C2298"/>
      <c r="K2298" s="73"/>
    </row>
    <row r="2299" spans="3:11">
      <c r="C2299"/>
      <c r="K2299" s="73"/>
    </row>
    <row r="2300" spans="3:11">
      <c r="C2300"/>
      <c r="K2300" s="73"/>
    </row>
    <row r="2301" spans="3:11">
      <c r="C2301"/>
      <c r="K2301" s="73"/>
    </row>
    <row r="2302" spans="3:11">
      <c r="C2302"/>
      <c r="K2302" s="73"/>
    </row>
    <row r="2303" spans="3:11">
      <c r="C2303"/>
      <c r="K2303" s="73"/>
    </row>
    <row r="2304" spans="3:11">
      <c r="C2304"/>
      <c r="K2304" s="73"/>
    </row>
    <row r="2305" spans="3:11">
      <c r="C2305"/>
      <c r="K2305" s="73"/>
    </row>
    <row r="2306" spans="3:11">
      <c r="C2306"/>
      <c r="K2306" s="73"/>
    </row>
    <row r="2307" spans="3:11">
      <c r="C2307"/>
      <c r="K2307" s="73"/>
    </row>
    <row r="2308" spans="3:11">
      <c r="C2308"/>
      <c r="K2308" s="73"/>
    </row>
    <row r="2309" spans="3:11">
      <c r="C2309"/>
      <c r="K2309" s="73"/>
    </row>
    <row r="2310" spans="3:11">
      <c r="C2310"/>
      <c r="K2310" s="73"/>
    </row>
    <row r="2311" spans="3:11">
      <c r="C2311"/>
      <c r="K2311" s="73"/>
    </row>
    <row r="2312" spans="3:11">
      <c r="C2312"/>
      <c r="K2312" s="73"/>
    </row>
    <row r="2313" spans="3:11">
      <c r="C2313"/>
      <c r="K2313" s="73"/>
    </row>
    <row r="2314" spans="3:11">
      <c r="C2314"/>
      <c r="K2314" s="73"/>
    </row>
    <row r="2315" spans="3:11">
      <c r="C2315"/>
      <c r="K2315" s="73"/>
    </row>
    <row r="2316" spans="3:11">
      <c r="C2316"/>
      <c r="K2316" s="73"/>
    </row>
    <row r="2317" spans="3:11">
      <c r="C2317"/>
      <c r="K2317" s="73"/>
    </row>
    <row r="2318" spans="3:11">
      <c r="C2318"/>
      <c r="K2318" s="73"/>
    </row>
    <row r="2319" spans="3:11">
      <c r="C2319"/>
      <c r="K2319" s="73"/>
    </row>
    <row r="2320" spans="3:11">
      <c r="C2320"/>
      <c r="K2320" s="73"/>
    </row>
    <row r="2321" spans="3:11">
      <c r="C2321"/>
      <c r="K2321" s="73"/>
    </row>
    <row r="2322" spans="3:11">
      <c r="C2322"/>
      <c r="K2322" s="73"/>
    </row>
    <row r="2323" spans="3:11">
      <c r="C2323"/>
      <c r="K2323" s="73"/>
    </row>
    <row r="2324" spans="3:11">
      <c r="C2324"/>
      <c r="K2324" s="73"/>
    </row>
    <row r="2325" spans="3:11">
      <c r="C2325"/>
      <c r="K2325" s="73"/>
    </row>
    <row r="2326" spans="3:11">
      <c r="C2326"/>
      <c r="K2326" s="73"/>
    </row>
    <row r="2327" spans="3:11">
      <c r="C2327"/>
      <c r="K2327" s="73"/>
    </row>
    <row r="2328" spans="3:11">
      <c r="C2328"/>
      <c r="K2328" s="73"/>
    </row>
    <row r="2329" spans="3:11">
      <c r="C2329"/>
      <c r="K2329" s="73"/>
    </row>
    <row r="2330" spans="3:11">
      <c r="C2330"/>
      <c r="K2330" s="73"/>
    </row>
    <row r="2331" spans="3:11">
      <c r="C2331"/>
      <c r="K2331" s="73"/>
    </row>
    <row r="2332" spans="3:11">
      <c r="C2332"/>
      <c r="K2332" s="73"/>
    </row>
    <row r="2333" spans="3:11">
      <c r="C2333"/>
      <c r="K2333" s="73"/>
    </row>
    <row r="2334" spans="3:11">
      <c r="C2334"/>
      <c r="K2334" s="73"/>
    </row>
    <row r="2335" spans="3:11">
      <c r="C2335"/>
      <c r="K2335" s="73"/>
    </row>
    <row r="2336" spans="3:11">
      <c r="C2336"/>
      <c r="K2336" s="73"/>
    </row>
    <row r="2337" spans="3:11">
      <c r="C2337"/>
      <c r="K2337" s="73"/>
    </row>
    <row r="2338" spans="3:11">
      <c r="C2338"/>
      <c r="K2338" s="73"/>
    </row>
    <row r="2339" spans="3:11">
      <c r="C2339"/>
      <c r="K2339" s="73"/>
    </row>
    <row r="2340" spans="3:11">
      <c r="C2340"/>
      <c r="K2340" s="73"/>
    </row>
    <row r="2341" spans="3:11">
      <c r="C2341"/>
      <c r="K2341" s="73"/>
    </row>
    <row r="2342" spans="3:11">
      <c r="C2342"/>
      <c r="K2342" s="73"/>
    </row>
    <row r="2343" spans="3:11">
      <c r="C2343"/>
      <c r="K2343" s="73"/>
    </row>
    <row r="2344" spans="3:11">
      <c r="C2344"/>
      <c r="K2344" s="73"/>
    </row>
    <row r="2345" spans="3:11">
      <c r="C2345"/>
      <c r="K2345" s="73"/>
    </row>
    <row r="2346" spans="3:11">
      <c r="C2346"/>
      <c r="K2346" s="73"/>
    </row>
    <row r="2347" spans="3:11">
      <c r="C2347"/>
      <c r="K2347" s="73"/>
    </row>
    <row r="2348" spans="3:11">
      <c r="C2348"/>
      <c r="K2348" s="73"/>
    </row>
    <row r="2349" spans="3:11">
      <c r="C2349"/>
      <c r="K2349" s="73"/>
    </row>
    <row r="2350" spans="3:11">
      <c r="C2350"/>
      <c r="K2350" s="73"/>
    </row>
    <row r="2351" spans="3:11">
      <c r="C2351"/>
      <c r="K2351" s="73"/>
    </row>
    <row r="2352" spans="3:11">
      <c r="C2352"/>
      <c r="K2352" s="73"/>
    </row>
    <row r="2353" spans="3:11">
      <c r="C2353"/>
      <c r="K2353" s="73"/>
    </row>
    <row r="2354" spans="3:11">
      <c r="C2354"/>
      <c r="K2354" s="73"/>
    </row>
    <row r="2355" spans="3:11">
      <c r="C2355"/>
      <c r="K2355" s="73"/>
    </row>
    <row r="2356" spans="3:11">
      <c r="C2356"/>
      <c r="K2356" s="73"/>
    </row>
    <row r="2357" spans="3:11">
      <c r="C2357"/>
      <c r="K2357" s="73"/>
    </row>
    <row r="2358" spans="3:11">
      <c r="C2358"/>
      <c r="K2358" s="73"/>
    </row>
    <row r="2359" spans="3:11">
      <c r="C2359"/>
      <c r="K2359" s="73"/>
    </row>
    <row r="2360" spans="3:11">
      <c r="C2360"/>
      <c r="K2360" s="73"/>
    </row>
    <row r="2361" spans="3:11">
      <c r="C2361"/>
      <c r="K2361" s="73"/>
    </row>
    <row r="2362" spans="3:11">
      <c r="C2362"/>
      <c r="K2362" s="73"/>
    </row>
    <row r="2363" spans="3:11">
      <c r="C2363"/>
      <c r="K2363" s="73"/>
    </row>
    <row r="2364" spans="3:11">
      <c r="C2364"/>
      <c r="K2364" s="73"/>
    </row>
    <row r="2365" spans="3:11">
      <c r="C2365"/>
      <c r="K2365" s="73"/>
    </row>
    <row r="2366" spans="3:11">
      <c r="C2366"/>
      <c r="K2366" s="73"/>
    </row>
    <row r="2367" spans="3:11">
      <c r="C2367"/>
      <c r="K2367" s="73"/>
    </row>
    <row r="2368" spans="3:11">
      <c r="C2368"/>
      <c r="K2368" s="73"/>
    </row>
    <row r="2369" spans="3:11">
      <c r="C2369"/>
      <c r="K2369" s="73"/>
    </row>
    <row r="2370" spans="3:11">
      <c r="C2370"/>
      <c r="K2370" s="73"/>
    </row>
    <row r="2371" spans="3:11">
      <c r="C2371"/>
      <c r="K2371" s="73"/>
    </row>
    <row r="2372" spans="3:11">
      <c r="C2372"/>
      <c r="K2372" s="73"/>
    </row>
    <row r="2373" spans="3:11">
      <c r="C2373"/>
      <c r="K2373" s="73"/>
    </row>
    <row r="2374" spans="3:11">
      <c r="C2374"/>
      <c r="K2374" s="73"/>
    </row>
    <row r="2375" spans="3:11">
      <c r="C2375"/>
      <c r="K2375" s="73"/>
    </row>
    <row r="2376" spans="3:11">
      <c r="C2376"/>
      <c r="K2376" s="73"/>
    </row>
    <row r="2377" spans="3:11">
      <c r="C2377"/>
      <c r="K2377" s="73"/>
    </row>
    <row r="2378" spans="3:11">
      <c r="C2378"/>
      <c r="K2378" s="73"/>
    </row>
    <row r="2379" spans="3:11">
      <c r="C2379"/>
      <c r="K2379" s="73"/>
    </row>
    <row r="2380" spans="3:11">
      <c r="C2380"/>
      <c r="K2380" s="73"/>
    </row>
    <row r="2381" spans="3:11">
      <c r="C2381"/>
      <c r="K2381" s="73"/>
    </row>
    <row r="2382" spans="3:11">
      <c r="C2382"/>
      <c r="K2382" s="73"/>
    </row>
    <row r="2383" spans="3:11">
      <c r="C2383"/>
      <c r="K2383" s="73"/>
    </row>
    <row r="2384" spans="3:11">
      <c r="C2384"/>
      <c r="K2384" s="73"/>
    </row>
    <row r="2385" spans="3:11">
      <c r="C2385"/>
      <c r="K2385" s="73"/>
    </row>
    <row r="2386" spans="3:11">
      <c r="C2386"/>
      <c r="K2386" s="73"/>
    </row>
    <row r="2387" spans="3:11">
      <c r="C2387"/>
      <c r="K2387" s="73"/>
    </row>
    <row r="2388" spans="3:11">
      <c r="C2388"/>
      <c r="K2388" s="73"/>
    </row>
    <row r="2389" spans="3:11">
      <c r="C2389"/>
      <c r="K2389" s="73"/>
    </row>
    <row r="2390" spans="3:11">
      <c r="C2390"/>
      <c r="K2390" s="73"/>
    </row>
    <row r="2391" spans="3:11">
      <c r="C2391"/>
      <c r="K2391" s="73"/>
    </row>
    <row r="2392" spans="3:11">
      <c r="C2392"/>
      <c r="K2392" s="73"/>
    </row>
    <row r="2393" spans="3:11">
      <c r="C2393"/>
      <c r="K2393" s="73"/>
    </row>
    <row r="2394" spans="3:11">
      <c r="C2394"/>
      <c r="K2394" s="73"/>
    </row>
    <row r="2395" spans="3:11">
      <c r="C2395"/>
      <c r="K2395" s="73"/>
    </row>
    <row r="2396" spans="3:11">
      <c r="C2396"/>
      <c r="K2396" s="73"/>
    </row>
    <row r="2397" spans="3:11">
      <c r="C2397"/>
      <c r="K2397" s="73"/>
    </row>
    <row r="2398" spans="3:11">
      <c r="C2398"/>
      <c r="K2398" s="73"/>
    </row>
    <row r="2399" spans="3:11">
      <c r="C2399"/>
      <c r="K2399" s="73"/>
    </row>
    <row r="2400" spans="3:11">
      <c r="C2400"/>
      <c r="K2400" s="73"/>
    </row>
    <row r="2401" spans="3:11">
      <c r="C2401"/>
      <c r="K2401" s="73"/>
    </row>
    <row r="2402" spans="3:11">
      <c r="C2402"/>
      <c r="K2402" s="73"/>
    </row>
    <row r="2403" spans="3:11">
      <c r="C2403"/>
      <c r="K2403" s="73"/>
    </row>
    <row r="2404" spans="3:11">
      <c r="C2404"/>
      <c r="K2404" s="73"/>
    </row>
    <row r="2405" spans="3:11">
      <c r="C2405"/>
      <c r="K2405" s="73"/>
    </row>
    <row r="2406" spans="3:11">
      <c r="C2406"/>
      <c r="K2406" s="73"/>
    </row>
    <row r="2407" spans="3:11">
      <c r="C2407"/>
      <c r="K2407" s="73"/>
    </row>
    <row r="2408" spans="3:11">
      <c r="C2408"/>
      <c r="K2408" s="73"/>
    </row>
    <row r="2409" spans="3:11">
      <c r="C2409"/>
      <c r="K2409" s="73"/>
    </row>
    <row r="2410" spans="3:11">
      <c r="C2410"/>
      <c r="K2410" s="73"/>
    </row>
    <row r="2411" spans="3:11">
      <c r="C2411"/>
      <c r="K2411" s="73"/>
    </row>
    <row r="2412" spans="3:11">
      <c r="C2412"/>
      <c r="K2412" s="73"/>
    </row>
    <row r="2413" spans="3:11">
      <c r="C2413"/>
      <c r="K2413" s="73"/>
    </row>
    <row r="2414" spans="3:11">
      <c r="C2414"/>
      <c r="K2414" s="73"/>
    </row>
    <row r="2415" spans="3:11">
      <c r="C2415"/>
      <c r="K2415" s="73"/>
    </row>
    <row r="2416" spans="3:11">
      <c r="C2416"/>
      <c r="K2416" s="73"/>
    </row>
    <row r="2417" spans="3:11">
      <c r="C2417"/>
      <c r="K2417" s="73"/>
    </row>
    <row r="2418" spans="3:11">
      <c r="C2418"/>
      <c r="K2418" s="73"/>
    </row>
    <row r="2419" spans="3:11">
      <c r="C2419"/>
      <c r="K2419" s="73"/>
    </row>
    <row r="2420" spans="3:11">
      <c r="C2420"/>
      <c r="K2420" s="73"/>
    </row>
    <row r="2421" spans="3:11">
      <c r="C2421"/>
      <c r="K2421" s="73"/>
    </row>
    <row r="2422" spans="3:11">
      <c r="C2422"/>
      <c r="K2422" s="73"/>
    </row>
    <row r="2423" spans="3:11">
      <c r="C2423"/>
      <c r="K2423" s="73"/>
    </row>
    <row r="2424" spans="3:11">
      <c r="C2424"/>
      <c r="K2424" s="73"/>
    </row>
    <row r="2425" spans="3:11">
      <c r="C2425"/>
      <c r="K2425" s="73"/>
    </row>
    <row r="2426" spans="3:11">
      <c r="C2426"/>
      <c r="K2426" s="73"/>
    </row>
    <row r="2427" spans="3:11">
      <c r="C2427"/>
      <c r="K2427" s="73"/>
    </row>
    <row r="2428" spans="3:11">
      <c r="C2428"/>
      <c r="K2428" s="73"/>
    </row>
    <row r="2429" spans="3:11">
      <c r="C2429"/>
      <c r="K2429" s="73"/>
    </row>
    <row r="2430" spans="3:11">
      <c r="C2430"/>
      <c r="K2430" s="73"/>
    </row>
    <row r="2431" spans="3:11">
      <c r="C2431"/>
      <c r="K2431" s="73"/>
    </row>
    <row r="2432" spans="3:11">
      <c r="C2432"/>
      <c r="K2432" s="73"/>
    </row>
    <row r="2433" spans="3:11">
      <c r="C2433"/>
      <c r="K2433" s="73"/>
    </row>
    <row r="2434" spans="3:11">
      <c r="C2434"/>
      <c r="K2434" s="73"/>
    </row>
    <row r="2435" spans="3:11">
      <c r="C2435"/>
      <c r="K2435" s="73"/>
    </row>
    <row r="2436" spans="3:11">
      <c r="C2436"/>
      <c r="K2436" s="73"/>
    </row>
    <row r="2437" spans="3:11">
      <c r="C2437"/>
      <c r="K2437" s="73"/>
    </row>
    <row r="2438" spans="3:11">
      <c r="C2438"/>
      <c r="K2438" s="73"/>
    </row>
    <row r="2439" spans="3:11">
      <c r="C2439"/>
      <c r="K2439" s="73"/>
    </row>
    <row r="2440" spans="3:11">
      <c r="C2440"/>
      <c r="K2440" s="73"/>
    </row>
    <row r="2441" spans="3:11">
      <c r="C2441"/>
      <c r="K2441" s="73"/>
    </row>
    <row r="2442" spans="3:11">
      <c r="C2442"/>
      <c r="K2442" s="73"/>
    </row>
    <row r="2443" spans="3:11">
      <c r="C2443"/>
      <c r="K2443" s="73"/>
    </row>
    <row r="2444" spans="3:11">
      <c r="C2444"/>
      <c r="K2444" s="73"/>
    </row>
    <row r="2445" spans="3:11">
      <c r="C2445"/>
      <c r="K2445" s="73"/>
    </row>
    <row r="2446" spans="3:11">
      <c r="C2446"/>
      <c r="K2446" s="73"/>
    </row>
    <row r="2447" spans="3:11">
      <c r="C2447"/>
      <c r="K2447" s="73"/>
    </row>
    <row r="2448" spans="3:11">
      <c r="C2448"/>
      <c r="K2448" s="73"/>
    </row>
    <row r="2449" spans="3:11">
      <c r="C2449"/>
      <c r="K2449" s="73"/>
    </row>
    <row r="2450" spans="3:11">
      <c r="C2450"/>
      <c r="K2450" s="73"/>
    </row>
    <row r="2451" spans="3:11">
      <c r="C2451"/>
      <c r="K2451" s="73"/>
    </row>
    <row r="2452" spans="3:11">
      <c r="C2452"/>
      <c r="K2452" s="73"/>
    </row>
    <row r="2453" spans="3:11">
      <c r="C2453"/>
      <c r="K2453" s="73"/>
    </row>
    <row r="2454" spans="3:11">
      <c r="C2454"/>
      <c r="K2454" s="73"/>
    </row>
    <row r="2455" spans="3:11">
      <c r="C2455"/>
      <c r="K2455" s="73"/>
    </row>
    <row r="2456" spans="3:11">
      <c r="C2456"/>
      <c r="K2456" s="73"/>
    </row>
    <row r="2457" spans="3:11">
      <c r="C2457"/>
      <c r="K2457" s="73"/>
    </row>
    <row r="2458" spans="3:11">
      <c r="C2458"/>
      <c r="K2458" s="73"/>
    </row>
    <row r="2459" spans="3:11">
      <c r="C2459"/>
      <c r="K2459" s="73"/>
    </row>
    <row r="2460" spans="3:11">
      <c r="C2460"/>
      <c r="K2460" s="73"/>
    </row>
    <row r="2461" spans="3:11">
      <c r="C2461"/>
      <c r="K2461" s="73"/>
    </row>
    <row r="2462" spans="3:11">
      <c r="C2462"/>
      <c r="K2462" s="73"/>
    </row>
    <row r="2463" spans="3:11">
      <c r="C2463"/>
      <c r="K2463" s="73"/>
    </row>
    <row r="2464" spans="3:11">
      <c r="C2464"/>
      <c r="K2464" s="73"/>
    </row>
    <row r="2465" spans="3:11">
      <c r="C2465"/>
      <c r="K2465" s="73"/>
    </row>
    <row r="2466" spans="3:11">
      <c r="C2466"/>
      <c r="K2466" s="73"/>
    </row>
    <row r="2467" spans="3:11">
      <c r="C2467"/>
      <c r="K2467" s="73"/>
    </row>
    <row r="2468" spans="3:11">
      <c r="C2468"/>
      <c r="K2468" s="73"/>
    </row>
    <row r="2469" spans="3:11">
      <c r="C2469"/>
      <c r="K2469" s="73"/>
    </row>
    <row r="2470" spans="3:11">
      <c r="C2470"/>
      <c r="K2470" s="73"/>
    </row>
    <row r="2471" spans="3:11">
      <c r="C2471"/>
      <c r="K2471" s="73"/>
    </row>
    <row r="2472" spans="3:11">
      <c r="C2472"/>
      <c r="K2472" s="73"/>
    </row>
    <row r="2473" spans="3:11">
      <c r="C2473"/>
      <c r="K2473" s="73"/>
    </row>
    <row r="2474" spans="3:11">
      <c r="C2474"/>
      <c r="K2474" s="73"/>
    </row>
    <row r="2475" spans="3:11">
      <c r="C2475"/>
      <c r="K2475" s="73"/>
    </row>
    <row r="2476" spans="3:11">
      <c r="C2476"/>
      <c r="K2476" s="73"/>
    </row>
    <row r="2477" spans="3:11">
      <c r="C2477"/>
      <c r="K2477" s="73"/>
    </row>
    <row r="2478" spans="3:11">
      <c r="C2478"/>
      <c r="K2478" s="73"/>
    </row>
    <row r="2479" spans="3:11">
      <c r="C2479"/>
      <c r="K2479" s="73"/>
    </row>
    <row r="2480" spans="3:11">
      <c r="C2480"/>
      <c r="K2480" s="73"/>
    </row>
    <row r="2481" spans="3:11">
      <c r="C2481"/>
      <c r="K2481" s="73"/>
    </row>
    <row r="2482" spans="3:11">
      <c r="C2482"/>
      <c r="K2482" s="73"/>
    </row>
    <row r="2483" spans="3:11">
      <c r="C2483"/>
      <c r="K2483" s="73"/>
    </row>
    <row r="2484" spans="3:11">
      <c r="C2484"/>
      <c r="K2484" s="73"/>
    </row>
    <row r="2485" spans="3:11">
      <c r="C2485"/>
      <c r="K2485" s="73"/>
    </row>
    <row r="2486" spans="3:11">
      <c r="C2486"/>
      <c r="K2486" s="73"/>
    </row>
    <row r="2487" spans="3:11">
      <c r="C2487"/>
      <c r="K2487" s="73"/>
    </row>
    <row r="2488" spans="3:11">
      <c r="C2488"/>
      <c r="K2488" s="73"/>
    </row>
    <row r="2489" spans="3:11">
      <c r="C2489"/>
      <c r="K2489" s="73"/>
    </row>
    <row r="2490" spans="3:11">
      <c r="C2490"/>
      <c r="K2490" s="73"/>
    </row>
    <row r="2491" spans="3:11">
      <c r="C2491"/>
      <c r="K2491" s="73"/>
    </row>
    <row r="2492" spans="3:11">
      <c r="C2492"/>
      <c r="K2492" s="73"/>
    </row>
    <row r="2493" spans="3:11">
      <c r="C2493"/>
      <c r="K2493" s="73"/>
    </row>
    <row r="2494" spans="3:11">
      <c r="C2494"/>
      <c r="K2494" s="73"/>
    </row>
    <row r="2495" spans="3:11">
      <c r="C2495"/>
      <c r="K2495" s="73"/>
    </row>
    <row r="2496" spans="3:11">
      <c r="C2496"/>
      <c r="K2496" s="73"/>
    </row>
    <row r="2497" spans="3:11">
      <c r="C2497"/>
      <c r="K2497" s="73"/>
    </row>
    <row r="2498" spans="3:11">
      <c r="C2498"/>
      <c r="K2498" s="73"/>
    </row>
    <row r="2499" spans="3:11">
      <c r="C2499"/>
      <c r="K2499" s="73"/>
    </row>
    <row r="2500" spans="3:11">
      <c r="C2500"/>
      <c r="K2500" s="73"/>
    </row>
    <row r="2501" spans="3:11">
      <c r="C2501"/>
      <c r="K2501" s="73"/>
    </row>
    <row r="2502" spans="3:11">
      <c r="C2502"/>
      <c r="K2502" s="73"/>
    </row>
    <row r="2503" spans="3:11">
      <c r="C2503"/>
      <c r="K2503" s="73"/>
    </row>
    <row r="2504" spans="3:11">
      <c r="C2504"/>
      <c r="K2504" s="73"/>
    </row>
    <row r="2505" spans="3:11">
      <c r="C2505"/>
      <c r="K2505" s="73"/>
    </row>
    <row r="2506" spans="3:11">
      <c r="C2506"/>
      <c r="K2506" s="73"/>
    </row>
    <row r="2507" spans="3:11">
      <c r="C2507"/>
      <c r="K2507" s="73"/>
    </row>
    <row r="2508" spans="3:11">
      <c r="C2508"/>
      <c r="K2508" s="73"/>
    </row>
    <row r="2509" spans="3:11">
      <c r="C2509"/>
      <c r="K2509" s="73"/>
    </row>
    <row r="2510" spans="3:11">
      <c r="C2510"/>
      <c r="K2510" s="73"/>
    </row>
    <row r="2511" spans="3:11">
      <c r="C2511"/>
      <c r="K2511" s="73"/>
    </row>
    <row r="2512" spans="3:11">
      <c r="C2512"/>
      <c r="K2512" s="73"/>
    </row>
    <row r="2513" spans="3:11">
      <c r="C2513"/>
      <c r="K2513" s="73"/>
    </row>
    <row r="2514" spans="3:11">
      <c r="C2514"/>
      <c r="K2514" s="73"/>
    </row>
    <row r="2515" spans="3:11">
      <c r="C2515"/>
      <c r="K2515" s="73"/>
    </row>
    <row r="2516" spans="3:11">
      <c r="C2516"/>
      <c r="K2516" s="73"/>
    </row>
    <row r="2517" spans="3:11">
      <c r="C2517"/>
      <c r="K2517" s="73"/>
    </row>
    <row r="2518" spans="3:11">
      <c r="C2518"/>
      <c r="K2518" s="73"/>
    </row>
    <row r="2519" spans="3:11">
      <c r="C2519"/>
      <c r="K2519" s="73"/>
    </row>
    <row r="2520" spans="3:11">
      <c r="C2520"/>
      <c r="K2520" s="73"/>
    </row>
    <row r="2521" spans="3:11">
      <c r="C2521"/>
      <c r="K2521" s="73"/>
    </row>
    <row r="2522" spans="3:11">
      <c r="C2522"/>
      <c r="K2522" s="73"/>
    </row>
    <row r="2523" spans="3:11">
      <c r="C2523"/>
      <c r="K2523" s="73"/>
    </row>
    <row r="2524" spans="3:11">
      <c r="C2524"/>
      <c r="K2524" s="73"/>
    </row>
    <row r="2525" spans="3:11">
      <c r="C2525"/>
      <c r="K2525" s="73"/>
    </row>
    <row r="2526" spans="3:11">
      <c r="C2526"/>
      <c r="K2526" s="73"/>
    </row>
    <row r="2527" spans="3:11">
      <c r="C2527"/>
      <c r="K2527" s="73"/>
    </row>
    <row r="2528" spans="3:11">
      <c r="C2528"/>
      <c r="K2528" s="73"/>
    </row>
    <row r="2529" spans="3:11">
      <c r="C2529"/>
      <c r="K2529" s="73"/>
    </row>
    <row r="2530" spans="3:11">
      <c r="C2530"/>
      <c r="K2530" s="73"/>
    </row>
    <row r="2531" spans="3:11">
      <c r="C2531"/>
      <c r="K2531" s="73"/>
    </row>
    <row r="2532" spans="3:11">
      <c r="C2532"/>
      <c r="K2532" s="73"/>
    </row>
    <row r="2533" spans="3:11">
      <c r="C2533"/>
      <c r="K2533" s="73"/>
    </row>
    <row r="2534" spans="3:11">
      <c r="C2534"/>
      <c r="K2534" s="73"/>
    </row>
    <row r="2535" spans="3:11">
      <c r="C2535"/>
      <c r="K2535" s="73"/>
    </row>
    <row r="2536" spans="3:11">
      <c r="C2536"/>
      <c r="K2536" s="73"/>
    </row>
    <row r="2537" spans="3:11">
      <c r="C2537"/>
      <c r="K2537" s="73"/>
    </row>
    <row r="2538" spans="3:11">
      <c r="C2538"/>
      <c r="K2538" s="73"/>
    </row>
    <row r="2539" spans="3:11">
      <c r="C2539"/>
      <c r="K2539" s="73"/>
    </row>
    <row r="2540" spans="3:11">
      <c r="C2540"/>
      <c r="K2540" s="73"/>
    </row>
    <row r="2541" spans="3:11">
      <c r="C2541"/>
      <c r="K2541" s="73"/>
    </row>
    <row r="2542" spans="3:11">
      <c r="C2542"/>
      <c r="K2542" s="73"/>
    </row>
    <row r="2543" spans="3:11">
      <c r="C2543"/>
      <c r="K2543" s="73"/>
    </row>
    <row r="2544" spans="3:11">
      <c r="C2544"/>
      <c r="K2544" s="73"/>
    </row>
    <row r="2545" spans="3:11">
      <c r="C2545"/>
      <c r="K2545" s="73"/>
    </row>
    <row r="2546" spans="3:11">
      <c r="C2546"/>
      <c r="K2546" s="73"/>
    </row>
    <row r="2547" spans="3:11">
      <c r="C2547"/>
      <c r="K2547" s="73"/>
    </row>
    <row r="2548" spans="3:11">
      <c r="C2548"/>
      <c r="K2548" s="73"/>
    </row>
    <row r="2549" spans="3:11">
      <c r="C2549"/>
      <c r="K2549" s="73"/>
    </row>
    <row r="2550" spans="3:11">
      <c r="C2550"/>
      <c r="K2550" s="73"/>
    </row>
    <row r="2551" spans="3:11">
      <c r="C2551"/>
      <c r="K2551" s="73"/>
    </row>
    <row r="2552" spans="3:11">
      <c r="C2552"/>
      <c r="K2552" s="73"/>
    </row>
    <row r="2553" spans="3:11">
      <c r="C2553"/>
      <c r="K2553" s="73"/>
    </row>
    <row r="2554" spans="3:11">
      <c r="C2554"/>
      <c r="K2554" s="73"/>
    </row>
    <row r="2555" spans="3:11">
      <c r="C2555"/>
      <c r="K2555" s="73"/>
    </row>
    <row r="2556" spans="3:11">
      <c r="C2556"/>
      <c r="K2556" s="73"/>
    </row>
    <row r="2557" spans="3:11">
      <c r="C2557"/>
      <c r="K2557" s="73"/>
    </row>
    <row r="2558" spans="3:11">
      <c r="C2558"/>
      <c r="K2558" s="73"/>
    </row>
    <row r="2559" spans="3:11">
      <c r="C2559"/>
      <c r="K2559" s="73"/>
    </row>
    <row r="2560" spans="3:11">
      <c r="C2560"/>
      <c r="K2560" s="73"/>
    </row>
    <row r="2561" spans="3:11">
      <c r="C2561"/>
      <c r="K2561" s="73"/>
    </row>
    <row r="2562" spans="3:11">
      <c r="C2562"/>
      <c r="K2562" s="73"/>
    </row>
    <row r="2563" spans="3:11">
      <c r="C2563"/>
      <c r="K2563" s="73"/>
    </row>
    <row r="2564" spans="3:11">
      <c r="C2564"/>
      <c r="K2564" s="73"/>
    </row>
    <row r="2565" spans="3:11">
      <c r="C2565"/>
      <c r="K2565" s="73"/>
    </row>
    <row r="2566" spans="3:11">
      <c r="C2566"/>
      <c r="K2566" s="73"/>
    </row>
    <row r="2567" spans="3:11">
      <c r="C2567"/>
      <c r="K2567" s="73"/>
    </row>
    <row r="2568" spans="3:11">
      <c r="C2568"/>
      <c r="K2568" s="73"/>
    </row>
    <row r="2569" spans="3:11">
      <c r="C2569"/>
      <c r="K2569" s="73"/>
    </row>
    <row r="2570" spans="3:11">
      <c r="C2570"/>
      <c r="K2570" s="73"/>
    </row>
    <row r="2571" spans="3:11">
      <c r="C2571"/>
      <c r="K2571" s="73"/>
    </row>
    <row r="2572" spans="3:11">
      <c r="C2572"/>
      <c r="K2572" s="73"/>
    </row>
    <row r="2573" spans="3:11">
      <c r="C2573"/>
      <c r="K2573" s="73"/>
    </row>
    <row r="2574" spans="3:11">
      <c r="C2574"/>
      <c r="K2574" s="73"/>
    </row>
    <row r="2575" spans="3:11">
      <c r="C2575"/>
      <c r="K2575" s="73"/>
    </row>
    <row r="2576" spans="3:11">
      <c r="C2576"/>
      <c r="K2576" s="73"/>
    </row>
    <row r="2577" spans="3:11">
      <c r="C2577"/>
      <c r="K2577" s="73"/>
    </row>
    <row r="2578" spans="3:11">
      <c r="C2578"/>
      <c r="K2578" s="73"/>
    </row>
    <row r="2579" spans="3:11">
      <c r="C2579"/>
      <c r="K2579" s="73"/>
    </row>
    <row r="2580" spans="3:11">
      <c r="C2580"/>
      <c r="K2580" s="73"/>
    </row>
    <row r="2581" spans="3:11">
      <c r="C2581"/>
      <c r="K2581" s="73"/>
    </row>
    <row r="2582" spans="3:11">
      <c r="C2582"/>
      <c r="K2582" s="73"/>
    </row>
    <row r="2583" spans="3:11">
      <c r="C2583"/>
      <c r="K2583" s="73"/>
    </row>
    <row r="2584" spans="3:11">
      <c r="C2584"/>
      <c r="K2584" s="73"/>
    </row>
    <row r="2585" spans="3:11">
      <c r="C2585"/>
      <c r="K2585" s="73"/>
    </row>
    <row r="2586" spans="3:11">
      <c r="C2586"/>
      <c r="K2586" s="73"/>
    </row>
    <row r="2587" spans="3:11">
      <c r="C2587"/>
      <c r="K2587" s="73"/>
    </row>
    <row r="2588" spans="3:11">
      <c r="C2588"/>
      <c r="K2588" s="73"/>
    </row>
    <row r="2589" spans="3:11">
      <c r="C2589"/>
      <c r="K2589" s="73"/>
    </row>
    <row r="2590" spans="3:11">
      <c r="C2590"/>
      <c r="K2590" s="73"/>
    </row>
    <row r="2591" spans="3:11">
      <c r="C2591"/>
      <c r="K2591" s="73"/>
    </row>
    <row r="2592" spans="3:11">
      <c r="C2592"/>
      <c r="K2592" s="73"/>
    </row>
    <row r="2593" spans="3:11">
      <c r="C2593"/>
      <c r="K2593" s="73"/>
    </row>
    <row r="2594" spans="3:11">
      <c r="C2594"/>
      <c r="K2594" s="73"/>
    </row>
    <row r="2595" spans="3:11">
      <c r="C2595"/>
      <c r="K2595" s="73"/>
    </row>
    <row r="2596" spans="3:11">
      <c r="C2596"/>
      <c r="K2596" s="73"/>
    </row>
    <row r="2597" spans="3:11">
      <c r="C2597"/>
      <c r="K2597" s="73"/>
    </row>
    <row r="2598" spans="3:11">
      <c r="C2598"/>
      <c r="K2598" s="73"/>
    </row>
    <row r="2599" spans="3:11">
      <c r="C2599"/>
      <c r="K2599" s="73"/>
    </row>
    <row r="2600" spans="3:11">
      <c r="C2600"/>
      <c r="K2600" s="73"/>
    </row>
    <row r="2601" spans="3:11">
      <c r="C2601"/>
      <c r="K2601" s="73"/>
    </row>
    <row r="2602" spans="3:11">
      <c r="C2602"/>
      <c r="K2602" s="73"/>
    </row>
    <row r="2603" spans="3:11">
      <c r="C2603"/>
      <c r="K2603" s="73"/>
    </row>
    <row r="2604" spans="3:11">
      <c r="C2604"/>
      <c r="K2604" s="73"/>
    </row>
    <row r="2605" spans="3:11">
      <c r="C2605"/>
      <c r="K2605" s="73"/>
    </row>
    <row r="2606" spans="3:11">
      <c r="C2606"/>
      <c r="K2606" s="73"/>
    </row>
    <row r="2607" spans="3:11">
      <c r="C2607"/>
      <c r="K2607" s="73"/>
    </row>
    <row r="2608" spans="3:11">
      <c r="C2608"/>
      <c r="K2608" s="73"/>
    </row>
    <row r="2609" spans="3:11">
      <c r="C2609"/>
      <c r="K2609" s="73"/>
    </row>
    <row r="2610" spans="3:11">
      <c r="C2610"/>
      <c r="K2610" s="73"/>
    </row>
    <row r="2611" spans="3:11">
      <c r="C2611"/>
      <c r="K2611" s="73"/>
    </row>
    <row r="2612" spans="3:11">
      <c r="C2612"/>
      <c r="K2612" s="73"/>
    </row>
    <row r="2613" spans="3:11">
      <c r="C2613"/>
      <c r="K2613" s="73"/>
    </row>
    <row r="2614" spans="3:11">
      <c r="C2614"/>
      <c r="K2614" s="73"/>
    </row>
    <row r="2615" spans="3:11">
      <c r="C2615"/>
      <c r="K2615" s="73"/>
    </row>
    <row r="2616" spans="3:11">
      <c r="C2616"/>
      <c r="K2616" s="73"/>
    </row>
    <row r="2617" spans="3:11">
      <c r="C2617"/>
      <c r="K2617" s="73"/>
    </row>
    <row r="2618" spans="3:11">
      <c r="C2618"/>
      <c r="K2618" s="73"/>
    </row>
    <row r="2619" spans="3:11">
      <c r="C2619"/>
      <c r="K2619" s="73"/>
    </row>
    <row r="2620" spans="3:11">
      <c r="C2620"/>
      <c r="K2620" s="73"/>
    </row>
    <row r="2621" spans="3:11">
      <c r="C2621"/>
      <c r="K2621" s="73"/>
    </row>
    <row r="2622" spans="3:11">
      <c r="C2622"/>
      <c r="K2622" s="73"/>
    </row>
    <row r="2623" spans="3:11">
      <c r="C2623"/>
      <c r="K2623" s="73"/>
    </row>
    <row r="2624" spans="3:11">
      <c r="C2624"/>
      <c r="K2624" s="73"/>
    </row>
    <row r="2625" spans="3:11">
      <c r="C2625"/>
      <c r="K2625" s="73"/>
    </row>
    <row r="2626" spans="3:11">
      <c r="C2626"/>
      <c r="K2626" s="73"/>
    </row>
    <row r="2627" spans="3:11">
      <c r="C2627"/>
      <c r="K2627" s="73"/>
    </row>
    <row r="2628" spans="3:11">
      <c r="C2628"/>
      <c r="K2628" s="73"/>
    </row>
    <row r="2629" spans="3:11">
      <c r="C2629"/>
      <c r="K2629" s="73"/>
    </row>
    <row r="2630" spans="3:11">
      <c r="C2630"/>
      <c r="K2630" s="73"/>
    </row>
    <row r="2631" spans="3:11">
      <c r="C2631"/>
      <c r="K2631" s="73"/>
    </row>
    <row r="2632" spans="3:11">
      <c r="C2632"/>
      <c r="K2632" s="73"/>
    </row>
    <row r="2633" spans="3:11">
      <c r="C2633"/>
      <c r="K2633" s="73"/>
    </row>
    <row r="2634" spans="3:11">
      <c r="C2634"/>
      <c r="K2634" s="73"/>
    </row>
    <row r="2635" spans="3:11">
      <c r="C2635"/>
      <c r="K2635" s="73"/>
    </row>
    <row r="2636" spans="3:11">
      <c r="C2636"/>
      <c r="K2636" s="73"/>
    </row>
    <row r="2637" spans="3:11">
      <c r="C2637"/>
      <c r="K2637" s="73"/>
    </row>
    <row r="2638" spans="3:11">
      <c r="C2638"/>
      <c r="K2638" s="73"/>
    </row>
    <row r="2639" spans="3:11">
      <c r="C2639"/>
      <c r="K2639" s="73"/>
    </row>
    <row r="2640" spans="3:11">
      <c r="C2640"/>
      <c r="K2640" s="73"/>
    </row>
    <row r="2641" spans="3:11">
      <c r="C2641"/>
      <c r="K2641" s="73"/>
    </row>
    <row r="2642" spans="3:11">
      <c r="C2642"/>
      <c r="K2642" s="73"/>
    </row>
    <row r="2643" spans="3:11">
      <c r="C2643"/>
      <c r="K2643" s="73"/>
    </row>
    <row r="2644" spans="3:11">
      <c r="C2644"/>
      <c r="K2644" s="73"/>
    </row>
    <row r="2645" spans="3:11">
      <c r="C2645"/>
      <c r="K2645" s="73"/>
    </row>
    <row r="2646" spans="3:11">
      <c r="C2646"/>
      <c r="K2646" s="73"/>
    </row>
    <row r="2647" spans="3:11">
      <c r="C2647"/>
      <c r="K2647" s="73"/>
    </row>
    <row r="2648" spans="3:11">
      <c r="C2648"/>
      <c r="K2648" s="73"/>
    </row>
    <row r="2649" spans="3:11">
      <c r="C2649"/>
      <c r="K2649" s="73"/>
    </row>
    <row r="2650" spans="3:11">
      <c r="C2650"/>
      <c r="K2650" s="73"/>
    </row>
    <row r="2651" spans="3:11">
      <c r="C2651"/>
      <c r="K2651" s="73"/>
    </row>
    <row r="2652" spans="3:11">
      <c r="C2652"/>
      <c r="K2652" s="73"/>
    </row>
    <row r="2653" spans="3:11">
      <c r="C2653"/>
      <c r="K2653" s="73"/>
    </row>
    <row r="2654" spans="3:11">
      <c r="C2654"/>
      <c r="K2654" s="73"/>
    </row>
    <row r="2655" spans="3:11">
      <c r="C2655"/>
      <c r="K2655" s="73"/>
    </row>
    <row r="2656" spans="3:11">
      <c r="C2656"/>
      <c r="K2656" s="73"/>
    </row>
    <row r="2657" spans="3:11">
      <c r="C2657"/>
      <c r="K2657" s="73"/>
    </row>
    <row r="2658" spans="3:11">
      <c r="C2658"/>
      <c r="K2658" s="73"/>
    </row>
    <row r="2659" spans="3:11">
      <c r="C2659"/>
      <c r="K2659" s="73"/>
    </row>
    <row r="2660" spans="3:11">
      <c r="C2660"/>
      <c r="K2660" s="73"/>
    </row>
    <row r="2661" spans="3:11">
      <c r="C2661"/>
      <c r="K2661" s="73"/>
    </row>
    <row r="2662" spans="3:11">
      <c r="C2662"/>
      <c r="K2662" s="73"/>
    </row>
    <row r="2663" spans="3:11">
      <c r="C2663"/>
      <c r="K2663" s="73"/>
    </row>
    <row r="2664" spans="3:11">
      <c r="C2664"/>
      <c r="K2664" s="73"/>
    </row>
    <row r="2665" spans="3:11">
      <c r="C2665"/>
      <c r="K2665" s="73"/>
    </row>
    <row r="2666" spans="3:11">
      <c r="C2666"/>
      <c r="K2666" s="73"/>
    </row>
    <row r="2667" spans="3:11">
      <c r="C2667"/>
      <c r="K2667" s="73"/>
    </row>
    <row r="2668" spans="3:11">
      <c r="C2668"/>
      <c r="K2668" s="73"/>
    </row>
    <row r="2669" spans="3:11">
      <c r="C2669"/>
      <c r="K2669" s="73"/>
    </row>
    <row r="2670" spans="3:11">
      <c r="C2670"/>
      <c r="K2670" s="73"/>
    </row>
    <row r="2671" spans="3:11">
      <c r="C2671"/>
      <c r="K2671" s="73"/>
    </row>
    <row r="2672" spans="3:11">
      <c r="C2672"/>
      <c r="K2672" s="73"/>
    </row>
    <row r="2673" spans="3:11">
      <c r="C2673"/>
      <c r="K2673" s="73"/>
    </row>
    <row r="2674" spans="3:11">
      <c r="C2674"/>
      <c r="K2674" s="73"/>
    </row>
    <row r="2675" spans="3:11">
      <c r="C2675"/>
      <c r="K2675" s="73"/>
    </row>
    <row r="2676" spans="3:11">
      <c r="C2676"/>
      <c r="K2676" s="73"/>
    </row>
    <row r="2677" spans="3:11">
      <c r="C2677"/>
      <c r="K2677" s="73"/>
    </row>
    <row r="2678" spans="3:11">
      <c r="C2678"/>
      <c r="K2678" s="73"/>
    </row>
    <row r="2679" spans="3:11">
      <c r="C2679"/>
      <c r="K2679" s="73"/>
    </row>
    <row r="2680" spans="3:11">
      <c r="C2680"/>
      <c r="K2680" s="73"/>
    </row>
    <row r="2681" spans="3:11">
      <c r="C2681"/>
      <c r="K2681" s="73"/>
    </row>
    <row r="2682" spans="3:11">
      <c r="C2682"/>
      <c r="K2682" s="73"/>
    </row>
    <row r="2683" spans="3:11">
      <c r="C2683"/>
      <c r="K2683" s="73"/>
    </row>
    <row r="2684" spans="3:11">
      <c r="C2684"/>
      <c r="K2684" s="73"/>
    </row>
    <row r="2685" spans="3:11">
      <c r="C2685"/>
      <c r="K2685" s="73"/>
    </row>
    <row r="2686" spans="3:11">
      <c r="C2686"/>
      <c r="K2686" s="73"/>
    </row>
    <row r="2687" spans="3:11">
      <c r="C2687"/>
      <c r="K2687" s="73"/>
    </row>
    <row r="2688" spans="3:11">
      <c r="C2688"/>
      <c r="K2688" s="73"/>
    </row>
    <row r="2689" spans="3:11">
      <c r="C2689"/>
      <c r="K2689" s="73"/>
    </row>
    <row r="2690" spans="3:11">
      <c r="C2690"/>
      <c r="K2690" s="73"/>
    </row>
    <row r="2691" spans="3:11">
      <c r="C2691"/>
      <c r="K2691" s="73"/>
    </row>
    <row r="2692" spans="3:11">
      <c r="C2692"/>
      <c r="K2692" s="73"/>
    </row>
    <row r="2693" spans="3:11">
      <c r="C2693"/>
      <c r="K2693" s="73"/>
    </row>
    <row r="2694" spans="3:11">
      <c r="C2694"/>
      <c r="K2694" s="73"/>
    </row>
    <row r="2695" spans="3:11">
      <c r="C2695"/>
      <c r="K2695" s="73"/>
    </row>
    <row r="2696" spans="3:11">
      <c r="C2696"/>
      <c r="K2696" s="73"/>
    </row>
    <row r="2697" spans="3:11">
      <c r="C2697"/>
      <c r="K2697" s="73"/>
    </row>
    <row r="2698" spans="3:11">
      <c r="C2698"/>
      <c r="K2698" s="73"/>
    </row>
    <row r="2699" spans="3:11">
      <c r="C2699"/>
      <c r="K2699" s="73"/>
    </row>
    <row r="2700" spans="3:11">
      <c r="C2700"/>
      <c r="K2700" s="73"/>
    </row>
    <row r="2701" spans="3:11">
      <c r="C2701"/>
      <c r="K2701" s="73"/>
    </row>
    <row r="2702" spans="3:11">
      <c r="C2702"/>
      <c r="K2702" s="73"/>
    </row>
    <row r="2703" spans="3:11">
      <c r="C2703"/>
      <c r="K2703" s="73"/>
    </row>
    <row r="2704" spans="3:11">
      <c r="C2704"/>
      <c r="K2704" s="73"/>
    </row>
    <row r="2705" spans="3:11">
      <c r="C2705"/>
      <c r="K2705" s="73"/>
    </row>
    <row r="2706" spans="3:11">
      <c r="C2706"/>
      <c r="K2706" s="73"/>
    </row>
    <row r="2707" spans="3:11">
      <c r="C2707"/>
      <c r="K2707" s="73"/>
    </row>
    <row r="2708" spans="3:11">
      <c r="C2708"/>
      <c r="K2708" s="73"/>
    </row>
    <row r="2709" spans="3:11">
      <c r="C2709"/>
      <c r="K2709" s="73"/>
    </row>
    <row r="2710" spans="3:11">
      <c r="C2710"/>
      <c r="K2710" s="73"/>
    </row>
    <row r="2711" spans="3:11">
      <c r="C2711"/>
      <c r="K2711" s="73"/>
    </row>
    <row r="2712" spans="3:11">
      <c r="C2712"/>
      <c r="K2712" s="73"/>
    </row>
    <row r="2713" spans="3:11">
      <c r="C2713"/>
      <c r="K2713" s="73"/>
    </row>
    <row r="2714" spans="3:11">
      <c r="C2714"/>
      <c r="K2714" s="73"/>
    </row>
    <row r="2715" spans="3:11">
      <c r="C2715"/>
      <c r="K2715" s="73"/>
    </row>
    <row r="2716" spans="3:11">
      <c r="C2716"/>
      <c r="K2716" s="73"/>
    </row>
    <row r="2717" spans="3:11">
      <c r="C2717"/>
      <c r="K2717" s="73"/>
    </row>
    <row r="2718" spans="3:11">
      <c r="C2718"/>
      <c r="K2718" s="73"/>
    </row>
    <row r="2719" spans="3:11">
      <c r="C2719"/>
      <c r="K2719" s="73"/>
    </row>
    <row r="2720" spans="3:11">
      <c r="C2720"/>
      <c r="K2720" s="73"/>
    </row>
    <row r="2721" spans="3:11">
      <c r="C2721"/>
      <c r="K2721" s="73"/>
    </row>
    <row r="2722" spans="3:11">
      <c r="C2722"/>
      <c r="K2722" s="73"/>
    </row>
    <row r="2723" spans="3:11">
      <c r="C2723"/>
      <c r="K2723" s="73"/>
    </row>
    <row r="2724" spans="3:11">
      <c r="C2724"/>
      <c r="K2724" s="73"/>
    </row>
    <row r="2725" spans="3:11">
      <c r="C2725"/>
      <c r="K2725" s="73"/>
    </row>
    <row r="2726" spans="3:11">
      <c r="C2726"/>
      <c r="K2726" s="73"/>
    </row>
    <row r="2727" spans="3:11">
      <c r="C2727"/>
      <c r="K2727" s="73"/>
    </row>
    <row r="2728" spans="3:11">
      <c r="C2728"/>
      <c r="K2728" s="73"/>
    </row>
    <row r="2729" spans="3:11">
      <c r="C2729"/>
      <c r="K2729" s="73"/>
    </row>
    <row r="2730" spans="3:11">
      <c r="C2730"/>
      <c r="K2730" s="73"/>
    </row>
    <row r="2731" spans="3:11">
      <c r="C2731"/>
      <c r="K2731" s="73"/>
    </row>
    <row r="2732" spans="3:11">
      <c r="C2732"/>
      <c r="K2732" s="73"/>
    </row>
    <row r="2733" spans="3:11">
      <c r="C2733"/>
      <c r="K2733" s="73"/>
    </row>
    <row r="2734" spans="3:11">
      <c r="C2734"/>
      <c r="K2734" s="73"/>
    </row>
    <row r="2735" spans="3:11">
      <c r="C2735"/>
      <c r="K2735" s="73"/>
    </row>
    <row r="2736" spans="3:11">
      <c r="C2736"/>
      <c r="K2736" s="73"/>
    </row>
    <row r="2737" spans="3:11">
      <c r="C2737"/>
      <c r="K2737" s="73"/>
    </row>
    <row r="2738" spans="3:11">
      <c r="C2738"/>
      <c r="K2738" s="73"/>
    </row>
    <row r="2739" spans="3:11">
      <c r="C2739"/>
      <c r="K2739" s="73"/>
    </row>
    <row r="2740" spans="3:11">
      <c r="C2740"/>
      <c r="K2740" s="73"/>
    </row>
    <row r="2741" spans="3:11">
      <c r="C2741"/>
      <c r="K2741" s="73"/>
    </row>
    <row r="2742" spans="3:11">
      <c r="C2742"/>
      <c r="K2742" s="73"/>
    </row>
    <row r="2743" spans="3:11">
      <c r="C2743"/>
      <c r="K2743" s="73"/>
    </row>
    <row r="2744" spans="3:11">
      <c r="C2744"/>
      <c r="K2744" s="73"/>
    </row>
    <row r="2745" spans="3:11">
      <c r="C2745"/>
      <c r="K2745" s="73"/>
    </row>
    <row r="2746" spans="3:11">
      <c r="C2746"/>
      <c r="K2746" s="73"/>
    </row>
    <row r="2747" spans="3:11">
      <c r="C2747"/>
      <c r="K2747" s="73"/>
    </row>
    <row r="2748" spans="3:11">
      <c r="C2748"/>
      <c r="K2748" s="73"/>
    </row>
    <row r="2749" spans="3:11">
      <c r="C2749"/>
      <c r="K2749" s="73"/>
    </row>
    <row r="2750" spans="3:11">
      <c r="C2750"/>
      <c r="K2750" s="73"/>
    </row>
    <row r="2751" spans="3:11">
      <c r="C2751"/>
      <c r="K2751" s="73"/>
    </row>
    <row r="2752" spans="3:11">
      <c r="C2752"/>
      <c r="K2752" s="73"/>
    </row>
    <row r="2753" spans="3:11">
      <c r="C2753"/>
      <c r="K2753" s="73"/>
    </row>
    <row r="2754" spans="3:11">
      <c r="C2754"/>
      <c r="K2754" s="73"/>
    </row>
    <row r="2755" spans="3:11">
      <c r="C2755"/>
      <c r="K2755" s="73"/>
    </row>
    <row r="2756" spans="3:11">
      <c r="C2756"/>
      <c r="K2756" s="73"/>
    </row>
    <row r="2757" spans="3:11">
      <c r="C2757"/>
      <c r="K2757" s="73"/>
    </row>
    <row r="2758" spans="3:11">
      <c r="C2758"/>
      <c r="K2758" s="73"/>
    </row>
    <row r="2759" spans="3:11">
      <c r="C2759"/>
      <c r="K2759" s="73"/>
    </row>
    <row r="2760" spans="3:11">
      <c r="C2760"/>
      <c r="K2760" s="73"/>
    </row>
    <row r="2761" spans="3:11">
      <c r="C2761"/>
      <c r="K2761" s="73"/>
    </row>
    <row r="2762" spans="3:11">
      <c r="C2762"/>
      <c r="K2762" s="73"/>
    </row>
    <row r="2763" spans="3:11">
      <c r="C2763"/>
      <c r="K2763" s="73"/>
    </row>
    <row r="2764" spans="3:11">
      <c r="C2764"/>
      <c r="K2764" s="73"/>
    </row>
    <row r="2765" spans="3:11">
      <c r="C2765"/>
      <c r="K2765" s="73"/>
    </row>
    <row r="2766" spans="3:11">
      <c r="C2766"/>
      <c r="K2766" s="73"/>
    </row>
    <row r="2767" spans="3:11">
      <c r="C2767"/>
      <c r="K2767" s="73"/>
    </row>
    <row r="2768" spans="3:11">
      <c r="C2768"/>
      <c r="K2768" s="73"/>
    </row>
    <row r="2769" spans="3:11">
      <c r="C2769"/>
      <c r="K2769" s="73"/>
    </row>
    <row r="2770" spans="3:11">
      <c r="C2770"/>
      <c r="K2770" s="73"/>
    </row>
    <row r="2771" spans="3:11">
      <c r="C2771"/>
      <c r="K2771" s="73"/>
    </row>
    <row r="2772" spans="3:11">
      <c r="C2772"/>
      <c r="K2772" s="73"/>
    </row>
    <row r="2773" spans="3:11">
      <c r="C2773"/>
      <c r="K2773" s="73"/>
    </row>
    <row r="2774" spans="3:11">
      <c r="C2774"/>
      <c r="K2774" s="73"/>
    </row>
    <row r="2775" spans="3:11">
      <c r="C2775"/>
      <c r="K2775" s="73"/>
    </row>
    <row r="2776" spans="3:11">
      <c r="C2776"/>
      <c r="K2776" s="73"/>
    </row>
    <row r="2777" spans="3:11">
      <c r="C2777"/>
      <c r="K2777" s="73"/>
    </row>
    <row r="2778" spans="3:11">
      <c r="C2778"/>
      <c r="K2778" s="73"/>
    </row>
    <row r="2779" spans="3:11">
      <c r="C2779"/>
      <c r="K2779" s="73"/>
    </row>
    <row r="2780" spans="3:11">
      <c r="C2780"/>
      <c r="K2780" s="73"/>
    </row>
    <row r="2781" spans="3:11">
      <c r="C2781"/>
      <c r="K2781" s="73"/>
    </row>
    <row r="2782" spans="3:11">
      <c r="C2782"/>
      <c r="K2782" s="73"/>
    </row>
    <row r="2783" spans="3:11">
      <c r="C2783"/>
      <c r="K2783" s="73"/>
    </row>
    <row r="2784" spans="3:11">
      <c r="C2784"/>
      <c r="K2784" s="73"/>
    </row>
    <row r="2785" spans="3:11">
      <c r="C2785"/>
      <c r="K2785" s="73"/>
    </row>
    <row r="2786" spans="3:11">
      <c r="C2786"/>
      <c r="K2786" s="73"/>
    </row>
    <row r="2787" spans="3:11">
      <c r="C2787"/>
      <c r="K2787" s="73"/>
    </row>
    <row r="2788" spans="3:11">
      <c r="C2788"/>
      <c r="K2788" s="73"/>
    </row>
    <row r="2789" spans="3:11">
      <c r="C2789"/>
      <c r="K2789" s="73"/>
    </row>
    <row r="2790" spans="3:11">
      <c r="C2790"/>
      <c r="K2790" s="73"/>
    </row>
    <row r="2791" spans="3:11">
      <c r="C2791"/>
      <c r="K2791" s="73"/>
    </row>
    <row r="2792" spans="3:11">
      <c r="C2792"/>
      <c r="K2792" s="73"/>
    </row>
    <row r="2793" spans="3:11">
      <c r="C2793"/>
      <c r="K2793" s="73"/>
    </row>
    <row r="2794" spans="3:11">
      <c r="C2794"/>
      <c r="K2794" s="73"/>
    </row>
    <row r="2795" spans="3:11">
      <c r="C2795"/>
      <c r="K2795" s="73"/>
    </row>
    <row r="2796" spans="3:11">
      <c r="C2796"/>
      <c r="K2796" s="73"/>
    </row>
    <row r="2797" spans="3:11">
      <c r="C2797"/>
      <c r="K2797" s="73"/>
    </row>
    <row r="2798" spans="3:11">
      <c r="C2798"/>
      <c r="K2798" s="73"/>
    </row>
    <row r="2799" spans="3:11">
      <c r="C2799"/>
      <c r="K2799" s="73"/>
    </row>
    <row r="2800" spans="3:11">
      <c r="C2800"/>
      <c r="K2800" s="73"/>
    </row>
    <row r="2801" spans="3:11">
      <c r="C2801"/>
      <c r="K2801" s="73"/>
    </row>
    <row r="2802" spans="3:11">
      <c r="C2802"/>
      <c r="K2802" s="73"/>
    </row>
    <row r="2803" spans="3:11">
      <c r="C2803"/>
      <c r="K2803" s="73"/>
    </row>
    <row r="2804" spans="3:11">
      <c r="C2804"/>
      <c r="K2804" s="73"/>
    </row>
    <row r="2805" spans="3:11">
      <c r="C2805"/>
      <c r="K2805" s="73"/>
    </row>
    <row r="2806" spans="3:11">
      <c r="C2806"/>
      <c r="K2806" s="73"/>
    </row>
    <row r="2807" spans="3:11">
      <c r="C2807"/>
      <c r="K2807" s="73"/>
    </row>
    <row r="2808" spans="3:11">
      <c r="C2808"/>
      <c r="K2808" s="73"/>
    </row>
    <row r="2809" spans="3:11">
      <c r="C2809"/>
      <c r="K2809" s="73"/>
    </row>
    <row r="2810" spans="3:11">
      <c r="C2810"/>
      <c r="K2810" s="73"/>
    </row>
    <row r="2811" spans="3:11">
      <c r="C2811"/>
      <c r="K2811" s="73"/>
    </row>
    <row r="2812" spans="3:11">
      <c r="C2812"/>
      <c r="K2812" s="73"/>
    </row>
    <row r="2813" spans="3:11">
      <c r="C2813"/>
      <c r="K2813" s="73"/>
    </row>
    <row r="2814" spans="3:11">
      <c r="C2814"/>
      <c r="K2814" s="73"/>
    </row>
    <row r="2815" spans="3:11">
      <c r="C2815"/>
      <c r="K2815" s="73"/>
    </row>
    <row r="2816" spans="3:11">
      <c r="C2816"/>
      <c r="K2816" s="73"/>
    </row>
    <row r="2817" spans="3:11">
      <c r="C2817"/>
      <c r="K2817" s="73"/>
    </row>
    <row r="2818" spans="3:11">
      <c r="C2818"/>
      <c r="K2818" s="73"/>
    </row>
    <row r="2819" spans="3:11">
      <c r="C2819"/>
      <c r="K2819" s="73"/>
    </row>
    <row r="2820" spans="3:11">
      <c r="C2820"/>
      <c r="K2820" s="73"/>
    </row>
    <row r="2821" spans="3:11">
      <c r="C2821"/>
      <c r="K2821" s="73"/>
    </row>
    <row r="2822" spans="3:11">
      <c r="C2822"/>
      <c r="K2822" s="73"/>
    </row>
    <row r="2823" spans="3:11">
      <c r="C2823"/>
      <c r="K2823" s="73"/>
    </row>
    <row r="2824" spans="3:11">
      <c r="C2824"/>
      <c r="K2824" s="73"/>
    </row>
    <row r="2825" spans="3:11">
      <c r="C2825"/>
      <c r="K2825" s="73"/>
    </row>
    <row r="2826" spans="3:11">
      <c r="C2826"/>
      <c r="K2826" s="73"/>
    </row>
    <row r="2827" spans="3:11">
      <c r="C2827"/>
      <c r="K2827" s="73"/>
    </row>
    <row r="2828" spans="3:11">
      <c r="C2828"/>
      <c r="K2828" s="73"/>
    </row>
    <row r="2829" spans="3:11">
      <c r="C2829"/>
      <c r="K2829" s="73"/>
    </row>
    <row r="2830" spans="3:11">
      <c r="C2830"/>
      <c r="K2830" s="73"/>
    </row>
    <row r="2831" spans="3:11">
      <c r="C2831"/>
      <c r="K2831" s="73"/>
    </row>
    <row r="2832" spans="3:11">
      <c r="C2832"/>
      <c r="K2832" s="73"/>
    </row>
    <row r="2833" spans="3:11">
      <c r="C2833"/>
      <c r="K2833" s="73"/>
    </row>
    <row r="2834" spans="3:11">
      <c r="C2834"/>
      <c r="K2834" s="73"/>
    </row>
    <row r="2835" spans="3:11">
      <c r="C2835"/>
      <c r="K2835" s="73"/>
    </row>
    <row r="2836" spans="3:11">
      <c r="C2836"/>
      <c r="K2836" s="73"/>
    </row>
    <row r="2837" spans="3:11">
      <c r="C2837"/>
      <c r="K2837" s="73"/>
    </row>
    <row r="2838" spans="3:11">
      <c r="C2838"/>
      <c r="K2838" s="73"/>
    </row>
    <row r="2839" spans="3:11">
      <c r="C2839"/>
      <c r="K2839" s="73"/>
    </row>
    <row r="2840" spans="3:11">
      <c r="C2840"/>
      <c r="K2840" s="73"/>
    </row>
    <row r="2841" spans="3:11">
      <c r="C2841"/>
      <c r="K2841" s="73"/>
    </row>
    <row r="2842" spans="3:11">
      <c r="C2842"/>
      <c r="K2842" s="73"/>
    </row>
    <row r="2843" spans="3:11">
      <c r="C2843"/>
      <c r="K2843" s="73"/>
    </row>
    <row r="2844" spans="3:11">
      <c r="C2844"/>
      <c r="K2844" s="73"/>
    </row>
    <row r="2845" spans="3:11">
      <c r="C2845"/>
      <c r="K2845" s="73"/>
    </row>
    <row r="2846" spans="3:11">
      <c r="C2846"/>
      <c r="K2846" s="73"/>
    </row>
    <row r="2847" spans="3:11">
      <c r="C2847"/>
      <c r="K2847" s="73"/>
    </row>
    <row r="2848" spans="3:11">
      <c r="C2848"/>
      <c r="K2848" s="73"/>
    </row>
    <row r="2849" spans="3:11">
      <c r="C2849"/>
      <c r="K2849" s="73"/>
    </row>
    <row r="2850" spans="3:11">
      <c r="C2850"/>
      <c r="K2850" s="73"/>
    </row>
    <row r="2851" spans="3:11">
      <c r="C2851"/>
      <c r="K2851" s="73"/>
    </row>
    <row r="2852" spans="3:11">
      <c r="C2852"/>
      <c r="K2852" s="73"/>
    </row>
    <row r="2853" spans="3:11">
      <c r="C2853"/>
      <c r="K2853" s="73"/>
    </row>
    <row r="2854" spans="3:11">
      <c r="C2854"/>
      <c r="K2854" s="73"/>
    </row>
    <row r="2855" spans="3:11">
      <c r="C2855"/>
      <c r="K2855" s="73"/>
    </row>
    <row r="2856" spans="3:11">
      <c r="C2856"/>
      <c r="K2856" s="73"/>
    </row>
    <row r="2857" spans="3:11">
      <c r="C2857"/>
      <c r="K2857" s="73"/>
    </row>
    <row r="2858" spans="3:11">
      <c r="C2858"/>
      <c r="K2858" s="73"/>
    </row>
    <row r="2859" spans="3:11">
      <c r="C2859"/>
      <c r="K2859" s="73"/>
    </row>
    <row r="2860" spans="3:11">
      <c r="C2860"/>
      <c r="K2860" s="73"/>
    </row>
    <row r="2861" spans="3:11">
      <c r="C2861"/>
      <c r="K2861" s="73"/>
    </row>
    <row r="2862" spans="3:11">
      <c r="C2862"/>
      <c r="K2862" s="73"/>
    </row>
    <row r="2863" spans="3:11">
      <c r="C2863"/>
      <c r="K2863" s="73"/>
    </row>
    <row r="2864" spans="3:11">
      <c r="C2864"/>
      <c r="K2864" s="73"/>
    </row>
    <row r="2865" spans="3:11">
      <c r="C2865"/>
      <c r="K2865" s="73"/>
    </row>
    <row r="2866" spans="3:11">
      <c r="C2866"/>
      <c r="K2866" s="73"/>
    </row>
    <row r="2867" spans="3:11">
      <c r="C2867"/>
      <c r="K2867" s="73"/>
    </row>
    <row r="2868" spans="3:11">
      <c r="C2868"/>
      <c r="K2868" s="73"/>
    </row>
    <row r="2869" spans="3:11">
      <c r="C2869"/>
      <c r="K2869" s="73"/>
    </row>
    <row r="2870" spans="3:11">
      <c r="C2870"/>
      <c r="K2870" s="73"/>
    </row>
    <row r="2871" spans="3:11">
      <c r="C2871"/>
      <c r="K2871" s="73"/>
    </row>
    <row r="2872" spans="3:11">
      <c r="C2872"/>
      <c r="K2872" s="73"/>
    </row>
    <row r="2873" spans="3:11">
      <c r="C2873"/>
      <c r="K2873" s="73"/>
    </row>
    <row r="2874" spans="3:11">
      <c r="C2874"/>
      <c r="K2874" s="73"/>
    </row>
    <row r="2875" spans="3:11">
      <c r="C2875"/>
      <c r="K2875" s="73"/>
    </row>
    <row r="2876" spans="3:11">
      <c r="C2876"/>
      <c r="K2876" s="73"/>
    </row>
    <row r="2877" spans="3:11">
      <c r="C2877"/>
      <c r="K2877" s="73"/>
    </row>
    <row r="2878" spans="3:11">
      <c r="C2878"/>
      <c r="K2878" s="73"/>
    </row>
    <row r="2879" spans="3:11">
      <c r="C2879"/>
      <c r="K2879" s="73"/>
    </row>
    <row r="2880" spans="3:11">
      <c r="C2880"/>
      <c r="K2880" s="73"/>
    </row>
    <row r="2881" spans="3:11">
      <c r="C2881"/>
      <c r="K2881" s="73"/>
    </row>
    <row r="2882" spans="3:11">
      <c r="C2882"/>
      <c r="K2882" s="73"/>
    </row>
    <row r="2883" spans="3:11">
      <c r="C2883"/>
      <c r="K2883" s="73"/>
    </row>
    <row r="2884" spans="3:11">
      <c r="C2884"/>
      <c r="K2884" s="73"/>
    </row>
    <row r="2885" spans="3:11">
      <c r="C2885"/>
      <c r="K2885" s="73"/>
    </row>
    <row r="2886" spans="3:11">
      <c r="C2886"/>
      <c r="K2886" s="73"/>
    </row>
    <row r="2887" spans="3:11">
      <c r="C2887"/>
      <c r="K2887" s="73"/>
    </row>
    <row r="2888" spans="3:11">
      <c r="C2888"/>
      <c r="K2888" s="73"/>
    </row>
    <row r="2889" spans="3:11">
      <c r="C2889"/>
      <c r="K2889" s="73"/>
    </row>
    <row r="2890" spans="3:11">
      <c r="C2890"/>
      <c r="K2890" s="73"/>
    </row>
    <row r="2891" spans="3:11">
      <c r="C2891"/>
      <c r="K2891" s="73"/>
    </row>
    <row r="2892" spans="3:11">
      <c r="C2892"/>
      <c r="K2892" s="73"/>
    </row>
    <row r="2893" spans="3:11">
      <c r="C2893"/>
      <c r="K2893" s="73"/>
    </row>
    <row r="2894" spans="3:11">
      <c r="C2894"/>
      <c r="K2894" s="73"/>
    </row>
    <row r="2895" spans="3:11">
      <c r="C2895"/>
      <c r="K2895" s="73"/>
    </row>
    <row r="2896" spans="3:11">
      <c r="C2896"/>
      <c r="K2896" s="73"/>
    </row>
    <row r="2897" spans="3:11">
      <c r="C2897"/>
      <c r="K2897" s="73"/>
    </row>
    <row r="2898" spans="3:11">
      <c r="C2898"/>
      <c r="K2898" s="73"/>
    </row>
    <row r="2899" spans="3:11">
      <c r="C2899"/>
      <c r="K2899" s="73"/>
    </row>
    <row r="2900" spans="3:11">
      <c r="C2900"/>
      <c r="K2900" s="73"/>
    </row>
    <row r="2901" spans="3:11">
      <c r="C2901"/>
      <c r="K2901" s="73"/>
    </row>
    <row r="2902" spans="3:11">
      <c r="C2902"/>
      <c r="K2902" s="73"/>
    </row>
    <row r="2903" spans="3:11">
      <c r="C2903"/>
      <c r="K2903" s="73"/>
    </row>
    <row r="2904" spans="3:11">
      <c r="C2904"/>
      <c r="K2904" s="73"/>
    </row>
    <row r="2905" spans="3:11">
      <c r="C2905"/>
      <c r="K2905" s="73"/>
    </row>
    <row r="2906" spans="3:11">
      <c r="C2906"/>
      <c r="K2906" s="73"/>
    </row>
    <row r="2907" spans="3:11">
      <c r="C2907"/>
      <c r="K2907" s="73"/>
    </row>
    <row r="2908" spans="3:11">
      <c r="C2908"/>
      <c r="K2908" s="73"/>
    </row>
    <row r="2909" spans="3:11">
      <c r="C2909"/>
      <c r="K2909" s="73"/>
    </row>
    <row r="2910" spans="3:11">
      <c r="C2910"/>
      <c r="K2910" s="73"/>
    </row>
    <row r="2911" spans="3:11">
      <c r="C2911"/>
      <c r="K2911" s="73"/>
    </row>
    <row r="2912" spans="3:11">
      <c r="C2912"/>
      <c r="K2912" s="73"/>
    </row>
    <row r="2913" spans="3:11">
      <c r="C2913"/>
      <c r="K2913" s="73"/>
    </row>
    <row r="2914" spans="3:11">
      <c r="C2914"/>
      <c r="K2914" s="73"/>
    </row>
    <row r="2915" spans="3:11">
      <c r="C2915"/>
      <c r="K2915" s="73"/>
    </row>
    <row r="2916" spans="3:11">
      <c r="C2916"/>
      <c r="K2916" s="73"/>
    </row>
    <row r="2917" spans="3:11">
      <c r="C2917"/>
      <c r="K2917" s="73"/>
    </row>
    <row r="2918" spans="3:11">
      <c r="C2918"/>
      <c r="K2918" s="73"/>
    </row>
    <row r="2919" spans="3:11">
      <c r="C2919"/>
      <c r="K2919" s="73"/>
    </row>
    <row r="2920" spans="3:11">
      <c r="C2920"/>
      <c r="K2920" s="73"/>
    </row>
    <row r="2921" spans="3:11">
      <c r="C2921"/>
      <c r="K2921" s="73"/>
    </row>
    <row r="2922" spans="3:11">
      <c r="C2922"/>
      <c r="K2922" s="73"/>
    </row>
    <row r="2923" spans="3:11">
      <c r="C2923"/>
      <c r="K2923" s="73"/>
    </row>
    <row r="2924" spans="3:11">
      <c r="C2924"/>
      <c r="K2924" s="73"/>
    </row>
    <row r="2925" spans="3:11">
      <c r="C2925"/>
      <c r="K2925" s="73"/>
    </row>
    <row r="2926" spans="3:11">
      <c r="C2926"/>
      <c r="K2926" s="73"/>
    </row>
    <row r="2927" spans="3:11">
      <c r="C2927"/>
      <c r="K2927" s="73"/>
    </row>
    <row r="2928" spans="3:11">
      <c r="C2928"/>
      <c r="K2928" s="73"/>
    </row>
    <row r="2929" spans="3:11">
      <c r="C2929"/>
      <c r="K2929" s="73"/>
    </row>
    <row r="2930" spans="3:11">
      <c r="C2930"/>
      <c r="K2930" s="73"/>
    </row>
    <row r="2931" spans="3:11">
      <c r="C2931"/>
      <c r="K2931" s="73"/>
    </row>
    <row r="2932" spans="3:11">
      <c r="C2932"/>
      <c r="K2932" s="73"/>
    </row>
    <row r="2933" spans="3:11">
      <c r="C2933"/>
      <c r="K2933" s="73"/>
    </row>
    <row r="2934" spans="3:11">
      <c r="C2934"/>
      <c r="K2934" s="73"/>
    </row>
    <row r="2935" spans="3:11">
      <c r="C2935"/>
      <c r="K2935" s="73"/>
    </row>
    <row r="2936" spans="3:11">
      <c r="C2936"/>
      <c r="K2936" s="73"/>
    </row>
    <row r="2937" spans="3:11">
      <c r="C2937"/>
      <c r="K2937" s="73"/>
    </row>
    <row r="2938" spans="3:11">
      <c r="C2938"/>
      <c r="K2938" s="73"/>
    </row>
    <row r="2939" spans="3:11">
      <c r="C2939"/>
      <c r="K2939" s="73"/>
    </row>
    <row r="2940" spans="3:11">
      <c r="C2940"/>
      <c r="K2940" s="73"/>
    </row>
    <row r="2941" spans="3:11">
      <c r="C2941"/>
      <c r="K2941" s="73"/>
    </row>
    <row r="2942" spans="3:11">
      <c r="C2942"/>
      <c r="K2942" s="73"/>
    </row>
    <row r="2943" spans="3:11">
      <c r="C2943"/>
      <c r="K2943" s="73"/>
    </row>
    <row r="2944" spans="3:11">
      <c r="C2944"/>
      <c r="K2944" s="73"/>
    </row>
    <row r="2945" spans="3:11">
      <c r="C2945"/>
      <c r="K2945" s="73"/>
    </row>
    <row r="2946" spans="3:11">
      <c r="C2946"/>
      <c r="K2946" s="73"/>
    </row>
    <row r="2947" spans="3:11">
      <c r="C2947"/>
      <c r="K2947" s="73"/>
    </row>
    <row r="2948" spans="3:11">
      <c r="C2948"/>
      <c r="K2948" s="73"/>
    </row>
    <row r="2949" spans="3:11">
      <c r="C2949"/>
      <c r="K2949" s="73"/>
    </row>
    <row r="2950" spans="3:11">
      <c r="C2950"/>
      <c r="K2950" s="73"/>
    </row>
    <row r="2951" spans="3:11">
      <c r="C2951"/>
      <c r="K2951" s="73"/>
    </row>
    <row r="2952" spans="3:11">
      <c r="C2952"/>
      <c r="K2952" s="73"/>
    </row>
    <row r="2953" spans="3:11">
      <c r="C2953"/>
      <c r="K2953" s="73"/>
    </row>
    <row r="2954" spans="3:11">
      <c r="C2954"/>
      <c r="K2954" s="73"/>
    </row>
    <row r="2955" spans="3:11">
      <c r="C2955"/>
      <c r="K2955" s="73"/>
    </row>
    <row r="2956" spans="3:11">
      <c r="C2956"/>
      <c r="K2956" s="73"/>
    </row>
    <row r="2957" spans="3:11">
      <c r="C2957"/>
      <c r="K2957" s="73"/>
    </row>
    <row r="2958" spans="3:11">
      <c r="C2958"/>
      <c r="K2958" s="73"/>
    </row>
    <row r="2959" spans="3:11">
      <c r="C2959"/>
      <c r="K2959" s="73"/>
    </row>
    <row r="2960" spans="3:11">
      <c r="C2960"/>
      <c r="K2960" s="73"/>
    </row>
    <row r="2961" spans="3:11">
      <c r="C2961"/>
      <c r="K2961" s="73"/>
    </row>
    <row r="2962" spans="3:11">
      <c r="C2962"/>
      <c r="K2962" s="73"/>
    </row>
    <row r="2963" spans="3:11">
      <c r="C2963"/>
      <c r="K2963" s="73"/>
    </row>
    <row r="2964" spans="3:11">
      <c r="C2964"/>
      <c r="K2964" s="73"/>
    </row>
    <row r="2965" spans="3:11">
      <c r="C2965"/>
      <c r="K2965" s="73"/>
    </row>
    <row r="2966" spans="3:11">
      <c r="C2966"/>
      <c r="K2966" s="73"/>
    </row>
    <row r="2967" spans="3:11">
      <c r="C2967"/>
      <c r="K2967" s="73"/>
    </row>
    <row r="2968" spans="3:11">
      <c r="C2968"/>
      <c r="K2968" s="73"/>
    </row>
    <row r="2969" spans="3:11">
      <c r="C2969"/>
      <c r="K2969" s="73"/>
    </row>
    <row r="2970" spans="3:11">
      <c r="C2970"/>
      <c r="K2970" s="73"/>
    </row>
    <row r="2971" spans="3:11">
      <c r="C2971"/>
      <c r="K2971" s="73"/>
    </row>
    <row r="2972" spans="3:11">
      <c r="C2972"/>
      <c r="K2972" s="73"/>
    </row>
    <row r="2973" spans="3:11">
      <c r="C2973"/>
      <c r="K2973" s="73"/>
    </row>
    <row r="2974" spans="3:11">
      <c r="C2974"/>
      <c r="K2974" s="73"/>
    </row>
    <row r="2975" spans="3:11">
      <c r="C2975"/>
      <c r="K2975" s="73"/>
    </row>
    <row r="2976" spans="3:11">
      <c r="C2976"/>
      <c r="K2976" s="73"/>
    </row>
    <row r="2977" spans="3:11">
      <c r="C2977"/>
      <c r="K2977" s="73"/>
    </row>
    <row r="2978" spans="3:11">
      <c r="C2978"/>
      <c r="K2978" s="73"/>
    </row>
    <row r="2979" spans="3:11">
      <c r="C2979"/>
      <c r="K2979" s="73"/>
    </row>
    <row r="2980" spans="3:11">
      <c r="C2980"/>
      <c r="K2980" s="73"/>
    </row>
    <row r="2981" spans="3:11">
      <c r="C2981"/>
      <c r="K2981" s="73"/>
    </row>
    <row r="2982" spans="3:11">
      <c r="C2982"/>
      <c r="K2982" s="73"/>
    </row>
    <row r="2983" spans="3:11">
      <c r="C2983"/>
      <c r="K2983" s="73"/>
    </row>
    <row r="2984" spans="3:11">
      <c r="C2984"/>
      <c r="K2984" s="73"/>
    </row>
    <row r="2985" spans="3:11">
      <c r="C2985"/>
      <c r="K2985" s="73"/>
    </row>
    <row r="2986" spans="3:11">
      <c r="C2986"/>
      <c r="K2986" s="73"/>
    </row>
    <row r="2987" spans="3:11">
      <c r="C2987"/>
      <c r="K2987" s="73"/>
    </row>
    <row r="2988" spans="3:11">
      <c r="C2988"/>
      <c r="K2988" s="73"/>
    </row>
    <row r="2989" spans="3:11">
      <c r="C2989"/>
      <c r="K2989" s="73"/>
    </row>
    <row r="2990" spans="3:11">
      <c r="C2990"/>
      <c r="K2990" s="73"/>
    </row>
    <row r="2991" spans="3:11">
      <c r="C2991"/>
      <c r="K2991" s="73"/>
    </row>
    <row r="2992" spans="3:11">
      <c r="C2992"/>
      <c r="K2992" s="73"/>
    </row>
    <row r="2993" spans="3:11">
      <c r="C2993"/>
      <c r="K2993" s="73"/>
    </row>
    <row r="2994" spans="3:11">
      <c r="C2994"/>
      <c r="K2994" s="73"/>
    </row>
    <row r="2995" spans="3:11">
      <c r="C2995"/>
      <c r="K2995" s="73"/>
    </row>
    <row r="2996" spans="3:11">
      <c r="C2996"/>
      <c r="K2996" s="73"/>
    </row>
    <row r="2997" spans="3:11">
      <c r="C2997"/>
      <c r="K2997" s="73"/>
    </row>
    <row r="2998" spans="3:11">
      <c r="C2998"/>
      <c r="K2998" s="73"/>
    </row>
    <row r="2999" spans="3:11">
      <c r="C2999"/>
      <c r="K2999" s="73"/>
    </row>
    <row r="3000" spans="3:11">
      <c r="C3000"/>
      <c r="K3000" s="73"/>
    </row>
    <row r="3001" spans="3:11">
      <c r="C3001"/>
      <c r="K3001" s="73"/>
    </row>
    <row r="3002" spans="3:11">
      <c r="C3002"/>
      <c r="K3002" s="73"/>
    </row>
    <row r="3003" spans="3:11">
      <c r="C3003"/>
      <c r="K3003" s="73"/>
    </row>
    <row r="3004" spans="3:11">
      <c r="C3004"/>
      <c r="K3004" s="73"/>
    </row>
    <row r="3005" spans="3:11">
      <c r="C3005"/>
      <c r="K3005" s="73"/>
    </row>
    <row r="3006" spans="3:11">
      <c r="C3006"/>
      <c r="K3006" s="73"/>
    </row>
    <row r="3007" spans="3:11">
      <c r="C3007"/>
      <c r="K3007" s="73"/>
    </row>
    <row r="3008" spans="3:11">
      <c r="C3008"/>
      <c r="K3008" s="73"/>
    </row>
    <row r="3009" spans="3:11">
      <c r="C3009"/>
      <c r="K3009" s="73"/>
    </row>
    <row r="3010" spans="3:11">
      <c r="C3010"/>
      <c r="K3010" s="73"/>
    </row>
    <row r="3011" spans="3:11">
      <c r="C3011"/>
      <c r="K3011" s="73"/>
    </row>
    <row r="3012" spans="3:11">
      <c r="C3012"/>
      <c r="K3012" s="73"/>
    </row>
    <row r="3013" spans="3:11">
      <c r="C3013"/>
      <c r="K3013" s="73"/>
    </row>
    <row r="3014" spans="3:11">
      <c r="C3014"/>
      <c r="K3014" s="73"/>
    </row>
    <row r="3015" spans="3:11">
      <c r="C3015"/>
      <c r="K3015" s="73"/>
    </row>
    <row r="3016" spans="3:11">
      <c r="C3016"/>
      <c r="K3016" s="73"/>
    </row>
    <row r="3017" spans="3:11">
      <c r="C3017"/>
      <c r="K3017" s="73"/>
    </row>
    <row r="3018" spans="3:11">
      <c r="C3018"/>
      <c r="K3018" s="73"/>
    </row>
    <row r="3019" spans="3:11">
      <c r="C3019"/>
      <c r="K3019" s="73"/>
    </row>
    <row r="3020" spans="3:11">
      <c r="C3020"/>
      <c r="K3020" s="73"/>
    </row>
    <row r="3021" spans="3:11">
      <c r="C3021"/>
      <c r="K3021" s="73"/>
    </row>
    <row r="3022" spans="3:11">
      <c r="C3022"/>
      <c r="K3022" s="73"/>
    </row>
    <row r="3023" spans="3:11">
      <c r="C3023"/>
      <c r="K3023" s="73"/>
    </row>
    <row r="3024" spans="3:11">
      <c r="C3024"/>
      <c r="K3024" s="73"/>
    </row>
    <row r="3025" spans="3:11">
      <c r="C3025"/>
      <c r="K3025" s="73"/>
    </row>
    <row r="3026" spans="3:11">
      <c r="C3026"/>
      <c r="K3026" s="73"/>
    </row>
    <row r="3027" spans="3:11">
      <c r="C3027"/>
      <c r="K3027" s="73"/>
    </row>
    <row r="3028" spans="3:11">
      <c r="C3028"/>
      <c r="K3028" s="73"/>
    </row>
    <row r="3029" spans="3:11">
      <c r="C3029"/>
      <c r="K3029" s="73"/>
    </row>
    <row r="3030" spans="3:11">
      <c r="C3030"/>
      <c r="K3030" s="73"/>
    </row>
    <row r="3031" spans="3:11">
      <c r="C3031"/>
      <c r="K3031" s="73"/>
    </row>
    <row r="3032" spans="3:11">
      <c r="C3032"/>
      <c r="K3032" s="73"/>
    </row>
    <row r="3033" spans="3:11">
      <c r="C3033"/>
      <c r="K3033" s="73"/>
    </row>
    <row r="3034" spans="3:11">
      <c r="C3034"/>
      <c r="K3034" s="73"/>
    </row>
    <row r="3035" spans="3:11">
      <c r="C3035"/>
      <c r="K3035" s="73"/>
    </row>
    <row r="3036" spans="3:11">
      <c r="C3036"/>
      <c r="K3036" s="73"/>
    </row>
    <row r="3037" spans="3:11">
      <c r="C3037"/>
      <c r="K3037" s="73"/>
    </row>
    <row r="3038" spans="3:11">
      <c r="C3038"/>
      <c r="K3038" s="73"/>
    </row>
    <row r="3039" spans="3:11">
      <c r="C3039"/>
      <c r="K3039" s="73"/>
    </row>
    <row r="3040" spans="3:11">
      <c r="C3040"/>
      <c r="K3040" s="73"/>
    </row>
    <row r="3041" spans="3:11">
      <c r="C3041"/>
      <c r="K3041" s="73"/>
    </row>
    <row r="3042" spans="3:11">
      <c r="C3042"/>
      <c r="K3042" s="73"/>
    </row>
    <row r="3043" spans="3:11">
      <c r="C3043"/>
      <c r="K3043" s="73"/>
    </row>
    <row r="3044" spans="3:11">
      <c r="C3044"/>
      <c r="K3044" s="73"/>
    </row>
    <row r="3045" spans="3:11">
      <c r="C3045"/>
      <c r="K3045" s="73"/>
    </row>
    <row r="3046" spans="3:11">
      <c r="C3046"/>
      <c r="K3046" s="73"/>
    </row>
    <row r="3047" spans="3:11">
      <c r="C3047"/>
      <c r="K3047" s="73"/>
    </row>
    <row r="3048" spans="3:11">
      <c r="C3048"/>
      <c r="K3048" s="73"/>
    </row>
    <row r="3049" spans="3:11">
      <c r="C3049"/>
      <c r="K3049" s="73"/>
    </row>
    <row r="3050" spans="3:11">
      <c r="C3050"/>
      <c r="K3050" s="73"/>
    </row>
    <row r="3051" spans="3:11">
      <c r="C3051"/>
      <c r="K3051" s="73"/>
    </row>
    <row r="3052" spans="3:11">
      <c r="C3052"/>
      <c r="K3052" s="73"/>
    </row>
    <row r="3053" spans="3:11">
      <c r="C3053"/>
      <c r="K3053" s="73"/>
    </row>
    <row r="3054" spans="3:11">
      <c r="C3054"/>
      <c r="K3054" s="73"/>
    </row>
    <row r="3055" spans="3:11">
      <c r="C3055"/>
      <c r="K3055" s="73"/>
    </row>
    <row r="3056" spans="3:11">
      <c r="C3056"/>
      <c r="K3056" s="73"/>
    </row>
    <row r="3057" spans="3:11">
      <c r="C3057"/>
      <c r="K3057" s="73"/>
    </row>
    <row r="3058" spans="3:11">
      <c r="C3058"/>
      <c r="K3058" s="73"/>
    </row>
    <row r="3059" spans="3:11">
      <c r="C3059"/>
      <c r="K3059" s="73"/>
    </row>
    <row r="3060" spans="3:11">
      <c r="C3060"/>
      <c r="K3060" s="73"/>
    </row>
    <row r="3061" spans="3:11">
      <c r="C3061"/>
      <c r="K3061" s="73"/>
    </row>
    <row r="3062" spans="3:11">
      <c r="C3062"/>
      <c r="K3062" s="73"/>
    </row>
    <row r="3063" spans="3:11">
      <c r="C3063"/>
      <c r="K3063" s="73"/>
    </row>
    <row r="3064" spans="3:11">
      <c r="C3064"/>
      <c r="K3064" s="73"/>
    </row>
    <row r="3065" spans="3:11">
      <c r="C3065"/>
      <c r="K3065" s="73"/>
    </row>
    <row r="3066" spans="3:11">
      <c r="C3066"/>
      <c r="K3066" s="73"/>
    </row>
    <row r="3067" spans="3:11">
      <c r="C3067"/>
      <c r="K3067" s="73"/>
    </row>
    <row r="3068" spans="3:11">
      <c r="C3068"/>
      <c r="K3068" s="73"/>
    </row>
    <row r="3069" spans="3:11">
      <c r="C3069"/>
      <c r="K3069" s="73"/>
    </row>
    <row r="3070" spans="3:11">
      <c r="C3070"/>
      <c r="K3070" s="73"/>
    </row>
    <row r="3071" spans="3:11">
      <c r="C3071"/>
      <c r="K3071" s="73"/>
    </row>
    <row r="3072" spans="3:11">
      <c r="C3072"/>
      <c r="K3072" s="73"/>
    </row>
    <row r="3073" spans="3:11">
      <c r="C3073"/>
      <c r="K3073" s="73"/>
    </row>
    <row r="3074" spans="3:11">
      <c r="C3074"/>
      <c r="K3074" s="73"/>
    </row>
    <row r="3075" spans="3:11">
      <c r="C3075"/>
      <c r="K3075" s="73"/>
    </row>
    <row r="3076" spans="3:11">
      <c r="C3076"/>
      <c r="K3076" s="73"/>
    </row>
    <row r="3077" spans="3:11">
      <c r="C3077"/>
      <c r="K3077" s="73"/>
    </row>
    <row r="3078" spans="3:11">
      <c r="C3078"/>
      <c r="K3078" s="73"/>
    </row>
    <row r="3079" spans="3:11">
      <c r="C3079"/>
      <c r="K3079" s="73"/>
    </row>
    <row r="3080" spans="3:11">
      <c r="C3080"/>
      <c r="K3080" s="73"/>
    </row>
    <row r="3081" spans="3:11">
      <c r="C3081"/>
      <c r="K3081" s="73"/>
    </row>
    <row r="3082" spans="3:11">
      <c r="C3082"/>
      <c r="K3082" s="73"/>
    </row>
    <row r="3083" spans="3:11">
      <c r="C3083"/>
      <c r="K3083" s="73"/>
    </row>
    <row r="3084" spans="3:11">
      <c r="C3084"/>
      <c r="K3084" s="73"/>
    </row>
    <row r="3085" spans="3:11">
      <c r="C3085"/>
      <c r="K3085" s="73"/>
    </row>
    <row r="3086" spans="3:11">
      <c r="C3086"/>
      <c r="K3086" s="73"/>
    </row>
    <row r="3087" spans="3:11">
      <c r="C3087"/>
      <c r="K3087" s="73"/>
    </row>
    <row r="3088" spans="3:11">
      <c r="C3088"/>
      <c r="K3088" s="73"/>
    </row>
    <row r="3089" spans="3:11">
      <c r="C3089"/>
      <c r="K3089" s="73"/>
    </row>
    <row r="3090" spans="3:11">
      <c r="C3090"/>
      <c r="K3090" s="73"/>
    </row>
    <row r="3091" spans="3:11">
      <c r="C3091"/>
      <c r="K3091" s="73"/>
    </row>
    <row r="3092" spans="3:11">
      <c r="C3092"/>
      <c r="K3092" s="73"/>
    </row>
    <row r="3093" spans="3:11">
      <c r="C3093"/>
      <c r="K3093" s="73"/>
    </row>
    <row r="3094" spans="3:11">
      <c r="C3094"/>
      <c r="K3094" s="73"/>
    </row>
    <row r="3095" spans="3:11">
      <c r="C3095"/>
      <c r="K3095" s="73"/>
    </row>
    <row r="3096" spans="3:11">
      <c r="C3096"/>
      <c r="K3096" s="73"/>
    </row>
    <row r="3097" spans="3:11">
      <c r="C3097"/>
      <c r="K3097" s="73"/>
    </row>
    <row r="3098" spans="3:11">
      <c r="C3098"/>
      <c r="K3098" s="73"/>
    </row>
    <row r="3099" spans="3:11">
      <c r="C3099"/>
      <c r="K3099" s="73"/>
    </row>
    <row r="3100" spans="3:11">
      <c r="C3100"/>
      <c r="K3100" s="73"/>
    </row>
    <row r="3101" spans="3:11">
      <c r="C3101"/>
      <c r="K3101" s="73"/>
    </row>
    <row r="3102" spans="3:11">
      <c r="C3102"/>
      <c r="K3102" s="73"/>
    </row>
    <row r="3103" spans="3:11">
      <c r="C3103"/>
      <c r="K3103" s="73"/>
    </row>
    <row r="3104" spans="3:11">
      <c r="C3104"/>
      <c r="K3104" s="73"/>
    </row>
    <row r="3105" spans="3:11">
      <c r="C3105"/>
      <c r="K3105" s="73"/>
    </row>
    <row r="3106" spans="3:11">
      <c r="C3106"/>
      <c r="K3106" s="73"/>
    </row>
    <row r="3107" spans="3:11">
      <c r="C3107"/>
      <c r="K3107" s="73"/>
    </row>
    <row r="3108" spans="3:11">
      <c r="C3108"/>
      <c r="K3108" s="73"/>
    </row>
    <row r="3109" spans="3:11">
      <c r="C3109"/>
      <c r="K3109" s="73"/>
    </row>
    <row r="3110" spans="3:11">
      <c r="C3110"/>
      <c r="K3110" s="73"/>
    </row>
    <row r="3111" spans="3:11">
      <c r="C3111"/>
      <c r="K3111" s="73"/>
    </row>
    <row r="3112" spans="3:11">
      <c r="C3112"/>
      <c r="K3112" s="73"/>
    </row>
    <row r="3113" spans="3:11">
      <c r="C3113"/>
      <c r="K3113" s="73"/>
    </row>
    <row r="3114" spans="3:11">
      <c r="C3114"/>
      <c r="K3114" s="73"/>
    </row>
    <row r="3115" spans="3:11">
      <c r="C3115"/>
      <c r="K3115" s="73"/>
    </row>
    <row r="3116" spans="3:11">
      <c r="C3116"/>
      <c r="K3116" s="73"/>
    </row>
    <row r="3117" spans="3:11">
      <c r="C3117"/>
      <c r="K3117" s="73"/>
    </row>
    <row r="3118" spans="3:11">
      <c r="C3118"/>
      <c r="K3118" s="73"/>
    </row>
    <row r="3119" spans="3:11">
      <c r="C3119"/>
      <c r="K3119" s="73"/>
    </row>
    <row r="3120" spans="3:11">
      <c r="C3120"/>
      <c r="K3120" s="73"/>
    </row>
    <row r="3121" spans="3:11">
      <c r="C3121"/>
      <c r="K3121" s="73"/>
    </row>
    <row r="3122" spans="3:11">
      <c r="C3122"/>
      <c r="K3122" s="73"/>
    </row>
    <row r="3123" spans="3:11">
      <c r="C3123"/>
      <c r="K3123" s="73"/>
    </row>
    <row r="3124" spans="3:11">
      <c r="C3124"/>
      <c r="K3124" s="73"/>
    </row>
    <row r="3125" spans="3:11">
      <c r="C3125"/>
      <c r="K3125" s="73"/>
    </row>
    <row r="3126" spans="3:11">
      <c r="C3126"/>
      <c r="K3126" s="73"/>
    </row>
    <row r="3127" spans="3:11">
      <c r="C3127"/>
      <c r="K3127" s="73"/>
    </row>
    <row r="3128" spans="3:11">
      <c r="C3128"/>
      <c r="K3128" s="73"/>
    </row>
    <row r="3129" spans="3:11">
      <c r="C3129"/>
      <c r="K3129" s="73"/>
    </row>
    <row r="3130" spans="3:11">
      <c r="C3130"/>
      <c r="K3130" s="73"/>
    </row>
    <row r="3131" spans="3:11">
      <c r="C3131"/>
      <c r="K3131" s="73"/>
    </row>
    <row r="3132" spans="3:11">
      <c r="C3132"/>
      <c r="K3132" s="73"/>
    </row>
    <row r="3133" spans="3:11">
      <c r="C3133"/>
      <c r="K3133" s="73"/>
    </row>
    <row r="3134" spans="3:11">
      <c r="C3134"/>
      <c r="K3134" s="73"/>
    </row>
    <row r="3135" spans="3:11">
      <c r="C3135"/>
      <c r="K3135" s="73"/>
    </row>
    <row r="3136" spans="3:11">
      <c r="C3136"/>
      <c r="K3136" s="73"/>
    </row>
    <row r="3137" spans="3:11">
      <c r="C3137"/>
      <c r="K3137" s="73"/>
    </row>
    <row r="3138" spans="3:11">
      <c r="C3138"/>
      <c r="K3138" s="73"/>
    </row>
    <row r="3139" spans="3:11">
      <c r="C3139"/>
      <c r="K3139" s="73"/>
    </row>
    <row r="3140" spans="3:11">
      <c r="C3140"/>
      <c r="K3140" s="73"/>
    </row>
    <row r="3141" spans="3:11">
      <c r="C3141"/>
      <c r="K3141" s="73"/>
    </row>
    <row r="3142" spans="3:11">
      <c r="C3142"/>
      <c r="K3142" s="73"/>
    </row>
    <row r="3143" spans="3:11">
      <c r="C3143"/>
      <c r="K3143" s="73"/>
    </row>
    <row r="3144" spans="3:11">
      <c r="C3144"/>
      <c r="K3144" s="73"/>
    </row>
    <row r="3145" spans="3:11">
      <c r="C3145"/>
      <c r="K3145" s="73"/>
    </row>
    <row r="3146" spans="3:11">
      <c r="C3146"/>
      <c r="K3146" s="73"/>
    </row>
    <row r="3147" spans="3:11">
      <c r="C3147"/>
      <c r="K3147" s="73"/>
    </row>
    <row r="3148" spans="3:11">
      <c r="C3148"/>
      <c r="K3148" s="73"/>
    </row>
    <row r="3149" spans="3:11">
      <c r="C3149"/>
      <c r="K3149" s="73"/>
    </row>
    <row r="3150" spans="3:11">
      <c r="C3150"/>
      <c r="K3150" s="73"/>
    </row>
    <row r="3151" spans="3:11">
      <c r="C3151"/>
      <c r="K3151" s="73"/>
    </row>
    <row r="3152" spans="3:11">
      <c r="C3152"/>
      <c r="K3152" s="73"/>
    </row>
    <row r="3153" spans="3:11">
      <c r="C3153"/>
      <c r="K3153" s="73"/>
    </row>
    <row r="3154" spans="3:11">
      <c r="C3154"/>
      <c r="K3154" s="73"/>
    </row>
    <row r="3155" spans="3:11">
      <c r="C3155"/>
      <c r="K3155" s="73"/>
    </row>
    <row r="3156" spans="3:11">
      <c r="C3156"/>
      <c r="K3156" s="73"/>
    </row>
    <row r="3157" spans="3:11">
      <c r="C3157"/>
      <c r="K3157" s="73"/>
    </row>
    <row r="3158" spans="3:11">
      <c r="C3158"/>
      <c r="K3158" s="73"/>
    </row>
    <row r="3159" spans="3:11">
      <c r="C3159"/>
      <c r="K3159" s="73"/>
    </row>
    <row r="3160" spans="3:11">
      <c r="C3160"/>
      <c r="K3160" s="73"/>
    </row>
    <row r="3161" spans="3:11">
      <c r="C3161"/>
      <c r="K3161" s="73"/>
    </row>
    <row r="3162" spans="3:11">
      <c r="C3162"/>
      <c r="K3162" s="73"/>
    </row>
    <row r="3163" spans="3:11">
      <c r="C3163"/>
      <c r="K3163" s="73"/>
    </row>
    <row r="3164" spans="3:11">
      <c r="C3164"/>
      <c r="K3164" s="73"/>
    </row>
    <row r="3165" spans="3:11">
      <c r="C3165"/>
      <c r="K3165" s="73"/>
    </row>
    <row r="3166" spans="3:11">
      <c r="C3166"/>
      <c r="K3166" s="73"/>
    </row>
    <row r="3167" spans="3:11">
      <c r="C3167"/>
      <c r="K3167" s="73"/>
    </row>
    <row r="3168" spans="3:11">
      <c r="C3168"/>
      <c r="K3168" s="73"/>
    </row>
    <row r="3169" spans="3:11">
      <c r="C3169"/>
      <c r="K3169" s="73"/>
    </row>
    <row r="3170" spans="3:11">
      <c r="C3170"/>
      <c r="K3170" s="73"/>
    </row>
    <row r="3171" spans="3:11">
      <c r="C3171"/>
      <c r="K3171" s="73"/>
    </row>
    <row r="3172" spans="3:11">
      <c r="C3172"/>
      <c r="K3172" s="73"/>
    </row>
    <row r="3173" spans="3:11">
      <c r="C3173"/>
      <c r="K3173" s="73"/>
    </row>
    <row r="3174" spans="3:11">
      <c r="C3174"/>
      <c r="K3174" s="73"/>
    </row>
    <row r="3175" spans="3:11">
      <c r="C3175"/>
      <c r="K3175" s="73"/>
    </row>
    <row r="3176" spans="3:11">
      <c r="C3176"/>
      <c r="K3176" s="73"/>
    </row>
    <row r="3177" spans="3:11">
      <c r="C3177"/>
      <c r="K3177" s="73"/>
    </row>
    <row r="3178" spans="3:11">
      <c r="C3178"/>
      <c r="K3178" s="73"/>
    </row>
    <row r="3179" spans="3:11">
      <c r="C3179"/>
      <c r="K3179" s="73"/>
    </row>
    <row r="3180" spans="3:11">
      <c r="C3180"/>
      <c r="K3180" s="73"/>
    </row>
    <row r="3181" spans="3:11">
      <c r="C3181"/>
      <c r="K3181" s="73"/>
    </row>
    <row r="3182" spans="3:11">
      <c r="C3182"/>
      <c r="K3182" s="73"/>
    </row>
    <row r="3183" spans="3:11">
      <c r="C3183"/>
      <c r="K3183" s="73"/>
    </row>
    <row r="3184" spans="3:11">
      <c r="C3184"/>
      <c r="K3184" s="73"/>
    </row>
    <row r="3185" spans="3:11">
      <c r="C3185"/>
      <c r="K3185" s="73"/>
    </row>
    <row r="3186" spans="3:11">
      <c r="C3186"/>
      <c r="K3186" s="73"/>
    </row>
    <row r="3187" spans="3:11">
      <c r="C3187"/>
      <c r="K3187" s="73"/>
    </row>
    <row r="3188" spans="3:11">
      <c r="C3188"/>
      <c r="K3188" s="73"/>
    </row>
    <row r="3189" spans="3:11">
      <c r="C3189"/>
      <c r="K3189" s="73"/>
    </row>
    <row r="3190" spans="3:11">
      <c r="C3190"/>
      <c r="K3190" s="73"/>
    </row>
    <row r="3191" spans="3:11">
      <c r="C3191"/>
      <c r="K3191" s="73"/>
    </row>
    <row r="3192" spans="3:11">
      <c r="C3192"/>
      <c r="K3192" s="73"/>
    </row>
    <row r="3193" spans="3:11">
      <c r="C3193"/>
      <c r="K3193" s="73"/>
    </row>
    <row r="3194" spans="3:11">
      <c r="C3194"/>
      <c r="K3194" s="73"/>
    </row>
    <row r="3195" spans="3:11">
      <c r="C3195"/>
      <c r="K3195" s="73"/>
    </row>
    <row r="3196" spans="3:11">
      <c r="C3196"/>
      <c r="K3196" s="73"/>
    </row>
    <row r="3197" spans="3:11">
      <c r="C3197"/>
      <c r="K3197" s="73"/>
    </row>
    <row r="3198" spans="3:11">
      <c r="C3198"/>
      <c r="K3198" s="73"/>
    </row>
    <row r="3199" spans="3:11">
      <c r="C3199"/>
      <c r="K3199" s="73"/>
    </row>
    <row r="3200" spans="3:11">
      <c r="C3200"/>
      <c r="K3200" s="73"/>
    </row>
    <row r="3201" spans="3:11">
      <c r="C3201"/>
      <c r="K3201" s="73"/>
    </row>
    <row r="3202" spans="3:11">
      <c r="C3202"/>
      <c r="K3202" s="73"/>
    </row>
    <row r="3203" spans="3:11">
      <c r="C3203"/>
      <c r="K3203" s="73"/>
    </row>
    <row r="3204" spans="3:11">
      <c r="C3204"/>
      <c r="K3204" s="73"/>
    </row>
    <row r="3205" spans="3:11">
      <c r="C3205"/>
      <c r="K3205" s="73"/>
    </row>
    <row r="3206" spans="3:11">
      <c r="C3206"/>
      <c r="K3206" s="73"/>
    </row>
    <row r="3207" spans="3:11">
      <c r="C3207"/>
      <c r="K3207" s="73"/>
    </row>
    <row r="3208" spans="3:11">
      <c r="C3208"/>
      <c r="K3208" s="73"/>
    </row>
    <row r="3209" spans="3:11">
      <c r="C3209"/>
      <c r="K3209" s="73"/>
    </row>
    <row r="3210" spans="3:11">
      <c r="C3210"/>
      <c r="K3210" s="73"/>
    </row>
    <row r="3211" spans="3:11">
      <c r="C3211"/>
      <c r="K3211" s="73"/>
    </row>
    <row r="3212" spans="3:11">
      <c r="C3212"/>
      <c r="K3212" s="73"/>
    </row>
    <row r="3213" spans="3:11">
      <c r="C3213"/>
      <c r="K3213" s="73"/>
    </row>
    <row r="3214" spans="3:11">
      <c r="C3214"/>
      <c r="K3214" s="73"/>
    </row>
    <row r="3215" spans="3:11">
      <c r="C3215"/>
      <c r="K3215" s="73"/>
    </row>
    <row r="3216" spans="3:11">
      <c r="C3216"/>
      <c r="K3216" s="73"/>
    </row>
    <row r="3217" spans="3:11">
      <c r="C3217"/>
      <c r="K3217" s="73"/>
    </row>
    <row r="3218" spans="3:11">
      <c r="C3218"/>
      <c r="K3218" s="73"/>
    </row>
    <row r="3219" spans="3:11">
      <c r="C3219"/>
      <c r="K3219" s="73"/>
    </row>
    <row r="3220" spans="3:11">
      <c r="C3220"/>
      <c r="K3220" s="73"/>
    </row>
    <row r="3221" spans="3:11">
      <c r="C3221"/>
      <c r="K3221" s="73"/>
    </row>
    <row r="3222" spans="3:11">
      <c r="C3222"/>
      <c r="K3222" s="73"/>
    </row>
    <row r="3223" spans="3:11">
      <c r="C3223"/>
      <c r="K3223" s="73"/>
    </row>
    <row r="3224" spans="3:11">
      <c r="C3224"/>
      <c r="K3224" s="73"/>
    </row>
    <row r="3225" spans="3:11">
      <c r="C3225"/>
      <c r="K3225" s="73"/>
    </row>
    <row r="3226" spans="3:11">
      <c r="C3226"/>
      <c r="K3226" s="73"/>
    </row>
    <row r="3227" spans="3:11">
      <c r="C3227"/>
      <c r="K3227" s="73"/>
    </row>
    <row r="3228" spans="3:11">
      <c r="C3228"/>
      <c r="K3228" s="73"/>
    </row>
    <row r="3229" spans="3:11">
      <c r="C3229"/>
      <c r="K3229" s="73"/>
    </row>
    <row r="3230" spans="3:11">
      <c r="C3230"/>
      <c r="K3230" s="73"/>
    </row>
    <row r="3231" spans="3:11">
      <c r="C3231"/>
      <c r="K3231" s="73"/>
    </row>
    <row r="3232" spans="3:11">
      <c r="C3232"/>
      <c r="K3232" s="73"/>
    </row>
    <row r="3233" spans="3:11">
      <c r="C3233"/>
      <c r="K3233" s="73"/>
    </row>
    <row r="3234" spans="3:11">
      <c r="C3234"/>
      <c r="K3234" s="73"/>
    </row>
    <row r="3235" spans="3:11">
      <c r="C3235"/>
      <c r="K3235" s="73"/>
    </row>
    <row r="3236" spans="3:11">
      <c r="C3236"/>
      <c r="K3236" s="73"/>
    </row>
    <row r="3237" spans="3:11">
      <c r="C3237"/>
      <c r="K3237" s="73"/>
    </row>
    <row r="3238" spans="3:11">
      <c r="C3238"/>
      <c r="K3238" s="73"/>
    </row>
    <row r="3239" spans="3:11">
      <c r="C3239"/>
      <c r="K3239" s="73"/>
    </row>
    <row r="3240" spans="3:11">
      <c r="C3240"/>
      <c r="K3240" s="73"/>
    </row>
    <row r="3241" spans="3:11">
      <c r="C3241"/>
      <c r="K3241" s="73"/>
    </row>
    <row r="3242" spans="3:11">
      <c r="C3242"/>
      <c r="K3242" s="73"/>
    </row>
    <row r="3243" spans="3:11">
      <c r="C3243"/>
      <c r="K3243" s="73"/>
    </row>
    <row r="3244" spans="3:11">
      <c r="C3244"/>
      <c r="K3244" s="73"/>
    </row>
    <row r="3245" spans="3:11">
      <c r="C3245"/>
      <c r="K3245" s="73"/>
    </row>
    <row r="3246" spans="3:11">
      <c r="C3246"/>
      <c r="K3246" s="73"/>
    </row>
    <row r="3247" spans="3:11">
      <c r="C3247"/>
      <c r="K3247" s="73"/>
    </row>
    <row r="3248" spans="3:11">
      <c r="C3248"/>
      <c r="K3248" s="73"/>
    </row>
    <row r="3249" spans="3:11">
      <c r="C3249"/>
      <c r="K3249" s="73"/>
    </row>
    <row r="3250" spans="3:11">
      <c r="C3250"/>
      <c r="K3250" s="73"/>
    </row>
    <row r="3251" spans="3:11">
      <c r="C3251"/>
      <c r="K3251" s="73"/>
    </row>
    <row r="3252" spans="3:11">
      <c r="C3252"/>
      <c r="K3252" s="73"/>
    </row>
    <row r="3253" spans="3:11">
      <c r="C3253"/>
      <c r="K3253" s="73"/>
    </row>
    <row r="3254" spans="3:11">
      <c r="C3254"/>
      <c r="K3254" s="73"/>
    </row>
    <row r="3255" spans="3:11">
      <c r="C3255"/>
      <c r="K3255" s="73"/>
    </row>
    <row r="3256" spans="3:11">
      <c r="C3256"/>
      <c r="K3256" s="73"/>
    </row>
    <row r="3257" spans="3:11">
      <c r="C3257"/>
      <c r="K3257" s="73"/>
    </row>
    <row r="3258" spans="3:11">
      <c r="C3258"/>
      <c r="K3258" s="73"/>
    </row>
    <row r="3259" spans="3:11">
      <c r="C3259"/>
      <c r="K3259" s="73"/>
    </row>
    <row r="3260" spans="3:11">
      <c r="C3260"/>
      <c r="K3260" s="73"/>
    </row>
    <row r="3261" spans="3:11">
      <c r="C3261"/>
      <c r="K3261" s="73"/>
    </row>
    <row r="3262" spans="3:11">
      <c r="C3262"/>
      <c r="K3262" s="73"/>
    </row>
    <row r="3263" spans="3:11">
      <c r="C3263"/>
      <c r="K3263" s="73"/>
    </row>
    <row r="3264" spans="3:11">
      <c r="C3264"/>
      <c r="K3264" s="73"/>
    </row>
    <row r="3265" spans="3:11">
      <c r="C3265"/>
      <c r="K3265" s="73"/>
    </row>
    <row r="3266" spans="3:11">
      <c r="C3266"/>
      <c r="K3266" s="73"/>
    </row>
    <row r="3267" spans="3:11">
      <c r="C3267"/>
      <c r="K3267" s="73"/>
    </row>
    <row r="3268" spans="3:11">
      <c r="C3268"/>
      <c r="K3268" s="73"/>
    </row>
    <row r="3269" spans="3:11">
      <c r="C3269"/>
      <c r="K3269" s="73"/>
    </row>
    <row r="3270" spans="3:11">
      <c r="C3270"/>
      <c r="K3270" s="73"/>
    </row>
    <row r="3271" spans="3:11">
      <c r="C3271"/>
      <c r="K3271" s="73"/>
    </row>
    <row r="3272" spans="3:11">
      <c r="C3272"/>
      <c r="K3272" s="73"/>
    </row>
    <row r="3273" spans="3:11">
      <c r="C3273"/>
      <c r="K3273" s="73"/>
    </row>
    <row r="3274" spans="3:11">
      <c r="C3274"/>
      <c r="K3274" s="73"/>
    </row>
    <row r="3275" spans="3:11">
      <c r="C3275"/>
      <c r="K3275" s="73"/>
    </row>
    <row r="3276" spans="3:11">
      <c r="C3276"/>
      <c r="K3276" s="73"/>
    </row>
    <row r="3277" spans="3:11">
      <c r="C3277"/>
      <c r="K3277" s="73"/>
    </row>
    <row r="3278" spans="3:11">
      <c r="C3278"/>
      <c r="K3278" s="73"/>
    </row>
    <row r="3279" spans="3:11">
      <c r="C3279"/>
      <c r="K3279" s="73"/>
    </row>
    <row r="3280" spans="3:11">
      <c r="C3280"/>
      <c r="K3280" s="73"/>
    </row>
    <row r="3281" spans="3:11">
      <c r="C3281"/>
      <c r="K3281" s="73"/>
    </row>
    <row r="3282" spans="3:11">
      <c r="C3282"/>
      <c r="K3282" s="73"/>
    </row>
    <row r="3283" spans="3:11">
      <c r="C3283"/>
      <c r="K3283" s="73"/>
    </row>
    <row r="3284" spans="3:11">
      <c r="C3284"/>
      <c r="K3284" s="73"/>
    </row>
    <row r="3285" spans="3:11">
      <c r="C3285"/>
      <c r="K3285" s="73"/>
    </row>
    <row r="3286" spans="3:11">
      <c r="C3286"/>
      <c r="K3286" s="73"/>
    </row>
    <row r="3287" spans="3:11">
      <c r="C3287"/>
      <c r="K3287" s="73"/>
    </row>
    <row r="3288" spans="3:11">
      <c r="C3288"/>
      <c r="K3288" s="73"/>
    </row>
    <row r="3289" spans="3:11">
      <c r="C3289"/>
      <c r="K3289" s="73"/>
    </row>
    <row r="3290" spans="3:11">
      <c r="C3290"/>
      <c r="K3290" s="73"/>
    </row>
    <row r="3291" spans="3:11">
      <c r="C3291"/>
      <c r="K3291" s="73"/>
    </row>
    <row r="3292" spans="3:11">
      <c r="C3292"/>
      <c r="K3292" s="73"/>
    </row>
    <row r="3293" spans="3:11">
      <c r="C3293"/>
      <c r="K3293" s="73"/>
    </row>
    <row r="3294" spans="3:11">
      <c r="C3294"/>
      <c r="K3294" s="73"/>
    </row>
    <row r="3295" spans="3:11">
      <c r="C3295"/>
      <c r="K3295" s="73"/>
    </row>
    <row r="3296" spans="3:11">
      <c r="C3296"/>
      <c r="K3296" s="73"/>
    </row>
    <row r="3297" spans="3:11">
      <c r="C3297"/>
      <c r="K3297" s="73"/>
    </row>
    <row r="3298" spans="3:11">
      <c r="C3298"/>
      <c r="K3298" s="73"/>
    </row>
    <row r="3299" spans="3:11">
      <c r="C3299"/>
      <c r="K3299" s="73"/>
    </row>
    <row r="3300" spans="3:11">
      <c r="C3300"/>
      <c r="K3300" s="73"/>
    </row>
    <row r="3301" spans="3:11">
      <c r="C3301"/>
      <c r="K3301" s="73"/>
    </row>
    <row r="3302" spans="3:11">
      <c r="C3302"/>
      <c r="K3302" s="73"/>
    </row>
    <row r="3303" spans="3:11">
      <c r="C3303"/>
      <c r="K3303" s="73"/>
    </row>
    <row r="3304" spans="3:11">
      <c r="C3304"/>
      <c r="K3304" s="73"/>
    </row>
    <row r="3305" spans="3:11">
      <c r="C3305"/>
      <c r="K3305" s="73"/>
    </row>
    <row r="3306" spans="3:11">
      <c r="C3306"/>
      <c r="K3306" s="73"/>
    </row>
    <row r="3307" spans="3:11">
      <c r="C3307"/>
      <c r="K3307" s="73"/>
    </row>
    <row r="3308" spans="3:11">
      <c r="C3308"/>
      <c r="K3308" s="73"/>
    </row>
    <row r="3309" spans="3:11">
      <c r="C3309"/>
      <c r="K3309" s="73"/>
    </row>
    <row r="3310" spans="3:11">
      <c r="C3310"/>
      <c r="K3310" s="73"/>
    </row>
    <row r="3311" spans="3:11">
      <c r="C3311"/>
      <c r="K3311" s="73"/>
    </row>
    <row r="3312" spans="3:11">
      <c r="C3312"/>
      <c r="K3312" s="73"/>
    </row>
    <row r="3313" spans="3:11">
      <c r="C3313"/>
      <c r="K3313" s="73"/>
    </row>
    <row r="3314" spans="3:11">
      <c r="C3314"/>
      <c r="K3314" s="73"/>
    </row>
    <row r="3315" spans="3:11">
      <c r="C3315"/>
      <c r="K3315" s="73"/>
    </row>
    <row r="3316" spans="3:11">
      <c r="C3316"/>
      <c r="K3316" s="73"/>
    </row>
    <row r="3317" spans="3:11">
      <c r="C3317"/>
      <c r="K3317" s="73"/>
    </row>
    <row r="3318" spans="3:11">
      <c r="C3318"/>
      <c r="K3318" s="73"/>
    </row>
    <row r="3319" spans="3:11">
      <c r="C3319"/>
      <c r="K3319" s="73"/>
    </row>
    <row r="3320" spans="3:11">
      <c r="C3320"/>
      <c r="K3320" s="73"/>
    </row>
    <row r="3321" spans="3:11">
      <c r="C3321"/>
      <c r="K3321" s="73"/>
    </row>
    <row r="3322" spans="3:11">
      <c r="C3322"/>
      <c r="K3322" s="73"/>
    </row>
    <row r="3323" spans="3:11">
      <c r="C3323"/>
      <c r="K3323" s="73"/>
    </row>
    <row r="3324" spans="3:11">
      <c r="C3324"/>
      <c r="K3324" s="73"/>
    </row>
    <row r="3325" spans="3:11">
      <c r="C3325"/>
      <c r="K3325" s="73"/>
    </row>
    <row r="3326" spans="3:11">
      <c r="C3326"/>
      <c r="K3326" s="73"/>
    </row>
    <row r="3327" spans="3:11">
      <c r="C3327"/>
      <c r="K3327" s="73"/>
    </row>
    <row r="3328" spans="3:11">
      <c r="C3328"/>
      <c r="K3328" s="73"/>
    </row>
    <row r="3329" spans="3:11">
      <c r="C3329"/>
      <c r="K3329" s="73"/>
    </row>
    <row r="3330" spans="3:11">
      <c r="C3330"/>
      <c r="K3330" s="73"/>
    </row>
    <row r="3331" spans="3:11">
      <c r="C3331"/>
      <c r="K3331" s="73"/>
    </row>
    <row r="3332" spans="3:11">
      <c r="C3332"/>
      <c r="K3332" s="73"/>
    </row>
    <row r="3333" spans="3:11">
      <c r="C3333"/>
      <c r="K3333" s="73"/>
    </row>
    <row r="3334" spans="3:11">
      <c r="C3334"/>
      <c r="K3334" s="73"/>
    </row>
    <row r="3335" spans="3:11">
      <c r="C3335"/>
      <c r="K3335" s="73"/>
    </row>
    <row r="3336" spans="3:11">
      <c r="C3336"/>
      <c r="K3336" s="73"/>
    </row>
    <row r="3337" spans="3:11">
      <c r="C3337"/>
      <c r="K3337" s="73"/>
    </row>
    <row r="3338" spans="3:11">
      <c r="C3338"/>
      <c r="K3338" s="73"/>
    </row>
    <row r="3339" spans="3:11">
      <c r="C3339"/>
      <c r="K3339" s="73"/>
    </row>
    <row r="3340" spans="3:11">
      <c r="C3340"/>
      <c r="K3340" s="73"/>
    </row>
    <row r="3341" spans="3:11">
      <c r="C3341"/>
      <c r="K3341" s="73"/>
    </row>
    <row r="3342" spans="3:11">
      <c r="C3342"/>
      <c r="K3342" s="73"/>
    </row>
    <row r="3343" spans="3:11">
      <c r="C3343"/>
      <c r="K3343" s="73"/>
    </row>
    <row r="3344" spans="3:11">
      <c r="C3344"/>
      <c r="K3344" s="73"/>
    </row>
    <row r="3345" spans="3:11">
      <c r="C3345"/>
      <c r="K3345" s="73"/>
    </row>
    <row r="3346" spans="3:11">
      <c r="C3346"/>
      <c r="K3346" s="73"/>
    </row>
    <row r="3347" spans="3:11">
      <c r="C3347"/>
      <c r="K3347" s="73"/>
    </row>
    <row r="3348" spans="3:11">
      <c r="C3348"/>
      <c r="K3348" s="73"/>
    </row>
    <row r="3349" spans="3:11">
      <c r="C3349"/>
      <c r="K3349" s="73"/>
    </row>
    <row r="3350" spans="3:11">
      <c r="C3350"/>
      <c r="K3350" s="73"/>
    </row>
    <row r="3351" spans="3:11">
      <c r="C3351"/>
      <c r="K3351" s="73"/>
    </row>
    <row r="3352" spans="3:11">
      <c r="C3352"/>
      <c r="K3352" s="73"/>
    </row>
    <row r="3353" spans="3:11">
      <c r="C3353"/>
      <c r="K3353" s="73"/>
    </row>
    <row r="3354" spans="3:11">
      <c r="C3354"/>
      <c r="K3354" s="73"/>
    </row>
    <row r="3355" spans="3:11">
      <c r="C3355"/>
      <c r="K3355" s="73"/>
    </row>
    <row r="3356" spans="3:11">
      <c r="C3356"/>
      <c r="K3356" s="73"/>
    </row>
    <row r="3357" spans="3:11">
      <c r="C3357"/>
      <c r="K3357" s="73"/>
    </row>
    <row r="3358" spans="3:11">
      <c r="C3358"/>
      <c r="K3358" s="73"/>
    </row>
    <row r="3359" spans="3:11">
      <c r="C3359"/>
      <c r="K3359" s="73"/>
    </row>
    <row r="3360" spans="3:11">
      <c r="C3360"/>
      <c r="K3360" s="73"/>
    </row>
    <row r="3361" spans="3:11">
      <c r="C3361"/>
      <c r="K3361" s="73"/>
    </row>
    <row r="3362" spans="3:11">
      <c r="C3362"/>
      <c r="K3362" s="73"/>
    </row>
    <row r="3363" spans="3:11">
      <c r="C3363"/>
      <c r="K3363" s="73"/>
    </row>
    <row r="3364" spans="3:11">
      <c r="C3364"/>
      <c r="K3364" s="73"/>
    </row>
    <row r="3365" spans="3:11">
      <c r="C3365"/>
      <c r="K3365" s="73"/>
    </row>
    <row r="3366" spans="3:11">
      <c r="C3366"/>
      <c r="K3366" s="73"/>
    </row>
    <row r="3367" spans="3:11">
      <c r="C3367"/>
      <c r="K3367" s="73"/>
    </row>
    <row r="3368" spans="3:11">
      <c r="C3368"/>
      <c r="K3368" s="73"/>
    </row>
    <row r="3369" spans="3:11">
      <c r="C3369"/>
      <c r="K3369" s="73"/>
    </row>
    <row r="3370" spans="3:11">
      <c r="C3370"/>
      <c r="K3370" s="73"/>
    </row>
    <row r="3371" spans="3:11">
      <c r="C3371"/>
      <c r="K3371" s="73"/>
    </row>
    <row r="3372" spans="3:11">
      <c r="C3372"/>
      <c r="K3372" s="73"/>
    </row>
    <row r="3373" spans="3:11">
      <c r="C3373"/>
      <c r="K3373" s="73"/>
    </row>
    <row r="3374" spans="3:11">
      <c r="C3374"/>
      <c r="K3374" s="73"/>
    </row>
    <row r="3375" spans="3:11">
      <c r="C3375"/>
      <c r="K3375" s="73"/>
    </row>
    <row r="3376" spans="3:11">
      <c r="C3376"/>
      <c r="K3376" s="73"/>
    </row>
    <row r="3377" spans="3:11">
      <c r="C3377"/>
      <c r="K3377" s="73"/>
    </row>
    <row r="3378" spans="3:11">
      <c r="C3378"/>
      <c r="K3378" s="73"/>
    </row>
    <row r="3379" spans="3:11">
      <c r="C3379"/>
      <c r="K3379" s="73"/>
    </row>
    <row r="3380" spans="3:11">
      <c r="C3380"/>
      <c r="K3380" s="73"/>
    </row>
    <row r="3381" spans="3:11">
      <c r="C3381"/>
      <c r="K3381" s="73"/>
    </row>
    <row r="3382" spans="3:11">
      <c r="C3382"/>
      <c r="K3382" s="73"/>
    </row>
    <row r="3383" spans="3:11">
      <c r="C3383"/>
      <c r="K3383" s="73"/>
    </row>
    <row r="3384" spans="3:11">
      <c r="C3384"/>
      <c r="K3384" s="73"/>
    </row>
    <row r="3385" spans="3:11">
      <c r="C3385"/>
      <c r="K3385" s="73"/>
    </row>
    <row r="3386" spans="3:11">
      <c r="C3386"/>
      <c r="K3386" s="73"/>
    </row>
    <row r="3387" spans="3:11">
      <c r="C3387"/>
      <c r="K3387" s="73"/>
    </row>
    <row r="3388" spans="3:11">
      <c r="C3388"/>
      <c r="K3388" s="73"/>
    </row>
    <row r="3389" spans="3:11">
      <c r="C3389"/>
      <c r="K3389" s="73"/>
    </row>
    <row r="3390" spans="3:11">
      <c r="C3390"/>
      <c r="K3390" s="73"/>
    </row>
    <row r="3391" spans="3:11">
      <c r="C3391"/>
      <c r="K3391" s="73"/>
    </row>
    <row r="3392" spans="3:11">
      <c r="C3392"/>
      <c r="K3392" s="73"/>
    </row>
    <row r="3393" spans="3:11">
      <c r="C3393"/>
      <c r="K3393" s="73"/>
    </row>
    <row r="3394" spans="3:11">
      <c r="C3394"/>
      <c r="K3394" s="73"/>
    </row>
    <row r="3395" spans="3:11">
      <c r="C3395"/>
      <c r="K3395" s="73"/>
    </row>
    <row r="3396" spans="3:11">
      <c r="C3396"/>
      <c r="K3396" s="73"/>
    </row>
    <row r="3397" spans="3:11">
      <c r="C3397"/>
      <c r="K3397" s="73"/>
    </row>
    <row r="3398" spans="3:11">
      <c r="C3398"/>
      <c r="K3398" s="73"/>
    </row>
    <row r="3399" spans="3:11">
      <c r="C3399"/>
      <c r="K3399" s="73"/>
    </row>
    <row r="3400" spans="3:11">
      <c r="C3400"/>
      <c r="K3400" s="73"/>
    </row>
    <row r="3401" spans="3:11">
      <c r="C3401"/>
      <c r="K3401" s="73"/>
    </row>
    <row r="3402" spans="3:11">
      <c r="C3402"/>
      <c r="K3402" s="73"/>
    </row>
    <row r="3403" spans="3:11">
      <c r="C3403"/>
      <c r="K3403" s="73"/>
    </row>
    <row r="3404" spans="3:11">
      <c r="C3404"/>
      <c r="K3404" s="73"/>
    </row>
    <row r="3405" spans="3:11">
      <c r="C3405"/>
      <c r="K3405" s="73"/>
    </row>
    <row r="3406" spans="3:11">
      <c r="C3406"/>
      <c r="K3406" s="73"/>
    </row>
    <row r="3407" spans="3:11">
      <c r="C3407"/>
      <c r="K3407" s="73"/>
    </row>
    <row r="3408" spans="3:11">
      <c r="C3408"/>
      <c r="K3408" s="73"/>
    </row>
    <row r="3409" spans="3:11">
      <c r="C3409"/>
      <c r="K3409" s="73"/>
    </row>
    <row r="3410" spans="3:11">
      <c r="C3410"/>
      <c r="K3410" s="73"/>
    </row>
    <row r="3411" spans="3:11">
      <c r="C3411"/>
      <c r="K3411" s="73"/>
    </row>
    <row r="3412" spans="3:11">
      <c r="C3412"/>
      <c r="K3412" s="73"/>
    </row>
    <row r="3413" spans="3:11">
      <c r="C3413"/>
      <c r="K3413" s="73"/>
    </row>
    <row r="3414" spans="3:11">
      <c r="C3414"/>
      <c r="K3414" s="73"/>
    </row>
    <row r="3415" spans="3:11">
      <c r="C3415"/>
      <c r="K3415" s="73"/>
    </row>
    <row r="3416" spans="3:11">
      <c r="C3416"/>
      <c r="K3416" s="73"/>
    </row>
    <row r="3417" spans="3:11">
      <c r="C3417"/>
      <c r="K3417" s="73"/>
    </row>
    <row r="3418" spans="3:11">
      <c r="C3418"/>
      <c r="K3418" s="73"/>
    </row>
    <row r="3419" spans="3:11">
      <c r="C3419"/>
      <c r="K3419" s="73"/>
    </row>
    <row r="3420" spans="3:11">
      <c r="C3420"/>
      <c r="K3420" s="73"/>
    </row>
    <row r="3421" spans="3:11">
      <c r="C3421"/>
      <c r="K3421" s="73"/>
    </row>
    <row r="3422" spans="3:11">
      <c r="C3422"/>
      <c r="K3422" s="73"/>
    </row>
    <row r="3423" spans="3:11">
      <c r="C3423"/>
      <c r="K3423" s="73"/>
    </row>
    <row r="3424" spans="3:11">
      <c r="C3424"/>
      <c r="K3424" s="73"/>
    </row>
    <row r="3425" spans="3:11">
      <c r="C3425"/>
      <c r="K3425" s="73"/>
    </row>
    <row r="3426" spans="3:11">
      <c r="C3426"/>
      <c r="K3426" s="73"/>
    </row>
    <row r="3427" spans="3:11">
      <c r="C3427"/>
      <c r="K3427" s="73"/>
    </row>
    <row r="3428" spans="3:11">
      <c r="C3428"/>
      <c r="K3428" s="73"/>
    </row>
    <row r="3429" spans="3:11">
      <c r="C3429"/>
      <c r="K3429" s="73"/>
    </row>
    <row r="3430" spans="3:11">
      <c r="C3430"/>
      <c r="K3430" s="73"/>
    </row>
    <row r="3431" spans="3:11">
      <c r="C3431"/>
      <c r="K3431" s="73"/>
    </row>
    <row r="3432" spans="3:11">
      <c r="C3432"/>
      <c r="K3432" s="73"/>
    </row>
    <row r="3433" spans="3:11">
      <c r="C3433"/>
      <c r="K3433" s="73"/>
    </row>
    <row r="3434" spans="3:11">
      <c r="C3434"/>
      <c r="K3434" s="73"/>
    </row>
    <row r="3435" spans="3:11">
      <c r="C3435"/>
      <c r="K3435" s="73"/>
    </row>
    <row r="3436" spans="3:11">
      <c r="C3436"/>
      <c r="K3436" s="73"/>
    </row>
    <row r="3437" spans="3:11">
      <c r="C3437"/>
      <c r="K3437" s="73"/>
    </row>
    <row r="3438" spans="3:11">
      <c r="C3438"/>
      <c r="K3438" s="73"/>
    </row>
    <row r="3439" spans="3:11">
      <c r="C3439"/>
      <c r="K3439" s="73"/>
    </row>
    <row r="3440" spans="3:11">
      <c r="C3440"/>
      <c r="K3440" s="73"/>
    </row>
    <row r="3441" spans="3:11">
      <c r="C3441"/>
      <c r="K3441" s="73"/>
    </row>
    <row r="3442" spans="3:11">
      <c r="C3442"/>
      <c r="K3442" s="73"/>
    </row>
    <row r="3443" spans="3:11">
      <c r="C3443"/>
      <c r="K3443" s="73"/>
    </row>
    <row r="3444" spans="3:11">
      <c r="C3444"/>
      <c r="K3444" s="73"/>
    </row>
    <row r="3445" spans="3:11">
      <c r="C3445"/>
      <c r="K3445" s="73"/>
    </row>
    <row r="3446" spans="3:11">
      <c r="C3446"/>
      <c r="K3446" s="73"/>
    </row>
    <row r="3447" spans="3:11">
      <c r="C3447"/>
      <c r="K3447" s="73"/>
    </row>
    <row r="3448" spans="3:11">
      <c r="C3448"/>
      <c r="K3448" s="73"/>
    </row>
    <row r="3449" spans="3:11">
      <c r="C3449"/>
      <c r="K3449" s="73"/>
    </row>
    <row r="3450" spans="3:11">
      <c r="C3450"/>
      <c r="K3450" s="73"/>
    </row>
    <row r="3451" spans="3:11">
      <c r="C3451"/>
      <c r="K3451" s="73"/>
    </row>
    <row r="3452" spans="3:11">
      <c r="C3452"/>
      <c r="K3452" s="73"/>
    </row>
    <row r="3453" spans="3:11">
      <c r="C3453"/>
      <c r="K3453" s="73"/>
    </row>
    <row r="3454" spans="3:11">
      <c r="C3454"/>
      <c r="K3454" s="73"/>
    </row>
    <row r="3455" spans="3:11">
      <c r="C3455"/>
      <c r="K3455" s="73"/>
    </row>
    <row r="3456" spans="3:11">
      <c r="C3456"/>
      <c r="K3456" s="73"/>
    </row>
    <row r="3457" spans="3:11">
      <c r="C3457"/>
      <c r="K3457" s="73"/>
    </row>
    <row r="3458" spans="3:11">
      <c r="C3458"/>
      <c r="K3458" s="73"/>
    </row>
    <row r="3459" spans="3:11">
      <c r="C3459"/>
      <c r="K3459" s="73"/>
    </row>
    <row r="3460" spans="3:11">
      <c r="C3460"/>
      <c r="K3460" s="73"/>
    </row>
    <row r="3461" spans="3:11">
      <c r="C3461"/>
      <c r="K3461" s="73"/>
    </row>
    <row r="3462" spans="3:11">
      <c r="C3462"/>
      <c r="K3462" s="73"/>
    </row>
    <row r="3463" spans="3:11">
      <c r="C3463"/>
      <c r="K3463" s="73"/>
    </row>
    <row r="3464" spans="3:11">
      <c r="C3464"/>
      <c r="K3464" s="73"/>
    </row>
    <row r="3465" spans="3:11">
      <c r="C3465"/>
      <c r="K3465" s="73"/>
    </row>
    <row r="3466" spans="3:11">
      <c r="C3466"/>
      <c r="K3466" s="73"/>
    </row>
    <row r="3467" spans="3:11">
      <c r="C3467"/>
      <c r="K3467" s="73"/>
    </row>
    <row r="3468" spans="3:11">
      <c r="C3468"/>
      <c r="K3468" s="73"/>
    </row>
    <row r="3469" spans="3:11">
      <c r="C3469"/>
      <c r="K3469" s="73"/>
    </row>
    <row r="3470" spans="3:11">
      <c r="C3470"/>
      <c r="K3470" s="73"/>
    </row>
    <row r="3471" spans="3:11">
      <c r="C3471"/>
      <c r="K3471" s="73"/>
    </row>
    <row r="3472" spans="3:11">
      <c r="C3472"/>
      <c r="K3472" s="73"/>
    </row>
    <row r="3473" spans="3:11">
      <c r="C3473"/>
      <c r="K3473" s="73"/>
    </row>
    <row r="3474" spans="3:11">
      <c r="C3474"/>
      <c r="K3474" s="73"/>
    </row>
    <row r="3475" spans="3:11">
      <c r="C3475"/>
      <c r="K3475" s="73"/>
    </row>
    <row r="3476" spans="3:11">
      <c r="C3476"/>
      <c r="K3476" s="73"/>
    </row>
    <row r="3477" spans="3:11">
      <c r="C3477"/>
      <c r="K3477" s="73"/>
    </row>
    <row r="3478" spans="3:11">
      <c r="C3478"/>
      <c r="K3478" s="73"/>
    </row>
    <row r="3479" spans="3:11">
      <c r="C3479"/>
      <c r="K3479" s="73"/>
    </row>
    <row r="3480" spans="3:11">
      <c r="C3480"/>
      <c r="K3480" s="73"/>
    </row>
    <row r="3481" spans="3:11">
      <c r="C3481"/>
      <c r="K3481" s="73"/>
    </row>
    <row r="3482" spans="3:11">
      <c r="C3482"/>
      <c r="K3482" s="73"/>
    </row>
    <row r="3483" spans="3:11">
      <c r="C3483"/>
      <c r="K3483" s="73"/>
    </row>
    <row r="3484" spans="3:11">
      <c r="C3484"/>
      <c r="K3484" s="73"/>
    </row>
    <row r="3485" spans="3:11">
      <c r="C3485"/>
      <c r="K3485" s="73"/>
    </row>
    <row r="3486" spans="3:11">
      <c r="C3486"/>
      <c r="K3486" s="73"/>
    </row>
    <row r="3487" spans="3:11">
      <c r="C3487"/>
      <c r="K3487" s="73"/>
    </row>
    <row r="3488" spans="3:11">
      <c r="C3488"/>
      <c r="K3488" s="73"/>
    </row>
    <row r="3489" spans="3:11">
      <c r="C3489"/>
      <c r="K3489" s="73"/>
    </row>
    <row r="3490" spans="3:11">
      <c r="C3490"/>
      <c r="K3490" s="73"/>
    </row>
    <row r="3491" spans="3:11">
      <c r="C3491"/>
      <c r="K3491" s="73"/>
    </row>
    <row r="3492" spans="3:11">
      <c r="C3492"/>
      <c r="K3492" s="73"/>
    </row>
    <row r="3493" spans="3:11">
      <c r="C3493"/>
      <c r="K3493" s="73"/>
    </row>
    <row r="3494" spans="3:11">
      <c r="C3494"/>
      <c r="K3494" s="73"/>
    </row>
    <row r="3495" spans="3:11">
      <c r="C3495"/>
      <c r="K3495" s="73"/>
    </row>
    <row r="3496" spans="3:11">
      <c r="C3496"/>
      <c r="K3496" s="73"/>
    </row>
    <row r="3497" spans="3:11">
      <c r="C3497"/>
      <c r="K3497" s="73"/>
    </row>
    <row r="3498" spans="3:11">
      <c r="C3498"/>
      <c r="K3498" s="73"/>
    </row>
    <row r="3499" spans="3:11">
      <c r="C3499"/>
      <c r="K3499" s="73"/>
    </row>
    <row r="3500" spans="3:11">
      <c r="C3500"/>
      <c r="K3500" s="73"/>
    </row>
    <row r="3501" spans="3:11">
      <c r="C3501"/>
      <c r="K3501" s="73"/>
    </row>
    <row r="3502" spans="3:11">
      <c r="C3502"/>
      <c r="K3502" s="73"/>
    </row>
    <row r="3503" spans="3:11">
      <c r="C3503"/>
      <c r="K3503" s="73"/>
    </row>
    <row r="3504" spans="3:11">
      <c r="C3504"/>
      <c r="K3504" s="73"/>
    </row>
    <row r="3505" spans="3:11">
      <c r="C3505"/>
      <c r="K3505" s="73"/>
    </row>
    <row r="3506" spans="3:11">
      <c r="C3506"/>
      <c r="K3506" s="73"/>
    </row>
    <row r="3507" spans="3:11">
      <c r="C3507"/>
      <c r="K3507" s="73"/>
    </row>
    <row r="3508" spans="3:11">
      <c r="C3508"/>
      <c r="K3508" s="73"/>
    </row>
    <row r="3509" spans="3:11">
      <c r="C3509"/>
      <c r="K3509" s="73"/>
    </row>
    <row r="3510" spans="3:11">
      <c r="C3510"/>
      <c r="K3510" s="73"/>
    </row>
    <row r="3511" spans="3:11">
      <c r="C3511"/>
      <c r="K3511" s="73"/>
    </row>
    <row r="3512" spans="3:11">
      <c r="C3512"/>
      <c r="K3512" s="73"/>
    </row>
    <row r="3513" spans="3:11">
      <c r="C3513"/>
      <c r="K3513" s="73"/>
    </row>
    <row r="3514" spans="3:11">
      <c r="C3514"/>
      <c r="K3514" s="73"/>
    </row>
    <row r="3515" spans="3:11">
      <c r="C3515"/>
      <c r="K3515" s="73"/>
    </row>
    <row r="3516" spans="3:11">
      <c r="C3516"/>
      <c r="K3516" s="73"/>
    </row>
    <row r="3517" spans="3:11">
      <c r="C3517"/>
      <c r="K3517" s="73"/>
    </row>
    <row r="3518" spans="3:11">
      <c r="C3518"/>
      <c r="K3518" s="73"/>
    </row>
    <row r="3519" spans="3:11">
      <c r="C3519"/>
      <c r="K3519" s="73"/>
    </row>
    <row r="3520" spans="3:11">
      <c r="C3520"/>
      <c r="K3520" s="73"/>
    </row>
    <row r="3521" spans="3:11">
      <c r="C3521"/>
      <c r="K3521" s="73"/>
    </row>
    <row r="3522" spans="3:11">
      <c r="C3522"/>
      <c r="K3522" s="73"/>
    </row>
    <row r="3523" spans="3:11">
      <c r="C3523"/>
      <c r="K3523" s="73"/>
    </row>
    <row r="3524" spans="3:11">
      <c r="C3524"/>
      <c r="K3524" s="73"/>
    </row>
    <row r="3525" spans="3:11">
      <c r="C3525"/>
      <c r="K3525" s="73"/>
    </row>
    <row r="3526" spans="3:11">
      <c r="C3526"/>
      <c r="K3526" s="73"/>
    </row>
    <row r="3527" spans="3:11">
      <c r="C3527"/>
      <c r="K3527" s="73"/>
    </row>
    <row r="3528" spans="3:11">
      <c r="C3528"/>
      <c r="K3528" s="73"/>
    </row>
    <row r="3529" spans="3:11">
      <c r="C3529"/>
      <c r="K3529" s="73"/>
    </row>
    <row r="3530" spans="3:11">
      <c r="C3530"/>
      <c r="K3530" s="73"/>
    </row>
    <row r="3531" spans="3:11">
      <c r="C3531"/>
      <c r="K3531" s="73"/>
    </row>
    <row r="3532" spans="3:11">
      <c r="C3532"/>
      <c r="K3532" s="73"/>
    </row>
    <row r="3533" spans="3:11">
      <c r="C3533"/>
      <c r="K3533" s="73"/>
    </row>
    <row r="3534" spans="3:11">
      <c r="C3534"/>
      <c r="K3534" s="73"/>
    </row>
    <row r="3535" spans="3:11">
      <c r="C3535"/>
      <c r="K3535" s="73"/>
    </row>
    <row r="3536" spans="3:11">
      <c r="C3536"/>
      <c r="K3536" s="73"/>
    </row>
    <row r="3537" spans="3:11">
      <c r="C3537"/>
      <c r="K3537" s="73"/>
    </row>
    <row r="3538" spans="3:11">
      <c r="C3538"/>
      <c r="K3538" s="73"/>
    </row>
    <row r="3539" spans="3:11">
      <c r="C3539"/>
      <c r="K3539" s="73"/>
    </row>
    <row r="3540" spans="3:11">
      <c r="C3540"/>
      <c r="K3540" s="73"/>
    </row>
    <row r="3541" spans="3:11">
      <c r="C3541"/>
      <c r="K3541" s="73"/>
    </row>
    <row r="3542" spans="3:11">
      <c r="C3542"/>
      <c r="K3542" s="73"/>
    </row>
    <row r="3543" spans="3:11">
      <c r="C3543"/>
      <c r="K3543" s="73"/>
    </row>
    <row r="3544" spans="3:11">
      <c r="C3544"/>
      <c r="K3544" s="73"/>
    </row>
    <row r="3545" spans="3:11">
      <c r="C3545"/>
      <c r="K3545" s="73"/>
    </row>
    <row r="3546" spans="3:11">
      <c r="C3546"/>
      <c r="K3546" s="73"/>
    </row>
    <row r="3547" spans="3:11">
      <c r="C3547"/>
      <c r="K3547" s="73"/>
    </row>
    <row r="3548" spans="3:11">
      <c r="C3548"/>
      <c r="K3548" s="73"/>
    </row>
    <row r="3549" spans="3:11">
      <c r="C3549"/>
      <c r="K3549" s="73"/>
    </row>
    <row r="3550" spans="3:11">
      <c r="C3550"/>
      <c r="K3550" s="73"/>
    </row>
    <row r="3551" spans="3:11">
      <c r="C3551"/>
      <c r="K3551" s="73"/>
    </row>
    <row r="3552" spans="3:11">
      <c r="C3552"/>
      <c r="K3552" s="73"/>
    </row>
    <row r="3553" spans="3:11">
      <c r="C3553"/>
      <c r="K3553" s="73"/>
    </row>
    <row r="3554" spans="3:11">
      <c r="C3554"/>
      <c r="K3554" s="73"/>
    </row>
    <row r="3555" spans="3:11">
      <c r="C3555"/>
      <c r="K3555" s="73"/>
    </row>
    <row r="3556" spans="3:11">
      <c r="C3556"/>
      <c r="K3556" s="73"/>
    </row>
    <row r="3557" spans="3:11">
      <c r="C3557"/>
      <c r="K3557" s="73"/>
    </row>
    <row r="3558" spans="3:11">
      <c r="C3558"/>
      <c r="K3558" s="73"/>
    </row>
    <row r="3559" spans="3:11">
      <c r="C3559"/>
      <c r="K3559" s="73"/>
    </row>
    <row r="3560" spans="3:11">
      <c r="C3560"/>
      <c r="K3560" s="73"/>
    </row>
    <row r="3561" spans="3:11">
      <c r="C3561"/>
      <c r="K3561" s="73"/>
    </row>
    <row r="3562" spans="3:11">
      <c r="C3562"/>
      <c r="K3562" s="73"/>
    </row>
    <row r="3563" spans="3:11">
      <c r="C3563"/>
      <c r="K3563" s="73"/>
    </row>
    <row r="3564" spans="3:11">
      <c r="C3564"/>
      <c r="K3564" s="73"/>
    </row>
    <row r="3565" spans="3:11">
      <c r="C3565"/>
      <c r="K3565" s="73"/>
    </row>
    <row r="3566" spans="3:11">
      <c r="C3566"/>
      <c r="K3566" s="73"/>
    </row>
    <row r="3567" spans="3:11">
      <c r="C3567"/>
      <c r="K3567" s="73"/>
    </row>
    <row r="3568" spans="3:11">
      <c r="C3568"/>
      <c r="K3568" s="73"/>
    </row>
    <row r="3569" spans="3:11">
      <c r="C3569"/>
      <c r="K3569" s="73"/>
    </row>
    <row r="3570" spans="3:11">
      <c r="C3570"/>
      <c r="K3570" s="73"/>
    </row>
    <row r="3571" spans="3:11">
      <c r="C3571"/>
      <c r="K3571" s="73"/>
    </row>
    <row r="3572" spans="3:11">
      <c r="C3572"/>
      <c r="K3572" s="73"/>
    </row>
    <row r="3573" spans="3:11">
      <c r="C3573"/>
      <c r="K3573" s="73"/>
    </row>
    <row r="3574" spans="3:11">
      <c r="C3574"/>
      <c r="K3574" s="73"/>
    </row>
    <row r="3575" spans="3:11">
      <c r="C3575"/>
      <c r="K3575" s="73"/>
    </row>
    <row r="3576" spans="3:11">
      <c r="C3576"/>
      <c r="K3576" s="73"/>
    </row>
    <row r="3577" spans="3:11">
      <c r="C3577"/>
      <c r="K3577" s="73"/>
    </row>
    <row r="3578" spans="3:11">
      <c r="C3578"/>
      <c r="K3578" s="73"/>
    </row>
    <row r="3579" spans="3:11">
      <c r="C3579"/>
      <c r="K3579" s="73"/>
    </row>
    <row r="3580" spans="3:11">
      <c r="C3580"/>
      <c r="K3580" s="73"/>
    </row>
    <row r="3581" spans="3:11">
      <c r="C3581"/>
      <c r="K3581" s="73"/>
    </row>
    <row r="3582" spans="3:11">
      <c r="C3582"/>
      <c r="K3582" s="73"/>
    </row>
    <row r="3583" spans="3:11">
      <c r="C3583"/>
      <c r="K3583" s="73"/>
    </row>
    <row r="3584" spans="3:11">
      <c r="C3584"/>
      <c r="K3584" s="73"/>
    </row>
    <row r="3585" spans="3:11">
      <c r="C3585"/>
      <c r="K3585" s="73"/>
    </row>
    <row r="3586" spans="3:11">
      <c r="C3586"/>
      <c r="K3586" s="73"/>
    </row>
    <row r="3587" spans="3:11">
      <c r="C3587"/>
      <c r="K3587" s="73"/>
    </row>
    <row r="3588" spans="3:11">
      <c r="C3588"/>
      <c r="K3588" s="73"/>
    </row>
    <row r="3589" spans="3:11">
      <c r="C3589"/>
      <c r="K3589" s="73"/>
    </row>
    <row r="3590" spans="3:11">
      <c r="C3590"/>
      <c r="K3590" s="73"/>
    </row>
    <row r="3591" spans="3:11">
      <c r="C3591"/>
      <c r="K3591" s="73"/>
    </row>
    <row r="3592" spans="3:11">
      <c r="C3592"/>
      <c r="K3592" s="73"/>
    </row>
    <row r="3593" spans="3:11">
      <c r="C3593"/>
      <c r="K3593" s="73"/>
    </row>
    <row r="3594" spans="3:11">
      <c r="C3594"/>
      <c r="K3594" s="73"/>
    </row>
    <row r="3595" spans="3:11">
      <c r="C3595"/>
      <c r="K3595" s="73"/>
    </row>
    <row r="3596" spans="3:11">
      <c r="C3596"/>
      <c r="K3596" s="73"/>
    </row>
    <row r="3597" spans="3:11">
      <c r="C3597"/>
      <c r="K3597" s="73"/>
    </row>
    <row r="3598" spans="3:11">
      <c r="C3598"/>
      <c r="K3598" s="73"/>
    </row>
    <row r="3599" spans="3:11">
      <c r="C3599"/>
      <c r="K3599" s="73"/>
    </row>
    <row r="3600" spans="3:11">
      <c r="C3600"/>
      <c r="K3600" s="73"/>
    </row>
    <row r="3601" spans="3:11">
      <c r="C3601"/>
      <c r="K3601" s="73"/>
    </row>
    <row r="3602" spans="3:11">
      <c r="C3602"/>
      <c r="K3602" s="73"/>
    </row>
    <row r="3603" spans="3:11">
      <c r="C3603"/>
      <c r="K3603" s="73"/>
    </row>
    <row r="3604" spans="3:11">
      <c r="C3604"/>
      <c r="K3604" s="73"/>
    </row>
    <row r="3605" spans="3:11">
      <c r="C3605"/>
      <c r="K3605" s="73"/>
    </row>
    <row r="3606" spans="3:11">
      <c r="C3606"/>
      <c r="K3606" s="73"/>
    </row>
    <row r="3607" spans="3:11">
      <c r="C3607"/>
      <c r="K3607" s="73"/>
    </row>
    <row r="3608" spans="3:11">
      <c r="C3608"/>
      <c r="K3608" s="73"/>
    </row>
    <row r="3609" spans="3:11">
      <c r="C3609"/>
      <c r="K3609" s="73"/>
    </row>
    <row r="3610" spans="3:11">
      <c r="C3610"/>
      <c r="K3610" s="73"/>
    </row>
    <row r="3611" spans="3:11">
      <c r="C3611"/>
      <c r="K3611" s="73"/>
    </row>
    <row r="3612" spans="3:11">
      <c r="C3612"/>
      <c r="K3612" s="73"/>
    </row>
    <row r="3613" spans="3:11">
      <c r="C3613"/>
      <c r="K3613" s="73"/>
    </row>
    <row r="3614" spans="3:11">
      <c r="C3614"/>
      <c r="K3614" s="73"/>
    </row>
    <row r="3615" spans="3:11">
      <c r="C3615"/>
      <c r="K3615" s="73"/>
    </row>
    <row r="3616" spans="3:11">
      <c r="C3616"/>
      <c r="K3616" s="73"/>
    </row>
    <row r="3617" spans="3:11">
      <c r="C3617"/>
      <c r="K3617" s="73"/>
    </row>
    <row r="3618" spans="3:11">
      <c r="C3618"/>
      <c r="K3618" s="73"/>
    </row>
    <row r="3619" spans="3:11">
      <c r="C3619"/>
      <c r="K3619" s="73"/>
    </row>
    <row r="3620" spans="3:11">
      <c r="C3620"/>
      <c r="K3620" s="73"/>
    </row>
    <row r="3621" spans="3:11">
      <c r="C3621"/>
      <c r="K3621" s="73"/>
    </row>
    <row r="3622" spans="3:11">
      <c r="C3622"/>
      <c r="K3622" s="73"/>
    </row>
    <row r="3623" spans="3:11">
      <c r="C3623"/>
      <c r="K3623" s="73"/>
    </row>
    <row r="3624" spans="3:11">
      <c r="C3624"/>
      <c r="K3624" s="73"/>
    </row>
    <row r="3625" spans="3:11">
      <c r="C3625"/>
      <c r="K3625" s="73"/>
    </row>
    <row r="3626" spans="3:11">
      <c r="C3626"/>
      <c r="K3626" s="73"/>
    </row>
    <row r="3627" spans="3:11">
      <c r="C3627"/>
      <c r="K3627" s="73"/>
    </row>
    <row r="3628" spans="3:11">
      <c r="C3628"/>
      <c r="K3628" s="73"/>
    </row>
    <row r="3629" spans="3:11">
      <c r="C3629"/>
      <c r="K3629" s="73"/>
    </row>
    <row r="3630" spans="3:11">
      <c r="C3630"/>
      <c r="K3630" s="73"/>
    </row>
    <row r="3631" spans="3:11">
      <c r="C3631"/>
      <c r="K3631" s="73"/>
    </row>
    <row r="3632" spans="3:11">
      <c r="C3632"/>
      <c r="K3632" s="73"/>
    </row>
    <row r="3633" spans="3:11">
      <c r="C3633"/>
      <c r="K3633" s="73"/>
    </row>
    <row r="3634" spans="3:11">
      <c r="C3634"/>
      <c r="K3634" s="73"/>
    </row>
    <row r="3635" spans="3:11">
      <c r="C3635"/>
      <c r="K3635" s="73"/>
    </row>
    <row r="3636" spans="3:11">
      <c r="C3636"/>
      <c r="K3636" s="73"/>
    </row>
    <row r="3637" spans="3:11">
      <c r="C3637"/>
      <c r="K3637" s="73"/>
    </row>
    <row r="3638" spans="3:11">
      <c r="C3638"/>
      <c r="K3638" s="73"/>
    </row>
    <row r="3639" spans="3:11">
      <c r="C3639"/>
      <c r="K3639" s="73"/>
    </row>
    <row r="3640" spans="3:11">
      <c r="C3640"/>
      <c r="K3640" s="73"/>
    </row>
    <row r="3641" spans="3:11">
      <c r="C3641"/>
      <c r="K3641" s="73"/>
    </row>
    <row r="3642" spans="3:11">
      <c r="C3642"/>
      <c r="K3642" s="73"/>
    </row>
    <row r="3643" spans="3:11">
      <c r="C3643"/>
      <c r="K3643" s="73"/>
    </row>
    <row r="3644" spans="3:11">
      <c r="C3644"/>
      <c r="K3644" s="73"/>
    </row>
    <row r="3645" spans="3:11">
      <c r="C3645"/>
      <c r="K3645" s="73"/>
    </row>
    <row r="3646" spans="3:11">
      <c r="C3646"/>
      <c r="K3646" s="73"/>
    </row>
    <row r="3647" spans="3:11">
      <c r="C3647"/>
      <c r="K3647" s="73"/>
    </row>
    <row r="3648" spans="3:11">
      <c r="C3648"/>
      <c r="K3648" s="73"/>
    </row>
    <row r="3649" spans="3:11">
      <c r="C3649"/>
      <c r="K3649" s="73"/>
    </row>
    <row r="3650" spans="3:11">
      <c r="C3650"/>
      <c r="K3650" s="73"/>
    </row>
    <row r="3651" spans="3:11">
      <c r="C3651"/>
      <c r="K3651" s="73"/>
    </row>
    <row r="3652" spans="3:11">
      <c r="C3652"/>
      <c r="K3652" s="73"/>
    </row>
    <row r="3653" spans="3:11">
      <c r="C3653"/>
      <c r="K3653" s="73"/>
    </row>
    <row r="3654" spans="3:11">
      <c r="C3654"/>
      <c r="K3654" s="73"/>
    </row>
    <row r="3655" spans="3:11">
      <c r="C3655"/>
      <c r="K3655" s="73"/>
    </row>
    <row r="3656" spans="3:11">
      <c r="C3656"/>
      <c r="K3656" s="73"/>
    </row>
    <row r="3657" spans="3:11">
      <c r="C3657"/>
      <c r="K3657" s="73"/>
    </row>
    <row r="3658" spans="3:11">
      <c r="C3658"/>
      <c r="K3658" s="73"/>
    </row>
    <row r="3659" spans="3:11">
      <c r="C3659"/>
      <c r="K3659" s="73"/>
    </row>
    <row r="3660" spans="3:11">
      <c r="C3660"/>
      <c r="K3660" s="73"/>
    </row>
    <row r="3661" spans="3:11">
      <c r="C3661"/>
      <c r="K3661" s="73"/>
    </row>
    <row r="3662" spans="3:11">
      <c r="C3662"/>
      <c r="K3662" s="73"/>
    </row>
    <row r="3663" spans="3:11">
      <c r="C3663"/>
      <c r="K3663" s="73"/>
    </row>
    <row r="3664" spans="3:11">
      <c r="C3664"/>
      <c r="K3664" s="73"/>
    </row>
    <row r="3665" spans="3:11">
      <c r="C3665"/>
      <c r="K3665" s="73"/>
    </row>
    <row r="3666" spans="3:11">
      <c r="C3666"/>
      <c r="K3666" s="73"/>
    </row>
    <row r="3667" spans="3:11">
      <c r="C3667"/>
      <c r="K3667" s="73"/>
    </row>
    <row r="3668" spans="3:11">
      <c r="C3668"/>
      <c r="K3668" s="73"/>
    </row>
    <row r="3669" spans="3:11">
      <c r="C3669"/>
      <c r="K3669" s="73"/>
    </row>
    <row r="3670" spans="3:11">
      <c r="C3670"/>
      <c r="K3670" s="73"/>
    </row>
    <row r="3671" spans="3:11">
      <c r="C3671"/>
      <c r="K3671" s="73"/>
    </row>
    <row r="3672" spans="3:11">
      <c r="C3672"/>
      <c r="K3672" s="73"/>
    </row>
    <row r="3673" spans="3:11">
      <c r="C3673"/>
      <c r="K3673" s="73"/>
    </row>
    <row r="3674" spans="3:11">
      <c r="C3674"/>
      <c r="K3674" s="73"/>
    </row>
    <row r="3675" spans="3:11">
      <c r="C3675"/>
      <c r="K3675" s="73"/>
    </row>
    <row r="3676" spans="3:11">
      <c r="C3676"/>
      <c r="K3676" s="73"/>
    </row>
    <row r="3677" spans="3:11">
      <c r="C3677"/>
      <c r="K3677" s="73"/>
    </row>
    <row r="3678" spans="3:11">
      <c r="C3678"/>
      <c r="K3678" s="73"/>
    </row>
    <row r="3679" spans="3:11">
      <c r="C3679"/>
      <c r="K3679" s="73"/>
    </row>
    <row r="3680" spans="3:11">
      <c r="C3680"/>
      <c r="K3680" s="73"/>
    </row>
    <row r="3681" spans="3:11">
      <c r="C3681"/>
      <c r="K3681" s="73"/>
    </row>
    <row r="3682" spans="3:11">
      <c r="C3682"/>
      <c r="K3682" s="73"/>
    </row>
    <row r="3683" spans="3:11">
      <c r="C3683"/>
      <c r="K3683" s="73"/>
    </row>
    <row r="3684" spans="3:11">
      <c r="C3684"/>
      <c r="K3684" s="73"/>
    </row>
    <row r="3685" spans="3:11">
      <c r="C3685"/>
      <c r="K3685" s="73"/>
    </row>
    <row r="3686" spans="3:11">
      <c r="C3686"/>
      <c r="K3686" s="73"/>
    </row>
    <row r="3687" spans="3:11">
      <c r="C3687"/>
      <c r="K3687" s="73"/>
    </row>
    <row r="3688" spans="3:11">
      <c r="C3688"/>
      <c r="K3688" s="73"/>
    </row>
    <row r="3689" spans="3:11">
      <c r="C3689"/>
      <c r="K3689" s="73"/>
    </row>
    <row r="3690" spans="3:11">
      <c r="C3690"/>
      <c r="K3690" s="73"/>
    </row>
    <row r="3691" spans="3:11">
      <c r="C3691"/>
      <c r="K3691" s="73"/>
    </row>
    <row r="3692" spans="3:11">
      <c r="C3692"/>
      <c r="K3692" s="73"/>
    </row>
    <row r="3693" spans="3:11">
      <c r="C3693"/>
      <c r="K3693" s="73"/>
    </row>
    <row r="3694" spans="3:11">
      <c r="C3694"/>
      <c r="K3694" s="73"/>
    </row>
    <row r="3695" spans="3:11">
      <c r="C3695"/>
      <c r="K3695" s="73"/>
    </row>
    <row r="3696" spans="3:11">
      <c r="C3696"/>
      <c r="K3696" s="73"/>
    </row>
    <row r="3697" spans="3:11">
      <c r="C3697"/>
      <c r="K3697" s="73"/>
    </row>
    <row r="3698" spans="3:11">
      <c r="C3698"/>
      <c r="K3698" s="73"/>
    </row>
    <row r="3699" spans="3:11">
      <c r="C3699"/>
      <c r="K3699" s="73"/>
    </row>
    <row r="3700" spans="3:11">
      <c r="C3700"/>
      <c r="K3700" s="73"/>
    </row>
    <row r="3701" spans="3:11">
      <c r="C3701"/>
      <c r="K3701" s="73"/>
    </row>
    <row r="3702" spans="3:11">
      <c r="C3702"/>
      <c r="K3702" s="73"/>
    </row>
    <row r="3703" spans="3:11">
      <c r="C3703"/>
      <c r="K3703" s="73"/>
    </row>
    <row r="3704" spans="3:11">
      <c r="C3704"/>
      <c r="K3704" s="73"/>
    </row>
    <row r="3705" spans="3:11">
      <c r="C3705"/>
      <c r="K3705" s="73"/>
    </row>
    <row r="3706" spans="3:11">
      <c r="C3706"/>
      <c r="K3706" s="73"/>
    </row>
    <row r="3707" spans="3:11">
      <c r="C3707"/>
      <c r="K3707" s="73"/>
    </row>
    <row r="3708" spans="3:11">
      <c r="C3708"/>
      <c r="K3708" s="73"/>
    </row>
    <row r="3709" spans="3:11">
      <c r="C3709"/>
      <c r="K3709" s="73"/>
    </row>
    <row r="3710" spans="3:11">
      <c r="C3710"/>
      <c r="K3710" s="73"/>
    </row>
    <row r="3711" spans="3:11">
      <c r="C3711"/>
      <c r="K3711" s="73"/>
    </row>
    <row r="3712" spans="3:11">
      <c r="C3712"/>
      <c r="K3712" s="73"/>
    </row>
    <row r="3713" spans="3:11">
      <c r="C3713"/>
      <c r="K3713" s="73"/>
    </row>
    <row r="3714" spans="3:11">
      <c r="C3714"/>
      <c r="K3714" s="73"/>
    </row>
    <row r="3715" spans="3:11">
      <c r="C3715"/>
      <c r="K3715" s="73"/>
    </row>
    <row r="3716" spans="3:11">
      <c r="C3716"/>
      <c r="K3716" s="73"/>
    </row>
    <row r="3717" spans="3:11">
      <c r="C3717"/>
      <c r="K3717" s="73"/>
    </row>
    <row r="3718" spans="3:11">
      <c r="C3718"/>
      <c r="K3718" s="73"/>
    </row>
    <row r="3719" spans="3:11">
      <c r="C3719"/>
      <c r="K3719" s="73"/>
    </row>
    <row r="3720" spans="3:11">
      <c r="C3720"/>
      <c r="K3720" s="73"/>
    </row>
    <row r="3721" spans="3:11">
      <c r="C3721"/>
      <c r="K3721" s="73"/>
    </row>
    <row r="3722" spans="3:11">
      <c r="C3722"/>
      <c r="K3722" s="73"/>
    </row>
    <row r="3723" spans="3:11">
      <c r="C3723"/>
      <c r="K3723" s="73"/>
    </row>
    <row r="3724" spans="3:11">
      <c r="C3724"/>
      <c r="K3724" s="73"/>
    </row>
    <row r="3725" spans="3:11">
      <c r="C3725"/>
      <c r="K3725" s="73"/>
    </row>
    <row r="3726" spans="3:11">
      <c r="C3726"/>
      <c r="K3726" s="73"/>
    </row>
    <row r="3727" spans="3:11">
      <c r="C3727"/>
      <c r="K3727" s="73"/>
    </row>
    <row r="3728" spans="3:11">
      <c r="C3728"/>
      <c r="K3728" s="73"/>
    </row>
    <row r="3729" spans="3:11">
      <c r="C3729"/>
      <c r="K3729" s="73"/>
    </row>
    <row r="3730" spans="3:11">
      <c r="C3730"/>
      <c r="K3730" s="73"/>
    </row>
    <row r="3731" spans="3:11">
      <c r="C3731"/>
      <c r="K3731" s="73"/>
    </row>
    <row r="3732" spans="3:11">
      <c r="C3732"/>
      <c r="K3732" s="73"/>
    </row>
    <row r="3733" spans="3:11">
      <c r="C3733"/>
      <c r="K3733" s="73"/>
    </row>
    <row r="3734" spans="3:11">
      <c r="C3734"/>
      <c r="K3734" s="73"/>
    </row>
    <row r="3735" spans="3:11">
      <c r="C3735"/>
      <c r="K3735" s="73"/>
    </row>
    <row r="3736" spans="3:11">
      <c r="C3736"/>
      <c r="K3736" s="73"/>
    </row>
    <row r="3737" spans="3:11">
      <c r="C3737"/>
      <c r="K3737" s="73"/>
    </row>
    <row r="3738" spans="3:11">
      <c r="C3738"/>
      <c r="K3738" s="73"/>
    </row>
    <row r="3739" spans="3:11">
      <c r="C3739"/>
      <c r="K3739" s="73"/>
    </row>
    <row r="3740" spans="3:11">
      <c r="C3740"/>
      <c r="K3740" s="73"/>
    </row>
    <row r="3741" spans="3:11">
      <c r="C3741"/>
      <c r="K3741" s="73"/>
    </row>
    <row r="3742" spans="3:11">
      <c r="C3742"/>
      <c r="K3742" s="73"/>
    </row>
    <row r="3743" spans="3:11">
      <c r="C3743"/>
      <c r="K3743" s="73"/>
    </row>
    <row r="3744" spans="3:11">
      <c r="C3744"/>
      <c r="K3744" s="73"/>
    </row>
    <row r="3745" spans="3:11">
      <c r="C3745"/>
      <c r="K3745" s="73"/>
    </row>
    <row r="3746" spans="3:11">
      <c r="C3746"/>
      <c r="K3746" s="73"/>
    </row>
    <row r="3747" spans="3:11">
      <c r="C3747"/>
      <c r="K3747" s="73"/>
    </row>
    <row r="3748" spans="3:11">
      <c r="C3748"/>
      <c r="K3748" s="73"/>
    </row>
    <row r="3749" spans="3:11">
      <c r="C3749"/>
      <c r="K3749" s="73"/>
    </row>
    <row r="3750" spans="3:11">
      <c r="C3750"/>
      <c r="K3750" s="73"/>
    </row>
    <row r="3751" spans="3:11">
      <c r="C3751"/>
      <c r="K3751" s="73"/>
    </row>
    <row r="3752" spans="3:11">
      <c r="C3752"/>
      <c r="K3752" s="73"/>
    </row>
    <row r="3753" spans="3:11">
      <c r="C3753"/>
      <c r="K3753" s="73"/>
    </row>
    <row r="3754" spans="3:11">
      <c r="C3754"/>
      <c r="K3754" s="73"/>
    </row>
    <row r="3755" spans="3:11">
      <c r="C3755"/>
      <c r="K3755" s="73"/>
    </row>
    <row r="3756" spans="3:11">
      <c r="C3756"/>
      <c r="K3756" s="73"/>
    </row>
    <row r="3757" spans="3:11">
      <c r="C3757"/>
      <c r="K3757" s="73"/>
    </row>
    <row r="3758" spans="3:11">
      <c r="C3758"/>
      <c r="K3758" s="73"/>
    </row>
    <row r="3759" spans="3:11">
      <c r="C3759"/>
      <c r="K3759" s="73"/>
    </row>
    <row r="3760" spans="3:11">
      <c r="C3760"/>
      <c r="K3760" s="73"/>
    </row>
    <row r="3761" spans="3:11">
      <c r="C3761"/>
      <c r="K3761" s="73"/>
    </row>
    <row r="3762" spans="3:11">
      <c r="C3762"/>
      <c r="K3762" s="73"/>
    </row>
    <row r="3763" spans="3:11">
      <c r="C3763"/>
      <c r="K3763" s="73"/>
    </row>
    <row r="3764" spans="3:11">
      <c r="C3764"/>
      <c r="K3764" s="73"/>
    </row>
    <row r="3765" spans="3:11">
      <c r="C3765"/>
      <c r="K3765" s="73"/>
    </row>
    <row r="3766" spans="3:11">
      <c r="C3766"/>
      <c r="K3766" s="73"/>
    </row>
    <row r="3767" spans="3:11">
      <c r="C3767"/>
      <c r="K3767" s="73"/>
    </row>
    <row r="3768" spans="3:11">
      <c r="C3768"/>
      <c r="K3768" s="73"/>
    </row>
    <row r="3769" spans="3:11">
      <c r="C3769"/>
      <c r="K3769" s="73"/>
    </row>
    <row r="3770" spans="3:11">
      <c r="C3770"/>
      <c r="K3770" s="73"/>
    </row>
    <row r="3771" spans="3:11">
      <c r="C3771"/>
      <c r="K3771" s="73"/>
    </row>
    <row r="3772" spans="3:11">
      <c r="C3772"/>
      <c r="K3772" s="73"/>
    </row>
    <row r="3773" spans="3:11">
      <c r="C3773"/>
      <c r="K3773" s="73"/>
    </row>
    <row r="3774" spans="3:11">
      <c r="C3774"/>
      <c r="K3774" s="73"/>
    </row>
    <row r="3775" spans="3:11">
      <c r="C3775"/>
      <c r="K3775" s="73"/>
    </row>
    <row r="3776" spans="3:11">
      <c r="C3776"/>
      <c r="K3776" s="73"/>
    </row>
    <row r="3777" spans="3:11">
      <c r="C3777"/>
      <c r="K3777" s="73"/>
    </row>
    <row r="3778" spans="3:11">
      <c r="C3778"/>
      <c r="K3778" s="73"/>
    </row>
    <row r="3779" spans="3:11">
      <c r="C3779"/>
      <c r="K3779" s="73"/>
    </row>
    <row r="3780" spans="3:11">
      <c r="C3780"/>
      <c r="K3780" s="73"/>
    </row>
    <row r="3781" spans="3:11">
      <c r="C3781"/>
      <c r="K3781" s="73"/>
    </row>
    <row r="3782" spans="3:11">
      <c r="C3782"/>
      <c r="K3782" s="73"/>
    </row>
    <row r="3783" spans="3:11">
      <c r="C3783"/>
      <c r="K3783" s="73"/>
    </row>
    <row r="3784" spans="3:11">
      <c r="C3784"/>
      <c r="K3784" s="73"/>
    </row>
    <row r="3785" spans="3:11">
      <c r="C3785"/>
      <c r="K3785" s="73"/>
    </row>
    <row r="3786" spans="3:11">
      <c r="C3786"/>
      <c r="K3786" s="73"/>
    </row>
    <row r="3787" spans="3:11">
      <c r="C3787"/>
      <c r="K3787" s="73"/>
    </row>
    <row r="3788" spans="3:11">
      <c r="C3788"/>
      <c r="K3788" s="73"/>
    </row>
    <row r="3789" spans="3:11">
      <c r="C3789"/>
      <c r="K3789" s="73"/>
    </row>
    <row r="3790" spans="3:11">
      <c r="C3790"/>
      <c r="K3790" s="73"/>
    </row>
    <row r="3791" spans="3:11">
      <c r="C3791"/>
      <c r="K3791" s="73"/>
    </row>
    <row r="3792" spans="3:11">
      <c r="C3792"/>
      <c r="K3792" s="73"/>
    </row>
    <row r="3793" spans="3:11">
      <c r="C3793"/>
      <c r="K3793" s="73"/>
    </row>
    <row r="3794" spans="3:11">
      <c r="C3794"/>
      <c r="K3794" s="73"/>
    </row>
    <row r="3795" spans="3:11">
      <c r="C3795"/>
      <c r="K3795" s="73"/>
    </row>
    <row r="3796" spans="3:11">
      <c r="C3796"/>
      <c r="K3796" s="73"/>
    </row>
    <row r="3797" spans="3:11">
      <c r="C3797"/>
      <c r="K3797" s="73"/>
    </row>
    <row r="3798" spans="3:11">
      <c r="C3798"/>
      <c r="K3798" s="73"/>
    </row>
    <row r="3799" spans="3:11">
      <c r="C3799"/>
      <c r="K3799" s="73"/>
    </row>
    <row r="3800" spans="3:11">
      <c r="C3800"/>
      <c r="K3800" s="73"/>
    </row>
    <row r="3801" spans="3:11">
      <c r="C3801"/>
      <c r="K3801" s="73"/>
    </row>
    <row r="3802" spans="3:11">
      <c r="C3802"/>
      <c r="K3802" s="73"/>
    </row>
    <row r="3803" spans="3:11">
      <c r="C3803"/>
      <c r="K3803" s="73"/>
    </row>
    <row r="3804" spans="3:11">
      <c r="C3804"/>
      <c r="K3804" s="73"/>
    </row>
    <row r="3805" spans="3:11">
      <c r="C3805"/>
      <c r="K3805" s="73"/>
    </row>
    <row r="3806" spans="3:11">
      <c r="C3806"/>
      <c r="K3806" s="73"/>
    </row>
    <row r="3807" spans="3:11">
      <c r="C3807"/>
      <c r="K3807" s="73"/>
    </row>
    <row r="3808" spans="3:11">
      <c r="C3808"/>
      <c r="K3808" s="73"/>
    </row>
    <row r="3809" spans="3:11">
      <c r="C3809"/>
      <c r="K3809" s="73"/>
    </row>
    <row r="3810" spans="3:11">
      <c r="C3810"/>
      <c r="K3810" s="73"/>
    </row>
    <row r="3811" spans="3:11">
      <c r="C3811"/>
      <c r="K3811" s="73"/>
    </row>
    <row r="3812" spans="3:11">
      <c r="C3812"/>
      <c r="K3812" s="73"/>
    </row>
    <row r="3813" spans="3:11">
      <c r="C3813"/>
      <c r="K3813" s="73"/>
    </row>
    <row r="3814" spans="3:11">
      <c r="C3814"/>
      <c r="K3814" s="73"/>
    </row>
    <row r="3815" spans="3:11">
      <c r="C3815"/>
      <c r="K3815" s="73"/>
    </row>
    <row r="3816" spans="3:11">
      <c r="C3816"/>
      <c r="K3816" s="73"/>
    </row>
    <row r="3817" spans="3:11">
      <c r="C3817"/>
      <c r="K3817" s="73"/>
    </row>
    <row r="3818" spans="3:11">
      <c r="C3818"/>
      <c r="K3818" s="73"/>
    </row>
    <row r="3819" spans="3:11">
      <c r="C3819"/>
      <c r="K3819" s="73"/>
    </row>
    <row r="3820" spans="3:11">
      <c r="C3820"/>
      <c r="K3820" s="73"/>
    </row>
    <row r="3821" spans="3:11">
      <c r="C3821"/>
      <c r="K3821" s="73"/>
    </row>
    <row r="3822" spans="3:11">
      <c r="C3822"/>
      <c r="K3822" s="73"/>
    </row>
    <row r="3823" spans="3:11">
      <c r="C3823"/>
      <c r="K3823" s="73"/>
    </row>
    <row r="3824" spans="3:11">
      <c r="C3824"/>
      <c r="K3824" s="73"/>
    </row>
    <row r="3825" spans="3:11">
      <c r="C3825"/>
      <c r="K3825" s="73"/>
    </row>
    <row r="3826" spans="3:11">
      <c r="C3826"/>
      <c r="K3826" s="73"/>
    </row>
    <row r="3827" spans="3:11">
      <c r="C3827"/>
      <c r="K3827" s="73"/>
    </row>
    <row r="3828" spans="3:11">
      <c r="C3828"/>
      <c r="K3828" s="73"/>
    </row>
    <row r="3829" spans="3:11">
      <c r="C3829"/>
      <c r="K3829" s="73"/>
    </row>
    <row r="3830" spans="3:11">
      <c r="C3830"/>
      <c r="K3830" s="73"/>
    </row>
    <row r="3831" spans="3:11">
      <c r="C3831"/>
      <c r="K3831" s="73"/>
    </row>
    <row r="3832" spans="3:11">
      <c r="C3832"/>
      <c r="K3832" s="73"/>
    </row>
    <row r="3833" spans="3:11">
      <c r="C3833"/>
      <c r="K3833" s="73"/>
    </row>
    <row r="3834" spans="3:11">
      <c r="C3834"/>
      <c r="K3834" s="73"/>
    </row>
    <row r="3835" spans="3:11">
      <c r="C3835"/>
      <c r="K3835" s="73"/>
    </row>
    <row r="3836" spans="3:11">
      <c r="C3836"/>
      <c r="K3836" s="73"/>
    </row>
    <row r="3837" spans="3:11">
      <c r="C3837"/>
      <c r="K3837" s="73"/>
    </row>
    <row r="3838" spans="3:11">
      <c r="C3838"/>
      <c r="K3838" s="73"/>
    </row>
    <row r="3839" spans="3:11">
      <c r="C3839"/>
      <c r="K3839" s="73"/>
    </row>
    <row r="3840" spans="3:11">
      <c r="C3840"/>
      <c r="K3840" s="73"/>
    </row>
    <row r="3841" spans="3:11">
      <c r="C3841"/>
      <c r="K3841" s="73"/>
    </row>
    <row r="3842" spans="3:11">
      <c r="C3842"/>
      <c r="K3842" s="73"/>
    </row>
    <row r="3843" spans="3:11">
      <c r="C3843"/>
      <c r="K3843" s="73"/>
    </row>
    <row r="3844" spans="3:11">
      <c r="C3844"/>
      <c r="K3844" s="73"/>
    </row>
    <row r="3845" spans="3:11">
      <c r="C3845"/>
      <c r="K3845" s="73"/>
    </row>
    <row r="3846" spans="3:11">
      <c r="C3846"/>
      <c r="K3846" s="73"/>
    </row>
    <row r="3847" spans="3:11">
      <c r="C3847"/>
      <c r="K3847" s="73"/>
    </row>
    <row r="3848" spans="3:11">
      <c r="C3848"/>
      <c r="K3848" s="73"/>
    </row>
    <row r="3849" spans="3:11">
      <c r="C3849"/>
      <c r="K3849" s="73"/>
    </row>
    <row r="3850" spans="3:11">
      <c r="C3850"/>
      <c r="K3850" s="73"/>
    </row>
    <row r="3851" spans="3:11">
      <c r="C3851"/>
      <c r="K3851" s="73"/>
    </row>
    <row r="3852" spans="3:11">
      <c r="C3852"/>
      <c r="K3852" s="73"/>
    </row>
    <row r="3853" spans="3:11">
      <c r="C3853"/>
      <c r="K3853" s="73"/>
    </row>
    <row r="3854" spans="3:11">
      <c r="C3854"/>
      <c r="K3854" s="73"/>
    </row>
    <row r="3855" spans="3:11">
      <c r="C3855"/>
      <c r="K3855" s="73"/>
    </row>
    <row r="3856" spans="3:11">
      <c r="C3856"/>
      <c r="K3856" s="73"/>
    </row>
    <row r="3857" spans="3:11">
      <c r="C3857"/>
      <c r="K3857" s="73"/>
    </row>
    <row r="3858" spans="3:11">
      <c r="C3858"/>
      <c r="K3858" s="73"/>
    </row>
    <row r="3859" spans="3:11">
      <c r="C3859"/>
      <c r="K3859" s="73"/>
    </row>
    <row r="3860" spans="3:11">
      <c r="C3860"/>
      <c r="K3860" s="73"/>
    </row>
    <row r="3861" spans="3:11">
      <c r="C3861"/>
      <c r="K3861" s="73"/>
    </row>
    <row r="3862" spans="3:11">
      <c r="C3862"/>
      <c r="K3862" s="73"/>
    </row>
    <row r="3863" spans="3:11">
      <c r="C3863"/>
      <c r="K3863" s="73"/>
    </row>
    <row r="3864" spans="3:11">
      <c r="C3864"/>
      <c r="K3864" s="73"/>
    </row>
    <row r="3865" spans="3:11">
      <c r="C3865"/>
      <c r="K3865" s="73"/>
    </row>
    <row r="3866" spans="3:11">
      <c r="C3866"/>
      <c r="K3866" s="73"/>
    </row>
    <row r="3867" spans="3:11">
      <c r="C3867"/>
      <c r="K3867" s="73"/>
    </row>
    <row r="3868" spans="3:11">
      <c r="C3868"/>
      <c r="K3868" s="73"/>
    </row>
    <row r="3869" spans="3:11">
      <c r="C3869"/>
      <c r="K3869" s="73"/>
    </row>
    <row r="3870" spans="3:11">
      <c r="C3870"/>
      <c r="K3870" s="73"/>
    </row>
    <row r="3871" spans="3:11">
      <c r="C3871"/>
      <c r="K3871" s="73"/>
    </row>
    <row r="3872" spans="3:11">
      <c r="C3872"/>
      <c r="K3872" s="73"/>
    </row>
    <row r="3873" spans="3:11">
      <c r="C3873"/>
      <c r="K3873" s="73"/>
    </row>
    <row r="3874" spans="3:11">
      <c r="C3874"/>
      <c r="K3874" s="73"/>
    </row>
    <row r="3875" spans="3:11">
      <c r="C3875"/>
      <c r="K3875" s="73"/>
    </row>
    <row r="3876" spans="3:11">
      <c r="C3876"/>
      <c r="K3876" s="73"/>
    </row>
    <row r="3877" spans="3:11">
      <c r="C3877"/>
      <c r="K3877" s="73"/>
    </row>
    <row r="3878" spans="3:11">
      <c r="C3878"/>
      <c r="K3878" s="73"/>
    </row>
    <row r="3879" spans="3:11">
      <c r="C3879"/>
      <c r="K3879" s="73"/>
    </row>
    <row r="3880" spans="3:11">
      <c r="C3880"/>
      <c r="K3880" s="73"/>
    </row>
    <row r="3881" spans="3:11">
      <c r="C3881"/>
      <c r="K3881" s="73"/>
    </row>
    <row r="3882" spans="3:11">
      <c r="C3882"/>
      <c r="K3882" s="73"/>
    </row>
    <row r="3883" spans="3:11">
      <c r="C3883"/>
      <c r="K3883" s="73"/>
    </row>
    <row r="3884" spans="3:11">
      <c r="C3884"/>
      <c r="K3884" s="73"/>
    </row>
    <row r="3885" spans="3:11">
      <c r="C3885"/>
      <c r="K3885" s="73"/>
    </row>
    <row r="3886" spans="3:11">
      <c r="C3886"/>
      <c r="K3886" s="73"/>
    </row>
    <row r="3887" spans="3:11">
      <c r="C3887"/>
      <c r="K3887" s="73"/>
    </row>
    <row r="3888" spans="3:11">
      <c r="C3888"/>
      <c r="K3888" s="73"/>
    </row>
    <row r="3889" spans="3:11">
      <c r="C3889"/>
      <c r="K3889" s="73"/>
    </row>
    <row r="3890" spans="3:11">
      <c r="C3890"/>
      <c r="K3890" s="73"/>
    </row>
    <row r="3891" spans="3:11">
      <c r="C3891"/>
      <c r="K3891" s="73"/>
    </row>
    <row r="3892" spans="3:11">
      <c r="C3892"/>
      <c r="K3892" s="73"/>
    </row>
    <row r="3893" spans="3:11">
      <c r="C3893"/>
      <c r="K3893" s="73"/>
    </row>
    <row r="3894" spans="3:11">
      <c r="C3894"/>
      <c r="K3894" s="73"/>
    </row>
    <row r="3895" spans="3:11">
      <c r="C3895"/>
      <c r="K3895" s="73"/>
    </row>
    <row r="3896" spans="3:11">
      <c r="C3896"/>
      <c r="K3896" s="73"/>
    </row>
    <row r="3897" spans="3:11">
      <c r="C3897"/>
      <c r="K3897" s="73"/>
    </row>
    <row r="3898" spans="3:11">
      <c r="C3898"/>
      <c r="K3898" s="73"/>
    </row>
    <row r="3899" spans="3:11">
      <c r="C3899"/>
      <c r="K3899" s="73"/>
    </row>
    <row r="3900" spans="3:11">
      <c r="C3900"/>
      <c r="K3900" s="73"/>
    </row>
    <row r="3901" spans="3:11">
      <c r="C3901"/>
      <c r="K3901" s="73"/>
    </row>
    <row r="3902" spans="3:11">
      <c r="C3902"/>
      <c r="K3902" s="73"/>
    </row>
    <row r="3903" spans="3:11">
      <c r="C3903"/>
      <c r="K3903" s="73"/>
    </row>
    <row r="3904" spans="3:11">
      <c r="C3904"/>
      <c r="K3904" s="73"/>
    </row>
    <row r="3905" spans="3:11">
      <c r="C3905"/>
      <c r="K3905" s="73"/>
    </row>
    <row r="3906" spans="3:11">
      <c r="C3906"/>
      <c r="K3906" s="73"/>
    </row>
    <row r="3907" spans="3:11">
      <c r="C3907"/>
      <c r="K3907" s="73"/>
    </row>
    <row r="3908" spans="3:11">
      <c r="C3908"/>
      <c r="K3908" s="73"/>
    </row>
    <row r="3909" spans="3:11">
      <c r="C3909"/>
      <c r="K3909" s="73"/>
    </row>
    <row r="3910" spans="3:11">
      <c r="C3910"/>
      <c r="K3910" s="73"/>
    </row>
    <row r="3911" spans="3:11">
      <c r="C3911"/>
      <c r="K3911" s="73"/>
    </row>
    <row r="3912" spans="3:11">
      <c r="C3912"/>
      <c r="K3912" s="73"/>
    </row>
    <row r="3913" spans="3:11">
      <c r="C3913"/>
      <c r="K3913" s="73"/>
    </row>
    <row r="3914" spans="3:11">
      <c r="C3914"/>
      <c r="K3914" s="73"/>
    </row>
    <row r="3915" spans="3:11">
      <c r="C3915"/>
      <c r="K3915" s="73"/>
    </row>
    <row r="3916" spans="3:11">
      <c r="C3916"/>
      <c r="K3916" s="73"/>
    </row>
    <row r="3917" spans="3:11">
      <c r="C3917"/>
      <c r="K3917" s="73"/>
    </row>
    <row r="3918" spans="3:11">
      <c r="C3918"/>
      <c r="K3918" s="73"/>
    </row>
    <row r="3919" spans="3:11">
      <c r="C3919"/>
      <c r="K3919" s="73"/>
    </row>
    <row r="3920" spans="3:11">
      <c r="C3920"/>
      <c r="K3920" s="73"/>
    </row>
    <row r="3921" spans="3:11">
      <c r="C3921"/>
      <c r="K3921" s="73"/>
    </row>
    <row r="3922" spans="3:11">
      <c r="C3922"/>
      <c r="K3922" s="73"/>
    </row>
    <row r="3923" spans="3:11">
      <c r="C3923"/>
      <c r="K3923" s="73"/>
    </row>
    <row r="3924" spans="3:11">
      <c r="C3924"/>
      <c r="K3924" s="73"/>
    </row>
    <row r="3925" spans="3:11">
      <c r="C3925"/>
      <c r="K3925" s="73"/>
    </row>
    <row r="3926" spans="3:11">
      <c r="C3926"/>
      <c r="K3926" s="73"/>
    </row>
    <row r="3927" spans="3:11">
      <c r="C3927"/>
      <c r="K3927" s="73"/>
    </row>
    <row r="3928" spans="3:11">
      <c r="C3928"/>
      <c r="K3928" s="73"/>
    </row>
    <row r="3929" spans="3:11">
      <c r="C3929"/>
      <c r="K3929" s="73"/>
    </row>
    <row r="3930" spans="3:11">
      <c r="C3930"/>
      <c r="K3930" s="73"/>
    </row>
    <row r="3931" spans="3:11">
      <c r="C3931"/>
      <c r="K3931" s="73"/>
    </row>
    <row r="3932" spans="3:11">
      <c r="C3932"/>
      <c r="K3932" s="73"/>
    </row>
    <row r="3933" spans="3:11">
      <c r="C3933"/>
      <c r="K3933" s="73"/>
    </row>
    <row r="3934" spans="3:11">
      <c r="C3934"/>
      <c r="K3934" s="73"/>
    </row>
    <row r="3935" spans="3:11">
      <c r="C3935"/>
      <c r="K3935" s="73"/>
    </row>
    <row r="3936" spans="3:11">
      <c r="C3936"/>
      <c r="K3936" s="73"/>
    </row>
    <row r="3937" spans="3:11">
      <c r="C3937"/>
      <c r="K3937" s="73"/>
    </row>
    <row r="3938" spans="3:11">
      <c r="C3938"/>
      <c r="K3938" s="73"/>
    </row>
    <row r="3939" spans="3:11">
      <c r="C3939"/>
      <c r="K3939" s="73"/>
    </row>
    <row r="3940" spans="3:11">
      <c r="C3940"/>
      <c r="K3940" s="73"/>
    </row>
    <row r="3941" spans="3:11">
      <c r="C3941"/>
      <c r="K3941" s="73"/>
    </row>
    <row r="3942" spans="3:11">
      <c r="C3942"/>
      <c r="K3942" s="73"/>
    </row>
    <row r="3943" spans="3:11">
      <c r="C3943"/>
      <c r="K3943" s="73"/>
    </row>
    <row r="3944" spans="3:11">
      <c r="C3944"/>
      <c r="K3944" s="73"/>
    </row>
    <row r="3945" spans="3:11">
      <c r="C3945"/>
      <c r="K3945" s="73"/>
    </row>
    <row r="3946" spans="3:11">
      <c r="C3946"/>
      <c r="K3946" s="73"/>
    </row>
    <row r="3947" spans="3:11">
      <c r="C3947"/>
      <c r="K3947" s="73"/>
    </row>
    <row r="3948" spans="3:11">
      <c r="C3948"/>
      <c r="K3948" s="73"/>
    </row>
    <row r="3949" spans="3:11">
      <c r="C3949"/>
      <c r="K3949" s="73"/>
    </row>
    <row r="3950" spans="3:11">
      <c r="C3950"/>
      <c r="K3950" s="73"/>
    </row>
    <row r="3951" spans="3:11">
      <c r="C3951"/>
      <c r="K3951" s="73"/>
    </row>
    <row r="3952" spans="3:11">
      <c r="C3952"/>
      <c r="K3952" s="73"/>
    </row>
    <row r="3953" spans="3:11">
      <c r="C3953"/>
      <c r="K3953" s="73"/>
    </row>
    <row r="3954" spans="3:11">
      <c r="C3954"/>
      <c r="K3954" s="73"/>
    </row>
    <row r="3955" spans="3:11">
      <c r="C3955"/>
      <c r="K3955" s="73"/>
    </row>
    <row r="3956" spans="3:11">
      <c r="C3956"/>
      <c r="K3956" s="73"/>
    </row>
    <row r="3957" spans="3:11">
      <c r="C3957"/>
      <c r="K3957" s="73"/>
    </row>
    <row r="3958" spans="3:11">
      <c r="C3958"/>
      <c r="K3958" s="73"/>
    </row>
    <row r="3959" spans="3:11">
      <c r="C3959"/>
      <c r="K3959" s="73"/>
    </row>
    <row r="3960" spans="3:11">
      <c r="C3960"/>
      <c r="K3960" s="73"/>
    </row>
    <row r="3961" spans="3:11">
      <c r="C3961"/>
      <c r="K3961" s="73"/>
    </row>
    <row r="3962" spans="3:11">
      <c r="C3962"/>
      <c r="K3962" s="73"/>
    </row>
    <row r="3963" spans="3:11">
      <c r="C3963"/>
      <c r="K3963" s="73"/>
    </row>
    <row r="3964" spans="3:11">
      <c r="C3964"/>
      <c r="K3964" s="73"/>
    </row>
    <row r="3965" spans="3:11">
      <c r="C3965"/>
      <c r="K3965" s="73"/>
    </row>
    <row r="3966" spans="3:11">
      <c r="C3966"/>
      <c r="K3966" s="73"/>
    </row>
    <row r="3967" spans="3:11">
      <c r="C3967"/>
      <c r="K3967" s="73"/>
    </row>
    <row r="3968" spans="3:11">
      <c r="C3968"/>
      <c r="K3968" s="73"/>
    </row>
    <row r="3969" spans="3:11">
      <c r="C3969"/>
      <c r="K3969" s="73"/>
    </row>
    <row r="3970" spans="3:11">
      <c r="C3970"/>
      <c r="K3970" s="73"/>
    </row>
    <row r="3971" spans="3:11">
      <c r="C3971"/>
      <c r="K3971" s="73"/>
    </row>
    <row r="3972" spans="3:11">
      <c r="C3972"/>
      <c r="K3972" s="73"/>
    </row>
    <row r="3973" spans="3:11">
      <c r="C3973"/>
      <c r="K3973" s="73"/>
    </row>
    <row r="3974" spans="3:11">
      <c r="C3974"/>
      <c r="K3974" s="73"/>
    </row>
    <row r="3975" spans="3:11">
      <c r="C3975"/>
      <c r="K3975" s="73"/>
    </row>
    <row r="3976" spans="3:11">
      <c r="C3976"/>
      <c r="K3976" s="73"/>
    </row>
    <row r="3977" spans="3:11">
      <c r="C3977"/>
      <c r="K3977" s="73"/>
    </row>
    <row r="3978" spans="3:11">
      <c r="C3978"/>
      <c r="K3978" s="73"/>
    </row>
    <row r="3979" spans="3:11">
      <c r="C3979"/>
      <c r="K3979" s="73"/>
    </row>
    <row r="3980" spans="3:11">
      <c r="C3980"/>
      <c r="K3980" s="73"/>
    </row>
    <row r="3981" spans="3:11">
      <c r="C3981"/>
      <c r="K3981" s="73"/>
    </row>
    <row r="3982" spans="3:11">
      <c r="C3982"/>
      <c r="K3982" s="73"/>
    </row>
    <row r="3983" spans="3:11">
      <c r="C3983"/>
      <c r="K3983" s="73"/>
    </row>
    <row r="3984" spans="3:11">
      <c r="C3984"/>
      <c r="K3984" s="73"/>
    </row>
    <row r="3985" spans="3:11">
      <c r="C3985"/>
      <c r="K3985" s="73"/>
    </row>
    <row r="3986" spans="3:11">
      <c r="C3986"/>
      <c r="K3986" s="73"/>
    </row>
    <row r="3987" spans="3:11">
      <c r="C3987"/>
      <c r="K3987" s="73"/>
    </row>
    <row r="3988" spans="3:11">
      <c r="C3988"/>
      <c r="K3988" s="73"/>
    </row>
    <row r="3989" spans="3:11">
      <c r="C3989"/>
      <c r="K3989" s="73"/>
    </row>
    <row r="3990" spans="3:11">
      <c r="C3990"/>
      <c r="K3990" s="73"/>
    </row>
    <row r="3991" spans="3:11">
      <c r="C3991"/>
      <c r="K3991" s="73"/>
    </row>
    <row r="3992" spans="3:11">
      <c r="C3992"/>
      <c r="K3992" s="73"/>
    </row>
    <row r="3993" spans="3:11">
      <c r="C3993"/>
      <c r="K3993" s="73"/>
    </row>
    <row r="3994" spans="3:11">
      <c r="C3994"/>
      <c r="K3994" s="73"/>
    </row>
    <row r="3995" spans="3:11">
      <c r="C3995"/>
      <c r="K3995" s="73"/>
    </row>
    <row r="3996" spans="3:11">
      <c r="C3996"/>
      <c r="K3996" s="73"/>
    </row>
    <row r="3997" spans="3:11">
      <c r="C3997"/>
      <c r="K3997" s="73"/>
    </row>
    <row r="3998" spans="3:11">
      <c r="C3998"/>
      <c r="K3998" s="73"/>
    </row>
    <row r="3999" spans="3:11">
      <c r="C3999"/>
      <c r="K3999" s="73"/>
    </row>
    <row r="4000" spans="3:11">
      <c r="C4000"/>
      <c r="K4000" s="73"/>
    </row>
    <row r="4001" spans="3:11">
      <c r="C4001"/>
      <c r="K4001" s="73"/>
    </row>
    <row r="4002" spans="3:11">
      <c r="C4002"/>
      <c r="K4002" s="73"/>
    </row>
    <row r="4003" spans="3:11">
      <c r="C4003"/>
      <c r="K4003" s="73"/>
    </row>
    <row r="4004" spans="3:11">
      <c r="C4004"/>
      <c r="K4004" s="73"/>
    </row>
    <row r="4005" spans="3:11">
      <c r="C4005"/>
      <c r="K4005" s="73"/>
    </row>
    <row r="4006" spans="3:11">
      <c r="C4006"/>
      <c r="K4006" s="73"/>
    </row>
    <row r="4007" spans="3:11">
      <c r="C4007"/>
      <c r="K4007" s="73"/>
    </row>
    <row r="4008" spans="3:11">
      <c r="C4008"/>
      <c r="K4008" s="73"/>
    </row>
    <row r="4009" spans="3:11">
      <c r="C4009"/>
      <c r="K4009" s="73"/>
    </row>
    <row r="4010" spans="3:11">
      <c r="C4010"/>
      <c r="K4010" s="73"/>
    </row>
    <row r="4011" spans="3:11">
      <c r="C4011"/>
      <c r="K4011" s="73"/>
    </row>
    <row r="4012" spans="3:11">
      <c r="C4012"/>
      <c r="K4012" s="73"/>
    </row>
    <row r="4013" spans="3:11">
      <c r="C4013"/>
      <c r="K4013" s="73"/>
    </row>
    <row r="4014" spans="3:11">
      <c r="C4014"/>
      <c r="K4014" s="73"/>
    </row>
    <row r="4015" spans="3:11">
      <c r="C4015"/>
      <c r="K4015" s="73"/>
    </row>
    <row r="4016" spans="3:11">
      <c r="C4016"/>
      <c r="K4016" s="73"/>
    </row>
    <row r="4017" spans="3:11">
      <c r="C4017"/>
      <c r="K4017" s="73"/>
    </row>
    <row r="4018" spans="3:11">
      <c r="C4018"/>
      <c r="K4018" s="73"/>
    </row>
    <row r="4019" spans="3:11">
      <c r="C4019"/>
      <c r="K4019" s="73"/>
    </row>
    <row r="4020" spans="3:11">
      <c r="C4020"/>
      <c r="K4020" s="73"/>
    </row>
    <row r="4021" spans="3:11">
      <c r="C4021"/>
      <c r="K4021" s="73"/>
    </row>
    <row r="4022" spans="3:11">
      <c r="C4022"/>
      <c r="K4022" s="73"/>
    </row>
    <row r="4023" spans="3:11">
      <c r="C4023"/>
      <c r="K4023" s="73"/>
    </row>
    <row r="4024" spans="3:11">
      <c r="C4024"/>
      <c r="K4024" s="73"/>
    </row>
    <row r="4025" spans="3:11">
      <c r="C4025"/>
      <c r="K4025" s="73"/>
    </row>
    <row r="4026" spans="3:11">
      <c r="C4026"/>
      <c r="K4026" s="73"/>
    </row>
    <row r="4027" spans="3:11">
      <c r="C4027"/>
      <c r="K4027" s="73"/>
    </row>
    <row r="4028" spans="3:11">
      <c r="C4028"/>
      <c r="K4028" s="73"/>
    </row>
    <row r="4029" spans="3:11">
      <c r="C4029"/>
      <c r="K4029" s="73"/>
    </row>
    <row r="4030" spans="3:11">
      <c r="C4030"/>
      <c r="K4030" s="73"/>
    </row>
    <row r="4031" spans="3:11">
      <c r="C4031"/>
      <c r="K4031" s="73"/>
    </row>
    <row r="4032" spans="3:11">
      <c r="C4032"/>
      <c r="K4032" s="73"/>
    </row>
    <row r="4033" spans="3:11">
      <c r="C4033"/>
      <c r="K4033" s="73"/>
    </row>
    <row r="4034" spans="3:11">
      <c r="C4034"/>
      <c r="K4034" s="73"/>
    </row>
    <row r="4035" spans="3:11">
      <c r="C4035"/>
      <c r="K4035" s="73"/>
    </row>
    <row r="4036" spans="3:11">
      <c r="C4036"/>
      <c r="K4036" s="73"/>
    </row>
    <row r="4037" spans="3:11">
      <c r="C4037"/>
      <c r="K4037" s="73"/>
    </row>
    <row r="4038" spans="3:11">
      <c r="C4038"/>
      <c r="K4038" s="73"/>
    </row>
    <row r="4039" spans="3:11">
      <c r="C4039"/>
      <c r="K4039" s="73"/>
    </row>
    <row r="4040" spans="3:11">
      <c r="C4040"/>
      <c r="K4040" s="73"/>
    </row>
    <row r="4041" spans="3:11">
      <c r="C4041"/>
      <c r="K4041" s="73"/>
    </row>
    <row r="4042" spans="3:11">
      <c r="C4042"/>
      <c r="K4042" s="73"/>
    </row>
    <row r="4043" spans="3:11">
      <c r="C4043"/>
      <c r="K4043" s="73"/>
    </row>
    <row r="4044" spans="3:11">
      <c r="C4044"/>
      <c r="K4044" s="73"/>
    </row>
    <row r="4045" spans="3:11">
      <c r="C4045"/>
      <c r="K4045" s="73"/>
    </row>
    <row r="4046" spans="3:11">
      <c r="C4046"/>
      <c r="K4046" s="73"/>
    </row>
    <row r="4047" spans="3:11">
      <c r="C4047"/>
      <c r="K4047" s="73"/>
    </row>
    <row r="4048" spans="3:11">
      <c r="C4048"/>
      <c r="K4048" s="73"/>
    </row>
    <row r="4049" spans="3:11">
      <c r="C4049"/>
      <c r="K4049" s="73"/>
    </row>
    <row r="4050" spans="3:11">
      <c r="C4050"/>
      <c r="K4050" s="73"/>
    </row>
    <row r="4051" spans="3:11">
      <c r="C4051"/>
      <c r="K4051" s="73"/>
    </row>
    <row r="4052" spans="3:11">
      <c r="C4052"/>
      <c r="K4052" s="73"/>
    </row>
    <row r="4053" spans="3:11">
      <c r="C4053"/>
      <c r="K4053" s="73"/>
    </row>
    <row r="4054" spans="3:11">
      <c r="C4054"/>
      <c r="K4054" s="73"/>
    </row>
    <row r="4055" spans="3:11">
      <c r="C4055"/>
      <c r="K4055" s="73"/>
    </row>
    <row r="4056" spans="3:11">
      <c r="C4056"/>
      <c r="K4056" s="73"/>
    </row>
    <row r="4057" spans="3:11">
      <c r="C4057"/>
      <c r="K4057" s="73"/>
    </row>
    <row r="4058" spans="3:11">
      <c r="C4058"/>
      <c r="K4058" s="73"/>
    </row>
    <row r="4059" spans="3:11">
      <c r="C4059"/>
      <c r="K4059" s="73"/>
    </row>
    <row r="4060" spans="3:11">
      <c r="C4060"/>
      <c r="K4060" s="73"/>
    </row>
    <row r="4061" spans="3:11">
      <c r="C4061"/>
      <c r="K4061" s="73"/>
    </row>
    <row r="4062" spans="3:11">
      <c r="C4062"/>
      <c r="K4062" s="73"/>
    </row>
    <row r="4063" spans="3:11">
      <c r="C4063"/>
      <c r="K4063" s="73"/>
    </row>
    <row r="4064" spans="3:11">
      <c r="C4064"/>
      <c r="K4064" s="73"/>
    </row>
    <row r="4065" spans="3:11">
      <c r="C4065"/>
      <c r="K4065" s="73"/>
    </row>
    <row r="4066" spans="3:11">
      <c r="C4066"/>
      <c r="K4066" s="73"/>
    </row>
    <row r="4067" spans="3:11">
      <c r="C4067"/>
      <c r="K4067" s="73"/>
    </row>
    <row r="4068" spans="3:11">
      <c r="C4068"/>
      <c r="K4068" s="73"/>
    </row>
    <row r="4069" spans="3:11">
      <c r="C4069"/>
      <c r="K4069" s="73"/>
    </row>
    <row r="4070" spans="3:11">
      <c r="C4070"/>
      <c r="K4070" s="73"/>
    </row>
    <row r="4071" spans="3:11">
      <c r="C4071"/>
      <c r="K4071" s="73"/>
    </row>
    <row r="4072" spans="3:11">
      <c r="C4072"/>
      <c r="K4072" s="73"/>
    </row>
    <row r="4073" spans="3:11">
      <c r="C4073"/>
      <c r="K4073" s="73"/>
    </row>
    <row r="4074" spans="3:11">
      <c r="C4074"/>
      <c r="K4074" s="73"/>
    </row>
    <row r="4075" spans="3:11">
      <c r="C4075"/>
      <c r="K4075" s="73"/>
    </row>
    <row r="4076" spans="3:11">
      <c r="C4076"/>
      <c r="K4076" s="73"/>
    </row>
    <row r="4077" spans="3:11">
      <c r="C4077"/>
      <c r="K4077" s="73"/>
    </row>
    <row r="4078" spans="3:11">
      <c r="C4078"/>
      <c r="K4078" s="73"/>
    </row>
    <row r="4079" spans="3:11">
      <c r="C4079"/>
      <c r="K4079" s="73"/>
    </row>
    <row r="4080" spans="3:11">
      <c r="C4080"/>
      <c r="K4080" s="73"/>
    </row>
    <row r="4081" spans="3:11">
      <c r="C4081"/>
      <c r="K4081" s="73"/>
    </row>
    <row r="4082" spans="3:11">
      <c r="C4082"/>
      <c r="K4082" s="73"/>
    </row>
    <row r="4083" spans="3:11">
      <c r="C4083"/>
      <c r="K4083" s="73"/>
    </row>
    <row r="4084" spans="3:11">
      <c r="C4084"/>
      <c r="K4084" s="73"/>
    </row>
    <row r="4085" spans="3:11">
      <c r="C4085"/>
      <c r="K4085" s="73"/>
    </row>
    <row r="4086" spans="3:11">
      <c r="C4086"/>
      <c r="K4086" s="73"/>
    </row>
    <row r="4087" spans="3:11">
      <c r="C4087"/>
      <c r="K4087" s="73"/>
    </row>
    <row r="4088" spans="3:11">
      <c r="C4088"/>
      <c r="K4088" s="73"/>
    </row>
    <row r="4089" spans="3:11">
      <c r="C4089"/>
      <c r="K4089" s="73"/>
    </row>
    <row r="4090" spans="3:11">
      <c r="C4090"/>
      <c r="K4090" s="73"/>
    </row>
    <row r="4091" spans="3:11">
      <c r="C4091"/>
      <c r="K4091" s="73"/>
    </row>
    <row r="4092" spans="3:11">
      <c r="C4092"/>
      <c r="K4092" s="73"/>
    </row>
    <row r="4093" spans="3:11">
      <c r="C4093"/>
      <c r="K4093" s="73"/>
    </row>
    <row r="4094" spans="3:11">
      <c r="C4094"/>
      <c r="K4094" s="73"/>
    </row>
    <row r="4095" spans="3:11">
      <c r="C4095"/>
      <c r="K4095" s="73"/>
    </row>
    <row r="4096" spans="3:11">
      <c r="C4096"/>
      <c r="K4096" s="73"/>
    </row>
    <row r="4097" spans="3:11">
      <c r="C4097"/>
      <c r="K4097" s="73"/>
    </row>
    <row r="4098" spans="3:11">
      <c r="C4098"/>
      <c r="K4098" s="73"/>
    </row>
    <row r="4099" spans="3:11">
      <c r="C4099"/>
      <c r="K4099" s="73"/>
    </row>
    <row r="4100" spans="3:11">
      <c r="C4100"/>
      <c r="K4100" s="73"/>
    </row>
    <row r="4101" spans="3:11">
      <c r="C4101"/>
      <c r="K4101" s="73"/>
    </row>
    <row r="4102" spans="3:11">
      <c r="C4102"/>
      <c r="K4102" s="73"/>
    </row>
    <row r="4103" spans="3:11">
      <c r="C4103"/>
      <c r="K4103" s="73"/>
    </row>
    <row r="4104" spans="3:11">
      <c r="C4104"/>
      <c r="K4104" s="73"/>
    </row>
    <row r="4105" spans="3:11">
      <c r="C4105"/>
      <c r="K4105" s="73"/>
    </row>
    <row r="4106" spans="3:11">
      <c r="C4106"/>
      <c r="K4106" s="73"/>
    </row>
    <row r="4107" spans="3:11">
      <c r="C4107"/>
      <c r="K4107" s="73"/>
    </row>
    <row r="4108" spans="3:11">
      <c r="C4108"/>
      <c r="K4108" s="73"/>
    </row>
    <row r="4109" spans="3:11">
      <c r="C4109"/>
      <c r="K4109" s="73"/>
    </row>
    <row r="4110" spans="3:11">
      <c r="C4110"/>
      <c r="K4110" s="73"/>
    </row>
    <row r="4111" spans="3:11">
      <c r="C4111"/>
      <c r="K4111" s="73"/>
    </row>
    <row r="4112" spans="3:11">
      <c r="C4112"/>
      <c r="K4112" s="73"/>
    </row>
    <row r="4113" spans="3:11">
      <c r="C4113"/>
      <c r="K4113" s="73"/>
    </row>
    <row r="4114" spans="3:11">
      <c r="C4114"/>
      <c r="K4114" s="73"/>
    </row>
    <row r="4115" spans="3:11">
      <c r="C4115"/>
      <c r="K4115" s="73"/>
    </row>
    <row r="4116" spans="3:11">
      <c r="C4116"/>
      <c r="K4116" s="73"/>
    </row>
    <row r="4117" spans="3:11">
      <c r="C4117"/>
      <c r="K4117" s="73"/>
    </row>
    <row r="4118" spans="3:11">
      <c r="C4118"/>
      <c r="K4118" s="73"/>
    </row>
    <row r="4119" spans="3:11">
      <c r="C4119"/>
      <c r="K4119" s="73"/>
    </row>
    <row r="4120" spans="3:11">
      <c r="C4120"/>
      <c r="K4120" s="73"/>
    </row>
    <row r="4121" spans="3:11">
      <c r="C4121"/>
      <c r="K4121" s="73"/>
    </row>
    <row r="4122" spans="3:11">
      <c r="C4122"/>
      <c r="K4122" s="73"/>
    </row>
    <row r="4123" spans="3:11">
      <c r="C4123"/>
      <c r="K4123" s="73"/>
    </row>
    <row r="4124" spans="3:11">
      <c r="C4124"/>
      <c r="K4124" s="73"/>
    </row>
    <row r="4125" spans="3:11">
      <c r="C4125"/>
      <c r="K4125" s="73"/>
    </row>
    <row r="4126" spans="3:11">
      <c r="C4126"/>
      <c r="K4126" s="73"/>
    </row>
    <row r="4127" spans="3:11">
      <c r="C4127"/>
      <c r="K4127" s="73"/>
    </row>
    <row r="4128" spans="3:11">
      <c r="C4128"/>
      <c r="K4128" s="73"/>
    </row>
    <row r="4129" spans="3:11">
      <c r="C4129"/>
      <c r="K4129" s="73"/>
    </row>
    <row r="4130" spans="3:11">
      <c r="C4130"/>
      <c r="K4130" s="73"/>
    </row>
    <row r="4131" spans="3:11">
      <c r="C4131"/>
      <c r="K4131" s="73"/>
    </row>
    <row r="4132" spans="3:11">
      <c r="C4132"/>
      <c r="K4132" s="73"/>
    </row>
    <row r="4133" spans="3:11">
      <c r="C4133"/>
      <c r="K4133" s="73"/>
    </row>
    <row r="4134" spans="3:11">
      <c r="C4134"/>
      <c r="K4134" s="73"/>
    </row>
    <row r="4135" spans="3:11">
      <c r="C4135"/>
      <c r="K4135" s="73"/>
    </row>
    <row r="4136" spans="3:11">
      <c r="C4136"/>
      <c r="K4136" s="73"/>
    </row>
    <row r="4137" spans="3:11">
      <c r="C4137"/>
      <c r="K4137" s="73"/>
    </row>
    <row r="4138" spans="3:11">
      <c r="C4138"/>
      <c r="K4138" s="73"/>
    </row>
    <row r="4139" spans="3:11">
      <c r="C4139"/>
      <c r="K4139" s="73"/>
    </row>
    <row r="4140" spans="3:11">
      <c r="C4140"/>
      <c r="K4140" s="73"/>
    </row>
    <row r="4141" spans="3:11">
      <c r="C4141"/>
      <c r="K4141" s="73"/>
    </row>
    <row r="4142" spans="3:11">
      <c r="C4142"/>
      <c r="K4142" s="73"/>
    </row>
    <row r="4143" spans="3:11">
      <c r="C4143"/>
      <c r="K4143" s="73"/>
    </row>
    <row r="4144" spans="3:11">
      <c r="C4144"/>
      <c r="K4144" s="73"/>
    </row>
    <row r="4145" spans="3:11">
      <c r="C4145"/>
      <c r="K4145" s="73"/>
    </row>
    <row r="4146" spans="3:11">
      <c r="C4146"/>
      <c r="K4146" s="73"/>
    </row>
    <row r="4147" spans="3:11">
      <c r="C4147"/>
      <c r="K4147" s="73"/>
    </row>
    <row r="4148" spans="3:11">
      <c r="C4148"/>
      <c r="K4148" s="73"/>
    </row>
    <row r="4149" spans="3:11">
      <c r="C4149"/>
      <c r="K4149" s="73"/>
    </row>
    <row r="4150" spans="3:11">
      <c r="C4150"/>
      <c r="K4150" s="73"/>
    </row>
    <row r="4151" spans="3:11">
      <c r="C4151"/>
      <c r="K4151" s="73"/>
    </row>
    <row r="4152" spans="3:11">
      <c r="C4152"/>
      <c r="K4152" s="73"/>
    </row>
    <row r="4153" spans="3:11">
      <c r="C4153"/>
      <c r="K4153" s="73"/>
    </row>
    <row r="4154" spans="3:11">
      <c r="C4154"/>
      <c r="K4154" s="73"/>
    </row>
    <row r="4155" spans="3:11">
      <c r="C4155"/>
      <c r="K4155" s="73"/>
    </row>
    <row r="4156" spans="3:11">
      <c r="C4156"/>
      <c r="K4156" s="73"/>
    </row>
    <row r="4157" spans="3:11">
      <c r="C4157"/>
      <c r="K4157" s="73"/>
    </row>
    <row r="4158" spans="3:11">
      <c r="C4158"/>
      <c r="K4158" s="73"/>
    </row>
    <row r="4159" spans="3:11">
      <c r="C4159"/>
      <c r="K4159" s="73"/>
    </row>
    <row r="4160" spans="3:11">
      <c r="C4160"/>
      <c r="K4160" s="73"/>
    </row>
    <row r="4161" spans="3:11">
      <c r="C4161"/>
      <c r="K4161" s="73"/>
    </row>
    <row r="4162" spans="3:11">
      <c r="C4162"/>
      <c r="K4162" s="73"/>
    </row>
    <row r="4163" spans="3:11">
      <c r="C4163"/>
      <c r="K4163" s="73"/>
    </row>
    <row r="4164" spans="3:11">
      <c r="C4164"/>
      <c r="K4164" s="73"/>
    </row>
    <row r="4165" spans="3:11">
      <c r="C4165"/>
      <c r="K4165" s="73"/>
    </row>
    <row r="4166" spans="3:11">
      <c r="C4166"/>
      <c r="K4166" s="73"/>
    </row>
    <row r="4167" spans="3:11">
      <c r="C4167"/>
      <c r="K4167" s="73"/>
    </row>
    <row r="4168" spans="3:11">
      <c r="C4168"/>
      <c r="K4168" s="73"/>
    </row>
    <row r="4169" spans="3:11">
      <c r="C4169"/>
      <c r="K4169" s="73"/>
    </row>
    <row r="4170" spans="3:11">
      <c r="C4170"/>
      <c r="K4170" s="73"/>
    </row>
    <row r="4171" spans="3:11">
      <c r="C4171"/>
      <c r="K4171" s="73"/>
    </row>
    <row r="4172" spans="3:11">
      <c r="C4172"/>
      <c r="K4172" s="73"/>
    </row>
    <row r="4173" spans="3:11">
      <c r="C4173"/>
      <c r="K4173" s="73"/>
    </row>
    <row r="4174" spans="3:11">
      <c r="C4174"/>
      <c r="K4174" s="73"/>
    </row>
    <row r="4175" spans="3:11">
      <c r="C4175"/>
      <c r="K4175" s="73"/>
    </row>
    <row r="4176" spans="3:11">
      <c r="C4176"/>
      <c r="K4176" s="73"/>
    </row>
    <row r="4177" spans="3:11">
      <c r="C4177"/>
      <c r="K4177" s="73"/>
    </row>
    <row r="4178" spans="3:11">
      <c r="C4178"/>
      <c r="K4178" s="73"/>
    </row>
    <row r="4179" spans="3:11">
      <c r="C4179"/>
      <c r="K4179" s="73"/>
    </row>
    <row r="4180" spans="3:11">
      <c r="C4180"/>
      <c r="K4180" s="73"/>
    </row>
    <row r="4181" spans="3:11">
      <c r="C4181"/>
      <c r="K4181" s="73"/>
    </row>
    <row r="4182" spans="3:11">
      <c r="C4182"/>
      <c r="K4182" s="73"/>
    </row>
    <row r="4183" spans="3:11">
      <c r="C4183"/>
      <c r="K4183" s="73"/>
    </row>
    <row r="4184" spans="3:11">
      <c r="C4184"/>
      <c r="K4184" s="73"/>
    </row>
    <row r="4185" spans="3:11">
      <c r="C4185"/>
      <c r="K4185" s="73"/>
    </row>
    <row r="4186" spans="3:11">
      <c r="C4186"/>
      <c r="K4186" s="73"/>
    </row>
    <row r="4187" spans="3:11">
      <c r="C4187"/>
      <c r="K4187" s="73"/>
    </row>
    <row r="4188" spans="3:11">
      <c r="C4188"/>
      <c r="K4188" s="73"/>
    </row>
    <row r="4189" spans="3:11">
      <c r="C4189"/>
      <c r="K4189" s="73"/>
    </row>
    <row r="4190" spans="3:11">
      <c r="C4190"/>
      <c r="K4190" s="73"/>
    </row>
    <row r="4191" spans="3:11">
      <c r="C4191"/>
      <c r="K4191" s="73"/>
    </row>
    <row r="4192" spans="3:11">
      <c r="C4192"/>
      <c r="K4192" s="73"/>
    </row>
    <row r="4193" spans="3:11">
      <c r="C4193"/>
      <c r="K4193" s="73"/>
    </row>
    <row r="4194" spans="3:11">
      <c r="C4194"/>
      <c r="K4194" s="73"/>
    </row>
    <row r="4195" spans="3:11">
      <c r="C4195"/>
      <c r="K4195" s="73"/>
    </row>
    <row r="4196" spans="3:11">
      <c r="C4196"/>
      <c r="K4196" s="73"/>
    </row>
    <row r="4197" spans="3:11">
      <c r="C4197"/>
      <c r="K4197" s="73"/>
    </row>
    <row r="4198" spans="3:11">
      <c r="C4198"/>
      <c r="K4198" s="73"/>
    </row>
    <row r="4199" spans="3:11">
      <c r="C4199"/>
      <c r="K4199" s="73"/>
    </row>
    <row r="4200" spans="3:11">
      <c r="C4200"/>
      <c r="K4200" s="73"/>
    </row>
    <row r="4201" spans="3:11">
      <c r="C4201"/>
      <c r="K4201" s="73"/>
    </row>
    <row r="4202" spans="3:11">
      <c r="C4202"/>
      <c r="K4202" s="73"/>
    </row>
    <row r="4203" spans="3:11">
      <c r="C4203"/>
      <c r="K4203" s="73"/>
    </row>
    <row r="4204" spans="3:11">
      <c r="C4204"/>
      <c r="K4204" s="73"/>
    </row>
    <row r="4205" spans="3:11">
      <c r="C4205"/>
      <c r="K4205" s="73"/>
    </row>
    <row r="4206" spans="3:11">
      <c r="C4206"/>
      <c r="K4206" s="73"/>
    </row>
    <row r="4207" spans="3:11">
      <c r="C4207"/>
      <c r="K4207" s="73"/>
    </row>
    <row r="4208" spans="3:11">
      <c r="C4208"/>
      <c r="K4208" s="73"/>
    </row>
    <row r="4209" spans="3:11">
      <c r="C4209"/>
      <c r="K4209" s="73"/>
    </row>
    <row r="4210" spans="3:11">
      <c r="C4210"/>
      <c r="K4210" s="73"/>
    </row>
    <row r="4211" spans="3:11">
      <c r="C4211"/>
      <c r="K4211" s="73"/>
    </row>
    <row r="4212" spans="3:11">
      <c r="C4212"/>
      <c r="K4212" s="73"/>
    </row>
    <row r="4213" spans="3:11">
      <c r="C4213"/>
      <c r="K4213" s="73"/>
    </row>
    <row r="4214" spans="3:11">
      <c r="C4214"/>
      <c r="K4214" s="73"/>
    </row>
    <row r="4215" spans="3:11">
      <c r="C4215"/>
      <c r="K4215" s="73"/>
    </row>
    <row r="4216" spans="3:11">
      <c r="C4216"/>
      <c r="K4216" s="73"/>
    </row>
    <row r="4217" spans="3:11">
      <c r="C4217"/>
      <c r="K4217" s="73"/>
    </row>
    <row r="4218" spans="3:11">
      <c r="C4218"/>
      <c r="K4218" s="73"/>
    </row>
    <row r="4219" spans="3:11">
      <c r="C4219"/>
      <c r="K4219" s="73"/>
    </row>
    <row r="4220" spans="3:11">
      <c r="C4220"/>
      <c r="K4220" s="73"/>
    </row>
    <row r="4221" spans="3:11">
      <c r="C4221"/>
      <c r="K4221" s="73"/>
    </row>
    <row r="4222" spans="3:11">
      <c r="C4222"/>
      <c r="K4222" s="73"/>
    </row>
    <row r="4223" spans="3:11">
      <c r="C4223"/>
      <c r="K4223" s="73"/>
    </row>
    <row r="4224" spans="3:11">
      <c r="C4224"/>
      <c r="K4224" s="73"/>
    </row>
    <row r="4225" spans="3:11">
      <c r="C4225"/>
      <c r="K4225" s="73"/>
    </row>
    <row r="4226" spans="3:11">
      <c r="C4226"/>
      <c r="K4226" s="73"/>
    </row>
    <row r="4227" spans="3:11">
      <c r="C4227"/>
      <c r="K4227" s="73"/>
    </row>
    <row r="4228" spans="3:11">
      <c r="C4228"/>
      <c r="K4228" s="73"/>
    </row>
    <row r="4229" spans="3:11">
      <c r="C4229"/>
      <c r="K4229" s="73"/>
    </row>
    <row r="4230" spans="3:11">
      <c r="C4230"/>
      <c r="K4230" s="73"/>
    </row>
    <row r="4231" spans="3:11">
      <c r="C4231"/>
      <c r="K4231" s="73"/>
    </row>
    <row r="4232" spans="3:11">
      <c r="C4232"/>
      <c r="K4232" s="73"/>
    </row>
    <row r="4233" spans="3:11">
      <c r="C4233"/>
      <c r="K4233" s="73"/>
    </row>
    <row r="4234" spans="3:11">
      <c r="C4234"/>
      <c r="K4234" s="73"/>
    </row>
    <row r="4235" spans="3:11">
      <c r="C4235"/>
      <c r="K4235" s="73"/>
    </row>
    <row r="4236" spans="3:11">
      <c r="C4236"/>
      <c r="K4236" s="73"/>
    </row>
    <row r="4237" spans="3:11">
      <c r="C4237"/>
      <c r="K4237" s="73"/>
    </row>
    <row r="4238" spans="3:11">
      <c r="C4238"/>
      <c r="K4238" s="73"/>
    </row>
    <row r="4239" spans="3:11">
      <c r="C4239"/>
      <c r="K4239" s="73"/>
    </row>
    <row r="4240" spans="3:11">
      <c r="C4240"/>
      <c r="K4240" s="73"/>
    </row>
    <row r="4241" spans="3:11">
      <c r="C4241"/>
      <c r="K4241" s="73"/>
    </row>
    <row r="4242" spans="3:11">
      <c r="C4242"/>
      <c r="K4242" s="73"/>
    </row>
    <row r="4243" spans="3:11">
      <c r="C4243"/>
      <c r="K4243" s="73"/>
    </row>
    <row r="4244" spans="3:11">
      <c r="C4244"/>
      <c r="K4244" s="73"/>
    </row>
    <row r="4245" spans="3:11">
      <c r="C4245"/>
      <c r="K4245" s="73"/>
    </row>
    <row r="4246" spans="3:11">
      <c r="C4246"/>
      <c r="K4246" s="73"/>
    </row>
    <row r="4247" spans="3:11">
      <c r="C4247"/>
      <c r="K4247" s="73"/>
    </row>
    <row r="4248" spans="3:11">
      <c r="C4248"/>
      <c r="K4248" s="73"/>
    </row>
    <row r="4249" spans="3:11">
      <c r="C4249"/>
      <c r="K4249" s="73"/>
    </row>
    <row r="4250" spans="3:11">
      <c r="C4250"/>
      <c r="K4250" s="73"/>
    </row>
    <row r="4251" spans="3:11">
      <c r="C4251"/>
      <c r="K4251" s="73"/>
    </row>
    <row r="4252" spans="3:11">
      <c r="C4252"/>
      <c r="K4252" s="73"/>
    </row>
    <row r="4253" spans="3:11">
      <c r="C4253"/>
      <c r="K4253" s="73"/>
    </row>
    <row r="4254" spans="3:11">
      <c r="C4254"/>
      <c r="K4254" s="73"/>
    </row>
    <row r="4255" spans="3:11">
      <c r="C4255"/>
      <c r="K4255" s="73"/>
    </row>
    <row r="4256" spans="3:11">
      <c r="C4256"/>
      <c r="K4256" s="73"/>
    </row>
    <row r="4257" spans="3:11">
      <c r="C4257"/>
      <c r="K4257" s="73"/>
    </row>
    <row r="4258" spans="3:11">
      <c r="C4258"/>
      <c r="K4258" s="73"/>
    </row>
    <row r="4259" spans="3:11">
      <c r="C4259"/>
      <c r="K4259" s="73"/>
    </row>
    <row r="4260" spans="3:11">
      <c r="C4260"/>
      <c r="K4260" s="73"/>
    </row>
    <row r="4261" spans="3:11">
      <c r="C4261"/>
      <c r="K4261" s="73"/>
    </row>
    <row r="4262" spans="3:11">
      <c r="C4262"/>
      <c r="K4262" s="73"/>
    </row>
    <row r="4263" spans="3:11">
      <c r="C4263"/>
      <c r="K4263" s="73"/>
    </row>
    <row r="4264" spans="3:11">
      <c r="C4264"/>
      <c r="K4264" s="73"/>
    </row>
    <row r="4265" spans="3:11">
      <c r="C4265"/>
      <c r="K4265" s="73"/>
    </row>
    <row r="4266" spans="3:11">
      <c r="C4266"/>
      <c r="K4266" s="73"/>
    </row>
    <row r="4267" spans="3:11">
      <c r="C4267"/>
      <c r="K4267" s="73"/>
    </row>
    <row r="4268" spans="3:11">
      <c r="C4268"/>
      <c r="K4268" s="73"/>
    </row>
    <row r="4269" spans="3:11">
      <c r="C4269"/>
      <c r="K4269" s="73"/>
    </row>
    <row r="4270" spans="3:11">
      <c r="C4270"/>
      <c r="K4270" s="73"/>
    </row>
    <row r="4271" spans="3:11">
      <c r="C4271"/>
      <c r="K4271" s="73"/>
    </row>
    <row r="4272" spans="3:11">
      <c r="C4272"/>
      <c r="K4272" s="73"/>
    </row>
    <row r="4273" spans="3:11">
      <c r="C4273"/>
      <c r="K4273" s="73"/>
    </row>
    <row r="4274" spans="3:11">
      <c r="C4274"/>
      <c r="K4274" s="73"/>
    </row>
    <row r="4275" spans="3:11">
      <c r="C4275"/>
      <c r="K4275" s="73"/>
    </row>
    <row r="4276" spans="3:11">
      <c r="C4276"/>
      <c r="K4276" s="73"/>
    </row>
    <row r="4277" spans="3:11">
      <c r="C4277"/>
      <c r="K4277" s="73"/>
    </row>
    <row r="4278" spans="3:11">
      <c r="C4278"/>
      <c r="K4278" s="73"/>
    </row>
    <row r="4279" spans="3:11">
      <c r="C4279"/>
      <c r="K4279" s="73"/>
    </row>
    <row r="4280" spans="3:11">
      <c r="C4280"/>
      <c r="K4280" s="73"/>
    </row>
    <row r="4281" spans="3:11">
      <c r="C4281"/>
      <c r="K4281" s="73"/>
    </row>
    <row r="4282" spans="3:11">
      <c r="C4282"/>
      <c r="K4282" s="73"/>
    </row>
    <row r="4283" spans="3:11">
      <c r="C4283"/>
      <c r="K4283" s="73"/>
    </row>
    <row r="4284" spans="3:11">
      <c r="C4284"/>
      <c r="K4284" s="73"/>
    </row>
    <row r="4285" spans="3:11">
      <c r="C4285"/>
      <c r="K4285" s="73"/>
    </row>
    <row r="4286" spans="3:11">
      <c r="C4286"/>
      <c r="K4286" s="73"/>
    </row>
    <row r="4287" spans="3:11">
      <c r="C4287"/>
      <c r="K4287" s="73"/>
    </row>
    <row r="4288" spans="3:11">
      <c r="C4288"/>
      <c r="K4288" s="73"/>
    </row>
    <row r="4289" spans="3:11">
      <c r="C4289"/>
      <c r="K4289" s="73"/>
    </row>
    <row r="4290" spans="3:11">
      <c r="C4290"/>
      <c r="K4290" s="73"/>
    </row>
    <row r="4291" spans="3:11">
      <c r="C4291"/>
      <c r="K4291" s="73"/>
    </row>
    <row r="4292" spans="3:11">
      <c r="C4292"/>
      <c r="K4292" s="73"/>
    </row>
    <row r="4293" spans="3:11">
      <c r="C4293"/>
      <c r="K4293" s="73"/>
    </row>
    <row r="4294" spans="3:11">
      <c r="C4294"/>
      <c r="K4294" s="73"/>
    </row>
    <row r="4295" spans="3:11">
      <c r="C4295"/>
      <c r="K4295" s="73"/>
    </row>
    <row r="4296" spans="3:11">
      <c r="C4296"/>
      <c r="K4296" s="73"/>
    </row>
    <row r="4297" spans="3:11">
      <c r="C4297"/>
      <c r="K4297" s="73"/>
    </row>
    <row r="4298" spans="3:11">
      <c r="C4298"/>
      <c r="K4298" s="73"/>
    </row>
    <row r="4299" spans="3:11">
      <c r="C4299"/>
      <c r="K4299" s="73"/>
    </row>
    <row r="4300" spans="3:11">
      <c r="C4300"/>
      <c r="K4300" s="73"/>
    </row>
    <row r="4301" spans="3:11">
      <c r="C4301"/>
      <c r="K4301" s="73"/>
    </row>
    <row r="4302" spans="3:11">
      <c r="C4302"/>
      <c r="K4302" s="73"/>
    </row>
    <row r="4303" spans="3:11">
      <c r="C4303"/>
      <c r="K4303" s="73"/>
    </row>
    <row r="4304" spans="3:11">
      <c r="C4304"/>
      <c r="K4304" s="73"/>
    </row>
    <row r="4305" spans="3:11">
      <c r="C4305"/>
      <c r="K4305" s="73"/>
    </row>
    <row r="4306" spans="3:11">
      <c r="C4306"/>
      <c r="K4306" s="73"/>
    </row>
    <row r="4307" spans="3:11">
      <c r="C4307"/>
      <c r="K4307" s="73"/>
    </row>
    <row r="4308" spans="3:11">
      <c r="C4308"/>
      <c r="K4308" s="73"/>
    </row>
    <row r="4309" spans="3:11">
      <c r="C4309"/>
      <c r="K4309" s="73"/>
    </row>
    <row r="4310" spans="3:11">
      <c r="C4310"/>
      <c r="K4310" s="73"/>
    </row>
    <row r="4311" spans="3:11">
      <c r="C4311"/>
      <c r="K4311" s="73"/>
    </row>
    <row r="4312" spans="3:11">
      <c r="C4312"/>
      <c r="K4312" s="73"/>
    </row>
    <row r="4313" spans="3:11">
      <c r="C4313"/>
      <c r="K4313" s="73"/>
    </row>
    <row r="4314" spans="3:11">
      <c r="C4314"/>
      <c r="K4314" s="73"/>
    </row>
    <row r="4315" spans="3:11">
      <c r="C4315"/>
      <c r="K4315" s="73"/>
    </row>
    <row r="4316" spans="3:11">
      <c r="C4316"/>
      <c r="K4316" s="73"/>
    </row>
    <row r="4317" spans="3:11">
      <c r="C4317"/>
      <c r="K4317" s="73"/>
    </row>
    <row r="4318" spans="3:11">
      <c r="C4318"/>
      <c r="K4318" s="73"/>
    </row>
    <row r="4319" spans="3:11">
      <c r="C4319"/>
      <c r="K4319" s="73"/>
    </row>
    <row r="4320" spans="3:11">
      <c r="C4320"/>
      <c r="K4320" s="73"/>
    </row>
    <row r="4321" spans="3:11">
      <c r="C4321"/>
      <c r="K4321" s="73"/>
    </row>
    <row r="4322" spans="3:11">
      <c r="C4322"/>
      <c r="K4322" s="73"/>
    </row>
    <row r="4323" spans="3:11">
      <c r="C4323"/>
      <c r="K4323" s="73"/>
    </row>
    <row r="4324" spans="3:11">
      <c r="C4324"/>
      <c r="K4324" s="73"/>
    </row>
    <row r="4325" spans="3:11">
      <c r="C4325"/>
      <c r="K4325" s="73"/>
    </row>
    <row r="4326" spans="3:11">
      <c r="C4326"/>
      <c r="K4326" s="73"/>
    </row>
    <row r="4327" spans="3:11">
      <c r="C4327"/>
      <c r="K4327" s="73"/>
    </row>
    <row r="4328" spans="3:11">
      <c r="C4328"/>
      <c r="K4328" s="73"/>
    </row>
    <row r="4329" spans="3:11">
      <c r="C4329"/>
      <c r="K4329" s="73"/>
    </row>
    <row r="4330" spans="3:11">
      <c r="C4330"/>
      <c r="K4330" s="73"/>
    </row>
    <row r="4331" spans="3:11">
      <c r="C4331"/>
      <c r="K4331" s="73"/>
    </row>
    <row r="4332" spans="3:11">
      <c r="C4332"/>
      <c r="K4332" s="73"/>
    </row>
    <row r="4333" spans="3:11">
      <c r="C4333"/>
      <c r="K4333" s="73"/>
    </row>
    <row r="4334" spans="3:11">
      <c r="C4334"/>
      <c r="K4334" s="73"/>
    </row>
    <row r="4335" spans="3:11">
      <c r="C4335"/>
      <c r="K4335" s="73"/>
    </row>
    <row r="4336" spans="3:11">
      <c r="C4336"/>
      <c r="K4336" s="73"/>
    </row>
    <row r="4337" spans="3:11">
      <c r="C4337"/>
      <c r="K4337" s="73"/>
    </row>
    <row r="4338" spans="3:11">
      <c r="C4338"/>
      <c r="K4338" s="73"/>
    </row>
    <row r="4339" spans="3:11">
      <c r="C4339"/>
      <c r="K4339" s="73"/>
    </row>
    <row r="4340" spans="3:11">
      <c r="C4340"/>
      <c r="K4340" s="73"/>
    </row>
    <row r="4341" spans="3:11">
      <c r="C4341"/>
      <c r="K4341" s="73"/>
    </row>
    <row r="4342" spans="3:11">
      <c r="C4342"/>
      <c r="K4342" s="73"/>
    </row>
    <row r="4343" spans="3:11">
      <c r="C4343"/>
      <c r="K4343" s="73"/>
    </row>
    <row r="4344" spans="3:11">
      <c r="C4344"/>
      <c r="K4344" s="73"/>
    </row>
    <row r="4345" spans="3:11">
      <c r="C4345"/>
      <c r="K4345" s="73"/>
    </row>
    <row r="4346" spans="3:11">
      <c r="C4346"/>
      <c r="K4346" s="73"/>
    </row>
    <row r="4347" spans="3:11">
      <c r="C4347"/>
      <c r="K4347" s="73"/>
    </row>
    <row r="4348" spans="3:11">
      <c r="C4348"/>
      <c r="K4348" s="73"/>
    </row>
    <row r="4349" spans="3:11">
      <c r="C4349"/>
      <c r="K4349" s="73"/>
    </row>
    <row r="4350" spans="3:11">
      <c r="C4350"/>
      <c r="K4350" s="73"/>
    </row>
    <row r="4351" spans="3:11">
      <c r="C4351"/>
      <c r="K4351" s="73"/>
    </row>
    <row r="4352" spans="3:11">
      <c r="C4352"/>
      <c r="K4352" s="73"/>
    </row>
    <row r="4353" spans="3:11">
      <c r="C4353"/>
      <c r="K4353" s="73"/>
    </row>
    <row r="4354" spans="3:11">
      <c r="C4354"/>
      <c r="K4354" s="73"/>
    </row>
    <row r="4355" spans="3:11">
      <c r="C4355"/>
      <c r="K4355" s="73"/>
    </row>
    <row r="4356" spans="3:11">
      <c r="C4356"/>
      <c r="K4356" s="73"/>
    </row>
    <row r="4357" spans="3:11">
      <c r="C4357"/>
      <c r="K4357" s="73"/>
    </row>
    <row r="4358" spans="3:11">
      <c r="C4358"/>
      <c r="K4358" s="73"/>
    </row>
    <row r="4359" spans="3:11">
      <c r="C4359"/>
      <c r="K4359" s="73"/>
    </row>
    <row r="4360" spans="3:11">
      <c r="C4360"/>
      <c r="K4360" s="73"/>
    </row>
    <row r="4361" spans="3:11">
      <c r="C4361"/>
      <c r="K4361" s="73"/>
    </row>
    <row r="4362" spans="3:11">
      <c r="C4362"/>
      <c r="K4362" s="73"/>
    </row>
    <row r="4363" spans="3:11">
      <c r="C4363"/>
      <c r="K4363" s="73"/>
    </row>
    <row r="4364" spans="3:11">
      <c r="C4364"/>
      <c r="K4364" s="73"/>
    </row>
    <row r="4365" spans="3:11">
      <c r="C4365"/>
      <c r="K4365" s="73"/>
    </row>
    <row r="4366" spans="3:11">
      <c r="C4366"/>
      <c r="K4366" s="73"/>
    </row>
    <row r="4367" spans="3:11">
      <c r="C4367"/>
      <c r="K4367" s="73"/>
    </row>
    <row r="4368" spans="3:11">
      <c r="C4368"/>
      <c r="K4368" s="73"/>
    </row>
    <row r="4369" spans="3:11">
      <c r="C4369"/>
      <c r="K4369" s="73"/>
    </row>
    <row r="4370" spans="3:11">
      <c r="C4370"/>
      <c r="K4370" s="73"/>
    </row>
    <row r="4371" spans="3:11">
      <c r="C4371"/>
      <c r="K4371" s="73"/>
    </row>
    <row r="4372" spans="3:11">
      <c r="C4372"/>
      <c r="K4372" s="73"/>
    </row>
    <row r="4373" spans="3:11">
      <c r="C4373"/>
      <c r="K4373" s="73"/>
    </row>
    <row r="4374" spans="3:11">
      <c r="C4374"/>
      <c r="K4374" s="73"/>
    </row>
    <row r="4375" spans="3:11">
      <c r="C4375"/>
      <c r="K4375" s="73"/>
    </row>
    <row r="4376" spans="3:11">
      <c r="C4376"/>
      <c r="K4376" s="73"/>
    </row>
    <row r="4377" spans="3:11">
      <c r="C4377"/>
      <c r="K4377" s="73"/>
    </row>
    <row r="4378" spans="3:11">
      <c r="C4378"/>
      <c r="K4378" s="73"/>
    </row>
    <row r="4379" spans="3:11">
      <c r="C4379"/>
      <c r="K4379" s="73"/>
    </row>
    <row r="4380" spans="3:11">
      <c r="C4380"/>
      <c r="K4380" s="73"/>
    </row>
    <row r="4381" spans="3:11">
      <c r="C4381"/>
      <c r="K4381" s="73"/>
    </row>
    <row r="4382" spans="3:11">
      <c r="C4382"/>
      <c r="K4382" s="73"/>
    </row>
    <row r="4383" spans="3:11">
      <c r="C4383"/>
      <c r="K4383" s="73"/>
    </row>
    <row r="4384" spans="3:11">
      <c r="C4384"/>
      <c r="K4384" s="73"/>
    </row>
    <row r="4385" spans="3:11">
      <c r="C4385"/>
      <c r="K4385" s="73"/>
    </row>
    <row r="4386" spans="3:11">
      <c r="C4386"/>
      <c r="K4386" s="73"/>
    </row>
    <row r="4387" spans="3:11">
      <c r="C4387"/>
      <c r="K4387" s="73"/>
    </row>
    <row r="4388" spans="3:11">
      <c r="C4388"/>
      <c r="K4388" s="73"/>
    </row>
    <row r="4389" spans="3:11">
      <c r="C4389"/>
      <c r="K4389" s="73"/>
    </row>
    <row r="4390" spans="3:11">
      <c r="C4390"/>
      <c r="K4390" s="73"/>
    </row>
    <row r="4391" spans="3:11">
      <c r="C4391"/>
      <c r="K4391" s="73"/>
    </row>
    <row r="4392" spans="3:11">
      <c r="C4392"/>
      <c r="K4392" s="73"/>
    </row>
    <row r="4393" spans="3:11">
      <c r="C4393"/>
      <c r="K4393" s="73"/>
    </row>
    <row r="4394" spans="3:11">
      <c r="C4394"/>
      <c r="K4394" s="73"/>
    </row>
    <row r="4395" spans="3:11">
      <c r="C4395"/>
      <c r="K4395" s="73"/>
    </row>
    <row r="4396" spans="3:11">
      <c r="C4396"/>
      <c r="K4396" s="73"/>
    </row>
    <row r="4397" spans="3:11">
      <c r="C4397"/>
      <c r="K4397" s="73"/>
    </row>
    <row r="4398" spans="3:11">
      <c r="C4398"/>
      <c r="K4398" s="73"/>
    </row>
    <row r="4399" spans="3:11">
      <c r="C4399"/>
      <c r="K4399" s="73"/>
    </row>
    <row r="4400" spans="3:11">
      <c r="C4400"/>
      <c r="K4400" s="73"/>
    </row>
    <row r="4401" spans="3:11">
      <c r="C4401"/>
      <c r="K4401" s="73"/>
    </row>
    <row r="4402" spans="3:11">
      <c r="C4402"/>
      <c r="K4402" s="73"/>
    </row>
    <row r="4403" spans="3:11">
      <c r="C4403"/>
      <c r="K4403" s="73"/>
    </row>
    <row r="4404" spans="3:11">
      <c r="C4404"/>
      <c r="K4404" s="73"/>
    </row>
    <row r="4405" spans="3:11">
      <c r="C4405"/>
      <c r="K4405" s="73"/>
    </row>
    <row r="4406" spans="3:11">
      <c r="C4406"/>
      <c r="K4406" s="73"/>
    </row>
    <row r="4407" spans="3:11">
      <c r="C4407"/>
      <c r="K4407" s="73"/>
    </row>
    <row r="4408" spans="3:11">
      <c r="C4408"/>
      <c r="K4408" s="73"/>
    </row>
    <row r="4409" spans="3:11">
      <c r="C4409"/>
      <c r="K4409" s="73"/>
    </row>
    <row r="4410" spans="3:11">
      <c r="C4410"/>
      <c r="K4410" s="73"/>
    </row>
    <row r="4411" spans="3:11">
      <c r="C4411"/>
      <c r="K4411" s="73"/>
    </row>
    <row r="4412" spans="3:11">
      <c r="C4412"/>
      <c r="K4412" s="73"/>
    </row>
    <row r="4413" spans="3:11">
      <c r="C4413"/>
      <c r="K4413" s="73"/>
    </row>
    <row r="4414" spans="3:11">
      <c r="C4414"/>
      <c r="K4414" s="73"/>
    </row>
    <row r="4415" spans="3:11">
      <c r="C4415"/>
      <c r="K4415" s="73"/>
    </row>
    <row r="4416" spans="3:11">
      <c r="C4416"/>
      <c r="K4416" s="73"/>
    </row>
    <row r="4417" spans="3:11">
      <c r="C4417"/>
      <c r="K4417" s="73"/>
    </row>
    <row r="4418" spans="3:11">
      <c r="C4418"/>
      <c r="K4418" s="73"/>
    </row>
    <row r="4419" spans="3:11">
      <c r="C4419"/>
      <c r="K4419" s="73"/>
    </row>
    <row r="4420" spans="3:11">
      <c r="C4420"/>
      <c r="K4420" s="73"/>
    </row>
    <row r="4421" spans="3:11">
      <c r="C4421"/>
      <c r="K4421" s="73"/>
    </row>
    <row r="4422" spans="3:11">
      <c r="C4422"/>
      <c r="K4422" s="73"/>
    </row>
    <row r="4423" spans="3:11">
      <c r="C4423"/>
      <c r="K4423" s="73"/>
    </row>
    <row r="4424" spans="3:11">
      <c r="C4424"/>
      <c r="K4424" s="73"/>
    </row>
    <row r="4425" spans="3:11">
      <c r="C4425"/>
      <c r="K4425" s="73"/>
    </row>
    <row r="4426" spans="3:11">
      <c r="C4426"/>
      <c r="K4426" s="73"/>
    </row>
    <row r="4427" spans="3:11">
      <c r="C4427"/>
      <c r="K4427" s="73"/>
    </row>
    <row r="4428" spans="3:11">
      <c r="C4428"/>
      <c r="K4428" s="73"/>
    </row>
    <row r="4429" spans="3:11">
      <c r="C4429"/>
      <c r="K4429" s="73"/>
    </row>
    <row r="4430" spans="3:11">
      <c r="C4430"/>
      <c r="K4430" s="73"/>
    </row>
    <row r="4431" spans="3:11">
      <c r="C4431"/>
      <c r="K4431" s="73"/>
    </row>
    <row r="4432" spans="3:11">
      <c r="C4432"/>
      <c r="K4432" s="73"/>
    </row>
    <row r="4433" spans="3:11">
      <c r="C4433"/>
      <c r="K4433" s="73"/>
    </row>
    <row r="4434" spans="3:11">
      <c r="C4434"/>
      <c r="K4434" s="73"/>
    </row>
    <row r="4435" spans="3:11">
      <c r="C4435"/>
      <c r="K4435" s="73"/>
    </row>
    <row r="4436" spans="3:11">
      <c r="C4436"/>
      <c r="K4436" s="73"/>
    </row>
    <row r="4437" spans="3:11">
      <c r="C4437"/>
      <c r="K4437" s="73"/>
    </row>
    <row r="4438" spans="3:11">
      <c r="C4438"/>
      <c r="K4438" s="73"/>
    </row>
    <row r="4439" spans="3:11">
      <c r="C4439"/>
      <c r="K4439" s="73"/>
    </row>
    <row r="4440" spans="3:11">
      <c r="C4440"/>
      <c r="K4440" s="73"/>
    </row>
    <row r="4441" spans="3:11">
      <c r="C4441"/>
      <c r="K4441" s="73"/>
    </row>
    <row r="4442" spans="3:11">
      <c r="C4442"/>
      <c r="K4442" s="73"/>
    </row>
    <row r="4443" spans="3:11">
      <c r="C4443"/>
      <c r="K4443" s="73"/>
    </row>
    <row r="4444" spans="3:11">
      <c r="C4444"/>
      <c r="K4444" s="73"/>
    </row>
    <row r="4445" spans="3:11">
      <c r="C4445"/>
      <c r="K4445" s="73"/>
    </row>
    <row r="4446" spans="3:11">
      <c r="C4446"/>
      <c r="K4446" s="73"/>
    </row>
    <row r="4447" spans="3:11">
      <c r="C4447"/>
      <c r="K4447" s="73"/>
    </row>
    <row r="4448" spans="3:11">
      <c r="C4448"/>
      <c r="K4448" s="73"/>
    </row>
    <row r="4449" spans="3:11">
      <c r="C4449"/>
      <c r="K4449" s="73"/>
    </row>
    <row r="4450" spans="3:11">
      <c r="C4450"/>
      <c r="K4450" s="73"/>
    </row>
    <row r="4451" spans="3:11">
      <c r="C4451"/>
      <c r="K4451" s="73"/>
    </row>
    <row r="4452" spans="3:11">
      <c r="C4452"/>
      <c r="K4452" s="73"/>
    </row>
    <row r="4453" spans="3:11">
      <c r="C4453"/>
      <c r="K4453" s="73"/>
    </row>
    <row r="4454" spans="3:11">
      <c r="C4454"/>
      <c r="K4454" s="73"/>
    </row>
    <row r="4455" spans="3:11">
      <c r="C4455"/>
      <c r="K4455" s="73"/>
    </row>
    <row r="4456" spans="3:11">
      <c r="C4456"/>
      <c r="K4456" s="73"/>
    </row>
    <row r="4457" spans="3:11">
      <c r="C4457"/>
      <c r="K4457" s="73"/>
    </row>
    <row r="4458" spans="3:11">
      <c r="C4458"/>
      <c r="K4458" s="73"/>
    </row>
    <row r="4459" spans="3:11">
      <c r="C4459"/>
      <c r="K4459" s="73"/>
    </row>
    <row r="4460" spans="3:11">
      <c r="C4460"/>
      <c r="K4460" s="73"/>
    </row>
    <row r="4461" spans="3:11">
      <c r="C4461"/>
      <c r="K4461" s="73"/>
    </row>
    <row r="4462" spans="3:11">
      <c r="C4462"/>
      <c r="K4462" s="73"/>
    </row>
    <row r="4463" spans="3:11">
      <c r="C4463"/>
      <c r="K4463" s="73"/>
    </row>
    <row r="4464" spans="3:11">
      <c r="C4464"/>
      <c r="K4464" s="73"/>
    </row>
    <row r="4465" spans="3:11">
      <c r="C4465"/>
      <c r="K4465" s="73"/>
    </row>
    <row r="4466" spans="3:11">
      <c r="C4466"/>
      <c r="K4466" s="73"/>
    </row>
    <row r="4467" spans="3:11">
      <c r="C4467"/>
      <c r="K4467" s="73"/>
    </row>
    <row r="4468" spans="3:11">
      <c r="C4468"/>
      <c r="K4468" s="73"/>
    </row>
    <row r="4469" spans="3:11">
      <c r="C4469"/>
      <c r="K4469" s="73"/>
    </row>
    <row r="4470" spans="3:11">
      <c r="C4470"/>
      <c r="K4470" s="73"/>
    </row>
    <row r="4471" spans="3:11">
      <c r="C4471"/>
      <c r="K4471" s="73"/>
    </row>
    <row r="4472" spans="3:11">
      <c r="C4472"/>
      <c r="K4472" s="73"/>
    </row>
    <row r="4473" spans="3:11">
      <c r="C4473"/>
      <c r="K4473" s="73"/>
    </row>
    <row r="4474" spans="3:11">
      <c r="C4474"/>
      <c r="K4474" s="73"/>
    </row>
    <row r="4475" spans="3:11">
      <c r="C4475"/>
      <c r="K4475" s="73"/>
    </row>
    <row r="4476" spans="3:11">
      <c r="C4476"/>
      <c r="K4476" s="73"/>
    </row>
    <row r="4477" spans="3:11">
      <c r="C4477"/>
      <c r="K4477" s="73"/>
    </row>
    <row r="4478" spans="3:11">
      <c r="C4478"/>
      <c r="K4478" s="73"/>
    </row>
    <row r="4479" spans="3:11">
      <c r="C4479"/>
      <c r="K4479" s="73"/>
    </row>
    <row r="4480" spans="3:11">
      <c r="C4480"/>
      <c r="K4480" s="73"/>
    </row>
    <row r="4481" spans="3:11">
      <c r="C4481"/>
      <c r="K4481" s="73"/>
    </row>
    <row r="4482" spans="3:11">
      <c r="C4482"/>
      <c r="K4482" s="73"/>
    </row>
    <row r="4483" spans="3:11">
      <c r="C4483"/>
      <c r="K4483" s="73"/>
    </row>
    <row r="4484" spans="3:11">
      <c r="C4484"/>
      <c r="K4484" s="73"/>
    </row>
    <row r="4485" spans="3:11">
      <c r="C4485"/>
      <c r="K4485" s="73"/>
    </row>
    <row r="4486" spans="3:11">
      <c r="C4486"/>
      <c r="K4486" s="73"/>
    </row>
    <row r="4487" spans="3:11">
      <c r="C4487"/>
      <c r="K4487" s="73"/>
    </row>
    <row r="4488" spans="3:11">
      <c r="C4488"/>
      <c r="K4488" s="73"/>
    </row>
    <row r="4489" spans="3:11">
      <c r="C4489"/>
      <c r="K4489" s="73"/>
    </row>
    <row r="4490" spans="3:11">
      <c r="C4490"/>
      <c r="K4490" s="73"/>
    </row>
    <row r="4491" spans="3:11">
      <c r="C4491"/>
      <c r="K4491" s="73"/>
    </row>
    <row r="4492" spans="3:11">
      <c r="C4492"/>
      <c r="K4492" s="73"/>
    </row>
    <row r="4493" spans="3:11">
      <c r="C4493"/>
      <c r="K4493" s="73"/>
    </row>
    <row r="4494" spans="3:11">
      <c r="C4494"/>
      <c r="K4494" s="73"/>
    </row>
    <row r="4495" spans="3:11">
      <c r="C4495"/>
      <c r="K4495" s="73"/>
    </row>
    <row r="4496" spans="3:11">
      <c r="C4496"/>
      <c r="K4496" s="73"/>
    </row>
    <row r="4497" spans="3:11">
      <c r="C4497"/>
      <c r="K4497" s="73"/>
    </row>
    <row r="4498" spans="3:11">
      <c r="C4498"/>
      <c r="K4498" s="73"/>
    </row>
    <row r="4499" spans="3:11">
      <c r="C4499"/>
      <c r="K4499" s="73"/>
    </row>
    <row r="4500" spans="3:11">
      <c r="C4500"/>
      <c r="K4500" s="73"/>
    </row>
    <row r="4501" spans="3:11">
      <c r="C4501"/>
      <c r="K4501" s="73"/>
    </row>
    <row r="4502" spans="3:11">
      <c r="C4502"/>
      <c r="K4502" s="73"/>
    </row>
    <row r="4503" spans="3:11">
      <c r="C4503"/>
      <c r="K4503" s="73"/>
    </row>
    <row r="4504" spans="3:11">
      <c r="C4504"/>
      <c r="K4504" s="73"/>
    </row>
    <row r="4505" spans="3:11">
      <c r="C4505"/>
      <c r="K4505" s="73"/>
    </row>
    <row r="4506" spans="3:11">
      <c r="C4506"/>
      <c r="K4506" s="73"/>
    </row>
    <row r="4507" spans="3:11">
      <c r="C4507"/>
      <c r="K4507" s="73"/>
    </row>
    <row r="4508" spans="3:11">
      <c r="C4508"/>
      <c r="K4508" s="73"/>
    </row>
    <row r="4509" spans="3:11">
      <c r="C4509"/>
      <c r="K4509" s="73"/>
    </row>
    <row r="4510" spans="3:11">
      <c r="C4510"/>
      <c r="K4510" s="73"/>
    </row>
    <row r="4511" spans="3:11">
      <c r="C4511"/>
      <c r="K4511" s="73"/>
    </row>
    <row r="4512" spans="3:11">
      <c r="C4512"/>
      <c r="K4512" s="73"/>
    </row>
    <row r="4513" spans="3:11">
      <c r="C4513"/>
      <c r="K4513" s="73"/>
    </row>
    <row r="4514" spans="3:11">
      <c r="C4514"/>
      <c r="K4514" s="73"/>
    </row>
    <row r="4515" spans="3:11">
      <c r="C4515"/>
      <c r="K4515" s="73"/>
    </row>
    <row r="4516" spans="3:11">
      <c r="C4516"/>
      <c r="K4516" s="73"/>
    </row>
    <row r="4517" spans="3:11">
      <c r="C4517"/>
      <c r="K4517" s="73"/>
    </row>
    <row r="4518" spans="3:11">
      <c r="C4518"/>
      <c r="K4518" s="73"/>
    </row>
    <row r="4519" spans="3:11">
      <c r="C4519"/>
      <c r="K4519" s="73"/>
    </row>
    <row r="4520" spans="3:11">
      <c r="C4520"/>
      <c r="K4520" s="73"/>
    </row>
    <row r="4521" spans="3:11">
      <c r="C4521"/>
      <c r="K4521" s="73"/>
    </row>
    <row r="4522" spans="3:11">
      <c r="C4522"/>
      <c r="K4522" s="73"/>
    </row>
    <row r="4523" spans="3:11">
      <c r="C4523"/>
      <c r="K4523" s="73"/>
    </row>
    <row r="4524" spans="3:11">
      <c r="C4524"/>
      <c r="K4524" s="73"/>
    </row>
    <row r="4525" spans="3:11">
      <c r="C4525"/>
      <c r="K4525" s="73"/>
    </row>
    <row r="4526" spans="3:11">
      <c r="C4526"/>
      <c r="K4526" s="73"/>
    </row>
    <row r="4527" spans="3:11">
      <c r="C4527"/>
      <c r="K4527" s="73"/>
    </row>
    <row r="4528" spans="3:11">
      <c r="C4528"/>
      <c r="K4528" s="73"/>
    </row>
    <row r="4529" spans="3:11">
      <c r="C4529"/>
      <c r="K4529" s="73"/>
    </row>
    <row r="4530" spans="3:11">
      <c r="C4530"/>
      <c r="K4530" s="73"/>
    </row>
    <row r="4531" spans="3:11">
      <c r="C4531"/>
      <c r="K4531" s="73"/>
    </row>
    <row r="4532" spans="3:11">
      <c r="C4532"/>
      <c r="K4532" s="73"/>
    </row>
    <row r="4533" spans="3:11">
      <c r="C4533"/>
      <c r="K4533" s="73"/>
    </row>
    <row r="4534" spans="3:11">
      <c r="C4534"/>
      <c r="K4534" s="73"/>
    </row>
    <row r="4535" spans="3:11">
      <c r="C4535"/>
      <c r="K4535" s="73"/>
    </row>
    <row r="4536" spans="3:11">
      <c r="C4536"/>
      <c r="K4536" s="73"/>
    </row>
    <row r="4537" spans="3:11">
      <c r="C4537"/>
      <c r="K4537" s="73"/>
    </row>
    <row r="4538" spans="3:11">
      <c r="C4538"/>
      <c r="K4538" s="73"/>
    </row>
    <row r="4539" spans="3:11">
      <c r="C4539"/>
      <c r="K4539" s="73"/>
    </row>
    <row r="4540" spans="3:11">
      <c r="C4540"/>
      <c r="K4540" s="73"/>
    </row>
    <row r="4541" spans="3:11">
      <c r="C4541"/>
      <c r="K4541" s="73"/>
    </row>
    <row r="4542" spans="3:11">
      <c r="C4542"/>
      <c r="K4542" s="73"/>
    </row>
    <row r="4543" spans="3:11">
      <c r="C4543"/>
      <c r="K4543" s="73"/>
    </row>
    <row r="4544" spans="3:11">
      <c r="C4544"/>
      <c r="K4544" s="73"/>
    </row>
    <row r="4545" spans="3:11">
      <c r="C4545"/>
      <c r="K4545" s="73"/>
    </row>
    <row r="4546" spans="3:11">
      <c r="C4546"/>
      <c r="K4546" s="73"/>
    </row>
    <row r="4547" spans="3:11">
      <c r="C4547"/>
      <c r="K4547" s="73"/>
    </row>
    <row r="4548" spans="3:11">
      <c r="C4548"/>
      <c r="K4548" s="73"/>
    </row>
    <row r="4549" spans="3:11">
      <c r="C4549"/>
      <c r="K4549" s="73"/>
    </row>
    <row r="4550" spans="3:11">
      <c r="C4550"/>
      <c r="K4550" s="73"/>
    </row>
    <row r="4551" spans="3:11">
      <c r="C4551"/>
      <c r="K4551" s="73"/>
    </row>
    <row r="4552" spans="3:11">
      <c r="C4552"/>
      <c r="K4552" s="73"/>
    </row>
    <row r="4553" spans="3:11">
      <c r="C4553"/>
      <c r="K4553" s="73"/>
    </row>
    <row r="4554" spans="3:11">
      <c r="C4554"/>
      <c r="K4554" s="73"/>
    </row>
    <row r="4555" spans="3:11">
      <c r="C4555"/>
      <c r="K4555" s="73"/>
    </row>
    <row r="4556" spans="3:11">
      <c r="C4556"/>
      <c r="K4556" s="73"/>
    </row>
    <row r="4557" spans="3:11">
      <c r="C4557"/>
      <c r="K4557" s="73"/>
    </row>
    <row r="4558" spans="3:11">
      <c r="C4558"/>
      <c r="K4558" s="73"/>
    </row>
    <row r="4559" spans="3:11">
      <c r="C4559"/>
      <c r="K4559" s="73"/>
    </row>
    <row r="4560" spans="3:11">
      <c r="C4560"/>
      <c r="K4560" s="73"/>
    </row>
    <row r="4561" spans="3:11">
      <c r="C4561"/>
      <c r="K4561" s="73"/>
    </row>
    <row r="4562" spans="3:11">
      <c r="C4562"/>
      <c r="K4562" s="73"/>
    </row>
    <row r="4563" spans="3:11">
      <c r="C4563"/>
      <c r="K4563" s="73"/>
    </row>
    <row r="4564" spans="3:11">
      <c r="C4564"/>
      <c r="K4564" s="73"/>
    </row>
    <row r="4565" spans="3:11">
      <c r="C4565"/>
      <c r="K4565" s="73"/>
    </row>
    <row r="4566" spans="3:11">
      <c r="C4566"/>
      <c r="K4566" s="73"/>
    </row>
    <row r="4567" spans="3:11">
      <c r="C4567"/>
      <c r="K4567" s="73"/>
    </row>
    <row r="4568" spans="3:11">
      <c r="C4568"/>
      <c r="K4568" s="73"/>
    </row>
    <row r="4569" spans="3:11">
      <c r="C4569"/>
      <c r="K4569" s="73"/>
    </row>
    <row r="4570" spans="3:11">
      <c r="C4570"/>
      <c r="K4570" s="73"/>
    </row>
    <row r="4571" spans="3:11">
      <c r="C4571"/>
      <c r="K4571" s="73"/>
    </row>
    <row r="4572" spans="3:11">
      <c r="C4572"/>
      <c r="K4572" s="73"/>
    </row>
    <row r="4573" spans="3:11">
      <c r="C4573"/>
      <c r="K4573" s="73"/>
    </row>
    <row r="4574" spans="3:11">
      <c r="C4574"/>
      <c r="K4574" s="73"/>
    </row>
    <row r="4575" spans="3:11">
      <c r="C4575"/>
      <c r="K4575" s="73"/>
    </row>
    <row r="4576" spans="3:11">
      <c r="C4576"/>
      <c r="K4576" s="73"/>
    </row>
    <row r="4577" spans="3:11">
      <c r="C4577"/>
      <c r="K4577" s="73"/>
    </row>
    <row r="4578" spans="3:11">
      <c r="C4578"/>
      <c r="K4578" s="73"/>
    </row>
    <row r="4579" spans="3:11">
      <c r="C4579"/>
      <c r="K4579" s="73"/>
    </row>
    <row r="4580" spans="3:11">
      <c r="C4580"/>
      <c r="K4580" s="73"/>
    </row>
    <row r="4581" spans="3:11">
      <c r="C4581"/>
      <c r="K4581" s="73"/>
    </row>
    <row r="4582" spans="3:11">
      <c r="C4582"/>
      <c r="K4582" s="73"/>
    </row>
    <row r="4583" spans="3:11">
      <c r="C4583"/>
      <c r="K4583" s="73"/>
    </row>
    <row r="4584" spans="3:11">
      <c r="C4584"/>
      <c r="K4584" s="73"/>
    </row>
    <row r="4585" spans="3:11">
      <c r="C4585"/>
      <c r="K4585" s="73"/>
    </row>
    <row r="4586" spans="3:11">
      <c r="C4586"/>
      <c r="K4586" s="73"/>
    </row>
    <row r="4587" spans="3:11">
      <c r="C4587"/>
      <c r="K4587" s="73"/>
    </row>
    <row r="4588" spans="3:11">
      <c r="C4588"/>
      <c r="K4588" s="73"/>
    </row>
    <row r="4589" spans="3:11">
      <c r="C4589"/>
      <c r="K4589" s="73"/>
    </row>
    <row r="4590" spans="3:11">
      <c r="C4590"/>
      <c r="K4590" s="73"/>
    </row>
    <row r="4591" spans="3:11">
      <c r="C4591"/>
      <c r="K4591" s="73"/>
    </row>
    <row r="4592" spans="3:11">
      <c r="C4592"/>
      <c r="K4592" s="73"/>
    </row>
    <row r="4593" spans="3:11">
      <c r="C4593"/>
      <c r="K4593" s="73"/>
    </row>
    <row r="4594" spans="3:11">
      <c r="C4594"/>
      <c r="K4594" s="73"/>
    </row>
    <row r="4595" spans="3:11">
      <c r="C4595"/>
      <c r="K4595" s="73"/>
    </row>
    <row r="4596" spans="3:11">
      <c r="C4596"/>
      <c r="K4596" s="73"/>
    </row>
    <row r="4597" spans="3:11">
      <c r="C4597"/>
      <c r="K4597" s="73"/>
    </row>
    <row r="4598" spans="3:11">
      <c r="C4598"/>
      <c r="K4598" s="73"/>
    </row>
    <row r="4599" spans="3:11">
      <c r="C4599"/>
      <c r="K4599" s="73"/>
    </row>
    <row r="4600" spans="3:11">
      <c r="C4600"/>
      <c r="K4600" s="73"/>
    </row>
    <row r="4601" spans="3:11">
      <c r="C4601"/>
      <c r="K4601" s="73"/>
    </row>
    <row r="4602" spans="3:11">
      <c r="C4602"/>
      <c r="K4602" s="73"/>
    </row>
    <row r="4603" spans="3:11">
      <c r="C4603"/>
      <c r="K4603" s="73"/>
    </row>
    <row r="4604" spans="3:11">
      <c r="C4604"/>
      <c r="K4604" s="73"/>
    </row>
    <row r="4605" spans="3:11">
      <c r="C4605"/>
      <c r="K4605" s="73"/>
    </row>
    <row r="4606" spans="3:11">
      <c r="C4606"/>
      <c r="K4606" s="73"/>
    </row>
    <row r="4607" spans="3:11">
      <c r="C4607"/>
      <c r="K4607" s="73"/>
    </row>
    <row r="4608" spans="3:11">
      <c r="C4608"/>
      <c r="K4608" s="73"/>
    </row>
    <row r="4609" spans="3:11">
      <c r="C4609"/>
      <c r="K4609" s="73"/>
    </row>
    <row r="4610" spans="3:11">
      <c r="C4610"/>
      <c r="K4610" s="73"/>
    </row>
    <row r="4611" spans="3:11">
      <c r="C4611"/>
      <c r="K4611" s="73"/>
    </row>
    <row r="4612" spans="3:11">
      <c r="C4612"/>
      <c r="K4612" s="73"/>
    </row>
    <row r="4613" spans="3:11">
      <c r="C4613"/>
      <c r="K4613" s="73"/>
    </row>
    <row r="4614" spans="3:11">
      <c r="C4614"/>
      <c r="K4614" s="73"/>
    </row>
    <row r="4615" spans="3:11">
      <c r="C4615"/>
      <c r="K4615" s="73"/>
    </row>
    <row r="4616" spans="3:11">
      <c r="C4616"/>
      <c r="K4616" s="73"/>
    </row>
    <row r="4617" spans="3:11">
      <c r="C4617"/>
      <c r="K4617" s="73"/>
    </row>
    <row r="4618" spans="3:11">
      <c r="C4618"/>
      <c r="K4618" s="73"/>
    </row>
    <row r="4619" spans="3:11">
      <c r="C4619"/>
      <c r="K4619" s="73"/>
    </row>
    <row r="4620" spans="3:11">
      <c r="C4620"/>
      <c r="K4620" s="73"/>
    </row>
    <row r="4621" spans="3:11">
      <c r="C4621"/>
      <c r="K4621" s="73"/>
    </row>
    <row r="4622" spans="3:11">
      <c r="C4622"/>
      <c r="K4622" s="73"/>
    </row>
    <row r="4623" spans="3:11">
      <c r="C4623"/>
      <c r="K4623" s="73"/>
    </row>
    <row r="4624" spans="3:11">
      <c r="C4624"/>
      <c r="K4624" s="73"/>
    </row>
    <row r="4625" spans="3:11">
      <c r="C4625"/>
      <c r="K4625" s="73"/>
    </row>
    <row r="4626" spans="3:11">
      <c r="C4626"/>
      <c r="K4626" s="73"/>
    </row>
    <row r="4627" spans="3:11">
      <c r="C4627"/>
      <c r="K4627" s="73"/>
    </row>
    <row r="4628" spans="3:11">
      <c r="C4628"/>
      <c r="K4628" s="73"/>
    </row>
    <row r="4629" spans="3:11">
      <c r="C4629"/>
      <c r="K4629" s="73"/>
    </row>
    <row r="4630" spans="3:11">
      <c r="C4630"/>
      <c r="K4630" s="73"/>
    </row>
    <row r="4631" spans="3:11">
      <c r="C4631"/>
      <c r="K4631" s="73"/>
    </row>
    <row r="4632" spans="3:11">
      <c r="C4632"/>
      <c r="K4632" s="73"/>
    </row>
    <row r="4633" spans="3:11">
      <c r="C4633"/>
      <c r="K4633" s="73"/>
    </row>
    <row r="4634" spans="3:11">
      <c r="C4634"/>
      <c r="K4634" s="73"/>
    </row>
    <row r="4635" spans="3:11">
      <c r="C4635"/>
      <c r="K4635" s="73"/>
    </row>
    <row r="4636" spans="3:11">
      <c r="C4636"/>
      <c r="K4636" s="73"/>
    </row>
    <row r="4637" spans="3:11">
      <c r="C4637"/>
      <c r="K4637" s="73"/>
    </row>
    <row r="4638" spans="3:11">
      <c r="C4638"/>
      <c r="K4638" s="73"/>
    </row>
    <row r="4639" spans="3:11">
      <c r="C4639"/>
      <c r="K4639" s="73"/>
    </row>
    <row r="4640" spans="3:11">
      <c r="C4640"/>
      <c r="K4640" s="73"/>
    </row>
    <row r="4641" spans="3:11">
      <c r="C4641"/>
      <c r="K4641" s="73"/>
    </row>
    <row r="4642" spans="3:11">
      <c r="C4642"/>
      <c r="K4642" s="73"/>
    </row>
    <row r="4643" spans="3:11">
      <c r="C4643"/>
      <c r="K4643" s="73"/>
    </row>
    <row r="4644" spans="3:11">
      <c r="C4644"/>
      <c r="K4644" s="73"/>
    </row>
    <row r="4645" spans="3:11">
      <c r="C4645"/>
      <c r="K4645" s="73"/>
    </row>
    <row r="4646" spans="3:11">
      <c r="C4646"/>
      <c r="K4646" s="73"/>
    </row>
    <row r="4647" spans="3:11">
      <c r="C4647"/>
      <c r="K4647" s="73"/>
    </row>
    <row r="4648" spans="3:11">
      <c r="C4648"/>
      <c r="K4648" s="73"/>
    </row>
    <row r="4649" spans="3:11">
      <c r="C4649"/>
      <c r="K4649" s="73"/>
    </row>
    <row r="4650" spans="3:11">
      <c r="C4650"/>
      <c r="K4650" s="73"/>
    </row>
    <row r="4651" spans="3:11">
      <c r="C4651"/>
      <c r="K4651" s="73"/>
    </row>
    <row r="4652" spans="3:11">
      <c r="C4652"/>
      <c r="K4652" s="73"/>
    </row>
    <row r="4653" spans="3:11">
      <c r="C4653"/>
      <c r="K4653" s="73"/>
    </row>
    <row r="4654" spans="3:11">
      <c r="C4654"/>
      <c r="K4654" s="73"/>
    </row>
    <row r="4655" spans="3:11">
      <c r="C4655"/>
      <c r="K4655" s="73"/>
    </row>
    <row r="4656" spans="3:11">
      <c r="C4656"/>
      <c r="K4656" s="73"/>
    </row>
    <row r="4657" spans="3:11">
      <c r="C4657"/>
      <c r="K4657" s="73"/>
    </row>
    <row r="4658" spans="3:11">
      <c r="C4658"/>
      <c r="K4658" s="73"/>
    </row>
    <row r="4659" spans="3:11">
      <c r="C4659"/>
      <c r="K4659" s="73"/>
    </row>
    <row r="4660" spans="3:11">
      <c r="C4660"/>
      <c r="K4660" s="73"/>
    </row>
    <row r="4661" spans="3:11">
      <c r="C4661"/>
      <c r="K4661" s="73"/>
    </row>
    <row r="4662" spans="3:11">
      <c r="C4662"/>
      <c r="K4662" s="73"/>
    </row>
    <row r="4663" spans="3:11">
      <c r="C4663"/>
      <c r="K4663" s="73"/>
    </row>
    <row r="4664" spans="3:11">
      <c r="C4664"/>
      <c r="K4664" s="73"/>
    </row>
    <row r="4665" spans="3:11">
      <c r="C4665"/>
      <c r="K4665" s="73"/>
    </row>
    <row r="4666" spans="3:11">
      <c r="C4666"/>
      <c r="K4666" s="73"/>
    </row>
    <row r="4667" spans="3:11">
      <c r="C4667"/>
      <c r="K4667" s="73"/>
    </row>
    <row r="4668" spans="3:11">
      <c r="C4668"/>
      <c r="K4668" s="73"/>
    </row>
    <row r="4669" spans="3:11">
      <c r="C4669"/>
      <c r="K4669" s="73"/>
    </row>
    <row r="4670" spans="3:11">
      <c r="C4670"/>
      <c r="K4670" s="73"/>
    </row>
    <row r="4671" spans="3:11">
      <c r="C4671"/>
      <c r="K4671" s="73"/>
    </row>
    <row r="4672" spans="3:11">
      <c r="C4672"/>
      <c r="K4672" s="73"/>
    </row>
    <row r="4673" spans="3:11">
      <c r="C4673"/>
      <c r="K4673" s="73"/>
    </row>
    <row r="4674" spans="3:11">
      <c r="C4674"/>
      <c r="K4674" s="73"/>
    </row>
    <row r="4675" spans="3:11">
      <c r="C4675"/>
      <c r="K4675" s="73"/>
    </row>
    <row r="4676" spans="3:11">
      <c r="C4676"/>
      <c r="K4676" s="73"/>
    </row>
    <row r="4677" spans="3:11">
      <c r="C4677"/>
      <c r="K4677" s="73"/>
    </row>
    <row r="4678" spans="3:11">
      <c r="C4678"/>
      <c r="K4678" s="73"/>
    </row>
    <row r="4679" spans="3:11">
      <c r="C4679"/>
      <c r="K4679" s="73"/>
    </row>
    <row r="4680" spans="3:11">
      <c r="C4680"/>
      <c r="K4680" s="73"/>
    </row>
    <row r="4681" spans="3:11">
      <c r="C4681"/>
      <c r="K4681" s="73"/>
    </row>
    <row r="4682" spans="3:11">
      <c r="C4682"/>
      <c r="K4682" s="73"/>
    </row>
    <row r="4683" spans="3:11">
      <c r="C4683"/>
      <c r="K4683" s="73"/>
    </row>
    <row r="4684" spans="3:11">
      <c r="C4684"/>
      <c r="K4684" s="73"/>
    </row>
    <row r="4685" spans="3:11">
      <c r="C4685"/>
      <c r="K4685" s="73"/>
    </row>
    <row r="4686" spans="3:11">
      <c r="C4686"/>
      <c r="K4686" s="73"/>
    </row>
    <row r="4687" spans="3:11">
      <c r="C4687"/>
      <c r="K4687" s="73"/>
    </row>
    <row r="4688" spans="3:11">
      <c r="C4688"/>
      <c r="K4688" s="73"/>
    </row>
    <row r="4689" spans="3:11">
      <c r="C4689"/>
      <c r="K4689" s="73"/>
    </row>
    <row r="4690" spans="3:11">
      <c r="C4690"/>
      <c r="K4690" s="73"/>
    </row>
    <row r="4691" spans="3:11">
      <c r="C4691"/>
      <c r="K4691" s="73"/>
    </row>
    <row r="4692" spans="3:11">
      <c r="C4692"/>
      <c r="K4692" s="73"/>
    </row>
    <row r="4693" spans="3:11">
      <c r="C4693"/>
      <c r="K4693" s="73"/>
    </row>
    <row r="4694" spans="3:11">
      <c r="C4694"/>
      <c r="K4694" s="73"/>
    </row>
    <row r="4695" spans="3:11">
      <c r="C4695"/>
      <c r="K4695" s="73"/>
    </row>
    <row r="4696" spans="3:11">
      <c r="C4696"/>
      <c r="K4696" s="73"/>
    </row>
    <row r="4697" spans="3:11">
      <c r="C4697"/>
      <c r="K4697" s="73"/>
    </row>
    <row r="4698" spans="3:11">
      <c r="C4698"/>
      <c r="K4698" s="73"/>
    </row>
    <row r="4699" spans="3:11">
      <c r="C4699"/>
      <c r="K4699" s="73"/>
    </row>
    <row r="4700" spans="3:11">
      <c r="C4700"/>
      <c r="K4700" s="73"/>
    </row>
    <row r="4701" spans="3:11">
      <c r="C4701"/>
      <c r="K4701" s="73"/>
    </row>
    <row r="4702" spans="3:11">
      <c r="C4702"/>
      <c r="K4702" s="73"/>
    </row>
    <row r="4703" spans="3:11">
      <c r="C4703"/>
      <c r="K4703" s="73"/>
    </row>
    <row r="4704" spans="3:11">
      <c r="C4704"/>
      <c r="K4704" s="73"/>
    </row>
    <row r="4705" spans="3:11">
      <c r="C4705"/>
      <c r="K4705" s="73"/>
    </row>
    <row r="4706" spans="3:11">
      <c r="C4706"/>
      <c r="K4706" s="73"/>
    </row>
    <row r="4707" spans="3:11">
      <c r="C4707"/>
      <c r="K4707" s="73"/>
    </row>
    <row r="4708" spans="3:11">
      <c r="C4708"/>
      <c r="K4708" s="73"/>
    </row>
    <row r="4709" spans="3:11">
      <c r="C4709"/>
      <c r="K4709" s="73"/>
    </row>
    <row r="4710" spans="3:11">
      <c r="C4710"/>
      <c r="K4710" s="73"/>
    </row>
    <row r="4711" spans="3:11">
      <c r="C4711"/>
      <c r="K4711" s="73"/>
    </row>
    <row r="4712" spans="3:11">
      <c r="C4712"/>
      <c r="K4712" s="73"/>
    </row>
    <row r="4713" spans="3:11">
      <c r="C4713"/>
      <c r="K4713" s="73"/>
    </row>
    <row r="4714" spans="3:11">
      <c r="C4714"/>
      <c r="K4714" s="73"/>
    </row>
    <row r="4715" spans="3:11">
      <c r="C4715"/>
      <c r="K4715" s="73"/>
    </row>
    <row r="4716" spans="3:11">
      <c r="C4716"/>
      <c r="K4716" s="73"/>
    </row>
    <row r="4717" spans="3:11">
      <c r="C4717"/>
      <c r="K4717" s="73"/>
    </row>
    <row r="4718" spans="3:11">
      <c r="C4718"/>
      <c r="K4718" s="73"/>
    </row>
    <row r="4719" spans="3:11">
      <c r="C4719"/>
      <c r="K4719" s="73"/>
    </row>
    <row r="4720" spans="3:11">
      <c r="C4720"/>
      <c r="K4720" s="73"/>
    </row>
    <row r="4721" spans="3:11">
      <c r="C4721"/>
      <c r="K4721" s="73"/>
    </row>
    <row r="4722" spans="3:11">
      <c r="C4722"/>
      <c r="K4722" s="73"/>
    </row>
    <row r="4723" spans="3:11">
      <c r="C4723"/>
      <c r="K4723" s="73"/>
    </row>
    <row r="4724" spans="3:11">
      <c r="C4724"/>
      <c r="K4724" s="73"/>
    </row>
    <row r="4725" spans="3:11">
      <c r="C4725"/>
      <c r="K4725" s="73"/>
    </row>
    <row r="4726" spans="3:11">
      <c r="C4726"/>
      <c r="K4726" s="73"/>
    </row>
    <row r="4727" spans="3:11">
      <c r="C4727"/>
      <c r="K4727" s="73"/>
    </row>
    <row r="4728" spans="3:11">
      <c r="C4728"/>
      <c r="K4728" s="73"/>
    </row>
    <row r="4729" spans="3:11">
      <c r="C4729"/>
      <c r="K4729" s="73"/>
    </row>
    <row r="4730" spans="3:11">
      <c r="C4730"/>
      <c r="K4730" s="73"/>
    </row>
    <row r="4731" spans="3:11">
      <c r="C4731"/>
      <c r="K4731" s="73"/>
    </row>
    <row r="4732" spans="3:11">
      <c r="C4732"/>
      <c r="K4732" s="73"/>
    </row>
    <row r="4733" spans="3:11">
      <c r="C4733"/>
      <c r="K4733" s="73"/>
    </row>
    <row r="4734" spans="3:11">
      <c r="C4734"/>
      <c r="K4734" s="73"/>
    </row>
    <row r="4735" spans="3:11">
      <c r="C4735"/>
      <c r="K4735" s="73"/>
    </row>
    <row r="4736" spans="3:11">
      <c r="C4736"/>
      <c r="K4736" s="73"/>
    </row>
    <row r="4737" spans="3:11">
      <c r="C4737"/>
      <c r="K4737" s="73"/>
    </row>
    <row r="4738" spans="3:11">
      <c r="C4738"/>
      <c r="K4738" s="73"/>
    </row>
    <row r="4739" spans="3:11">
      <c r="C4739"/>
      <c r="K4739" s="73"/>
    </row>
    <row r="4740" spans="3:11">
      <c r="C4740"/>
      <c r="K4740" s="73"/>
    </row>
    <row r="4741" spans="3:11">
      <c r="C4741"/>
      <c r="K4741" s="73"/>
    </row>
    <row r="4742" spans="3:11">
      <c r="C4742"/>
      <c r="K4742" s="73"/>
    </row>
    <row r="4743" spans="3:11">
      <c r="C4743"/>
      <c r="K4743" s="73"/>
    </row>
    <row r="4744" spans="3:11">
      <c r="C4744"/>
      <c r="K4744" s="73"/>
    </row>
    <row r="4745" spans="3:11">
      <c r="C4745"/>
      <c r="K4745" s="73"/>
    </row>
    <row r="4746" spans="3:11">
      <c r="C4746"/>
      <c r="K4746" s="73"/>
    </row>
    <row r="4747" spans="3:11">
      <c r="C4747"/>
      <c r="K4747" s="73"/>
    </row>
    <row r="4748" spans="3:11">
      <c r="C4748"/>
      <c r="K4748" s="73"/>
    </row>
    <row r="4749" spans="3:11">
      <c r="C4749"/>
      <c r="K4749" s="73"/>
    </row>
    <row r="4750" spans="3:11">
      <c r="C4750"/>
      <c r="K4750" s="73"/>
    </row>
    <row r="4751" spans="3:11">
      <c r="C4751"/>
      <c r="K4751" s="73"/>
    </row>
    <row r="4752" spans="3:11">
      <c r="C4752"/>
      <c r="K4752" s="73"/>
    </row>
    <row r="4753" spans="3:11">
      <c r="C4753"/>
      <c r="K4753" s="73"/>
    </row>
    <row r="4754" spans="3:11">
      <c r="C4754"/>
      <c r="K4754" s="73"/>
    </row>
    <row r="4755" spans="3:11">
      <c r="C4755"/>
      <c r="K4755" s="73"/>
    </row>
    <row r="4756" spans="3:11">
      <c r="C4756"/>
      <c r="K4756" s="73"/>
    </row>
    <row r="4757" spans="3:11">
      <c r="C4757"/>
      <c r="K4757" s="73"/>
    </row>
    <row r="4758" spans="3:11">
      <c r="C4758"/>
      <c r="K4758" s="73"/>
    </row>
    <row r="4759" spans="3:11">
      <c r="C4759"/>
      <c r="K4759" s="73"/>
    </row>
    <row r="4760" spans="3:11">
      <c r="C4760"/>
      <c r="K4760" s="73"/>
    </row>
    <row r="4761" spans="3:11">
      <c r="C4761"/>
      <c r="K4761" s="73"/>
    </row>
    <row r="4762" spans="3:11">
      <c r="C4762"/>
      <c r="K4762" s="73"/>
    </row>
    <row r="4763" spans="3:11">
      <c r="C4763"/>
      <c r="K4763" s="73"/>
    </row>
    <row r="4764" spans="3:11">
      <c r="C4764"/>
      <c r="K4764" s="73"/>
    </row>
    <row r="4765" spans="3:11">
      <c r="C4765"/>
      <c r="K4765" s="73"/>
    </row>
    <row r="4766" spans="3:11">
      <c r="C4766"/>
      <c r="K4766" s="73"/>
    </row>
    <row r="4767" spans="3:11">
      <c r="C4767"/>
      <c r="K4767" s="73"/>
    </row>
    <row r="4768" spans="3:11">
      <c r="C4768"/>
      <c r="K4768" s="73"/>
    </row>
    <row r="4769" spans="3:11">
      <c r="C4769"/>
      <c r="K4769" s="73"/>
    </row>
    <row r="4770" spans="3:11">
      <c r="C4770"/>
      <c r="K4770" s="73"/>
    </row>
    <row r="4771" spans="3:11">
      <c r="C4771"/>
      <c r="K4771" s="73"/>
    </row>
    <row r="4772" spans="3:11">
      <c r="C4772"/>
      <c r="K4772" s="73"/>
    </row>
    <row r="4773" spans="3:11">
      <c r="C4773"/>
      <c r="K4773" s="73"/>
    </row>
    <row r="4774" spans="3:11">
      <c r="C4774"/>
      <c r="K4774" s="73"/>
    </row>
    <row r="4775" spans="3:11">
      <c r="C4775"/>
      <c r="K4775" s="73"/>
    </row>
    <row r="4776" spans="3:11">
      <c r="C4776"/>
      <c r="K4776" s="73"/>
    </row>
    <row r="4777" spans="3:11">
      <c r="C4777"/>
      <c r="K4777" s="73"/>
    </row>
    <row r="4778" spans="3:11">
      <c r="C4778"/>
      <c r="K4778" s="73"/>
    </row>
    <row r="4779" spans="3:11">
      <c r="C4779"/>
      <c r="K4779" s="73"/>
    </row>
    <row r="4780" spans="3:11">
      <c r="C4780"/>
      <c r="K4780" s="73"/>
    </row>
    <row r="4781" spans="3:11">
      <c r="C4781"/>
      <c r="K4781" s="73"/>
    </row>
    <row r="4782" spans="3:11">
      <c r="C4782"/>
      <c r="K4782" s="73"/>
    </row>
    <row r="4783" spans="3:11">
      <c r="C4783"/>
      <c r="K4783" s="73"/>
    </row>
    <row r="4784" spans="3:11">
      <c r="C4784"/>
      <c r="K4784" s="73"/>
    </row>
    <row r="4785" spans="3:11">
      <c r="C4785"/>
      <c r="K4785" s="73"/>
    </row>
    <row r="4786" spans="3:11">
      <c r="C4786"/>
      <c r="K4786" s="73"/>
    </row>
    <row r="4787" spans="3:11">
      <c r="C4787"/>
      <c r="K4787" s="73"/>
    </row>
    <row r="4788" spans="3:11">
      <c r="C4788"/>
      <c r="K4788" s="73"/>
    </row>
    <row r="4789" spans="3:11">
      <c r="C4789"/>
      <c r="K4789" s="73"/>
    </row>
    <row r="4790" spans="3:11">
      <c r="C4790"/>
      <c r="K4790" s="73"/>
    </row>
    <row r="4791" spans="3:11">
      <c r="C4791"/>
      <c r="K4791" s="73"/>
    </row>
    <row r="4792" spans="3:11">
      <c r="C4792"/>
      <c r="K4792" s="73"/>
    </row>
    <row r="4793" spans="3:11">
      <c r="C4793"/>
      <c r="K4793" s="73"/>
    </row>
    <row r="4794" spans="3:11">
      <c r="C4794"/>
      <c r="K4794" s="73"/>
    </row>
    <row r="4795" spans="3:11">
      <c r="C4795"/>
      <c r="K4795" s="73"/>
    </row>
    <row r="4796" spans="3:11">
      <c r="C4796"/>
      <c r="K4796" s="73"/>
    </row>
    <row r="4797" spans="3:11">
      <c r="C4797"/>
      <c r="K4797" s="73"/>
    </row>
    <row r="4798" spans="3:11">
      <c r="C4798"/>
      <c r="K4798" s="73"/>
    </row>
    <row r="4799" spans="3:11">
      <c r="C4799"/>
      <c r="K4799" s="73"/>
    </row>
    <row r="4800" spans="3:11">
      <c r="C4800"/>
      <c r="K4800" s="73"/>
    </row>
    <row r="4801" spans="3:11">
      <c r="C4801"/>
      <c r="K4801" s="73"/>
    </row>
    <row r="4802" spans="3:11">
      <c r="C4802"/>
      <c r="K4802" s="73"/>
    </row>
    <row r="4803" spans="3:11">
      <c r="C4803"/>
      <c r="K4803" s="73"/>
    </row>
    <row r="4804" spans="3:11">
      <c r="C4804"/>
      <c r="K4804" s="73"/>
    </row>
    <row r="4805" spans="3:11">
      <c r="C4805"/>
      <c r="K4805" s="73"/>
    </row>
    <row r="4806" spans="3:11">
      <c r="C4806"/>
      <c r="K4806" s="73"/>
    </row>
    <row r="4807" spans="3:11">
      <c r="C4807"/>
      <c r="K4807" s="73"/>
    </row>
    <row r="4808" spans="3:11">
      <c r="C4808"/>
      <c r="K4808" s="73"/>
    </row>
    <row r="4809" spans="3:11">
      <c r="C4809"/>
      <c r="K4809" s="73"/>
    </row>
    <row r="4810" spans="3:11">
      <c r="C4810"/>
      <c r="K4810" s="73"/>
    </row>
    <row r="4811" spans="3:11">
      <c r="C4811"/>
      <c r="K4811" s="73"/>
    </row>
    <row r="4812" spans="3:11">
      <c r="C4812"/>
      <c r="K4812" s="73"/>
    </row>
    <row r="4813" spans="3:11">
      <c r="C4813"/>
      <c r="K4813" s="73"/>
    </row>
    <row r="4814" spans="3:11">
      <c r="C4814"/>
      <c r="K4814" s="73"/>
    </row>
    <row r="4815" spans="3:11">
      <c r="C4815"/>
      <c r="K4815" s="73"/>
    </row>
    <row r="4816" spans="3:11">
      <c r="C4816"/>
      <c r="K4816" s="73"/>
    </row>
    <row r="4817" spans="3:11">
      <c r="C4817"/>
      <c r="K4817" s="73"/>
    </row>
    <row r="4818" spans="3:11">
      <c r="C4818"/>
      <c r="K4818" s="73"/>
    </row>
    <row r="4819" spans="3:11">
      <c r="C4819"/>
      <c r="K4819" s="73"/>
    </row>
    <row r="4820" spans="3:11">
      <c r="C4820"/>
      <c r="K4820" s="73"/>
    </row>
    <row r="4821" spans="3:11">
      <c r="C4821"/>
      <c r="K4821" s="73"/>
    </row>
    <row r="4822" spans="3:11">
      <c r="C4822"/>
      <c r="K4822" s="73"/>
    </row>
    <row r="4823" spans="3:11">
      <c r="C4823"/>
      <c r="K4823" s="73"/>
    </row>
    <row r="4824" spans="3:11">
      <c r="C4824"/>
      <c r="K4824" s="73"/>
    </row>
    <row r="4825" spans="3:11">
      <c r="C4825"/>
      <c r="K4825" s="73"/>
    </row>
    <row r="4826" spans="3:11">
      <c r="C4826"/>
      <c r="K4826" s="73"/>
    </row>
    <row r="4827" spans="3:11">
      <c r="C4827"/>
      <c r="K4827" s="73"/>
    </row>
    <row r="4828" spans="3:11">
      <c r="C4828"/>
      <c r="K4828" s="73"/>
    </row>
    <row r="4829" spans="3:11">
      <c r="C4829"/>
      <c r="K4829" s="73"/>
    </row>
    <row r="4830" spans="3:11">
      <c r="C4830"/>
      <c r="K4830" s="73"/>
    </row>
    <row r="4831" spans="3:11">
      <c r="C4831"/>
      <c r="K4831" s="73"/>
    </row>
    <row r="4832" spans="3:11">
      <c r="C4832"/>
      <c r="K4832" s="73"/>
    </row>
    <row r="4833" spans="3:11">
      <c r="C4833"/>
      <c r="K4833" s="73"/>
    </row>
    <row r="4834" spans="3:11">
      <c r="C4834"/>
      <c r="K4834" s="73"/>
    </row>
    <row r="4835" spans="3:11">
      <c r="C4835"/>
      <c r="K4835" s="73"/>
    </row>
    <row r="4836" spans="3:11">
      <c r="C4836"/>
      <c r="K4836" s="73"/>
    </row>
    <row r="4837" spans="3:11">
      <c r="C4837"/>
      <c r="K4837" s="73"/>
    </row>
    <row r="4838" spans="3:11">
      <c r="C4838"/>
      <c r="K4838" s="73"/>
    </row>
    <row r="4839" spans="3:11">
      <c r="C4839"/>
      <c r="K4839" s="73"/>
    </row>
    <row r="4840" spans="3:11">
      <c r="C4840"/>
      <c r="K4840" s="73"/>
    </row>
    <row r="4841" spans="3:11">
      <c r="C4841"/>
      <c r="K4841" s="73"/>
    </row>
    <row r="4842" spans="3:11">
      <c r="C4842"/>
      <c r="K4842" s="73"/>
    </row>
    <row r="4843" spans="3:11">
      <c r="C4843"/>
      <c r="K4843" s="73"/>
    </row>
    <row r="4844" spans="3:11">
      <c r="C4844"/>
      <c r="K4844" s="73"/>
    </row>
    <row r="4845" spans="3:11">
      <c r="C4845"/>
      <c r="K4845" s="73"/>
    </row>
    <row r="4846" spans="3:11">
      <c r="C4846"/>
      <c r="K4846" s="73"/>
    </row>
    <row r="4847" spans="3:11">
      <c r="C4847"/>
      <c r="K4847" s="73"/>
    </row>
    <row r="4848" spans="3:11">
      <c r="C4848"/>
      <c r="K4848" s="73"/>
    </row>
    <row r="4849" spans="3:11">
      <c r="C4849"/>
      <c r="K4849" s="73"/>
    </row>
    <row r="4850" spans="3:11">
      <c r="C4850"/>
      <c r="K4850" s="73"/>
    </row>
    <row r="4851" spans="3:11">
      <c r="C4851"/>
      <c r="K4851" s="73"/>
    </row>
    <row r="4852" spans="3:11">
      <c r="C4852"/>
      <c r="K4852" s="73"/>
    </row>
    <row r="4853" spans="3:11">
      <c r="C4853"/>
      <c r="K4853" s="73"/>
    </row>
    <row r="4854" spans="3:11">
      <c r="C4854"/>
      <c r="K4854" s="73"/>
    </row>
    <row r="4855" spans="3:11">
      <c r="C4855"/>
      <c r="K4855" s="73"/>
    </row>
    <row r="4856" spans="3:11">
      <c r="C4856"/>
      <c r="K4856" s="73"/>
    </row>
    <row r="4857" spans="3:11">
      <c r="C4857"/>
      <c r="K4857" s="73"/>
    </row>
    <row r="4858" spans="3:11">
      <c r="C4858"/>
      <c r="K4858" s="73"/>
    </row>
    <row r="4859" spans="3:11">
      <c r="C4859"/>
      <c r="K4859" s="73"/>
    </row>
    <row r="4860" spans="3:11">
      <c r="C4860"/>
      <c r="K4860" s="73"/>
    </row>
    <row r="4861" spans="3:11">
      <c r="C4861"/>
      <c r="K4861" s="73"/>
    </row>
    <row r="4862" spans="3:11">
      <c r="C4862"/>
      <c r="K4862" s="73"/>
    </row>
    <row r="4863" spans="3:11">
      <c r="C4863"/>
      <c r="K4863" s="73"/>
    </row>
    <row r="4864" spans="3:11">
      <c r="C4864"/>
      <c r="K4864" s="73"/>
    </row>
    <row r="4865" spans="3:11">
      <c r="C4865"/>
      <c r="K4865" s="73"/>
    </row>
    <row r="4866" spans="3:11">
      <c r="C4866"/>
      <c r="K4866" s="73"/>
    </row>
    <row r="4867" spans="3:11">
      <c r="C4867"/>
      <c r="K4867" s="73"/>
    </row>
    <row r="4868" spans="3:11">
      <c r="C4868"/>
      <c r="K4868" s="73"/>
    </row>
    <row r="4869" spans="3:11">
      <c r="C4869"/>
      <c r="K4869" s="73"/>
    </row>
    <row r="4870" spans="3:11">
      <c r="C4870"/>
      <c r="K4870" s="73"/>
    </row>
    <row r="4871" spans="3:11">
      <c r="C4871"/>
      <c r="K4871" s="73"/>
    </row>
    <row r="4872" spans="3:11">
      <c r="C4872"/>
      <c r="K4872" s="73"/>
    </row>
    <row r="4873" spans="3:11">
      <c r="C4873"/>
      <c r="K4873" s="73"/>
    </row>
    <row r="4874" spans="3:11">
      <c r="C4874"/>
      <c r="K4874" s="73"/>
    </row>
    <row r="4875" spans="3:11">
      <c r="C4875"/>
      <c r="K4875" s="73"/>
    </row>
    <row r="4876" spans="3:11">
      <c r="C4876"/>
      <c r="K4876" s="73"/>
    </row>
    <row r="4877" spans="3:11">
      <c r="C4877"/>
      <c r="K4877" s="73"/>
    </row>
    <row r="4878" spans="3:11">
      <c r="C4878"/>
      <c r="K4878" s="73"/>
    </row>
    <row r="4879" spans="3:11">
      <c r="C4879"/>
      <c r="K4879" s="73"/>
    </row>
    <row r="4880" spans="3:11">
      <c r="C4880"/>
      <c r="K4880" s="73"/>
    </row>
    <row r="4881" spans="3:11">
      <c r="C4881"/>
      <c r="K4881" s="73"/>
    </row>
    <row r="4882" spans="3:11">
      <c r="C4882"/>
      <c r="K4882" s="73"/>
    </row>
    <row r="4883" spans="3:11">
      <c r="C4883"/>
      <c r="K4883" s="73"/>
    </row>
    <row r="4884" spans="3:11">
      <c r="C4884"/>
      <c r="K4884" s="73"/>
    </row>
    <row r="4885" spans="3:11">
      <c r="C4885"/>
      <c r="K4885" s="73"/>
    </row>
    <row r="4886" spans="3:11">
      <c r="C4886"/>
      <c r="K4886" s="73"/>
    </row>
    <row r="4887" spans="3:11">
      <c r="C4887"/>
      <c r="K4887" s="73"/>
    </row>
    <row r="4888" spans="3:11">
      <c r="C4888"/>
      <c r="K4888" s="73"/>
    </row>
    <row r="4889" spans="3:11">
      <c r="C4889"/>
      <c r="K4889" s="73"/>
    </row>
    <row r="4890" spans="3:11">
      <c r="C4890"/>
      <c r="K4890" s="73"/>
    </row>
    <row r="4891" spans="3:11">
      <c r="C4891"/>
      <c r="K4891" s="73"/>
    </row>
    <row r="4892" spans="3:11">
      <c r="C4892"/>
      <c r="K4892" s="73"/>
    </row>
    <row r="4893" spans="3:11">
      <c r="C4893"/>
      <c r="K4893" s="73"/>
    </row>
    <row r="4894" spans="3:11">
      <c r="C4894"/>
      <c r="K4894" s="73"/>
    </row>
    <row r="4895" spans="3:11">
      <c r="C4895"/>
      <c r="K4895" s="73"/>
    </row>
    <row r="4896" spans="3:11">
      <c r="C4896"/>
      <c r="K4896" s="73"/>
    </row>
    <row r="4897" spans="3:11">
      <c r="C4897"/>
      <c r="K4897" s="73"/>
    </row>
    <row r="4898" spans="3:11">
      <c r="C4898"/>
      <c r="K4898" s="73"/>
    </row>
    <row r="4899" spans="3:11">
      <c r="C4899"/>
      <c r="K4899" s="73"/>
    </row>
    <row r="4900" spans="3:11">
      <c r="C4900"/>
      <c r="K4900" s="73"/>
    </row>
    <row r="4901" spans="3:11">
      <c r="C4901"/>
      <c r="K4901" s="73"/>
    </row>
    <row r="4902" spans="3:11">
      <c r="C4902"/>
      <c r="K4902" s="73"/>
    </row>
    <row r="4903" spans="3:11">
      <c r="C4903"/>
      <c r="K4903" s="73"/>
    </row>
    <row r="4904" spans="3:11">
      <c r="C4904"/>
      <c r="K4904" s="73"/>
    </row>
    <row r="4905" spans="3:11">
      <c r="C4905"/>
      <c r="K4905" s="73"/>
    </row>
    <row r="4906" spans="3:11">
      <c r="C4906"/>
      <c r="K4906" s="73"/>
    </row>
    <row r="4907" spans="3:11">
      <c r="C4907"/>
      <c r="K4907" s="73"/>
    </row>
    <row r="4908" spans="3:11">
      <c r="C4908"/>
      <c r="K4908" s="73"/>
    </row>
    <row r="4909" spans="3:11">
      <c r="C4909"/>
      <c r="K4909" s="73"/>
    </row>
    <row r="4910" spans="3:11">
      <c r="C4910"/>
      <c r="K4910" s="73"/>
    </row>
    <row r="4911" spans="3:11">
      <c r="C4911"/>
      <c r="K4911" s="73"/>
    </row>
    <row r="4912" spans="3:11">
      <c r="C4912"/>
      <c r="K4912" s="73"/>
    </row>
    <row r="4913" spans="3:11">
      <c r="C4913"/>
      <c r="K4913" s="73"/>
    </row>
    <row r="4914" spans="3:11">
      <c r="C4914"/>
      <c r="K4914" s="73"/>
    </row>
    <row r="4915" spans="3:11">
      <c r="C4915"/>
      <c r="K4915" s="73"/>
    </row>
    <row r="4916" spans="3:11">
      <c r="C4916"/>
      <c r="K4916" s="73"/>
    </row>
    <row r="4917" spans="3:11">
      <c r="C4917"/>
      <c r="K4917" s="73"/>
    </row>
    <row r="4918" spans="3:11">
      <c r="C4918"/>
      <c r="K4918" s="73"/>
    </row>
    <row r="4919" spans="3:11">
      <c r="C4919"/>
      <c r="K4919" s="73"/>
    </row>
    <row r="4920" spans="3:11">
      <c r="C4920"/>
      <c r="K4920" s="73"/>
    </row>
    <row r="4921" spans="3:11">
      <c r="C4921"/>
      <c r="K4921" s="73"/>
    </row>
    <row r="4922" spans="3:11">
      <c r="C4922"/>
      <c r="K4922" s="73"/>
    </row>
    <row r="4923" spans="3:11">
      <c r="C4923"/>
      <c r="K4923" s="73"/>
    </row>
    <row r="4924" spans="3:11">
      <c r="C4924"/>
      <c r="K4924" s="73"/>
    </row>
    <row r="4925" spans="3:11">
      <c r="C4925"/>
      <c r="K4925" s="73"/>
    </row>
    <row r="4926" spans="3:11">
      <c r="C4926"/>
      <c r="K4926" s="73"/>
    </row>
    <row r="4927" spans="3:11">
      <c r="C4927"/>
      <c r="K4927" s="73"/>
    </row>
    <row r="4928" spans="3:11">
      <c r="C4928"/>
      <c r="K4928" s="73"/>
    </row>
    <row r="4929" spans="3:11">
      <c r="C4929"/>
      <c r="K4929" s="73"/>
    </row>
    <row r="4930" spans="3:11">
      <c r="C4930"/>
      <c r="K4930" s="73"/>
    </row>
    <row r="4931" spans="3:11">
      <c r="C4931"/>
      <c r="K4931" s="73"/>
    </row>
    <row r="4932" spans="3:11">
      <c r="C4932"/>
      <c r="K4932" s="73"/>
    </row>
    <row r="4933" spans="3:11">
      <c r="C4933"/>
      <c r="K4933" s="73"/>
    </row>
    <row r="4934" spans="3:11">
      <c r="C4934"/>
      <c r="K4934" s="73"/>
    </row>
    <row r="4935" spans="3:11">
      <c r="C4935"/>
      <c r="K4935" s="73"/>
    </row>
    <row r="4936" spans="3:11">
      <c r="C4936"/>
      <c r="K4936" s="73"/>
    </row>
    <row r="4937" spans="3:11">
      <c r="C4937"/>
      <c r="K4937" s="73"/>
    </row>
    <row r="4938" spans="3:11">
      <c r="C4938"/>
      <c r="K4938" s="73"/>
    </row>
    <row r="4939" spans="3:11">
      <c r="C4939"/>
      <c r="K4939" s="73"/>
    </row>
    <row r="4940" spans="3:11">
      <c r="C4940"/>
      <c r="K4940" s="73"/>
    </row>
    <row r="4941" spans="3:11">
      <c r="C4941"/>
      <c r="K4941" s="73"/>
    </row>
    <row r="4942" spans="3:11">
      <c r="C4942"/>
      <c r="K4942" s="73"/>
    </row>
    <row r="4943" spans="3:11">
      <c r="C4943"/>
      <c r="K4943" s="73"/>
    </row>
    <row r="4944" spans="3:11">
      <c r="C4944"/>
      <c r="K4944" s="73"/>
    </row>
    <row r="4945" spans="3:11">
      <c r="C4945"/>
      <c r="K4945" s="73"/>
    </row>
    <row r="4946" spans="3:11">
      <c r="C4946"/>
      <c r="K4946" s="73"/>
    </row>
    <row r="4947" spans="3:11">
      <c r="C4947"/>
      <c r="K4947" s="73"/>
    </row>
    <row r="4948" spans="3:11">
      <c r="C4948"/>
      <c r="K4948" s="73"/>
    </row>
    <row r="4949" spans="3:11">
      <c r="C4949"/>
      <c r="K4949" s="73"/>
    </row>
    <row r="4950" spans="3:11">
      <c r="C4950"/>
      <c r="K4950" s="73"/>
    </row>
    <row r="4951" spans="3:11">
      <c r="C4951"/>
      <c r="K4951" s="73"/>
    </row>
    <row r="4952" spans="3:11">
      <c r="C4952"/>
      <c r="K4952" s="73"/>
    </row>
    <row r="4953" spans="3:11">
      <c r="C4953"/>
      <c r="K4953" s="73"/>
    </row>
    <row r="4954" spans="3:11">
      <c r="C4954"/>
      <c r="K4954" s="73"/>
    </row>
    <row r="4955" spans="3:11">
      <c r="C4955"/>
      <c r="K4955" s="73"/>
    </row>
    <row r="4956" spans="3:11">
      <c r="C4956"/>
      <c r="K4956" s="73"/>
    </row>
    <row r="4957" spans="3:11">
      <c r="C4957"/>
      <c r="K4957" s="73"/>
    </row>
    <row r="4958" spans="3:11">
      <c r="C4958"/>
      <c r="K4958" s="73"/>
    </row>
    <row r="4959" spans="3:11">
      <c r="C4959"/>
      <c r="K4959" s="73"/>
    </row>
    <row r="4960" spans="3:11">
      <c r="C4960"/>
      <c r="K4960" s="73"/>
    </row>
    <row r="4961" spans="3:11">
      <c r="C4961"/>
      <c r="K4961" s="73"/>
    </row>
    <row r="4962" spans="3:11">
      <c r="C4962"/>
      <c r="K4962" s="73"/>
    </row>
    <row r="4963" spans="3:11">
      <c r="C4963"/>
      <c r="K4963" s="73"/>
    </row>
    <row r="4964" spans="3:11">
      <c r="C4964"/>
      <c r="K4964" s="73"/>
    </row>
    <row r="4965" spans="3:11">
      <c r="C4965"/>
      <c r="K4965" s="73"/>
    </row>
    <row r="4966" spans="3:11">
      <c r="C4966"/>
      <c r="K4966" s="73"/>
    </row>
    <row r="4967" spans="3:11">
      <c r="C4967"/>
      <c r="K4967" s="73"/>
    </row>
    <row r="4968" spans="3:11">
      <c r="C4968"/>
      <c r="K4968" s="73"/>
    </row>
    <row r="4969" spans="3:11">
      <c r="C4969"/>
      <c r="K4969" s="73"/>
    </row>
    <row r="4970" spans="3:11">
      <c r="C4970"/>
      <c r="K4970" s="73"/>
    </row>
    <row r="4971" spans="3:11">
      <c r="C4971"/>
      <c r="K4971" s="73"/>
    </row>
    <row r="4972" spans="3:11">
      <c r="C4972"/>
      <c r="K4972" s="73"/>
    </row>
    <row r="4973" spans="3:11">
      <c r="C4973"/>
      <c r="K4973" s="73"/>
    </row>
    <row r="4974" spans="3:11">
      <c r="C4974"/>
      <c r="K4974" s="73"/>
    </row>
    <row r="4975" spans="3:11">
      <c r="C4975"/>
      <c r="K4975" s="73"/>
    </row>
    <row r="4976" spans="3:11">
      <c r="C4976"/>
      <c r="K4976" s="73"/>
    </row>
    <row r="4977" spans="3:11">
      <c r="C4977"/>
      <c r="K4977" s="73"/>
    </row>
    <row r="4978" spans="3:11">
      <c r="C4978"/>
      <c r="K4978" s="73"/>
    </row>
    <row r="4979" spans="3:11">
      <c r="C4979"/>
      <c r="K4979" s="73"/>
    </row>
    <row r="4980" spans="3:11">
      <c r="C4980"/>
      <c r="K4980" s="73"/>
    </row>
    <row r="4981" spans="3:11">
      <c r="C4981"/>
      <c r="K4981" s="73"/>
    </row>
    <row r="4982" spans="3:11">
      <c r="C4982"/>
      <c r="K4982" s="73"/>
    </row>
    <row r="4983" spans="3:11">
      <c r="C4983"/>
      <c r="K4983" s="73"/>
    </row>
    <row r="4984" spans="3:11">
      <c r="C4984"/>
      <c r="K4984" s="73"/>
    </row>
    <row r="4985" spans="3:11">
      <c r="C4985"/>
      <c r="K4985" s="73"/>
    </row>
    <row r="4986" spans="3:11">
      <c r="C4986"/>
      <c r="K4986" s="73"/>
    </row>
    <row r="4987" spans="3:11">
      <c r="C4987"/>
      <c r="K4987" s="73"/>
    </row>
    <row r="4988" spans="3:11">
      <c r="C4988"/>
      <c r="K4988" s="73"/>
    </row>
    <row r="4989" spans="3:11">
      <c r="C4989"/>
      <c r="K4989" s="73"/>
    </row>
    <row r="4990" spans="3:11">
      <c r="C4990"/>
      <c r="K4990" s="73"/>
    </row>
    <row r="4991" spans="3:11">
      <c r="C4991"/>
      <c r="K4991" s="73"/>
    </row>
    <row r="4992" spans="3:11">
      <c r="C4992"/>
      <c r="K4992" s="73"/>
    </row>
    <row r="4993" spans="3:11">
      <c r="C4993"/>
      <c r="K4993" s="73"/>
    </row>
    <row r="4994" spans="3:11">
      <c r="C4994"/>
      <c r="K4994" s="73"/>
    </row>
    <row r="4995" spans="3:11">
      <c r="C4995"/>
      <c r="K4995" s="73"/>
    </row>
    <row r="4996" spans="3:11">
      <c r="C4996"/>
      <c r="K4996" s="73"/>
    </row>
    <row r="4997" spans="3:11">
      <c r="C4997"/>
      <c r="K4997" s="73"/>
    </row>
    <row r="4998" spans="3:11">
      <c r="C4998"/>
      <c r="K4998" s="73"/>
    </row>
    <row r="4999" spans="3:11">
      <c r="C4999"/>
      <c r="K4999" s="73"/>
    </row>
    <row r="5000" spans="3:11">
      <c r="C5000"/>
      <c r="K5000" s="73"/>
    </row>
    <row r="5001" spans="3:11">
      <c r="C5001"/>
      <c r="K5001" s="73"/>
    </row>
    <row r="5002" spans="3:11">
      <c r="C5002"/>
      <c r="K5002" s="73"/>
    </row>
    <row r="5003" spans="3:11">
      <c r="C5003"/>
      <c r="K5003" s="73"/>
    </row>
    <row r="5004" spans="3:11">
      <c r="C5004"/>
      <c r="K5004" s="73"/>
    </row>
    <row r="5005" spans="3:11">
      <c r="C5005"/>
      <c r="K5005" s="73"/>
    </row>
    <row r="5006" spans="3:11">
      <c r="C5006"/>
      <c r="K5006" s="73"/>
    </row>
    <row r="5007" spans="3:11">
      <c r="C5007"/>
      <c r="K5007" s="73"/>
    </row>
    <row r="5008" spans="3:11">
      <c r="C5008"/>
      <c r="K5008" s="73"/>
    </row>
    <row r="5009" spans="3:11">
      <c r="C5009"/>
      <c r="K5009" s="73"/>
    </row>
    <row r="5010" spans="3:11">
      <c r="C5010"/>
      <c r="K5010" s="73"/>
    </row>
    <row r="5011" spans="3:11">
      <c r="C5011"/>
      <c r="K5011" s="73"/>
    </row>
    <row r="5012" spans="3:11">
      <c r="C5012"/>
      <c r="K5012" s="73"/>
    </row>
    <row r="5013" spans="3:11">
      <c r="C5013"/>
      <c r="K5013" s="73"/>
    </row>
    <row r="5014" spans="3:11">
      <c r="C5014"/>
      <c r="K5014" s="73"/>
    </row>
    <row r="5015" spans="3:11">
      <c r="C5015"/>
      <c r="K5015" s="73"/>
    </row>
    <row r="5016" spans="3:11">
      <c r="C5016"/>
      <c r="K5016" s="73"/>
    </row>
    <row r="5017" spans="3:11">
      <c r="C5017"/>
      <c r="K5017" s="73"/>
    </row>
    <row r="5018" spans="3:11">
      <c r="C5018"/>
      <c r="K5018" s="73"/>
    </row>
    <row r="5019" spans="3:11">
      <c r="C5019"/>
      <c r="K5019" s="73"/>
    </row>
    <row r="5020" spans="3:11">
      <c r="C5020"/>
      <c r="K5020" s="73"/>
    </row>
    <row r="5021" spans="3:11">
      <c r="C5021"/>
      <c r="K5021" s="73"/>
    </row>
    <row r="5022" spans="3:11">
      <c r="C5022"/>
      <c r="K5022" s="73"/>
    </row>
    <row r="5023" spans="3:11">
      <c r="C5023"/>
      <c r="K5023" s="73"/>
    </row>
    <row r="5024" spans="3:11">
      <c r="C5024"/>
      <c r="K5024" s="73"/>
    </row>
    <row r="5025" spans="3:11">
      <c r="C5025"/>
      <c r="K5025" s="73"/>
    </row>
    <row r="5026" spans="3:11">
      <c r="C5026"/>
      <c r="K5026" s="73"/>
    </row>
    <row r="5027" spans="3:11">
      <c r="C5027"/>
      <c r="K5027" s="73"/>
    </row>
    <row r="5028" spans="3:11">
      <c r="C5028"/>
      <c r="K5028" s="73"/>
    </row>
    <row r="5029" spans="3:11">
      <c r="C5029"/>
      <c r="K5029" s="73"/>
    </row>
    <row r="5030" spans="3:11">
      <c r="C5030"/>
      <c r="K5030" s="73"/>
    </row>
    <row r="5031" spans="3:11">
      <c r="C5031"/>
      <c r="K5031" s="73"/>
    </row>
    <row r="5032" spans="3:11">
      <c r="C5032"/>
      <c r="K5032" s="73"/>
    </row>
    <row r="5033" spans="3:11">
      <c r="C5033"/>
      <c r="K5033" s="73"/>
    </row>
    <row r="5034" spans="3:11">
      <c r="C5034"/>
      <c r="K5034" s="73"/>
    </row>
    <row r="5035" spans="3:11">
      <c r="C5035"/>
      <c r="K5035" s="73"/>
    </row>
    <row r="5036" spans="3:11">
      <c r="C5036"/>
      <c r="K5036" s="73"/>
    </row>
    <row r="5037" spans="3:11">
      <c r="C5037"/>
      <c r="K5037" s="73"/>
    </row>
    <row r="5038" spans="3:11">
      <c r="C5038"/>
      <c r="K5038" s="73"/>
    </row>
    <row r="5039" spans="3:11">
      <c r="C5039"/>
      <c r="K5039" s="73"/>
    </row>
    <row r="5040" spans="3:11">
      <c r="C5040"/>
      <c r="K5040" s="73"/>
    </row>
    <row r="5041" spans="3:11">
      <c r="C5041"/>
      <c r="K5041" s="73"/>
    </row>
    <row r="5042" spans="3:11">
      <c r="C5042"/>
      <c r="K5042" s="73"/>
    </row>
    <row r="5043" spans="3:11">
      <c r="C5043"/>
      <c r="K5043" s="73"/>
    </row>
    <row r="5044" spans="3:11">
      <c r="C5044"/>
      <c r="K5044" s="73"/>
    </row>
    <row r="5045" spans="3:11">
      <c r="C5045"/>
      <c r="K5045" s="73"/>
    </row>
    <row r="5046" spans="3:11">
      <c r="C5046"/>
      <c r="K5046" s="73"/>
    </row>
    <row r="5047" spans="3:11">
      <c r="C5047"/>
      <c r="K5047" s="73"/>
    </row>
    <row r="5048" spans="3:11">
      <c r="C5048"/>
      <c r="K5048" s="73"/>
    </row>
    <row r="5049" spans="3:11">
      <c r="C5049"/>
      <c r="K5049" s="73"/>
    </row>
    <row r="5050" spans="3:11">
      <c r="C5050"/>
      <c r="K5050" s="73"/>
    </row>
    <row r="5051" spans="3:11">
      <c r="C5051"/>
      <c r="K5051" s="73"/>
    </row>
    <row r="5052" spans="3:11">
      <c r="C5052"/>
      <c r="K5052" s="73"/>
    </row>
    <row r="5053" spans="3:11">
      <c r="C5053"/>
      <c r="K5053" s="73"/>
    </row>
    <row r="5054" spans="3:11">
      <c r="C5054"/>
      <c r="K5054" s="73"/>
    </row>
    <row r="5055" spans="3:11">
      <c r="C5055"/>
      <c r="K5055" s="73"/>
    </row>
    <row r="5056" spans="3:11">
      <c r="C5056"/>
      <c r="K5056" s="73"/>
    </row>
    <row r="5057" spans="3:11">
      <c r="C5057"/>
      <c r="K5057" s="73"/>
    </row>
    <row r="5058" spans="3:11">
      <c r="C5058"/>
      <c r="K5058" s="73"/>
    </row>
    <row r="5059" spans="3:11">
      <c r="C5059"/>
      <c r="K5059" s="73"/>
    </row>
    <row r="5060" spans="3:11">
      <c r="C5060"/>
      <c r="K5060" s="73"/>
    </row>
    <row r="5061" spans="3:11">
      <c r="C5061"/>
      <c r="K5061" s="73"/>
    </row>
    <row r="5062" spans="3:11">
      <c r="C5062"/>
      <c r="K5062" s="73"/>
    </row>
    <row r="5063" spans="3:11">
      <c r="C5063"/>
      <c r="K5063" s="73"/>
    </row>
    <row r="5064" spans="3:11">
      <c r="C5064"/>
      <c r="K5064" s="73"/>
    </row>
    <row r="5065" spans="3:11">
      <c r="C5065"/>
      <c r="K5065" s="73"/>
    </row>
    <row r="5066" spans="3:11">
      <c r="C5066"/>
      <c r="K5066" s="73"/>
    </row>
    <row r="5067" spans="3:11">
      <c r="C5067"/>
      <c r="K5067" s="73"/>
    </row>
    <row r="5068" spans="3:11">
      <c r="C5068"/>
      <c r="K5068" s="73"/>
    </row>
    <row r="5069" spans="3:11">
      <c r="C5069"/>
      <c r="K5069" s="73"/>
    </row>
    <row r="5070" spans="3:11">
      <c r="C5070"/>
      <c r="K5070" s="73"/>
    </row>
    <row r="5071" spans="3:11">
      <c r="C5071"/>
      <c r="K5071" s="73"/>
    </row>
    <row r="5072" spans="3:11">
      <c r="C5072"/>
      <c r="K5072" s="73"/>
    </row>
    <row r="5073" spans="3:11">
      <c r="C5073"/>
      <c r="K5073" s="73"/>
    </row>
    <row r="5074" spans="3:11">
      <c r="C5074"/>
      <c r="K5074" s="73"/>
    </row>
    <row r="5075" spans="3:11">
      <c r="C5075"/>
      <c r="K5075" s="73"/>
    </row>
    <row r="5076" spans="3:11">
      <c r="C5076"/>
      <c r="K5076" s="73"/>
    </row>
    <row r="5077" spans="3:11">
      <c r="C5077"/>
      <c r="K5077" s="73"/>
    </row>
    <row r="5078" spans="3:11">
      <c r="C5078"/>
      <c r="K5078" s="73"/>
    </row>
    <row r="5079" spans="3:11">
      <c r="C5079"/>
      <c r="K5079" s="73"/>
    </row>
    <row r="5080" spans="3:11">
      <c r="C5080"/>
      <c r="K5080" s="73"/>
    </row>
    <row r="5081" spans="3:11">
      <c r="C5081"/>
      <c r="K5081" s="73"/>
    </row>
    <row r="5082" spans="3:11">
      <c r="C5082"/>
      <c r="K5082" s="73"/>
    </row>
    <row r="5083" spans="3:11">
      <c r="C5083"/>
      <c r="K5083" s="73"/>
    </row>
    <row r="5084" spans="3:11">
      <c r="C5084"/>
      <c r="K5084" s="73"/>
    </row>
    <row r="5085" spans="3:11">
      <c r="C5085"/>
      <c r="K5085" s="73"/>
    </row>
    <row r="5086" spans="3:11">
      <c r="C5086"/>
      <c r="K5086" s="73"/>
    </row>
    <row r="5087" spans="3:11">
      <c r="C5087"/>
      <c r="K5087" s="73"/>
    </row>
    <row r="5088" spans="3:11">
      <c r="C5088"/>
      <c r="K5088" s="73"/>
    </row>
    <row r="5089" spans="3:11">
      <c r="C5089"/>
      <c r="K5089" s="73"/>
    </row>
    <row r="5090" spans="3:11">
      <c r="C5090"/>
      <c r="K5090" s="73"/>
    </row>
    <row r="5091" spans="3:11">
      <c r="C5091"/>
      <c r="K5091" s="73"/>
    </row>
    <row r="5092" spans="3:11">
      <c r="C5092"/>
      <c r="K5092" s="73"/>
    </row>
    <row r="5093" spans="3:11">
      <c r="C5093"/>
      <c r="K5093" s="73"/>
    </row>
    <row r="5094" spans="3:11">
      <c r="C5094"/>
      <c r="K5094" s="73"/>
    </row>
    <row r="5095" spans="3:11">
      <c r="C5095"/>
      <c r="K5095" s="73"/>
    </row>
    <row r="5096" spans="3:11">
      <c r="C5096"/>
      <c r="K5096" s="73"/>
    </row>
    <row r="5097" spans="3:11">
      <c r="C5097"/>
      <c r="K5097" s="73"/>
    </row>
    <row r="5098" spans="3:11">
      <c r="C5098"/>
      <c r="K5098" s="73"/>
    </row>
    <row r="5099" spans="3:11">
      <c r="C5099"/>
      <c r="K5099" s="73"/>
    </row>
    <row r="5100" spans="3:11">
      <c r="C5100"/>
      <c r="K5100" s="73"/>
    </row>
    <row r="5101" spans="3:11">
      <c r="C5101"/>
      <c r="K5101" s="73"/>
    </row>
    <row r="5102" spans="3:11">
      <c r="C5102"/>
      <c r="K5102" s="73"/>
    </row>
    <row r="5103" spans="3:11">
      <c r="C5103"/>
      <c r="K5103" s="73"/>
    </row>
    <row r="5104" spans="3:11">
      <c r="C5104"/>
      <c r="K5104" s="73"/>
    </row>
    <row r="5105" spans="3:11">
      <c r="C5105"/>
      <c r="K5105" s="73"/>
    </row>
    <row r="5106" spans="3:11">
      <c r="C5106"/>
      <c r="K5106" s="73"/>
    </row>
    <row r="5107" spans="3:11">
      <c r="C5107"/>
      <c r="K5107" s="73"/>
    </row>
    <row r="5108" spans="3:11">
      <c r="C5108"/>
      <c r="K5108" s="73"/>
    </row>
    <row r="5109" spans="3:11">
      <c r="C5109"/>
      <c r="K5109" s="73"/>
    </row>
    <row r="5110" spans="3:11">
      <c r="C5110"/>
      <c r="K5110" s="73"/>
    </row>
    <row r="5111" spans="3:11">
      <c r="C5111"/>
      <c r="K5111" s="73"/>
    </row>
    <row r="5112" spans="3:11">
      <c r="C5112"/>
      <c r="K5112" s="73"/>
    </row>
    <row r="5113" spans="3:11">
      <c r="C5113"/>
      <c r="K5113" s="73"/>
    </row>
    <row r="5114" spans="3:11">
      <c r="C5114"/>
      <c r="K5114" s="73"/>
    </row>
    <row r="5115" spans="3:11">
      <c r="C5115"/>
      <c r="K5115" s="73"/>
    </row>
    <row r="5116" spans="3:11">
      <c r="C5116"/>
      <c r="K5116" s="73"/>
    </row>
    <row r="5117" spans="3:11">
      <c r="C5117"/>
      <c r="K5117" s="73"/>
    </row>
    <row r="5118" spans="3:11">
      <c r="C5118"/>
      <c r="K5118" s="73"/>
    </row>
    <row r="5119" spans="3:11">
      <c r="C5119"/>
      <c r="K5119" s="73"/>
    </row>
    <row r="5120" spans="3:11">
      <c r="C5120"/>
      <c r="K5120" s="73"/>
    </row>
    <row r="5121" spans="3:11">
      <c r="C5121"/>
      <c r="K5121" s="73"/>
    </row>
    <row r="5122" spans="3:11">
      <c r="C5122"/>
      <c r="K5122" s="73"/>
    </row>
    <row r="5123" spans="3:11">
      <c r="C5123"/>
      <c r="K5123" s="73"/>
    </row>
    <row r="5124" spans="3:11">
      <c r="C5124"/>
      <c r="K5124" s="73"/>
    </row>
    <row r="5125" spans="3:11">
      <c r="C5125"/>
      <c r="K5125" s="73"/>
    </row>
    <row r="5126" spans="3:11">
      <c r="C5126"/>
      <c r="K5126" s="73"/>
    </row>
    <row r="5127" spans="3:11">
      <c r="C5127"/>
      <c r="K5127" s="73"/>
    </row>
    <row r="5128" spans="3:11">
      <c r="C5128"/>
      <c r="K5128" s="73"/>
    </row>
    <row r="5129" spans="3:11">
      <c r="C5129"/>
      <c r="K5129" s="73"/>
    </row>
    <row r="5130" spans="3:11">
      <c r="C5130"/>
      <c r="K5130" s="73"/>
    </row>
    <row r="5131" spans="3:11">
      <c r="C5131"/>
      <c r="K5131" s="73"/>
    </row>
    <row r="5132" spans="3:11">
      <c r="C5132"/>
      <c r="K5132" s="73"/>
    </row>
    <row r="5133" spans="3:11">
      <c r="C5133"/>
      <c r="K5133" s="73"/>
    </row>
    <row r="5134" spans="3:11">
      <c r="C5134"/>
      <c r="K5134" s="73"/>
    </row>
    <row r="5135" spans="3:11">
      <c r="C5135"/>
      <c r="K5135" s="73"/>
    </row>
    <row r="5136" spans="3:11">
      <c r="C5136"/>
      <c r="K5136" s="73"/>
    </row>
    <row r="5137" spans="3:11">
      <c r="C5137"/>
      <c r="K5137" s="73"/>
    </row>
    <row r="5138" spans="3:11">
      <c r="C5138"/>
      <c r="K5138" s="73"/>
    </row>
    <row r="5139" spans="3:11">
      <c r="C5139"/>
      <c r="K5139" s="73"/>
    </row>
    <row r="5140" spans="3:11">
      <c r="C5140"/>
      <c r="K5140" s="73"/>
    </row>
    <row r="5141" spans="3:11">
      <c r="C5141"/>
      <c r="K5141" s="73"/>
    </row>
    <row r="5142" spans="3:11">
      <c r="C5142"/>
      <c r="K5142" s="73"/>
    </row>
    <row r="5143" spans="3:11">
      <c r="C5143"/>
      <c r="K5143" s="73"/>
    </row>
    <row r="5144" spans="3:11">
      <c r="C5144"/>
      <c r="K5144" s="73"/>
    </row>
    <row r="5145" spans="3:11">
      <c r="C5145"/>
      <c r="K5145" s="73"/>
    </row>
    <row r="5146" spans="3:11">
      <c r="C5146"/>
      <c r="K5146" s="73"/>
    </row>
    <row r="5147" spans="3:11">
      <c r="C5147"/>
      <c r="K5147" s="73"/>
    </row>
    <row r="5148" spans="3:11">
      <c r="C5148"/>
      <c r="K5148" s="73"/>
    </row>
    <row r="5149" spans="3:11">
      <c r="C5149"/>
      <c r="K5149" s="73"/>
    </row>
    <row r="5150" spans="3:11">
      <c r="C5150"/>
      <c r="K5150" s="73"/>
    </row>
    <row r="5151" spans="3:11">
      <c r="C5151"/>
      <c r="K5151" s="73"/>
    </row>
    <row r="5152" spans="3:11">
      <c r="C5152"/>
      <c r="K5152" s="73"/>
    </row>
    <row r="5153" spans="3:11">
      <c r="C5153"/>
      <c r="K5153" s="73"/>
    </row>
    <row r="5154" spans="3:11">
      <c r="C5154"/>
      <c r="K5154" s="73"/>
    </row>
    <row r="5155" spans="3:11">
      <c r="C5155"/>
      <c r="K5155" s="73"/>
    </row>
    <row r="5156" spans="3:11">
      <c r="C5156"/>
      <c r="K5156" s="73"/>
    </row>
    <row r="5157" spans="3:11">
      <c r="C5157"/>
      <c r="K5157" s="73"/>
    </row>
    <row r="5158" spans="3:11">
      <c r="C5158"/>
      <c r="K5158" s="73"/>
    </row>
    <row r="5159" spans="3:11">
      <c r="C5159"/>
      <c r="K5159" s="73"/>
    </row>
    <row r="5160" spans="3:11">
      <c r="C5160"/>
      <c r="K5160" s="73"/>
    </row>
    <row r="5161" spans="3:11">
      <c r="C5161"/>
      <c r="K5161" s="73"/>
    </row>
    <row r="5162" spans="3:11">
      <c r="C5162"/>
      <c r="K5162" s="73"/>
    </row>
    <row r="5163" spans="3:11">
      <c r="C5163"/>
      <c r="K5163" s="73"/>
    </row>
    <row r="5164" spans="3:11">
      <c r="C5164"/>
      <c r="K5164" s="73"/>
    </row>
    <row r="5165" spans="3:11">
      <c r="C5165"/>
      <c r="K5165" s="73"/>
    </row>
    <row r="5166" spans="3:11">
      <c r="C5166"/>
      <c r="K5166" s="73"/>
    </row>
    <row r="5167" spans="3:11">
      <c r="C5167"/>
      <c r="K5167" s="73"/>
    </row>
    <row r="5168" spans="3:11">
      <c r="C5168"/>
      <c r="K5168" s="73"/>
    </row>
    <row r="5169" spans="3:11">
      <c r="C5169"/>
      <c r="K5169" s="73"/>
    </row>
    <row r="5170" spans="3:11">
      <c r="C5170"/>
      <c r="K5170" s="73"/>
    </row>
    <row r="5171" spans="3:11">
      <c r="C5171"/>
      <c r="K5171" s="73"/>
    </row>
    <row r="5172" spans="3:11">
      <c r="C5172"/>
      <c r="K5172" s="73"/>
    </row>
    <row r="5173" spans="3:11">
      <c r="C5173"/>
      <c r="K5173" s="73"/>
    </row>
    <row r="5174" spans="3:11">
      <c r="C5174"/>
      <c r="K5174" s="73"/>
    </row>
    <row r="5175" spans="3:11">
      <c r="C5175"/>
      <c r="K5175" s="73"/>
    </row>
    <row r="5176" spans="3:11">
      <c r="C5176"/>
      <c r="K5176" s="73"/>
    </row>
    <row r="5177" spans="3:11">
      <c r="C5177"/>
      <c r="K5177" s="73"/>
    </row>
    <row r="5178" spans="3:11">
      <c r="C5178"/>
      <c r="K5178" s="73"/>
    </row>
    <row r="5179" spans="3:11">
      <c r="C5179"/>
      <c r="K5179" s="73"/>
    </row>
    <row r="5180" spans="3:11">
      <c r="C5180"/>
      <c r="K5180" s="73"/>
    </row>
    <row r="5181" spans="3:11">
      <c r="C5181"/>
      <c r="K5181" s="73"/>
    </row>
    <row r="5182" spans="3:11">
      <c r="C5182"/>
      <c r="K5182" s="73"/>
    </row>
    <row r="5183" spans="3:11">
      <c r="C5183"/>
      <c r="K5183" s="73"/>
    </row>
    <row r="5184" spans="3:11">
      <c r="C5184"/>
      <c r="K5184" s="73"/>
    </row>
    <row r="5185" spans="3:11">
      <c r="C5185"/>
      <c r="K5185" s="73"/>
    </row>
    <row r="5186" spans="3:11">
      <c r="C5186"/>
      <c r="K5186" s="73"/>
    </row>
    <row r="5187" spans="3:11">
      <c r="C5187"/>
      <c r="K5187" s="73"/>
    </row>
    <row r="5188" spans="3:11">
      <c r="C5188"/>
      <c r="K5188" s="73"/>
    </row>
    <row r="5189" spans="3:11">
      <c r="C5189"/>
      <c r="K5189" s="73"/>
    </row>
    <row r="5190" spans="3:11">
      <c r="C5190"/>
      <c r="K5190" s="73"/>
    </row>
    <row r="5191" spans="3:11">
      <c r="C5191"/>
      <c r="K5191" s="73"/>
    </row>
    <row r="5192" spans="3:11">
      <c r="C5192"/>
      <c r="K5192" s="73"/>
    </row>
    <row r="5193" spans="3:11">
      <c r="C5193"/>
      <c r="K5193" s="73"/>
    </row>
    <row r="5194" spans="3:11">
      <c r="C5194"/>
      <c r="K5194" s="73"/>
    </row>
    <row r="5195" spans="3:11">
      <c r="C5195"/>
      <c r="K5195" s="73"/>
    </row>
    <row r="5196" spans="3:11">
      <c r="C5196"/>
      <c r="K5196" s="73"/>
    </row>
    <row r="5197" spans="3:11">
      <c r="C5197"/>
      <c r="K5197" s="73"/>
    </row>
    <row r="5198" spans="3:11">
      <c r="C5198"/>
      <c r="K5198" s="73"/>
    </row>
    <row r="5199" spans="3:11">
      <c r="C5199"/>
      <c r="K5199" s="73"/>
    </row>
    <row r="5200" spans="3:11">
      <c r="C5200"/>
      <c r="K5200" s="73"/>
    </row>
    <row r="5201" spans="3:11">
      <c r="C5201"/>
      <c r="K5201" s="73"/>
    </row>
    <row r="5202" spans="3:11">
      <c r="C5202"/>
      <c r="K5202" s="73"/>
    </row>
    <row r="5203" spans="3:11">
      <c r="C5203"/>
      <c r="K5203" s="73"/>
    </row>
    <row r="5204" spans="3:11">
      <c r="C5204"/>
      <c r="K5204" s="73"/>
    </row>
    <row r="5205" spans="3:11">
      <c r="C5205"/>
      <c r="K5205" s="73"/>
    </row>
    <row r="5206" spans="3:11">
      <c r="C5206"/>
      <c r="K5206" s="73"/>
    </row>
    <row r="5207" spans="3:11">
      <c r="C5207"/>
      <c r="K5207" s="73"/>
    </row>
    <row r="5208" spans="3:11">
      <c r="C5208"/>
      <c r="K5208" s="73"/>
    </row>
    <row r="5209" spans="3:11">
      <c r="C5209"/>
      <c r="K5209" s="73"/>
    </row>
    <row r="5210" spans="3:11">
      <c r="C5210"/>
      <c r="K5210" s="73"/>
    </row>
    <row r="5211" spans="3:11">
      <c r="C5211"/>
      <c r="K5211" s="73"/>
    </row>
    <row r="5212" spans="3:11">
      <c r="C5212"/>
      <c r="K5212" s="73"/>
    </row>
    <row r="5213" spans="3:11">
      <c r="C5213"/>
      <c r="K5213" s="73"/>
    </row>
    <row r="5214" spans="3:11">
      <c r="C5214"/>
      <c r="K5214" s="73"/>
    </row>
    <row r="5215" spans="3:11">
      <c r="C5215"/>
      <c r="K5215" s="73"/>
    </row>
    <row r="5216" spans="3:11">
      <c r="C5216"/>
      <c r="K5216" s="73"/>
    </row>
    <row r="5217" spans="3:11">
      <c r="C5217"/>
      <c r="K5217" s="73"/>
    </row>
    <row r="5218" spans="3:11">
      <c r="C5218"/>
      <c r="K5218" s="73"/>
    </row>
    <row r="5219" spans="3:11">
      <c r="C5219"/>
      <c r="K5219" s="73"/>
    </row>
    <row r="5220" spans="3:11">
      <c r="C5220"/>
      <c r="K5220" s="73"/>
    </row>
    <row r="5221" spans="3:11">
      <c r="C5221"/>
      <c r="K5221" s="73"/>
    </row>
    <row r="5222" spans="3:11">
      <c r="C5222"/>
      <c r="K5222" s="73"/>
    </row>
    <row r="5223" spans="3:11">
      <c r="C5223"/>
      <c r="K5223" s="73"/>
    </row>
    <row r="5224" spans="3:11">
      <c r="C5224"/>
      <c r="K5224" s="73"/>
    </row>
    <row r="5225" spans="3:11">
      <c r="C5225"/>
      <c r="K5225" s="73"/>
    </row>
    <row r="5226" spans="3:11">
      <c r="C5226"/>
      <c r="K5226" s="73"/>
    </row>
    <row r="5227" spans="3:11">
      <c r="C5227"/>
      <c r="K5227" s="73"/>
    </row>
    <row r="5228" spans="3:11">
      <c r="C5228"/>
      <c r="K5228" s="73"/>
    </row>
    <row r="5229" spans="3:11">
      <c r="C5229"/>
      <c r="K5229" s="73"/>
    </row>
    <row r="5230" spans="3:11">
      <c r="C5230"/>
      <c r="K5230" s="73"/>
    </row>
    <row r="5231" spans="3:11">
      <c r="C5231"/>
      <c r="K5231" s="73"/>
    </row>
    <row r="5232" spans="3:11">
      <c r="C5232"/>
      <c r="K5232" s="73"/>
    </row>
    <row r="5233" spans="3:11">
      <c r="C5233"/>
      <c r="K5233" s="73"/>
    </row>
    <row r="5234" spans="3:11">
      <c r="C5234"/>
      <c r="K5234" s="73"/>
    </row>
    <row r="5235" spans="3:11">
      <c r="C5235"/>
      <c r="K5235" s="73"/>
    </row>
    <row r="5236" spans="3:11">
      <c r="C5236"/>
      <c r="K5236" s="73"/>
    </row>
    <row r="5237" spans="3:11">
      <c r="C5237"/>
      <c r="K5237" s="73"/>
    </row>
    <row r="5238" spans="3:11">
      <c r="C5238"/>
      <c r="K5238" s="73"/>
    </row>
    <row r="5239" spans="3:11">
      <c r="C5239"/>
      <c r="K5239" s="73"/>
    </row>
    <row r="5240" spans="3:11">
      <c r="C5240"/>
      <c r="K5240" s="73"/>
    </row>
    <row r="5241" spans="3:11">
      <c r="C5241"/>
      <c r="K5241" s="73"/>
    </row>
    <row r="5242" spans="3:11">
      <c r="C5242"/>
      <c r="K5242" s="73"/>
    </row>
    <row r="5243" spans="3:11">
      <c r="C5243"/>
      <c r="K5243" s="73"/>
    </row>
    <row r="5244" spans="3:11">
      <c r="C5244"/>
      <c r="K5244" s="73"/>
    </row>
    <row r="5245" spans="3:11">
      <c r="C5245"/>
      <c r="K5245" s="73"/>
    </row>
    <row r="5246" spans="3:11">
      <c r="C5246"/>
      <c r="K5246" s="73"/>
    </row>
    <row r="5247" spans="3:11">
      <c r="C5247"/>
      <c r="K5247" s="73"/>
    </row>
    <row r="5248" spans="3:11">
      <c r="C5248"/>
      <c r="K5248" s="73"/>
    </row>
    <row r="5249" spans="3:11">
      <c r="C5249"/>
      <c r="K5249" s="73"/>
    </row>
    <row r="5250" spans="3:11">
      <c r="C5250"/>
      <c r="K5250" s="73"/>
    </row>
    <row r="5251" spans="3:11">
      <c r="C5251"/>
      <c r="K5251" s="73"/>
    </row>
    <row r="5252" spans="3:11">
      <c r="C5252"/>
      <c r="K5252" s="73"/>
    </row>
    <row r="5253" spans="3:11">
      <c r="C5253"/>
      <c r="K5253" s="73"/>
    </row>
    <row r="5254" spans="3:11">
      <c r="C5254"/>
      <c r="K5254" s="73"/>
    </row>
    <row r="5255" spans="3:11">
      <c r="C5255"/>
      <c r="K5255" s="73"/>
    </row>
    <row r="5256" spans="3:11">
      <c r="C5256"/>
      <c r="K5256" s="73"/>
    </row>
    <row r="5257" spans="3:11">
      <c r="C5257"/>
      <c r="K5257" s="73"/>
    </row>
    <row r="5258" spans="3:11">
      <c r="C5258"/>
      <c r="K5258" s="73"/>
    </row>
    <row r="5259" spans="3:11">
      <c r="C5259"/>
      <c r="K5259" s="73"/>
    </row>
    <row r="5260" spans="3:11">
      <c r="C5260"/>
      <c r="K5260" s="73"/>
    </row>
    <row r="5261" spans="3:11">
      <c r="C5261"/>
      <c r="K5261" s="73"/>
    </row>
    <row r="5262" spans="3:11">
      <c r="C5262"/>
      <c r="K5262" s="73"/>
    </row>
    <row r="5263" spans="3:11">
      <c r="C5263"/>
      <c r="K5263" s="73"/>
    </row>
    <row r="5264" spans="3:11">
      <c r="C5264"/>
      <c r="K5264" s="73"/>
    </row>
    <row r="5265" spans="3:11">
      <c r="C5265"/>
      <c r="K5265" s="73"/>
    </row>
    <row r="5266" spans="3:11">
      <c r="C5266"/>
      <c r="K5266" s="73"/>
    </row>
    <row r="5267" spans="3:11">
      <c r="C5267"/>
      <c r="K5267" s="73"/>
    </row>
    <row r="5268" spans="3:11">
      <c r="C5268"/>
      <c r="K5268" s="73"/>
    </row>
    <row r="5269" spans="3:11">
      <c r="C5269"/>
      <c r="K5269" s="73"/>
    </row>
    <row r="5270" spans="3:11">
      <c r="C5270"/>
      <c r="K5270" s="73"/>
    </row>
    <row r="5271" spans="3:11">
      <c r="C5271"/>
      <c r="K5271" s="73"/>
    </row>
    <row r="5272" spans="3:11">
      <c r="C5272"/>
      <c r="K5272" s="73"/>
    </row>
    <row r="5273" spans="3:11">
      <c r="C5273"/>
      <c r="K5273" s="73"/>
    </row>
    <row r="5274" spans="3:11">
      <c r="C5274"/>
      <c r="K5274" s="73"/>
    </row>
    <row r="5275" spans="3:11">
      <c r="C5275"/>
      <c r="K5275" s="73"/>
    </row>
    <row r="5276" spans="3:11">
      <c r="C5276"/>
      <c r="K5276" s="73"/>
    </row>
    <row r="5277" spans="3:11">
      <c r="C5277"/>
      <c r="K5277" s="73"/>
    </row>
    <row r="5278" spans="3:11">
      <c r="C5278"/>
      <c r="K5278" s="73"/>
    </row>
    <row r="5279" spans="3:11">
      <c r="C5279"/>
      <c r="K5279" s="73"/>
    </row>
    <row r="5280" spans="3:11">
      <c r="C5280"/>
      <c r="K5280" s="73"/>
    </row>
    <row r="5281" spans="3:11">
      <c r="C5281"/>
      <c r="K5281" s="73"/>
    </row>
    <row r="5282" spans="3:11">
      <c r="C5282"/>
      <c r="K5282" s="73"/>
    </row>
    <row r="5283" spans="3:11">
      <c r="C5283"/>
      <c r="K5283" s="73"/>
    </row>
    <row r="5284" spans="3:11">
      <c r="C5284"/>
      <c r="K5284" s="73"/>
    </row>
    <row r="5285" spans="3:11">
      <c r="C5285"/>
      <c r="K5285" s="73"/>
    </row>
    <row r="5286" spans="3:11">
      <c r="C5286"/>
      <c r="K5286" s="73"/>
    </row>
    <row r="5287" spans="3:11">
      <c r="C5287"/>
      <c r="K5287" s="73"/>
    </row>
    <row r="5288" spans="3:11">
      <c r="C5288"/>
      <c r="K5288" s="73"/>
    </row>
    <row r="5289" spans="3:11">
      <c r="C5289"/>
      <c r="K5289" s="73"/>
    </row>
    <row r="5290" spans="3:11">
      <c r="C5290"/>
      <c r="K5290" s="73"/>
    </row>
    <row r="5291" spans="3:11">
      <c r="C5291"/>
      <c r="K5291" s="73"/>
    </row>
    <row r="5292" spans="3:11">
      <c r="C5292"/>
      <c r="K5292" s="73"/>
    </row>
    <row r="5293" spans="3:11">
      <c r="C5293"/>
      <c r="K5293" s="73"/>
    </row>
    <row r="5294" spans="3:11">
      <c r="C5294"/>
      <c r="K5294" s="73"/>
    </row>
    <row r="5295" spans="3:11">
      <c r="C5295"/>
      <c r="K5295" s="73"/>
    </row>
    <row r="5296" spans="3:11">
      <c r="C5296"/>
      <c r="K5296" s="73"/>
    </row>
    <row r="5297" spans="3:11">
      <c r="C5297"/>
      <c r="K5297" s="73"/>
    </row>
    <row r="5298" spans="3:11">
      <c r="C5298"/>
      <c r="K5298" s="73"/>
    </row>
    <row r="5299" spans="3:11">
      <c r="C5299"/>
      <c r="K5299" s="73"/>
    </row>
    <row r="5300" spans="3:11">
      <c r="C5300"/>
      <c r="K5300" s="73"/>
    </row>
    <row r="5301" spans="3:11">
      <c r="C5301"/>
      <c r="K5301" s="73"/>
    </row>
    <row r="5302" spans="3:11">
      <c r="C5302"/>
      <c r="K5302" s="73"/>
    </row>
    <row r="5303" spans="3:11">
      <c r="C5303"/>
      <c r="K5303" s="73"/>
    </row>
    <row r="5304" spans="3:11">
      <c r="C5304"/>
      <c r="K5304" s="73"/>
    </row>
    <row r="5305" spans="3:11">
      <c r="C5305"/>
      <c r="K5305" s="73"/>
    </row>
    <row r="5306" spans="3:11">
      <c r="C5306"/>
      <c r="K5306" s="73"/>
    </row>
    <row r="5307" spans="3:11">
      <c r="C5307"/>
      <c r="K5307" s="73"/>
    </row>
    <row r="5308" spans="3:11">
      <c r="C5308"/>
      <c r="K5308" s="73"/>
    </row>
    <row r="5309" spans="3:11">
      <c r="C5309"/>
      <c r="K5309" s="73"/>
    </row>
    <row r="5310" spans="3:11">
      <c r="C5310"/>
      <c r="K5310" s="73"/>
    </row>
    <row r="5311" spans="3:11">
      <c r="C5311"/>
      <c r="K5311" s="73"/>
    </row>
    <row r="5312" spans="3:11">
      <c r="C5312"/>
      <c r="K5312" s="73"/>
    </row>
    <row r="5313" spans="3:11">
      <c r="C5313"/>
      <c r="K5313" s="73"/>
    </row>
    <row r="5314" spans="3:11">
      <c r="C5314"/>
      <c r="K5314" s="73"/>
    </row>
    <row r="5315" spans="3:11">
      <c r="C5315"/>
      <c r="K5315" s="73"/>
    </row>
    <row r="5316" spans="3:11">
      <c r="C5316"/>
      <c r="K5316" s="73"/>
    </row>
    <row r="5317" spans="3:11">
      <c r="C5317"/>
      <c r="K5317" s="73"/>
    </row>
    <row r="5318" spans="3:11">
      <c r="C5318"/>
      <c r="K5318" s="73"/>
    </row>
    <row r="5319" spans="3:11">
      <c r="C5319"/>
      <c r="K5319" s="73"/>
    </row>
    <row r="5320" spans="3:11">
      <c r="C5320"/>
      <c r="K5320" s="73"/>
    </row>
    <row r="5321" spans="3:11">
      <c r="C5321"/>
      <c r="K5321" s="73"/>
    </row>
    <row r="5322" spans="3:11">
      <c r="C5322"/>
      <c r="K5322" s="73"/>
    </row>
    <row r="5323" spans="3:11">
      <c r="C5323"/>
      <c r="K5323" s="73"/>
    </row>
    <row r="5324" spans="3:11">
      <c r="C5324"/>
      <c r="K5324" s="73"/>
    </row>
    <row r="5325" spans="3:11">
      <c r="C5325"/>
      <c r="K5325" s="73"/>
    </row>
    <row r="5326" spans="3:11">
      <c r="C5326"/>
      <c r="K5326" s="73"/>
    </row>
    <row r="5327" spans="3:11">
      <c r="C5327"/>
      <c r="K5327" s="73"/>
    </row>
    <row r="5328" spans="3:11">
      <c r="C5328"/>
      <c r="K5328" s="73"/>
    </row>
    <row r="5329" spans="3:11">
      <c r="C5329"/>
      <c r="K5329" s="73"/>
    </row>
    <row r="5330" spans="3:11">
      <c r="C5330"/>
      <c r="K5330" s="73"/>
    </row>
    <row r="5331" spans="3:11">
      <c r="C5331"/>
      <c r="K5331" s="73"/>
    </row>
    <row r="5332" spans="3:11">
      <c r="C5332"/>
      <c r="K5332" s="73"/>
    </row>
    <row r="5333" spans="3:11">
      <c r="C5333"/>
      <c r="K5333" s="73"/>
    </row>
    <row r="5334" spans="3:11">
      <c r="C5334"/>
      <c r="K5334" s="73"/>
    </row>
    <row r="5335" spans="3:11">
      <c r="C5335"/>
      <c r="K5335" s="73"/>
    </row>
    <row r="5336" spans="3:11">
      <c r="C5336"/>
      <c r="K5336" s="73"/>
    </row>
    <row r="5337" spans="3:11">
      <c r="C5337"/>
      <c r="K5337" s="73"/>
    </row>
    <row r="5338" spans="3:11">
      <c r="C5338"/>
      <c r="K5338" s="73"/>
    </row>
    <row r="5339" spans="3:11">
      <c r="C5339"/>
      <c r="K5339" s="73"/>
    </row>
    <row r="5340" spans="3:11">
      <c r="C5340"/>
      <c r="K5340" s="73"/>
    </row>
    <row r="5341" spans="3:11">
      <c r="C5341"/>
      <c r="K5341" s="73"/>
    </row>
    <row r="5342" spans="3:11">
      <c r="C5342"/>
      <c r="K5342" s="73"/>
    </row>
    <row r="5343" spans="3:11">
      <c r="C5343"/>
      <c r="K5343" s="73"/>
    </row>
    <row r="5344" spans="3:11">
      <c r="C5344"/>
      <c r="K5344" s="73"/>
    </row>
    <row r="5345" spans="3:11">
      <c r="C5345"/>
      <c r="K5345" s="73"/>
    </row>
    <row r="5346" spans="3:11">
      <c r="C5346"/>
      <c r="K5346" s="73"/>
    </row>
    <row r="5347" spans="3:11">
      <c r="C5347"/>
      <c r="K5347" s="73"/>
    </row>
    <row r="5348" spans="3:11">
      <c r="C5348"/>
      <c r="K5348" s="73"/>
    </row>
    <row r="5349" spans="3:11">
      <c r="C5349"/>
      <c r="K5349" s="73"/>
    </row>
    <row r="5350" spans="3:11">
      <c r="C5350"/>
      <c r="K5350" s="73"/>
    </row>
    <row r="5351" spans="3:11">
      <c r="C5351"/>
      <c r="K5351" s="73"/>
    </row>
    <row r="5352" spans="3:11">
      <c r="C5352"/>
      <c r="K5352" s="73"/>
    </row>
    <row r="5353" spans="3:11">
      <c r="C5353"/>
      <c r="K5353" s="73"/>
    </row>
    <row r="5354" spans="3:11">
      <c r="C5354"/>
      <c r="K5354" s="73"/>
    </row>
    <row r="5355" spans="3:11">
      <c r="C5355"/>
      <c r="K5355" s="73"/>
    </row>
    <row r="5356" spans="3:11">
      <c r="C5356"/>
      <c r="K5356" s="73"/>
    </row>
    <row r="5357" spans="3:11">
      <c r="C5357"/>
      <c r="K5357" s="73"/>
    </row>
    <row r="5358" spans="3:11">
      <c r="C5358"/>
      <c r="K5358" s="73"/>
    </row>
    <row r="5359" spans="3:11">
      <c r="C5359"/>
      <c r="K5359" s="73"/>
    </row>
    <row r="5360" spans="3:11">
      <c r="C5360"/>
      <c r="K5360" s="73"/>
    </row>
    <row r="5361" spans="3:11">
      <c r="C5361"/>
      <c r="K5361" s="73"/>
    </row>
    <row r="5362" spans="3:11">
      <c r="C5362"/>
      <c r="K5362" s="73"/>
    </row>
    <row r="5363" spans="3:11">
      <c r="C5363"/>
      <c r="K5363" s="73"/>
    </row>
    <row r="5364" spans="3:11">
      <c r="C5364"/>
      <c r="K5364" s="73"/>
    </row>
    <row r="5365" spans="3:11">
      <c r="C5365"/>
      <c r="K5365" s="73"/>
    </row>
    <row r="5366" spans="3:11">
      <c r="C5366"/>
      <c r="K5366" s="73"/>
    </row>
    <row r="5367" spans="3:11">
      <c r="C5367"/>
      <c r="K5367" s="73"/>
    </row>
    <row r="5368" spans="3:11">
      <c r="C5368"/>
      <c r="K5368" s="73"/>
    </row>
    <row r="5369" spans="3:11">
      <c r="C5369"/>
      <c r="K5369" s="73"/>
    </row>
    <row r="5370" spans="3:11">
      <c r="C5370"/>
      <c r="K5370" s="73"/>
    </row>
    <row r="5371" spans="3:11">
      <c r="C5371"/>
      <c r="K5371" s="73"/>
    </row>
    <row r="5372" spans="3:11">
      <c r="C5372"/>
      <c r="K5372" s="73"/>
    </row>
    <row r="5373" spans="3:11">
      <c r="C5373"/>
      <c r="K5373" s="73"/>
    </row>
    <row r="5374" spans="3:11">
      <c r="C5374"/>
      <c r="K5374" s="73"/>
    </row>
    <row r="5375" spans="3:11">
      <c r="C5375"/>
      <c r="K5375" s="73"/>
    </row>
    <row r="5376" spans="3:11">
      <c r="C5376"/>
      <c r="K5376" s="73"/>
    </row>
    <row r="5377" spans="3:11">
      <c r="C5377"/>
      <c r="K5377" s="73"/>
    </row>
    <row r="5378" spans="3:11">
      <c r="C5378"/>
      <c r="K5378" s="73"/>
    </row>
    <row r="5379" spans="3:11">
      <c r="C5379"/>
      <c r="K5379" s="73"/>
    </row>
    <row r="5380" spans="3:11">
      <c r="C5380"/>
      <c r="K5380" s="73"/>
    </row>
    <row r="5381" spans="3:11">
      <c r="C5381"/>
      <c r="K5381" s="73"/>
    </row>
    <row r="5382" spans="3:11">
      <c r="C5382"/>
      <c r="K5382" s="73"/>
    </row>
    <row r="5383" spans="3:11">
      <c r="C5383"/>
      <c r="K5383" s="73"/>
    </row>
    <row r="5384" spans="3:11">
      <c r="C5384"/>
      <c r="K5384" s="73"/>
    </row>
    <row r="5385" spans="3:11">
      <c r="C5385"/>
      <c r="K5385" s="73"/>
    </row>
    <row r="5386" spans="3:11">
      <c r="C5386"/>
      <c r="K5386" s="73"/>
    </row>
    <row r="5387" spans="3:11">
      <c r="C5387"/>
      <c r="K5387" s="73"/>
    </row>
    <row r="5388" spans="3:11">
      <c r="C5388"/>
      <c r="K5388" s="73"/>
    </row>
    <row r="5389" spans="3:11">
      <c r="C5389"/>
      <c r="K5389" s="73"/>
    </row>
    <row r="5390" spans="3:11">
      <c r="C5390"/>
      <c r="K5390" s="73"/>
    </row>
    <row r="5391" spans="3:11">
      <c r="C5391"/>
      <c r="K5391" s="73"/>
    </row>
    <row r="5392" spans="3:11">
      <c r="C5392"/>
      <c r="K5392" s="73"/>
    </row>
    <row r="5393" spans="3:11">
      <c r="C5393"/>
      <c r="K5393" s="73"/>
    </row>
    <row r="5394" spans="3:11">
      <c r="C5394"/>
      <c r="K5394" s="73"/>
    </row>
    <row r="5395" spans="3:11">
      <c r="C5395"/>
      <c r="K5395" s="73"/>
    </row>
    <row r="5396" spans="3:11">
      <c r="C5396"/>
      <c r="K5396" s="73"/>
    </row>
    <row r="5397" spans="3:11">
      <c r="C5397"/>
      <c r="K5397" s="73"/>
    </row>
    <row r="5398" spans="3:11">
      <c r="C5398"/>
      <c r="K5398" s="73"/>
    </row>
    <row r="5399" spans="3:11">
      <c r="C5399"/>
      <c r="K5399" s="73"/>
    </row>
    <row r="5400" spans="3:11">
      <c r="C5400"/>
      <c r="K5400" s="73"/>
    </row>
    <row r="5401" spans="3:11">
      <c r="C5401"/>
      <c r="K5401" s="73"/>
    </row>
    <row r="5402" spans="3:11">
      <c r="C5402"/>
      <c r="K5402" s="73"/>
    </row>
    <row r="5403" spans="3:11">
      <c r="C5403"/>
      <c r="K5403" s="73"/>
    </row>
    <row r="5404" spans="3:11">
      <c r="C5404"/>
      <c r="K5404" s="73"/>
    </row>
    <row r="5405" spans="3:11">
      <c r="C5405"/>
      <c r="K5405" s="73"/>
    </row>
    <row r="5406" spans="3:11">
      <c r="C5406"/>
      <c r="K5406" s="73"/>
    </row>
    <row r="5407" spans="3:11">
      <c r="C5407"/>
      <c r="K5407" s="73"/>
    </row>
    <row r="5408" spans="3:11">
      <c r="C5408"/>
      <c r="K5408" s="73"/>
    </row>
    <row r="5409" spans="3:11">
      <c r="C5409"/>
      <c r="K5409" s="73"/>
    </row>
    <row r="5410" spans="3:11">
      <c r="C5410"/>
      <c r="K5410" s="73"/>
    </row>
    <row r="5411" spans="3:11">
      <c r="C5411"/>
      <c r="K5411" s="73"/>
    </row>
    <row r="5412" spans="3:11">
      <c r="C5412"/>
      <c r="K5412" s="73"/>
    </row>
    <row r="5413" spans="3:11">
      <c r="C5413"/>
      <c r="K5413" s="73"/>
    </row>
    <row r="5414" spans="3:11">
      <c r="C5414"/>
      <c r="K5414" s="73"/>
    </row>
    <row r="5415" spans="3:11">
      <c r="C5415"/>
      <c r="K5415" s="73"/>
    </row>
    <row r="5416" spans="3:11">
      <c r="C5416"/>
      <c r="K5416" s="73"/>
    </row>
    <row r="5417" spans="3:11">
      <c r="C5417"/>
      <c r="K5417" s="73"/>
    </row>
    <row r="5418" spans="3:11">
      <c r="C5418"/>
      <c r="K5418" s="73"/>
    </row>
    <row r="5419" spans="3:11">
      <c r="C5419"/>
      <c r="K5419" s="73"/>
    </row>
    <row r="5420" spans="3:11">
      <c r="C5420"/>
      <c r="K5420" s="73"/>
    </row>
    <row r="5421" spans="3:11">
      <c r="C5421"/>
      <c r="K5421" s="73"/>
    </row>
    <row r="5422" spans="3:11">
      <c r="C5422"/>
      <c r="K5422" s="73"/>
    </row>
    <row r="5423" spans="3:11">
      <c r="C5423"/>
      <c r="K5423" s="73"/>
    </row>
    <row r="5424" spans="3:11">
      <c r="C5424"/>
      <c r="K5424" s="73"/>
    </row>
    <row r="5425" spans="3:11">
      <c r="C5425"/>
      <c r="K5425" s="73"/>
    </row>
    <row r="5426" spans="3:11">
      <c r="C5426"/>
      <c r="K5426" s="73"/>
    </row>
    <row r="5427" spans="3:11">
      <c r="C5427"/>
      <c r="K5427" s="73"/>
    </row>
    <row r="5428" spans="3:11">
      <c r="C5428"/>
      <c r="K5428" s="73"/>
    </row>
    <row r="5429" spans="3:11">
      <c r="C5429"/>
      <c r="K5429" s="73"/>
    </row>
    <row r="5430" spans="3:11">
      <c r="C5430"/>
      <c r="K5430" s="73"/>
    </row>
    <row r="5431" spans="3:11">
      <c r="C5431"/>
      <c r="K5431" s="73"/>
    </row>
    <row r="5432" spans="3:11">
      <c r="C5432"/>
      <c r="K5432" s="73"/>
    </row>
    <row r="5433" spans="3:11">
      <c r="C5433"/>
      <c r="K5433" s="73"/>
    </row>
    <row r="5434" spans="3:11">
      <c r="C5434"/>
      <c r="K5434" s="73"/>
    </row>
    <row r="5435" spans="3:11">
      <c r="C5435"/>
      <c r="K5435" s="73"/>
    </row>
    <row r="5436" spans="3:11">
      <c r="C5436"/>
      <c r="K5436" s="73"/>
    </row>
    <row r="5437" spans="3:11">
      <c r="C5437"/>
      <c r="K5437" s="73"/>
    </row>
    <row r="5438" spans="3:11">
      <c r="C5438"/>
      <c r="K5438" s="73"/>
    </row>
    <row r="5439" spans="3:11">
      <c r="C5439"/>
      <c r="K5439" s="73"/>
    </row>
    <row r="5440" spans="3:11">
      <c r="C5440"/>
      <c r="K5440" s="73"/>
    </row>
    <row r="5441" spans="3:11">
      <c r="C5441"/>
      <c r="K5441" s="73"/>
    </row>
    <row r="5442" spans="3:11">
      <c r="C5442"/>
      <c r="K5442" s="73"/>
    </row>
    <row r="5443" spans="3:11">
      <c r="C5443"/>
      <c r="K5443" s="73"/>
    </row>
    <row r="5444" spans="3:11">
      <c r="C5444"/>
      <c r="K5444" s="73"/>
    </row>
    <row r="5445" spans="3:11">
      <c r="C5445"/>
      <c r="K5445" s="73"/>
    </row>
    <row r="5446" spans="3:11">
      <c r="C5446"/>
      <c r="K5446" s="73"/>
    </row>
    <row r="5447" spans="3:11">
      <c r="C5447"/>
      <c r="K5447" s="73"/>
    </row>
    <row r="5448" spans="3:11">
      <c r="C5448"/>
      <c r="K5448" s="73"/>
    </row>
    <row r="5449" spans="3:11">
      <c r="C5449"/>
      <c r="K5449" s="73"/>
    </row>
    <row r="5450" spans="3:11">
      <c r="C5450"/>
      <c r="K5450" s="73"/>
    </row>
    <row r="5451" spans="3:11">
      <c r="C5451"/>
      <c r="K5451" s="73"/>
    </row>
    <row r="5452" spans="3:11">
      <c r="C5452"/>
      <c r="K5452" s="73"/>
    </row>
    <row r="5453" spans="3:11">
      <c r="C5453"/>
      <c r="K5453" s="73"/>
    </row>
    <row r="5454" spans="3:11">
      <c r="C5454"/>
      <c r="K5454" s="73"/>
    </row>
    <row r="5455" spans="3:11">
      <c r="C5455"/>
      <c r="K5455" s="73"/>
    </row>
    <row r="5456" spans="3:11">
      <c r="C5456"/>
      <c r="K5456" s="73"/>
    </row>
    <row r="5457" spans="3:11">
      <c r="C5457"/>
      <c r="K5457" s="73"/>
    </row>
    <row r="5458" spans="3:11">
      <c r="C5458"/>
      <c r="K5458" s="73"/>
    </row>
    <row r="5459" spans="3:11">
      <c r="C5459"/>
      <c r="K5459" s="73"/>
    </row>
    <row r="5460" spans="3:11">
      <c r="C5460"/>
      <c r="K5460" s="73"/>
    </row>
    <row r="5461" spans="3:11">
      <c r="C5461"/>
      <c r="K5461" s="73"/>
    </row>
    <row r="5462" spans="3:11">
      <c r="C5462"/>
      <c r="K5462" s="73"/>
    </row>
    <row r="5463" spans="3:11">
      <c r="C5463"/>
      <c r="K5463" s="73"/>
    </row>
    <row r="5464" spans="3:11">
      <c r="C5464"/>
      <c r="K5464" s="73"/>
    </row>
    <row r="5465" spans="3:11">
      <c r="C5465"/>
      <c r="K5465" s="73"/>
    </row>
    <row r="5466" spans="3:11">
      <c r="C5466"/>
      <c r="K5466" s="73"/>
    </row>
    <row r="5467" spans="3:11">
      <c r="C5467"/>
      <c r="K5467" s="73"/>
    </row>
    <row r="5468" spans="3:11">
      <c r="C5468"/>
      <c r="K5468" s="73"/>
    </row>
    <row r="5469" spans="3:11">
      <c r="C5469"/>
      <c r="K5469" s="73"/>
    </row>
    <row r="5470" spans="3:11">
      <c r="C5470"/>
      <c r="K5470" s="73"/>
    </row>
    <row r="5471" spans="3:11">
      <c r="C5471"/>
      <c r="K5471" s="73"/>
    </row>
    <row r="5472" spans="3:11">
      <c r="C5472"/>
      <c r="K5472" s="73"/>
    </row>
    <row r="5473" spans="3:11">
      <c r="C5473"/>
      <c r="K5473" s="73"/>
    </row>
    <row r="5474" spans="3:11">
      <c r="C5474"/>
      <c r="K5474" s="73"/>
    </row>
    <row r="5475" spans="3:11">
      <c r="C5475"/>
      <c r="K5475" s="73"/>
    </row>
    <row r="5476" spans="3:11">
      <c r="C5476"/>
      <c r="K5476" s="73"/>
    </row>
    <row r="5477" spans="3:11">
      <c r="C5477"/>
      <c r="K5477" s="73"/>
    </row>
    <row r="5478" spans="3:11">
      <c r="C5478"/>
      <c r="K5478" s="73"/>
    </row>
    <row r="5479" spans="3:11">
      <c r="C5479"/>
      <c r="K5479" s="73"/>
    </row>
    <row r="5480" spans="3:11">
      <c r="C5480"/>
      <c r="K5480" s="73"/>
    </row>
    <row r="5481" spans="3:11">
      <c r="C5481"/>
      <c r="K5481" s="73"/>
    </row>
    <row r="5482" spans="3:11">
      <c r="C5482"/>
      <c r="K5482" s="73"/>
    </row>
    <row r="5483" spans="3:11">
      <c r="C5483"/>
      <c r="K5483" s="73"/>
    </row>
    <row r="5484" spans="3:11">
      <c r="C5484"/>
      <c r="K5484" s="73"/>
    </row>
    <row r="5485" spans="3:11">
      <c r="C5485"/>
      <c r="K5485" s="73"/>
    </row>
    <row r="5486" spans="3:11">
      <c r="C5486"/>
      <c r="K5486" s="73"/>
    </row>
    <row r="5487" spans="3:11">
      <c r="C5487"/>
      <c r="K5487" s="73"/>
    </row>
    <row r="5488" spans="3:11">
      <c r="C5488"/>
      <c r="K5488" s="73"/>
    </row>
    <row r="5489" spans="3:11">
      <c r="C5489"/>
      <c r="K5489" s="73"/>
    </row>
    <row r="5490" spans="3:11">
      <c r="C5490"/>
      <c r="K5490" s="73"/>
    </row>
    <row r="5491" spans="3:11">
      <c r="C5491"/>
      <c r="K5491" s="73"/>
    </row>
    <row r="5492" spans="3:11">
      <c r="C5492"/>
      <c r="K5492" s="73"/>
    </row>
    <row r="5493" spans="3:11">
      <c r="C5493"/>
      <c r="K5493" s="73"/>
    </row>
    <row r="5494" spans="3:11">
      <c r="C5494"/>
      <c r="K5494" s="73"/>
    </row>
    <row r="5495" spans="3:11">
      <c r="C5495"/>
      <c r="K5495" s="73"/>
    </row>
    <row r="5496" spans="3:11">
      <c r="C5496"/>
      <c r="K5496" s="73"/>
    </row>
    <row r="5497" spans="3:11">
      <c r="C5497"/>
      <c r="K5497" s="73"/>
    </row>
    <row r="5498" spans="3:11">
      <c r="C5498"/>
      <c r="K5498" s="73"/>
    </row>
    <row r="5499" spans="3:11">
      <c r="C5499"/>
      <c r="K5499" s="73"/>
    </row>
    <row r="5500" spans="3:11">
      <c r="C5500"/>
      <c r="K5500" s="73"/>
    </row>
    <row r="5501" spans="3:11">
      <c r="C5501"/>
      <c r="K5501" s="73"/>
    </row>
    <row r="5502" spans="3:11">
      <c r="C5502"/>
      <c r="K5502" s="73"/>
    </row>
    <row r="5503" spans="3:11">
      <c r="C5503"/>
      <c r="K5503" s="73"/>
    </row>
    <row r="5504" spans="3:11">
      <c r="C5504"/>
      <c r="K5504" s="73"/>
    </row>
    <row r="5505" spans="3:11">
      <c r="C5505"/>
      <c r="K5505" s="73"/>
    </row>
    <row r="5506" spans="3:11">
      <c r="C5506"/>
      <c r="K5506" s="73"/>
    </row>
    <row r="5507" spans="3:11">
      <c r="C5507"/>
      <c r="K5507" s="73"/>
    </row>
    <row r="5508" spans="3:11">
      <c r="C5508"/>
      <c r="K5508" s="73"/>
    </row>
    <row r="5509" spans="3:11">
      <c r="C5509"/>
      <c r="K5509" s="73"/>
    </row>
    <row r="5510" spans="3:11">
      <c r="C5510"/>
      <c r="K5510" s="73"/>
    </row>
    <row r="5511" spans="3:11">
      <c r="C5511"/>
      <c r="K5511" s="73"/>
    </row>
    <row r="5512" spans="3:11">
      <c r="C5512"/>
      <c r="K5512" s="73"/>
    </row>
    <row r="5513" spans="3:11">
      <c r="C5513"/>
      <c r="K5513" s="73"/>
    </row>
    <row r="5514" spans="3:11">
      <c r="C5514"/>
      <c r="K5514" s="73"/>
    </row>
    <row r="5515" spans="3:11">
      <c r="C5515"/>
      <c r="K5515" s="73"/>
    </row>
    <row r="5516" spans="3:11">
      <c r="C5516"/>
      <c r="K5516" s="73"/>
    </row>
    <row r="5517" spans="3:11">
      <c r="C5517"/>
      <c r="K5517" s="73"/>
    </row>
    <row r="5518" spans="3:11">
      <c r="C5518"/>
      <c r="K5518" s="73"/>
    </row>
    <row r="5519" spans="3:11">
      <c r="C5519"/>
      <c r="K5519" s="73"/>
    </row>
    <row r="5520" spans="3:11">
      <c r="C5520"/>
      <c r="K5520" s="73"/>
    </row>
    <row r="5521" spans="3:11">
      <c r="C5521"/>
      <c r="K5521" s="73"/>
    </row>
    <row r="5522" spans="3:11">
      <c r="C5522"/>
      <c r="K5522" s="73"/>
    </row>
    <row r="5523" spans="3:11">
      <c r="C5523"/>
      <c r="K5523" s="73"/>
    </row>
    <row r="5524" spans="3:11">
      <c r="C5524"/>
      <c r="K5524" s="73"/>
    </row>
    <row r="5525" spans="3:11">
      <c r="C5525"/>
      <c r="K5525" s="73"/>
    </row>
    <row r="5526" spans="3:11">
      <c r="C5526"/>
      <c r="K5526" s="73"/>
    </row>
    <row r="5527" spans="3:11">
      <c r="C5527"/>
      <c r="K5527" s="73"/>
    </row>
    <row r="5528" spans="3:11">
      <c r="C5528"/>
      <c r="K5528" s="73"/>
    </row>
    <row r="5529" spans="3:11">
      <c r="C5529"/>
      <c r="K5529" s="73"/>
    </row>
    <row r="5530" spans="3:11">
      <c r="C5530"/>
      <c r="K5530" s="73"/>
    </row>
    <row r="5531" spans="3:11">
      <c r="C5531"/>
      <c r="K5531" s="73"/>
    </row>
    <row r="5532" spans="3:11">
      <c r="C5532"/>
      <c r="K5532" s="73"/>
    </row>
    <row r="5533" spans="3:11">
      <c r="C5533"/>
      <c r="K5533" s="73"/>
    </row>
    <row r="5534" spans="3:11">
      <c r="C5534"/>
      <c r="K5534" s="73"/>
    </row>
    <row r="5535" spans="3:11">
      <c r="C5535"/>
      <c r="K5535" s="73"/>
    </row>
    <row r="5536" spans="3:11">
      <c r="C5536"/>
      <c r="K5536" s="73"/>
    </row>
    <row r="5537" spans="3:11">
      <c r="C5537"/>
      <c r="K5537" s="73"/>
    </row>
    <row r="5538" spans="3:11">
      <c r="C5538"/>
      <c r="K5538" s="73"/>
    </row>
    <row r="5539" spans="3:11">
      <c r="C5539"/>
      <c r="K5539" s="73"/>
    </row>
    <row r="5540" spans="3:11">
      <c r="C5540"/>
      <c r="K5540" s="73"/>
    </row>
    <row r="5541" spans="3:11">
      <c r="C5541"/>
      <c r="K5541" s="73"/>
    </row>
    <row r="5542" spans="3:11">
      <c r="C5542"/>
      <c r="K5542" s="73"/>
    </row>
    <row r="5543" spans="3:11">
      <c r="C5543"/>
      <c r="K5543" s="73"/>
    </row>
    <row r="5544" spans="3:11">
      <c r="C5544"/>
      <c r="K5544" s="73"/>
    </row>
    <row r="5545" spans="3:11">
      <c r="C5545"/>
      <c r="K5545" s="73"/>
    </row>
    <row r="5546" spans="3:11">
      <c r="C5546"/>
      <c r="K5546" s="73"/>
    </row>
    <row r="5547" spans="3:11">
      <c r="C5547"/>
      <c r="K5547" s="73"/>
    </row>
    <row r="5548" spans="3:11">
      <c r="C5548"/>
      <c r="K5548" s="73"/>
    </row>
    <row r="5549" spans="3:11">
      <c r="C5549"/>
      <c r="K5549" s="73"/>
    </row>
    <row r="5550" spans="3:11">
      <c r="C5550"/>
      <c r="K5550" s="73"/>
    </row>
    <row r="5551" spans="3:11">
      <c r="C5551"/>
      <c r="K5551" s="73"/>
    </row>
    <row r="5552" spans="3:11">
      <c r="C5552"/>
      <c r="K5552" s="73"/>
    </row>
    <row r="5553" spans="3:11">
      <c r="C5553"/>
      <c r="K5553" s="73"/>
    </row>
    <row r="5554" spans="3:11">
      <c r="C5554"/>
      <c r="K5554" s="73"/>
    </row>
    <row r="5555" spans="3:11">
      <c r="C5555"/>
      <c r="K5555" s="73"/>
    </row>
    <row r="5556" spans="3:11">
      <c r="C5556"/>
      <c r="K5556" s="73"/>
    </row>
    <row r="5557" spans="3:11">
      <c r="C5557"/>
      <c r="K5557" s="73"/>
    </row>
    <row r="5558" spans="3:11">
      <c r="C5558"/>
      <c r="K5558" s="73"/>
    </row>
    <row r="5559" spans="3:11">
      <c r="C5559"/>
      <c r="K5559" s="73"/>
    </row>
    <row r="5560" spans="3:11">
      <c r="C5560"/>
      <c r="K5560" s="73"/>
    </row>
    <row r="5561" spans="3:11">
      <c r="C5561"/>
      <c r="K5561" s="73"/>
    </row>
    <row r="5562" spans="3:11">
      <c r="C5562"/>
      <c r="K5562" s="73"/>
    </row>
    <row r="5563" spans="3:11">
      <c r="C5563"/>
      <c r="K5563" s="73"/>
    </row>
    <row r="5564" spans="3:11">
      <c r="C5564"/>
      <c r="K5564" s="73"/>
    </row>
    <row r="5565" spans="3:11">
      <c r="C5565"/>
      <c r="K5565" s="73"/>
    </row>
    <row r="5566" spans="3:11">
      <c r="C5566"/>
      <c r="K5566" s="73"/>
    </row>
    <row r="5567" spans="3:11">
      <c r="C5567"/>
      <c r="K5567" s="73"/>
    </row>
    <row r="5568" spans="3:11">
      <c r="C5568"/>
      <c r="K5568" s="73"/>
    </row>
    <row r="5569" spans="3:11">
      <c r="C5569"/>
      <c r="K5569" s="73"/>
    </row>
    <row r="5570" spans="3:11">
      <c r="C5570"/>
      <c r="K5570" s="73"/>
    </row>
    <row r="5571" spans="3:11">
      <c r="C5571"/>
      <c r="K5571" s="73"/>
    </row>
    <row r="5572" spans="3:11">
      <c r="C5572"/>
      <c r="K5572" s="73"/>
    </row>
    <row r="5573" spans="3:11">
      <c r="C5573"/>
      <c r="K5573" s="73"/>
    </row>
    <row r="5574" spans="3:11">
      <c r="C5574"/>
      <c r="K5574" s="73"/>
    </row>
    <row r="5575" spans="3:11">
      <c r="C5575"/>
      <c r="K5575" s="73"/>
    </row>
    <row r="5576" spans="3:11">
      <c r="C5576"/>
      <c r="K5576" s="73"/>
    </row>
    <row r="5577" spans="3:11">
      <c r="C5577"/>
      <c r="K5577" s="73"/>
    </row>
    <row r="5578" spans="3:11">
      <c r="C5578"/>
      <c r="K5578" s="73"/>
    </row>
    <row r="5579" spans="3:11">
      <c r="C5579"/>
      <c r="K5579" s="73"/>
    </row>
    <row r="5580" spans="3:11">
      <c r="C5580"/>
      <c r="K5580" s="73"/>
    </row>
    <row r="5581" spans="3:11">
      <c r="C5581"/>
      <c r="K5581" s="73"/>
    </row>
    <row r="5582" spans="3:11">
      <c r="C5582"/>
      <c r="K5582" s="73"/>
    </row>
    <row r="5583" spans="3:11">
      <c r="C5583"/>
      <c r="K5583" s="73"/>
    </row>
    <row r="5584" spans="3:11">
      <c r="C5584"/>
      <c r="K5584" s="73"/>
    </row>
    <row r="5585" spans="3:11">
      <c r="C5585"/>
      <c r="K5585" s="73"/>
    </row>
    <row r="5586" spans="3:11">
      <c r="C5586"/>
      <c r="K5586" s="73"/>
    </row>
    <row r="5587" spans="3:11">
      <c r="C5587"/>
      <c r="K5587" s="73"/>
    </row>
    <row r="5588" spans="3:11">
      <c r="C5588"/>
      <c r="K5588" s="73"/>
    </row>
    <row r="5589" spans="3:11">
      <c r="C5589"/>
      <c r="K5589" s="73"/>
    </row>
    <row r="5590" spans="3:11">
      <c r="C5590"/>
      <c r="K5590" s="73"/>
    </row>
    <row r="5591" spans="3:11">
      <c r="C5591"/>
      <c r="K5591" s="73"/>
    </row>
    <row r="5592" spans="3:11">
      <c r="C5592"/>
      <c r="K5592" s="73"/>
    </row>
    <row r="5593" spans="3:11">
      <c r="C5593"/>
      <c r="K5593" s="73"/>
    </row>
    <row r="5594" spans="3:11">
      <c r="C5594"/>
      <c r="K5594" s="73"/>
    </row>
    <row r="5595" spans="3:11">
      <c r="C5595"/>
      <c r="K5595" s="73"/>
    </row>
    <row r="5596" spans="3:11">
      <c r="C5596"/>
      <c r="K5596" s="73"/>
    </row>
    <row r="5597" spans="3:11">
      <c r="C5597"/>
      <c r="K5597" s="73"/>
    </row>
    <row r="5598" spans="3:11">
      <c r="C5598"/>
      <c r="K5598" s="73"/>
    </row>
    <row r="5599" spans="3:11">
      <c r="C5599"/>
      <c r="K5599" s="73"/>
    </row>
    <row r="5600" spans="3:11">
      <c r="C5600"/>
      <c r="K5600" s="73"/>
    </row>
    <row r="5601" spans="3:11">
      <c r="C5601"/>
      <c r="K5601" s="73"/>
    </row>
    <row r="5602" spans="3:11">
      <c r="C5602"/>
      <c r="K5602" s="73"/>
    </row>
    <row r="5603" spans="3:11">
      <c r="C5603"/>
      <c r="K5603" s="73"/>
    </row>
    <row r="5604" spans="3:11">
      <c r="C5604"/>
      <c r="K5604" s="73"/>
    </row>
    <row r="5605" spans="3:11">
      <c r="C5605"/>
      <c r="K5605" s="73"/>
    </row>
    <row r="5606" spans="3:11">
      <c r="C5606"/>
      <c r="K5606" s="73"/>
    </row>
    <row r="5607" spans="3:11">
      <c r="C5607"/>
      <c r="K5607" s="73"/>
    </row>
    <row r="5608" spans="3:11">
      <c r="C5608"/>
      <c r="K5608" s="73"/>
    </row>
    <row r="5609" spans="3:11">
      <c r="C5609"/>
      <c r="K5609" s="73"/>
    </row>
    <row r="5610" spans="3:11">
      <c r="C5610"/>
      <c r="K5610" s="73"/>
    </row>
    <row r="5611" spans="3:11">
      <c r="C5611"/>
      <c r="K5611" s="73"/>
    </row>
    <row r="5612" spans="3:11">
      <c r="C5612"/>
      <c r="K5612" s="73"/>
    </row>
    <row r="5613" spans="3:11">
      <c r="C5613"/>
      <c r="K5613" s="73"/>
    </row>
    <row r="5614" spans="3:11">
      <c r="C5614"/>
      <c r="K5614" s="73"/>
    </row>
    <row r="5615" spans="3:11">
      <c r="C5615"/>
      <c r="K5615" s="73"/>
    </row>
    <row r="5616" spans="3:11">
      <c r="C5616"/>
      <c r="K5616" s="73"/>
    </row>
    <row r="5617" spans="3:11">
      <c r="C5617"/>
      <c r="K5617" s="73"/>
    </row>
    <row r="5618" spans="3:11">
      <c r="C5618"/>
      <c r="K5618" s="73"/>
    </row>
    <row r="5619" spans="3:11">
      <c r="C5619"/>
      <c r="K5619" s="73"/>
    </row>
    <row r="5620" spans="3:11">
      <c r="C5620"/>
      <c r="K5620" s="73"/>
    </row>
    <row r="5621" spans="3:11">
      <c r="C5621"/>
      <c r="K5621" s="73"/>
    </row>
    <row r="5622" spans="3:11">
      <c r="C5622"/>
      <c r="K5622" s="73"/>
    </row>
    <row r="5623" spans="3:11">
      <c r="C5623"/>
      <c r="K5623" s="73"/>
    </row>
    <row r="5624" spans="3:11">
      <c r="C5624"/>
      <c r="K5624" s="73"/>
    </row>
    <row r="5625" spans="3:11">
      <c r="C5625"/>
      <c r="K5625" s="73"/>
    </row>
    <row r="5626" spans="3:11">
      <c r="C5626"/>
      <c r="K5626" s="73"/>
    </row>
    <row r="5627" spans="3:11">
      <c r="C5627"/>
      <c r="K5627" s="73"/>
    </row>
    <row r="5628" spans="3:11">
      <c r="C5628"/>
      <c r="K5628" s="73"/>
    </row>
    <row r="5629" spans="3:11">
      <c r="C5629"/>
      <c r="K5629" s="73"/>
    </row>
    <row r="5630" spans="3:11">
      <c r="C5630"/>
      <c r="K5630" s="73"/>
    </row>
    <row r="5631" spans="3:11">
      <c r="C5631"/>
      <c r="K5631" s="73"/>
    </row>
    <row r="5632" spans="3:11">
      <c r="C5632"/>
      <c r="K5632" s="73"/>
    </row>
    <row r="5633" spans="3:11">
      <c r="C5633"/>
      <c r="K5633" s="73"/>
    </row>
    <row r="5634" spans="3:11">
      <c r="C5634"/>
      <c r="K5634" s="73"/>
    </row>
    <row r="5635" spans="3:11">
      <c r="C5635"/>
      <c r="K5635" s="73"/>
    </row>
    <row r="5636" spans="3:11">
      <c r="C5636"/>
      <c r="K5636" s="73"/>
    </row>
    <row r="5637" spans="3:11">
      <c r="C5637"/>
      <c r="K5637" s="73"/>
    </row>
    <row r="5638" spans="3:11">
      <c r="C5638"/>
      <c r="K5638" s="73"/>
    </row>
    <row r="5639" spans="3:11">
      <c r="C5639"/>
      <c r="K5639" s="73"/>
    </row>
    <row r="5640" spans="3:11">
      <c r="C5640"/>
      <c r="K5640" s="73"/>
    </row>
    <row r="5641" spans="3:11">
      <c r="C5641"/>
      <c r="K5641" s="73"/>
    </row>
    <row r="5642" spans="3:11">
      <c r="C5642"/>
      <c r="K5642" s="73"/>
    </row>
    <row r="5643" spans="3:11">
      <c r="C5643"/>
      <c r="K5643" s="73"/>
    </row>
    <row r="5644" spans="3:11">
      <c r="C5644"/>
      <c r="K5644" s="73"/>
    </row>
    <row r="5645" spans="3:11">
      <c r="C5645"/>
      <c r="K5645" s="73"/>
    </row>
    <row r="5646" spans="3:11">
      <c r="C5646"/>
      <c r="K5646" s="73"/>
    </row>
    <row r="5647" spans="3:11">
      <c r="C5647"/>
      <c r="K5647" s="73"/>
    </row>
    <row r="5648" spans="3:11">
      <c r="C5648"/>
      <c r="K5648" s="73"/>
    </row>
    <row r="5649" spans="3:11">
      <c r="C5649"/>
      <c r="K5649" s="73"/>
    </row>
    <row r="5650" spans="3:11">
      <c r="C5650"/>
      <c r="K5650" s="73"/>
    </row>
    <row r="5651" spans="3:11">
      <c r="C5651"/>
      <c r="K5651" s="73"/>
    </row>
    <row r="5652" spans="3:11">
      <c r="C5652"/>
      <c r="K5652" s="73"/>
    </row>
    <row r="5653" spans="3:11">
      <c r="C5653"/>
      <c r="K5653" s="73"/>
    </row>
    <row r="5654" spans="3:11">
      <c r="C5654"/>
      <c r="K5654" s="73"/>
    </row>
    <row r="5655" spans="3:11">
      <c r="C5655"/>
      <c r="K5655" s="73"/>
    </row>
    <row r="5656" spans="3:11">
      <c r="C5656"/>
      <c r="K5656" s="73"/>
    </row>
    <row r="5657" spans="3:11">
      <c r="C5657"/>
      <c r="K5657" s="73"/>
    </row>
    <row r="5658" spans="3:11">
      <c r="C5658"/>
      <c r="K5658" s="73"/>
    </row>
    <row r="5659" spans="3:11">
      <c r="C5659"/>
      <c r="K5659" s="73"/>
    </row>
    <row r="5660" spans="3:11">
      <c r="C5660"/>
      <c r="K5660" s="73"/>
    </row>
    <row r="5661" spans="3:11">
      <c r="C5661"/>
      <c r="K5661" s="73"/>
    </row>
    <row r="5662" spans="3:11">
      <c r="C5662"/>
      <c r="K5662" s="73"/>
    </row>
    <row r="5663" spans="3:11">
      <c r="C5663"/>
      <c r="K5663" s="73"/>
    </row>
    <row r="5664" spans="3:11">
      <c r="C5664"/>
      <c r="K5664" s="73"/>
    </row>
    <row r="5665" spans="3:11">
      <c r="C5665"/>
      <c r="K5665" s="73"/>
    </row>
    <row r="5666" spans="3:11">
      <c r="C5666"/>
      <c r="K5666" s="73"/>
    </row>
    <row r="5667" spans="3:11">
      <c r="C5667"/>
      <c r="K5667" s="73"/>
    </row>
    <row r="5668" spans="3:11">
      <c r="C5668"/>
      <c r="K5668" s="73"/>
    </row>
    <row r="5669" spans="3:11">
      <c r="C5669"/>
      <c r="K5669" s="73"/>
    </row>
    <row r="5670" spans="3:11">
      <c r="C5670"/>
      <c r="K5670" s="73"/>
    </row>
    <row r="5671" spans="3:11">
      <c r="C5671"/>
      <c r="K5671" s="73"/>
    </row>
    <row r="5672" spans="3:11">
      <c r="C5672"/>
      <c r="K5672" s="73"/>
    </row>
    <row r="5673" spans="3:11">
      <c r="C5673"/>
      <c r="K5673" s="73"/>
    </row>
    <row r="5674" spans="3:11">
      <c r="C5674"/>
      <c r="K5674" s="73"/>
    </row>
    <row r="5675" spans="3:11">
      <c r="C5675"/>
      <c r="K5675" s="73"/>
    </row>
    <row r="5676" spans="3:11">
      <c r="C5676"/>
      <c r="K5676" s="73"/>
    </row>
    <row r="5677" spans="3:11">
      <c r="C5677"/>
      <c r="K5677" s="73"/>
    </row>
    <row r="5678" spans="3:11">
      <c r="C5678"/>
      <c r="K5678" s="73"/>
    </row>
    <row r="5679" spans="3:11">
      <c r="C5679"/>
      <c r="K5679" s="73"/>
    </row>
    <row r="5680" spans="3:11">
      <c r="C5680"/>
      <c r="K5680" s="73"/>
    </row>
    <row r="5681" spans="3:11">
      <c r="C5681"/>
      <c r="K5681" s="73"/>
    </row>
    <row r="5682" spans="3:11">
      <c r="C5682"/>
      <c r="K5682" s="73"/>
    </row>
    <row r="5683" spans="3:11">
      <c r="C5683"/>
      <c r="K5683" s="73"/>
    </row>
    <row r="5684" spans="3:11">
      <c r="C5684"/>
      <c r="K5684" s="73"/>
    </row>
    <row r="5685" spans="3:11">
      <c r="C5685"/>
      <c r="K5685" s="73"/>
    </row>
    <row r="5686" spans="3:11">
      <c r="C5686"/>
      <c r="K5686" s="73"/>
    </row>
    <row r="5687" spans="3:11">
      <c r="C5687"/>
      <c r="K5687" s="73"/>
    </row>
    <row r="5688" spans="3:11">
      <c r="C5688"/>
      <c r="K5688" s="73"/>
    </row>
    <row r="5689" spans="3:11">
      <c r="C5689"/>
      <c r="K5689" s="73"/>
    </row>
    <row r="5690" spans="3:11">
      <c r="C5690"/>
      <c r="K5690" s="73"/>
    </row>
    <row r="5691" spans="3:11">
      <c r="C5691"/>
      <c r="K5691" s="73"/>
    </row>
    <row r="5692" spans="3:11">
      <c r="C5692"/>
      <c r="K5692" s="73"/>
    </row>
    <row r="5693" spans="3:11">
      <c r="C5693"/>
      <c r="K5693" s="73"/>
    </row>
    <row r="5694" spans="3:11">
      <c r="C5694"/>
      <c r="K5694" s="73"/>
    </row>
    <row r="5695" spans="3:11">
      <c r="C5695"/>
      <c r="K5695" s="73"/>
    </row>
    <row r="5696" spans="3:11">
      <c r="C5696"/>
      <c r="K5696" s="73"/>
    </row>
    <row r="5697" spans="3:11">
      <c r="C5697"/>
      <c r="K5697" s="73"/>
    </row>
    <row r="5698" spans="3:11">
      <c r="C5698"/>
      <c r="K5698" s="73"/>
    </row>
    <row r="5699" spans="3:11">
      <c r="C5699"/>
      <c r="K5699" s="73"/>
    </row>
    <row r="5700" spans="3:11">
      <c r="C5700"/>
      <c r="K5700" s="73"/>
    </row>
    <row r="5701" spans="3:11">
      <c r="C5701"/>
      <c r="K5701" s="73"/>
    </row>
    <row r="5702" spans="3:11">
      <c r="C5702"/>
      <c r="K5702" s="73"/>
    </row>
    <row r="5703" spans="3:11">
      <c r="C5703"/>
      <c r="K5703" s="73"/>
    </row>
    <row r="5704" spans="3:11">
      <c r="C5704"/>
      <c r="K5704" s="73"/>
    </row>
    <row r="5705" spans="3:11">
      <c r="C5705"/>
      <c r="K5705" s="73"/>
    </row>
    <row r="5706" spans="3:11">
      <c r="C5706"/>
      <c r="K5706" s="73"/>
    </row>
    <row r="5707" spans="3:11">
      <c r="C5707"/>
      <c r="K5707" s="73"/>
    </row>
    <row r="5708" spans="3:11">
      <c r="C5708"/>
      <c r="K5708" s="73"/>
    </row>
    <row r="5709" spans="3:11">
      <c r="C5709"/>
      <c r="K5709" s="73"/>
    </row>
    <row r="5710" spans="3:11">
      <c r="C5710"/>
      <c r="K5710" s="73"/>
    </row>
    <row r="5711" spans="3:11">
      <c r="C5711"/>
      <c r="K5711" s="73"/>
    </row>
    <row r="5712" spans="3:11">
      <c r="C5712"/>
      <c r="K5712" s="73"/>
    </row>
    <row r="5713" spans="3:11">
      <c r="C5713"/>
      <c r="K5713" s="73"/>
    </row>
    <row r="5714" spans="3:11">
      <c r="C5714"/>
      <c r="K5714" s="73"/>
    </row>
    <row r="5715" spans="3:11">
      <c r="C5715"/>
      <c r="K5715" s="73"/>
    </row>
    <row r="5716" spans="3:11">
      <c r="C5716"/>
      <c r="K5716" s="73"/>
    </row>
    <row r="5717" spans="3:11">
      <c r="C5717"/>
      <c r="K5717" s="73"/>
    </row>
    <row r="5718" spans="3:11">
      <c r="C5718"/>
      <c r="K5718" s="73"/>
    </row>
    <row r="5719" spans="3:11">
      <c r="C5719"/>
      <c r="K5719" s="73"/>
    </row>
    <row r="5720" spans="3:11">
      <c r="C5720"/>
      <c r="K5720" s="73"/>
    </row>
    <row r="5721" spans="3:11">
      <c r="C5721"/>
      <c r="K5721" s="73"/>
    </row>
    <row r="5722" spans="3:11">
      <c r="C5722"/>
      <c r="K5722" s="73"/>
    </row>
    <row r="5723" spans="3:11">
      <c r="C5723"/>
      <c r="K5723" s="73"/>
    </row>
    <row r="5724" spans="3:11">
      <c r="C5724"/>
      <c r="K5724" s="73"/>
    </row>
    <row r="5725" spans="3:11">
      <c r="C5725"/>
      <c r="K5725" s="73"/>
    </row>
    <row r="5726" spans="3:11">
      <c r="C5726"/>
      <c r="K5726" s="73"/>
    </row>
    <row r="5727" spans="3:11">
      <c r="C5727"/>
      <c r="K5727" s="73"/>
    </row>
    <row r="5728" spans="3:11">
      <c r="C5728"/>
      <c r="K5728" s="73"/>
    </row>
    <row r="5729" spans="3:11">
      <c r="C5729"/>
      <c r="K5729" s="73"/>
    </row>
    <row r="5730" spans="3:11">
      <c r="C5730"/>
      <c r="K5730" s="73"/>
    </row>
    <row r="5731" spans="3:11">
      <c r="C5731"/>
      <c r="K5731" s="73"/>
    </row>
    <row r="5732" spans="3:11">
      <c r="C5732"/>
      <c r="K5732" s="73"/>
    </row>
    <row r="5733" spans="3:11">
      <c r="C5733"/>
      <c r="K5733" s="73"/>
    </row>
    <row r="5734" spans="3:11">
      <c r="C5734"/>
      <c r="K5734" s="73"/>
    </row>
    <row r="5735" spans="3:11">
      <c r="C5735"/>
      <c r="K5735" s="73"/>
    </row>
    <row r="5736" spans="3:11">
      <c r="C5736"/>
      <c r="K5736" s="73"/>
    </row>
    <row r="5737" spans="3:11">
      <c r="C5737"/>
      <c r="K5737" s="73"/>
    </row>
    <row r="5738" spans="3:11">
      <c r="C5738"/>
      <c r="K5738" s="73"/>
    </row>
    <row r="5739" spans="3:11">
      <c r="C5739"/>
      <c r="K5739" s="73"/>
    </row>
    <row r="5740" spans="3:11">
      <c r="C5740"/>
      <c r="K5740" s="73"/>
    </row>
    <row r="5741" spans="3:11">
      <c r="C5741"/>
      <c r="K5741" s="73"/>
    </row>
    <row r="5742" spans="3:11">
      <c r="C5742"/>
      <c r="K5742" s="73"/>
    </row>
    <row r="5743" spans="3:11">
      <c r="C5743"/>
      <c r="K5743" s="73"/>
    </row>
    <row r="5744" spans="3:11">
      <c r="C5744"/>
      <c r="K5744" s="73"/>
    </row>
    <row r="5745" spans="3:11">
      <c r="C5745"/>
      <c r="K5745" s="73"/>
    </row>
    <row r="5746" spans="3:11">
      <c r="C5746"/>
      <c r="K5746" s="73"/>
    </row>
    <row r="5747" spans="3:11">
      <c r="C5747"/>
      <c r="K5747" s="73"/>
    </row>
    <row r="5748" spans="3:11">
      <c r="C5748"/>
      <c r="K5748" s="73"/>
    </row>
    <row r="5749" spans="3:11">
      <c r="C5749"/>
      <c r="K5749" s="73"/>
    </row>
    <row r="5750" spans="3:11">
      <c r="C5750"/>
      <c r="K5750" s="73"/>
    </row>
    <row r="5751" spans="3:11">
      <c r="C5751"/>
      <c r="K5751" s="73"/>
    </row>
    <row r="5752" spans="3:11">
      <c r="C5752"/>
      <c r="K5752" s="73"/>
    </row>
    <row r="5753" spans="3:11">
      <c r="C5753"/>
      <c r="K5753" s="73"/>
    </row>
    <row r="5754" spans="3:11">
      <c r="C5754"/>
      <c r="K5754" s="73"/>
    </row>
    <row r="5755" spans="3:11">
      <c r="C5755"/>
      <c r="K5755" s="73"/>
    </row>
    <row r="5756" spans="3:11">
      <c r="C5756"/>
      <c r="K5756" s="73"/>
    </row>
    <row r="5757" spans="3:11">
      <c r="C5757"/>
      <c r="K5757" s="73"/>
    </row>
    <row r="5758" spans="3:11">
      <c r="C5758"/>
      <c r="K5758" s="73"/>
    </row>
    <row r="5759" spans="3:11">
      <c r="C5759"/>
      <c r="K5759" s="73"/>
    </row>
    <row r="5760" spans="3:11">
      <c r="C5760"/>
      <c r="K5760" s="73"/>
    </row>
    <row r="5761" spans="3:11">
      <c r="C5761"/>
      <c r="K5761" s="73"/>
    </row>
    <row r="5762" spans="3:11">
      <c r="C5762"/>
      <c r="K5762" s="73"/>
    </row>
    <row r="5763" spans="3:11">
      <c r="C5763"/>
      <c r="K5763" s="73"/>
    </row>
    <row r="5764" spans="3:11">
      <c r="C5764"/>
      <c r="K5764" s="73"/>
    </row>
    <row r="5765" spans="3:11">
      <c r="C5765"/>
      <c r="K5765" s="73"/>
    </row>
    <row r="5766" spans="3:11">
      <c r="C5766"/>
      <c r="K5766" s="73"/>
    </row>
    <row r="5767" spans="3:11">
      <c r="C5767"/>
      <c r="K5767" s="73"/>
    </row>
    <row r="5768" spans="3:11">
      <c r="C5768"/>
      <c r="K5768" s="73"/>
    </row>
    <row r="5769" spans="3:11">
      <c r="C5769"/>
      <c r="K5769" s="73"/>
    </row>
    <row r="5770" spans="3:11">
      <c r="C5770"/>
      <c r="K5770" s="73"/>
    </row>
    <row r="5771" spans="3:11">
      <c r="C5771"/>
      <c r="K5771" s="73"/>
    </row>
    <row r="5772" spans="3:11">
      <c r="C5772"/>
      <c r="K5772" s="73"/>
    </row>
    <row r="5773" spans="3:11">
      <c r="C5773"/>
      <c r="K5773" s="73"/>
    </row>
    <row r="5774" spans="3:11">
      <c r="C5774"/>
      <c r="K5774" s="73"/>
    </row>
    <row r="5775" spans="3:11">
      <c r="C5775"/>
      <c r="K5775" s="73"/>
    </row>
    <row r="5776" spans="3:11">
      <c r="C5776"/>
      <c r="K5776" s="73"/>
    </row>
    <row r="5777" spans="3:11">
      <c r="C5777"/>
      <c r="K5777" s="73"/>
    </row>
    <row r="5778" spans="3:11">
      <c r="C5778"/>
      <c r="K5778" s="73"/>
    </row>
    <row r="5779" spans="3:11">
      <c r="C5779"/>
      <c r="K5779" s="73"/>
    </row>
    <row r="5780" spans="3:11">
      <c r="C5780"/>
      <c r="K5780" s="73"/>
    </row>
    <row r="5781" spans="3:11">
      <c r="C5781"/>
      <c r="K5781" s="73"/>
    </row>
    <row r="5782" spans="3:11">
      <c r="C5782"/>
      <c r="K5782" s="73"/>
    </row>
    <row r="5783" spans="3:11">
      <c r="C5783"/>
      <c r="K5783" s="73"/>
    </row>
    <row r="5784" spans="3:11">
      <c r="C5784"/>
      <c r="K5784" s="73"/>
    </row>
    <row r="5785" spans="3:11">
      <c r="C5785"/>
      <c r="K5785" s="73"/>
    </row>
    <row r="5786" spans="3:11">
      <c r="C5786"/>
      <c r="K5786" s="73"/>
    </row>
    <row r="5787" spans="3:11">
      <c r="C5787"/>
      <c r="K5787" s="73"/>
    </row>
    <row r="5788" spans="3:11">
      <c r="C5788"/>
      <c r="K5788" s="73"/>
    </row>
    <row r="5789" spans="3:11">
      <c r="C5789"/>
      <c r="K5789" s="73"/>
    </row>
    <row r="5790" spans="3:11">
      <c r="C5790"/>
      <c r="K5790" s="73"/>
    </row>
    <row r="5791" spans="3:11">
      <c r="C5791"/>
      <c r="K5791" s="73"/>
    </row>
    <row r="5792" spans="3:11">
      <c r="C5792"/>
      <c r="K5792" s="73"/>
    </row>
    <row r="5793" spans="3:11">
      <c r="C5793"/>
      <c r="K5793" s="73"/>
    </row>
    <row r="5794" spans="3:11">
      <c r="C5794"/>
      <c r="K5794" s="73"/>
    </row>
    <row r="5795" spans="3:11">
      <c r="C5795"/>
      <c r="K5795" s="73"/>
    </row>
    <row r="5796" spans="3:11">
      <c r="C5796"/>
      <c r="K5796" s="73"/>
    </row>
    <row r="5797" spans="3:11">
      <c r="C5797"/>
      <c r="K5797" s="73"/>
    </row>
    <row r="5798" spans="3:11">
      <c r="C5798"/>
      <c r="K5798" s="73"/>
    </row>
    <row r="5799" spans="3:11">
      <c r="C5799"/>
      <c r="K5799" s="73"/>
    </row>
    <row r="5800" spans="3:11">
      <c r="C5800"/>
      <c r="K5800" s="73"/>
    </row>
    <row r="5801" spans="3:11">
      <c r="C5801"/>
      <c r="K5801" s="73"/>
    </row>
    <row r="5802" spans="3:11">
      <c r="C5802"/>
      <c r="K5802" s="73"/>
    </row>
    <row r="5803" spans="3:11">
      <c r="C5803"/>
      <c r="K5803" s="73"/>
    </row>
    <row r="5804" spans="3:11">
      <c r="C5804"/>
      <c r="K5804" s="73"/>
    </row>
    <row r="5805" spans="3:11">
      <c r="C5805"/>
      <c r="K5805" s="73"/>
    </row>
    <row r="5806" spans="3:11">
      <c r="C5806"/>
      <c r="K5806" s="73"/>
    </row>
    <row r="5807" spans="3:11">
      <c r="C5807"/>
      <c r="K5807" s="73"/>
    </row>
    <row r="5808" spans="3:11">
      <c r="C5808"/>
      <c r="K5808" s="73"/>
    </row>
    <row r="5809" spans="3:11">
      <c r="C5809"/>
      <c r="K5809" s="73"/>
    </row>
    <row r="5810" spans="3:11">
      <c r="C5810"/>
      <c r="K5810" s="73"/>
    </row>
    <row r="5811" spans="3:11">
      <c r="C5811"/>
      <c r="K5811" s="73"/>
    </row>
    <row r="5812" spans="3:11">
      <c r="C5812"/>
      <c r="K5812" s="73"/>
    </row>
    <row r="5813" spans="3:11">
      <c r="C5813"/>
      <c r="K5813" s="73"/>
    </row>
    <row r="5814" spans="3:11">
      <c r="C5814"/>
      <c r="K5814" s="73"/>
    </row>
    <row r="5815" spans="3:11">
      <c r="C5815"/>
      <c r="K5815" s="73"/>
    </row>
    <row r="5816" spans="3:11">
      <c r="C5816"/>
      <c r="K5816" s="73"/>
    </row>
    <row r="5817" spans="3:11">
      <c r="C5817"/>
      <c r="K5817" s="73"/>
    </row>
    <row r="5818" spans="3:11">
      <c r="C5818"/>
      <c r="K5818" s="73"/>
    </row>
    <row r="5819" spans="3:11">
      <c r="C5819"/>
      <c r="K5819" s="73"/>
    </row>
    <row r="5820" spans="3:11">
      <c r="C5820"/>
      <c r="K5820" s="73"/>
    </row>
    <row r="5821" spans="3:11">
      <c r="C5821"/>
      <c r="K5821" s="73"/>
    </row>
    <row r="5822" spans="3:11">
      <c r="C5822"/>
      <c r="K5822" s="73"/>
    </row>
    <row r="5823" spans="3:11">
      <c r="C5823"/>
      <c r="K5823" s="73"/>
    </row>
    <row r="5824" spans="3:11">
      <c r="C5824"/>
      <c r="K5824" s="73"/>
    </row>
    <row r="5825" spans="3:11">
      <c r="C5825"/>
      <c r="K5825" s="73"/>
    </row>
    <row r="5826" spans="3:11">
      <c r="C5826"/>
      <c r="K5826" s="73"/>
    </row>
    <row r="5827" spans="3:11">
      <c r="C5827"/>
      <c r="K5827" s="73"/>
    </row>
    <row r="5828" spans="3:11">
      <c r="C5828"/>
      <c r="K5828" s="73"/>
    </row>
    <row r="5829" spans="3:11">
      <c r="C5829"/>
      <c r="K5829" s="73"/>
    </row>
    <row r="5830" spans="3:11">
      <c r="C5830"/>
      <c r="K5830" s="73"/>
    </row>
    <row r="5831" spans="3:11">
      <c r="C5831"/>
      <c r="K5831" s="73"/>
    </row>
    <row r="5832" spans="3:11">
      <c r="C5832"/>
      <c r="K5832" s="73"/>
    </row>
    <row r="5833" spans="3:11">
      <c r="C5833"/>
      <c r="K5833" s="73"/>
    </row>
    <row r="5834" spans="3:11">
      <c r="C5834"/>
      <c r="K5834" s="73"/>
    </row>
    <row r="5835" spans="3:11">
      <c r="C5835"/>
      <c r="K5835" s="73"/>
    </row>
    <row r="5836" spans="3:11">
      <c r="C5836"/>
      <c r="K5836" s="73"/>
    </row>
    <row r="5837" spans="3:11">
      <c r="C5837"/>
      <c r="K5837" s="73"/>
    </row>
    <row r="5838" spans="3:11">
      <c r="C5838"/>
      <c r="K5838" s="73"/>
    </row>
    <row r="5839" spans="3:11">
      <c r="C5839"/>
      <c r="K5839" s="73"/>
    </row>
    <row r="5840" spans="3:11">
      <c r="C5840"/>
      <c r="K5840" s="73"/>
    </row>
    <row r="5841" spans="3:11">
      <c r="C5841"/>
      <c r="K5841" s="73"/>
    </row>
    <row r="5842" spans="3:11">
      <c r="C5842"/>
      <c r="K5842" s="73"/>
    </row>
    <row r="5843" spans="3:11">
      <c r="C5843"/>
      <c r="K5843" s="73"/>
    </row>
    <row r="5844" spans="3:11">
      <c r="C5844"/>
      <c r="K5844" s="73"/>
    </row>
    <row r="5845" spans="3:11">
      <c r="C5845"/>
      <c r="K5845" s="73"/>
    </row>
    <row r="5846" spans="3:11">
      <c r="C5846"/>
      <c r="K5846" s="73"/>
    </row>
    <row r="5847" spans="3:11">
      <c r="C5847"/>
      <c r="K5847" s="73"/>
    </row>
    <row r="5848" spans="3:11">
      <c r="C5848"/>
      <c r="K5848" s="73"/>
    </row>
    <row r="5849" spans="3:11">
      <c r="C5849"/>
      <c r="K5849" s="73"/>
    </row>
    <row r="5850" spans="3:11">
      <c r="C5850"/>
      <c r="K5850" s="73"/>
    </row>
    <row r="5851" spans="3:11">
      <c r="C5851"/>
      <c r="K5851" s="73"/>
    </row>
    <row r="5852" spans="3:11">
      <c r="C5852"/>
      <c r="K5852" s="73"/>
    </row>
    <row r="5853" spans="3:11">
      <c r="C5853"/>
      <c r="K5853" s="73"/>
    </row>
    <row r="5854" spans="3:11">
      <c r="C5854"/>
      <c r="K5854" s="73"/>
    </row>
    <row r="5855" spans="3:11">
      <c r="C5855"/>
      <c r="K5855" s="73"/>
    </row>
    <row r="5856" spans="3:11">
      <c r="C5856"/>
      <c r="K5856" s="73"/>
    </row>
    <row r="5857" spans="3:11">
      <c r="C5857"/>
      <c r="K5857" s="73"/>
    </row>
    <row r="5858" spans="3:11">
      <c r="C5858"/>
      <c r="K5858" s="73"/>
    </row>
    <row r="5859" spans="3:11">
      <c r="C5859"/>
      <c r="K5859" s="73"/>
    </row>
    <row r="5860" spans="3:11">
      <c r="C5860"/>
      <c r="K5860" s="73"/>
    </row>
    <row r="5861" spans="3:11">
      <c r="C5861"/>
      <c r="K5861" s="73"/>
    </row>
    <row r="5862" spans="3:11">
      <c r="C5862"/>
      <c r="K5862" s="73"/>
    </row>
    <row r="5863" spans="3:11">
      <c r="C5863"/>
      <c r="K5863" s="73"/>
    </row>
    <row r="5864" spans="3:11">
      <c r="C5864"/>
      <c r="K5864" s="73"/>
    </row>
    <row r="5865" spans="3:11">
      <c r="C5865"/>
      <c r="K5865" s="73"/>
    </row>
    <row r="5866" spans="3:11">
      <c r="C5866"/>
      <c r="K5866" s="73"/>
    </row>
    <row r="5867" spans="3:11">
      <c r="C5867"/>
      <c r="K5867" s="73"/>
    </row>
    <row r="5868" spans="3:11">
      <c r="C5868"/>
      <c r="K5868" s="73"/>
    </row>
    <row r="5869" spans="3:11">
      <c r="C5869"/>
      <c r="K5869" s="73"/>
    </row>
    <row r="5870" spans="3:11">
      <c r="C5870"/>
      <c r="K5870" s="73"/>
    </row>
    <row r="5871" spans="3:11">
      <c r="C5871"/>
      <c r="K5871" s="73"/>
    </row>
    <row r="5872" spans="3:11">
      <c r="C5872"/>
      <c r="K5872" s="73"/>
    </row>
    <row r="5873" spans="3:11">
      <c r="C5873"/>
      <c r="K5873" s="73"/>
    </row>
    <row r="5874" spans="3:11">
      <c r="C5874"/>
      <c r="K5874" s="73"/>
    </row>
    <row r="5875" spans="3:11">
      <c r="C5875"/>
      <c r="K5875" s="73"/>
    </row>
    <row r="5876" spans="3:11">
      <c r="C5876"/>
      <c r="K5876" s="73"/>
    </row>
    <row r="5877" spans="3:11">
      <c r="C5877"/>
      <c r="K5877" s="73"/>
    </row>
    <row r="5878" spans="3:11">
      <c r="C5878"/>
      <c r="K5878" s="73"/>
    </row>
    <row r="5879" spans="3:11">
      <c r="C5879"/>
      <c r="K5879" s="73"/>
    </row>
    <row r="5880" spans="3:11">
      <c r="C5880"/>
      <c r="K5880" s="73"/>
    </row>
    <row r="5881" spans="3:11">
      <c r="C5881"/>
      <c r="K5881" s="73"/>
    </row>
    <row r="5882" spans="3:11">
      <c r="C5882"/>
      <c r="K5882" s="73"/>
    </row>
    <row r="5883" spans="3:11">
      <c r="C5883"/>
      <c r="K5883" s="73"/>
    </row>
    <row r="5884" spans="3:11">
      <c r="C5884"/>
      <c r="K5884" s="73"/>
    </row>
    <row r="5885" spans="3:11">
      <c r="C5885"/>
      <c r="K5885" s="73"/>
    </row>
    <row r="5886" spans="3:11">
      <c r="C5886"/>
      <c r="K5886" s="73"/>
    </row>
    <row r="5887" spans="3:11">
      <c r="C5887"/>
      <c r="K5887" s="73"/>
    </row>
    <row r="5888" spans="3:11">
      <c r="C5888"/>
      <c r="K5888" s="73"/>
    </row>
    <row r="5889" spans="3:11">
      <c r="C5889"/>
      <c r="K5889" s="73"/>
    </row>
    <row r="5890" spans="3:11">
      <c r="C5890"/>
      <c r="K5890" s="73"/>
    </row>
    <row r="5891" spans="3:11">
      <c r="C5891"/>
      <c r="K5891" s="73"/>
    </row>
    <row r="5892" spans="3:11">
      <c r="C5892"/>
      <c r="K5892" s="73"/>
    </row>
    <row r="5893" spans="3:11">
      <c r="C5893"/>
      <c r="K5893" s="73"/>
    </row>
    <row r="5894" spans="3:11">
      <c r="C5894"/>
      <c r="K5894" s="73"/>
    </row>
    <row r="5895" spans="3:11">
      <c r="C5895"/>
      <c r="K5895" s="73"/>
    </row>
    <row r="5896" spans="3:11">
      <c r="C5896"/>
      <c r="K5896" s="73"/>
    </row>
    <row r="5897" spans="3:11">
      <c r="C5897"/>
      <c r="K5897" s="73"/>
    </row>
    <row r="5898" spans="3:11">
      <c r="C5898"/>
      <c r="K5898" s="73"/>
    </row>
    <row r="5899" spans="3:11">
      <c r="C5899"/>
      <c r="K5899" s="73"/>
    </row>
    <row r="5900" spans="3:11">
      <c r="C5900"/>
      <c r="K5900" s="73"/>
    </row>
    <row r="5901" spans="3:11">
      <c r="C5901"/>
      <c r="K5901" s="73"/>
    </row>
    <row r="5902" spans="3:11">
      <c r="C5902"/>
      <c r="K5902" s="73"/>
    </row>
    <row r="5903" spans="3:11">
      <c r="C5903"/>
      <c r="K5903" s="73"/>
    </row>
    <row r="5904" spans="3:11">
      <c r="C5904"/>
      <c r="K5904" s="73"/>
    </row>
    <row r="5905" spans="3:11">
      <c r="C5905"/>
      <c r="K5905" s="73"/>
    </row>
    <row r="5906" spans="3:11">
      <c r="C5906"/>
      <c r="K5906" s="73"/>
    </row>
    <row r="5907" spans="3:11">
      <c r="C5907"/>
      <c r="K5907" s="73"/>
    </row>
    <row r="5908" spans="3:11">
      <c r="C5908"/>
      <c r="K5908" s="73"/>
    </row>
    <row r="5909" spans="3:11">
      <c r="C5909"/>
      <c r="K5909" s="73"/>
    </row>
    <row r="5910" spans="3:11">
      <c r="C5910"/>
      <c r="K5910" s="73"/>
    </row>
    <row r="5911" spans="3:11">
      <c r="C5911"/>
      <c r="K5911" s="73"/>
    </row>
    <row r="5912" spans="3:11">
      <c r="C5912"/>
      <c r="K5912" s="73"/>
    </row>
    <row r="5913" spans="3:11">
      <c r="C5913"/>
      <c r="K5913" s="73"/>
    </row>
    <row r="5914" spans="3:11">
      <c r="C5914"/>
      <c r="K5914" s="73"/>
    </row>
    <row r="5915" spans="3:11">
      <c r="C5915"/>
      <c r="K5915" s="73"/>
    </row>
    <row r="5916" spans="3:11">
      <c r="C5916"/>
      <c r="K5916" s="73"/>
    </row>
    <row r="5917" spans="3:11">
      <c r="C5917"/>
      <c r="K5917" s="73"/>
    </row>
    <row r="5918" spans="3:11">
      <c r="C5918"/>
      <c r="K5918" s="73"/>
    </row>
    <row r="5919" spans="3:11">
      <c r="C5919"/>
      <c r="K5919" s="73"/>
    </row>
    <row r="5920" spans="3:11">
      <c r="C5920"/>
      <c r="K5920" s="73"/>
    </row>
    <row r="5921" spans="3:11">
      <c r="C5921"/>
      <c r="K5921" s="73"/>
    </row>
    <row r="5922" spans="3:11">
      <c r="C5922"/>
      <c r="K5922" s="73"/>
    </row>
    <row r="5923" spans="3:11">
      <c r="C5923"/>
      <c r="K5923" s="73"/>
    </row>
    <row r="5924" spans="3:11">
      <c r="C5924"/>
      <c r="K5924" s="73"/>
    </row>
    <row r="5925" spans="3:11">
      <c r="C5925"/>
      <c r="K5925" s="73"/>
    </row>
    <row r="5926" spans="3:11">
      <c r="C5926"/>
      <c r="K5926" s="73"/>
    </row>
    <row r="5927" spans="3:11">
      <c r="C5927"/>
      <c r="K5927" s="73"/>
    </row>
    <row r="5928" spans="3:11">
      <c r="C5928"/>
      <c r="K5928" s="73"/>
    </row>
    <row r="5929" spans="3:11">
      <c r="C5929"/>
      <c r="K5929" s="73"/>
    </row>
    <row r="5930" spans="3:11">
      <c r="C5930"/>
      <c r="K5930" s="73"/>
    </row>
    <row r="5931" spans="3:11">
      <c r="C5931"/>
      <c r="K5931" s="73"/>
    </row>
    <row r="5932" spans="3:11">
      <c r="C5932"/>
      <c r="K5932" s="73"/>
    </row>
    <row r="5933" spans="3:11">
      <c r="C5933"/>
      <c r="K5933" s="73"/>
    </row>
    <row r="5934" spans="3:11">
      <c r="C5934"/>
      <c r="K5934" s="73"/>
    </row>
    <row r="5935" spans="3:11">
      <c r="C5935"/>
      <c r="K5935" s="73"/>
    </row>
    <row r="5936" spans="3:11">
      <c r="C5936"/>
      <c r="K5936" s="73"/>
    </row>
    <row r="5937" spans="3:11">
      <c r="C5937"/>
      <c r="K5937" s="73"/>
    </row>
    <row r="5938" spans="3:11">
      <c r="C5938"/>
      <c r="K5938" s="73"/>
    </row>
    <row r="5939" spans="3:11">
      <c r="C5939"/>
      <c r="K5939" s="73"/>
    </row>
    <row r="5940" spans="3:11">
      <c r="C5940"/>
      <c r="K5940" s="73"/>
    </row>
    <row r="5941" spans="3:11">
      <c r="C5941"/>
      <c r="K5941" s="73"/>
    </row>
    <row r="5942" spans="3:11">
      <c r="C5942"/>
      <c r="K5942" s="73"/>
    </row>
    <row r="5943" spans="3:11">
      <c r="C5943"/>
      <c r="K5943" s="73"/>
    </row>
    <row r="5944" spans="3:11">
      <c r="C5944"/>
      <c r="K5944" s="73"/>
    </row>
    <row r="5945" spans="3:11">
      <c r="C5945"/>
      <c r="K5945" s="73"/>
    </row>
    <row r="5946" spans="3:11">
      <c r="C5946"/>
      <c r="K5946" s="73"/>
    </row>
    <row r="5947" spans="3:11">
      <c r="C5947"/>
      <c r="K5947" s="73"/>
    </row>
    <row r="5948" spans="3:11">
      <c r="C5948"/>
      <c r="K5948" s="73"/>
    </row>
    <row r="5949" spans="3:11">
      <c r="C5949"/>
      <c r="K5949" s="73"/>
    </row>
    <row r="5950" spans="3:11">
      <c r="C5950"/>
      <c r="K5950" s="73"/>
    </row>
    <row r="5951" spans="3:11">
      <c r="C5951"/>
      <c r="K5951" s="73"/>
    </row>
    <row r="5952" spans="3:11">
      <c r="C5952"/>
      <c r="K5952" s="73"/>
    </row>
    <row r="5953" spans="3:11">
      <c r="C5953"/>
      <c r="K5953" s="73"/>
    </row>
    <row r="5954" spans="3:11">
      <c r="C5954"/>
      <c r="K5954" s="73"/>
    </row>
    <row r="5955" spans="3:11">
      <c r="C5955"/>
      <c r="K5955" s="73"/>
    </row>
    <row r="5956" spans="3:11">
      <c r="C5956"/>
      <c r="K5956" s="73"/>
    </row>
    <row r="5957" spans="3:11">
      <c r="C5957"/>
      <c r="K5957" s="73"/>
    </row>
    <row r="5958" spans="3:11">
      <c r="C5958"/>
      <c r="K5958" s="73"/>
    </row>
    <row r="5959" spans="3:11">
      <c r="C5959"/>
      <c r="K5959" s="73"/>
    </row>
    <row r="5960" spans="3:11">
      <c r="C5960"/>
      <c r="K5960" s="73"/>
    </row>
    <row r="5961" spans="3:11">
      <c r="C5961"/>
      <c r="K5961" s="73"/>
    </row>
    <row r="5962" spans="3:11">
      <c r="C5962"/>
      <c r="K5962" s="73"/>
    </row>
    <row r="5963" spans="3:11">
      <c r="C5963"/>
      <c r="K5963" s="73"/>
    </row>
    <row r="5964" spans="3:11">
      <c r="C5964"/>
      <c r="K5964" s="73"/>
    </row>
    <row r="5965" spans="3:11">
      <c r="C5965"/>
      <c r="K5965" s="73"/>
    </row>
    <row r="5966" spans="3:11">
      <c r="C5966"/>
      <c r="K5966" s="73"/>
    </row>
    <row r="5967" spans="3:11">
      <c r="C5967"/>
      <c r="K5967" s="73"/>
    </row>
    <row r="5968" spans="3:11">
      <c r="C5968"/>
      <c r="K5968" s="73"/>
    </row>
    <row r="5969" spans="3:11">
      <c r="C5969"/>
      <c r="K5969" s="73"/>
    </row>
    <row r="5970" spans="3:11">
      <c r="C5970"/>
      <c r="K5970" s="73"/>
    </row>
    <row r="5971" spans="3:11">
      <c r="C5971"/>
      <c r="K5971" s="73"/>
    </row>
    <row r="5972" spans="3:11">
      <c r="C5972"/>
      <c r="K5972" s="73"/>
    </row>
    <row r="5973" spans="3:11">
      <c r="C5973"/>
      <c r="K5973" s="73"/>
    </row>
    <row r="5974" spans="3:11">
      <c r="C5974"/>
      <c r="K5974" s="73"/>
    </row>
    <row r="5975" spans="3:11">
      <c r="C5975"/>
      <c r="K5975" s="73"/>
    </row>
    <row r="5976" spans="3:11">
      <c r="C5976"/>
      <c r="K5976" s="73"/>
    </row>
    <row r="5977" spans="3:11">
      <c r="C5977"/>
      <c r="K5977" s="73"/>
    </row>
    <row r="5978" spans="3:11">
      <c r="C5978"/>
      <c r="K5978" s="73"/>
    </row>
    <row r="5979" spans="3:11">
      <c r="C5979"/>
      <c r="K5979" s="73"/>
    </row>
    <row r="5980" spans="3:11">
      <c r="C5980"/>
      <c r="K5980" s="73"/>
    </row>
    <row r="5981" spans="3:11">
      <c r="C5981"/>
      <c r="K5981" s="73"/>
    </row>
    <row r="5982" spans="3:11">
      <c r="C5982"/>
      <c r="K5982" s="73"/>
    </row>
    <row r="5983" spans="3:11">
      <c r="C5983"/>
      <c r="K5983" s="73"/>
    </row>
    <row r="5984" spans="3:11">
      <c r="C5984"/>
      <c r="K5984" s="73"/>
    </row>
    <row r="5985" spans="3:11">
      <c r="C5985"/>
      <c r="K5985" s="73"/>
    </row>
    <row r="5986" spans="3:11">
      <c r="C5986"/>
      <c r="K5986" s="73"/>
    </row>
    <row r="5987" spans="3:11">
      <c r="C5987"/>
      <c r="K5987" s="73"/>
    </row>
    <row r="5988" spans="3:11">
      <c r="C5988"/>
      <c r="K5988" s="73"/>
    </row>
    <row r="5989" spans="3:11">
      <c r="C5989"/>
      <c r="K5989" s="73"/>
    </row>
    <row r="5990" spans="3:11">
      <c r="C5990"/>
      <c r="K5990" s="73"/>
    </row>
    <row r="5991" spans="3:11">
      <c r="C5991"/>
      <c r="K5991" s="73"/>
    </row>
    <row r="5992" spans="3:11">
      <c r="C5992"/>
      <c r="K5992" s="73"/>
    </row>
    <row r="5993" spans="3:11">
      <c r="C5993"/>
      <c r="K5993" s="73"/>
    </row>
    <row r="5994" spans="3:11">
      <c r="C5994"/>
      <c r="K5994" s="73"/>
    </row>
    <row r="5995" spans="3:11">
      <c r="C5995"/>
      <c r="K5995" s="73"/>
    </row>
    <row r="5996" spans="3:11">
      <c r="C5996"/>
      <c r="K5996" s="73"/>
    </row>
    <row r="5997" spans="3:11">
      <c r="C5997"/>
      <c r="K5997" s="73"/>
    </row>
    <row r="5998" spans="3:11">
      <c r="C5998"/>
      <c r="K5998" s="73"/>
    </row>
    <row r="5999" spans="3:11">
      <c r="C5999"/>
      <c r="K5999" s="73"/>
    </row>
    <row r="6000" spans="3:11">
      <c r="C6000"/>
      <c r="K6000" s="73"/>
    </row>
    <row r="6001" spans="3:11">
      <c r="C6001"/>
      <c r="K6001" s="73"/>
    </row>
    <row r="6002" spans="3:11">
      <c r="C6002"/>
      <c r="K6002" s="73"/>
    </row>
    <row r="6003" spans="3:11">
      <c r="C6003"/>
      <c r="K6003" s="73"/>
    </row>
    <row r="6004" spans="3:11">
      <c r="C6004"/>
      <c r="K6004" s="73"/>
    </row>
    <row r="6005" spans="3:11">
      <c r="C6005"/>
      <c r="K6005" s="73"/>
    </row>
    <row r="6006" spans="3:11">
      <c r="C6006"/>
      <c r="K6006" s="73"/>
    </row>
    <row r="6007" spans="3:11">
      <c r="C6007"/>
      <c r="K6007" s="73"/>
    </row>
    <row r="6008" spans="3:11">
      <c r="C6008"/>
      <c r="K6008" s="73"/>
    </row>
    <row r="6009" spans="3:11">
      <c r="C6009"/>
      <c r="K6009" s="73"/>
    </row>
    <row r="6010" spans="3:11">
      <c r="C6010"/>
      <c r="K6010" s="73"/>
    </row>
    <row r="6011" spans="3:11">
      <c r="C6011"/>
      <c r="K6011" s="73"/>
    </row>
    <row r="6012" spans="3:11">
      <c r="C6012"/>
      <c r="K6012" s="73"/>
    </row>
    <row r="6013" spans="3:11">
      <c r="C6013"/>
      <c r="K6013" s="73"/>
    </row>
    <row r="6014" spans="3:11">
      <c r="C6014"/>
      <c r="K6014" s="73"/>
    </row>
    <row r="6015" spans="3:11">
      <c r="C6015"/>
      <c r="K6015" s="73"/>
    </row>
    <row r="6016" spans="3:11">
      <c r="C6016"/>
      <c r="K6016" s="73"/>
    </row>
    <row r="6017" spans="3:11">
      <c r="C6017"/>
      <c r="K6017" s="73"/>
    </row>
    <row r="6018" spans="3:11">
      <c r="C6018"/>
      <c r="K6018" s="73"/>
    </row>
    <row r="6019" spans="3:11">
      <c r="C6019"/>
      <c r="K6019" s="73"/>
    </row>
    <row r="6020" spans="3:11">
      <c r="C6020"/>
      <c r="K6020" s="73"/>
    </row>
    <row r="6021" spans="3:11">
      <c r="C6021"/>
      <c r="K6021" s="73"/>
    </row>
    <row r="6022" spans="3:11">
      <c r="C6022"/>
      <c r="K6022" s="73"/>
    </row>
    <row r="6023" spans="3:11">
      <c r="C6023"/>
      <c r="K6023" s="73"/>
    </row>
    <row r="6024" spans="3:11">
      <c r="C6024"/>
      <c r="K6024" s="73"/>
    </row>
    <row r="6025" spans="3:11">
      <c r="C6025"/>
      <c r="K6025" s="73"/>
    </row>
    <row r="6026" spans="3:11">
      <c r="C6026"/>
      <c r="K6026" s="73"/>
    </row>
    <row r="6027" spans="3:11">
      <c r="C6027"/>
      <c r="K6027" s="73"/>
    </row>
    <row r="6028" spans="3:11">
      <c r="C6028"/>
      <c r="K6028" s="73"/>
    </row>
    <row r="6029" spans="3:11">
      <c r="C6029"/>
      <c r="K6029" s="73"/>
    </row>
    <row r="6030" spans="3:11">
      <c r="C6030"/>
      <c r="K6030" s="73"/>
    </row>
    <row r="6031" spans="3:11">
      <c r="C6031"/>
      <c r="K6031" s="73"/>
    </row>
    <row r="6032" spans="3:11">
      <c r="C6032"/>
      <c r="K6032" s="73"/>
    </row>
    <row r="6033" spans="3:11">
      <c r="C6033"/>
      <c r="K6033" s="73"/>
    </row>
    <row r="6034" spans="3:11">
      <c r="C6034"/>
      <c r="K6034" s="73"/>
    </row>
    <row r="6035" spans="3:11">
      <c r="C6035"/>
      <c r="K6035" s="73"/>
    </row>
    <row r="6036" spans="3:11">
      <c r="C6036"/>
      <c r="K6036" s="73"/>
    </row>
    <row r="6037" spans="3:11">
      <c r="C6037"/>
      <c r="K6037" s="73"/>
    </row>
    <row r="6038" spans="3:11">
      <c r="C6038"/>
      <c r="K6038" s="73"/>
    </row>
    <row r="6039" spans="3:11">
      <c r="C6039"/>
      <c r="K6039" s="73"/>
    </row>
    <row r="6040" spans="3:11">
      <c r="C6040"/>
      <c r="K6040" s="73"/>
    </row>
    <row r="6041" spans="3:11">
      <c r="C6041"/>
      <c r="K6041" s="73"/>
    </row>
    <row r="6042" spans="3:11">
      <c r="C6042"/>
      <c r="K6042" s="73"/>
    </row>
    <row r="6043" spans="3:11">
      <c r="C6043"/>
      <c r="K6043" s="73"/>
    </row>
    <row r="6044" spans="3:11">
      <c r="C6044"/>
      <c r="K6044" s="73"/>
    </row>
    <row r="6045" spans="3:11">
      <c r="C6045"/>
      <c r="K6045" s="73"/>
    </row>
    <row r="6046" spans="3:11">
      <c r="C6046"/>
      <c r="K6046" s="73"/>
    </row>
    <row r="6047" spans="3:11">
      <c r="C6047"/>
      <c r="K6047" s="73"/>
    </row>
    <row r="6048" spans="3:11">
      <c r="C6048"/>
      <c r="K6048" s="73"/>
    </row>
    <row r="6049" spans="3:11">
      <c r="C6049"/>
      <c r="K6049" s="73"/>
    </row>
    <row r="6050" spans="3:11">
      <c r="C6050"/>
      <c r="K6050" s="73"/>
    </row>
    <row r="6051" spans="3:11">
      <c r="C6051"/>
      <c r="K6051" s="73"/>
    </row>
    <row r="6052" spans="3:11">
      <c r="C6052"/>
      <c r="K6052" s="73"/>
    </row>
    <row r="6053" spans="3:11">
      <c r="C6053"/>
      <c r="K6053" s="73"/>
    </row>
    <row r="6054" spans="3:11">
      <c r="C6054"/>
      <c r="K6054" s="73"/>
    </row>
    <row r="6055" spans="3:11">
      <c r="C6055"/>
      <c r="K6055" s="73"/>
    </row>
    <row r="6056" spans="3:11">
      <c r="C6056"/>
      <c r="K6056" s="73"/>
    </row>
    <row r="6057" spans="3:11">
      <c r="C6057"/>
      <c r="K6057" s="73"/>
    </row>
    <row r="6058" spans="3:11">
      <c r="C6058"/>
      <c r="K6058" s="73"/>
    </row>
    <row r="6059" spans="3:11">
      <c r="C6059"/>
      <c r="K6059" s="73"/>
    </row>
    <row r="6060" spans="3:11">
      <c r="C6060"/>
      <c r="K6060" s="73"/>
    </row>
    <row r="6061" spans="3:11">
      <c r="C6061"/>
      <c r="K6061" s="73"/>
    </row>
    <row r="6062" spans="3:11">
      <c r="C6062"/>
      <c r="K6062" s="73"/>
    </row>
    <row r="6063" spans="3:11">
      <c r="C6063"/>
      <c r="K6063" s="73"/>
    </row>
    <row r="6064" spans="3:11">
      <c r="C6064"/>
      <c r="K6064" s="73"/>
    </row>
    <row r="6065" spans="3:11">
      <c r="C6065"/>
      <c r="K6065" s="73"/>
    </row>
    <row r="6066" spans="3:11">
      <c r="C6066"/>
      <c r="K6066" s="73"/>
    </row>
    <row r="6067" spans="3:11">
      <c r="C6067"/>
      <c r="K6067" s="73"/>
    </row>
    <row r="6068" spans="3:11">
      <c r="C6068"/>
      <c r="K6068" s="73"/>
    </row>
    <row r="6069" spans="3:11">
      <c r="C6069"/>
      <c r="K6069" s="73"/>
    </row>
    <row r="6070" spans="3:11">
      <c r="C6070"/>
      <c r="K6070" s="73"/>
    </row>
    <row r="6071" spans="3:11">
      <c r="C6071"/>
      <c r="K6071" s="73"/>
    </row>
    <row r="6072" spans="3:11">
      <c r="C6072"/>
      <c r="K6072" s="73"/>
    </row>
    <row r="6073" spans="3:11">
      <c r="C6073"/>
      <c r="K6073" s="73"/>
    </row>
    <row r="6074" spans="3:11">
      <c r="C6074"/>
      <c r="K6074" s="73"/>
    </row>
    <row r="6075" spans="3:11">
      <c r="C6075"/>
      <c r="K6075" s="73"/>
    </row>
    <row r="6076" spans="3:11">
      <c r="C6076"/>
      <c r="K6076" s="73"/>
    </row>
    <row r="6077" spans="3:11">
      <c r="C6077"/>
      <c r="K6077" s="73"/>
    </row>
    <row r="6078" spans="3:11">
      <c r="C6078"/>
      <c r="K6078" s="73"/>
    </row>
    <row r="6079" spans="3:11">
      <c r="C6079"/>
      <c r="K6079" s="73"/>
    </row>
    <row r="6080" spans="3:11">
      <c r="C6080"/>
      <c r="K6080" s="73"/>
    </row>
    <row r="6081" spans="3:11">
      <c r="C6081"/>
      <c r="K6081" s="73"/>
    </row>
    <row r="6082" spans="3:11">
      <c r="C6082"/>
      <c r="K6082" s="73"/>
    </row>
    <row r="6083" spans="3:11">
      <c r="C6083"/>
      <c r="K6083" s="73"/>
    </row>
    <row r="6084" spans="3:11">
      <c r="C6084"/>
      <c r="K6084" s="73"/>
    </row>
    <row r="6085" spans="3:11">
      <c r="C6085"/>
      <c r="K6085" s="73"/>
    </row>
    <row r="6086" spans="3:11">
      <c r="C6086"/>
      <c r="K6086" s="73"/>
    </row>
    <row r="6087" spans="3:11">
      <c r="C6087"/>
      <c r="K6087" s="73"/>
    </row>
    <row r="6088" spans="3:11">
      <c r="C6088"/>
      <c r="K6088" s="73"/>
    </row>
    <row r="6089" spans="3:11">
      <c r="C6089"/>
      <c r="K6089" s="73"/>
    </row>
    <row r="6090" spans="3:11">
      <c r="C6090"/>
      <c r="K6090" s="73"/>
    </row>
    <row r="6091" spans="3:11">
      <c r="C6091"/>
      <c r="K6091" s="73"/>
    </row>
    <row r="6092" spans="3:11">
      <c r="C6092"/>
      <c r="K6092" s="73"/>
    </row>
    <row r="6093" spans="3:11">
      <c r="C6093"/>
      <c r="K6093" s="73"/>
    </row>
    <row r="6094" spans="3:11">
      <c r="C6094"/>
      <c r="K6094" s="73"/>
    </row>
    <row r="6095" spans="3:11">
      <c r="C6095"/>
      <c r="K6095" s="73"/>
    </row>
    <row r="6096" spans="3:11">
      <c r="C6096"/>
      <c r="K6096" s="73"/>
    </row>
    <row r="6097" spans="3:11">
      <c r="C6097"/>
      <c r="K6097" s="73"/>
    </row>
    <row r="6098" spans="3:11">
      <c r="C6098"/>
      <c r="K6098" s="73"/>
    </row>
    <row r="6099" spans="3:11">
      <c r="C6099"/>
      <c r="K6099" s="73"/>
    </row>
    <row r="6100" spans="3:11">
      <c r="C6100"/>
      <c r="K6100" s="73"/>
    </row>
    <row r="6101" spans="3:11">
      <c r="C6101"/>
      <c r="K6101" s="73"/>
    </row>
    <row r="6102" spans="3:11">
      <c r="C6102"/>
      <c r="K6102" s="73"/>
    </row>
    <row r="6103" spans="3:11">
      <c r="C6103"/>
      <c r="K6103" s="73"/>
    </row>
    <row r="6104" spans="3:11">
      <c r="C6104"/>
      <c r="K6104" s="73"/>
    </row>
    <row r="6105" spans="3:11">
      <c r="C6105"/>
      <c r="K6105" s="73"/>
    </row>
    <row r="6106" spans="3:11">
      <c r="C6106"/>
      <c r="K6106" s="73"/>
    </row>
    <row r="6107" spans="3:11">
      <c r="C6107"/>
      <c r="K6107" s="73"/>
    </row>
    <row r="6108" spans="3:11">
      <c r="C6108"/>
      <c r="K6108" s="73"/>
    </row>
    <row r="6109" spans="3:11">
      <c r="C6109"/>
      <c r="K6109" s="73"/>
    </row>
    <row r="6110" spans="3:11">
      <c r="C6110"/>
      <c r="K6110" s="73"/>
    </row>
    <row r="6111" spans="3:11">
      <c r="C6111"/>
      <c r="K6111" s="73"/>
    </row>
    <row r="6112" spans="3:11">
      <c r="C6112"/>
      <c r="K6112" s="73"/>
    </row>
    <row r="6113" spans="3:11">
      <c r="C6113"/>
      <c r="K6113" s="73"/>
    </row>
    <row r="6114" spans="3:11">
      <c r="C6114"/>
      <c r="K6114" s="73"/>
    </row>
    <row r="6115" spans="3:11">
      <c r="C6115"/>
      <c r="K6115" s="73"/>
    </row>
    <row r="6116" spans="3:11">
      <c r="C6116"/>
      <c r="K6116" s="73"/>
    </row>
    <row r="6117" spans="3:11">
      <c r="C6117"/>
      <c r="K6117" s="73"/>
    </row>
    <row r="6118" spans="3:11">
      <c r="C6118"/>
      <c r="K6118" s="73"/>
    </row>
    <row r="6119" spans="3:11">
      <c r="C6119"/>
      <c r="K6119" s="73"/>
    </row>
    <row r="6120" spans="3:11">
      <c r="C6120"/>
      <c r="K6120" s="73"/>
    </row>
    <row r="6121" spans="3:11">
      <c r="C6121"/>
      <c r="K6121" s="73"/>
    </row>
    <row r="6122" spans="3:11">
      <c r="C6122"/>
      <c r="K6122" s="73"/>
    </row>
    <row r="6123" spans="3:11">
      <c r="C6123"/>
      <c r="K6123" s="73"/>
    </row>
    <row r="6124" spans="3:11">
      <c r="C6124"/>
      <c r="K6124" s="73"/>
    </row>
    <row r="6125" spans="3:11">
      <c r="C6125"/>
      <c r="K6125" s="73"/>
    </row>
    <row r="6126" spans="3:11">
      <c r="C6126"/>
      <c r="K6126" s="73"/>
    </row>
    <row r="6127" spans="3:11">
      <c r="C6127"/>
      <c r="K6127" s="73"/>
    </row>
    <row r="6128" spans="3:11">
      <c r="C6128"/>
      <c r="K6128" s="73"/>
    </row>
    <row r="6129" spans="3:11">
      <c r="C6129"/>
      <c r="K6129" s="73"/>
    </row>
    <row r="6130" spans="3:11">
      <c r="C6130"/>
      <c r="K6130" s="73"/>
    </row>
    <row r="6131" spans="3:11">
      <c r="C6131"/>
      <c r="K6131" s="73"/>
    </row>
    <row r="6132" spans="3:11">
      <c r="C6132"/>
      <c r="K6132" s="73"/>
    </row>
    <row r="6133" spans="3:11">
      <c r="C6133"/>
      <c r="K6133" s="73"/>
    </row>
    <row r="6134" spans="3:11">
      <c r="C6134"/>
      <c r="K6134" s="73"/>
    </row>
    <row r="6135" spans="3:11">
      <c r="C6135"/>
      <c r="K6135" s="73"/>
    </row>
    <row r="6136" spans="3:11">
      <c r="C6136"/>
      <c r="K6136" s="73"/>
    </row>
    <row r="6137" spans="3:11">
      <c r="C6137"/>
      <c r="K6137" s="73"/>
    </row>
    <row r="6138" spans="3:11">
      <c r="C6138"/>
      <c r="K6138" s="73"/>
    </row>
    <row r="6139" spans="3:11">
      <c r="C6139"/>
      <c r="K6139" s="73"/>
    </row>
    <row r="6140" spans="3:11">
      <c r="C6140"/>
      <c r="K6140" s="73"/>
    </row>
    <row r="6141" spans="3:11">
      <c r="C6141"/>
      <c r="K6141" s="73"/>
    </row>
    <row r="6142" spans="3:11">
      <c r="C6142"/>
      <c r="K6142" s="73"/>
    </row>
    <row r="6143" spans="3:11">
      <c r="C6143"/>
      <c r="K6143" s="73"/>
    </row>
    <row r="6144" spans="3:11">
      <c r="C6144"/>
      <c r="K6144" s="73"/>
    </row>
    <row r="6145" spans="3:11">
      <c r="C6145"/>
      <c r="K6145" s="73"/>
    </row>
    <row r="6146" spans="3:11">
      <c r="C6146"/>
      <c r="K6146" s="73"/>
    </row>
    <row r="6147" spans="3:11">
      <c r="C6147"/>
      <c r="K6147" s="73"/>
    </row>
    <row r="6148" spans="3:11">
      <c r="C6148"/>
      <c r="K6148" s="73"/>
    </row>
    <row r="6149" spans="3:11">
      <c r="C6149"/>
      <c r="K6149" s="73"/>
    </row>
    <row r="6150" spans="3:11">
      <c r="C6150"/>
      <c r="K6150" s="73"/>
    </row>
    <row r="6151" spans="3:11">
      <c r="C6151"/>
      <c r="K6151" s="73"/>
    </row>
    <row r="6152" spans="3:11">
      <c r="C6152"/>
      <c r="K6152" s="73"/>
    </row>
    <row r="6153" spans="3:11">
      <c r="C6153"/>
      <c r="K6153" s="73"/>
    </row>
    <row r="6154" spans="3:11">
      <c r="C6154"/>
      <c r="K6154" s="73"/>
    </row>
    <row r="6155" spans="3:11">
      <c r="C6155"/>
      <c r="K6155" s="73"/>
    </row>
    <row r="6156" spans="3:11">
      <c r="C6156"/>
      <c r="K6156" s="73"/>
    </row>
    <row r="6157" spans="3:11">
      <c r="C6157"/>
      <c r="K6157" s="73"/>
    </row>
    <row r="6158" spans="3:11">
      <c r="C6158"/>
      <c r="K6158" s="73"/>
    </row>
    <row r="6159" spans="3:11">
      <c r="C6159"/>
      <c r="K6159" s="73"/>
    </row>
    <row r="6160" spans="3:11">
      <c r="C6160"/>
      <c r="K6160" s="73"/>
    </row>
    <row r="6161" spans="3:11">
      <c r="C6161"/>
      <c r="K6161" s="73"/>
    </row>
    <row r="6162" spans="3:11">
      <c r="C6162"/>
      <c r="K6162" s="73"/>
    </row>
    <row r="6163" spans="3:11">
      <c r="C6163"/>
      <c r="K6163" s="73"/>
    </row>
    <row r="6164" spans="3:11">
      <c r="C6164"/>
      <c r="K6164" s="73"/>
    </row>
    <row r="6165" spans="3:11">
      <c r="C6165"/>
      <c r="K6165" s="73"/>
    </row>
    <row r="6166" spans="3:11">
      <c r="C6166"/>
      <c r="K6166" s="73"/>
    </row>
    <row r="6167" spans="3:11">
      <c r="C6167"/>
      <c r="K6167" s="73"/>
    </row>
    <row r="6168" spans="3:11">
      <c r="C6168"/>
      <c r="K6168" s="73"/>
    </row>
    <row r="6169" spans="3:11">
      <c r="C6169"/>
      <c r="K6169" s="73"/>
    </row>
    <row r="6170" spans="3:11">
      <c r="C6170"/>
      <c r="K6170" s="73"/>
    </row>
    <row r="6171" spans="3:11">
      <c r="C6171"/>
      <c r="K6171" s="73"/>
    </row>
    <row r="6172" spans="3:11">
      <c r="C6172"/>
      <c r="K6172" s="73"/>
    </row>
    <row r="6173" spans="3:11">
      <c r="C6173"/>
      <c r="K6173" s="73"/>
    </row>
    <row r="6174" spans="3:11">
      <c r="C6174"/>
      <c r="K6174" s="73"/>
    </row>
    <row r="6175" spans="3:11">
      <c r="C6175"/>
      <c r="K6175" s="73"/>
    </row>
    <row r="6176" spans="3:11">
      <c r="C6176"/>
      <c r="K6176" s="73"/>
    </row>
    <row r="6177" spans="3:11">
      <c r="C6177"/>
      <c r="K6177" s="73"/>
    </row>
    <row r="6178" spans="3:11">
      <c r="C6178"/>
      <c r="K6178" s="73"/>
    </row>
    <row r="6179" spans="3:11">
      <c r="C6179"/>
      <c r="K6179" s="73"/>
    </row>
    <row r="6180" spans="3:11">
      <c r="C6180"/>
      <c r="K6180" s="73"/>
    </row>
    <row r="6181" spans="3:11">
      <c r="C6181"/>
      <c r="K6181" s="73"/>
    </row>
    <row r="6182" spans="3:11">
      <c r="C6182"/>
      <c r="K6182" s="73"/>
    </row>
    <row r="6183" spans="3:11">
      <c r="C6183"/>
      <c r="K6183" s="73"/>
    </row>
    <row r="6184" spans="3:11">
      <c r="C6184"/>
      <c r="K6184" s="73"/>
    </row>
    <row r="6185" spans="3:11">
      <c r="C6185"/>
      <c r="K6185" s="73"/>
    </row>
    <row r="6186" spans="3:11">
      <c r="C6186"/>
      <c r="K6186" s="73"/>
    </row>
    <row r="6187" spans="3:11">
      <c r="C6187"/>
      <c r="K6187" s="73"/>
    </row>
    <row r="6188" spans="3:11">
      <c r="C6188"/>
      <c r="K6188" s="73"/>
    </row>
    <row r="6189" spans="3:11">
      <c r="C6189"/>
      <c r="K6189" s="73"/>
    </row>
    <row r="6190" spans="3:11">
      <c r="C6190"/>
      <c r="K6190" s="73"/>
    </row>
    <row r="6191" spans="3:11">
      <c r="C6191"/>
      <c r="K6191" s="73"/>
    </row>
    <row r="6192" spans="3:11">
      <c r="C6192"/>
      <c r="K6192" s="73"/>
    </row>
    <row r="6193" spans="3:11">
      <c r="C6193"/>
      <c r="K6193" s="73"/>
    </row>
    <row r="6194" spans="3:11">
      <c r="C6194"/>
      <c r="K6194" s="73"/>
    </row>
    <row r="6195" spans="3:11">
      <c r="C6195"/>
      <c r="K6195" s="73"/>
    </row>
    <row r="6196" spans="3:11">
      <c r="C6196"/>
      <c r="K6196" s="73"/>
    </row>
    <row r="6197" spans="3:11">
      <c r="C6197"/>
      <c r="K6197" s="73"/>
    </row>
    <row r="6198" spans="3:11">
      <c r="C6198"/>
      <c r="K6198" s="73"/>
    </row>
    <row r="6199" spans="3:11">
      <c r="C6199"/>
      <c r="K6199" s="73"/>
    </row>
    <row r="6200" spans="3:11">
      <c r="C6200"/>
      <c r="K6200" s="73"/>
    </row>
    <row r="6201" spans="3:11">
      <c r="C6201"/>
      <c r="K6201" s="73"/>
    </row>
    <row r="6202" spans="3:11">
      <c r="C6202"/>
      <c r="K6202" s="73"/>
    </row>
    <row r="6203" spans="3:11">
      <c r="C6203"/>
      <c r="K6203" s="73"/>
    </row>
    <row r="6204" spans="3:11">
      <c r="C6204"/>
      <c r="K6204" s="73"/>
    </row>
    <row r="6205" spans="3:11">
      <c r="C6205"/>
      <c r="K6205" s="73"/>
    </row>
    <row r="6206" spans="3:11">
      <c r="C6206"/>
      <c r="K6206" s="73"/>
    </row>
    <row r="6207" spans="3:11">
      <c r="C6207"/>
      <c r="K6207" s="73"/>
    </row>
    <row r="6208" spans="3:11">
      <c r="C6208"/>
      <c r="K6208" s="73"/>
    </row>
    <row r="6209" spans="3:11">
      <c r="C6209"/>
      <c r="K6209" s="73"/>
    </row>
    <row r="6210" spans="3:11">
      <c r="C6210"/>
      <c r="K6210" s="73"/>
    </row>
    <row r="6211" spans="3:11">
      <c r="C6211"/>
      <c r="K6211" s="73"/>
    </row>
    <row r="6212" spans="3:11">
      <c r="C6212"/>
      <c r="K6212" s="73"/>
    </row>
    <row r="6213" spans="3:11">
      <c r="C6213"/>
      <c r="K6213" s="73"/>
    </row>
    <row r="6214" spans="3:11">
      <c r="C6214"/>
      <c r="K6214" s="73"/>
    </row>
    <row r="6215" spans="3:11">
      <c r="C6215"/>
      <c r="K6215" s="73"/>
    </row>
    <row r="6216" spans="3:11">
      <c r="C6216"/>
      <c r="K6216" s="73"/>
    </row>
    <row r="6217" spans="3:11">
      <c r="C6217"/>
      <c r="K6217" s="73"/>
    </row>
    <row r="6218" spans="3:11">
      <c r="C6218"/>
      <c r="K6218" s="73"/>
    </row>
    <row r="6219" spans="3:11">
      <c r="C6219"/>
      <c r="K6219" s="73"/>
    </row>
    <row r="6220" spans="3:11">
      <c r="C6220"/>
      <c r="K6220" s="73"/>
    </row>
    <row r="6221" spans="3:11">
      <c r="C6221"/>
      <c r="K6221" s="73"/>
    </row>
    <row r="6222" spans="3:11">
      <c r="C6222"/>
      <c r="K6222" s="73"/>
    </row>
    <row r="6223" spans="3:11">
      <c r="C6223"/>
      <c r="K6223" s="73"/>
    </row>
    <row r="6224" spans="3:11">
      <c r="C6224"/>
      <c r="K6224" s="73"/>
    </row>
    <row r="6225" spans="3:11">
      <c r="C6225"/>
      <c r="K6225" s="73"/>
    </row>
    <row r="6226" spans="3:11">
      <c r="C6226"/>
      <c r="K6226" s="73"/>
    </row>
    <row r="6227" spans="3:11">
      <c r="C6227"/>
      <c r="K6227" s="73"/>
    </row>
    <row r="6228" spans="3:11">
      <c r="C6228"/>
      <c r="K6228" s="73"/>
    </row>
    <row r="6229" spans="3:11">
      <c r="C6229"/>
      <c r="K6229" s="73"/>
    </row>
    <row r="6230" spans="3:11">
      <c r="C6230"/>
      <c r="K6230" s="73"/>
    </row>
    <row r="6231" spans="3:11">
      <c r="C6231"/>
      <c r="K6231" s="73"/>
    </row>
    <row r="6232" spans="3:11">
      <c r="C6232"/>
      <c r="K6232" s="73"/>
    </row>
    <row r="6233" spans="3:11">
      <c r="C6233"/>
      <c r="K6233" s="73"/>
    </row>
    <row r="6234" spans="3:11">
      <c r="C6234"/>
      <c r="K6234" s="73"/>
    </row>
    <row r="6235" spans="3:11">
      <c r="C6235"/>
      <c r="K6235" s="73"/>
    </row>
    <row r="6236" spans="3:11">
      <c r="C6236"/>
      <c r="K6236" s="73"/>
    </row>
    <row r="6237" spans="3:11">
      <c r="C6237"/>
      <c r="K6237" s="73"/>
    </row>
    <row r="6238" spans="3:11">
      <c r="C6238"/>
      <c r="K6238" s="73"/>
    </row>
    <row r="6239" spans="3:11">
      <c r="C6239"/>
      <c r="K6239" s="73"/>
    </row>
    <row r="6240" spans="3:11">
      <c r="C6240"/>
      <c r="K6240" s="73"/>
    </row>
    <row r="6241" spans="3:11">
      <c r="C6241"/>
      <c r="K6241" s="73"/>
    </row>
    <row r="6242" spans="3:11">
      <c r="C6242"/>
      <c r="K6242" s="73"/>
    </row>
    <row r="6243" spans="3:11">
      <c r="C6243"/>
      <c r="K6243" s="73"/>
    </row>
    <row r="6244" spans="3:11">
      <c r="C6244"/>
      <c r="K6244" s="73"/>
    </row>
    <row r="6245" spans="3:11">
      <c r="C6245"/>
      <c r="K6245" s="73"/>
    </row>
    <row r="6246" spans="3:11">
      <c r="C6246"/>
      <c r="K6246" s="73"/>
    </row>
    <row r="6247" spans="3:11">
      <c r="C6247"/>
      <c r="K6247" s="73"/>
    </row>
    <row r="6248" spans="3:11">
      <c r="C6248"/>
      <c r="K6248" s="73"/>
    </row>
    <row r="6249" spans="3:11">
      <c r="C6249"/>
      <c r="K6249" s="73"/>
    </row>
    <row r="6250" spans="3:11">
      <c r="C6250"/>
      <c r="K6250" s="73"/>
    </row>
    <row r="6251" spans="3:11">
      <c r="C6251"/>
      <c r="K6251" s="73"/>
    </row>
    <row r="6252" spans="3:11">
      <c r="C6252"/>
      <c r="K6252" s="73"/>
    </row>
    <row r="6253" spans="3:11">
      <c r="C6253"/>
      <c r="K6253" s="73"/>
    </row>
    <row r="6254" spans="3:11">
      <c r="C6254"/>
      <c r="K6254" s="73"/>
    </row>
    <row r="6255" spans="3:11">
      <c r="C6255"/>
      <c r="K6255" s="73"/>
    </row>
    <row r="6256" spans="3:11">
      <c r="C6256"/>
      <c r="K6256" s="73"/>
    </row>
    <row r="6257" spans="3:11">
      <c r="C6257"/>
      <c r="K6257" s="73"/>
    </row>
    <row r="6258" spans="3:11">
      <c r="C6258"/>
      <c r="K6258" s="73"/>
    </row>
    <row r="6259" spans="3:11">
      <c r="C6259"/>
      <c r="K6259" s="73"/>
    </row>
    <row r="6260" spans="3:11">
      <c r="C6260"/>
      <c r="K6260" s="73"/>
    </row>
    <row r="6261" spans="3:11">
      <c r="C6261"/>
      <c r="K6261" s="73"/>
    </row>
    <row r="6262" spans="3:11">
      <c r="C6262"/>
      <c r="K6262" s="73"/>
    </row>
    <row r="6263" spans="3:11">
      <c r="C6263"/>
      <c r="K6263" s="73"/>
    </row>
    <row r="6264" spans="3:11">
      <c r="C6264"/>
      <c r="K6264" s="73"/>
    </row>
    <row r="6265" spans="3:11">
      <c r="C6265"/>
      <c r="K6265" s="73"/>
    </row>
    <row r="6266" spans="3:11">
      <c r="C6266"/>
      <c r="K6266" s="73"/>
    </row>
    <row r="6267" spans="3:11">
      <c r="C6267"/>
      <c r="K6267" s="73"/>
    </row>
    <row r="6268" spans="3:11">
      <c r="C6268"/>
      <c r="K6268" s="73"/>
    </row>
    <row r="6269" spans="3:11">
      <c r="C6269"/>
      <c r="K6269" s="73"/>
    </row>
    <row r="6270" spans="3:11">
      <c r="C6270"/>
      <c r="K6270" s="73"/>
    </row>
    <row r="6271" spans="3:11">
      <c r="C6271"/>
      <c r="K6271" s="73"/>
    </row>
    <row r="6272" spans="3:11">
      <c r="C6272"/>
      <c r="K6272" s="73"/>
    </row>
    <row r="6273" spans="3:11">
      <c r="C6273"/>
      <c r="K6273" s="73"/>
    </row>
    <row r="6274" spans="3:11">
      <c r="C6274"/>
      <c r="K6274" s="73"/>
    </row>
    <row r="6275" spans="3:11">
      <c r="C6275"/>
      <c r="K6275" s="73"/>
    </row>
    <row r="6276" spans="3:11">
      <c r="C6276"/>
      <c r="K6276" s="73"/>
    </row>
    <row r="6277" spans="3:11">
      <c r="C6277"/>
      <c r="K6277" s="73"/>
    </row>
    <row r="6278" spans="3:11">
      <c r="C6278"/>
      <c r="K6278" s="73"/>
    </row>
    <row r="6279" spans="3:11">
      <c r="C6279"/>
      <c r="K6279" s="73"/>
    </row>
    <row r="6280" spans="3:11">
      <c r="C6280"/>
      <c r="K6280" s="73"/>
    </row>
    <row r="6281" spans="3:11">
      <c r="C6281"/>
      <c r="K6281" s="73"/>
    </row>
    <row r="6282" spans="3:11">
      <c r="C6282"/>
      <c r="K6282" s="73"/>
    </row>
    <row r="6283" spans="3:11">
      <c r="C6283"/>
      <c r="K6283" s="73"/>
    </row>
    <row r="6284" spans="3:11">
      <c r="C6284"/>
      <c r="K6284" s="73"/>
    </row>
    <row r="6285" spans="3:11">
      <c r="C6285"/>
      <c r="K6285" s="73"/>
    </row>
    <row r="6286" spans="3:11">
      <c r="C6286"/>
      <c r="K6286" s="73"/>
    </row>
    <row r="6287" spans="3:11">
      <c r="C6287"/>
      <c r="K6287" s="73"/>
    </row>
    <row r="6288" spans="3:11">
      <c r="C6288"/>
      <c r="K6288" s="73"/>
    </row>
    <row r="6289" spans="3:11">
      <c r="C6289"/>
      <c r="K6289" s="73"/>
    </row>
    <row r="6290" spans="3:11">
      <c r="C6290"/>
      <c r="K6290" s="73"/>
    </row>
    <row r="6291" spans="3:11">
      <c r="C6291"/>
      <c r="K6291" s="73"/>
    </row>
    <row r="6292" spans="3:11">
      <c r="C6292"/>
      <c r="K6292" s="73"/>
    </row>
    <row r="6293" spans="3:11">
      <c r="C6293"/>
      <c r="K6293" s="73"/>
    </row>
    <row r="6294" spans="3:11">
      <c r="C6294"/>
      <c r="K6294" s="73"/>
    </row>
    <row r="6295" spans="3:11">
      <c r="C6295"/>
      <c r="K6295" s="73"/>
    </row>
    <row r="6296" spans="3:11">
      <c r="C6296"/>
      <c r="K6296" s="73"/>
    </row>
    <row r="6297" spans="3:11">
      <c r="C6297"/>
      <c r="K6297" s="73"/>
    </row>
    <row r="6298" spans="3:11">
      <c r="C6298"/>
      <c r="K6298" s="73"/>
    </row>
    <row r="6299" spans="3:11">
      <c r="C6299"/>
      <c r="K6299" s="73"/>
    </row>
    <row r="6300" spans="3:11">
      <c r="C6300"/>
      <c r="K6300" s="73"/>
    </row>
    <row r="6301" spans="3:11">
      <c r="C6301"/>
      <c r="K6301" s="73"/>
    </row>
    <row r="6302" spans="3:11">
      <c r="C6302"/>
      <c r="K6302" s="73"/>
    </row>
    <row r="6303" spans="3:11">
      <c r="C6303"/>
      <c r="K6303" s="73"/>
    </row>
    <row r="6304" spans="3:11">
      <c r="C6304"/>
      <c r="K6304" s="73"/>
    </row>
    <row r="6305" spans="3:11">
      <c r="C6305"/>
      <c r="K6305" s="73"/>
    </row>
    <row r="6306" spans="3:11">
      <c r="C6306"/>
      <c r="K6306" s="73"/>
    </row>
    <row r="6307" spans="3:11">
      <c r="C6307"/>
      <c r="K6307" s="73"/>
    </row>
    <row r="6308" spans="3:11">
      <c r="C6308"/>
      <c r="K6308" s="73"/>
    </row>
    <row r="6309" spans="3:11">
      <c r="C6309"/>
      <c r="K6309" s="73"/>
    </row>
    <row r="6310" spans="3:11">
      <c r="C6310"/>
      <c r="K6310" s="73"/>
    </row>
    <row r="6311" spans="3:11">
      <c r="C6311"/>
      <c r="K6311" s="73"/>
    </row>
    <row r="6312" spans="3:11">
      <c r="C6312"/>
      <c r="K6312" s="73"/>
    </row>
    <row r="6313" spans="3:11">
      <c r="C6313"/>
      <c r="K6313" s="73"/>
    </row>
    <row r="6314" spans="3:11">
      <c r="C6314"/>
      <c r="K6314" s="73"/>
    </row>
    <row r="6315" spans="3:11">
      <c r="C6315"/>
      <c r="K6315" s="73"/>
    </row>
    <row r="6316" spans="3:11">
      <c r="C6316"/>
      <c r="K6316" s="73"/>
    </row>
    <row r="6317" spans="3:11">
      <c r="C6317"/>
      <c r="K6317" s="73"/>
    </row>
    <row r="6318" spans="3:11">
      <c r="C6318"/>
      <c r="K6318" s="73"/>
    </row>
    <row r="6319" spans="3:11">
      <c r="C6319"/>
      <c r="K6319" s="73"/>
    </row>
    <row r="6320" spans="3:11">
      <c r="C6320"/>
      <c r="K6320" s="73"/>
    </row>
    <row r="6321" spans="3:11">
      <c r="C6321"/>
      <c r="K6321" s="73"/>
    </row>
    <row r="6322" spans="3:11">
      <c r="C6322"/>
      <c r="K6322" s="73"/>
    </row>
    <row r="6323" spans="3:11">
      <c r="C6323"/>
      <c r="K6323" s="73"/>
    </row>
    <row r="6324" spans="3:11">
      <c r="C6324"/>
      <c r="K6324" s="73"/>
    </row>
    <row r="6325" spans="3:11">
      <c r="C6325"/>
      <c r="K6325" s="73"/>
    </row>
    <row r="6326" spans="3:11">
      <c r="C6326"/>
      <c r="K6326" s="73"/>
    </row>
    <row r="6327" spans="3:11">
      <c r="C6327"/>
      <c r="K6327" s="73"/>
    </row>
    <row r="6328" spans="3:11">
      <c r="C6328"/>
      <c r="K6328" s="73"/>
    </row>
    <row r="6329" spans="3:11">
      <c r="C6329"/>
      <c r="K6329" s="73"/>
    </row>
    <row r="6330" spans="3:11">
      <c r="C6330"/>
      <c r="K6330" s="73"/>
    </row>
    <row r="6331" spans="3:11">
      <c r="C6331"/>
      <c r="K6331" s="73"/>
    </row>
    <row r="6332" spans="3:11">
      <c r="C6332"/>
      <c r="K6332" s="73"/>
    </row>
    <row r="6333" spans="3:11">
      <c r="C6333"/>
      <c r="K6333" s="73"/>
    </row>
    <row r="6334" spans="3:11">
      <c r="C6334"/>
      <c r="K6334" s="73"/>
    </row>
    <row r="6335" spans="3:11">
      <c r="C6335"/>
      <c r="K6335" s="73"/>
    </row>
    <row r="6336" spans="3:11">
      <c r="C6336"/>
      <c r="K6336" s="73"/>
    </row>
    <row r="6337" spans="3:11">
      <c r="C6337"/>
      <c r="K6337" s="73"/>
    </row>
    <row r="6338" spans="3:11">
      <c r="C6338"/>
      <c r="K6338" s="73"/>
    </row>
    <row r="6339" spans="3:11">
      <c r="C6339"/>
      <c r="K6339" s="73"/>
    </row>
    <row r="6340" spans="3:11">
      <c r="C6340"/>
      <c r="K6340" s="73"/>
    </row>
    <row r="6341" spans="3:11">
      <c r="C6341"/>
      <c r="K6341" s="73"/>
    </row>
    <row r="6342" spans="3:11">
      <c r="C6342"/>
      <c r="K6342" s="73"/>
    </row>
    <row r="6343" spans="3:11">
      <c r="C6343"/>
      <c r="K6343" s="73"/>
    </row>
    <row r="6344" spans="3:11">
      <c r="C6344"/>
      <c r="K6344" s="73"/>
    </row>
    <row r="6345" spans="3:11">
      <c r="C6345"/>
      <c r="K6345" s="73"/>
    </row>
    <row r="6346" spans="3:11">
      <c r="C6346"/>
      <c r="K6346" s="73"/>
    </row>
    <row r="6347" spans="3:11">
      <c r="C6347"/>
      <c r="K6347" s="73"/>
    </row>
    <row r="6348" spans="3:11">
      <c r="C6348"/>
      <c r="K6348" s="73"/>
    </row>
    <row r="6349" spans="3:11">
      <c r="C6349"/>
      <c r="K6349" s="73"/>
    </row>
    <row r="6350" spans="3:11">
      <c r="C6350"/>
      <c r="K6350" s="73"/>
    </row>
    <row r="6351" spans="3:11">
      <c r="C6351"/>
      <c r="K6351" s="73"/>
    </row>
    <row r="6352" spans="3:11">
      <c r="C6352"/>
      <c r="K6352" s="73"/>
    </row>
    <row r="6353" spans="3:11">
      <c r="C6353"/>
      <c r="K6353" s="73"/>
    </row>
    <row r="6354" spans="3:11">
      <c r="C6354"/>
      <c r="K6354" s="73"/>
    </row>
    <row r="6355" spans="3:11">
      <c r="C6355"/>
      <c r="K6355" s="73"/>
    </row>
    <row r="6356" spans="3:11">
      <c r="C6356"/>
      <c r="K6356" s="73"/>
    </row>
    <row r="6357" spans="3:11">
      <c r="C6357"/>
      <c r="K6357" s="73"/>
    </row>
    <row r="6358" spans="3:11">
      <c r="C6358"/>
      <c r="K6358" s="73"/>
    </row>
    <row r="6359" spans="3:11">
      <c r="C6359"/>
      <c r="K6359" s="73"/>
    </row>
    <row r="6360" spans="3:11">
      <c r="C6360"/>
      <c r="K6360" s="73"/>
    </row>
    <row r="6361" spans="3:11">
      <c r="C6361"/>
      <c r="K6361" s="73"/>
    </row>
    <row r="6362" spans="3:11">
      <c r="C6362"/>
      <c r="K6362" s="73"/>
    </row>
    <row r="6363" spans="3:11">
      <c r="C6363"/>
      <c r="K6363" s="73"/>
    </row>
    <row r="6364" spans="3:11">
      <c r="C6364"/>
      <c r="K6364" s="73"/>
    </row>
    <row r="6365" spans="3:11">
      <c r="C6365"/>
      <c r="K6365" s="73"/>
    </row>
    <row r="6366" spans="3:11">
      <c r="C6366"/>
      <c r="K6366" s="73"/>
    </row>
    <row r="6367" spans="3:11">
      <c r="C6367"/>
      <c r="K6367" s="73"/>
    </row>
    <row r="6368" spans="3:11">
      <c r="C6368"/>
      <c r="K6368" s="73"/>
    </row>
    <row r="6369" spans="3:11">
      <c r="C6369"/>
      <c r="K6369" s="73"/>
    </row>
    <row r="6370" spans="3:11">
      <c r="C6370"/>
      <c r="K6370" s="73"/>
    </row>
    <row r="6371" spans="3:11">
      <c r="C6371"/>
      <c r="K6371" s="73"/>
    </row>
    <row r="6372" spans="3:11">
      <c r="C6372"/>
      <c r="K6372" s="73"/>
    </row>
    <row r="6373" spans="3:11">
      <c r="C6373"/>
      <c r="K6373" s="73"/>
    </row>
    <row r="6374" spans="3:11">
      <c r="C6374"/>
      <c r="K6374" s="73"/>
    </row>
    <row r="6375" spans="3:11">
      <c r="C6375"/>
      <c r="K6375" s="73"/>
    </row>
    <row r="6376" spans="3:11">
      <c r="C6376"/>
      <c r="K6376" s="73"/>
    </row>
    <row r="6377" spans="3:11">
      <c r="C6377"/>
      <c r="K6377" s="73"/>
    </row>
    <row r="6378" spans="3:11">
      <c r="C6378"/>
      <c r="K6378" s="73"/>
    </row>
    <row r="6379" spans="3:11">
      <c r="C6379"/>
      <c r="K6379" s="73"/>
    </row>
    <row r="6380" spans="3:11">
      <c r="C6380"/>
      <c r="K6380" s="73"/>
    </row>
    <row r="6381" spans="3:11">
      <c r="C6381"/>
      <c r="K6381" s="73"/>
    </row>
    <row r="6382" spans="3:11">
      <c r="C6382"/>
      <c r="K6382" s="73"/>
    </row>
    <row r="6383" spans="3:11">
      <c r="C6383"/>
      <c r="K6383" s="73"/>
    </row>
    <row r="6384" spans="3:11">
      <c r="C6384"/>
      <c r="K6384" s="73"/>
    </row>
    <row r="6385" spans="3:11">
      <c r="C6385"/>
      <c r="K6385" s="73"/>
    </row>
    <row r="6386" spans="3:11">
      <c r="C6386"/>
      <c r="K6386" s="73"/>
    </row>
    <row r="6387" spans="3:11">
      <c r="C6387"/>
      <c r="K6387" s="73"/>
    </row>
    <row r="6388" spans="3:11">
      <c r="C6388"/>
      <c r="K6388" s="73"/>
    </row>
    <row r="6389" spans="3:11">
      <c r="C6389"/>
      <c r="K6389" s="73"/>
    </row>
    <row r="6390" spans="3:11">
      <c r="C6390"/>
      <c r="K6390" s="73"/>
    </row>
    <row r="6391" spans="3:11">
      <c r="C6391"/>
      <c r="K6391" s="73"/>
    </row>
    <row r="6392" spans="3:11">
      <c r="C6392"/>
      <c r="K6392" s="73"/>
    </row>
    <row r="6393" spans="3:11">
      <c r="C6393"/>
      <c r="K6393" s="73"/>
    </row>
    <row r="6394" spans="3:11">
      <c r="C6394"/>
      <c r="K6394" s="73"/>
    </row>
    <row r="6395" spans="3:11">
      <c r="C6395"/>
      <c r="K6395" s="73"/>
    </row>
    <row r="6396" spans="3:11">
      <c r="C6396"/>
      <c r="K6396" s="73"/>
    </row>
    <row r="6397" spans="3:11">
      <c r="C6397"/>
      <c r="K6397" s="73"/>
    </row>
    <row r="6398" spans="3:11">
      <c r="C6398"/>
      <c r="K6398" s="73"/>
    </row>
    <row r="6399" spans="3:11">
      <c r="C6399"/>
      <c r="K6399" s="73"/>
    </row>
    <row r="6400" spans="3:11">
      <c r="C6400"/>
      <c r="K6400" s="73"/>
    </row>
    <row r="6401" spans="3:11">
      <c r="C6401"/>
      <c r="K6401" s="73"/>
    </row>
    <row r="6402" spans="3:11">
      <c r="C6402"/>
      <c r="K6402" s="73"/>
    </row>
    <row r="6403" spans="3:11">
      <c r="C6403"/>
      <c r="K6403" s="73"/>
    </row>
    <row r="6404" spans="3:11">
      <c r="C6404"/>
      <c r="K6404" s="73"/>
    </row>
    <row r="6405" spans="3:11">
      <c r="C6405"/>
      <c r="K6405" s="73"/>
    </row>
    <row r="6406" spans="3:11">
      <c r="C6406"/>
      <c r="K6406" s="73"/>
    </row>
    <row r="6407" spans="3:11">
      <c r="C6407"/>
      <c r="K6407" s="73"/>
    </row>
    <row r="6408" spans="3:11">
      <c r="C6408"/>
      <c r="K6408" s="73"/>
    </row>
    <row r="6409" spans="3:11">
      <c r="C6409"/>
      <c r="K6409" s="73"/>
    </row>
    <row r="6410" spans="3:11">
      <c r="C6410"/>
      <c r="K6410" s="73"/>
    </row>
    <row r="6411" spans="3:11">
      <c r="C6411"/>
      <c r="K6411" s="73"/>
    </row>
    <row r="6412" spans="3:11">
      <c r="C6412"/>
      <c r="K6412" s="73"/>
    </row>
    <row r="6413" spans="3:11">
      <c r="C6413"/>
      <c r="K6413" s="73"/>
    </row>
    <row r="6414" spans="3:11">
      <c r="C6414"/>
      <c r="K6414" s="73"/>
    </row>
    <row r="6415" spans="3:11">
      <c r="C6415"/>
      <c r="K6415" s="73"/>
    </row>
    <row r="6416" spans="3:11">
      <c r="C6416"/>
      <c r="K6416" s="73"/>
    </row>
    <row r="6417" spans="3:11">
      <c r="C6417"/>
      <c r="K6417" s="73"/>
    </row>
    <row r="6418" spans="3:11">
      <c r="C6418"/>
      <c r="K6418" s="73"/>
    </row>
    <row r="6419" spans="3:11">
      <c r="C6419"/>
      <c r="K6419" s="73"/>
    </row>
    <row r="6420" spans="3:11">
      <c r="C6420"/>
      <c r="K6420" s="73"/>
    </row>
    <row r="6421" spans="3:11">
      <c r="C6421"/>
      <c r="K6421" s="73"/>
    </row>
    <row r="6422" spans="3:11">
      <c r="C6422"/>
      <c r="K6422" s="73"/>
    </row>
    <row r="6423" spans="3:11">
      <c r="C6423"/>
      <c r="K6423" s="73"/>
    </row>
    <row r="6424" spans="3:11">
      <c r="C6424"/>
      <c r="K6424" s="73"/>
    </row>
    <row r="6425" spans="3:11">
      <c r="C6425"/>
      <c r="K6425" s="73"/>
    </row>
    <row r="6426" spans="3:11">
      <c r="C6426"/>
      <c r="K6426" s="73"/>
    </row>
    <row r="6427" spans="3:11">
      <c r="C6427"/>
      <c r="K6427" s="73"/>
    </row>
    <row r="6428" spans="3:11">
      <c r="C6428"/>
      <c r="K6428" s="73"/>
    </row>
    <row r="6429" spans="3:11">
      <c r="C6429"/>
      <c r="K6429" s="73"/>
    </row>
    <row r="6430" spans="3:11">
      <c r="C6430"/>
      <c r="K6430" s="73"/>
    </row>
    <row r="6431" spans="3:11">
      <c r="C6431"/>
      <c r="K6431" s="73"/>
    </row>
    <row r="6432" spans="3:11">
      <c r="C6432"/>
      <c r="K6432" s="73"/>
    </row>
    <row r="6433" spans="3:11">
      <c r="C6433"/>
      <c r="K6433" s="73"/>
    </row>
    <row r="6434" spans="3:11">
      <c r="C6434"/>
      <c r="K6434" s="73"/>
    </row>
    <row r="6435" spans="3:11">
      <c r="C6435"/>
      <c r="K6435" s="73"/>
    </row>
    <row r="6436" spans="3:11">
      <c r="C6436"/>
      <c r="K6436" s="73"/>
    </row>
    <row r="6437" spans="3:11">
      <c r="C6437"/>
      <c r="K6437" s="73"/>
    </row>
    <row r="6438" spans="3:11">
      <c r="C6438"/>
      <c r="K6438" s="73"/>
    </row>
    <row r="6439" spans="3:11">
      <c r="C6439"/>
      <c r="K6439" s="73"/>
    </row>
    <row r="6440" spans="3:11">
      <c r="C6440"/>
      <c r="K6440" s="73"/>
    </row>
    <row r="6441" spans="3:11">
      <c r="C6441"/>
      <c r="K6441" s="73"/>
    </row>
    <row r="6442" spans="3:11">
      <c r="C6442"/>
      <c r="K6442" s="73"/>
    </row>
    <row r="6443" spans="3:11">
      <c r="C6443"/>
      <c r="K6443" s="73"/>
    </row>
    <row r="6444" spans="3:11">
      <c r="C6444"/>
      <c r="K6444" s="73"/>
    </row>
    <row r="6445" spans="3:11">
      <c r="C6445"/>
      <c r="K6445" s="73"/>
    </row>
    <row r="6446" spans="3:11">
      <c r="C6446"/>
      <c r="K6446" s="73"/>
    </row>
    <row r="6447" spans="3:11">
      <c r="C6447"/>
      <c r="K6447" s="73"/>
    </row>
    <row r="6448" spans="3:11">
      <c r="C6448"/>
      <c r="K6448" s="73"/>
    </row>
    <row r="6449" spans="3:11">
      <c r="C6449"/>
      <c r="K6449" s="73"/>
    </row>
    <row r="6450" spans="3:11">
      <c r="C6450"/>
      <c r="K6450" s="73"/>
    </row>
    <row r="6451" spans="3:11">
      <c r="C6451"/>
      <c r="K6451" s="73"/>
    </row>
    <row r="6452" spans="3:11">
      <c r="C6452"/>
      <c r="K6452" s="73"/>
    </row>
    <row r="6453" spans="3:11">
      <c r="C6453"/>
      <c r="K6453" s="73"/>
    </row>
    <row r="6454" spans="3:11">
      <c r="C6454"/>
      <c r="K6454" s="73"/>
    </row>
    <row r="6455" spans="3:11">
      <c r="C6455"/>
      <c r="K6455" s="73"/>
    </row>
    <row r="6456" spans="3:11">
      <c r="C6456"/>
      <c r="K6456" s="73"/>
    </row>
    <row r="6457" spans="3:11">
      <c r="C6457"/>
      <c r="K6457" s="73"/>
    </row>
    <row r="6458" spans="3:11">
      <c r="C6458"/>
      <c r="K6458" s="73"/>
    </row>
    <row r="6459" spans="3:11">
      <c r="C6459"/>
      <c r="K6459" s="73"/>
    </row>
    <row r="6460" spans="3:11">
      <c r="C6460"/>
      <c r="K6460" s="73"/>
    </row>
    <row r="6461" spans="3:11">
      <c r="C6461"/>
      <c r="K6461" s="73"/>
    </row>
    <row r="6462" spans="3:11">
      <c r="C6462"/>
      <c r="K6462" s="73"/>
    </row>
    <row r="6463" spans="3:11">
      <c r="C6463"/>
      <c r="K6463" s="73"/>
    </row>
    <row r="6464" spans="3:11">
      <c r="C6464"/>
      <c r="K6464" s="73"/>
    </row>
    <row r="6465" spans="3:11">
      <c r="C6465"/>
      <c r="K6465" s="73"/>
    </row>
    <row r="6466" spans="3:11">
      <c r="C6466"/>
      <c r="K6466" s="73"/>
    </row>
    <row r="6467" spans="3:11">
      <c r="C6467"/>
      <c r="K6467" s="73"/>
    </row>
    <row r="6468" spans="3:11">
      <c r="C6468"/>
      <c r="K6468" s="73"/>
    </row>
    <row r="6469" spans="3:11">
      <c r="C6469"/>
      <c r="K6469" s="73"/>
    </row>
    <row r="6470" spans="3:11">
      <c r="C6470"/>
      <c r="K6470" s="73"/>
    </row>
    <row r="6471" spans="3:11">
      <c r="C6471"/>
      <c r="K6471" s="73"/>
    </row>
    <row r="6472" spans="3:11">
      <c r="C6472"/>
      <c r="K6472" s="73"/>
    </row>
    <row r="6473" spans="3:11">
      <c r="C6473"/>
      <c r="K6473" s="73"/>
    </row>
    <row r="6474" spans="3:11">
      <c r="C6474"/>
      <c r="K6474" s="73"/>
    </row>
    <row r="6475" spans="3:11">
      <c r="C6475"/>
      <c r="K6475" s="73"/>
    </row>
    <row r="6476" spans="3:11">
      <c r="C6476"/>
      <c r="K6476" s="73"/>
    </row>
    <row r="6477" spans="3:11">
      <c r="C6477"/>
      <c r="K6477" s="73"/>
    </row>
    <row r="6478" spans="3:11">
      <c r="C6478"/>
      <c r="K6478" s="73"/>
    </row>
    <row r="6479" spans="3:11">
      <c r="C6479"/>
      <c r="K6479" s="73"/>
    </row>
    <row r="6480" spans="3:11">
      <c r="C6480"/>
      <c r="K6480" s="73"/>
    </row>
    <row r="6481" spans="3:11">
      <c r="C6481"/>
      <c r="K6481" s="73"/>
    </row>
    <row r="6482" spans="3:11">
      <c r="C6482"/>
      <c r="K6482" s="73"/>
    </row>
    <row r="6483" spans="3:11">
      <c r="C6483"/>
      <c r="K6483" s="73"/>
    </row>
    <row r="6484" spans="3:11">
      <c r="C6484"/>
      <c r="K6484" s="73"/>
    </row>
    <row r="6485" spans="3:11">
      <c r="C6485"/>
      <c r="K6485" s="73"/>
    </row>
    <row r="6486" spans="3:11">
      <c r="C6486"/>
      <c r="K6486" s="73"/>
    </row>
    <row r="6487" spans="3:11">
      <c r="C6487"/>
      <c r="K6487" s="73"/>
    </row>
    <row r="6488" spans="3:11">
      <c r="C6488"/>
      <c r="K6488" s="73"/>
    </row>
    <row r="6489" spans="3:11">
      <c r="C6489"/>
      <c r="K6489" s="73"/>
    </row>
    <row r="6490" spans="3:11">
      <c r="C6490"/>
      <c r="K6490" s="73"/>
    </row>
    <row r="6491" spans="3:11">
      <c r="C6491"/>
      <c r="K6491" s="73"/>
    </row>
    <row r="6492" spans="3:11">
      <c r="C6492"/>
      <c r="K6492" s="73"/>
    </row>
    <row r="6493" spans="3:11">
      <c r="C6493"/>
      <c r="K6493" s="73"/>
    </row>
    <row r="6494" spans="3:11">
      <c r="C6494"/>
      <c r="K6494" s="73"/>
    </row>
    <row r="6495" spans="3:11">
      <c r="C6495"/>
      <c r="K6495" s="73"/>
    </row>
    <row r="6496" spans="3:11">
      <c r="C6496"/>
      <c r="K6496" s="73"/>
    </row>
    <row r="6497" spans="3:11">
      <c r="C6497"/>
      <c r="K6497" s="73"/>
    </row>
    <row r="6498" spans="3:11">
      <c r="C6498"/>
      <c r="K6498" s="73"/>
    </row>
    <row r="6499" spans="3:11">
      <c r="C6499"/>
      <c r="K6499" s="73"/>
    </row>
    <row r="6500" spans="3:11">
      <c r="C6500"/>
      <c r="K6500" s="73"/>
    </row>
    <row r="6501" spans="3:11">
      <c r="C6501"/>
      <c r="K6501" s="73"/>
    </row>
    <row r="6502" spans="3:11">
      <c r="C6502"/>
      <c r="K6502" s="73"/>
    </row>
    <row r="6503" spans="3:11">
      <c r="C6503"/>
      <c r="K6503" s="73"/>
    </row>
    <row r="6504" spans="3:11">
      <c r="C6504"/>
      <c r="K6504" s="73"/>
    </row>
    <row r="6505" spans="3:11">
      <c r="C6505"/>
      <c r="K6505" s="73"/>
    </row>
    <row r="6506" spans="3:11">
      <c r="C6506"/>
      <c r="K6506" s="73"/>
    </row>
    <row r="6507" spans="3:11">
      <c r="C6507"/>
      <c r="K6507" s="73"/>
    </row>
    <row r="6508" spans="3:11">
      <c r="C6508"/>
      <c r="K6508" s="73"/>
    </row>
    <row r="6509" spans="3:11">
      <c r="C6509"/>
      <c r="K6509" s="73"/>
    </row>
    <row r="6510" spans="3:11">
      <c r="C6510"/>
      <c r="K6510" s="73"/>
    </row>
    <row r="6511" spans="3:11">
      <c r="C6511"/>
      <c r="K6511" s="73"/>
    </row>
    <row r="6512" spans="3:11">
      <c r="C6512"/>
      <c r="K6512" s="73"/>
    </row>
    <row r="6513" spans="3:11">
      <c r="C6513"/>
      <c r="K6513" s="73"/>
    </row>
    <row r="6514" spans="3:11">
      <c r="C6514"/>
      <c r="K6514" s="73"/>
    </row>
    <row r="6515" spans="3:11">
      <c r="C6515"/>
      <c r="K6515" s="73"/>
    </row>
    <row r="6516" spans="3:11">
      <c r="C6516"/>
      <c r="K6516" s="73"/>
    </row>
    <row r="6517" spans="3:11">
      <c r="C6517"/>
      <c r="K6517" s="73"/>
    </row>
    <row r="6518" spans="3:11">
      <c r="C6518"/>
      <c r="K6518" s="73"/>
    </row>
    <row r="6519" spans="3:11">
      <c r="C6519"/>
      <c r="K6519" s="73"/>
    </row>
    <row r="6520" spans="3:11">
      <c r="C6520"/>
      <c r="K6520" s="73"/>
    </row>
    <row r="6521" spans="3:11">
      <c r="C6521"/>
      <c r="K6521" s="73"/>
    </row>
    <row r="6522" spans="3:11">
      <c r="C6522"/>
      <c r="K6522" s="73"/>
    </row>
    <row r="6523" spans="3:11">
      <c r="C6523"/>
      <c r="K6523" s="73"/>
    </row>
    <row r="6524" spans="3:11">
      <c r="C6524"/>
      <c r="K6524" s="73"/>
    </row>
    <row r="6525" spans="3:11">
      <c r="C6525"/>
      <c r="K6525" s="73"/>
    </row>
    <row r="6526" spans="3:11">
      <c r="C6526"/>
      <c r="K6526" s="73"/>
    </row>
    <row r="6527" spans="3:11">
      <c r="C6527"/>
      <c r="K6527" s="73"/>
    </row>
    <row r="6528" spans="3:11">
      <c r="C6528"/>
      <c r="K6528" s="73"/>
    </row>
    <row r="6529" spans="3:11">
      <c r="C6529"/>
      <c r="K6529" s="73"/>
    </row>
    <row r="6530" spans="3:11">
      <c r="C6530"/>
      <c r="K6530" s="73"/>
    </row>
    <row r="6531" spans="3:11">
      <c r="C6531"/>
      <c r="K6531" s="73"/>
    </row>
    <row r="6532" spans="3:11">
      <c r="C6532"/>
      <c r="K6532" s="73"/>
    </row>
    <row r="6533" spans="3:11">
      <c r="C6533"/>
      <c r="K6533" s="73"/>
    </row>
    <row r="6534" spans="3:11">
      <c r="C6534"/>
      <c r="K6534" s="73"/>
    </row>
    <row r="6535" spans="3:11">
      <c r="C6535"/>
      <c r="K6535" s="73"/>
    </row>
    <row r="6536" spans="3:11">
      <c r="C6536"/>
      <c r="K6536" s="73"/>
    </row>
    <row r="6537" spans="3:11">
      <c r="C6537"/>
      <c r="K6537" s="73"/>
    </row>
    <row r="6538" spans="3:11">
      <c r="C6538"/>
      <c r="K6538" s="73"/>
    </row>
    <row r="6539" spans="3:11">
      <c r="C6539"/>
      <c r="K6539" s="73"/>
    </row>
    <row r="6540" spans="3:11">
      <c r="C6540"/>
      <c r="K6540" s="73"/>
    </row>
    <row r="6541" spans="3:11">
      <c r="C6541"/>
      <c r="K6541" s="73"/>
    </row>
    <row r="6542" spans="3:11">
      <c r="C6542"/>
      <c r="K6542" s="73"/>
    </row>
    <row r="6543" spans="3:11">
      <c r="C6543"/>
      <c r="K6543" s="73"/>
    </row>
    <row r="6544" spans="3:11">
      <c r="C6544"/>
      <c r="K6544" s="73"/>
    </row>
    <row r="6545" spans="3:11">
      <c r="C6545"/>
      <c r="K6545" s="73"/>
    </row>
    <row r="6546" spans="3:11">
      <c r="C6546"/>
      <c r="K6546" s="73"/>
    </row>
    <row r="6547" spans="3:11">
      <c r="C6547"/>
      <c r="K6547" s="73"/>
    </row>
    <row r="6548" spans="3:11">
      <c r="C6548"/>
      <c r="K6548" s="73"/>
    </row>
    <row r="6549" spans="3:11">
      <c r="C6549"/>
      <c r="K6549" s="73"/>
    </row>
    <row r="6550" spans="3:11">
      <c r="C6550"/>
      <c r="K6550" s="73"/>
    </row>
    <row r="6551" spans="3:11">
      <c r="C6551"/>
      <c r="K6551" s="73"/>
    </row>
    <row r="6552" spans="3:11">
      <c r="C6552"/>
      <c r="K6552" s="73"/>
    </row>
    <row r="6553" spans="3:11">
      <c r="C6553"/>
      <c r="K6553" s="73"/>
    </row>
    <row r="6554" spans="3:11">
      <c r="C6554"/>
      <c r="K6554" s="73"/>
    </row>
    <row r="6555" spans="3:11">
      <c r="C6555"/>
      <c r="K6555" s="73"/>
    </row>
    <row r="6556" spans="3:11">
      <c r="C6556"/>
      <c r="K6556" s="73"/>
    </row>
    <row r="6557" spans="3:11">
      <c r="C6557"/>
      <c r="K6557" s="73"/>
    </row>
    <row r="6558" spans="3:11">
      <c r="C6558"/>
      <c r="K6558" s="73"/>
    </row>
    <row r="6559" spans="3:11">
      <c r="C6559"/>
      <c r="K6559" s="73"/>
    </row>
    <row r="6560" spans="3:11">
      <c r="C6560"/>
      <c r="K6560" s="73"/>
    </row>
    <row r="6561" spans="3:11">
      <c r="C6561"/>
      <c r="K6561" s="73"/>
    </row>
    <row r="6562" spans="3:11">
      <c r="C6562"/>
      <c r="K6562" s="73"/>
    </row>
    <row r="6563" spans="3:11">
      <c r="C6563"/>
      <c r="K6563" s="73"/>
    </row>
    <row r="6564" spans="3:11">
      <c r="C6564"/>
      <c r="K6564" s="73"/>
    </row>
    <row r="6565" spans="3:11">
      <c r="C6565"/>
      <c r="K6565" s="73"/>
    </row>
    <row r="6566" spans="3:11">
      <c r="C6566"/>
      <c r="K6566" s="73"/>
    </row>
    <row r="6567" spans="3:11">
      <c r="C6567"/>
      <c r="K6567" s="73"/>
    </row>
    <row r="6568" spans="3:11">
      <c r="C6568"/>
      <c r="K6568" s="73"/>
    </row>
    <row r="6569" spans="3:11">
      <c r="C6569"/>
      <c r="K6569" s="73"/>
    </row>
    <row r="6570" spans="3:11">
      <c r="C6570"/>
      <c r="K6570" s="73"/>
    </row>
    <row r="6571" spans="3:11">
      <c r="C6571"/>
      <c r="K6571" s="73"/>
    </row>
    <row r="6572" spans="3:11">
      <c r="C6572"/>
      <c r="K6572" s="73"/>
    </row>
    <row r="6573" spans="3:11">
      <c r="C6573"/>
      <c r="K6573" s="73"/>
    </row>
    <row r="6574" spans="3:11">
      <c r="C6574"/>
      <c r="K6574" s="73"/>
    </row>
    <row r="6575" spans="3:11">
      <c r="C6575"/>
      <c r="K6575" s="73"/>
    </row>
    <row r="6576" spans="3:11">
      <c r="C6576"/>
      <c r="K6576" s="73"/>
    </row>
    <row r="6577" spans="3:11">
      <c r="C6577"/>
      <c r="K6577" s="73"/>
    </row>
    <row r="6578" spans="3:11">
      <c r="C6578"/>
      <c r="K6578" s="73"/>
    </row>
    <row r="6579" spans="3:11">
      <c r="C6579"/>
      <c r="K6579" s="73"/>
    </row>
    <row r="6580" spans="3:11">
      <c r="C6580"/>
      <c r="K6580" s="73"/>
    </row>
    <row r="6581" spans="3:11">
      <c r="C6581"/>
      <c r="K6581" s="73"/>
    </row>
    <row r="6582" spans="3:11">
      <c r="C6582"/>
      <c r="K6582" s="73"/>
    </row>
    <row r="6583" spans="3:11">
      <c r="C6583"/>
      <c r="K6583" s="73"/>
    </row>
    <row r="6584" spans="3:11">
      <c r="C6584"/>
      <c r="K6584" s="73"/>
    </row>
    <row r="6585" spans="3:11">
      <c r="C6585"/>
      <c r="K6585" s="73"/>
    </row>
    <row r="6586" spans="3:11">
      <c r="C6586"/>
      <c r="K6586" s="73"/>
    </row>
    <row r="6587" spans="3:11">
      <c r="C6587"/>
      <c r="K6587" s="73"/>
    </row>
    <row r="6588" spans="3:11">
      <c r="C6588"/>
      <c r="K6588" s="73"/>
    </row>
    <row r="6589" spans="3:11">
      <c r="C6589"/>
      <c r="K6589" s="73"/>
    </row>
    <row r="6590" spans="3:11">
      <c r="C6590"/>
      <c r="K6590" s="73"/>
    </row>
    <row r="6591" spans="3:11">
      <c r="C6591"/>
      <c r="K6591" s="73"/>
    </row>
    <row r="6592" spans="3:11">
      <c r="C6592"/>
      <c r="K6592" s="73"/>
    </row>
    <row r="6593" spans="3:11">
      <c r="C6593"/>
      <c r="K6593" s="73"/>
    </row>
    <row r="6594" spans="3:11">
      <c r="C6594"/>
      <c r="K6594" s="73"/>
    </row>
    <row r="6595" spans="3:11">
      <c r="C6595"/>
      <c r="K6595" s="73"/>
    </row>
    <row r="6596" spans="3:11">
      <c r="C6596"/>
      <c r="K6596" s="73"/>
    </row>
    <row r="6597" spans="3:11">
      <c r="C6597"/>
      <c r="K6597" s="73"/>
    </row>
    <row r="6598" spans="3:11">
      <c r="C6598"/>
      <c r="K6598" s="73"/>
    </row>
    <row r="6599" spans="3:11">
      <c r="C6599"/>
      <c r="K6599" s="73"/>
    </row>
    <row r="6600" spans="3:11">
      <c r="C6600"/>
      <c r="K6600" s="73"/>
    </row>
    <row r="6601" spans="3:11">
      <c r="C6601"/>
      <c r="K6601" s="73"/>
    </row>
    <row r="6602" spans="3:11">
      <c r="C6602"/>
      <c r="K6602" s="73"/>
    </row>
    <row r="6603" spans="3:11">
      <c r="C6603"/>
      <c r="K6603" s="73"/>
    </row>
    <row r="6604" spans="3:11">
      <c r="C6604"/>
      <c r="K6604" s="73"/>
    </row>
    <row r="6605" spans="3:11">
      <c r="C6605"/>
      <c r="K6605" s="73"/>
    </row>
    <row r="6606" spans="3:11">
      <c r="C6606"/>
      <c r="K6606" s="73"/>
    </row>
    <row r="6607" spans="3:11">
      <c r="C6607"/>
      <c r="K6607" s="73"/>
    </row>
    <row r="6608" spans="3:11">
      <c r="C6608"/>
      <c r="K6608" s="73"/>
    </row>
    <row r="6609" spans="3:11">
      <c r="C6609"/>
      <c r="K6609" s="73"/>
    </row>
    <row r="6610" spans="3:11">
      <c r="C6610"/>
      <c r="K6610" s="73"/>
    </row>
    <row r="6611" spans="3:11">
      <c r="C6611"/>
      <c r="K6611" s="73"/>
    </row>
    <row r="6612" spans="3:11">
      <c r="C6612"/>
      <c r="K6612" s="73"/>
    </row>
    <row r="6613" spans="3:11">
      <c r="C6613"/>
      <c r="K6613" s="73"/>
    </row>
    <row r="6614" spans="3:11">
      <c r="C6614"/>
      <c r="K6614" s="73"/>
    </row>
    <row r="6615" spans="3:11">
      <c r="C6615"/>
      <c r="K6615" s="73"/>
    </row>
    <row r="6616" spans="3:11">
      <c r="C6616"/>
      <c r="K6616" s="73"/>
    </row>
    <row r="6617" spans="3:11">
      <c r="C6617"/>
      <c r="K6617" s="73"/>
    </row>
    <row r="6618" spans="3:11">
      <c r="C6618"/>
      <c r="K6618" s="73"/>
    </row>
    <row r="6619" spans="3:11">
      <c r="C6619"/>
      <c r="K6619" s="73"/>
    </row>
    <row r="6620" spans="3:11">
      <c r="C6620"/>
      <c r="K6620" s="73"/>
    </row>
    <row r="6621" spans="3:11">
      <c r="C6621"/>
      <c r="K6621" s="73"/>
    </row>
    <row r="6622" spans="3:11">
      <c r="C6622"/>
      <c r="K6622" s="73"/>
    </row>
    <row r="6623" spans="3:11">
      <c r="C6623"/>
      <c r="K6623" s="73"/>
    </row>
    <row r="6624" spans="3:11">
      <c r="C6624"/>
      <c r="K6624" s="73"/>
    </row>
    <row r="6625" spans="3:11">
      <c r="C6625"/>
      <c r="K6625" s="73"/>
    </row>
    <row r="6626" spans="3:11">
      <c r="C6626"/>
      <c r="K6626" s="73"/>
    </row>
    <row r="6627" spans="3:11">
      <c r="C6627"/>
      <c r="K6627" s="73"/>
    </row>
    <row r="6628" spans="3:11">
      <c r="C6628"/>
      <c r="K6628" s="73"/>
    </row>
    <row r="6629" spans="3:11">
      <c r="C6629"/>
      <c r="K6629" s="73"/>
    </row>
    <row r="6630" spans="3:11">
      <c r="C6630"/>
      <c r="K6630" s="73"/>
    </row>
    <row r="6631" spans="3:11">
      <c r="C6631"/>
      <c r="K6631" s="73"/>
    </row>
    <row r="6632" spans="3:11">
      <c r="C6632"/>
      <c r="K6632" s="73"/>
    </row>
    <row r="6633" spans="3:11">
      <c r="C6633"/>
      <c r="K6633" s="73"/>
    </row>
    <row r="6634" spans="3:11">
      <c r="C6634"/>
      <c r="K6634" s="73"/>
    </row>
    <row r="6635" spans="3:11">
      <c r="C6635"/>
      <c r="K6635" s="73"/>
    </row>
    <row r="6636" spans="3:11">
      <c r="C6636"/>
      <c r="K6636" s="73"/>
    </row>
    <row r="6637" spans="3:11">
      <c r="C6637"/>
      <c r="K6637" s="73"/>
    </row>
    <row r="6638" spans="3:11">
      <c r="C6638"/>
      <c r="K6638" s="73"/>
    </row>
    <row r="6639" spans="3:11">
      <c r="C6639"/>
      <c r="K6639" s="73"/>
    </row>
    <row r="6640" spans="3:11">
      <c r="C6640"/>
      <c r="K6640" s="73"/>
    </row>
    <row r="6641" spans="3:11">
      <c r="C6641"/>
      <c r="K6641" s="73"/>
    </row>
    <row r="6642" spans="3:11">
      <c r="C6642"/>
      <c r="K6642" s="73"/>
    </row>
    <row r="6643" spans="3:11">
      <c r="C6643"/>
      <c r="K6643" s="73"/>
    </row>
    <row r="6644" spans="3:11">
      <c r="C6644"/>
      <c r="K6644" s="73"/>
    </row>
    <row r="6645" spans="3:11">
      <c r="C6645"/>
      <c r="K6645" s="73"/>
    </row>
    <row r="6646" spans="3:11">
      <c r="C6646"/>
      <c r="K6646" s="73"/>
    </row>
    <row r="6647" spans="3:11">
      <c r="C6647"/>
      <c r="K6647" s="73"/>
    </row>
    <row r="6648" spans="3:11">
      <c r="C6648"/>
      <c r="K6648" s="73"/>
    </row>
    <row r="6649" spans="3:11">
      <c r="C6649"/>
      <c r="K6649" s="73"/>
    </row>
    <row r="6650" spans="3:11">
      <c r="C6650"/>
      <c r="K6650" s="73"/>
    </row>
    <row r="6651" spans="3:11">
      <c r="C6651"/>
      <c r="K6651" s="73"/>
    </row>
    <row r="6652" spans="3:11">
      <c r="C6652"/>
      <c r="K6652" s="73"/>
    </row>
    <row r="6653" spans="3:11">
      <c r="C6653"/>
      <c r="K6653" s="73"/>
    </row>
    <row r="6654" spans="3:11">
      <c r="C6654"/>
      <c r="K6654" s="73"/>
    </row>
    <row r="6655" spans="3:11">
      <c r="C6655"/>
      <c r="K6655" s="73"/>
    </row>
    <row r="6656" spans="3:11">
      <c r="C6656"/>
      <c r="K6656" s="73"/>
    </row>
    <row r="6657" spans="3:11">
      <c r="C6657"/>
      <c r="K6657" s="73"/>
    </row>
    <row r="6658" spans="3:11">
      <c r="C6658"/>
      <c r="K6658" s="73"/>
    </row>
    <row r="6659" spans="3:11">
      <c r="C6659"/>
      <c r="K6659" s="73"/>
    </row>
    <row r="6660" spans="3:11">
      <c r="C6660"/>
      <c r="K6660" s="73"/>
    </row>
    <row r="6661" spans="3:11">
      <c r="C6661"/>
      <c r="K6661" s="73"/>
    </row>
    <row r="6662" spans="3:11">
      <c r="C6662"/>
      <c r="K6662" s="73"/>
    </row>
    <row r="6663" spans="3:11">
      <c r="C6663"/>
      <c r="K6663" s="73"/>
    </row>
    <row r="6664" spans="3:11">
      <c r="C6664"/>
      <c r="K6664" s="73"/>
    </row>
    <row r="6665" spans="3:11">
      <c r="C6665"/>
      <c r="K6665" s="73"/>
    </row>
    <row r="6666" spans="3:11">
      <c r="C6666"/>
      <c r="K6666" s="73"/>
    </row>
    <row r="6667" spans="3:11">
      <c r="C6667"/>
      <c r="K6667" s="73"/>
    </row>
    <row r="6668" spans="3:11">
      <c r="C6668"/>
      <c r="K6668" s="73"/>
    </row>
    <row r="6669" spans="3:11">
      <c r="C6669"/>
      <c r="K6669" s="73"/>
    </row>
    <row r="6670" spans="3:11">
      <c r="C6670"/>
      <c r="K6670" s="73"/>
    </row>
    <row r="6671" spans="3:11">
      <c r="C6671"/>
      <c r="K6671" s="73"/>
    </row>
    <row r="6672" spans="3:11">
      <c r="C6672"/>
      <c r="K6672" s="73"/>
    </row>
    <row r="6673" spans="3:11">
      <c r="C6673"/>
      <c r="K6673" s="73"/>
    </row>
    <row r="6674" spans="3:11">
      <c r="C6674"/>
      <c r="K6674" s="73"/>
    </row>
    <row r="6675" spans="3:11">
      <c r="C6675"/>
      <c r="K6675" s="73"/>
    </row>
    <row r="6676" spans="3:11">
      <c r="C6676"/>
      <c r="K6676" s="73"/>
    </row>
    <row r="6677" spans="3:11">
      <c r="C6677"/>
      <c r="K6677" s="73"/>
    </row>
    <row r="6678" spans="3:11">
      <c r="C6678"/>
      <c r="K6678" s="73"/>
    </row>
    <row r="6679" spans="3:11">
      <c r="C6679"/>
      <c r="K6679" s="73"/>
    </row>
    <row r="6680" spans="3:11">
      <c r="C6680"/>
      <c r="K6680" s="73"/>
    </row>
    <row r="6681" spans="3:11">
      <c r="C6681"/>
      <c r="K6681" s="73"/>
    </row>
    <row r="6682" spans="3:11">
      <c r="C6682"/>
      <c r="K6682" s="73"/>
    </row>
    <row r="6683" spans="3:11">
      <c r="C6683"/>
      <c r="K6683" s="73"/>
    </row>
    <row r="6684" spans="3:11">
      <c r="C6684"/>
      <c r="K6684" s="73"/>
    </row>
    <row r="6685" spans="3:11">
      <c r="C6685"/>
      <c r="K6685" s="73"/>
    </row>
    <row r="6686" spans="3:11">
      <c r="C6686"/>
      <c r="K6686" s="73"/>
    </row>
    <row r="6687" spans="3:11">
      <c r="C6687"/>
      <c r="K6687" s="73"/>
    </row>
    <row r="6688" spans="3:11">
      <c r="C6688"/>
      <c r="K6688" s="73"/>
    </row>
    <row r="6689" spans="3:11">
      <c r="C6689"/>
      <c r="K6689" s="73"/>
    </row>
    <row r="6690" spans="3:11">
      <c r="C6690"/>
      <c r="K6690" s="73"/>
    </row>
    <row r="6691" spans="3:11">
      <c r="C6691"/>
      <c r="K6691" s="73"/>
    </row>
    <row r="6692" spans="3:11">
      <c r="C6692"/>
      <c r="K6692" s="73"/>
    </row>
    <row r="6693" spans="3:11">
      <c r="C6693"/>
      <c r="K6693" s="73"/>
    </row>
    <row r="6694" spans="3:11">
      <c r="C6694"/>
      <c r="K6694" s="73"/>
    </row>
    <row r="6695" spans="3:11">
      <c r="C6695"/>
      <c r="K6695" s="73"/>
    </row>
    <row r="6696" spans="3:11">
      <c r="C6696"/>
      <c r="K6696" s="73"/>
    </row>
    <row r="6697" spans="3:11">
      <c r="C6697"/>
      <c r="K6697" s="73"/>
    </row>
    <row r="6698" spans="3:11">
      <c r="C6698"/>
      <c r="K6698" s="73"/>
    </row>
    <row r="6699" spans="3:11">
      <c r="C6699"/>
      <c r="K6699" s="73"/>
    </row>
    <row r="6700" spans="3:11">
      <c r="C6700"/>
      <c r="K6700" s="73"/>
    </row>
    <row r="6701" spans="3:11">
      <c r="C6701"/>
      <c r="K6701" s="73"/>
    </row>
    <row r="6702" spans="3:11">
      <c r="C6702"/>
      <c r="K6702" s="73"/>
    </row>
    <row r="6703" spans="3:11">
      <c r="C6703"/>
      <c r="K6703" s="73"/>
    </row>
    <row r="6704" spans="3:11">
      <c r="C6704"/>
      <c r="K6704" s="73"/>
    </row>
    <row r="6705" spans="3:11">
      <c r="C6705"/>
      <c r="K6705" s="73"/>
    </row>
    <row r="6706" spans="3:11">
      <c r="C6706"/>
      <c r="K6706" s="73"/>
    </row>
    <row r="6707" spans="3:11">
      <c r="C6707"/>
      <c r="K6707" s="73"/>
    </row>
    <row r="6708" spans="3:11">
      <c r="C6708"/>
      <c r="K6708" s="73"/>
    </row>
    <row r="6709" spans="3:11">
      <c r="C6709"/>
      <c r="K6709" s="73"/>
    </row>
    <row r="6710" spans="3:11">
      <c r="C6710"/>
      <c r="K6710" s="73"/>
    </row>
    <row r="6711" spans="3:11">
      <c r="C6711"/>
      <c r="K6711" s="73"/>
    </row>
    <row r="6712" spans="3:11">
      <c r="C6712"/>
      <c r="K6712" s="73"/>
    </row>
    <row r="6713" spans="3:11">
      <c r="C6713"/>
      <c r="K6713" s="73"/>
    </row>
    <row r="6714" spans="3:11">
      <c r="C6714"/>
      <c r="K6714" s="73"/>
    </row>
    <row r="6715" spans="3:11">
      <c r="C6715"/>
      <c r="K6715" s="73"/>
    </row>
    <row r="6716" spans="3:11">
      <c r="C6716"/>
      <c r="K6716" s="73"/>
    </row>
    <row r="6717" spans="3:11">
      <c r="C6717"/>
      <c r="K6717" s="73"/>
    </row>
    <row r="6718" spans="3:11">
      <c r="C6718"/>
      <c r="K6718" s="73"/>
    </row>
    <row r="6719" spans="3:11">
      <c r="C6719"/>
      <c r="K6719" s="73"/>
    </row>
    <row r="6720" spans="3:11">
      <c r="C6720"/>
      <c r="K6720" s="73"/>
    </row>
    <row r="6721" spans="3:11">
      <c r="C6721"/>
      <c r="K6721" s="73"/>
    </row>
    <row r="6722" spans="3:11">
      <c r="C6722"/>
      <c r="K6722" s="73"/>
    </row>
    <row r="6723" spans="3:11">
      <c r="C6723"/>
      <c r="K6723" s="73"/>
    </row>
    <row r="6724" spans="3:11">
      <c r="C6724"/>
      <c r="K6724" s="73"/>
    </row>
    <row r="6725" spans="3:11">
      <c r="C6725"/>
      <c r="K6725" s="73"/>
    </row>
    <row r="6726" spans="3:11">
      <c r="C6726"/>
      <c r="K6726" s="73"/>
    </row>
    <row r="6727" spans="3:11">
      <c r="C6727"/>
      <c r="K6727" s="73"/>
    </row>
    <row r="6728" spans="3:11">
      <c r="C6728"/>
      <c r="K6728" s="73"/>
    </row>
    <row r="6729" spans="3:11">
      <c r="C6729"/>
      <c r="K6729" s="73"/>
    </row>
    <row r="6730" spans="3:11">
      <c r="C6730"/>
      <c r="K6730" s="73"/>
    </row>
    <row r="6731" spans="3:11">
      <c r="C6731"/>
      <c r="K6731" s="73"/>
    </row>
    <row r="6732" spans="3:11">
      <c r="C6732"/>
      <c r="K6732" s="73"/>
    </row>
    <row r="6733" spans="3:11">
      <c r="C6733"/>
      <c r="K6733" s="73"/>
    </row>
    <row r="6734" spans="3:11">
      <c r="C6734"/>
      <c r="K6734" s="73"/>
    </row>
    <row r="6735" spans="3:11">
      <c r="C6735"/>
      <c r="K6735" s="73"/>
    </row>
    <row r="6736" spans="3:11">
      <c r="C6736"/>
      <c r="K6736" s="73"/>
    </row>
    <row r="6737" spans="3:11">
      <c r="C6737"/>
      <c r="K6737" s="73"/>
    </row>
    <row r="6738" spans="3:11">
      <c r="C6738"/>
      <c r="K6738" s="73"/>
    </row>
    <row r="6739" spans="3:11">
      <c r="C6739"/>
      <c r="K6739" s="73"/>
    </row>
    <row r="6740" spans="3:11">
      <c r="C6740"/>
      <c r="K6740" s="73"/>
    </row>
    <row r="6741" spans="3:11">
      <c r="C6741"/>
      <c r="K6741" s="73"/>
    </row>
    <row r="6742" spans="3:11">
      <c r="C6742"/>
      <c r="K6742" s="73"/>
    </row>
    <row r="6743" spans="3:11">
      <c r="C6743"/>
      <c r="K6743" s="73"/>
    </row>
    <row r="6744" spans="3:11">
      <c r="C6744"/>
      <c r="K6744" s="73"/>
    </row>
    <row r="6745" spans="3:11">
      <c r="C6745"/>
      <c r="K6745" s="73"/>
    </row>
    <row r="6746" spans="3:11">
      <c r="C6746"/>
      <c r="K6746" s="73"/>
    </row>
    <row r="6747" spans="3:11">
      <c r="C6747"/>
      <c r="K6747" s="73"/>
    </row>
    <row r="6748" spans="3:11">
      <c r="C6748"/>
      <c r="K6748" s="73"/>
    </row>
    <row r="6749" spans="3:11">
      <c r="C6749"/>
      <c r="K6749" s="73"/>
    </row>
    <row r="6750" spans="3:11">
      <c r="C6750"/>
      <c r="K6750" s="73"/>
    </row>
    <row r="6751" spans="3:11">
      <c r="C6751"/>
      <c r="K6751" s="73"/>
    </row>
    <row r="6752" spans="3:11">
      <c r="C6752"/>
      <c r="K6752" s="73"/>
    </row>
    <row r="6753" spans="3:11">
      <c r="C6753"/>
      <c r="K6753" s="73"/>
    </row>
    <row r="6754" spans="3:11">
      <c r="C6754"/>
      <c r="K6754" s="73"/>
    </row>
    <row r="6755" spans="3:11">
      <c r="C6755"/>
      <c r="K6755" s="73"/>
    </row>
    <row r="6756" spans="3:11">
      <c r="C6756"/>
      <c r="K6756" s="73"/>
    </row>
    <row r="6757" spans="3:11">
      <c r="C6757"/>
      <c r="K6757" s="73"/>
    </row>
    <row r="6758" spans="3:11">
      <c r="C6758"/>
      <c r="K6758" s="73"/>
    </row>
    <row r="6759" spans="3:11">
      <c r="C6759"/>
      <c r="K6759" s="73"/>
    </row>
    <row r="6760" spans="3:11">
      <c r="C6760"/>
      <c r="K6760" s="73"/>
    </row>
    <row r="6761" spans="3:11">
      <c r="C6761"/>
      <c r="K6761" s="73"/>
    </row>
    <row r="6762" spans="3:11">
      <c r="C6762"/>
      <c r="K6762" s="73"/>
    </row>
    <row r="6763" spans="3:11">
      <c r="C6763"/>
      <c r="K6763" s="73"/>
    </row>
    <row r="6764" spans="3:11">
      <c r="C6764"/>
      <c r="K6764" s="73"/>
    </row>
    <row r="6765" spans="3:11">
      <c r="C6765"/>
      <c r="K6765" s="73"/>
    </row>
    <row r="6766" spans="3:11">
      <c r="C6766"/>
      <c r="K6766" s="73"/>
    </row>
    <row r="6767" spans="3:11">
      <c r="C6767"/>
      <c r="K6767" s="73"/>
    </row>
    <row r="6768" spans="3:11">
      <c r="C6768"/>
      <c r="K6768" s="73"/>
    </row>
    <row r="6769" spans="3:11">
      <c r="C6769"/>
      <c r="K6769" s="73"/>
    </row>
    <row r="6770" spans="3:11">
      <c r="C6770"/>
      <c r="K6770" s="73"/>
    </row>
    <row r="6771" spans="3:11">
      <c r="C6771"/>
      <c r="K6771" s="73"/>
    </row>
    <row r="6772" spans="3:11">
      <c r="C6772"/>
      <c r="K6772" s="73"/>
    </row>
    <row r="6773" spans="3:11">
      <c r="C6773"/>
      <c r="K6773" s="73"/>
    </row>
    <row r="6774" spans="3:11">
      <c r="C6774"/>
      <c r="K6774" s="73"/>
    </row>
    <row r="6775" spans="3:11">
      <c r="C6775"/>
      <c r="K6775" s="73"/>
    </row>
    <row r="6776" spans="3:11">
      <c r="C6776"/>
      <c r="K6776" s="73"/>
    </row>
    <row r="6777" spans="3:11">
      <c r="C6777"/>
      <c r="K6777" s="73"/>
    </row>
    <row r="6778" spans="3:11">
      <c r="C6778"/>
      <c r="K6778" s="73"/>
    </row>
    <row r="6779" spans="3:11">
      <c r="C6779"/>
      <c r="K6779" s="73"/>
    </row>
    <row r="6780" spans="3:11">
      <c r="C6780"/>
      <c r="K6780" s="73"/>
    </row>
    <row r="6781" spans="3:11">
      <c r="C6781"/>
      <c r="K6781" s="73"/>
    </row>
    <row r="6782" spans="3:11">
      <c r="C6782"/>
      <c r="K6782" s="73"/>
    </row>
    <row r="6783" spans="3:11">
      <c r="C6783"/>
      <c r="K6783" s="73"/>
    </row>
    <row r="6784" spans="3:11">
      <c r="C6784"/>
      <c r="K6784" s="73"/>
    </row>
    <row r="6785" spans="3:11">
      <c r="C6785"/>
      <c r="K6785" s="73"/>
    </row>
    <row r="6786" spans="3:11">
      <c r="C6786"/>
      <c r="K6786" s="73"/>
    </row>
    <row r="6787" spans="3:11">
      <c r="C6787"/>
      <c r="K6787" s="73"/>
    </row>
    <row r="6788" spans="3:11">
      <c r="C6788"/>
      <c r="K6788" s="73"/>
    </row>
    <row r="6789" spans="3:11">
      <c r="C6789"/>
      <c r="K6789" s="73"/>
    </row>
    <row r="6790" spans="3:11">
      <c r="C6790"/>
      <c r="K6790" s="73"/>
    </row>
    <row r="6791" spans="3:11">
      <c r="C6791"/>
      <c r="K6791" s="73"/>
    </row>
    <row r="6792" spans="3:11">
      <c r="C6792"/>
      <c r="K6792" s="73"/>
    </row>
    <row r="6793" spans="3:11">
      <c r="C6793"/>
      <c r="K6793" s="73"/>
    </row>
    <row r="6794" spans="3:11">
      <c r="C6794"/>
      <c r="K6794" s="73"/>
    </row>
    <row r="6795" spans="3:11">
      <c r="C6795"/>
      <c r="K6795" s="73"/>
    </row>
    <row r="6796" spans="3:11">
      <c r="C6796"/>
      <c r="K6796" s="73"/>
    </row>
    <row r="6797" spans="3:11">
      <c r="C6797"/>
      <c r="K6797" s="73"/>
    </row>
    <row r="6798" spans="3:11">
      <c r="C6798"/>
      <c r="K6798" s="73"/>
    </row>
    <row r="6799" spans="3:11">
      <c r="C6799"/>
      <c r="K6799" s="73"/>
    </row>
    <row r="6800" spans="3:11">
      <c r="C6800"/>
      <c r="K6800" s="73"/>
    </row>
    <row r="6801" spans="3:11">
      <c r="C6801"/>
      <c r="K6801" s="73"/>
    </row>
    <row r="6802" spans="3:11">
      <c r="C6802"/>
      <c r="K6802" s="73"/>
    </row>
    <row r="6803" spans="3:11">
      <c r="C6803"/>
      <c r="K6803" s="73"/>
    </row>
    <row r="6804" spans="3:11">
      <c r="C6804"/>
      <c r="K6804" s="73"/>
    </row>
    <row r="6805" spans="3:11">
      <c r="C6805"/>
      <c r="K6805" s="73"/>
    </row>
    <row r="6806" spans="3:11">
      <c r="C6806"/>
      <c r="K6806" s="73"/>
    </row>
    <row r="6807" spans="3:11">
      <c r="C6807"/>
      <c r="K6807" s="73"/>
    </row>
    <row r="6808" spans="3:11">
      <c r="C6808"/>
      <c r="K6808" s="73"/>
    </row>
    <row r="6809" spans="3:11">
      <c r="C6809"/>
      <c r="K6809" s="73"/>
    </row>
    <row r="6810" spans="3:11">
      <c r="C6810"/>
      <c r="K6810" s="73"/>
    </row>
    <row r="6811" spans="3:11">
      <c r="C6811"/>
      <c r="K6811" s="73"/>
    </row>
    <row r="6812" spans="3:11">
      <c r="C6812"/>
      <c r="K6812" s="73"/>
    </row>
    <row r="6813" spans="3:11">
      <c r="C6813"/>
      <c r="K6813" s="73"/>
    </row>
    <row r="6814" spans="3:11">
      <c r="C6814"/>
      <c r="K6814" s="73"/>
    </row>
    <row r="6815" spans="3:11">
      <c r="C6815"/>
      <c r="K6815" s="73"/>
    </row>
    <row r="6816" spans="3:11">
      <c r="C6816"/>
      <c r="K6816" s="73"/>
    </row>
    <row r="6817" spans="3:11">
      <c r="C6817"/>
      <c r="K6817" s="73"/>
    </row>
    <row r="6818" spans="3:11">
      <c r="C6818"/>
      <c r="K6818" s="73"/>
    </row>
    <row r="6819" spans="3:11">
      <c r="C6819"/>
      <c r="K6819" s="73"/>
    </row>
    <row r="6820" spans="3:11">
      <c r="C6820"/>
      <c r="K6820" s="73"/>
    </row>
    <row r="6821" spans="3:11">
      <c r="C6821"/>
      <c r="K6821" s="73"/>
    </row>
    <row r="6822" spans="3:11">
      <c r="C6822"/>
      <c r="K6822" s="73"/>
    </row>
    <row r="6823" spans="3:11">
      <c r="C6823"/>
      <c r="K6823" s="73"/>
    </row>
    <row r="6824" spans="3:11">
      <c r="C6824"/>
      <c r="K6824" s="73"/>
    </row>
    <row r="6825" spans="3:11">
      <c r="C6825"/>
      <c r="K6825" s="73"/>
    </row>
    <row r="6826" spans="3:11">
      <c r="C6826"/>
      <c r="K6826" s="73"/>
    </row>
    <row r="6827" spans="3:11">
      <c r="C6827"/>
      <c r="K6827" s="73"/>
    </row>
    <row r="6828" spans="3:11">
      <c r="C6828"/>
      <c r="K6828" s="73"/>
    </row>
    <row r="6829" spans="3:11">
      <c r="C6829"/>
      <c r="K6829" s="73"/>
    </row>
    <row r="6830" spans="3:11">
      <c r="C6830"/>
      <c r="K6830" s="73"/>
    </row>
    <row r="6831" spans="3:11">
      <c r="C6831"/>
      <c r="K6831" s="73"/>
    </row>
    <row r="6832" spans="3:11">
      <c r="C6832"/>
      <c r="K6832" s="73"/>
    </row>
    <row r="6833" spans="3:11">
      <c r="C6833"/>
      <c r="K6833" s="73"/>
    </row>
    <row r="6834" spans="3:11">
      <c r="C6834"/>
      <c r="K6834" s="73"/>
    </row>
    <row r="6835" spans="3:11">
      <c r="C6835"/>
      <c r="K6835" s="73"/>
    </row>
    <row r="6836" spans="3:11">
      <c r="C6836"/>
      <c r="K6836" s="73"/>
    </row>
    <row r="6837" spans="3:11">
      <c r="C6837"/>
      <c r="K6837" s="73"/>
    </row>
    <row r="6838" spans="3:11">
      <c r="C6838"/>
      <c r="K6838" s="73"/>
    </row>
    <row r="6839" spans="3:11">
      <c r="C6839"/>
      <c r="K6839" s="73"/>
    </row>
    <row r="6840" spans="3:11">
      <c r="C6840"/>
      <c r="K6840" s="73"/>
    </row>
    <row r="6841" spans="3:11">
      <c r="C6841"/>
      <c r="K6841" s="73"/>
    </row>
    <row r="6842" spans="3:11">
      <c r="C6842"/>
      <c r="K6842" s="73"/>
    </row>
    <row r="6843" spans="3:11">
      <c r="C6843"/>
      <c r="K6843" s="73"/>
    </row>
    <row r="6844" spans="3:11">
      <c r="C6844"/>
      <c r="K6844" s="73"/>
    </row>
    <row r="6845" spans="3:11">
      <c r="C6845"/>
      <c r="K6845" s="73"/>
    </row>
    <row r="6846" spans="3:11">
      <c r="C6846"/>
      <c r="K6846" s="73"/>
    </row>
    <row r="6847" spans="3:11">
      <c r="C6847"/>
      <c r="K6847" s="73"/>
    </row>
    <row r="6848" spans="3:11">
      <c r="C6848"/>
      <c r="K6848" s="73"/>
    </row>
    <row r="6849" spans="3:11">
      <c r="C6849"/>
      <c r="K6849" s="73"/>
    </row>
    <row r="6850" spans="3:11">
      <c r="C6850"/>
      <c r="K6850" s="73"/>
    </row>
    <row r="6851" spans="3:11">
      <c r="C6851"/>
      <c r="K6851" s="73"/>
    </row>
    <row r="6852" spans="3:11">
      <c r="C6852"/>
      <c r="K6852" s="73"/>
    </row>
    <row r="6853" spans="3:11">
      <c r="C6853"/>
      <c r="K6853" s="73"/>
    </row>
    <row r="6854" spans="3:11">
      <c r="C6854"/>
      <c r="K6854" s="73"/>
    </row>
    <row r="6855" spans="3:11">
      <c r="C6855"/>
      <c r="K6855" s="73"/>
    </row>
    <row r="6856" spans="3:11">
      <c r="C6856"/>
      <c r="K6856" s="73"/>
    </row>
    <row r="6857" spans="3:11">
      <c r="C6857"/>
      <c r="K6857" s="73"/>
    </row>
    <row r="6858" spans="3:11">
      <c r="C6858"/>
      <c r="K6858" s="73"/>
    </row>
    <row r="6859" spans="3:11">
      <c r="C6859"/>
      <c r="K6859" s="73"/>
    </row>
    <row r="6860" spans="3:11">
      <c r="C6860"/>
      <c r="K6860" s="73"/>
    </row>
    <row r="6861" spans="3:11">
      <c r="C6861"/>
      <c r="K6861" s="73"/>
    </row>
    <row r="6862" spans="3:11">
      <c r="C6862"/>
      <c r="K6862" s="73"/>
    </row>
    <row r="6863" spans="3:11">
      <c r="C6863"/>
      <c r="K6863" s="73"/>
    </row>
    <row r="6864" spans="3:11">
      <c r="C6864"/>
      <c r="K6864" s="73"/>
    </row>
    <row r="6865" spans="3:11">
      <c r="C6865"/>
      <c r="K6865" s="73"/>
    </row>
    <row r="6866" spans="3:11">
      <c r="C6866"/>
      <c r="K6866" s="73"/>
    </row>
    <row r="6867" spans="3:11">
      <c r="C6867"/>
      <c r="K6867" s="73"/>
    </row>
    <row r="6868" spans="3:11">
      <c r="C6868"/>
      <c r="K6868" s="73"/>
    </row>
    <row r="6869" spans="3:11">
      <c r="C6869"/>
      <c r="K6869" s="73"/>
    </row>
    <row r="6870" spans="3:11">
      <c r="C6870"/>
      <c r="K6870" s="73"/>
    </row>
    <row r="6871" spans="3:11">
      <c r="C6871"/>
      <c r="K6871" s="73"/>
    </row>
    <row r="6872" spans="3:11">
      <c r="C6872"/>
      <c r="K6872" s="73"/>
    </row>
    <row r="6873" spans="3:11">
      <c r="C6873"/>
      <c r="K6873" s="73"/>
    </row>
    <row r="6874" spans="3:11">
      <c r="C6874"/>
      <c r="K6874" s="73"/>
    </row>
    <row r="6875" spans="3:11">
      <c r="C6875"/>
      <c r="K6875" s="73"/>
    </row>
    <row r="6876" spans="3:11">
      <c r="C6876"/>
      <c r="K6876" s="73"/>
    </row>
    <row r="6877" spans="3:11">
      <c r="C6877"/>
      <c r="K6877" s="73"/>
    </row>
    <row r="6878" spans="3:11">
      <c r="C6878"/>
      <c r="K6878" s="73"/>
    </row>
    <row r="6879" spans="3:11">
      <c r="C6879"/>
      <c r="K6879" s="73"/>
    </row>
    <row r="6880" spans="3:11">
      <c r="C6880"/>
      <c r="K6880" s="73"/>
    </row>
    <row r="6881" spans="3:11">
      <c r="C6881"/>
      <c r="K6881" s="73"/>
    </row>
    <row r="6882" spans="3:11">
      <c r="C6882"/>
      <c r="K6882" s="73"/>
    </row>
    <row r="6883" spans="3:11">
      <c r="C6883"/>
      <c r="K6883" s="73"/>
    </row>
    <row r="6884" spans="3:11">
      <c r="C6884"/>
      <c r="K6884" s="73"/>
    </row>
    <row r="6885" spans="3:11">
      <c r="C6885"/>
      <c r="K6885" s="73"/>
    </row>
    <row r="6886" spans="3:11">
      <c r="C6886"/>
      <c r="K6886" s="73"/>
    </row>
    <row r="6887" spans="3:11">
      <c r="C6887"/>
      <c r="K6887" s="73"/>
    </row>
    <row r="6888" spans="3:11">
      <c r="C6888"/>
      <c r="K6888" s="73"/>
    </row>
    <row r="6889" spans="3:11">
      <c r="C6889"/>
      <c r="K6889" s="73"/>
    </row>
    <row r="6890" spans="3:11">
      <c r="C6890"/>
      <c r="K6890" s="73"/>
    </row>
    <row r="6891" spans="3:11">
      <c r="C6891"/>
      <c r="K6891" s="73"/>
    </row>
    <row r="6892" spans="3:11">
      <c r="C6892"/>
      <c r="K6892" s="73"/>
    </row>
    <row r="6893" spans="3:11">
      <c r="C6893"/>
      <c r="K6893" s="73"/>
    </row>
    <row r="6894" spans="3:11">
      <c r="C6894"/>
      <c r="K6894" s="73"/>
    </row>
    <row r="6895" spans="3:11">
      <c r="C6895"/>
      <c r="K6895" s="73"/>
    </row>
    <row r="6896" spans="3:11">
      <c r="C6896"/>
      <c r="K6896" s="73"/>
    </row>
    <row r="6897" spans="3:11">
      <c r="C6897"/>
      <c r="K6897" s="73"/>
    </row>
    <row r="6898" spans="3:11">
      <c r="C6898"/>
      <c r="K6898" s="73"/>
    </row>
    <row r="6899" spans="3:11">
      <c r="C6899"/>
      <c r="K6899" s="73"/>
    </row>
    <row r="6900" spans="3:11">
      <c r="C6900"/>
      <c r="K6900" s="73"/>
    </row>
    <row r="6901" spans="3:11">
      <c r="C6901"/>
      <c r="K6901" s="73"/>
    </row>
    <row r="6902" spans="3:11">
      <c r="C6902"/>
      <c r="K6902" s="73"/>
    </row>
    <row r="6903" spans="3:11">
      <c r="C6903"/>
      <c r="K6903" s="73"/>
    </row>
    <row r="6904" spans="3:11">
      <c r="C6904"/>
      <c r="K6904" s="73"/>
    </row>
    <row r="6905" spans="3:11">
      <c r="C6905"/>
      <c r="K6905" s="73"/>
    </row>
    <row r="6906" spans="3:11">
      <c r="C6906"/>
      <c r="K6906" s="73"/>
    </row>
    <row r="6907" spans="3:11">
      <c r="C6907"/>
      <c r="K6907" s="73"/>
    </row>
    <row r="6908" spans="3:11">
      <c r="C6908"/>
      <c r="K6908" s="73"/>
    </row>
    <row r="6909" spans="3:11">
      <c r="C6909"/>
      <c r="K6909" s="73"/>
    </row>
    <row r="6910" spans="3:11">
      <c r="C6910"/>
      <c r="K6910" s="73"/>
    </row>
    <row r="6911" spans="3:11">
      <c r="C6911"/>
      <c r="K6911" s="73"/>
    </row>
    <row r="6912" spans="3:11">
      <c r="C6912"/>
      <c r="K6912" s="73"/>
    </row>
    <row r="6913" spans="3:11">
      <c r="C6913"/>
      <c r="K6913" s="73"/>
    </row>
    <row r="6914" spans="3:11">
      <c r="C6914"/>
      <c r="K6914" s="73"/>
    </row>
    <row r="6915" spans="3:11">
      <c r="C6915"/>
      <c r="K6915" s="73"/>
    </row>
    <row r="6916" spans="3:11">
      <c r="C6916"/>
      <c r="K6916" s="73"/>
    </row>
    <row r="6917" spans="3:11">
      <c r="C6917"/>
      <c r="K6917" s="73"/>
    </row>
    <row r="6918" spans="3:11">
      <c r="C6918"/>
      <c r="K6918" s="73"/>
    </row>
    <row r="6919" spans="3:11">
      <c r="C6919"/>
      <c r="K6919" s="73"/>
    </row>
    <row r="6920" spans="3:11">
      <c r="C6920"/>
      <c r="K6920" s="73"/>
    </row>
    <row r="6921" spans="3:11">
      <c r="C6921"/>
      <c r="K6921" s="73"/>
    </row>
    <row r="6922" spans="3:11">
      <c r="C6922"/>
      <c r="K6922" s="73"/>
    </row>
    <row r="6923" spans="3:11">
      <c r="C6923"/>
      <c r="K6923" s="73"/>
    </row>
    <row r="6924" spans="3:11">
      <c r="C6924"/>
      <c r="K6924" s="73"/>
    </row>
    <row r="6925" spans="3:11">
      <c r="C6925"/>
      <c r="K6925" s="73"/>
    </row>
    <row r="6926" spans="3:11">
      <c r="C6926"/>
      <c r="K6926" s="73"/>
    </row>
    <row r="6927" spans="3:11">
      <c r="C6927"/>
      <c r="K6927" s="73"/>
    </row>
    <row r="6928" spans="3:11">
      <c r="C6928"/>
      <c r="K6928" s="73"/>
    </row>
    <row r="6929" spans="3:11">
      <c r="C6929"/>
      <c r="K6929" s="73"/>
    </row>
    <row r="6930" spans="3:11">
      <c r="C6930"/>
      <c r="K6930" s="73"/>
    </row>
    <row r="6931" spans="3:11">
      <c r="C6931"/>
      <c r="K6931" s="73"/>
    </row>
    <row r="6932" spans="3:11">
      <c r="C6932"/>
      <c r="K6932" s="73"/>
    </row>
    <row r="6933" spans="3:11">
      <c r="C6933"/>
      <c r="K6933" s="73"/>
    </row>
    <row r="6934" spans="3:11">
      <c r="C6934"/>
      <c r="K6934" s="73"/>
    </row>
    <row r="6935" spans="3:11">
      <c r="C6935"/>
      <c r="K6935" s="73"/>
    </row>
    <row r="6936" spans="3:11">
      <c r="C6936"/>
      <c r="K6936" s="73"/>
    </row>
    <row r="6937" spans="3:11">
      <c r="C6937"/>
      <c r="K6937" s="73"/>
    </row>
    <row r="6938" spans="3:11">
      <c r="C6938"/>
      <c r="K6938" s="73"/>
    </row>
    <row r="6939" spans="3:11">
      <c r="C6939"/>
      <c r="K6939" s="73"/>
    </row>
    <row r="6940" spans="3:11">
      <c r="C6940"/>
      <c r="K6940" s="73"/>
    </row>
    <row r="6941" spans="3:11">
      <c r="C6941"/>
      <c r="K6941" s="73"/>
    </row>
    <row r="6942" spans="3:11">
      <c r="C6942"/>
      <c r="K6942" s="73"/>
    </row>
    <row r="6943" spans="3:11">
      <c r="C6943"/>
      <c r="K6943" s="73"/>
    </row>
    <row r="6944" spans="3:11">
      <c r="C6944"/>
      <c r="K6944" s="73"/>
    </row>
    <row r="6945" spans="3:11">
      <c r="C6945"/>
      <c r="K6945" s="73"/>
    </row>
    <row r="6946" spans="3:11">
      <c r="C6946"/>
      <c r="K6946" s="73"/>
    </row>
    <row r="6947" spans="3:11">
      <c r="C6947"/>
      <c r="K6947" s="73"/>
    </row>
    <row r="6948" spans="3:11">
      <c r="C6948"/>
      <c r="K6948" s="73"/>
    </row>
    <row r="6949" spans="3:11">
      <c r="C6949"/>
      <c r="K6949" s="73"/>
    </row>
    <row r="6950" spans="3:11">
      <c r="C6950"/>
      <c r="K6950" s="73"/>
    </row>
    <row r="6951" spans="3:11">
      <c r="C6951"/>
      <c r="K6951" s="73"/>
    </row>
    <row r="6952" spans="3:11">
      <c r="C6952"/>
      <c r="K6952" s="73"/>
    </row>
    <row r="6953" spans="3:11">
      <c r="C6953"/>
      <c r="K6953" s="73"/>
    </row>
    <row r="6954" spans="3:11">
      <c r="C6954"/>
      <c r="K6954" s="73"/>
    </row>
    <row r="6955" spans="3:11">
      <c r="C6955"/>
      <c r="K6955" s="73"/>
    </row>
    <row r="6956" spans="3:11">
      <c r="C6956"/>
      <c r="K6956" s="73"/>
    </row>
    <row r="6957" spans="3:11">
      <c r="C6957"/>
      <c r="K6957" s="73"/>
    </row>
    <row r="6958" spans="3:11">
      <c r="C6958"/>
      <c r="K6958" s="73"/>
    </row>
    <row r="6959" spans="3:11">
      <c r="C6959"/>
      <c r="K6959" s="73"/>
    </row>
    <row r="6960" spans="3:11">
      <c r="C6960"/>
      <c r="K6960" s="73"/>
    </row>
    <row r="6961" spans="3:11">
      <c r="C6961"/>
      <c r="K6961" s="73"/>
    </row>
    <row r="6962" spans="3:11">
      <c r="C6962"/>
      <c r="K6962" s="73"/>
    </row>
    <row r="6963" spans="3:11">
      <c r="C6963"/>
      <c r="K6963" s="73"/>
    </row>
    <row r="6964" spans="3:11">
      <c r="C6964"/>
      <c r="K6964" s="73"/>
    </row>
    <row r="6965" spans="3:11">
      <c r="C6965"/>
      <c r="K6965" s="73"/>
    </row>
    <row r="6966" spans="3:11">
      <c r="C6966"/>
      <c r="K6966" s="73"/>
    </row>
    <row r="6967" spans="3:11">
      <c r="C6967"/>
      <c r="K6967" s="73"/>
    </row>
    <row r="6968" spans="3:11">
      <c r="C6968"/>
      <c r="K6968" s="73"/>
    </row>
    <row r="6969" spans="3:11">
      <c r="C6969"/>
      <c r="K6969" s="73"/>
    </row>
    <row r="6970" spans="3:11">
      <c r="C6970"/>
      <c r="K6970" s="73"/>
    </row>
    <row r="6971" spans="3:11">
      <c r="C6971"/>
      <c r="K6971" s="73"/>
    </row>
    <row r="6972" spans="3:11">
      <c r="C6972"/>
      <c r="K6972" s="73"/>
    </row>
    <row r="6973" spans="3:11">
      <c r="C6973"/>
      <c r="K6973" s="73"/>
    </row>
    <row r="6974" spans="3:11">
      <c r="C6974"/>
      <c r="K6974" s="73"/>
    </row>
    <row r="6975" spans="3:11">
      <c r="C6975"/>
      <c r="K6975" s="73"/>
    </row>
    <row r="6976" spans="3:11">
      <c r="C6976"/>
      <c r="K6976" s="73"/>
    </row>
    <row r="6977" spans="3:11">
      <c r="C6977"/>
      <c r="K6977" s="73"/>
    </row>
    <row r="6978" spans="3:11">
      <c r="C6978"/>
      <c r="K6978" s="73"/>
    </row>
    <row r="6979" spans="3:11">
      <c r="C6979"/>
      <c r="K6979" s="73"/>
    </row>
    <row r="6980" spans="3:11">
      <c r="C6980"/>
      <c r="K6980" s="73"/>
    </row>
    <row r="6981" spans="3:11">
      <c r="C6981"/>
      <c r="K6981" s="73"/>
    </row>
    <row r="6982" spans="3:11">
      <c r="C6982"/>
      <c r="K6982" s="73"/>
    </row>
    <row r="6983" spans="3:11">
      <c r="C6983"/>
      <c r="K6983" s="73"/>
    </row>
    <row r="6984" spans="3:11">
      <c r="C6984"/>
      <c r="K6984" s="73"/>
    </row>
    <row r="6985" spans="3:11">
      <c r="C6985"/>
      <c r="K6985" s="73"/>
    </row>
    <row r="6986" spans="3:11">
      <c r="C6986"/>
      <c r="K6986" s="73"/>
    </row>
    <row r="6987" spans="3:11">
      <c r="C6987"/>
      <c r="K6987" s="73"/>
    </row>
    <row r="6988" spans="3:11">
      <c r="C6988"/>
      <c r="K6988" s="73"/>
    </row>
    <row r="6989" spans="3:11">
      <c r="C6989"/>
      <c r="K6989" s="73"/>
    </row>
    <row r="6990" spans="3:11">
      <c r="C6990"/>
      <c r="K6990" s="73"/>
    </row>
    <row r="6991" spans="3:11">
      <c r="C6991"/>
      <c r="K6991" s="73"/>
    </row>
    <row r="6992" spans="3:11">
      <c r="C6992"/>
      <c r="K6992" s="73"/>
    </row>
    <row r="6993" spans="3:11">
      <c r="C6993"/>
      <c r="K6993" s="73"/>
    </row>
    <row r="6994" spans="3:11">
      <c r="C6994"/>
      <c r="K6994" s="73"/>
    </row>
    <row r="6995" spans="3:11">
      <c r="C6995"/>
      <c r="K6995" s="73"/>
    </row>
    <row r="6996" spans="3:11">
      <c r="C6996"/>
      <c r="K6996" s="73"/>
    </row>
    <row r="6997" spans="3:11">
      <c r="C6997"/>
      <c r="K6997" s="73"/>
    </row>
    <row r="6998" spans="3:11">
      <c r="C6998"/>
      <c r="K6998" s="73"/>
    </row>
    <row r="6999" spans="3:11">
      <c r="C6999"/>
      <c r="K6999" s="73"/>
    </row>
    <row r="7000" spans="3:11">
      <c r="C7000"/>
      <c r="K7000" s="73"/>
    </row>
    <row r="7001" spans="3:11">
      <c r="C7001"/>
      <c r="K7001" s="73"/>
    </row>
    <row r="7002" spans="3:11">
      <c r="C7002"/>
      <c r="K7002" s="73"/>
    </row>
    <row r="7003" spans="3:11">
      <c r="C7003"/>
      <c r="K7003" s="73"/>
    </row>
    <row r="7004" spans="3:11">
      <c r="C7004"/>
      <c r="K7004" s="73"/>
    </row>
    <row r="7005" spans="3:11">
      <c r="C7005"/>
      <c r="K7005" s="73"/>
    </row>
    <row r="7006" spans="3:11">
      <c r="C7006"/>
      <c r="K7006" s="73"/>
    </row>
    <row r="7007" spans="3:11">
      <c r="C7007"/>
      <c r="K7007" s="73"/>
    </row>
    <row r="7008" spans="3:11">
      <c r="C7008"/>
      <c r="K7008" s="73"/>
    </row>
    <row r="7009" spans="3:11">
      <c r="C7009"/>
      <c r="K7009" s="73"/>
    </row>
    <row r="7010" spans="3:11">
      <c r="C7010"/>
      <c r="K7010" s="73"/>
    </row>
    <row r="7011" spans="3:11">
      <c r="C7011"/>
      <c r="K7011" s="73"/>
    </row>
    <row r="7012" spans="3:11">
      <c r="C7012"/>
      <c r="K7012" s="73"/>
    </row>
    <row r="7013" spans="3:11">
      <c r="C7013"/>
      <c r="K7013" s="73"/>
    </row>
    <row r="7014" spans="3:11">
      <c r="C7014"/>
      <c r="K7014" s="73"/>
    </row>
    <row r="7015" spans="3:11">
      <c r="C7015"/>
      <c r="K7015" s="73"/>
    </row>
    <row r="7016" spans="3:11">
      <c r="C7016"/>
      <c r="K7016" s="73"/>
    </row>
    <row r="7017" spans="3:11">
      <c r="C7017"/>
      <c r="K7017" s="73"/>
    </row>
    <row r="7018" spans="3:11">
      <c r="C7018"/>
      <c r="K7018" s="73"/>
    </row>
    <row r="7019" spans="3:11">
      <c r="C7019"/>
      <c r="K7019" s="73"/>
    </row>
    <row r="7020" spans="3:11">
      <c r="C7020"/>
      <c r="K7020" s="73"/>
    </row>
    <row r="7021" spans="3:11">
      <c r="C7021"/>
      <c r="K7021" s="73"/>
    </row>
    <row r="7022" spans="3:11">
      <c r="C7022"/>
      <c r="K7022" s="73"/>
    </row>
    <row r="7023" spans="3:11">
      <c r="C7023"/>
      <c r="K7023" s="73"/>
    </row>
    <row r="7024" spans="3:11">
      <c r="C7024"/>
      <c r="K7024" s="73"/>
    </row>
    <row r="7025" spans="3:11">
      <c r="C7025"/>
      <c r="K7025" s="73"/>
    </row>
    <row r="7026" spans="3:11">
      <c r="C7026"/>
      <c r="K7026" s="73"/>
    </row>
    <row r="7027" spans="3:11">
      <c r="C7027"/>
      <c r="K7027" s="73"/>
    </row>
    <row r="7028" spans="3:11">
      <c r="C7028"/>
      <c r="K7028" s="73"/>
    </row>
    <row r="7029" spans="3:11">
      <c r="C7029"/>
      <c r="K7029" s="73"/>
    </row>
    <row r="7030" spans="3:11">
      <c r="C7030"/>
      <c r="K7030" s="73"/>
    </row>
    <row r="7031" spans="3:11">
      <c r="C7031"/>
      <c r="K7031" s="73"/>
    </row>
    <row r="7032" spans="3:11">
      <c r="C7032"/>
      <c r="K7032" s="73"/>
    </row>
    <row r="7033" spans="3:11">
      <c r="C7033"/>
      <c r="K7033" s="73"/>
    </row>
    <row r="7034" spans="3:11">
      <c r="C7034"/>
      <c r="K7034" s="73"/>
    </row>
    <row r="7035" spans="3:11">
      <c r="C7035"/>
      <c r="K7035" s="73"/>
    </row>
    <row r="7036" spans="3:11">
      <c r="C7036"/>
      <c r="K7036" s="73"/>
    </row>
    <row r="7037" spans="3:11">
      <c r="C7037"/>
      <c r="K7037" s="73"/>
    </row>
    <row r="7038" spans="3:11">
      <c r="C7038"/>
      <c r="K7038" s="73"/>
    </row>
    <row r="7039" spans="3:11">
      <c r="C7039"/>
      <c r="K7039" s="73"/>
    </row>
    <row r="7040" spans="3:11">
      <c r="C7040"/>
      <c r="K7040" s="73"/>
    </row>
    <row r="7041" spans="3:11">
      <c r="C7041"/>
      <c r="K7041" s="73"/>
    </row>
    <row r="7042" spans="3:11">
      <c r="C7042"/>
      <c r="K7042" s="73"/>
    </row>
    <row r="7043" spans="3:11">
      <c r="C7043"/>
      <c r="K7043" s="73"/>
    </row>
    <row r="7044" spans="3:11">
      <c r="C7044"/>
      <c r="K7044" s="73"/>
    </row>
    <row r="7045" spans="3:11">
      <c r="C7045"/>
      <c r="K7045" s="73"/>
    </row>
    <row r="7046" spans="3:11">
      <c r="C7046"/>
      <c r="K7046" s="73"/>
    </row>
    <row r="7047" spans="3:11">
      <c r="C7047"/>
      <c r="K7047" s="73"/>
    </row>
    <row r="7048" spans="3:11">
      <c r="C7048"/>
      <c r="K7048" s="73"/>
    </row>
    <row r="7049" spans="3:11">
      <c r="C7049"/>
      <c r="K7049" s="73"/>
    </row>
    <row r="7050" spans="3:11">
      <c r="C7050"/>
      <c r="K7050" s="73"/>
    </row>
    <row r="7051" spans="3:11">
      <c r="C7051"/>
      <c r="K7051" s="73"/>
    </row>
    <row r="7052" spans="3:11">
      <c r="C7052"/>
      <c r="K7052" s="73"/>
    </row>
    <row r="7053" spans="3:11">
      <c r="C7053"/>
      <c r="K7053" s="73"/>
    </row>
    <row r="7054" spans="3:11">
      <c r="C7054"/>
      <c r="K7054" s="73"/>
    </row>
    <row r="7055" spans="3:11">
      <c r="C7055"/>
      <c r="K7055" s="73"/>
    </row>
    <row r="7056" spans="3:11">
      <c r="C7056"/>
      <c r="K7056" s="73"/>
    </row>
    <row r="7057" spans="3:11">
      <c r="C7057"/>
      <c r="K7057" s="73"/>
    </row>
    <row r="7058" spans="3:11">
      <c r="C7058"/>
      <c r="K7058" s="73"/>
    </row>
    <row r="7059" spans="3:11">
      <c r="C7059"/>
      <c r="K7059" s="73"/>
    </row>
    <row r="7060" spans="3:11">
      <c r="C7060"/>
      <c r="K7060" s="73"/>
    </row>
    <row r="7061" spans="3:11">
      <c r="C7061"/>
      <c r="K7061" s="73"/>
    </row>
    <row r="7062" spans="3:11">
      <c r="C7062"/>
      <c r="K7062" s="73"/>
    </row>
    <row r="7063" spans="3:11">
      <c r="C7063"/>
      <c r="K7063" s="73"/>
    </row>
    <row r="7064" spans="3:11">
      <c r="C7064"/>
      <c r="K7064" s="73"/>
    </row>
    <row r="7065" spans="3:11">
      <c r="C7065"/>
      <c r="K7065" s="73"/>
    </row>
    <row r="7066" spans="3:11">
      <c r="C7066"/>
      <c r="K7066" s="73"/>
    </row>
    <row r="7067" spans="3:11">
      <c r="C7067"/>
      <c r="K7067" s="73"/>
    </row>
    <row r="7068" spans="3:11">
      <c r="C7068"/>
      <c r="K7068" s="73"/>
    </row>
    <row r="7069" spans="3:11">
      <c r="C7069"/>
      <c r="K7069" s="73"/>
    </row>
    <row r="7070" spans="3:11">
      <c r="C7070"/>
      <c r="K7070" s="73"/>
    </row>
    <row r="7071" spans="3:11">
      <c r="C7071"/>
      <c r="K7071" s="73"/>
    </row>
    <row r="7072" spans="3:11">
      <c r="C7072"/>
      <c r="K7072" s="73"/>
    </row>
    <row r="7073" spans="3:11">
      <c r="C7073"/>
      <c r="K7073" s="73"/>
    </row>
    <row r="7074" spans="3:11">
      <c r="C7074"/>
      <c r="K7074" s="73"/>
    </row>
    <row r="7075" spans="3:11">
      <c r="C7075"/>
      <c r="K7075" s="73"/>
    </row>
    <row r="7076" spans="3:11">
      <c r="C7076"/>
      <c r="K7076" s="73"/>
    </row>
    <row r="7077" spans="3:11">
      <c r="C7077"/>
      <c r="K7077" s="73"/>
    </row>
    <row r="7078" spans="3:11">
      <c r="C7078"/>
      <c r="K7078" s="73"/>
    </row>
    <row r="7079" spans="3:11">
      <c r="C7079"/>
      <c r="K7079" s="73"/>
    </row>
    <row r="7080" spans="3:11">
      <c r="C7080"/>
      <c r="K7080" s="73"/>
    </row>
    <row r="7081" spans="3:11">
      <c r="C7081"/>
      <c r="K7081" s="73"/>
    </row>
    <row r="7082" spans="3:11">
      <c r="C7082"/>
      <c r="K7082" s="73"/>
    </row>
    <row r="7083" spans="3:11">
      <c r="C7083"/>
      <c r="K7083" s="73"/>
    </row>
    <row r="7084" spans="3:11">
      <c r="C7084"/>
      <c r="K7084" s="73"/>
    </row>
    <row r="7085" spans="3:11">
      <c r="C7085"/>
      <c r="K7085" s="73"/>
    </row>
    <row r="7086" spans="3:11">
      <c r="C7086"/>
      <c r="K7086" s="73"/>
    </row>
    <row r="7087" spans="3:11">
      <c r="C7087"/>
      <c r="K7087" s="73"/>
    </row>
    <row r="7088" spans="3:11">
      <c r="C7088"/>
      <c r="K7088" s="73"/>
    </row>
    <row r="7089" spans="3:11">
      <c r="C7089"/>
      <c r="K7089" s="73"/>
    </row>
    <row r="7090" spans="3:11">
      <c r="C7090"/>
      <c r="K7090" s="73"/>
    </row>
    <row r="7091" spans="3:11">
      <c r="C7091"/>
      <c r="K7091" s="73"/>
    </row>
    <row r="7092" spans="3:11">
      <c r="C7092"/>
      <c r="K7092" s="73"/>
    </row>
    <row r="7093" spans="3:11">
      <c r="C7093"/>
      <c r="K7093" s="73"/>
    </row>
    <row r="7094" spans="3:11">
      <c r="C7094"/>
      <c r="K7094" s="73"/>
    </row>
    <row r="7095" spans="3:11">
      <c r="C7095"/>
      <c r="K7095" s="73"/>
    </row>
    <row r="7096" spans="3:11">
      <c r="C7096"/>
      <c r="K7096" s="73"/>
    </row>
    <row r="7097" spans="3:11">
      <c r="C7097"/>
      <c r="K7097" s="73"/>
    </row>
    <row r="7098" spans="3:11">
      <c r="C7098"/>
      <c r="K7098" s="73"/>
    </row>
    <row r="7099" spans="3:11">
      <c r="C7099"/>
      <c r="K7099" s="73"/>
    </row>
    <row r="7100" spans="3:11">
      <c r="C7100"/>
      <c r="K7100" s="73"/>
    </row>
    <row r="7101" spans="3:11">
      <c r="C7101"/>
      <c r="K7101" s="73"/>
    </row>
    <row r="7102" spans="3:11">
      <c r="C7102"/>
      <c r="K7102" s="73"/>
    </row>
    <row r="7103" spans="3:11">
      <c r="C7103"/>
      <c r="K7103" s="73"/>
    </row>
    <row r="7104" spans="3:11">
      <c r="C7104"/>
      <c r="K7104" s="73"/>
    </row>
    <row r="7105" spans="3:11">
      <c r="C7105"/>
      <c r="K7105" s="73"/>
    </row>
    <row r="7106" spans="3:11">
      <c r="C7106"/>
      <c r="K7106" s="73"/>
    </row>
    <row r="7107" spans="3:11">
      <c r="C7107"/>
      <c r="K7107" s="73"/>
    </row>
    <row r="7108" spans="3:11">
      <c r="C7108"/>
      <c r="K7108" s="73"/>
    </row>
    <row r="7109" spans="3:11">
      <c r="C7109"/>
      <c r="K7109" s="73"/>
    </row>
    <row r="7110" spans="3:11">
      <c r="C7110"/>
      <c r="K7110" s="73"/>
    </row>
    <row r="7111" spans="3:11">
      <c r="C7111"/>
      <c r="K7111" s="73"/>
    </row>
    <row r="7112" spans="3:11">
      <c r="C7112"/>
      <c r="K7112" s="73"/>
    </row>
    <row r="7113" spans="3:11">
      <c r="C7113"/>
      <c r="K7113" s="73"/>
    </row>
    <row r="7114" spans="3:11">
      <c r="C7114"/>
      <c r="K7114" s="73"/>
    </row>
    <row r="7115" spans="3:11">
      <c r="C7115"/>
      <c r="K7115" s="73"/>
    </row>
    <row r="7116" spans="3:11">
      <c r="C7116"/>
      <c r="K7116" s="73"/>
    </row>
    <row r="7117" spans="3:11">
      <c r="C7117"/>
      <c r="K7117" s="73"/>
    </row>
    <row r="7118" spans="3:11">
      <c r="C7118"/>
      <c r="K7118" s="73"/>
    </row>
    <row r="7119" spans="3:11">
      <c r="C7119"/>
      <c r="K7119" s="73"/>
    </row>
    <row r="7120" spans="3:11">
      <c r="C7120"/>
      <c r="K7120" s="73"/>
    </row>
    <row r="7121" spans="3:11">
      <c r="C7121"/>
      <c r="K7121" s="73"/>
    </row>
    <row r="7122" spans="3:11">
      <c r="C7122"/>
      <c r="K7122" s="73"/>
    </row>
    <row r="7123" spans="3:11">
      <c r="C7123"/>
      <c r="K7123" s="73"/>
    </row>
    <row r="7124" spans="3:11">
      <c r="C7124"/>
      <c r="K7124" s="73"/>
    </row>
    <row r="7125" spans="3:11">
      <c r="C7125"/>
      <c r="K7125" s="73"/>
    </row>
    <row r="7126" spans="3:11">
      <c r="C7126"/>
      <c r="K7126" s="73"/>
    </row>
    <row r="7127" spans="3:11">
      <c r="C7127"/>
      <c r="K7127" s="73"/>
    </row>
    <row r="7128" spans="3:11">
      <c r="C7128"/>
      <c r="K7128" s="73"/>
    </row>
    <row r="7129" spans="3:11">
      <c r="C7129"/>
      <c r="K7129" s="73"/>
    </row>
    <row r="7130" spans="3:11">
      <c r="C7130"/>
      <c r="K7130" s="73"/>
    </row>
    <row r="7131" spans="3:11">
      <c r="C7131"/>
      <c r="K7131" s="73"/>
    </row>
    <row r="7132" spans="3:11">
      <c r="C7132"/>
      <c r="K7132" s="73"/>
    </row>
    <row r="7133" spans="3:11">
      <c r="C7133"/>
      <c r="K7133" s="73"/>
    </row>
    <row r="7134" spans="3:11">
      <c r="C7134"/>
      <c r="K7134" s="73"/>
    </row>
    <row r="7135" spans="3:11">
      <c r="C7135"/>
      <c r="K7135" s="73"/>
    </row>
    <row r="7136" spans="3:11">
      <c r="C7136"/>
      <c r="K7136" s="73"/>
    </row>
    <row r="7137" spans="3:11">
      <c r="C7137"/>
      <c r="K7137" s="73"/>
    </row>
    <row r="7138" spans="3:11">
      <c r="C7138"/>
      <c r="K7138" s="73"/>
    </row>
    <row r="7139" spans="3:11">
      <c r="C7139"/>
      <c r="K7139" s="73"/>
    </row>
    <row r="7140" spans="3:11">
      <c r="C7140"/>
      <c r="K7140" s="73"/>
    </row>
    <row r="7141" spans="3:11">
      <c r="C7141"/>
      <c r="K7141" s="73"/>
    </row>
    <row r="7142" spans="3:11">
      <c r="C7142"/>
      <c r="K7142" s="73"/>
    </row>
    <row r="7143" spans="3:11">
      <c r="C7143"/>
      <c r="K7143" s="73"/>
    </row>
    <row r="7144" spans="3:11">
      <c r="C7144"/>
      <c r="K7144" s="73"/>
    </row>
    <row r="7145" spans="3:11">
      <c r="C7145"/>
      <c r="K7145" s="73"/>
    </row>
    <row r="7146" spans="3:11">
      <c r="C7146"/>
      <c r="K7146" s="73"/>
    </row>
    <row r="7147" spans="3:11">
      <c r="C7147"/>
      <c r="K7147" s="73"/>
    </row>
    <row r="7148" spans="3:11">
      <c r="C7148"/>
      <c r="K7148" s="73"/>
    </row>
    <row r="7149" spans="3:11">
      <c r="C7149"/>
      <c r="K7149" s="73"/>
    </row>
    <row r="7150" spans="3:11">
      <c r="C7150"/>
      <c r="K7150" s="73"/>
    </row>
    <row r="7151" spans="3:11">
      <c r="C7151"/>
      <c r="K7151" s="73"/>
    </row>
    <row r="7152" spans="3:11">
      <c r="C7152"/>
      <c r="K7152" s="73"/>
    </row>
    <row r="7153" spans="3:11">
      <c r="C7153"/>
      <c r="K7153" s="73"/>
    </row>
    <row r="7154" spans="3:11">
      <c r="C7154"/>
      <c r="K7154" s="73"/>
    </row>
    <row r="7155" spans="3:11">
      <c r="C7155"/>
      <c r="K7155" s="73"/>
    </row>
    <row r="7156" spans="3:11">
      <c r="C7156"/>
      <c r="K7156" s="73"/>
    </row>
    <row r="7157" spans="3:11">
      <c r="C7157"/>
      <c r="K7157" s="73"/>
    </row>
    <row r="7158" spans="3:11">
      <c r="C7158"/>
      <c r="K7158" s="73"/>
    </row>
    <row r="7159" spans="3:11">
      <c r="C7159"/>
      <c r="K7159" s="73"/>
    </row>
    <row r="7160" spans="3:11">
      <c r="C7160"/>
      <c r="K7160" s="73"/>
    </row>
    <row r="7161" spans="3:11">
      <c r="C7161"/>
      <c r="K7161" s="73"/>
    </row>
    <row r="7162" spans="3:11">
      <c r="C7162"/>
      <c r="K7162" s="73"/>
    </row>
    <row r="7163" spans="3:11">
      <c r="C7163"/>
      <c r="K7163" s="73"/>
    </row>
    <row r="7164" spans="3:11">
      <c r="C7164"/>
      <c r="K7164" s="73"/>
    </row>
    <row r="7165" spans="3:11">
      <c r="C7165"/>
      <c r="K7165" s="73"/>
    </row>
    <row r="7166" spans="3:11">
      <c r="C7166"/>
      <c r="K7166" s="73"/>
    </row>
    <row r="7167" spans="3:11">
      <c r="C7167"/>
      <c r="K7167" s="73"/>
    </row>
    <row r="7168" spans="3:11">
      <c r="C7168"/>
      <c r="K7168" s="73"/>
    </row>
    <row r="7169" spans="3:11">
      <c r="C7169"/>
      <c r="K7169" s="73"/>
    </row>
    <row r="7170" spans="3:11">
      <c r="C7170"/>
      <c r="K7170" s="73"/>
    </row>
    <row r="7171" spans="3:11">
      <c r="C7171"/>
      <c r="K7171" s="73"/>
    </row>
    <row r="7172" spans="3:11">
      <c r="C7172"/>
      <c r="K7172" s="73"/>
    </row>
    <row r="7173" spans="3:11">
      <c r="C7173"/>
      <c r="K7173" s="73"/>
    </row>
    <row r="7174" spans="3:11">
      <c r="C7174"/>
      <c r="K7174" s="73"/>
    </row>
    <row r="7175" spans="3:11">
      <c r="C7175"/>
      <c r="K7175" s="73"/>
    </row>
    <row r="7176" spans="3:11">
      <c r="C7176"/>
      <c r="K7176" s="73"/>
    </row>
    <row r="7177" spans="3:11">
      <c r="C7177"/>
      <c r="K7177" s="73"/>
    </row>
    <row r="7178" spans="3:11">
      <c r="C7178"/>
      <c r="K7178" s="73"/>
    </row>
    <row r="7179" spans="3:11">
      <c r="C7179"/>
      <c r="K7179" s="73"/>
    </row>
    <row r="7180" spans="3:11">
      <c r="C7180"/>
      <c r="K7180" s="73"/>
    </row>
    <row r="7181" spans="3:11">
      <c r="C7181"/>
      <c r="K7181" s="73"/>
    </row>
    <row r="7182" spans="3:11">
      <c r="C7182"/>
      <c r="K7182" s="73"/>
    </row>
    <row r="7183" spans="3:11">
      <c r="C7183"/>
      <c r="K7183" s="73"/>
    </row>
    <row r="7184" spans="3:11">
      <c r="C7184"/>
      <c r="K7184" s="73"/>
    </row>
    <row r="7185" spans="3:11">
      <c r="C7185"/>
      <c r="K7185" s="73"/>
    </row>
    <row r="7186" spans="3:11">
      <c r="C7186"/>
      <c r="K7186" s="73"/>
    </row>
    <row r="7187" spans="3:11">
      <c r="C7187"/>
      <c r="K7187" s="73"/>
    </row>
    <row r="7188" spans="3:11">
      <c r="C7188"/>
      <c r="K7188" s="73"/>
    </row>
    <row r="7189" spans="3:11">
      <c r="C7189"/>
      <c r="K7189" s="73"/>
    </row>
    <row r="7190" spans="3:11">
      <c r="C7190"/>
    </row>
    <row r="7191" spans="3:11">
      <c r="C7191"/>
    </row>
    <row r="7192" spans="3:11">
      <c r="C7192"/>
    </row>
    <row r="7193" spans="3:11">
      <c r="C7193"/>
    </row>
    <row r="7194" spans="3:11">
      <c r="C7194"/>
    </row>
    <row r="7195" spans="3:11">
      <c r="C7195"/>
    </row>
    <row r="7196" spans="3:11">
      <c r="C7196"/>
    </row>
    <row r="7197" spans="3:11">
      <c r="C7197"/>
    </row>
    <row r="7198" spans="3:11">
      <c r="C7198"/>
    </row>
    <row r="7199" spans="3:11">
      <c r="C7199"/>
    </row>
    <row r="7200" spans="3:11">
      <c r="C7200"/>
    </row>
    <row r="7201" spans="3:3">
      <c r="C7201"/>
    </row>
    <row r="7202" spans="3:3">
      <c r="C7202"/>
    </row>
    <row r="7203" spans="3:3">
      <c r="C7203"/>
    </row>
    <row r="7204" spans="3:3">
      <c r="C7204"/>
    </row>
    <row r="7205" spans="3:3">
      <c r="C7205"/>
    </row>
    <row r="7206" spans="3:3">
      <c r="C7206"/>
    </row>
    <row r="7207" spans="3:3">
      <c r="C7207"/>
    </row>
    <row r="7208" spans="3:3">
      <c r="C7208"/>
    </row>
    <row r="7209" spans="3:3">
      <c r="C7209"/>
    </row>
    <row r="7210" spans="3:3">
      <c r="C7210"/>
    </row>
    <row r="7211" spans="3:3">
      <c r="C7211"/>
    </row>
    <row r="7212" spans="3:3">
      <c r="C7212"/>
    </row>
    <row r="7213" spans="3:3">
      <c r="C7213"/>
    </row>
    <row r="7214" spans="3:3">
      <c r="C7214"/>
    </row>
    <row r="7215" spans="3:3">
      <c r="C7215"/>
    </row>
    <row r="7216" spans="3:3">
      <c r="C7216"/>
    </row>
    <row r="7217" spans="3:3">
      <c r="C7217"/>
    </row>
    <row r="7218" spans="3:3">
      <c r="C7218"/>
    </row>
    <row r="7219" spans="3:3">
      <c r="C7219"/>
    </row>
    <row r="7220" spans="3:3">
      <c r="C7220"/>
    </row>
    <row r="7221" spans="3:3">
      <c r="C7221"/>
    </row>
    <row r="7222" spans="3:3">
      <c r="C7222"/>
    </row>
    <row r="7223" spans="3:3">
      <c r="C7223"/>
    </row>
    <row r="7224" spans="3:3">
      <c r="C7224"/>
    </row>
    <row r="7225" spans="3:3">
      <c r="C7225"/>
    </row>
    <row r="7226" spans="3:3">
      <c r="C7226"/>
    </row>
    <row r="7227" spans="3:3">
      <c r="C7227"/>
    </row>
    <row r="7228" spans="3:3">
      <c r="C7228"/>
    </row>
    <row r="7229" spans="3:3">
      <c r="C7229"/>
    </row>
    <row r="7230" spans="3:3">
      <c r="C7230"/>
    </row>
    <row r="7231" spans="3:3">
      <c r="C7231"/>
    </row>
    <row r="7232" spans="3:3">
      <c r="C7232"/>
    </row>
    <row r="7233" spans="3:3">
      <c r="C7233"/>
    </row>
    <row r="7234" spans="3:3">
      <c r="C7234"/>
    </row>
    <row r="7235" spans="3:3">
      <c r="C7235"/>
    </row>
    <row r="7236" spans="3:3">
      <c r="C7236"/>
    </row>
    <row r="7237" spans="3:3">
      <c r="C7237"/>
    </row>
    <row r="7238" spans="3:3">
      <c r="C7238"/>
    </row>
    <row r="7239" spans="3:3">
      <c r="C7239"/>
    </row>
    <row r="7240" spans="3:3">
      <c r="C7240"/>
    </row>
    <row r="7241" spans="3:3">
      <c r="C7241"/>
    </row>
    <row r="7242" spans="3:3">
      <c r="C7242"/>
    </row>
    <row r="7243" spans="3:3">
      <c r="C7243"/>
    </row>
    <row r="7244" spans="3:3">
      <c r="C7244"/>
    </row>
    <row r="7245" spans="3:3">
      <c r="C7245"/>
    </row>
    <row r="7246" spans="3:3">
      <c r="C7246"/>
    </row>
    <row r="7247" spans="3:3">
      <c r="C7247"/>
    </row>
    <row r="7248" spans="3:3">
      <c r="C7248"/>
    </row>
    <row r="7249" spans="3:3">
      <c r="C7249"/>
    </row>
    <row r="7250" spans="3:3">
      <c r="C7250"/>
    </row>
    <row r="7251" spans="3:3">
      <c r="C7251"/>
    </row>
    <row r="7252" spans="3:3">
      <c r="C7252"/>
    </row>
    <row r="7253" spans="3:3">
      <c r="C7253"/>
    </row>
    <row r="7254" spans="3:3">
      <c r="C7254"/>
    </row>
    <row r="7255" spans="3:3">
      <c r="C7255"/>
    </row>
    <row r="7256" spans="3:3">
      <c r="C7256"/>
    </row>
    <row r="7257" spans="3:3">
      <c r="C7257"/>
    </row>
    <row r="7258" spans="3:3">
      <c r="C7258"/>
    </row>
    <row r="7259" spans="3:3">
      <c r="C7259"/>
    </row>
    <row r="7260" spans="3:3">
      <c r="C7260"/>
    </row>
    <row r="7261" spans="3:3">
      <c r="C7261"/>
    </row>
    <row r="7262" spans="3:3">
      <c r="C7262"/>
    </row>
    <row r="7263" spans="3:3">
      <c r="C7263"/>
    </row>
    <row r="7264" spans="3:3">
      <c r="C7264"/>
    </row>
    <row r="7265" spans="3:3">
      <c r="C7265"/>
    </row>
    <row r="7266" spans="3:3">
      <c r="C7266"/>
    </row>
    <row r="7267" spans="3:3">
      <c r="C7267"/>
    </row>
    <row r="7268" spans="3:3">
      <c r="C7268"/>
    </row>
    <row r="7269" spans="3:3">
      <c r="C7269"/>
    </row>
    <row r="7270" spans="3:3">
      <c r="C7270"/>
    </row>
    <row r="7271" spans="3:3">
      <c r="C7271"/>
    </row>
    <row r="7272" spans="3:3">
      <c r="C7272"/>
    </row>
    <row r="7273" spans="3:3">
      <c r="C7273"/>
    </row>
    <row r="7274" spans="3:3">
      <c r="C7274"/>
    </row>
    <row r="7275" spans="3:3">
      <c r="C7275"/>
    </row>
    <row r="7276" spans="3:3">
      <c r="C7276"/>
    </row>
    <row r="7277" spans="3:3">
      <c r="C7277"/>
    </row>
    <row r="7278" spans="3:3">
      <c r="C7278"/>
    </row>
    <row r="7279" spans="3:3">
      <c r="C7279"/>
    </row>
    <row r="7280" spans="3:3">
      <c r="C7280"/>
    </row>
    <row r="7281" spans="3:3">
      <c r="C7281"/>
    </row>
    <row r="7282" spans="3:3">
      <c r="C7282"/>
    </row>
    <row r="7283" spans="3:3">
      <c r="C7283"/>
    </row>
    <row r="7284" spans="3:3">
      <c r="C7284"/>
    </row>
    <row r="7285" spans="3:3">
      <c r="C7285"/>
    </row>
    <row r="7286" spans="3:3">
      <c r="C7286"/>
    </row>
    <row r="7287" spans="3:3">
      <c r="C7287"/>
    </row>
    <row r="7288" spans="3:3">
      <c r="C7288"/>
    </row>
    <row r="7289" spans="3:3">
      <c r="C7289"/>
    </row>
    <row r="7290" spans="3:3">
      <c r="C7290"/>
    </row>
    <row r="7291" spans="3:3">
      <c r="C7291"/>
    </row>
    <row r="7292" spans="3:3">
      <c r="C7292"/>
    </row>
    <row r="7293" spans="3:3">
      <c r="C7293"/>
    </row>
    <row r="7294" spans="3:3">
      <c r="C7294"/>
    </row>
    <row r="7295" spans="3:3">
      <c r="C7295"/>
    </row>
    <row r="7296" spans="3:3">
      <c r="C7296"/>
    </row>
    <row r="7297" spans="3:3">
      <c r="C7297"/>
    </row>
    <row r="7298" spans="3:3">
      <c r="C7298"/>
    </row>
    <row r="7299" spans="3:3">
      <c r="C7299"/>
    </row>
    <row r="7300" spans="3:3">
      <c r="C7300"/>
    </row>
    <row r="7301" spans="3:3">
      <c r="C7301"/>
    </row>
    <row r="7302" spans="3:3">
      <c r="C7302"/>
    </row>
    <row r="7303" spans="3:3">
      <c r="C7303"/>
    </row>
    <row r="7304" spans="3:3">
      <c r="C7304"/>
    </row>
    <row r="7305" spans="3:3">
      <c r="C7305"/>
    </row>
    <row r="7306" spans="3:3">
      <c r="C7306"/>
    </row>
    <row r="7307" spans="3:3">
      <c r="C7307"/>
    </row>
    <row r="7308" spans="3:3">
      <c r="C7308"/>
    </row>
    <row r="7309" spans="3:3">
      <c r="C7309"/>
    </row>
    <row r="7310" spans="3:3">
      <c r="C7310"/>
    </row>
    <row r="7311" spans="3:3">
      <c r="C7311"/>
    </row>
    <row r="7312" spans="3:3">
      <c r="C7312"/>
    </row>
    <row r="7313" spans="3:3">
      <c r="C7313"/>
    </row>
    <row r="7314" spans="3:3">
      <c r="C7314"/>
    </row>
    <row r="7315" spans="3:3">
      <c r="C7315"/>
    </row>
    <row r="7316" spans="3:3">
      <c r="C7316"/>
    </row>
    <row r="7317" spans="3:3">
      <c r="C7317"/>
    </row>
    <row r="7318" spans="3:3">
      <c r="C7318"/>
    </row>
    <row r="7319" spans="3:3">
      <c r="C7319"/>
    </row>
    <row r="7320" spans="3:3">
      <c r="C7320"/>
    </row>
    <row r="7321" spans="3:3">
      <c r="C7321"/>
    </row>
    <row r="7322" spans="3:3">
      <c r="C7322"/>
    </row>
    <row r="7323" spans="3:3">
      <c r="C7323"/>
    </row>
    <row r="7324" spans="3:3">
      <c r="C7324"/>
    </row>
    <row r="7325" spans="3:3">
      <c r="C7325"/>
    </row>
    <row r="7326" spans="3:3">
      <c r="C7326"/>
    </row>
    <row r="7327" spans="3:3">
      <c r="C7327"/>
    </row>
    <row r="7328" spans="3:3">
      <c r="C7328"/>
    </row>
    <row r="7329" spans="3:3">
      <c r="C7329"/>
    </row>
    <row r="7330" spans="3:3">
      <c r="C7330"/>
    </row>
    <row r="7331" spans="3:3">
      <c r="C7331"/>
    </row>
    <row r="7332" spans="3:3">
      <c r="C7332"/>
    </row>
    <row r="7333" spans="3:3">
      <c r="C7333"/>
    </row>
    <row r="7334" spans="3:3">
      <c r="C7334"/>
    </row>
    <row r="7335" spans="3:3">
      <c r="C7335"/>
    </row>
    <row r="7336" spans="3:3">
      <c r="C7336"/>
    </row>
    <row r="7337" spans="3:3">
      <c r="C7337"/>
    </row>
    <row r="7338" spans="3:3">
      <c r="C7338"/>
    </row>
    <row r="7339" spans="3:3">
      <c r="C7339"/>
    </row>
    <row r="7340" spans="3:3">
      <c r="C7340"/>
    </row>
    <row r="7341" spans="3:3">
      <c r="C7341"/>
    </row>
    <row r="7342" spans="3:3">
      <c r="C7342"/>
    </row>
    <row r="7343" spans="3:3">
      <c r="C7343"/>
    </row>
    <row r="7344" spans="3:3">
      <c r="C7344"/>
    </row>
    <row r="7345" spans="3:3">
      <c r="C7345"/>
    </row>
    <row r="7346" spans="3:3">
      <c r="C7346"/>
    </row>
    <row r="7347" spans="3:3">
      <c r="C7347"/>
    </row>
    <row r="7348" spans="3:3">
      <c r="C7348"/>
    </row>
    <row r="7349" spans="3:3">
      <c r="C7349"/>
    </row>
    <row r="7350" spans="3:3">
      <c r="C7350"/>
    </row>
    <row r="7351" spans="3:3">
      <c r="C7351"/>
    </row>
    <row r="7352" spans="3:3">
      <c r="C7352"/>
    </row>
    <row r="7353" spans="3:3">
      <c r="C7353"/>
    </row>
    <row r="7354" spans="3:3">
      <c r="C7354"/>
    </row>
    <row r="7355" spans="3:3">
      <c r="C7355"/>
    </row>
    <row r="7356" spans="3:3">
      <c r="C7356"/>
    </row>
    <row r="7357" spans="3:3">
      <c r="C7357"/>
    </row>
    <row r="7358" spans="3:3">
      <c r="C7358"/>
    </row>
    <row r="7359" spans="3:3">
      <c r="C7359"/>
    </row>
    <row r="7360" spans="3:3">
      <c r="C7360"/>
    </row>
    <row r="7361" spans="3:3">
      <c r="C7361"/>
    </row>
    <row r="7362" spans="3:3">
      <c r="C7362"/>
    </row>
    <row r="7363" spans="3:3">
      <c r="C7363"/>
    </row>
    <row r="7364" spans="3:3">
      <c r="C7364"/>
    </row>
    <row r="7365" spans="3:3">
      <c r="C7365"/>
    </row>
    <row r="7366" spans="3:3">
      <c r="C7366"/>
    </row>
    <row r="7367" spans="3:3">
      <c r="C7367"/>
    </row>
    <row r="7368" spans="3:3">
      <c r="C7368"/>
    </row>
    <row r="7369" spans="3:3">
      <c r="C7369"/>
    </row>
    <row r="7370" spans="3:3">
      <c r="C7370"/>
    </row>
    <row r="7371" spans="3:3">
      <c r="C7371"/>
    </row>
    <row r="7372" spans="3:3">
      <c r="C7372"/>
    </row>
    <row r="7373" spans="3:3">
      <c r="C7373"/>
    </row>
    <row r="7374" spans="3:3">
      <c r="C7374"/>
    </row>
    <row r="7375" spans="3:3">
      <c r="C7375"/>
    </row>
    <row r="7376" spans="3:3">
      <c r="C7376"/>
    </row>
    <row r="7377" spans="3:3">
      <c r="C7377"/>
    </row>
    <row r="7378" spans="3:3">
      <c r="C7378"/>
    </row>
    <row r="7379" spans="3:3">
      <c r="C7379"/>
    </row>
    <row r="7380" spans="3:3">
      <c r="C7380"/>
    </row>
    <row r="7381" spans="3:3">
      <c r="C7381"/>
    </row>
    <row r="7382" spans="3:3">
      <c r="C7382"/>
    </row>
    <row r="7383" spans="3:3">
      <c r="C7383"/>
    </row>
    <row r="7384" spans="3:3">
      <c r="C7384"/>
    </row>
    <row r="7385" spans="3:3">
      <c r="C7385"/>
    </row>
    <row r="7386" spans="3:3">
      <c r="C7386"/>
    </row>
    <row r="7387" spans="3:3">
      <c r="C7387"/>
    </row>
    <row r="7388" spans="3:3">
      <c r="C7388"/>
    </row>
    <row r="7389" spans="3:3">
      <c r="C7389"/>
    </row>
    <row r="7390" spans="3:3">
      <c r="C7390"/>
    </row>
    <row r="7391" spans="3:3">
      <c r="C7391"/>
    </row>
    <row r="7392" spans="3:3">
      <c r="C7392"/>
    </row>
    <row r="7393" spans="3:3">
      <c r="C7393"/>
    </row>
    <row r="7394" spans="3:3">
      <c r="C7394"/>
    </row>
    <row r="7395" spans="3:3">
      <c r="C7395"/>
    </row>
    <row r="7396" spans="3:3">
      <c r="C7396"/>
    </row>
    <row r="7397" spans="3:3">
      <c r="C7397"/>
    </row>
    <row r="7398" spans="3:3">
      <c r="C7398"/>
    </row>
    <row r="7399" spans="3:3">
      <c r="C7399"/>
    </row>
    <row r="7400" spans="3:3">
      <c r="C7400"/>
    </row>
    <row r="7401" spans="3:3">
      <c r="C7401"/>
    </row>
    <row r="7402" spans="3:3">
      <c r="C7402"/>
    </row>
    <row r="7403" spans="3:3">
      <c r="C7403"/>
    </row>
    <row r="7404" spans="3:3">
      <c r="C7404"/>
    </row>
    <row r="7405" spans="3:3">
      <c r="C7405"/>
    </row>
    <row r="7406" spans="3:3">
      <c r="C7406"/>
    </row>
    <row r="7407" spans="3:3">
      <c r="C7407"/>
    </row>
    <row r="7408" spans="3:3">
      <c r="C7408"/>
    </row>
    <row r="7409" spans="3:3">
      <c r="C7409"/>
    </row>
    <row r="7410" spans="3:3">
      <c r="C7410"/>
    </row>
    <row r="7411" spans="3:3">
      <c r="C7411"/>
    </row>
    <row r="7412" spans="3:3">
      <c r="C7412"/>
    </row>
    <row r="7413" spans="3:3">
      <c r="C7413"/>
    </row>
    <row r="7414" spans="3:3">
      <c r="C7414"/>
    </row>
    <row r="7415" spans="3:3">
      <c r="C7415"/>
    </row>
    <row r="7416" spans="3:3">
      <c r="C7416"/>
    </row>
    <row r="7417" spans="3:3">
      <c r="C7417"/>
    </row>
    <row r="7418" spans="3:3">
      <c r="C7418"/>
    </row>
    <row r="7419" spans="3:3">
      <c r="C7419"/>
    </row>
    <row r="7420" spans="3:3">
      <c r="C7420"/>
    </row>
    <row r="7421" spans="3:3">
      <c r="C7421"/>
    </row>
    <row r="7422" spans="3:3">
      <c r="C7422"/>
    </row>
    <row r="7423" spans="3:3">
      <c r="C7423"/>
    </row>
    <row r="7424" spans="3:3">
      <c r="C7424"/>
    </row>
    <row r="7425" spans="3:3">
      <c r="C7425"/>
    </row>
    <row r="7426" spans="3:3">
      <c r="C7426"/>
    </row>
    <row r="7427" spans="3:3">
      <c r="C7427"/>
    </row>
    <row r="7428" spans="3:3">
      <c r="C7428"/>
    </row>
    <row r="7429" spans="3:3">
      <c r="C7429"/>
    </row>
    <row r="7430" spans="3:3">
      <c r="C7430"/>
    </row>
    <row r="7431" spans="3:3">
      <c r="C7431"/>
    </row>
    <row r="7432" spans="3:3">
      <c r="C7432"/>
    </row>
    <row r="7433" spans="3:3">
      <c r="C7433"/>
    </row>
    <row r="7434" spans="3:3">
      <c r="C7434"/>
    </row>
    <row r="7435" spans="3:3">
      <c r="C7435"/>
    </row>
    <row r="7436" spans="3:3">
      <c r="C7436"/>
    </row>
    <row r="7437" spans="3:3">
      <c r="C7437"/>
    </row>
    <row r="7438" spans="3:3">
      <c r="C7438"/>
    </row>
    <row r="7439" spans="3:3">
      <c r="C7439"/>
    </row>
    <row r="7440" spans="3:3">
      <c r="C7440"/>
    </row>
    <row r="7441" spans="3:3">
      <c r="C7441"/>
    </row>
    <row r="7442" spans="3:3">
      <c r="C7442"/>
    </row>
    <row r="7443" spans="3:3">
      <c r="C7443"/>
    </row>
    <row r="7444" spans="3:3">
      <c r="C7444"/>
    </row>
    <row r="7445" spans="3:3">
      <c r="C7445"/>
    </row>
    <row r="7446" spans="3:3">
      <c r="C7446"/>
    </row>
    <row r="7447" spans="3:3">
      <c r="C7447"/>
    </row>
    <row r="7448" spans="3:3">
      <c r="C7448"/>
    </row>
    <row r="7449" spans="3:3">
      <c r="C7449"/>
    </row>
    <row r="7450" spans="3:3">
      <c r="C7450"/>
    </row>
    <row r="7451" spans="3:3">
      <c r="C7451"/>
    </row>
    <row r="7452" spans="3:3">
      <c r="C7452"/>
    </row>
    <row r="7453" spans="3:3">
      <c r="C7453"/>
    </row>
    <row r="7454" spans="3:3">
      <c r="C7454"/>
    </row>
    <row r="7455" spans="3:3">
      <c r="C7455"/>
    </row>
    <row r="7456" spans="3:3">
      <c r="C7456"/>
    </row>
    <row r="7457" spans="3:3">
      <c r="C7457"/>
    </row>
    <row r="7458" spans="3:3">
      <c r="C7458"/>
    </row>
    <row r="7459" spans="3:3">
      <c r="C7459"/>
    </row>
    <row r="7460" spans="3:3">
      <c r="C7460"/>
    </row>
    <row r="7461" spans="3:3">
      <c r="C7461"/>
    </row>
    <row r="7462" spans="3:3">
      <c r="C7462"/>
    </row>
    <row r="7463" spans="3:3">
      <c r="C7463"/>
    </row>
    <row r="7464" spans="3:3">
      <c r="C7464"/>
    </row>
    <row r="7465" spans="3:3">
      <c r="C7465"/>
    </row>
    <row r="7466" spans="3:3">
      <c r="C7466"/>
    </row>
    <row r="7467" spans="3:3">
      <c r="C7467"/>
    </row>
    <row r="7468" spans="3:3">
      <c r="C7468"/>
    </row>
    <row r="7469" spans="3:3">
      <c r="C7469"/>
    </row>
    <row r="7470" spans="3:3">
      <c r="C7470"/>
    </row>
    <row r="7471" spans="3:3">
      <c r="C7471"/>
    </row>
    <row r="7472" spans="3:3">
      <c r="C7472"/>
    </row>
    <row r="7473" spans="3:3">
      <c r="C7473"/>
    </row>
    <row r="7474" spans="3:3">
      <c r="C7474"/>
    </row>
    <row r="7475" spans="3:3">
      <c r="C7475"/>
    </row>
    <row r="7476" spans="3:3">
      <c r="C7476"/>
    </row>
    <row r="7477" spans="3:3">
      <c r="C7477"/>
    </row>
    <row r="7478" spans="3:3">
      <c r="C7478"/>
    </row>
    <row r="7479" spans="3:3">
      <c r="C7479"/>
    </row>
    <row r="7480" spans="3:3">
      <c r="C7480"/>
    </row>
    <row r="7481" spans="3:3">
      <c r="C7481"/>
    </row>
    <row r="7482" spans="3:3">
      <c r="C7482"/>
    </row>
    <row r="7483" spans="3:3">
      <c r="C7483"/>
    </row>
    <row r="7484" spans="3:3">
      <c r="C7484"/>
    </row>
    <row r="7485" spans="3:3">
      <c r="C7485"/>
    </row>
    <row r="7486" spans="3:3">
      <c r="C7486"/>
    </row>
    <row r="7487" spans="3:3">
      <c r="C7487"/>
    </row>
    <row r="7488" spans="3:3">
      <c r="C7488"/>
    </row>
    <row r="7489" spans="3:3">
      <c r="C7489"/>
    </row>
    <row r="7490" spans="3:3">
      <c r="C7490"/>
    </row>
    <row r="7491" spans="3:3">
      <c r="C7491"/>
    </row>
    <row r="7492" spans="3:3">
      <c r="C7492"/>
    </row>
    <row r="7493" spans="3:3">
      <c r="C7493"/>
    </row>
    <row r="7494" spans="3:3">
      <c r="C7494"/>
    </row>
    <row r="7495" spans="3:3">
      <c r="C7495"/>
    </row>
    <row r="7496" spans="3:3">
      <c r="C7496"/>
    </row>
    <row r="7497" spans="3:3">
      <c r="C7497"/>
    </row>
    <row r="7498" spans="3:3">
      <c r="C7498"/>
    </row>
    <row r="7499" spans="3:3">
      <c r="C7499"/>
    </row>
    <row r="7500" spans="3:3">
      <c r="C7500"/>
    </row>
    <row r="7501" spans="3:3">
      <c r="C7501"/>
    </row>
    <row r="7502" spans="3:3">
      <c r="C7502"/>
    </row>
    <row r="7503" spans="3:3">
      <c r="C7503"/>
    </row>
    <row r="7504" spans="3:3">
      <c r="C7504"/>
    </row>
    <row r="7505" spans="3:3">
      <c r="C7505"/>
    </row>
    <row r="7506" spans="3:3">
      <c r="C7506"/>
    </row>
    <row r="7507" spans="3:3">
      <c r="C7507"/>
    </row>
    <row r="7508" spans="3:3">
      <c r="C7508"/>
    </row>
    <row r="7509" spans="3:3">
      <c r="C7509"/>
    </row>
    <row r="7510" spans="3:3">
      <c r="C7510"/>
    </row>
    <row r="7511" spans="3:3">
      <c r="C7511"/>
    </row>
    <row r="7512" spans="3:3">
      <c r="C7512"/>
    </row>
    <row r="7513" spans="3:3">
      <c r="C7513"/>
    </row>
    <row r="7514" spans="3:3">
      <c r="C7514"/>
    </row>
    <row r="7515" spans="3:3">
      <c r="C7515"/>
    </row>
    <row r="7516" spans="3:3">
      <c r="C7516"/>
    </row>
    <row r="7517" spans="3:3">
      <c r="C7517"/>
    </row>
    <row r="7518" spans="3:3">
      <c r="C7518"/>
    </row>
    <row r="7519" spans="3:3">
      <c r="C7519"/>
    </row>
    <row r="7520" spans="3:3">
      <c r="C7520"/>
    </row>
    <row r="7521" spans="3:3">
      <c r="C7521"/>
    </row>
    <row r="7522" spans="3:3">
      <c r="C7522"/>
    </row>
    <row r="7523" spans="3:3">
      <c r="C7523"/>
    </row>
    <row r="7524" spans="3:3">
      <c r="C7524"/>
    </row>
    <row r="7525" spans="3:3">
      <c r="C7525"/>
    </row>
    <row r="7526" spans="3:3">
      <c r="C7526"/>
    </row>
    <row r="7527" spans="3:3">
      <c r="C7527"/>
    </row>
    <row r="7528" spans="3:3">
      <c r="C7528"/>
    </row>
    <row r="7529" spans="3:3">
      <c r="C7529"/>
    </row>
    <row r="7530" spans="3:3">
      <c r="C7530"/>
    </row>
    <row r="7531" spans="3:3">
      <c r="C7531"/>
    </row>
    <row r="7532" spans="3:3">
      <c r="C7532"/>
    </row>
    <row r="7533" spans="3:3">
      <c r="C7533"/>
    </row>
    <row r="7534" spans="3:3">
      <c r="C7534"/>
    </row>
    <row r="7535" spans="3:3">
      <c r="C7535"/>
    </row>
    <row r="7536" spans="3:3">
      <c r="C7536"/>
    </row>
    <row r="7537" spans="3:3">
      <c r="C7537"/>
    </row>
    <row r="7538" spans="3:3">
      <c r="C7538"/>
    </row>
    <row r="7539" spans="3:3">
      <c r="C7539"/>
    </row>
    <row r="7540" spans="3:3">
      <c r="C7540"/>
    </row>
    <row r="7541" spans="3:3">
      <c r="C7541"/>
    </row>
    <row r="7542" spans="3:3">
      <c r="C7542"/>
    </row>
    <row r="7543" spans="3:3">
      <c r="C7543"/>
    </row>
    <row r="7544" spans="3:3">
      <c r="C7544"/>
    </row>
    <row r="7545" spans="3:3">
      <c r="C7545"/>
    </row>
    <row r="7546" spans="3:3">
      <c r="C7546"/>
    </row>
    <row r="7547" spans="3:3">
      <c r="C7547"/>
    </row>
    <row r="7548" spans="3:3">
      <c r="C7548"/>
    </row>
    <row r="7549" spans="3:3">
      <c r="C7549"/>
    </row>
    <row r="7550" spans="3:3">
      <c r="C7550"/>
    </row>
    <row r="7551" spans="3:3">
      <c r="C7551"/>
    </row>
    <row r="7552" spans="3:3">
      <c r="C7552"/>
    </row>
    <row r="7553" spans="3:3">
      <c r="C7553"/>
    </row>
    <row r="7554" spans="3:3">
      <c r="C7554"/>
    </row>
    <row r="7555" spans="3:3">
      <c r="C7555"/>
    </row>
    <row r="7556" spans="3:3">
      <c r="C7556"/>
    </row>
    <row r="7557" spans="3:3">
      <c r="C7557"/>
    </row>
    <row r="7558" spans="3:3">
      <c r="C7558"/>
    </row>
    <row r="7559" spans="3:3">
      <c r="C7559"/>
    </row>
    <row r="7560" spans="3:3">
      <c r="C7560"/>
    </row>
    <row r="7561" spans="3:3">
      <c r="C7561"/>
    </row>
    <row r="7562" spans="3:3">
      <c r="C7562"/>
    </row>
    <row r="7563" spans="3:3">
      <c r="C7563"/>
    </row>
    <row r="7564" spans="3:3">
      <c r="C7564"/>
    </row>
    <row r="7565" spans="3:3">
      <c r="C7565"/>
    </row>
    <row r="7566" spans="3:3">
      <c r="C7566"/>
    </row>
    <row r="7567" spans="3:3">
      <c r="C7567"/>
    </row>
    <row r="7568" spans="3:3">
      <c r="C7568"/>
    </row>
    <row r="7569" spans="3:3">
      <c r="C7569"/>
    </row>
    <row r="7570" spans="3:3">
      <c r="C7570"/>
    </row>
    <row r="7571" spans="3:3">
      <c r="C7571"/>
    </row>
    <row r="7572" spans="3:3">
      <c r="C7572"/>
    </row>
    <row r="7573" spans="3:3">
      <c r="C7573"/>
    </row>
    <row r="7574" spans="3:3">
      <c r="C7574"/>
    </row>
    <row r="7575" spans="3:3">
      <c r="C7575"/>
    </row>
    <row r="7576" spans="3:3">
      <c r="C7576"/>
    </row>
    <row r="7577" spans="3:3">
      <c r="C7577"/>
    </row>
    <row r="7578" spans="3:3">
      <c r="C7578"/>
    </row>
    <row r="7579" spans="3:3">
      <c r="C7579"/>
    </row>
    <row r="7580" spans="3:3">
      <c r="C7580"/>
    </row>
    <row r="7581" spans="3:3">
      <c r="C7581"/>
    </row>
    <row r="7582" spans="3:3">
      <c r="C7582"/>
    </row>
    <row r="7583" spans="3:3">
      <c r="C7583"/>
    </row>
    <row r="7584" spans="3:3">
      <c r="C7584"/>
    </row>
    <row r="7585" spans="3:3">
      <c r="C7585"/>
    </row>
    <row r="7586" spans="3:3">
      <c r="C7586"/>
    </row>
    <row r="7587" spans="3:3">
      <c r="C7587"/>
    </row>
    <row r="7588" spans="3:3">
      <c r="C7588"/>
    </row>
    <row r="7589" spans="3:3">
      <c r="C7589"/>
    </row>
    <row r="7590" spans="3:3">
      <c r="C7590"/>
    </row>
    <row r="7591" spans="3:3">
      <c r="C7591"/>
    </row>
    <row r="7592" spans="3:3">
      <c r="C7592"/>
    </row>
    <row r="7593" spans="3:3">
      <c r="C7593"/>
    </row>
    <row r="7594" spans="3:3">
      <c r="C7594"/>
    </row>
    <row r="7595" spans="3:3">
      <c r="C7595"/>
    </row>
    <row r="7596" spans="3:3">
      <c r="C7596"/>
    </row>
    <row r="7597" spans="3:3">
      <c r="C7597"/>
    </row>
    <row r="7598" spans="3:3">
      <c r="C7598"/>
    </row>
    <row r="7599" spans="3:3">
      <c r="C7599"/>
    </row>
    <row r="7600" spans="3:3">
      <c r="C7600"/>
    </row>
    <row r="7601" spans="3:3">
      <c r="C7601"/>
    </row>
    <row r="7602" spans="3:3">
      <c r="C7602"/>
    </row>
    <row r="7603" spans="3:3">
      <c r="C7603"/>
    </row>
    <row r="7604" spans="3:3">
      <c r="C7604"/>
    </row>
    <row r="7605" spans="3:3">
      <c r="C7605"/>
    </row>
    <row r="7606" spans="3:3">
      <c r="C7606"/>
    </row>
    <row r="7607" spans="3:3">
      <c r="C7607"/>
    </row>
    <row r="7608" spans="3:3">
      <c r="C7608"/>
    </row>
    <row r="7609" spans="3:3">
      <c r="C7609"/>
    </row>
    <row r="7610" spans="3:3">
      <c r="C7610"/>
    </row>
    <row r="7611" spans="3:3">
      <c r="C7611"/>
    </row>
    <row r="7612" spans="3:3">
      <c r="C7612"/>
    </row>
    <row r="7613" spans="3:3">
      <c r="C7613"/>
    </row>
    <row r="7614" spans="3:3">
      <c r="C7614"/>
    </row>
    <row r="7615" spans="3:3">
      <c r="C7615"/>
    </row>
    <row r="7616" spans="3:3">
      <c r="C7616"/>
    </row>
    <row r="7617" spans="3:3">
      <c r="C7617"/>
    </row>
    <row r="7618" spans="3:3">
      <c r="C7618"/>
    </row>
    <row r="7619" spans="3:3">
      <c r="C7619"/>
    </row>
    <row r="7620" spans="3:3">
      <c r="C7620"/>
    </row>
    <row r="7621" spans="3:3">
      <c r="C7621"/>
    </row>
    <row r="7622" spans="3:3">
      <c r="C7622"/>
    </row>
    <row r="7623" spans="3:3">
      <c r="C7623"/>
    </row>
    <row r="7624" spans="3:3">
      <c r="C7624"/>
    </row>
    <row r="7625" spans="3:3">
      <c r="C7625"/>
    </row>
    <row r="7626" spans="3:3">
      <c r="C7626"/>
    </row>
    <row r="7627" spans="3:3">
      <c r="C7627"/>
    </row>
    <row r="7628" spans="3:3">
      <c r="C7628"/>
    </row>
    <row r="7629" spans="3:3">
      <c r="C7629"/>
    </row>
    <row r="7630" spans="3:3">
      <c r="C7630"/>
    </row>
    <row r="7631" spans="3:3">
      <c r="C7631"/>
    </row>
    <row r="7632" spans="3:3">
      <c r="C7632"/>
    </row>
    <row r="7633" spans="3:3">
      <c r="C7633"/>
    </row>
    <row r="7634" spans="3:3">
      <c r="C7634"/>
    </row>
    <row r="7635" spans="3:3">
      <c r="C7635"/>
    </row>
    <row r="7636" spans="3:3">
      <c r="C7636"/>
    </row>
    <row r="7637" spans="3:3">
      <c r="C7637"/>
    </row>
    <row r="7638" spans="3:3">
      <c r="C7638"/>
    </row>
    <row r="7639" spans="3:3">
      <c r="C7639"/>
    </row>
    <row r="7640" spans="3:3">
      <c r="C7640"/>
    </row>
    <row r="7641" spans="3:3">
      <c r="C7641"/>
    </row>
    <row r="7642" spans="3:3">
      <c r="C7642"/>
    </row>
    <row r="7643" spans="3:3">
      <c r="C7643"/>
    </row>
    <row r="7644" spans="3:3">
      <c r="C7644"/>
    </row>
    <row r="7645" spans="3:3">
      <c r="C7645"/>
    </row>
    <row r="7646" spans="3:3">
      <c r="C7646"/>
    </row>
    <row r="7647" spans="3:3">
      <c r="C7647"/>
    </row>
    <row r="7648" spans="3:3">
      <c r="C7648"/>
    </row>
    <row r="7649" spans="3:3">
      <c r="C7649"/>
    </row>
    <row r="7650" spans="3:3">
      <c r="C7650"/>
    </row>
    <row r="7651" spans="3:3">
      <c r="C7651"/>
    </row>
    <row r="7652" spans="3:3">
      <c r="C7652"/>
    </row>
    <row r="7653" spans="3:3">
      <c r="C7653"/>
    </row>
    <row r="7654" spans="3:3">
      <c r="C7654"/>
    </row>
    <row r="7655" spans="3:3">
      <c r="C7655"/>
    </row>
    <row r="7656" spans="3:3">
      <c r="C7656"/>
    </row>
    <row r="7657" spans="3:3">
      <c r="C7657"/>
    </row>
    <row r="7658" spans="3:3">
      <c r="C7658"/>
    </row>
    <row r="7659" spans="3:3">
      <c r="C7659"/>
    </row>
    <row r="7660" spans="3:3">
      <c r="C7660"/>
    </row>
    <row r="7661" spans="3:3">
      <c r="C7661"/>
    </row>
    <row r="7662" spans="3:3">
      <c r="C7662"/>
    </row>
    <row r="7663" spans="3:3">
      <c r="C7663"/>
    </row>
    <row r="7664" spans="3:3">
      <c r="C7664"/>
    </row>
    <row r="7665" spans="3:3">
      <c r="C7665"/>
    </row>
    <row r="7666" spans="3:3">
      <c r="C7666"/>
    </row>
    <row r="7667" spans="3:3">
      <c r="C7667"/>
    </row>
    <row r="7668" spans="3:3">
      <c r="C7668"/>
    </row>
    <row r="7669" spans="3:3">
      <c r="C7669"/>
    </row>
    <row r="7670" spans="3:3">
      <c r="C7670"/>
    </row>
    <row r="7671" spans="3:3">
      <c r="C7671"/>
    </row>
    <row r="7672" spans="3:3">
      <c r="C7672"/>
    </row>
    <row r="7673" spans="3:3">
      <c r="C7673"/>
    </row>
    <row r="7674" spans="3:3">
      <c r="C7674"/>
    </row>
    <row r="7675" spans="3:3">
      <c r="C7675"/>
    </row>
    <row r="7676" spans="3:3">
      <c r="C7676"/>
    </row>
    <row r="7677" spans="3:3">
      <c r="C7677"/>
    </row>
    <row r="7678" spans="3:3">
      <c r="C7678"/>
    </row>
    <row r="7679" spans="3:3">
      <c r="C7679"/>
    </row>
    <row r="7680" spans="3:3">
      <c r="C7680"/>
    </row>
    <row r="7681" spans="3:3">
      <c r="C7681"/>
    </row>
    <row r="7682" spans="3:3">
      <c r="C7682"/>
    </row>
    <row r="7683" spans="3:3">
      <c r="C7683"/>
    </row>
    <row r="7684" spans="3:3">
      <c r="C7684"/>
    </row>
    <row r="7685" spans="3:3">
      <c r="C7685"/>
    </row>
    <row r="7686" spans="3:3">
      <c r="C7686"/>
    </row>
    <row r="7687" spans="3:3">
      <c r="C7687"/>
    </row>
    <row r="7688" spans="3:3">
      <c r="C7688"/>
    </row>
    <row r="7689" spans="3:3">
      <c r="C7689"/>
    </row>
    <row r="7690" spans="3:3">
      <c r="C7690"/>
    </row>
    <row r="7691" spans="3:3">
      <c r="C7691"/>
    </row>
    <row r="7692" spans="3:3">
      <c r="C7692"/>
    </row>
    <row r="7693" spans="3:3">
      <c r="C7693"/>
    </row>
    <row r="7694" spans="3:3">
      <c r="C7694"/>
    </row>
    <row r="7695" spans="3:3">
      <c r="C7695"/>
    </row>
    <row r="7696" spans="3:3">
      <c r="C7696"/>
    </row>
    <row r="7697" spans="3:3">
      <c r="C7697"/>
    </row>
    <row r="7698" spans="3:3">
      <c r="C7698"/>
    </row>
    <row r="7699" spans="3:3">
      <c r="C7699"/>
    </row>
    <row r="7700" spans="3:3">
      <c r="C7700"/>
    </row>
    <row r="7701" spans="3:3">
      <c r="C7701"/>
    </row>
    <row r="7702" spans="3:3">
      <c r="C7702"/>
    </row>
    <row r="7703" spans="3:3">
      <c r="C7703"/>
    </row>
    <row r="7704" spans="3:3">
      <c r="C7704"/>
    </row>
    <row r="7705" spans="3:3">
      <c r="C7705"/>
    </row>
    <row r="7706" spans="3:3">
      <c r="C7706"/>
    </row>
    <row r="7707" spans="3:3">
      <c r="C7707"/>
    </row>
    <row r="7708" spans="3:3">
      <c r="C7708"/>
    </row>
    <row r="7709" spans="3:3">
      <c r="C7709"/>
    </row>
    <row r="7710" spans="3:3">
      <c r="C7710"/>
    </row>
    <row r="7711" spans="3:3">
      <c r="C7711"/>
    </row>
    <row r="7712" spans="3:3">
      <c r="C7712"/>
    </row>
    <row r="7713" spans="3:3">
      <c r="C7713"/>
    </row>
    <row r="7714" spans="3:3">
      <c r="C7714"/>
    </row>
    <row r="7715" spans="3:3">
      <c r="C7715"/>
    </row>
    <row r="7716" spans="3:3">
      <c r="C7716"/>
    </row>
    <row r="7717" spans="3:3">
      <c r="C7717"/>
    </row>
    <row r="7718" spans="3:3">
      <c r="C7718"/>
    </row>
    <row r="7719" spans="3:3">
      <c r="C7719"/>
    </row>
    <row r="7720" spans="3:3">
      <c r="C7720"/>
    </row>
    <row r="7721" spans="3:3">
      <c r="C7721"/>
    </row>
    <row r="7722" spans="3:3">
      <c r="C7722"/>
    </row>
    <row r="7723" spans="3:3">
      <c r="C7723"/>
    </row>
    <row r="7724" spans="3:3">
      <c r="C7724"/>
    </row>
    <row r="7725" spans="3:3">
      <c r="C7725"/>
    </row>
    <row r="7726" spans="3:3">
      <c r="C7726"/>
    </row>
    <row r="7727" spans="3:3">
      <c r="C7727"/>
    </row>
    <row r="7728" spans="3:3">
      <c r="C7728"/>
    </row>
    <row r="7729" spans="3:3">
      <c r="C7729"/>
    </row>
    <row r="7730" spans="3:3">
      <c r="C7730"/>
    </row>
    <row r="7731" spans="3:3">
      <c r="C7731"/>
    </row>
    <row r="7732" spans="3:3">
      <c r="C7732"/>
    </row>
    <row r="7733" spans="3:3">
      <c r="C7733"/>
    </row>
    <row r="7734" spans="3:3">
      <c r="C7734"/>
    </row>
    <row r="7735" spans="3:3">
      <c r="C7735"/>
    </row>
    <row r="7736" spans="3:3">
      <c r="C7736"/>
    </row>
    <row r="7737" spans="3:3">
      <c r="C7737"/>
    </row>
    <row r="7738" spans="3:3">
      <c r="C7738"/>
    </row>
    <row r="7739" spans="3:3">
      <c r="C7739"/>
    </row>
    <row r="7740" spans="3:3">
      <c r="C7740"/>
    </row>
    <row r="7741" spans="3:3">
      <c r="C7741"/>
    </row>
    <row r="7742" spans="3:3">
      <c r="C7742"/>
    </row>
    <row r="7743" spans="3:3">
      <c r="C7743"/>
    </row>
    <row r="7744" spans="3:3">
      <c r="C7744"/>
    </row>
    <row r="7745" spans="3:3">
      <c r="C7745"/>
    </row>
    <row r="7746" spans="3:3">
      <c r="C7746"/>
    </row>
    <row r="7747" spans="3:3">
      <c r="C7747"/>
    </row>
    <row r="7748" spans="3:3">
      <c r="C7748"/>
    </row>
    <row r="7749" spans="3:3">
      <c r="C7749"/>
    </row>
    <row r="7750" spans="3:3">
      <c r="C7750"/>
    </row>
    <row r="7751" spans="3:3">
      <c r="C7751"/>
    </row>
    <row r="7752" spans="3:3">
      <c r="C7752"/>
    </row>
    <row r="7753" spans="3:3">
      <c r="C7753"/>
    </row>
    <row r="7754" spans="3:3">
      <c r="C7754"/>
    </row>
    <row r="7755" spans="3:3">
      <c r="C7755"/>
    </row>
    <row r="7756" spans="3:3">
      <c r="C7756"/>
    </row>
    <row r="7757" spans="3:3">
      <c r="C7757"/>
    </row>
    <row r="7758" spans="3:3">
      <c r="C7758"/>
    </row>
    <row r="7759" spans="3:3">
      <c r="C7759"/>
    </row>
    <row r="7760" spans="3:3">
      <c r="C7760"/>
    </row>
    <row r="7761" spans="3:3">
      <c r="C7761"/>
    </row>
    <row r="7762" spans="3:3">
      <c r="C7762"/>
    </row>
    <row r="7763" spans="3:3">
      <c r="C7763"/>
    </row>
    <row r="7764" spans="3:3">
      <c r="C7764"/>
    </row>
    <row r="7765" spans="3:3">
      <c r="C7765"/>
    </row>
    <row r="7766" spans="3:3">
      <c r="C7766"/>
    </row>
    <row r="7767" spans="3:3">
      <c r="C7767"/>
    </row>
    <row r="7768" spans="3:3">
      <c r="C7768"/>
    </row>
    <row r="7769" spans="3:3">
      <c r="C7769"/>
    </row>
    <row r="7770" spans="3:3">
      <c r="C7770"/>
    </row>
    <row r="7771" spans="3:3">
      <c r="C7771"/>
    </row>
    <row r="7772" spans="3:3">
      <c r="C7772"/>
    </row>
    <row r="7773" spans="3:3">
      <c r="C7773"/>
    </row>
    <row r="7774" spans="3:3">
      <c r="C7774"/>
    </row>
    <row r="7775" spans="3:3">
      <c r="C7775"/>
    </row>
    <row r="7776" spans="3:3">
      <c r="C7776"/>
    </row>
    <row r="7777" spans="3:3">
      <c r="C7777"/>
    </row>
    <row r="7778" spans="3:3">
      <c r="C7778"/>
    </row>
    <row r="7779" spans="3:3">
      <c r="C7779"/>
    </row>
    <row r="7780" spans="3:3">
      <c r="C7780"/>
    </row>
    <row r="7781" spans="3:3">
      <c r="C7781"/>
    </row>
    <row r="7782" spans="3:3">
      <c r="C7782"/>
    </row>
    <row r="7783" spans="3:3">
      <c r="C7783"/>
    </row>
    <row r="7784" spans="3:3">
      <c r="C7784"/>
    </row>
    <row r="7785" spans="3:3">
      <c r="C7785"/>
    </row>
    <row r="7786" spans="3:3">
      <c r="C7786"/>
    </row>
    <row r="7787" spans="3:3">
      <c r="C7787"/>
    </row>
    <row r="7788" spans="3:3">
      <c r="C7788"/>
    </row>
    <row r="7789" spans="3:3">
      <c r="C7789"/>
    </row>
    <row r="7790" spans="3:3">
      <c r="C7790"/>
    </row>
    <row r="7791" spans="3:3">
      <c r="C7791"/>
    </row>
    <row r="7792" spans="3:3">
      <c r="C7792"/>
    </row>
    <row r="7793" spans="3:3">
      <c r="C7793"/>
    </row>
    <row r="7794" spans="3:3">
      <c r="C7794"/>
    </row>
    <row r="7795" spans="3:3">
      <c r="C7795"/>
    </row>
    <row r="7796" spans="3:3">
      <c r="C7796"/>
    </row>
    <row r="7797" spans="3:3">
      <c r="C7797"/>
    </row>
    <row r="7798" spans="3:3">
      <c r="C7798"/>
    </row>
    <row r="7799" spans="3:3">
      <c r="C7799"/>
    </row>
    <row r="7800" spans="3:3">
      <c r="C7800"/>
    </row>
    <row r="7801" spans="3:3">
      <c r="C7801"/>
    </row>
    <row r="7802" spans="3:3">
      <c r="C7802"/>
    </row>
    <row r="7803" spans="3:3">
      <c r="C7803"/>
    </row>
    <row r="7804" spans="3:3">
      <c r="C7804"/>
    </row>
    <row r="7805" spans="3:3">
      <c r="C7805"/>
    </row>
    <row r="7806" spans="3:3">
      <c r="C7806"/>
    </row>
    <row r="7807" spans="3:3">
      <c r="C7807"/>
    </row>
    <row r="7808" spans="3:3">
      <c r="C7808"/>
    </row>
    <row r="7809" spans="3:3">
      <c r="C7809"/>
    </row>
    <row r="7810" spans="3:3">
      <c r="C7810"/>
    </row>
    <row r="7811" spans="3:3">
      <c r="C7811"/>
    </row>
    <row r="7812" spans="3:3">
      <c r="C7812"/>
    </row>
    <row r="7813" spans="3:3">
      <c r="C7813"/>
    </row>
    <row r="7814" spans="3:3">
      <c r="C7814"/>
    </row>
    <row r="7815" spans="3:3">
      <c r="C7815"/>
    </row>
    <row r="7816" spans="3:3">
      <c r="C7816"/>
    </row>
    <row r="7817" spans="3:3">
      <c r="C7817"/>
    </row>
    <row r="7818" spans="3:3">
      <c r="C7818"/>
    </row>
    <row r="7819" spans="3:3">
      <c r="C7819"/>
    </row>
    <row r="7820" spans="3:3">
      <c r="C7820"/>
    </row>
    <row r="7821" spans="3:3">
      <c r="C7821"/>
    </row>
    <row r="7822" spans="3:3">
      <c r="C7822"/>
    </row>
    <row r="7823" spans="3:3">
      <c r="C7823"/>
    </row>
    <row r="7824" spans="3:3">
      <c r="C7824"/>
    </row>
    <row r="7825" spans="3:3">
      <c r="C7825"/>
    </row>
    <row r="7826" spans="3:3">
      <c r="C7826"/>
    </row>
    <row r="7827" spans="3:3">
      <c r="C7827"/>
    </row>
    <row r="7828" spans="3:3">
      <c r="C7828"/>
    </row>
    <row r="7829" spans="3:3">
      <c r="C7829"/>
    </row>
    <row r="7830" spans="3:3">
      <c r="C7830"/>
    </row>
    <row r="7831" spans="3:3">
      <c r="C7831"/>
    </row>
    <row r="7832" spans="3:3">
      <c r="C7832"/>
    </row>
    <row r="7833" spans="3:3">
      <c r="C7833"/>
    </row>
    <row r="7834" spans="3:3">
      <c r="C7834"/>
    </row>
    <row r="7835" spans="3:3">
      <c r="C7835"/>
    </row>
    <row r="7836" spans="3:3">
      <c r="C7836"/>
    </row>
    <row r="7837" spans="3:3">
      <c r="C7837"/>
    </row>
    <row r="7838" spans="3:3">
      <c r="C7838"/>
    </row>
    <row r="7839" spans="3:3">
      <c r="C7839"/>
    </row>
    <row r="7840" spans="3:3">
      <c r="C7840"/>
    </row>
    <row r="7841" spans="3:3">
      <c r="C7841"/>
    </row>
    <row r="7842" spans="3:3">
      <c r="C7842"/>
    </row>
    <row r="7843" spans="3:3">
      <c r="C7843"/>
    </row>
    <row r="7844" spans="3:3">
      <c r="C7844"/>
    </row>
    <row r="7845" spans="3:3">
      <c r="C7845"/>
    </row>
    <row r="7846" spans="3:3">
      <c r="C7846"/>
    </row>
    <row r="7847" spans="3:3">
      <c r="C7847"/>
    </row>
    <row r="7848" spans="3:3">
      <c r="C7848"/>
    </row>
    <row r="7849" spans="3:3">
      <c r="C7849"/>
    </row>
    <row r="7850" spans="3:3">
      <c r="C7850"/>
    </row>
    <row r="7851" spans="3:3">
      <c r="C7851"/>
    </row>
    <row r="7852" spans="3:3">
      <c r="C7852"/>
    </row>
    <row r="7853" spans="3:3">
      <c r="C7853"/>
    </row>
    <row r="7854" spans="3:3">
      <c r="C7854"/>
    </row>
    <row r="7855" spans="3:3">
      <c r="C7855"/>
    </row>
    <row r="7856" spans="3:3">
      <c r="C7856"/>
    </row>
    <row r="7857" spans="3:3">
      <c r="C7857"/>
    </row>
    <row r="7858" spans="3:3">
      <c r="C7858"/>
    </row>
    <row r="7859" spans="3:3">
      <c r="C7859"/>
    </row>
    <row r="7860" spans="3:3">
      <c r="C7860"/>
    </row>
    <row r="7861" spans="3:3">
      <c r="C7861"/>
    </row>
    <row r="7862" spans="3:3">
      <c r="C7862"/>
    </row>
    <row r="7863" spans="3:3">
      <c r="C7863"/>
    </row>
    <row r="7864" spans="3:3">
      <c r="C7864"/>
    </row>
    <row r="7865" spans="3:3">
      <c r="C7865"/>
    </row>
    <row r="7866" spans="3:3">
      <c r="C7866"/>
    </row>
    <row r="7867" spans="3:3">
      <c r="C7867"/>
    </row>
    <row r="7868" spans="3:3">
      <c r="C7868"/>
    </row>
    <row r="7869" spans="3:3">
      <c r="C7869"/>
    </row>
    <row r="7870" spans="3:3">
      <c r="C7870"/>
    </row>
    <row r="7871" spans="3:3">
      <c r="C7871"/>
    </row>
    <row r="7872" spans="3:3">
      <c r="C7872"/>
    </row>
    <row r="7873" spans="3:3">
      <c r="C7873"/>
    </row>
    <row r="7874" spans="3:3">
      <c r="C7874"/>
    </row>
    <row r="7875" spans="3:3">
      <c r="C7875"/>
    </row>
    <row r="7876" spans="3:3">
      <c r="C7876"/>
    </row>
    <row r="7877" spans="3:3">
      <c r="C7877"/>
    </row>
    <row r="7878" spans="3:3">
      <c r="C7878"/>
    </row>
    <row r="7879" spans="3:3">
      <c r="C7879"/>
    </row>
    <row r="7880" spans="3:3">
      <c r="C7880"/>
    </row>
    <row r="7881" spans="3:3">
      <c r="C7881"/>
    </row>
    <row r="7882" spans="3:3">
      <c r="C7882"/>
    </row>
    <row r="7883" spans="3:3">
      <c r="C7883"/>
    </row>
    <row r="7884" spans="3:3">
      <c r="C7884"/>
    </row>
    <row r="7885" spans="3:3">
      <c r="C7885"/>
    </row>
    <row r="7886" spans="3:3">
      <c r="C7886"/>
    </row>
    <row r="7887" spans="3:3">
      <c r="C7887"/>
    </row>
    <row r="7888" spans="3:3">
      <c r="C7888"/>
    </row>
    <row r="7889" spans="3:3">
      <c r="C7889"/>
    </row>
    <row r="7890" spans="3:3">
      <c r="C7890"/>
    </row>
    <row r="7891" spans="3:3">
      <c r="C7891"/>
    </row>
    <row r="7892" spans="3:3">
      <c r="C7892"/>
    </row>
    <row r="7893" spans="3:3">
      <c r="C7893"/>
    </row>
    <row r="7894" spans="3:3">
      <c r="C7894"/>
    </row>
    <row r="7895" spans="3:3">
      <c r="C7895"/>
    </row>
    <row r="7896" spans="3:3">
      <c r="C7896"/>
    </row>
    <row r="7897" spans="3:3">
      <c r="C7897"/>
    </row>
    <row r="7898" spans="3:3">
      <c r="C7898"/>
    </row>
    <row r="7899" spans="3:3">
      <c r="C7899"/>
    </row>
    <row r="7900" spans="3:3">
      <c r="C7900"/>
    </row>
    <row r="7901" spans="3:3">
      <c r="C7901"/>
    </row>
    <row r="7902" spans="3:3">
      <c r="C7902"/>
    </row>
    <row r="7903" spans="3:3">
      <c r="C7903"/>
    </row>
    <row r="7904" spans="3:3">
      <c r="C7904"/>
    </row>
    <row r="7905" spans="3:3">
      <c r="C7905"/>
    </row>
    <row r="7906" spans="3:3">
      <c r="C7906"/>
    </row>
    <row r="7907" spans="3:3">
      <c r="C7907"/>
    </row>
    <row r="7908" spans="3:3">
      <c r="C7908"/>
    </row>
    <row r="7909" spans="3:3">
      <c r="C7909"/>
    </row>
    <row r="7910" spans="3:3">
      <c r="C7910"/>
    </row>
    <row r="7911" spans="3:3">
      <c r="C7911"/>
    </row>
    <row r="7912" spans="3:3">
      <c r="C7912"/>
    </row>
    <row r="7913" spans="3:3">
      <c r="C7913"/>
    </row>
    <row r="7914" spans="3:3">
      <c r="C7914"/>
    </row>
    <row r="7915" spans="3:3">
      <c r="C7915"/>
    </row>
    <row r="7916" spans="3:3">
      <c r="C7916"/>
    </row>
    <row r="7917" spans="3:3">
      <c r="C7917"/>
    </row>
    <row r="7918" spans="3:3">
      <c r="C7918"/>
    </row>
    <row r="7919" spans="3:3">
      <c r="C7919"/>
    </row>
    <row r="7920" spans="3:3">
      <c r="C7920"/>
    </row>
    <row r="7921" spans="3:3">
      <c r="C7921"/>
    </row>
    <row r="7922" spans="3:3">
      <c r="C7922"/>
    </row>
    <row r="7923" spans="3:3">
      <c r="C7923"/>
    </row>
    <row r="7924" spans="3:3">
      <c r="C7924"/>
    </row>
    <row r="7925" spans="3:3">
      <c r="C7925"/>
    </row>
    <row r="7926" spans="3:3">
      <c r="C7926"/>
    </row>
    <row r="7927" spans="3:3">
      <c r="C7927"/>
    </row>
    <row r="7928" spans="3:3">
      <c r="C7928"/>
    </row>
    <row r="7929" spans="3:3">
      <c r="C7929"/>
    </row>
    <row r="7930" spans="3:3">
      <c r="C7930"/>
    </row>
    <row r="7931" spans="3:3">
      <c r="C7931"/>
    </row>
    <row r="7932" spans="3:3">
      <c r="C7932"/>
    </row>
    <row r="7933" spans="3:3">
      <c r="C7933"/>
    </row>
    <row r="7934" spans="3:3">
      <c r="C7934"/>
    </row>
    <row r="7935" spans="3:3">
      <c r="C7935"/>
    </row>
    <row r="7936" spans="3:3">
      <c r="C7936"/>
    </row>
    <row r="7937" spans="3:3">
      <c r="C7937"/>
    </row>
    <row r="7938" spans="3:3">
      <c r="C7938"/>
    </row>
    <row r="7939" spans="3:3">
      <c r="C7939"/>
    </row>
    <row r="7940" spans="3:3">
      <c r="C7940"/>
    </row>
    <row r="7941" spans="3:3">
      <c r="C7941"/>
    </row>
    <row r="7942" spans="3:3">
      <c r="C7942"/>
    </row>
    <row r="7943" spans="3:3">
      <c r="C7943"/>
    </row>
    <row r="7944" spans="3:3">
      <c r="C7944"/>
    </row>
    <row r="7945" spans="3:3">
      <c r="C7945"/>
    </row>
    <row r="7946" spans="3:3">
      <c r="C7946"/>
    </row>
    <row r="7947" spans="3:3">
      <c r="C7947"/>
    </row>
    <row r="7948" spans="3:3">
      <c r="C7948"/>
    </row>
    <row r="7949" spans="3:3">
      <c r="C7949"/>
    </row>
    <row r="7950" spans="3:3">
      <c r="C7950"/>
    </row>
    <row r="7951" spans="3:3">
      <c r="C7951"/>
    </row>
    <row r="7952" spans="3:3">
      <c r="C7952"/>
    </row>
    <row r="7953" spans="3:3">
      <c r="C7953"/>
    </row>
    <row r="7954" spans="3:3">
      <c r="C7954"/>
    </row>
    <row r="7955" spans="3:3">
      <c r="C7955"/>
    </row>
    <row r="7956" spans="3:3">
      <c r="C7956"/>
    </row>
    <row r="7957" spans="3:3">
      <c r="C7957"/>
    </row>
    <row r="7958" spans="3:3">
      <c r="C7958"/>
    </row>
    <row r="7959" spans="3:3">
      <c r="C7959"/>
    </row>
    <row r="7960" spans="3:3">
      <c r="C7960"/>
    </row>
    <row r="7961" spans="3:3">
      <c r="C7961"/>
    </row>
    <row r="7962" spans="3:3">
      <c r="C7962"/>
    </row>
    <row r="7963" spans="3:3">
      <c r="C7963"/>
    </row>
    <row r="7964" spans="3:3">
      <c r="C7964"/>
    </row>
    <row r="7965" spans="3:3">
      <c r="C7965"/>
    </row>
    <row r="7966" spans="3:3">
      <c r="C7966"/>
    </row>
    <row r="7967" spans="3:3">
      <c r="C7967"/>
    </row>
    <row r="7968" spans="3:3">
      <c r="C7968"/>
    </row>
    <row r="7969" spans="3:3">
      <c r="C7969"/>
    </row>
    <row r="7970" spans="3:3">
      <c r="C7970"/>
    </row>
    <row r="7971" spans="3:3">
      <c r="C7971"/>
    </row>
    <row r="7972" spans="3:3">
      <c r="C7972"/>
    </row>
    <row r="7973" spans="3:3">
      <c r="C7973"/>
    </row>
    <row r="7974" spans="3:3">
      <c r="C7974"/>
    </row>
    <row r="7975" spans="3:3">
      <c r="C7975"/>
    </row>
    <row r="7976" spans="3:3">
      <c r="C7976"/>
    </row>
    <row r="7977" spans="3:3">
      <c r="C7977"/>
    </row>
    <row r="7978" spans="3:3">
      <c r="C7978"/>
    </row>
    <row r="7979" spans="3:3">
      <c r="C7979"/>
    </row>
    <row r="7980" spans="3:3">
      <c r="C7980"/>
    </row>
    <row r="7981" spans="3:3">
      <c r="C7981"/>
    </row>
    <row r="7982" spans="3:3">
      <c r="C7982"/>
    </row>
    <row r="7983" spans="3:3">
      <c r="C7983"/>
    </row>
    <row r="7984" spans="3:3">
      <c r="C7984"/>
    </row>
    <row r="7985" spans="3:3">
      <c r="C7985"/>
    </row>
    <row r="7986" spans="3:3">
      <c r="C7986"/>
    </row>
    <row r="7987" spans="3:3">
      <c r="C7987"/>
    </row>
    <row r="7988" spans="3:3">
      <c r="C7988"/>
    </row>
    <row r="7989" spans="3:3">
      <c r="C7989"/>
    </row>
    <row r="7990" spans="3:3">
      <c r="C7990"/>
    </row>
    <row r="7991" spans="3:3">
      <c r="C7991"/>
    </row>
    <row r="7992" spans="3:3">
      <c r="C7992"/>
    </row>
    <row r="7993" spans="3:3">
      <c r="C7993"/>
    </row>
    <row r="7994" spans="3:3">
      <c r="C7994"/>
    </row>
    <row r="7995" spans="3:3">
      <c r="C7995"/>
    </row>
    <row r="7996" spans="3:3">
      <c r="C7996"/>
    </row>
    <row r="7997" spans="3:3">
      <c r="C7997"/>
    </row>
    <row r="7998" spans="3:3">
      <c r="C7998"/>
    </row>
    <row r="7999" spans="3:3">
      <c r="C7999"/>
    </row>
    <row r="8000" spans="3:3">
      <c r="C8000"/>
    </row>
    <row r="8001" spans="3:3">
      <c r="C8001"/>
    </row>
    <row r="8002" spans="3:3">
      <c r="C8002"/>
    </row>
    <row r="8003" spans="3:3">
      <c r="C8003"/>
    </row>
    <row r="8004" spans="3:3">
      <c r="C8004"/>
    </row>
    <row r="8005" spans="3:3">
      <c r="C8005"/>
    </row>
    <row r="8006" spans="3:3">
      <c r="C8006"/>
    </row>
    <row r="8007" spans="3:3">
      <c r="C8007"/>
    </row>
    <row r="8008" spans="3:3">
      <c r="C8008"/>
    </row>
    <row r="8009" spans="3:3">
      <c r="C8009"/>
    </row>
    <row r="8010" spans="3:3">
      <c r="C8010"/>
    </row>
    <row r="8011" spans="3:3">
      <c r="C8011"/>
    </row>
    <row r="8012" spans="3:3">
      <c r="C8012"/>
    </row>
    <row r="8013" spans="3:3">
      <c r="C8013"/>
    </row>
    <row r="8014" spans="3:3">
      <c r="C8014"/>
    </row>
    <row r="8015" spans="3:3">
      <c r="C8015"/>
    </row>
    <row r="8016" spans="3:3">
      <c r="C8016"/>
    </row>
    <row r="8017" spans="3:3">
      <c r="C8017"/>
    </row>
    <row r="8018" spans="3:3">
      <c r="C8018"/>
    </row>
    <row r="8019" spans="3:3">
      <c r="C8019"/>
    </row>
    <row r="8020" spans="3:3">
      <c r="C8020"/>
    </row>
    <row r="8021" spans="3:3">
      <c r="C8021"/>
    </row>
    <row r="8022" spans="3:3">
      <c r="C8022"/>
    </row>
    <row r="8023" spans="3:3">
      <c r="C8023"/>
    </row>
    <row r="8024" spans="3:3">
      <c r="C8024"/>
    </row>
    <row r="8025" spans="3:3">
      <c r="C8025"/>
    </row>
    <row r="8026" spans="3:3">
      <c r="C8026"/>
    </row>
    <row r="8027" spans="3:3">
      <c r="C8027"/>
    </row>
    <row r="8028" spans="3:3">
      <c r="C8028"/>
    </row>
    <row r="8029" spans="3:3">
      <c r="C8029"/>
    </row>
    <row r="8030" spans="3:3">
      <c r="C8030"/>
    </row>
    <row r="8031" spans="3:3">
      <c r="C8031"/>
    </row>
    <row r="8032" spans="3:3">
      <c r="C8032"/>
    </row>
    <row r="8033" spans="3:3">
      <c r="C8033"/>
    </row>
    <row r="8034" spans="3:3">
      <c r="C8034"/>
    </row>
    <row r="8035" spans="3:3">
      <c r="C8035"/>
    </row>
    <row r="8036" spans="3:3">
      <c r="C8036"/>
    </row>
    <row r="8037" spans="3:3">
      <c r="C8037"/>
    </row>
    <row r="8038" spans="3:3">
      <c r="C8038"/>
    </row>
    <row r="8039" spans="3:3">
      <c r="C8039"/>
    </row>
    <row r="8040" spans="3:3">
      <c r="C8040"/>
    </row>
    <row r="8041" spans="3:3">
      <c r="C8041"/>
    </row>
    <row r="8042" spans="3:3">
      <c r="C8042"/>
    </row>
    <row r="8043" spans="3:3">
      <c r="C8043"/>
    </row>
    <row r="8044" spans="3:3">
      <c r="C8044"/>
    </row>
    <row r="8045" spans="3:3">
      <c r="C8045"/>
    </row>
    <row r="8046" spans="3:3">
      <c r="C8046"/>
    </row>
    <row r="8047" spans="3:3">
      <c r="C8047"/>
    </row>
    <row r="8048" spans="3:3">
      <c r="C8048"/>
    </row>
    <row r="8049" spans="3:3">
      <c r="C8049"/>
    </row>
    <row r="8050" spans="3:3">
      <c r="C8050"/>
    </row>
    <row r="8051" spans="3:3">
      <c r="C8051"/>
    </row>
    <row r="8052" spans="3:3">
      <c r="C8052"/>
    </row>
    <row r="8053" spans="3:3">
      <c r="C8053"/>
    </row>
    <row r="8054" spans="3:3">
      <c r="C8054"/>
    </row>
    <row r="8055" spans="3:3">
      <c r="C8055"/>
    </row>
    <row r="8056" spans="3:3">
      <c r="C8056"/>
    </row>
    <row r="8057" spans="3:3">
      <c r="C8057"/>
    </row>
    <row r="8058" spans="3:3">
      <c r="C8058"/>
    </row>
    <row r="8059" spans="3:3">
      <c r="C8059"/>
    </row>
    <row r="8060" spans="3:3">
      <c r="C8060"/>
    </row>
    <row r="8061" spans="3:3">
      <c r="C8061"/>
    </row>
    <row r="8062" spans="3:3">
      <c r="C8062"/>
    </row>
    <row r="8063" spans="3:3">
      <c r="C8063"/>
    </row>
    <row r="8064" spans="3:3">
      <c r="C8064"/>
    </row>
    <row r="8065" spans="3:3">
      <c r="C8065"/>
    </row>
    <row r="8066" spans="3:3">
      <c r="C8066"/>
    </row>
    <row r="8067" spans="3:3">
      <c r="C8067"/>
    </row>
    <row r="8068" spans="3:3">
      <c r="C8068"/>
    </row>
    <row r="8069" spans="3:3">
      <c r="C8069"/>
    </row>
    <row r="8070" spans="3:3">
      <c r="C8070"/>
    </row>
    <row r="8071" spans="3:3">
      <c r="C8071"/>
    </row>
    <row r="8072" spans="3:3">
      <c r="C8072"/>
    </row>
    <row r="8073" spans="3:3">
      <c r="C8073"/>
    </row>
    <row r="8074" spans="3:3">
      <c r="C8074"/>
    </row>
    <row r="8075" spans="3:3">
      <c r="C8075"/>
    </row>
    <row r="8076" spans="3:3">
      <c r="C8076"/>
    </row>
    <row r="8077" spans="3:3">
      <c r="C8077"/>
    </row>
    <row r="8078" spans="3:3">
      <c r="C8078"/>
    </row>
    <row r="8079" spans="3:3">
      <c r="C8079"/>
    </row>
    <row r="8080" spans="3:3">
      <c r="C8080"/>
    </row>
    <row r="8081" spans="3:3">
      <c r="C8081"/>
    </row>
    <row r="8082" spans="3:3">
      <c r="C8082"/>
    </row>
    <row r="8083" spans="3:3">
      <c r="C8083"/>
    </row>
    <row r="8084" spans="3:3">
      <c r="C8084"/>
    </row>
    <row r="8085" spans="3:3">
      <c r="C8085"/>
    </row>
    <row r="8086" spans="3:3">
      <c r="C8086"/>
    </row>
    <row r="8087" spans="3:3">
      <c r="C8087"/>
    </row>
    <row r="8088" spans="3:3">
      <c r="C8088"/>
    </row>
    <row r="8089" spans="3:3">
      <c r="C8089"/>
    </row>
    <row r="8090" spans="3:3">
      <c r="C8090"/>
    </row>
    <row r="8091" spans="3:3">
      <c r="C8091"/>
    </row>
    <row r="8092" spans="3:3">
      <c r="C8092"/>
    </row>
    <row r="8093" spans="3:3">
      <c r="C8093"/>
    </row>
    <row r="8094" spans="3:3">
      <c r="C8094"/>
    </row>
    <row r="8095" spans="3:3">
      <c r="C8095"/>
    </row>
    <row r="8096" spans="3:3">
      <c r="C8096"/>
    </row>
    <row r="8097" spans="3:3">
      <c r="C8097"/>
    </row>
    <row r="8098" spans="3:3">
      <c r="C8098"/>
    </row>
    <row r="8099" spans="3:3">
      <c r="C8099"/>
    </row>
    <row r="8100" spans="3:3">
      <c r="C8100"/>
    </row>
    <row r="8101" spans="3:3">
      <c r="C8101"/>
    </row>
    <row r="8102" spans="3:3">
      <c r="C8102"/>
    </row>
    <row r="8103" spans="3:3">
      <c r="C8103"/>
    </row>
    <row r="8104" spans="3:3">
      <c r="C8104"/>
    </row>
    <row r="8105" spans="3:3">
      <c r="C8105"/>
    </row>
    <row r="8106" spans="3:3">
      <c r="C8106"/>
    </row>
    <row r="8107" spans="3:3">
      <c r="C8107"/>
    </row>
    <row r="8108" spans="3:3">
      <c r="C8108"/>
    </row>
    <row r="8109" spans="3:3">
      <c r="C8109"/>
    </row>
    <row r="8110" spans="3:3">
      <c r="C8110"/>
    </row>
    <row r="8111" spans="3:3">
      <c r="C8111"/>
    </row>
    <row r="8112" spans="3:3">
      <c r="C8112"/>
    </row>
    <row r="8113" spans="3:3">
      <c r="C8113"/>
    </row>
    <row r="8114" spans="3:3">
      <c r="C8114"/>
    </row>
    <row r="8115" spans="3:3">
      <c r="C8115"/>
    </row>
    <row r="8116" spans="3:3">
      <c r="C8116"/>
    </row>
    <row r="8117" spans="3:3">
      <c r="C8117"/>
    </row>
    <row r="8118" spans="3:3">
      <c r="C8118"/>
    </row>
    <row r="8119" spans="3:3">
      <c r="C8119"/>
    </row>
    <row r="8120" spans="3:3">
      <c r="C8120"/>
    </row>
    <row r="8121" spans="3:3">
      <c r="C8121"/>
    </row>
    <row r="8122" spans="3:3">
      <c r="C8122"/>
    </row>
    <row r="8123" spans="3:3">
      <c r="C8123"/>
    </row>
    <row r="8124" spans="3:3">
      <c r="C8124"/>
    </row>
    <row r="8125" spans="3:3">
      <c r="C8125"/>
    </row>
    <row r="8126" spans="3:3">
      <c r="C8126"/>
    </row>
    <row r="8127" spans="3:3">
      <c r="C8127"/>
    </row>
    <row r="8128" spans="3:3">
      <c r="C8128"/>
    </row>
    <row r="8129" spans="3:3">
      <c r="C8129"/>
    </row>
    <row r="8130" spans="3:3">
      <c r="C8130"/>
    </row>
    <row r="8131" spans="3:3">
      <c r="C8131"/>
    </row>
    <row r="8132" spans="3:3">
      <c r="C8132"/>
    </row>
    <row r="8133" spans="3:3">
      <c r="C8133"/>
    </row>
    <row r="8134" spans="3:3">
      <c r="C8134"/>
    </row>
    <row r="8135" spans="3:3">
      <c r="C8135"/>
    </row>
    <row r="8136" spans="3:3">
      <c r="C8136"/>
    </row>
    <row r="8137" spans="3:3">
      <c r="C8137"/>
    </row>
    <row r="8138" spans="3:3">
      <c r="C8138"/>
    </row>
    <row r="8139" spans="3:3">
      <c r="C8139"/>
    </row>
    <row r="8140" spans="3:3">
      <c r="C8140"/>
    </row>
    <row r="8141" spans="3:3">
      <c r="C8141"/>
    </row>
    <row r="8142" spans="3:3">
      <c r="C8142"/>
    </row>
    <row r="8143" spans="3:3">
      <c r="C8143"/>
    </row>
    <row r="8144" spans="3:3">
      <c r="C8144"/>
    </row>
    <row r="8145" spans="3:3">
      <c r="C8145"/>
    </row>
    <row r="8146" spans="3:3">
      <c r="C8146"/>
    </row>
    <row r="8147" spans="3:3">
      <c r="C8147"/>
    </row>
    <row r="8148" spans="3:3">
      <c r="C8148"/>
    </row>
    <row r="8149" spans="3:3">
      <c r="C8149"/>
    </row>
    <row r="8150" spans="3:3">
      <c r="C8150"/>
    </row>
    <row r="8151" spans="3:3">
      <c r="C8151"/>
    </row>
    <row r="8152" spans="3:3">
      <c r="C8152"/>
    </row>
    <row r="8153" spans="3:3">
      <c r="C8153"/>
    </row>
    <row r="8154" spans="3:3">
      <c r="C8154"/>
    </row>
    <row r="8155" spans="3:3">
      <c r="C8155"/>
    </row>
    <row r="8156" spans="3:3">
      <c r="C8156"/>
    </row>
    <row r="8157" spans="3:3">
      <c r="C8157"/>
    </row>
    <row r="8158" spans="3:3">
      <c r="C8158"/>
    </row>
    <row r="8159" spans="3:3">
      <c r="C8159"/>
    </row>
    <row r="8160" spans="3:3">
      <c r="C8160"/>
    </row>
    <row r="8161" spans="3:3">
      <c r="C8161"/>
    </row>
    <row r="8162" spans="3:3">
      <c r="C8162"/>
    </row>
    <row r="8163" spans="3:3">
      <c r="C8163"/>
    </row>
    <row r="8164" spans="3:3">
      <c r="C8164"/>
    </row>
    <row r="8165" spans="3:3">
      <c r="C8165"/>
    </row>
    <row r="8166" spans="3:3">
      <c r="C8166"/>
    </row>
    <row r="8167" spans="3:3">
      <c r="C8167"/>
    </row>
    <row r="8168" spans="3:3">
      <c r="C8168"/>
    </row>
    <row r="8169" spans="3:3">
      <c r="C8169"/>
    </row>
    <row r="8170" spans="3:3">
      <c r="C8170"/>
    </row>
    <row r="8171" spans="3:3">
      <c r="C8171"/>
    </row>
    <row r="8172" spans="3:3">
      <c r="C8172"/>
    </row>
    <row r="8173" spans="3:3">
      <c r="C8173"/>
    </row>
    <row r="8174" spans="3:3">
      <c r="C8174"/>
    </row>
    <row r="8175" spans="3:3">
      <c r="C8175"/>
    </row>
    <row r="8176" spans="3:3">
      <c r="C8176"/>
    </row>
    <row r="8177" spans="3:3">
      <c r="C8177"/>
    </row>
    <row r="8178" spans="3:3">
      <c r="C8178"/>
    </row>
    <row r="8179" spans="3:3">
      <c r="C8179"/>
    </row>
    <row r="8180" spans="3:3">
      <c r="C8180"/>
    </row>
    <row r="8181" spans="3:3">
      <c r="C8181"/>
    </row>
    <row r="8182" spans="3:3">
      <c r="C8182"/>
    </row>
    <row r="8183" spans="3:3">
      <c r="C8183"/>
    </row>
    <row r="8184" spans="3:3">
      <c r="C8184"/>
    </row>
    <row r="8185" spans="3:3">
      <c r="C8185"/>
    </row>
    <row r="8186" spans="3:3">
      <c r="C8186"/>
    </row>
    <row r="8187" spans="3:3">
      <c r="C8187"/>
    </row>
    <row r="8188" spans="3:3">
      <c r="C8188"/>
    </row>
    <row r="8189" spans="3:3">
      <c r="C8189"/>
    </row>
    <row r="8190" spans="3:3">
      <c r="C8190"/>
    </row>
    <row r="8191" spans="3:3">
      <c r="C8191"/>
    </row>
    <row r="8192" spans="3:3">
      <c r="C8192"/>
    </row>
    <row r="8193" spans="3:3">
      <c r="C8193"/>
    </row>
    <row r="8194" spans="3:3">
      <c r="C8194"/>
    </row>
    <row r="8195" spans="3:3">
      <c r="C8195"/>
    </row>
    <row r="8196" spans="3:3">
      <c r="C8196"/>
    </row>
    <row r="8197" spans="3:3">
      <c r="C8197"/>
    </row>
    <row r="8198" spans="3:3">
      <c r="C8198"/>
    </row>
    <row r="8199" spans="3:3">
      <c r="C8199"/>
    </row>
    <row r="8200" spans="3:3">
      <c r="C8200"/>
    </row>
    <row r="8201" spans="3:3">
      <c r="C8201"/>
    </row>
    <row r="8202" spans="3:3">
      <c r="C8202"/>
    </row>
    <row r="8203" spans="3:3">
      <c r="C8203"/>
    </row>
    <row r="8204" spans="3:3">
      <c r="C8204"/>
    </row>
    <row r="8205" spans="3:3">
      <c r="C8205"/>
    </row>
    <row r="8206" spans="3:3">
      <c r="C8206"/>
    </row>
    <row r="8207" spans="3:3">
      <c r="C8207"/>
    </row>
    <row r="8208" spans="3:3">
      <c r="C8208"/>
    </row>
    <row r="8209" spans="3:3">
      <c r="C8209"/>
    </row>
    <row r="8210" spans="3:3">
      <c r="C8210"/>
    </row>
    <row r="8211" spans="3:3">
      <c r="C8211"/>
    </row>
    <row r="8212" spans="3:3">
      <c r="C8212"/>
    </row>
    <row r="8213" spans="3:3">
      <c r="C8213"/>
    </row>
    <row r="8214" spans="3:3">
      <c r="C8214"/>
    </row>
    <row r="8215" spans="3:3">
      <c r="C8215"/>
    </row>
    <row r="8216" spans="3:3">
      <c r="C8216"/>
    </row>
    <row r="8217" spans="3:3">
      <c r="C8217"/>
    </row>
    <row r="8218" spans="3:3">
      <c r="C8218"/>
    </row>
    <row r="8219" spans="3:3">
      <c r="C8219"/>
    </row>
    <row r="8220" spans="3:3">
      <c r="C8220"/>
    </row>
    <row r="8221" spans="3:3">
      <c r="C8221"/>
    </row>
    <row r="8222" spans="3:3">
      <c r="C8222"/>
    </row>
    <row r="8223" spans="3:3">
      <c r="C8223"/>
    </row>
    <row r="8224" spans="3:3">
      <c r="C8224"/>
    </row>
    <row r="8225" spans="3:3">
      <c r="C8225"/>
    </row>
    <row r="8226" spans="3:3">
      <c r="C8226"/>
    </row>
    <row r="8227" spans="3:3">
      <c r="C8227"/>
    </row>
    <row r="8228" spans="3:3">
      <c r="C8228"/>
    </row>
    <row r="8229" spans="3:3">
      <c r="C8229"/>
    </row>
    <row r="8230" spans="3:3">
      <c r="C8230"/>
    </row>
    <row r="8231" spans="3:3">
      <c r="C8231"/>
    </row>
    <row r="8232" spans="3:3">
      <c r="C8232"/>
    </row>
    <row r="8233" spans="3:3">
      <c r="C8233"/>
    </row>
    <row r="8234" spans="3:3">
      <c r="C8234"/>
    </row>
    <row r="8235" spans="3:3">
      <c r="C8235"/>
    </row>
    <row r="8236" spans="3:3">
      <c r="C8236"/>
    </row>
    <row r="8237" spans="3:3">
      <c r="C8237"/>
    </row>
    <row r="8238" spans="3:3">
      <c r="C8238"/>
    </row>
    <row r="8239" spans="3:3">
      <c r="C8239"/>
    </row>
    <row r="8240" spans="3:3">
      <c r="C8240"/>
    </row>
    <row r="8241" spans="3:3">
      <c r="C8241"/>
    </row>
    <row r="8242" spans="3:3">
      <c r="C8242"/>
    </row>
    <row r="8243" spans="3:3">
      <c r="C8243"/>
    </row>
    <row r="8244" spans="3:3">
      <c r="C8244"/>
    </row>
    <row r="8245" spans="3:3">
      <c r="C8245"/>
    </row>
    <row r="8246" spans="3:3">
      <c r="C8246"/>
    </row>
    <row r="8247" spans="3:3">
      <c r="C8247"/>
    </row>
    <row r="8248" spans="3:3">
      <c r="C8248"/>
    </row>
    <row r="8249" spans="3:3">
      <c r="C8249"/>
    </row>
    <row r="8250" spans="3:3">
      <c r="C8250"/>
    </row>
    <row r="8251" spans="3:3">
      <c r="C8251"/>
    </row>
    <row r="8252" spans="3:3">
      <c r="C8252"/>
    </row>
    <row r="8253" spans="3:3">
      <c r="C8253"/>
    </row>
    <row r="8254" spans="3:3">
      <c r="C8254"/>
    </row>
    <row r="8255" spans="3:3">
      <c r="C8255"/>
    </row>
    <row r="8256" spans="3:3">
      <c r="C8256"/>
    </row>
    <row r="8257" spans="3:3">
      <c r="C8257"/>
    </row>
    <row r="8258" spans="3:3">
      <c r="C8258"/>
    </row>
    <row r="8259" spans="3:3">
      <c r="C8259"/>
    </row>
    <row r="8260" spans="3:3">
      <c r="C8260"/>
    </row>
    <row r="8261" spans="3:3">
      <c r="C8261"/>
    </row>
    <row r="8262" spans="3:3">
      <c r="C8262"/>
    </row>
    <row r="8263" spans="3:3">
      <c r="C8263"/>
    </row>
    <row r="8264" spans="3:3">
      <c r="C8264"/>
    </row>
    <row r="8265" spans="3:3">
      <c r="C8265"/>
    </row>
    <row r="8266" spans="3:3">
      <c r="C8266"/>
    </row>
    <row r="8267" spans="3:3">
      <c r="C8267"/>
    </row>
    <row r="8268" spans="3:3">
      <c r="C8268"/>
    </row>
    <row r="8269" spans="3:3">
      <c r="C8269"/>
    </row>
    <row r="8270" spans="3:3">
      <c r="C8270"/>
    </row>
    <row r="8271" spans="3:3">
      <c r="C8271"/>
    </row>
    <row r="8272" spans="3:3">
      <c r="C8272"/>
    </row>
    <row r="8273" spans="3:3">
      <c r="C8273"/>
    </row>
    <row r="8274" spans="3:3">
      <c r="C8274"/>
    </row>
    <row r="8275" spans="3:3">
      <c r="C8275"/>
    </row>
    <row r="8276" spans="3:3">
      <c r="C8276"/>
    </row>
    <row r="8277" spans="3:3">
      <c r="C8277"/>
    </row>
    <row r="8278" spans="3:3">
      <c r="C8278"/>
    </row>
    <row r="8279" spans="3:3">
      <c r="C8279"/>
    </row>
    <row r="8280" spans="3:3">
      <c r="C8280"/>
    </row>
    <row r="8281" spans="3:3">
      <c r="C8281"/>
    </row>
    <row r="8282" spans="3:3">
      <c r="C8282"/>
    </row>
    <row r="8283" spans="3:3">
      <c r="C8283"/>
    </row>
    <row r="8284" spans="3:3">
      <c r="C8284"/>
    </row>
    <row r="8285" spans="3:3">
      <c r="C8285"/>
    </row>
    <row r="8286" spans="3:3">
      <c r="C8286"/>
    </row>
    <row r="8287" spans="3:3">
      <c r="C8287"/>
    </row>
    <row r="8288" spans="3:3">
      <c r="C8288"/>
    </row>
    <row r="8289" spans="3:3">
      <c r="C8289"/>
    </row>
    <row r="8290" spans="3:3">
      <c r="C8290"/>
    </row>
    <row r="8291" spans="3:3">
      <c r="C8291"/>
    </row>
    <row r="8292" spans="3:3">
      <c r="C8292"/>
    </row>
    <row r="8293" spans="3:3">
      <c r="C8293"/>
    </row>
    <row r="8294" spans="3:3">
      <c r="C8294"/>
    </row>
    <row r="8295" spans="3:3">
      <c r="C8295"/>
    </row>
    <row r="8296" spans="3:3">
      <c r="C8296"/>
    </row>
    <row r="8297" spans="3:3">
      <c r="C8297"/>
    </row>
    <row r="8298" spans="3:3">
      <c r="C8298"/>
    </row>
    <row r="8299" spans="3:3">
      <c r="C8299"/>
    </row>
    <row r="8300" spans="3:3">
      <c r="C8300"/>
    </row>
    <row r="8301" spans="3:3">
      <c r="C8301"/>
    </row>
    <row r="8302" spans="3:3">
      <c r="C8302"/>
    </row>
    <row r="8303" spans="3:3">
      <c r="C8303"/>
    </row>
    <row r="8304" spans="3:3">
      <c r="C8304"/>
    </row>
    <row r="8305" spans="3:3">
      <c r="C8305"/>
    </row>
    <row r="8306" spans="3:3">
      <c r="C8306"/>
    </row>
    <row r="8307" spans="3:3">
      <c r="C8307"/>
    </row>
    <row r="8308" spans="3:3">
      <c r="C8308"/>
    </row>
    <row r="8309" spans="3:3">
      <c r="C8309"/>
    </row>
    <row r="8310" spans="3:3">
      <c r="C8310"/>
    </row>
    <row r="8311" spans="3:3">
      <c r="C8311"/>
    </row>
    <row r="8312" spans="3:3">
      <c r="C8312"/>
    </row>
    <row r="8313" spans="3:3">
      <c r="C8313"/>
    </row>
    <row r="8314" spans="3:3">
      <c r="C8314"/>
    </row>
    <row r="8315" spans="3:3">
      <c r="C8315"/>
    </row>
    <row r="8316" spans="3:3">
      <c r="C8316"/>
    </row>
    <row r="8317" spans="3:3">
      <c r="C8317"/>
    </row>
    <row r="8318" spans="3:3">
      <c r="C8318"/>
    </row>
    <row r="8319" spans="3:3">
      <c r="C8319"/>
    </row>
    <row r="8320" spans="3:3">
      <c r="C8320"/>
    </row>
    <row r="8321" spans="3:3">
      <c r="C8321"/>
    </row>
    <row r="8322" spans="3:3">
      <c r="C8322"/>
    </row>
    <row r="8323" spans="3:3">
      <c r="C8323"/>
    </row>
    <row r="8324" spans="3:3">
      <c r="C8324"/>
    </row>
    <row r="8325" spans="3:3">
      <c r="C8325"/>
    </row>
    <row r="8326" spans="3:3">
      <c r="C8326"/>
    </row>
    <row r="8327" spans="3:3">
      <c r="C8327"/>
    </row>
    <row r="8328" spans="3:3">
      <c r="C8328"/>
    </row>
    <row r="8329" spans="3:3">
      <c r="C8329"/>
    </row>
    <row r="8330" spans="3:3">
      <c r="C8330"/>
    </row>
    <row r="8331" spans="3:3">
      <c r="C8331"/>
    </row>
    <row r="8332" spans="3:3">
      <c r="C8332"/>
    </row>
    <row r="8333" spans="3:3">
      <c r="C8333"/>
    </row>
    <row r="8334" spans="3:3">
      <c r="C8334"/>
    </row>
    <row r="8335" spans="3:3">
      <c r="C8335"/>
    </row>
    <row r="8336" spans="3:3">
      <c r="C8336"/>
    </row>
    <row r="8337" spans="3:3">
      <c r="C8337"/>
    </row>
    <row r="8338" spans="3:3">
      <c r="C8338"/>
    </row>
    <row r="8339" spans="3:3">
      <c r="C8339"/>
    </row>
    <row r="8340" spans="3:3">
      <c r="C8340"/>
    </row>
    <row r="8341" spans="3:3">
      <c r="C8341"/>
    </row>
    <row r="8342" spans="3:3">
      <c r="C8342"/>
    </row>
    <row r="8343" spans="3:3">
      <c r="C8343"/>
    </row>
    <row r="8344" spans="3:3">
      <c r="C8344"/>
    </row>
    <row r="8345" spans="3:3">
      <c r="C8345"/>
    </row>
    <row r="8346" spans="3:3">
      <c r="C8346"/>
    </row>
    <row r="8347" spans="3:3">
      <c r="C8347"/>
    </row>
    <row r="8348" spans="3:3">
      <c r="C8348"/>
    </row>
    <row r="8349" spans="3:3">
      <c r="C8349"/>
    </row>
    <row r="8350" spans="3:3">
      <c r="C8350"/>
    </row>
    <row r="8351" spans="3:3">
      <c r="C8351"/>
    </row>
    <row r="8352" spans="3:3">
      <c r="C8352"/>
    </row>
    <row r="8353" spans="3:3">
      <c r="C8353"/>
    </row>
    <row r="8354" spans="3:3">
      <c r="C8354"/>
    </row>
    <row r="8355" spans="3:3">
      <c r="C8355"/>
    </row>
    <row r="8356" spans="3:3">
      <c r="C8356"/>
    </row>
    <row r="8357" spans="3:3">
      <c r="C8357"/>
    </row>
    <row r="8358" spans="3:3">
      <c r="C8358"/>
    </row>
    <row r="8359" spans="3:3">
      <c r="C8359"/>
    </row>
    <row r="8360" spans="3:3">
      <c r="C8360"/>
    </row>
    <row r="8361" spans="3:3">
      <c r="C8361"/>
    </row>
    <row r="8362" spans="3:3">
      <c r="C8362"/>
    </row>
    <row r="8363" spans="3:3">
      <c r="C8363"/>
    </row>
    <row r="8364" spans="3:3">
      <c r="C8364"/>
    </row>
    <row r="8365" spans="3:3">
      <c r="C8365"/>
    </row>
    <row r="8366" spans="3:3">
      <c r="C8366"/>
    </row>
    <row r="8367" spans="3:3">
      <c r="C8367"/>
    </row>
    <row r="8368" spans="3:3">
      <c r="C8368"/>
    </row>
  </sheetData>
  <autoFilter ref="A5:K1719"/>
  <mergeCells count="1">
    <mergeCell ref="F4:J4"/>
  </mergeCells>
  <phoneticPr fontId="5"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56"/>
  <sheetViews>
    <sheetView workbookViewId="0">
      <selection activeCell="A12" sqref="A12"/>
    </sheetView>
  </sheetViews>
  <sheetFormatPr defaultRowHeight="13.2"/>
  <cols>
    <col min="1" max="1" width="20" bestFit="1" customWidth="1"/>
    <col min="2" max="2" width="22" hidden="1" customWidth="1"/>
    <col min="3" max="3" width="14.109375" bestFit="1" customWidth="1"/>
    <col min="4" max="4" width="40.44140625" bestFit="1" customWidth="1"/>
    <col min="5" max="5" width="33.33203125" customWidth="1"/>
    <col min="6" max="6" width="16.88671875" customWidth="1"/>
    <col min="7" max="7" width="11.5546875" customWidth="1"/>
    <col min="8" max="8" width="14.44140625" customWidth="1"/>
    <col min="14" max="14" width="0" hidden="1" customWidth="1"/>
  </cols>
  <sheetData>
    <row r="1" spans="1:14">
      <c r="A1" s="10" t="s">
        <v>267</v>
      </c>
    </row>
    <row r="2" spans="1:14" ht="13.5" customHeight="1" thickBot="1"/>
    <row r="3" spans="1:14" ht="13.5" customHeight="1" thickBot="1">
      <c r="I3" s="498" t="s">
        <v>17146</v>
      </c>
      <c r="J3" s="499"/>
      <c r="K3" s="499"/>
      <c r="L3" s="499"/>
      <c r="M3" s="500"/>
      <c r="N3" s="330"/>
    </row>
    <row r="4" spans="1:14" ht="13.8" thickBot="1">
      <c r="A4" s="171" t="s">
        <v>268</v>
      </c>
      <c r="B4" s="172"/>
      <c r="C4" s="172" t="s">
        <v>269</v>
      </c>
      <c r="D4" s="173" t="s">
        <v>270</v>
      </c>
      <c r="E4" s="173" t="s">
        <v>271</v>
      </c>
      <c r="F4" s="174" t="s">
        <v>109</v>
      </c>
      <c r="G4" s="174" t="s">
        <v>255</v>
      </c>
      <c r="H4" s="174" t="s">
        <v>253</v>
      </c>
      <c r="I4" s="154" t="s">
        <v>132</v>
      </c>
      <c r="J4" s="155" t="s">
        <v>133</v>
      </c>
      <c r="K4" s="155" t="s">
        <v>134</v>
      </c>
      <c r="L4" s="155" t="s">
        <v>135</v>
      </c>
      <c r="M4" s="156" t="s">
        <v>136</v>
      </c>
      <c r="N4" s="157"/>
    </row>
    <row r="5" spans="1:14" ht="13.8" thickBot="1">
      <c r="A5" s="149" t="s">
        <v>17627</v>
      </c>
      <c r="B5" s="150"/>
      <c r="C5" s="150" t="s">
        <v>17628</v>
      </c>
      <c r="D5" s="150" t="s">
        <v>39</v>
      </c>
      <c r="E5" s="150" t="s">
        <v>17629</v>
      </c>
      <c r="F5" s="150" t="s">
        <v>39</v>
      </c>
      <c r="G5" s="150" t="s">
        <v>38</v>
      </c>
      <c r="H5" s="151">
        <v>20200201</v>
      </c>
      <c r="I5" s="177">
        <f>I30</f>
        <v>0</v>
      </c>
      <c r="J5" s="162">
        <f t="shared" ref="J5:N5" si="0">J30</f>
        <v>0</v>
      </c>
      <c r="K5" s="162">
        <f t="shared" si="0"/>
        <v>0</v>
      </c>
      <c r="L5" s="162">
        <f t="shared" si="0"/>
        <v>0</v>
      </c>
      <c r="M5" s="163">
        <f t="shared" si="0"/>
        <v>0</v>
      </c>
      <c r="N5" s="177">
        <f t="shared" si="0"/>
        <v>0</v>
      </c>
    </row>
    <row r="6" spans="1:14" ht="13.8" thickBot="1">
      <c r="A6" s="152" t="s">
        <v>17627</v>
      </c>
      <c r="B6" s="123"/>
      <c r="C6" s="123" t="s">
        <v>17628</v>
      </c>
      <c r="D6" s="123" t="s">
        <v>39</v>
      </c>
      <c r="E6" s="123" t="s">
        <v>17630</v>
      </c>
      <c r="F6" s="123" t="s">
        <v>39</v>
      </c>
      <c r="G6" s="123" t="s">
        <v>38</v>
      </c>
      <c r="H6" s="153">
        <v>20200201</v>
      </c>
      <c r="I6" s="178">
        <f t="shared" ref="I6:N6" si="1">I31</f>
        <v>0</v>
      </c>
      <c r="J6" s="158">
        <f t="shared" si="1"/>
        <v>0</v>
      </c>
      <c r="K6" s="158">
        <f t="shared" si="1"/>
        <v>0</v>
      </c>
      <c r="L6" s="158">
        <f t="shared" si="1"/>
        <v>0</v>
      </c>
      <c r="M6" s="159">
        <f t="shared" si="1"/>
        <v>0</v>
      </c>
      <c r="N6" s="177">
        <f t="shared" si="1"/>
        <v>0</v>
      </c>
    </row>
    <row r="7" spans="1:14" ht="13.8" thickBot="1">
      <c r="A7" s="152" t="s">
        <v>17627</v>
      </c>
      <c r="B7" s="123"/>
      <c r="C7" s="123" t="s">
        <v>17628</v>
      </c>
      <c r="D7" s="123" t="s">
        <v>39</v>
      </c>
      <c r="E7" s="123" t="s">
        <v>17631</v>
      </c>
      <c r="F7" s="123" t="s">
        <v>39</v>
      </c>
      <c r="G7" s="123" t="s">
        <v>38</v>
      </c>
      <c r="H7" s="153">
        <v>20200202</v>
      </c>
      <c r="I7" s="178">
        <f t="shared" ref="I7:N7" si="2">I32</f>
        <v>0</v>
      </c>
      <c r="J7" s="158">
        <f t="shared" si="2"/>
        <v>0</v>
      </c>
      <c r="K7" s="158">
        <f t="shared" si="2"/>
        <v>0</v>
      </c>
      <c r="L7" s="158">
        <f t="shared" si="2"/>
        <v>0</v>
      </c>
      <c r="M7" s="159">
        <f t="shared" si="2"/>
        <v>0</v>
      </c>
      <c r="N7" s="177">
        <f t="shared" si="2"/>
        <v>0</v>
      </c>
    </row>
    <row r="8" spans="1:14" ht="13.8" thickBot="1">
      <c r="A8" s="152" t="s">
        <v>17632</v>
      </c>
      <c r="B8" s="123"/>
      <c r="C8" s="123" t="s">
        <v>17628</v>
      </c>
      <c r="D8" s="123" t="s">
        <v>28</v>
      </c>
      <c r="E8" s="123" t="s">
        <v>17633</v>
      </c>
      <c r="F8" s="123" t="s">
        <v>28</v>
      </c>
      <c r="G8" s="123" t="s">
        <v>41</v>
      </c>
      <c r="H8" s="153">
        <v>20200201</v>
      </c>
      <c r="I8" s="178">
        <f t="shared" ref="I8:N8" si="3">I33</f>
        <v>4.0006849315068491</v>
      </c>
      <c r="J8" s="158">
        <f t="shared" si="3"/>
        <v>2.2602739726027398E-2</v>
      </c>
      <c r="K8" s="158">
        <f t="shared" si="3"/>
        <v>0.74589041095890418</v>
      </c>
      <c r="L8" s="158">
        <f t="shared" si="3"/>
        <v>2.2602739726027398E-2</v>
      </c>
      <c r="M8" s="159">
        <f t="shared" si="3"/>
        <v>0</v>
      </c>
      <c r="N8" s="177">
        <f t="shared" si="3"/>
        <v>0</v>
      </c>
    </row>
    <row r="9" spans="1:14" ht="13.8" thickBot="1">
      <c r="A9" s="152" t="s">
        <v>17632</v>
      </c>
      <c r="B9" s="123"/>
      <c r="C9" s="123" t="s">
        <v>17628</v>
      </c>
      <c r="D9" s="123" t="s">
        <v>28</v>
      </c>
      <c r="E9" s="123" t="s">
        <v>17634</v>
      </c>
      <c r="F9" s="123" t="s">
        <v>28</v>
      </c>
      <c r="G9" s="123" t="s">
        <v>41</v>
      </c>
      <c r="H9" s="153">
        <v>20200201</v>
      </c>
      <c r="I9" s="178">
        <f t="shared" ref="I9:N9" si="4">I34</f>
        <v>0.92545662100456616</v>
      </c>
      <c r="J9" s="158">
        <f t="shared" si="4"/>
        <v>1.3812785388127854E-2</v>
      </c>
      <c r="K9" s="158">
        <f t="shared" si="4"/>
        <v>0.64920091324200913</v>
      </c>
      <c r="L9" s="158">
        <f t="shared" si="4"/>
        <v>1.3812785388127854E-2</v>
      </c>
      <c r="M9" s="159">
        <f t="shared" si="4"/>
        <v>0</v>
      </c>
      <c r="N9" s="177">
        <f t="shared" si="4"/>
        <v>0</v>
      </c>
    </row>
    <row r="10" spans="1:14" ht="13.8" thickBot="1">
      <c r="A10" s="152" t="s">
        <v>17632</v>
      </c>
      <c r="B10" s="123"/>
      <c r="C10" s="123" t="s">
        <v>17628</v>
      </c>
      <c r="D10" s="123" t="s">
        <v>28</v>
      </c>
      <c r="E10" s="123" t="s">
        <v>17635</v>
      </c>
      <c r="F10" s="123" t="s">
        <v>28</v>
      </c>
      <c r="G10" s="123" t="s">
        <v>41</v>
      </c>
      <c r="H10" s="153">
        <v>31000203</v>
      </c>
      <c r="I10" s="178">
        <f t="shared" ref="I10:N10" si="5">I35</f>
        <v>0.29383561643835615</v>
      </c>
      <c r="J10" s="158">
        <f t="shared" si="5"/>
        <v>0.1582191780821918</v>
      </c>
      <c r="K10" s="158">
        <f t="shared" si="5"/>
        <v>0.38424657534246576</v>
      </c>
      <c r="L10" s="158">
        <f t="shared" si="5"/>
        <v>2.2602739726027398E-3</v>
      </c>
      <c r="M10" s="159">
        <f t="shared" si="5"/>
        <v>0</v>
      </c>
      <c r="N10" s="177">
        <f t="shared" si="5"/>
        <v>0</v>
      </c>
    </row>
    <row r="11" spans="1:14" ht="13.8" thickBot="1">
      <c r="A11" s="152" t="s">
        <v>17632</v>
      </c>
      <c r="B11" s="123"/>
      <c r="C11" s="123" t="s">
        <v>17628</v>
      </c>
      <c r="D11" s="123" t="s">
        <v>28</v>
      </c>
      <c r="E11" s="123" t="s">
        <v>17636</v>
      </c>
      <c r="F11" s="123" t="s">
        <v>28</v>
      </c>
      <c r="G11" s="123" t="s">
        <v>41</v>
      </c>
      <c r="H11" s="153">
        <v>31000203</v>
      </c>
      <c r="I11" s="178">
        <f t="shared" ref="I11:N11" si="6">I36</f>
        <v>0.48399999999999999</v>
      </c>
      <c r="J11" s="158">
        <f t="shared" si="6"/>
        <v>0.24199999999999999</v>
      </c>
      <c r="K11" s="158">
        <f t="shared" si="6"/>
        <v>0.24199999999999999</v>
      </c>
      <c r="L11" s="158">
        <f t="shared" si="6"/>
        <v>2.4199999999999999E-2</v>
      </c>
      <c r="M11" s="159">
        <f t="shared" si="6"/>
        <v>0</v>
      </c>
      <c r="N11" s="177">
        <f t="shared" si="6"/>
        <v>0</v>
      </c>
    </row>
    <row r="12" spans="1:14" ht="13.8" thickBot="1">
      <c r="A12" s="152" t="s">
        <v>17637</v>
      </c>
      <c r="B12" s="123"/>
      <c r="C12" s="123" t="s">
        <v>17638</v>
      </c>
      <c r="D12" s="123" t="s">
        <v>17639</v>
      </c>
      <c r="E12" s="123" t="s">
        <v>17640</v>
      </c>
      <c r="F12" s="123" t="s">
        <v>27</v>
      </c>
      <c r="G12" s="123" t="s">
        <v>40</v>
      </c>
      <c r="H12" s="153">
        <v>20200202</v>
      </c>
      <c r="I12" s="178">
        <f t="shared" ref="I12:N12" si="7">I37</f>
        <v>22.54</v>
      </c>
      <c r="J12" s="158">
        <f t="shared" si="7"/>
        <v>32.200000000000003</v>
      </c>
      <c r="K12" s="158">
        <f t="shared" si="7"/>
        <v>12.24</v>
      </c>
      <c r="L12" s="158">
        <f t="shared" si="7"/>
        <v>0.74</v>
      </c>
      <c r="M12" s="159">
        <f t="shared" si="7"/>
        <v>0</v>
      </c>
      <c r="N12" s="177">
        <f t="shared" si="7"/>
        <v>0</v>
      </c>
    </row>
    <row r="13" spans="1:14" ht="13.8" thickBot="1">
      <c r="A13" s="152" t="s">
        <v>17637</v>
      </c>
      <c r="B13" s="123"/>
      <c r="C13" s="123" t="s">
        <v>17638</v>
      </c>
      <c r="D13" s="123" t="s">
        <v>17639</v>
      </c>
      <c r="E13" s="123" t="s">
        <v>17640</v>
      </c>
      <c r="F13" s="123" t="s">
        <v>27</v>
      </c>
      <c r="G13" s="123" t="s">
        <v>40</v>
      </c>
      <c r="H13" s="153">
        <v>20200202</v>
      </c>
      <c r="I13" s="178">
        <f t="shared" ref="I13:N13" si="8">I38</f>
        <v>22.54</v>
      </c>
      <c r="J13" s="158">
        <f t="shared" si="8"/>
        <v>32.200000000000003</v>
      </c>
      <c r="K13" s="158">
        <f t="shared" si="8"/>
        <v>12.24</v>
      </c>
      <c r="L13" s="158">
        <f t="shared" si="8"/>
        <v>0.74</v>
      </c>
      <c r="M13" s="159">
        <f t="shared" si="8"/>
        <v>0</v>
      </c>
      <c r="N13" s="177">
        <f t="shared" si="8"/>
        <v>0</v>
      </c>
    </row>
    <row r="14" spans="1:14" ht="13.8" thickBot="1">
      <c r="A14" s="152" t="s">
        <v>17637</v>
      </c>
      <c r="B14" s="123"/>
      <c r="C14" s="123" t="s">
        <v>17638</v>
      </c>
      <c r="D14" s="123" t="s">
        <v>17639</v>
      </c>
      <c r="E14" s="123" t="s">
        <v>17640</v>
      </c>
      <c r="F14" s="123" t="s">
        <v>27</v>
      </c>
      <c r="G14" s="123" t="s">
        <v>40</v>
      </c>
      <c r="H14" s="153">
        <v>20200202</v>
      </c>
      <c r="I14" s="178">
        <f t="shared" ref="I14:N14" si="9">I39</f>
        <v>22.54</v>
      </c>
      <c r="J14" s="158">
        <f t="shared" si="9"/>
        <v>45.08</v>
      </c>
      <c r="K14" s="158">
        <f t="shared" si="9"/>
        <v>70.849999999999994</v>
      </c>
      <c r="L14" s="158">
        <f t="shared" si="9"/>
        <v>0.74</v>
      </c>
      <c r="M14" s="159">
        <f t="shared" si="9"/>
        <v>0</v>
      </c>
      <c r="N14" s="177">
        <f t="shared" si="9"/>
        <v>0</v>
      </c>
    </row>
    <row r="15" spans="1:14" ht="13.8" thickBot="1">
      <c r="A15" s="152" t="s">
        <v>17637</v>
      </c>
      <c r="B15" s="123"/>
      <c r="C15" s="123" t="s">
        <v>17638</v>
      </c>
      <c r="D15" s="123" t="s">
        <v>17639</v>
      </c>
      <c r="E15" s="123" t="s">
        <v>17314</v>
      </c>
      <c r="F15" s="123" t="s">
        <v>27</v>
      </c>
      <c r="G15" s="123" t="s">
        <v>40</v>
      </c>
      <c r="H15" s="153">
        <v>31000227</v>
      </c>
      <c r="I15" s="178">
        <f t="shared" ref="I15:N15" si="10">I40</f>
        <v>0.86</v>
      </c>
      <c r="J15" s="158">
        <f t="shared" si="10"/>
        <v>0.05</v>
      </c>
      <c r="K15" s="158">
        <f t="shared" si="10"/>
        <v>0.17</v>
      </c>
      <c r="L15" s="158">
        <f t="shared" si="10"/>
        <v>0</v>
      </c>
      <c r="M15" s="159">
        <f t="shared" si="10"/>
        <v>0</v>
      </c>
      <c r="N15" s="177">
        <f t="shared" si="10"/>
        <v>0</v>
      </c>
    </row>
    <row r="16" spans="1:14" ht="13.8" thickBot="1">
      <c r="A16" s="152" t="s">
        <v>17637</v>
      </c>
      <c r="B16" s="123"/>
      <c r="C16" s="123" t="s">
        <v>17638</v>
      </c>
      <c r="D16" s="123" t="s">
        <v>17639</v>
      </c>
      <c r="E16" s="123" t="s">
        <v>17511</v>
      </c>
      <c r="F16" s="123" t="s">
        <v>27</v>
      </c>
      <c r="G16" s="123" t="s">
        <v>40</v>
      </c>
      <c r="H16" s="153">
        <v>31000301</v>
      </c>
      <c r="I16" s="178">
        <f t="shared" ref="I16:N16" si="11">I41</f>
        <v>0</v>
      </c>
      <c r="J16" s="158">
        <f t="shared" si="11"/>
        <v>40</v>
      </c>
      <c r="K16" s="158">
        <f t="shared" si="11"/>
        <v>0</v>
      </c>
      <c r="L16" s="158">
        <f t="shared" si="11"/>
        <v>0</v>
      </c>
      <c r="M16" s="159">
        <f t="shared" si="11"/>
        <v>0</v>
      </c>
      <c r="N16" s="177">
        <f t="shared" si="11"/>
        <v>0</v>
      </c>
    </row>
    <row r="17" spans="1:14" ht="13.8" thickBot="1">
      <c r="A17" s="152" t="s">
        <v>17637</v>
      </c>
      <c r="B17" s="123"/>
      <c r="C17" s="123" t="s">
        <v>17638</v>
      </c>
      <c r="D17" s="123" t="s">
        <v>17639</v>
      </c>
      <c r="E17" s="123" t="s">
        <v>17298</v>
      </c>
      <c r="F17" s="123" t="s">
        <v>27</v>
      </c>
      <c r="G17" s="123" t="s">
        <v>40</v>
      </c>
      <c r="H17" s="153">
        <v>31000220</v>
      </c>
      <c r="I17" s="178">
        <f t="shared" ref="I17:N17" si="12">I42</f>
        <v>0</v>
      </c>
      <c r="J17" s="158">
        <f t="shared" si="12"/>
        <v>3.77</v>
      </c>
      <c r="K17" s="158">
        <f t="shared" si="12"/>
        <v>0</v>
      </c>
      <c r="L17" s="158">
        <f t="shared" si="12"/>
        <v>0</v>
      </c>
      <c r="M17" s="159">
        <f t="shared" si="12"/>
        <v>0</v>
      </c>
      <c r="N17" s="177">
        <f t="shared" si="12"/>
        <v>0</v>
      </c>
    </row>
    <row r="18" spans="1:14" ht="13.8" thickBot="1">
      <c r="A18" s="152" t="s">
        <v>17641</v>
      </c>
      <c r="B18" s="123"/>
      <c r="C18" s="123" t="s">
        <v>17638</v>
      </c>
      <c r="D18" s="123" t="s">
        <v>17642</v>
      </c>
      <c r="E18" s="123" t="s">
        <v>17643</v>
      </c>
      <c r="F18" s="123" t="s">
        <v>27</v>
      </c>
      <c r="G18" s="123" t="s">
        <v>40</v>
      </c>
      <c r="H18" s="153">
        <v>20200201</v>
      </c>
      <c r="I18" s="178">
        <f t="shared" ref="I18:N18" si="13">I43</f>
        <v>19.3</v>
      </c>
      <c r="J18" s="158">
        <f t="shared" si="13"/>
        <v>0.4</v>
      </c>
      <c r="K18" s="158">
        <f t="shared" si="13"/>
        <v>11.4</v>
      </c>
      <c r="L18" s="158">
        <f t="shared" si="13"/>
        <v>0</v>
      </c>
      <c r="M18" s="159">
        <f t="shared" si="13"/>
        <v>0</v>
      </c>
      <c r="N18" s="177">
        <f t="shared" si="13"/>
        <v>0</v>
      </c>
    </row>
    <row r="19" spans="1:14" ht="13.8" thickBot="1">
      <c r="A19" s="152" t="s">
        <v>17641</v>
      </c>
      <c r="B19" s="123"/>
      <c r="C19" s="123" t="s">
        <v>17638</v>
      </c>
      <c r="D19" s="123" t="s">
        <v>17642</v>
      </c>
      <c r="E19" s="123" t="s">
        <v>17644</v>
      </c>
      <c r="F19" s="123" t="s">
        <v>27</v>
      </c>
      <c r="G19" s="123" t="s">
        <v>40</v>
      </c>
      <c r="H19" s="153">
        <v>20200202</v>
      </c>
      <c r="I19" s="178">
        <f t="shared" ref="I19:N19" si="14">I44</f>
        <v>153</v>
      </c>
      <c r="J19" s="158">
        <f t="shared" si="14"/>
        <v>2.9</v>
      </c>
      <c r="K19" s="158">
        <f t="shared" si="14"/>
        <v>107</v>
      </c>
      <c r="L19" s="158">
        <f t="shared" si="14"/>
        <v>0</v>
      </c>
      <c r="M19" s="159">
        <f t="shared" si="14"/>
        <v>0</v>
      </c>
      <c r="N19" s="177">
        <f t="shared" si="14"/>
        <v>0</v>
      </c>
    </row>
    <row r="20" spans="1:14" ht="13.8" thickBot="1">
      <c r="A20" s="152" t="s">
        <v>17641</v>
      </c>
      <c r="B20" s="123"/>
      <c r="C20" s="123" t="s">
        <v>17638</v>
      </c>
      <c r="D20" s="123" t="s">
        <v>17642</v>
      </c>
      <c r="E20" s="123" t="s">
        <v>17645</v>
      </c>
      <c r="F20" s="123" t="s">
        <v>27</v>
      </c>
      <c r="G20" s="123" t="s">
        <v>40</v>
      </c>
      <c r="H20" s="153">
        <v>40400301</v>
      </c>
      <c r="I20" s="178">
        <f t="shared" ref="I20:N20" si="15">I45</f>
        <v>0</v>
      </c>
      <c r="J20" s="158">
        <f t="shared" si="15"/>
        <v>176.2</v>
      </c>
      <c r="K20" s="158">
        <f t="shared" si="15"/>
        <v>0</v>
      </c>
      <c r="L20" s="158">
        <f t="shared" si="15"/>
        <v>0</v>
      </c>
      <c r="M20" s="159">
        <f t="shared" si="15"/>
        <v>0</v>
      </c>
      <c r="N20" s="177">
        <f t="shared" si="15"/>
        <v>0</v>
      </c>
    </row>
    <row r="21" spans="1:14" ht="13.8" thickBot="1">
      <c r="A21" s="152" t="s">
        <v>17641</v>
      </c>
      <c r="B21" s="123"/>
      <c r="C21" s="123" t="s">
        <v>17638</v>
      </c>
      <c r="D21" s="123" t="s">
        <v>17642</v>
      </c>
      <c r="E21" s="123" t="s">
        <v>17298</v>
      </c>
      <c r="F21" s="123" t="s">
        <v>27</v>
      </c>
      <c r="G21" s="123" t="s">
        <v>40</v>
      </c>
      <c r="H21" s="153">
        <v>31000220</v>
      </c>
      <c r="I21" s="178">
        <f t="shared" ref="I21:N21" si="16">I46</f>
        <v>0</v>
      </c>
      <c r="J21" s="158">
        <f t="shared" si="16"/>
        <v>3.5</v>
      </c>
      <c r="K21" s="158">
        <f t="shared" si="16"/>
        <v>0</v>
      </c>
      <c r="L21" s="158">
        <f t="shared" si="16"/>
        <v>0</v>
      </c>
      <c r="M21" s="159">
        <f t="shared" si="16"/>
        <v>0</v>
      </c>
      <c r="N21" s="177">
        <f t="shared" si="16"/>
        <v>0</v>
      </c>
    </row>
    <row r="22" spans="1:14" ht="13.8" thickBot="1">
      <c r="A22" s="152" t="s">
        <v>17646</v>
      </c>
      <c r="B22" s="123"/>
      <c r="C22" s="123" t="s">
        <v>17638</v>
      </c>
      <c r="D22" s="123" t="s">
        <v>17647</v>
      </c>
      <c r="E22" s="123" t="s">
        <v>17648</v>
      </c>
      <c r="F22" s="123" t="s">
        <v>27</v>
      </c>
      <c r="G22" s="123" t="s">
        <v>40</v>
      </c>
      <c r="H22" s="153">
        <v>20200202</v>
      </c>
      <c r="I22" s="178">
        <f t="shared" ref="I22:N22" si="17">I47</f>
        <v>11.69</v>
      </c>
      <c r="J22" s="158">
        <f t="shared" si="17"/>
        <v>4.3499999999999996</v>
      </c>
      <c r="K22" s="158">
        <f t="shared" si="17"/>
        <v>23.18</v>
      </c>
      <c r="L22" s="158">
        <f t="shared" si="17"/>
        <v>0</v>
      </c>
      <c r="M22" s="159">
        <f t="shared" si="17"/>
        <v>0</v>
      </c>
      <c r="N22" s="177">
        <f t="shared" si="17"/>
        <v>0</v>
      </c>
    </row>
    <row r="23" spans="1:14" ht="13.8" thickBot="1">
      <c r="A23" s="152" t="s">
        <v>17646</v>
      </c>
      <c r="B23" s="123"/>
      <c r="C23" s="123" t="s">
        <v>17638</v>
      </c>
      <c r="D23" s="123" t="s">
        <v>17647</v>
      </c>
      <c r="E23" s="123" t="s">
        <v>17648</v>
      </c>
      <c r="F23" s="123" t="s">
        <v>27</v>
      </c>
      <c r="G23" s="123" t="s">
        <v>40</v>
      </c>
      <c r="H23" s="153">
        <v>20200202</v>
      </c>
      <c r="I23" s="178">
        <f t="shared" ref="I23:N23" si="18">I48</f>
        <v>11.69</v>
      </c>
      <c r="J23" s="158">
        <f t="shared" si="18"/>
        <v>4.3499999999999996</v>
      </c>
      <c r="K23" s="158">
        <f t="shared" si="18"/>
        <v>23.18</v>
      </c>
      <c r="L23" s="158">
        <f t="shared" si="18"/>
        <v>0</v>
      </c>
      <c r="M23" s="159">
        <f t="shared" si="18"/>
        <v>0</v>
      </c>
      <c r="N23" s="177">
        <f t="shared" si="18"/>
        <v>0</v>
      </c>
    </row>
    <row r="24" spans="1:14" ht="13.8" thickBot="1">
      <c r="A24" s="152" t="s">
        <v>17646</v>
      </c>
      <c r="B24" s="123"/>
      <c r="C24" s="123" t="s">
        <v>17638</v>
      </c>
      <c r="D24" s="123" t="s">
        <v>17647</v>
      </c>
      <c r="E24" s="123" t="s">
        <v>17648</v>
      </c>
      <c r="F24" s="123" t="s">
        <v>27</v>
      </c>
      <c r="G24" s="123" t="s">
        <v>40</v>
      </c>
      <c r="H24" s="153">
        <v>20200202</v>
      </c>
      <c r="I24" s="178">
        <f t="shared" ref="I24:N24" si="19">I49</f>
        <v>11.69</v>
      </c>
      <c r="J24" s="158">
        <f t="shared" si="19"/>
        <v>4.3499999999999996</v>
      </c>
      <c r="K24" s="158">
        <f t="shared" si="19"/>
        <v>23.18</v>
      </c>
      <c r="L24" s="158">
        <f t="shared" si="19"/>
        <v>0</v>
      </c>
      <c r="M24" s="159">
        <f t="shared" si="19"/>
        <v>0</v>
      </c>
      <c r="N24" s="177">
        <f t="shared" si="19"/>
        <v>0</v>
      </c>
    </row>
    <row r="25" spans="1:14" ht="13.8" thickBot="1">
      <c r="A25" s="152" t="s">
        <v>17646</v>
      </c>
      <c r="B25" s="123"/>
      <c r="C25" s="123" t="s">
        <v>17638</v>
      </c>
      <c r="D25" s="123" t="s">
        <v>17647</v>
      </c>
      <c r="E25" s="123" t="s">
        <v>17649</v>
      </c>
      <c r="F25" s="123" t="s">
        <v>27</v>
      </c>
      <c r="G25" s="123" t="s">
        <v>40</v>
      </c>
      <c r="H25" s="153">
        <v>31000301</v>
      </c>
      <c r="I25" s="178">
        <f t="shared" ref="I25:N25" si="20">I50</f>
        <v>0</v>
      </c>
      <c r="J25" s="158">
        <f t="shared" si="20"/>
        <v>4.6399999999999997</v>
      </c>
      <c r="K25" s="158">
        <f t="shared" si="20"/>
        <v>0</v>
      </c>
      <c r="L25" s="158">
        <f t="shared" si="20"/>
        <v>0</v>
      </c>
      <c r="M25" s="159">
        <f t="shared" si="20"/>
        <v>0</v>
      </c>
      <c r="N25" s="177">
        <f t="shared" si="20"/>
        <v>0</v>
      </c>
    </row>
    <row r="26" spans="1:14" ht="13.8" thickBot="1">
      <c r="A26" s="152" t="s">
        <v>17646</v>
      </c>
      <c r="B26" s="123"/>
      <c r="C26" s="123" t="s">
        <v>17638</v>
      </c>
      <c r="D26" s="123" t="s">
        <v>17647</v>
      </c>
      <c r="E26" s="123" t="s">
        <v>17649</v>
      </c>
      <c r="F26" s="123" t="s">
        <v>27</v>
      </c>
      <c r="G26" s="123" t="s">
        <v>40</v>
      </c>
      <c r="H26" s="153">
        <v>31000301</v>
      </c>
      <c r="I26" s="178">
        <f t="shared" ref="I26:N26" si="21">I51</f>
        <v>0</v>
      </c>
      <c r="J26" s="158">
        <f t="shared" si="21"/>
        <v>4.6399999999999997</v>
      </c>
      <c r="K26" s="158">
        <f t="shared" si="21"/>
        <v>0</v>
      </c>
      <c r="L26" s="158">
        <f t="shared" si="21"/>
        <v>0</v>
      </c>
      <c r="M26" s="159">
        <f t="shared" si="21"/>
        <v>0</v>
      </c>
      <c r="N26" s="177">
        <f t="shared" si="21"/>
        <v>0</v>
      </c>
    </row>
    <row r="27" spans="1:14" ht="13.8" thickBot="1">
      <c r="A27" s="152" t="s">
        <v>17646</v>
      </c>
      <c r="B27" s="123"/>
      <c r="C27" s="123" t="s">
        <v>17638</v>
      </c>
      <c r="D27" s="123" t="s">
        <v>17647</v>
      </c>
      <c r="E27" s="123" t="s">
        <v>17649</v>
      </c>
      <c r="F27" s="123" t="s">
        <v>27</v>
      </c>
      <c r="G27" s="123" t="s">
        <v>40</v>
      </c>
      <c r="H27" s="153">
        <v>31000301</v>
      </c>
      <c r="I27" s="178">
        <f t="shared" ref="I27:N27" si="22">I52</f>
        <v>0</v>
      </c>
      <c r="J27" s="158">
        <f t="shared" si="22"/>
        <v>4.6399999999999997</v>
      </c>
      <c r="K27" s="158">
        <f t="shared" si="22"/>
        <v>0</v>
      </c>
      <c r="L27" s="158">
        <f t="shared" si="22"/>
        <v>0</v>
      </c>
      <c r="M27" s="159">
        <f t="shared" si="22"/>
        <v>0</v>
      </c>
      <c r="N27" s="177">
        <f t="shared" si="22"/>
        <v>0</v>
      </c>
    </row>
    <row r="28" spans="1:14" ht="13.8" thickBot="1">
      <c r="A28" s="152" t="s">
        <v>17646</v>
      </c>
      <c r="B28" s="123"/>
      <c r="C28" s="123" t="s">
        <v>17638</v>
      </c>
      <c r="D28" s="123" t="s">
        <v>17647</v>
      </c>
      <c r="E28" s="123" t="s">
        <v>17649</v>
      </c>
      <c r="F28" s="123" t="s">
        <v>27</v>
      </c>
      <c r="G28" s="123" t="s">
        <v>40</v>
      </c>
      <c r="H28" s="153">
        <v>31000301</v>
      </c>
      <c r="I28" s="178">
        <f t="shared" ref="I28:N28" si="23">I53</f>
        <v>0</v>
      </c>
      <c r="J28" s="158">
        <f t="shared" si="23"/>
        <v>4.6399999999999997</v>
      </c>
      <c r="K28" s="158">
        <f t="shared" si="23"/>
        <v>0</v>
      </c>
      <c r="L28" s="158">
        <f t="shared" si="23"/>
        <v>0</v>
      </c>
      <c r="M28" s="159">
        <f t="shared" si="23"/>
        <v>0</v>
      </c>
      <c r="N28" s="177">
        <f t="shared" si="23"/>
        <v>0</v>
      </c>
    </row>
    <row r="29" spans="1:14">
      <c r="A29" s="152" t="s">
        <v>17646</v>
      </c>
      <c r="B29" s="123"/>
      <c r="C29" s="123" t="s">
        <v>17638</v>
      </c>
      <c r="D29" s="123" t="s">
        <v>17647</v>
      </c>
      <c r="E29" s="123" t="s">
        <v>17650</v>
      </c>
      <c r="F29" s="123" t="s">
        <v>27</v>
      </c>
      <c r="G29" s="123" t="s">
        <v>40</v>
      </c>
      <c r="H29" s="153">
        <v>31000205</v>
      </c>
      <c r="I29" s="178">
        <f t="shared" ref="I29:N29" si="24">I54</f>
        <v>1.64</v>
      </c>
      <c r="J29" s="158">
        <f t="shared" si="24"/>
        <v>0</v>
      </c>
      <c r="K29" s="158">
        <f t="shared" si="24"/>
        <v>8.94</v>
      </c>
      <c r="L29" s="158">
        <f t="shared" si="24"/>
        <v>0</v>
      </c>
      <c r="M29" s="159">
        <f t="shared" si="24"/>
        <v>0</v>
      </c>
      <c r="N29" s="177">
        <f t="shared" si="24"/>
        <v>0</v>
      </c>
    </row>
    <row r="30" spans="1:14">
      <c r="A30" s="196" t="s">
        <v>17627</v>
      </c>
      <c r="B30" s="185"/>
      <c r="C30" s="185" t="s">
        <v>17628</v>
      </c>
      <c r="D30" s="185" t="s">
        <v>39</v>
      </c>
      <c r="E30" s="185" t="s">
        <v>17629</v>
      </c>
      <c r="F30" s="185" t="s">
        <v>370</v>
      </c>
      <c r="G30" s="185" t="s">
        <v>43</v>
      </c>
      <c r="H30" s="186">
        <v>20200201</v>
      </c>
      <c r="I30" s="187">
        <v>0</v>
      </c>
      <c r="J30" s="188">
        <v>0</v>
      </c>
      <c r="K30" s="188">
        <v>0</v>
      </c>
      <c r="L30" s="188">
        <v>0</v>
      </c>
      <c r="M30" s="189">
        <v>0</v>
      </c>
      <c r="N30" s="179"/>
    </row>
    <row r="31" spans="1:14">
      <c r="A31" s="196" t="s">
        <v>17627</v>
      </c>
      <c r="B31" s="185"/>
      <c r="C31" s="185" t="s">
        <v>17628</v>
      </c>
      <c r="D31" s="185" t="s">
        <v>39</v>
      </c>
      <c r="E31" s="185" t="s">
        <v>17630</v>
      </c>
      <c r="F31" s="185" t="s">
        <v>370</v>
      </c>
      <c r="G31" s="185" t="s">
        <v>43</v>
      </c>
      <c r="H31" s="186">
        <v>20200201</v>
      </c>
      <c r="I31" s="187">
        <v>0</v>
      </c>
      <c r="J31" s="188">
        <v>0</v>
      </c>
      <c r="K31" s="188">
        <v>0</v>
      </c>
      <c r="L31" s="188">
        <v>0</v>
      </c>
      <c r="M31" s="189">
        <v>0</v>
      </c>
      <c r="N31" s="179"/>
    </row>
    <row r="32" spans="1:14">
      <c r="A32" s="196" t="s">
        <v>17627</v>
      </c>
      <c r="B32" s="185"/>
      <c r="C32" s="185" t="s">
        <v>17628</v>
      </c>
      <c r="D32" s="185" t="s">
        <v>39</v>
      </c>
      <c r="E32" s="185" t="s">
        <v>17631</v>
      </c>
      <c r="F32" s="185" t="s">
        <v>370</v>
      </c>
      <c r="G32" s="185" t="s">
        <v>43</v>
      </c>
      <c r="H32" s="186">
        <v>20200202</v>
      </c>
      <c r="I32" s="187">
        <v>0</v>
      </c>
      <c r="J32" s="188">
        <v>0</v>
      </c>
      <c r="K32" s="188">
        <v>0</v>
      </c>
      <c r="L32" s="188">
        <v>0</v>
      </c>
      <c r="M32" s="189">
        <v>0</v>
      </c>
      <c r="N32" s="179"/>
    </row>
    <row r="33" spans="1:14">
      <c r="A33" s="196" t="s">
        <v>17632</v>
      </c>
      <c r="B33" s="185"/>
      <c r="C33" s="185" t="s">
        <v>17628</v>
      </c>
      <c r="D33" s="185" t="s">
        <v>28</v>
      </c>
      <c r="E33" s="185" t="s">
        <v>17633</v>
      </c>
      <c r="F33" s="185" t="s">
        <v>32</v>
      </c>
      <c r="G33" s="185" t="s">
        <v>45</v>
      </c>
      <c r="H33" s="186">
        <v>20200201</v>
      </c>
      <c r="I33" s="187">
        <v>4.0006849315068491</v>
      </c>
      <c r="J33" s="188">
        <v>2.2602739726027398E-2</v>
      </c>
      <c r="K33" s="188">
        <v>0.74589041095890418</v>
      </c>
      <c r="L33" s="188">
        <v>2.2602739726027398E-2</v>
      </c>
      <c r="M33" s="189">
        <v>0</v>
      </c>
      <c r="N33" s="179"/>
    </row>
    <row r="34" spans="1:14">
      <c r="A34" s="196" t="s">
        <v>17632</v>
      </c>
      <c r="B34" s="185"/>
      <c r="C34" s="185" t="s">
        <v>17628</v>
      </c>
      <c r="D34" s="185" t="s">
        <v>28</v>
      </c>
      <c r="E34" s="185" t="s">
        <v>17634</v>
      </c>
      <c r="F34" s="185" t="s">
        <v>32</v>
      </c>
      <c r="G34" s="185" t="s">
        <v>45</v>
      </c>
      <c r="H34" s="186">
        <v>20200201</v>
      </c>
      <c r="I34" s="187">
        <v>0.92545662100456616</v>
      </c>
      <c r="J34" s="188">
        <v>1.3812785388127854E-2</v>
      </c>
      <c r="K34" s="188">
        <v>0.64920091324200913</v>
      </c>
      <c r="L34" s="188">
        <v>1.3812785388127854E-2</v>
      </c>
      <c r="M34" s="189">
        <v>0</v>
      </c>
      <c r="N34" s="179"/>
    </row>
    <row r="35" spans="1:14">
      <c r="A35" s="196" t="s">
        <v>17632</v>
      </c>
      <c r="B35" s="185"/>
      <c r="C35" s="185" t="s">
        <v>17628</v>
      </c>
      <c r="D35" s="185" t="s">
        <v>28</v>
      </c>
      <c r="E35" s="185" t="s">
        <v>17635</v>
      </c>
      <c r="F35" s="185" t="s">
        <v>32</v>
      </c>
      <c r="G35" s="185" t="s">
        <v>45</v>
      </c>
      <c r="H35" s="186">
        <v>31000203</v>
      </c>
      <c r="I35" s="187">
        <v>0.29383561643835615</v>
      </c>
      <c r="J35" s="188">
        <v>0.1582191780821918</v>
      </c>
      <c r="K35" s="188">
        <v>0.38424657534246576</v>
      </c>
      <c r="L35" s="188">
        <v>2.2602739726027398E-3</v>
      </c>
      <c r="M35" s="189">
        <v>0</v>
      </c>
      <c r="N35" s="179"/>
    </row>
    <row r="36" spans="1:14">
      <c r="A36" s="196" t="s">
        <v>17632</v>
      </c>
      <c r="B36" s="185"/>
      <c r="C36" s="185" t="s">
        <v>17628</v>
      </c>
      <c r="D36" s="185" t="s">
        <v>28</v>
      </c>
      <c r="E36" s="185" t="s">
        <v>17636</v>
      </c>
      <c r="F36" s="185" t="s">
        <v>32</v>
      </c>
      <c r="G36" s="185" t="s">
        <v>45</v>
      </c>
      <c r="H36" s="186">
        <v>31000203</v>
      </c>
      <c r="I36" s="187">
        <v>0.48399999999999999</v>
      </c>
      <c r="J36" s="188">
        <v>0.24199999999999999</v>
      </c>
      <c r="K36" s="188">
        <v>0.24199999999999999</v>
      </c>
      <c r="L36" s="188">
        <v>2.4199999999999999E-2</v>
      </c>
      <c r="M36" s="189">
        <v>0</v>
      </c>
      <c r="N36" s="179"/>
    </row>
    <row r="37" spans="1:14">
      <c r="A37" s="196" t="s">
        <v>17637</v>
      </c>
      <c r="B37" s="185"/>
      <c r="C37" s="185" t="s">
        <v>17638</v>
      </c>
      <c r="D37" s="185" t="s">
        <v>17639</v>
      </c>
      <c r="E37" s="185" t="s">
        <v>17640</v>
      </c>
      <c r="F37" s="185" t="s">
        <v>31</v>
      </c>
      <c r="G37" s="185" t="s">
        <v>44</v>
      </c>
      <c r="H37" s="186">
        <v>20200202</v>
      </c>
      <c r="I37" s="187">
        <v>22.54</v>
      </c>
      <c r="J37" s="188">
        <v>32.200000000000003</v>
      </c>
      <c r="K37" s="188">
        <v>12.24</v>
      </c>
      <c r="L37" s="188">
        <v>0.74</v>
      </c>
      <c r="M37" s="189">
        <v>0</v>
      </c>
      <c r="N37" s="179"/>
    </row>
    <row r="38" spans="1:14">
      <c r="A38" s="196" t="s">
        <v>17637</v>
      </c>
      <c r="B38" s="185"/>
      <c r="C38" s="185" t="s">
        <v>17638</v>
      </c>
      <c r="D38" s="185" t="s">
        <v>17639</v>
      </c>
      <c r="E38" s="185" t="s">
        <v>17640</v>
      </c>
      <c r="F38" s="185" t="s">
        <v>31</v>
      </c>
      <c r="G38" s="185" t="s">
        <v>44</v>
      </c>
      <c r="H38" s="186">
        <v>20200202</v>
      </c>
      <c r="I38" s="187">
        <v>22.54</v>
      </c>
      <c r="J38" s="188">
        <v>32.200000000000003</v>
      </c>
      <c r="K38" s="188">
        <v>12.24</v>
      </c>
      <c r="L38" s="188">
        <v>0.74</v>
      </c>
      <c r="M38" s="189">
        <v>0</v>
      </c>
      <c r="N38" s="179"/>
    </row>
    <row r="39" spans="1:14">
      <c r="A39" s="196" t="s">
        <v>17637</v>
      </c>
      <c r="B39" s="185"/>
      <c r="C39" s="185" t="s">
        <v>17638</v>
      </c>
      <c r="D39" s="185" t="s">
        <v>17639</v>
      </c>
      <c r="E39" s="185" t="s">
        <v>17640</v>
      </c>
      <c r="F39" s="185" t="s">
        <v>31</v>
      </c>
      <c r="G39" s="185" t="s">
        <v>44</v>
      </c>
      <c r="H39" s="186">
        <v>20200202</v>
      </c>
      <c r="I39" s="187">
        <v>22.54</v>
      </c>
      <c r="J39" s="188">
        <v>45.08</v>
      </c>
      <c r="K39" s="188">
        <v>70.849999999999994</v>
      </c>
      <c r="L39" s="188">
        <v>0.74</v>
      </c>
      <c r="M39" s="189">
        <v>0</v>
      </c>
      <c r="N39" s="179"/>
    </row>
    <row r="40" spans="1:14">
      <c r="A40" s="196" t="s">
        <v>17637</v>
      </c>
      <c r="B40" s="185"/>
      <c r="C40" s="185" t="s">
        <v>17638</v>
      </c>
      <c r="D40" s="185" t="s">
        <v>17639</v>
      </c>
      <c r="E40" s="185" t="s">
        <v>17314</v>
      </c>
      <c r="F40" s="185" t="s">
        <v>31</v>
      </c>
      <c r="G40" s="185" t="s">
        <v>44</v>
      </c>
      <c r="H40" s="186">
        <v>31000227</v>
      </c>
      <c r="I40" s="187">
        <v>0.86</v>
      </c>
      <c r="J40" s="188">
        <v>0.05</v>
      </c>
      <c r="K40" s="188">
        <v>0.17</v>
      </c>
      <c r="L40" s="188">
        <v>0</v>
      </c>
      <c r="M40" s="189">
        <v>0</v>
      </c>
      <c r="N40" s="179"/>
    </row>
    <row r="41" spans="1:14">
      <c r="A41" s="196" t="s">
        <v>17637</v>
      </c>
      <c r="B41" s="185"/>
      <c r="C41" s="185" t="s">
        <v>17638</v>
      </c>
      <c r="D41" s="185" t="s">
        <v>17639</v>
      </c>
      <c r="E41" s="185" t="s">
        <v>17511</v>
      </c>
      <c r="F41" s="185" t="s">
        <v>31</v>
      </c>
      <c r="G41" s="185" t="s">
        <v>44</v>
      </c>
      <c r="H41" s="186">
        <v>31000301</v>
      </c>
      <c r="I41" s="187">
        <v>0</v>
      </c>
      <c r="J41" s="188">
        <v>40</v>
      </c>
      <c r="K41" s="188">
        <v>0</v>
      </c>
      <c r="L41" s="188">
        <v>0</v>
      </c>
      <c r="M41" s="189">
        <v>0</v>
      </c>
      <c r="N41" s="179"/>
    </row>
    <row r="42" spans="1:14">
      <c r="A42" s="196" t="s">
        <v>17637</v>
      </c>
      <c r="B42" s="185"/>
      <c r="C42" s="185" t="s">
        <v>17638</v>
      </c>
      <c r="D42" s="185" t="s">
        <v>17639</v>
      </c>
      <c r="E42" s="185" t="s">
        <v>17298</v>
      </c>
      <c r="F42" s="185" t="s">
        <v>31</v>
      </c>
      <c r="G42" s="185" t="s">
        <v>44</v>
      </c>
      <c r="H42" s="186">
        <v>31000220</v>
      </c>
      <c r="I42" s="187">
        <v>0</v>
      </c>
      <c r="J42" s="188">
        <v>3.77</v>
      </c>
      <c r="K42" s="188">
        <v>0</v>
      </c>
      <c r="L42" s="188">
        <v>0</v>
      </c>
      <c r="M42" s="189">
        <v>0</v>
      </c>
      <c r="N42" s="179"/>
    </row>
    <row r="43" spans="1:14">
      <c r="A43" s="196" t="s">
        <v>17641</v>
      </c>
      <c r="B43" s="185"/>
      <c r="C43" s="185" t="s">
        <v>17638</v>
      </c>
      <c r="D43" s="185" t="s">
        <v>17642</v>
      </c>
      <c r="E43" s="185" t="s">
        <v>17643</v>
      </c>
      <c r="F43" s="185" t="s">
        <v>31</v>
      </c>
      <c r="G43" s="185" t="s">
        <v>44</v>
      </c>
      <c r="H43" s="186">
        <v>20200201</v>
      </c>
      <c r="I43" s="187">
        <v>19.3</v>
      </c>
      <c r="J43" s="188">
        <v>0.4</v>
      </c>
      <c r="K43" s="188">
        <v>11.4</v>
      </c>
      <c r="L43" s="188">
        <v>0</v>
      </c>
      <c r="M43" s="189">
        <v>0</v>
      </c>
      <c r="N43" s="179"/>
    </row>
    <row r="44" spans="1:14">
      <c r="A44" s="196" t="s">
        <v>17641</v>
      </c>
      <c r="B44" s="185"/>
      <c r="C44" s="185" t="s">
        <v>17638</v>
      </c>
      <c r="D44" s="185" t="s">
        <v>17642</v>
      </c>
      <c r="E44" s="185" t="s">
        <v>17644</v>
      </c>
      <c r="F44" s="185" t="s">
        <v>31</v>
      </c>
      <c r="G44" s="185" t="s">
        <v>44</v>
      </c>
      <c r="H44" s="186">
        <v>20200202</v>
      </c>
      <c r="I44" s="187">
        <v>153</v>
      </c>
      <c r="J44" s="188">
        <v>2.9</v>
      </c>
      <c r="K44" s="188">
        <v>107</v>
      </c>
      <c r="L44" s="188">
        <v>0</v>
      </c>
      <c r="M44" s="189">
        <v>0</v>
      </c>
      <c r="N44" s="179"/>
    </row>
    <row r="45" spans="1:14">
      <c r="A45" s="196" t="s">
        <v>17641</v>
      </c>
      <c r="B45" s="185"/>
      <c r="C45" s="185" t="s">
        <v>17638</v>
      </c>
      <c r="D45" s="185" t="s">
        <v>17642</v>
      </c>
      <c r="E45" s="185" t="s">
        <v>17645</v>
      </c>
      <c r="F45" s="185" t="s">
        <v>31</v>
      </c>
      <c r="G45" s="185" t="s">
        <v>44</v>
      </c>
      <c r="H45" s="186">
        <v>40400301</v>
      </c>
      <c r="I45" s="187">
        <v>0</v>
      </c>
      <c r="J45" s="188">
        <v>176.2</v>
      </c>
      <c r="K45" s="188">
        <v>0</v>
      </c>
      <c r="L45" s="188">
        <v>0</v>
      </c>
      <c r="M45" s="189">
        <v>0</v>
      </c>
      <c r="N45" s="179"/>
    </row>
    <row r="46" spans="1:14">
      <c r="A46" s="196" t="s">
        <v>17641</v>
      </c>
      <c r="B46" s="185"/>
      <c r="C46" s="185" t="s">
        <v>17638</v>
      </c>
      <c r="D46" s="185" t="s">
        <v>17642</v>
      </c>
      <c r="E46" s="185" t="s">
        <v>17298</v>
      </c>
      <c r="F46" s="185" t="s">
        <v>31</v>
      </c>
      <c r="G46" s="185" t="s">
        <v>44</v>
      </c>
      <c r="H46" s="186">
        <v>31000220</v>
      </c>
      <c r="I46" s="187">
        <v>0</v>
      </c>
      <c r="J46" s="188">
        <v>3.5</v>
      </c>
      <c r="K46" s="188">
        <v>0</v>
      </c>
      <c r="L46" s="188">
        <v>0</v>
      </c>
      <c r="M46" s="189">
        <v>0</v>
      </c>
      <c r="N46" s="179"/>
    </row>
    <row r="47" spans="1:14">
      <c r="A47" s="196" t="s">
        <v>17646</v>
      </c>
      <c r="B47" s="185"/>
      <c r="C47" s="185" t="s">
        <v>17638</v>
      </c>
      <c r="D47" s="185" t="s">
        <v>17647</v>
      </c>
      <c r="E47" s="185" t="s">
        <v>17648</v>
      </c>
      <c r="F47" s="185" t="s">
        <v>31</v>
      </c>
      <c r="G47" s="185" t="s">
        <v>44</v>
      </c>
      <c r="H47" s="186">
        <v>20200202</v>
      </c>
      <c r="I47" s="187">
        <v>11.69</v>
      </c>
      <c r="J47" s="188">
        <v>4.3499999999999996</v>
      </c>
      <c r="K47" s="188">
        <v>23.18</v>
      </c>
      <c r="L47" s="188">
        <v>0</v>
      </c>
      <c r="M47" s="189">
        <v>0</v>
      </c>
      <c r="N47" s="179"/>
    </row>
    <row r="48" spans="1:14">
      <c r="A48" s="196" t="s">
        <v>17646</v>
      </c>
      <c r="B48" s="185"/>
      <c r="C48" s="185" t="s">
        <v>17638</v>
      </c>
      <c r="D48" s="185" t="s">
        <v>17647</v>
      </c>
      <c r="E48" s="185" t="s">
        <v>17648</v>
      </c>
      <c r="F48" s="185" t="s">
        <v>31</v>
      </c>
      <c r="G48" s="185" t="s">
        <v>44</v>
      </c>
      <c r="H48" s="186">
        <v>20200202</v>
      </c>
      <c r="I48" s="187">
        <v>11.69</v>
      </c>
      <c r="J48" s="188">
        <v>4.3499999999999996</v>
      </c>
      <c r="K48" s="188">
        <v>23.18</v>
      </c>
      <c r="L48" s="188">
        <v>0</v>
      </c>
      <c r="M48" s="189">
        <v>0</v>
      </c>
      <c r="N48" s="179"/>
    </row>
    <row r="49" spans="1:14">
      <c r="A49" s="196" t="s">
        <v>17646</v>
      </c>
      <c r="B49" s="185"/>
      <c r="C49" s="185" t="s">
        <v>17638</v>
      </c>
      <c r="D49" s="185" t="s">
        <v>17647</v>
      </c>
      <c r="E49" s="185" t="s">
        <v>17648</v>
      </c>
      <c r="F49" s="185" t="s">
        <v>31</v>
      </c>
      <c r="G49" s="185" t="s">
        <v>44</v>
      </c>
      <c r="H49" s="186">
        <v>20200202</v>
      </c>
      <c r="I49" s="187">
        <v>11.69</v>
      </c>
      <c r="J49" s="188">
        <v>4.3499999999999996</v>
      </c>
      <c r="K49" s="188">
        <v>23.18</v>
      </c>
      <c r="L49" s="188">
        <v>0</v>
      </c>
      <c r="M49" s="189">
        <v>0</v>
      </c>
      <c r="N49" s="179"/>
    </row>
    <row r="50" spans="1:14">
      <c r="A50" s="196" t="s">
        <v>17646</v>
      </c>
      <c r="B50" s="185"/>
      <c r="C50" s="185" t="s">
        <v>17638</v>
      </c>
      <c r="D50" s="185" t="s">
        <v>17647</v>
      </c>
      <c r="E50" s="185" t="s">
        <v>17649</v>
      </c>
      <c r="F50" s="185" t="s">
        <v>31</v>
      </c>
      <c r="G50" s="185" t="s">
        <v>44</v>
      </c>
      <c r="H50" s="186">
        <v>31000301</v>
      </c>
      <c r="I50" s="187">
        <v>0</v>
      </c>
      <c r="J50" s="188">
        <v>4.6399999999999997</v>
      </c>
      <c r="K50" s="188">
        <v>0</v>
      </c>
      <c r="L50" s="188">
        <v>0</v>
      </c>
      <c r="M50" s="189">
        <v>0</v>
      </c>
      <c r="N50" s="179"/>
    </row>
    <row r="51" spans="1:14">
      <c r="A51" s="196" t="s">
        <v>17646</v>
      </c>
      <c r="B51" s="185"/>
      <c r="C51" s="185" t="s">
        <v>17638</v>
      </c>
      <c r="D51" s="185" t="s">
        <v>17647</v>
      </c>
      <c r="E51" s="185" t="s">
        <v>17649</v>
      </c>
      <c r="F51" s="185" t="s">
        <v>31</v>
      </c>
      <c r="G51" s="185" t="s">
        <v>44</v>
      </c>
      <c r="H51" s="186">
        <v>31000301</v>
      </c>
      <c r="I51" s="187">
        <v>0</v>
      </c>
      <c r="J51" s="188">
        <v>4.6399999999999997</v>
      </c>
      <c r="K51" s="188">
        <v>0</v>
      </c>
      <c r="L51" s="188">
        <v>0</v>
      </c>
      <c r="M51" s="189">
        <v>0</v>
      </c>
      <c r="N51" s="179"/>
    </row>
    <row r="52" spans="1:14">
      <c r="A52" s="196" t="s">
        <v>17646</v>
      </c>
      <c r="B52" s="185"/>
      <c r="C52" s="185" t="s">
        <v>17638</v>
      </c>
      <c r="D52" s="185" t="s">
        <v>17647</v>
      </c>
      <c r="E52" s="185" t="s">
        <v>17649</v>
      </c>
      <c r="F52" s="185" t="s">
        <v>31</v>
      </c>
      <c r="G52" s="185" t="s">
        <v>44</v>
      </c>
      <c r="H52" s="186">
        <v>31000301</v>
      </c>
      <c r="I52" s="187">
        <v>0</v>
      </c>
      <c r="J52" s="188">
        <v>4.6399999999999997</v>
      </c>
      <c r="K52" s="188">
        <v>0</v>
      </c>
      <c r="L52" s="188">
        <v>0</v>
      </c>
      <c r="M52" s="189">
        <v>0</v>
      </c>
      <c r="N52" s="179"/>
    </row>
    <row r="53" spans="1:14">
      <c r="A53" s="196" t="s">
        <v>17646</v>
      </c>
      <c r="B53" s="185"/>
      <c r="C53" s="185" t="s">
        <v>17638</v>
      </c>
      <c r="D53" s="185" t="s">
        <v>17647</v>
      </c>
      <c r="E53" s="185" t="s">
        <v>17649</v>
      </c>
      <c r="F53" s="185" t="s">
        <v>31</v>
      </c>
      <c r="G53" s="185" t="s">
        <v>44</v>
      </c>
      <c r="H53" s="186">
        <v>31000301</v>
      </c>
      <c r="I53" s="187">
        <v>0</v>
      </c>
      <c r="J53" s="188">
        <v>4.6399999999999997</v>
      </c>
      <c r="K53" s="188">
        <v>0</v>
      </c>
      <c r="L53" s="188">
        <v>0</v>
      </c>
      <c r="M53" s="189">
        <v>0</v>
      </c>
      <c r="N53" s="179"/>
    </row>
    <row r="54" spans="1:14" ht="13.8" thickBot="1">
      <c r="A54" s="197" t="s">
        <v>17646</v>
      </c>
      <c r="B54" s="190"/>
      <c r="C54" s="190" t="s">
        <v>17638</v>
      </c>
      <c r="D54" s="190" t="s">
        <v>17647</v>
      </c>
      <c r="E54" s="190" t="s">
        <v>17650</v>
      </c>
      <c r="F54" s="190" t="s">
        <v>31</v>
      </c>
      <c r="G54" s="190" t="s">
        <v>44</v>
      </c>
      <c r="H54" s="191">
        <v>31000205</v>
      </c>
      <c r="I54" s="192">
        <v>1.64</v>
      </c>
      <c r="J54" s="193">
        <v>0</v>
      </c>
      <c r="K54" s="193">
        <v>8.94</v>
      </c>
      <c r="L54" s="193">
        <v>0</v>
      </c>
      <c r="M54" s="194">
        <v>0</v>
      </c>
      <c r="N54" s="195"/>
    </row>
    <row r="55" spans="1:14">
      <c r="A55" s="33"/>
    </row>
    <row r="56" spans="1:14">
      <c r="A56" s="33"/>
    </row>
  </sheetData>
  <autoFilter ref="A4:N54"/>
  <mergeCells count="1">
    <mergeCell ref="I3:M3"/>
  </mergeCells>
  <phoneticPr fontId="5"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E2413"/>
  <sheetViews>
    <sheetView workbookViewId="0"/>
  </sheetViews>
  <sheetFormatPr defaultRowHeight="13.2"/>
  <cols>
    <col min="1" max="3" width="10.44140625" customWidth="1"/>
    <col min="4" max="4" width="25" customWidth="1"/>
    <col min="5" max="5" width="16.33203125" bestFit="1" customWidth="1"/>
    <col min="6" max="6" width="8.5546875" customWidth="1"/>
    <col min="7" max="7" width="23.5546875" style="75" customWidth="1"/>
    <col min="8" max="8" width="18.5546875" customWidth="1"/>
    <col min="9" max="9" width="31.33203125" style="75" customWidth="1"/>
    <col min="10" max="11" width="8.88671875" style="349" customWidth="1"/>
    <col min="12" max="12" width="31.33203125" style="75" customWidth="1"/>
    <col min="13" max="13" width="31.33203125" style="75" hidden="1" customWidth="1"/>
    <col min="14" max="18" width="31.33203125" style="75" customWidth="1"/>
    <col min="19" max="19" width="13.44140625" style="349" bestFit="1" customWidth="1"/>
    <col min="20" max="20" width="11.6640625" style="349" bestFit="1" customWidth="1"/>
    <col min="21" max="21" width="31.33203125" style="75" customWidth="1"/>
    <col min="22" max="22" width="16.33203125" customWidth="1"/>
    <col min="23" max="23" width="15" customWidth="1"/>
    <col min="28" max="28" width="12.33203125" customWidth="1"/>
  </cols>
  <sheetData>
    <row r="1" spans="1:31">
      <c r="A1" s="83" t="s">
        <v>17145</v>
      </c>
      <c r="B1" s="10"/>
      <c r="C1" s="10"/>
      <c r="L1" s="389"/>
      <c r="M1" s="332"/>
      <c r="W1" s="402"/>
      <c r="X1" s="402"/>
      <c r="Y1" s="402"/>
      <c r="Z1" s="402"/>
      <c r="AA1" s="402"/>
    </row>
    <row r="2" spans="1:31" ht="13.8" thickBot="1">
      <c r="A2" s="40"/>
      <c r="B2" s="40"/>
      <c r="C2" s="40"/>
      <c r="W2" s="164"/>
      <c r="X2" s="164"/>
      <c r="Y2" s="164"/>
      <c r="Z2" s="164"/>
      <c r="AA2" s="164"/>
    </row>
    <row r="3" spans="1:31" ht="13.5" customHeight="1" thickBot="1">
      <c r="W3" s="498" t="s">
        <v>17143</v>
      </c>
      <c r="X3" s="501"/>
      <c r="Y3" s="501"/>
      <c r="Z3" s="501"/>
      <c r="AA3" s="502"/>
      <c r="AB3" s="330"/>
    </row>
    <row r="4" spans="1:31" s="3" customFormat="1" ht="51.75" customHeight="1" thickBot="1">
      <c r="A4" s="20" t="s">
        <v>17651</v>
      </c>
      <c r="B4" s="20" t="s">
        <v>17652</v>
      </c>
      <c r="C4" s="20" t="s">
        <v>17653</v>
      </c>
      <c r="D4" s="20" t="s">
        <v>109</v>
      </c>
      <c r="E4" s="20" t="s">
        <v>384</v>
      </c>
      <c r="F4" s="20" t="s">
        <v>17227</v>
      </c>
      <c r="G4" s="20" t="s">
        <v>17228</v>
      </c>
      <c r="H4" s="20" t="s">
        <v>17229</v>
      </c>
      <c r="I4" s="20" t="s">
        <v>17230</v>
      </c>
      <c r="J4" s="350" t="s">
        <v>17231</v>
      </c>
      <c r="K4" s="350" t="s">
        <v>17232</v>
      </c>
      <c r="L4" s="20" t="s">
        <v>17233</v>
      </c>
      <c r="M4" s="20"/>
      <c r="N4" s="20" t="s">
        <v>17234</v>
      </c>
      <c r="O4" s="20" t="s">
        <v>17235</v>
      </c>
      <c r="P4" s="20" t="s">
        <v>17236</v>
      </c>
      <c r="Q4" s="20" t="s">
        <v>17237</v>
      </c>
      <c r="R4" s="20" t="s">
        <v>17238</v>
      </c>
      <c r="S4" s="350" t="s">
        <v>17239</v>
      </c>
      <c r="T4" s="350" t="s">
        <v>17240</v>
      </c>
      <c r="U4" s="20" t="s">
        <v>17241</v>
      </c>
      <c r="V4" s="20" t="s">
        <v>17242</v>
      </c>
      <c r="W4" s="302" t="s">
        <v>132</v>
      </c>
      <c r="X4" s="303" t="s">
        <v>133</v>
      </c>
      <c r="Y4" s="303" t="s">
        <v>134</v>
      </c>
      <c r="Z4" s="303" t="s">
        <v>135</v>
      </c>
      <c r="AA4" s="304" t="s">
        <v>136</v>
      </c>
      <c r="AB4" s="429" t="s">
        <v>241</v>
      </c>
      <c r="AC4" s="20"/>
      <c r="AD4" s="20"/>
      <c r="AE4" s="20"/>
    </row>
    <row r="5" spans="1:31" s="5" customFormat="1" ht="14.4">
      <c r="A5" s="403" t="s">
        <v>17144</v>
      </c>
      <c r="B5" s="365" t="str">
        <f>LEFT(C5,2)</f>
        <v>35</v>
      </c>
      <c r="C5" s="74" t="str">
        <f>35&amp;E5</f>
        <v>35031</v>
      </c>
      <c r="D5" s="74" t="str">
        <f>VLOOKUP(C5,fips_xref!$A$5:$B$16,2,FALSE)</f>
        <v>McKinley</v>
      </c>
      <c r="E5" s="74" t="s">
        <v>17243</v>
      </c>
      <c r="F5" s="348">
        <v>882</v>
      </c>
      <c r="G5" s="348" t="s">
        <v>17244</v>
      </c>
      <c r="H5" s="348">
        <v>14</v>
      </c>
      <c r="I5" s="348" t="s">
        <v>17245</v>
      </c>
      <c r="J5" s="351">
        <v>35.391514999999998</v>
      </c>
      <c r="K5" s="351">
        <v>-108.225791</v>
      </c>
      <c r="L5" s="348" t="s">
        <v>17246</v>
      </c>
      <c r="M5" s="348"/>
      <c r="N5" s="348">
        <v>11.582400321960399</v>
      </c>
      <c r="O5" s="348">
        <v>735.36999511718795</v>
      </c>
      <c r="P5" s="348">
        <v>56.235599517822301</v>
      </c>
      <c r="Q5" s="348">
        <v>1.0668</v>
      </c>
      <c r="R5" s="348" t="s">
        <v>17247</v>
      </c>
      <c r="S5" s="351">
        <v>0</v>
      </c>
      <c r="T5" s="351">
        <v>2187.14331054688</v>
      </c>
      <c r="U5" s="348" t="s">
        <v>213</v>
      </c>
      <c r="V5" s="348" t="s">
        <v>388</v>
      </c>
      <c r="W5" s="353">
        <v>18.11</v>
      </c>
      <c r="X5" s="356">
        <v>0.2</v>
      </c>
      <c r="Y5" s="356">
        <v>3.88</v>
      </c>
      <c r="Z5" s="356">
        <v>0.27</v>
      </c>
      <c r="AA5" s="357">
        <v>0.2</v>
      </c>
      <c r="AB5" s="175"/>
    </row>
    <row r="6" spans="1:31" s="5" customFormat="1" ht="14.4">
      <c r="A6" s="403" t="s">
        <v>17144</v>
      </c>
      <c r="B6" s="365" t="str">
        <f t="shared" ref="B6:B69" si="0">LEFT(C6,2)</f>
        <v>35</v>
      </c>
      <c r="C6" s="74" t="str">
        <f t="shared" ref="C6:C69" si="1">35&amp;E6</f>
        <v>35031</v>
      </c>
      <c r="D6" s="74" t="str">
        <f>VLOOKUP(C6,fips_xref!$A$5:$B$16,2,FALSE)</f>
        <v>McKinley</v>
      </c>
      <c r="E6" s="74" t="s">
        <v>17243</v>
      </c>
      <c r="F6" s="348">
        <v>882</v>
      </c>
      <c r="G6" s="348" t="s">
        <v>17244</v>
      </c>
      <c r="H6" s="348">
        <v>15</v>
      </c>
      <c r="I6" s="348" t="s">
        <v>17248</v>
      </c>
      <c r="J6" s="351">
        <v>35.391514999999998</v>
      </c>
      <c r="K6" s="351">
        <v>-108.225791</v>
      </c>
      <c r="L6" s="348" t="s">
        <v>17246</v>
      </c>
      <c r="M6" s="348"/>
      <c r="N6" s="348">
        <v>11.582400321960399</v>
      </c>
      <c r="O6" s="348">
        <v>735.36999511718795</v>
      </c>
      <c r="P6" s="348">
        <v>56.235599517822301</v>
      </c>
      <c r="Q6" s="348">
        <v>1.0668</v>
      </c>
      <c r="R6" s="348" t="s">
        <v>17247</v>
      </c>
      <c r="S6" s="351">
        <v>0</v>
      </c>
      <c r="T6" s="351">
        <v>2187.14331054688</v>
      </c>
      <c r="U6" s="348" t="s">
        <v>213</v>
      </c>
      <c r="V6" s="348" t="s">
        <v>388</v>
      </c>
      <c r="W6" s="358">
        <v>22.51</v>
      </c>
      <c r="X6" s="354">
        <v>0.25</v>
      </c>
      <c r="Y6" s="354">
        <v>4.82</v>
      </c>
      <c r="Z6" s="354">
        <v>0.33</v>
      </c>
      <c r="AA6" s="359">
        <v>0.24</v>
      </c>
      <c r="AB6" s="176"/>
    </row>
    <row r="7" spans="1:31" s="5" customFormat="1" ht="14.4">
      <c r="A7" s="403" t="s">
        <v>17144</v>
      </c>
      <c r="B7" s="365" t="str">
        <f t="shared" si="0"/>
        <v>35</v>
      </c>
      <c r="C7" s="74" t="str">
        <f t="shared" si="1"/>
        <v>35031</v>
      </c>
      <c r="D7" s="74" t="str">
        <f>VLOOKUP(C7,fips_xref!$A$5:$B$16,2,FALSE)</f>
        <v>McKinley</v>
      </c>
      <c r="E7" s="74" t="s">
        <v>17243</v>
      </c>
      <c r="F7" s="348">
        <v>882</v>
      </c>
      <c r="G7" s="348" t="s">
        <v>17244</v>
      </c>
      <c r="H7" s="348">
        <v>16</v>
      </c>
      <c r="I7" s="348" t="s">
        <v>17248</v>
      </c>
      <c r="J7" s="351">
        <v>35.391514999999998</v>
      </c>
      <c r="K7" s="351">
        <v>-108.225791</v>
      </c>
      <c r="L7" s="348" t="s">
        <v>17246</v>
      </c>
      <c r="M7" s="348"/>
      <c r="N7" s="348">
        <v>11.582400321960399</v>
      </c>
      <c r="O7" s="348">
        <v>735.36999511718795</v>
      </c>
      <c r="P7" s="348">
        <v>56.235599517822301</v>
      </c>
      <c r="Q7" s="348">
        <v>1.0668</v>
      </c>
      <c r="R7" s="348" t="s">
        <v>17247</v>
      </c>
      <c r="S7" s="351">
        <v>0</v>
      </c>
      <c r="T7" s="351">
        <v>2187.14331054688</v>
      </c>
      <c r="U7" s="348" t="s">
        <v>213</v>
      </c>
      <c r="V7" s="348" t="s">
        <v>388</v>
      </c>
      <c r="W7" s="358">
        <v>24.04</v>
      </c>
      <c r="X7" s="354">
        <v>0.27</v>
      </c>
      <c r="Y7" s="354">
        <v>5.15</v>
      </c>
      <c r="Z7" s="354">
        <v>0.35</v>
      </c>
      <c r="AA7" s="359">
        <v>0.26</v>
      </c>
      <c r="AB7" s="176"/>
    </row>
    <row r="8" spans="1:31" s="5" customFormat="1" ht="14.4">
      <c r="A8" s="403" t="s">
        <v>17144</v>
      </c>
      <c r="B8" s="365" t="str">
        <f t="shared" si="0"/>
        <v>35</v>
      </c>
      <c r="C8" s="74" t="str">
        <f t="shared" si="1"/>
        <v>35031</v>
      </c>
      <c r="D8" s="74" t="str">
        <f>VLOOKUP(C8,fips_xref!$A$5:$B$16,2,FALSE)</f>
        <v>McKinley</v>
      </c>
      <c r="E8" s="74" t="s">
        <v>17243</v>
      </c>
      <c r="F8" s="348">
        <v>882</v>
      </c>
      <c r="G8" s="348" t="s">
        <v>17249</v>
      </c>
      <c r="H8" s="348">
        <v>1</v>
      </c>
      <c r="I8" s="348" t="s">
        <v>17250</v>
      </c>
      <c r="J8" s="351">
        <v>35.391416999999997</v>
      </c>
      <c r="K8" s="351">
        <v>-108.225463</v>
      </c>
      <c r="L8" s="348" t="s">
        <v>17246</v>
      </c>
      <c r="M8" s="348"/>
      <c r="N8" s="348">
        <v>0</v>
      </c>
      <c r="O8" s="348">
        <v>0</v>
      </c>
      <c r="P8" s="348">
        <v>0</v>
      </c>
      <c r="Q8" s="348">
        <v>0</v>
      </c>
      <c r="R8" s="348">
        <v>0</v>
      </c>
      <c r="S8" s="351">
        <v>0</v>
      </c>
      <c r="T8" s="351">
        <v>2186.93481445313</v>
      </c>
      <c r="U8" s="348" t="s">
        <v>213</v>
      </c>
      <c r="V8" s="348" t="s">
        <v>397</v>
      </c>
      <c r="W8" s="358">
        <v>0</v>
      </c>
      <c r="X8" s="354">
        <v>0.56000000000000005</v>
      </c>
      <c r="Y8" s="354">
        <v>0</v>
      </c>
      <c r="Z8" s="354">
        <v>0</v>
      </c>
      <c r="AA8" s="359">
        <v>0</v>
      </c>
      <c r="AB8" s="176"/>
    </row>
    <row r="9" spans="1:31" s="5" customFormat="1" ht="14.4">
      <c r="A9" s="403" t="s">
        <v>17144</v>
      </c>
      <c r="B9" s="365" t="str">
        <f t="shared" si="0"/>
        <v>35</v>
      </c>
      <c r="C9" s="74" t="str">
        <f t="shared" si="1"/>
        <v>35031</v>
      </c>
      <c r="D9" s="74" t="str">
        <f>VLOOKUP(C9,fips_xref!$A$5:$B$16,2,FALSE)</f>
        <v>McKinley</v>
      </c>
      <c r="E9" s="74" t="s">
        <v>17243</v>
      </c>
      <c r="F9" s="348">
        <v>884</v>
      </c>
      <c r="G9" s="348" t="s">
        <v>17244</v>
      </c>
      <c r="H9" s="348">
        <v>7</v>
      </c>
      <c r="I9" s="348" t="s">
        <v>17251</v>
      </c>
      <c r="J9" s="351">
        <v>35.536343000000002</v>
      </c>
      <c r="K9" s="351">
        <v>-108.639613</v>
      </c>
      <c r="L9" s="348" t="s">
        <v>17252</v>
      </c>
      <c r="M9" s="348"/>
      <c r="N9" s="348">
        <v>0</v>
      </c>
      <c r="O9" s="348">
        <v>0</v>
      </c>
      <c r="P9" s="348">
        <v>0</v>
      </c>
      <c r="Q9" s="348">
        <v>0</v>
      </c>
      <c r="R9" s="348">
        <v>0</v>
      </c>
      <c r="S9" s="351">
        <v>0</v>
      </c>
      <c r="T9" s="351">
        <v>2012.09997558594</v>
      </c>
      <c r="U9" s="348" t="s">
        <v>16</v>
      </c>
      <c r="V9" s="348" t="s">
        <v>396</v>
      </c>
      <c r="W9" s="358">
        <v>0</v>
      </c>
      <c r="X9" s="354">
        <v>7.7</v>
      </c>
      <c r="Y9" s="354">
        <v>0</v>
      </c>
      <c r="Z9" s="354">
        <v>0</v>
      </c>
      <c r="AA9" s="359">
        <v>0</v>
      </c>
      <c r="AB9" s="176"/>
    </row>
    <row r="10" spans="1:31" s="5" customFormat="1" ht="27">
      <c r="A10" s="403" t="s">
        <v>17144</v>
      </c>
      <c r="B10" s="365" t="str">
        <f t="shared" si="0"/>
        <v>35</v>
      </c>
      <c r="C10" s="74" t="str">
        <f t="shared" si="1"/>
        <v>35031</v>
      </c>
      <c r="D10" s="74" t="str">
        <f>VLOOKUP(C10,fips_xref!$A$5:$B$16,2,FALSE)</f>
        <v>McKinley</v>
      </c>
      <c r="E10" s="74" t="s">
        <v>17243</v>
      </c>
      <c r="F10" s="348">
        <v>884</v>
      </c>
      <c r="G10" s="348" t="s">
        <v>17249</v>
      </c>
      <c r="H10" s="348">
        <v>19</v>
      </c>
      <c r="I10" s="348" t="s">
        <v>17253</v>
      </c>
      <c r="J10" s="351">
        <v>35.536344</v>
      </c>
      <c r="K10" s="351">
        <v>-108.639613</v>
      </c>
      <c r="L10" s="348" t="s">
        <v>17252</v>
      </c>
      <c r="M10" s="348"/>
      <c r="N10" s="348">
        <v>0</v>
      </c>
      <c r="O10" s="348">
        <v>0</v>
      </c>
      <c r="P10" s="348">
        <v>0</v>
      </c>
      <c r="Q10" s="348">
        <v>0</v>
      </c>
      <c r="R10" s="348">
        <v>0</v>
      </c>
      <c r="S10" s="351">
        <v>0</v>
      </c>
      <c r="T10" s="351">
        <v>2012.09997558594</v>
      </c>
      <c r="U10" s="348" t="s">
        <v>16</v>
      </c>
      <c r="V10" s="348" t="s">
        <v>396</v>
      </c>
      <c r="W10" s="358">
        <v>0</v>
      </c>
      <c r="X10" s="354">
        <v>23.57</v>
      </c>
      <c r="Y10" s="354">
        <v>0</v>
      </c>
      <c r="Z10" s="354">
        <v>0</v>
      </c>
      <c r="AA10" s="359">
        <v>0</v>
      </c>
      <c r="AB10" s="176"/>
    </row>
    <row r="11" spans="1:31" s="5" customFormat="1" ht="27">
      <c r="A11" s="403" t="s">
        <v>17144</v>
      </c>
      <c r="B11" s="365" t="str">
        <f t="shared" si="0"/>
        <v>35</v>
      </c>
      <c r="C11" s="74" t="str">
        <f t="shared" si="1"/>
        <v>35031</v>
      </c>
      <c r="D11" s="74" t="str">
        <f>VLOOKUP(C11,fips_xref!$A$5:$B$16,2,FALSE)</f>
        <v>McKinley</v>
      </c>
      <c r="E11" s="74" t="s">
        <v>17243</v>
      </c>
      <c r="F11" s="348">
        <v>884</v>
      </c>
      <c r="G11" s="348" t="s">
        <v>17249</v>
      </c>
      <c r="H11" s="348">
        <v>20</v>
      </c>
      <c r="I11" s="348" t="s">
        <v>17254</v>
      </c>
      <c r="J11" s="351">
        <v>35.536344</v>
      </c>
      <c r="K11" s="351">
        <v>-108.639613</v>
      </c>
      <c r="L11" s="348" t="s">
        <v>17252</v>
      </c>
      <c r="M11" s="348"/>
      <c r="N11" s="348">
        <v>0</v>
      </c>
      <c r="O11" s="348">
        <v>0</v>
      </c>
      <c r="P11" s="348">
        <v>0</v>
      </c>
      <c r="Q11" s="348">
        <v>0</v>
      </c>
      <c r="R11" s="348">
        <v>0</v>
      </c>
      <c r="S11" s="351">
        <v>0</v>
      </c>
      <c r="T11" s="351">
        <v>2012.09997558594</v>
      </c>
      <c r="U11" s="348" t="s">
        <v>16</v>
      </c>
      <c r="V11" s="348" t="s">
        <v>396</v>
      </c>
      <c r="W11" s="358">
        <v>0</v>
      </c>
      <c r="X11" s="354">
        <v>19.34</v>
      </c>
      <c r="Y11" s="354">
        <v>0</v>
      </c>
      <c r="Z11" s="354">
        <v>0</v>
      </c>
      <c r="AA11" s="359">
        <v>0</v>
      </c>
      <c r="AB11" s="176"/>
    </row>
    <row r="12" spans="1:31" s="5" customFormat="1" ht="27">
      <c r="A12" s="403" t="s">
        <v>17144</v>
      </c>
      <c r="B12" s="365" t="str">
        <f t="shared" si="0"/>
        <v>35</v>
      </c>
      <c r="C12" s="74" t="str">
        <f t="shared" si="1"/>
        <v>35031</v>
      </c>
      <c r="D12" s="74" t="str">
        <f>VLOOKUP(C12,fips_xref!$A$5:$B$16,2,FALSE)</f>
        <v>McKinley</v>
      </c>
      <c r="E12" s="74" t="s">
        <v>17243</v>
      </c>
      <c r="F12" s="348">
        <v>884</v>
      </c>
      <c r="G12" s="348" t="s">
        <v>17249</v>
      </c>
      <c r="H12" s="348">
        <v>21</v>
      </c>
      <c r="I12" s="348" t="s">
        <v>17255</v>
      </c>
      <c r="J12" s="351">
        <v>35.536344</v>
      </c>
      <c r="K12" s="351">
        <v>-108.639613</v>
      </c>
      <c r="L12" s="348" t="s">
        <v>17252</v>
      </c>
      <c r="M12" s="348"/>
      <c r="N12" s="348">
        <v>0</v>
      </c>
      <c r="O12" s="348">
        <v>0</v>
      </c>
      <c r="P12" s="348">
        <v>0</v>
      </c>
      <c r="Q12" s="348">
        <v>0</v>
      </c>
      <c r="R12" s="348">
        <v>0</v>
      </c>
      <c r="S12" s="351">
        <v>0</v>
      </c>
      <c r="T12" s="351">
        <v>2012.09997558594</v>
      </c>
      <c r="U12" s="348" t="s">
        <v>16</v>
      </c>
      <c r="V12" s="348" t="s">
        <v>396</v>
      </c>
      <c r="W12" s="358">
        <v>0</v>
      </c>
      <c r="X12" s="354">
        <v>12.85</v>
      </c>
      <c r="Y12" s="354">
        <v>0</v>
      </c>
      <c r="Z12" s="354">
        <v>0</v>
      </c>
      <c r="AA12" s="359">
        <v>0</v>
      </c>
      <c r="AB12" s="176"/>
    </row>
    <row r="13" spans="1:31" s="5" customFormat="1" ht="27">
      <c r="A13" s="403" t="s">
        <v>17144</v>
      </c>
      <c r="B13" s="365" t="str">
        <f t="shared" si="0"/>
        <v>35</v>
      </c>
      <c r="C13" s="74" t="str">
        <f t="shared" si="1"/>
        <v>35031</v>
      </c>
      <c r="D13" s="74" t="str">
        <f>VLOOKUP(C13,fips_xref!$A$5:$B$16,2,FALSE)</f>
        <v>McKinley</v>
      </c>
      <c r="E13" s="74" t="s">
        <v>17243</v>
      </c>
      <c r="F13" s="348">
        <v>884</v>
      </c>
      <c r="G13" s="348" t="s">
        <v>17249</v>
      </c>
      <c r="H13" s="348">
        <v>22</v>
      </c>
      <c r="I13" s="348" t="s">
        <v>17256</v>
      </c>
      <c r="J13" s="351">
        <v>35.536344</v>
      </c>
      <c r="K13" s="351">
        <v>-108.639613</v>
      </c>
      <c r="L13" s="348" t="s">
        <v>17252</v>
      </c>
      <c r="M13" s="348"/>
      <c r="N13" s="348">
        <v>0</v>
      </c>
      <c r="O13" s="348">
        <v>0</v>
      </c>
      <c r="P13" s="348">
        <v>0</v>
      </c>
      <c r="Q13" s="348">
        <v>0</v>
      </c>
      <c r="R13" s="348">
        <v>0</v>
      </c>
      <c r="S13" s="351">
        <v>0</v>
      </c>
      <c r="T13" s="351">
        <v>2012.09997558594</v>
      </c>
      <c r="U13" s="348" t="s">
        <v>16</v>
      </c>
      <c r="V13" s="348" t="s">
        <v>396</v>
      </c>
      <c r="W13" s="358">
        <v>0</v>
      </c>
      <c r="X13" s="354">
        <v>16.29</v>
      </c>
      <c r="Y13" s="354">
        <v>0</v>
      </c>
      <c r="Z13" s="354">
        <v>0</v>
      </c>
      <c r="AA13" s="359">
        <v>0</v>
      </c>
      <c r="AB13" s="176"/>
    </row>
    <row r="14" spans="1:31" s="5" customFormat="1" ht="27">
      <c r="A14" s="403" t="s">
        <v>17144</v>
      </c>
      <c r="B14" s="365" t="str">
        <f t="shared" si="0"/>
        <v>35</v>
      </c>
      <c r="C14" s="74" t="str">
        <f t="shared" si="1"/>
        <v>35031</v>
      </c>
      <c r="D14" s="74" t="str">
        <f>VLOOKUP(C14,fips_xref!$A$5:$B$16,2,FALSE)</f>
        <v>McKinley</v>
      </c>
      <c r="E14" s="74" t="s">
        <v>17243</v>
      </c>
      <c r="F14" s="348">
        <v>884</v>
      </c>
      <c r="G14" s="348" t="s">
        <v>17249</v>
      </c>
      <c r="H14" s="348">
        <v>23</v>
      </c>
      <c r="I14" s="348" t="s">
        <v>17257</v>
      </c>
      <c r="J14" s="351">
        <v>35.536344</v>
      </c>
      <c r="K14" s="351">
        <v>-108.639613</v>
      </c>
      <c r="L14" s="348" t="s">
        <v>17252</v>
      </c>
      <c r="M14" s="348"/>
      <c r="N14" s="348">
        <v>0</v>
      </c>
      <c r="O14" s="348">
        <v>0</v>
      </c>
      <c r="P14" s="348">
        <v>0</v>
      </c>
      <c r="Q14" s="348">
        <v>0</v>
      </c>
      <c r="R14" s="348">
        <v>0</v>
      </c>
      <c r="S14" s="351">
        <v>0</v>
      </c>
      <c r="T14" s="351">
        <v>2012.09997558594</v>
      </c>
      <c r="U14" s="348" t="s">
        <v>16</v>
      </c>
      <c r="V14" s="348" t="s">
        <v>396</v>
      </c>
      <c r="W14" s="358">
        <v>0</v>
      </c>
      <c r="X14" s="354">
        <v>5.82</v>
      </c>
      <c r="Y14" s="354">
        <v>0</v>
      </c>
      <c r="Z14" s="354">
        <v>0</v>
      </c>
      <c r="AA14" s="359">
        <v>0</v>
      </c>
      <c r="AB14" s="176"/>
    </row>
    <row r="15" spans="1:31" s="5" customFormat="1" ht="14.4">
      <c r="A15" s="403" t="s">
        <v>17144</v>
      </c>
      <c r="B15" s="365" t="str">
        <f t="shared" si="0"/>
        <v>35</v>
      </c>
      <c r="C15" s="74" t="str">
        <f t="shared" si="1"/>
        <v>35031</v>
      </c>
      <c r="D15" s="74" t="str">
        <f>VLOOKUP(C15,fips_xref!$A$5:$B$16,2,FALSE)</f>
        <v>McKinley</v>
      </c>
      <c r="E15" s="74" t="s">
        <v>17243</v>
      </c>
      <c r="F15" s="348">
        <v>884</v>
      </c>
      <c r="G15" s="348" t="s">
        <v>17249</v>
      </c>
      <c r="H15" s="348">
        <v>24</v>
      </c>
      <c r="I15" s="348" t="s">
        <v>17258</v>
      </c>
      <c r="J15" s="351">
        <v>35.536344</v>
      </c>
      <c r="K15" s="351">
        <v>-108.639613</v>
      </c>
      <c r="L15" s="348" t="s">
        <v>17252</v>
      </c>
      <c r="M15" s="348"/>
      <c r="N15" s="348">
        <v>0</v>
      </c>
      <c r="O15" s="348">
        <v>0</v>
      </c>
      <c r="P15" s="348">
        <v>0</v>
      </c>
      <c r="Q15" s="348">
        <v>0</v>
      </c>
      <c r="R15" s="348">
        <v>0</v>
      </c>
      <c r="S15" s="351">
        <v>0</v>
      </c>
      <c r="T15" s="351">
        <v>2012.09997558594</v>
      </c>
      <c r="U15" s="348" t="s">
        <v>16</v>
      </c>
      <c r="V15" s="348" t="s">
        <v>396</v>
      </c>
      <c r="W15" s="358">
        <v>0</v>
      </c>
      <c r="X15" s="354">
        <v>20.36</v>
      </c>
      <c r="Y15" s="354">
        <v>0</v>
      </c>
      <c r="Z15" s="354">
        <v>0</v>
      </c>
      <c r="AA15" s="359">
        <v>0</v>
      </c>
      <c r="AB15" s="176"/>
    </row>
    <row r="16" spans="1:31" s="5" customFormat="1" ht="14.4">
      <c r="A16" s="403" t="s">
        <v>17144</v>
      </c>
      <c r="B16" s="365" t="str">
        <f t="shared" si="0"/>
        <v>35</v>
      </c>
      <c r="C16" s="74" t="str">
        <f t="shared" si="1"/>
        <v>35031</v>
      </c>
      <c r="D16" s="74" t="str">
        <f>VLOOKUP(C16,fips_xref!$A$5:$B$16,2,FALSE)</f>
        <v>McKinley</v>
      </c>
      <c r="E16" s="74" t="s">
        <v>17243</v>
      </c>
      <c r="F16" s="348">
        <v>884</v>
      </c>
      <c r="G16" s="348" t="s">
        <v>17249</v>
      </c>
      <c r="H16" s="348">
        <v>25</v>
      </c>
      <c r="I16" s="348" t="s">
        <v>17259</v>
      </c>
      <c r="J16" s="351">
        <v>35.536344</v>
      </c>
      <c r="K16" s="351">
        <v>-108.639613</v>
      </c>
      <c r="L16" s="348" t="s">
        <v>17252</v>
      </c>
      <c r="M16" s="348"/>
      <c r="N16" s="348">
        <v>0</v>
      </c>
      <c r="O16" s="348">
        <v>0</v>
      </c>
      <c r="P16" s="348">
        <v>0</v>
      </c>
      <c r="Q16" s="348">
        <v>0</v>
      </c>
      <c r="R16" s="348">
        <v>0</v>
      </c>
      <c r="S16" s="351">
        <v>0</v>
      </c>
      <c r="T16" s="351">
        <v>2012.09997558594</v>
      </c>
      <c r="U16" s="348" t="s">
        <v>16</v>
      </c>
      <c r="V16" s="348" t="s">
        <v>396</v>
      </c>
      <c r="W16" s="358">
        <v>0</v>
      </c>
      <c r="X16" s="354">
        <v>1.139</v>
      </c>
      <c r="Y16" s="354">
        <v>0</v>
      </c>
      <c r="Z16" s="354">
        <v>0</v>
      </c>
      <c r="AA16" s="359">
        <v>0</v>
      </c>
      <c r="AB16" s="176"/>
    </row>
    <row r="17" spans="1:29" s="5" customFormat="1" ht="14.4">
      <c r="A17" s="403" t="s">
        <v>17144</v>
      </c>
      <c r="B17" s="365" t="str">
        <f t="shared" si="0"/>
        <v>35</v>
      </c>
      <c r="C17" s="74" t="str">
        <f t="shared" si="1"/>
        <v>35031</v>
      </c>
      <c r="D17" s="74" t="str">
        <f>VLOOKUP(C17,fips_xref!$A$5:$B$16,2,FALSE)</f>
        <v>McKinley</v>
      </c>
      <c r="E17" s="74" t="s">
        <v>17243</v>
      </c>
      <c r="F17" s="348">
        <v>884</v>
      </c>
      <c r="G17" s="348" t="s">
        <v>17249</v>
      </c>
      <c r="H17" s="348">
        <v>26</v>
      </c>
      <c r="I17" s="348" t="s">
        <v>17260</v>
      </c>
      <c r="J17" s="351">
        <v>35.536343000000002</v>
      </c>
      <c r="K17" s="351">
        <v>-108.639613</v>
      </c>
      <c r="L17" s="348" t="s">
        <v>17252</v>
      </c>
      <c r="M17" s="348"/>
      <c r="N17" s="348">
        <v>0</v>
      </c>
      <c r="O17" s="348">
        <v>0</v>
      </c>
      <c r="P17" s="348">
        <v>0</v>
      </c>
      <c r="Q17" s="348">
        <v>0</v>
      </c>
      <c r="R17" s="348">
        <v>0</v>
      </c>
      <c r="S17" s="351">
        <v>0</v>
      </c>
      <c r="T17" s="351">
        <v>2012.09997558594</v>
      </c>
      <c r="U17" s="348" t="s">
        <v>16</v>
      </c>
      <c r="V17" s="348" t="s">
        <v>396</v>
      </c>
      <c r="W17" s="358">
        <v>0</v>
      </c>
      <c r="X17" s="354">
        <v>11.57</v>
      </c>
      <c r="Y17" s="354">
        <v>0</v>
      </c>
      <c r="Z17" s="354">
        <v>0</v>
      </c>
      <c r="AA17" s="359">
        <v>0</v>
      </c>
      <c r="AB17" s="176"/>
    </row>
    <row r="18" spans="1:29" s="5" customFormat="1" ht="14.4">
      <c r="A18" s="403" t="s">
        <v>17144</v>
      </c>
      <c r="B18" s="365" t="str">
        <f t="shared" si="0"/>
        <v>35</v>
      </c>
      <c r="C18" s="74" t="str">
        <f t="shared" si="1"/>
        <v>35031</v>
      </c>
      <c r="D18" s="74" t="str">
        <f>VLOOKUP(C18,fips_xref!$A$5:$B$16,2,FALSE)</f>
        <v>McKinley</v>
      </c>
      <c r="E18" s="74" t="s">
        <v>17243</v>
      </c>
      <c r="F18" s="348">
        <v>884</v>
      </c>
      <c r="G18" s="348" t="s">
        <v>17249</v>
      </c>
      <c r="H18" s="348">
        <v>27</v>
      </c>
      <c r="I18" s="348" t="s">
        <v>17261</v>
      </c>
      <c r="J18" s="351">
        <v>35.536343000000002</v>
      </c>
      <c r="K18" s="351">
        <v>-108.639613</v>
      </c>
      <c r="L18" s="348" t="s">
        <v>17252</v>
      </c>
      <c r="M18" s="348"/>
      <c r="N18" s="348">
        <v>0</v>
      </c>
      <c r="O18" s="348">
        <v>0</v>
      </c>
      <c r="P18" s="348">
        <v>0</v>
      </c>
      <c r="Q18" s="348">
        <v>0</v>
      </c>
      <c r="R18" s="348">
        <v>0</v>
      </c>
      <c r="S18" s="351">
        <v>0</v>
      </c>
      <c r="T18" s="351">
        <v>2012.09997558594</v>
      </c>
      <c r="U18" s="348" t="s">
        <v>16</v>
      </c>
      <c r="V18" s="348" t="s">
        <v>402</v>
      </c>
      <c r="W18" s="358">
        <v>0</v>
      </c>
      <c r="X18" s="354">
        <v>23.6</v>
      </c>
      <c r="Y18" s="354">
        <v>0</v>
      </c>
      <c r="Z18" s="354">
        <v>0</v>
      </c>
      <c r="AA18" s="359">
        <v>0</v>
      </c>
      <c r="AB18" s="176"/>
    </row>
    <row r="19" spans="1:29" s="76" customFormat="1" ht="14.4">
      <c r="A19" s="403" t="s">
        <v>17144</v>
      </c>
      <c r="B19" s="365" t="str">
        <f t="shared" si="0"/>
        <v>35</v>
      </c>
      <c r="C19" s="74" t="str">
        <f t="shared" si="1"/>
        <v>35031</v>
      </c>
      <c r="D19" s="74" t="str">
        <f>VLOOKUP(C19,fips_xref!$A$5:$B$16,2,FALSE)</f>
        <v>McKinley</v>
      </c>
      <c r="E19" s="74" t="s">
        <v>17243</v>
      </c>
      <c r="F19" s="348">
        <v>890</v>
      </c>
      <c r="G19" s="348" t="s">
        <v>17244</v>
      </c>
      <c r="H19" s="348">
        <v>2</v>
      </c>
      <c r="I19" s="348" t="s">
        <v>17262</v>
      </c>
      <c r="J19" s="351">
        <v>35.426482</v>
      </c>
      <c r="K19" s="351">
        <v>-108.23747899999999</v>
      </c>
      <c r="L19" s="348" t="s">
        <v>17263</v>
      </c>
      <c r="M19" s="348"/>
      <c r="N19" s="348">
        <v>14.325599670410201</v>
      </c>
      <c r="O19" s="348">
        <v>741.47998046875</v>
      </c>
      <c r="P19" s="348">
        <v>40.538398742675803</v>
      </c>
      <c r="Q19" s="348">
        <v>0.60960000000000003</v>
      </c>
      <c r="R19" s="348" t="s">
        <v>17247</v>
      </c>
      <c r="S19" s="351">
        <v>0</v>
      </c>
      <c r="T19" s="351">
        <v>2232.76293945313</v>
      </c>
      <c r="U19" s="348" t="s">
        <v>213</v>
      </c>
      <c r="V19" s="348" t="s">
        <v>392</v>
      </c>
      <c r="W19" s="358">
        <v>0.99399999999999999</v>
      </c>
      <c r="X19" s="354">
        <v>3.9E-2</v>
      </c>
      <c r="Y19" s="354">
        <v>7.8E-2</v>
      </c>
      <c r="Z19" s="354">
        <v>0</v>
      </c>
      <c r="AA19" s="359">
        <v>3.0000000000000001E-3</v>
      </c>
      <c r="AB19" s="176"/>
    </row>
    <row r="20" spans="1:29" s="76" customFormat="1" ht="14.4">
      <c r="A20" s="403" t="s">
        <v>17144</v>
      </c>
      <c r="B20" s="365" t="str">
        <f t="shared" si="0"/>
        <v>35</v>
      </c>
      <c r="C20" s="74" t="str">
        <f t="shared" si="1"/>
        <v>35031</v>
      </c>
      <c r="D20" s="74" t="str">
        <f>VLOOKUP(C20,fips_xref!$A$5:$B$16,2,FALSE)</f>
        <v>McKinley</v>
      </c>
      <c r="E20" s="74" t="s">
        <v>17243</v>
      </c>
      <c r="F20" s="348">
        <v>890</v>
      </c>
      <c r="G20" s="348" t="s">
        <v>17244</v>
      </c>
      <c r="H20" s="348">
        <v>3</v>
      </c>
      <c r="I20" s="348" t="s">
        <v>17262</v>
      </c>
      <c r="J20" s="351">
        <v>35.426482</v>
      </c>
      <c r="K20" s="351">
        <v>-108.23747899999999</v>
      </c>
      <c r="L20" s="348" t="s">
        <v>17263</v>
      </c>
      <c r="M20" s="348"/>
      <c r="N20" s="348">
        <v>14.325599670410201</v>
      </c>
      <c r="O20" s="348">
        <v>741.47998046875</v>
      </c>
      <c r="P20" s="348">
        <v>40.538398742675803</v>
      </c>
      <c r="Q20" s="348">
        <v>0.60960000000000003</v>
      </c>
      <c r="R20" s="348" t="s">
        <v>17247</v>
      </c>
      <c r="S20" s="351">
        <v>0</v>
      </c>
      <c r="T20" s="351">
        <v>2232.76293945313</v>
      </c>
      <c r="U20" s="348" t="s">
        <v>213</v>
      </c>
      <c r="V20" s="348" t="s">
        <v>392</v>
      </c>
      <c r="W20" s="358">
        <v>1.7999999999999999E-2</v>
      </c>
      <c r="X20" s="354">
        <v>1E-3</v>
      </c>
      <c r="Y20" s="354">
        <v>2E-3</v>
      </c>
      <c r="Z20" s="354">
        <v>0</v>
      </c>
      <c r="AA20" s="359">
        <v>0</v>
      </c>
      <c r="AB20" s="176"/>
      <c r="AC20" s="160"/>
    </row>
    <row r="21" spans="1:29" s="76" customFormat="1" ht="14.4">
      <c r="A21" s="403" t="s">
        <v>17144</v>
      </c>
      <c r="B21" s="365" t="str">
        <f t="shared" si="0"/>
        <v>35</v>
      </c>
      <c r="C21" s="74" t="str">
        <f t="shared" si="1"/>
        <v>35031</v>
      </c>
      <c r="D21" s="74" t="str">
        <f>VLOOKUP(C21,fips_xref!$A$5:$B$16,2,FALSE)</f>
        <v>McKinley</v>
      </c>
      <c r="E21" s="74" t="s">
        <v>17243</v>
      </c>
      <c r="F21" s="348">
        <v>905</v>
      </c>
      <c r="G21" s="348" t="s">
        <v>17244</v>
      </c>
      <c r="H21" s="348">
        <v>11</v>
      </c>
      <c r="I21" s="348" t="s">
        <v>17264</v>
      </c>
      <c r="J21" s="351">
        <v>35.925035999999999</v>
      </c>
      <c r="K21" s="351">
        <v>-107.466545</v>
      </c>
      <c r="L21" s="348" t="s">
        <v>17265</v>
      </c>
      <c r="M21" s="348"/>
      <c r="N21" s="348">
        <v>6.0960001945495597</v>
      </c>
      <c r="O21" s="348">
        <v>699.82000732421898</v>
      </c>
      <c r="P21" s="348">
        <v>83.819999694824205</v>
      </c>
      <c r="Q21" s="348">
        <v>0.73151999999999995</v>
      </c>
      <c r="R21" s="348" t="s">
        <v>17247</v>
      </c>
      <c r="S21" s="351">
        <v>0</v>
      </c>
      <c r="T21" s="351">
        <v>2024.23657226563</v>
      </c>
      <c r="U21" s="348" t="s">
        <v>213</v>
      </c>
      <c r="V21" s="348" t="s">
        <v>388</v>
      </c>
      <c r="W21" s="358">
        <v>17.18</v>
      </c>
      <c r="X21" s="354">
        <v>0.61</v>
      </c>
      <c r="Y21" s="354">
        <v>18.04</v>
      </c>
      <c r="Z21" s="354">
        <v>0.61</v>
      </c>
      <c r="AA21" s="359">
        <v>0.23</v>
      </c>
      <c r="AB21" s="176"/>
    </row>
    <row r="22" spans="1:29" s="76" customFormat="1" ht="14.4">
      <c r="A22" s="403" t="s">
        <v>17144</v>
      </c>
      <c r="B22" s="365" t="str">
        <f t="shared" si="0"/>
        <v>35</v>
      </c>
      <c r="C22" s="74" t="str">
        <f t="shared" si="1"/>
        <v>35031</v>
      </c>
      <c r="D22" s="74" t="str">
        <f>VLOOKUP(C22,fips_xref!$A$5:$B$16,2,FALSE)</f>
        <v>McKinley</v>
      </c>
      <c r="E22" s="74" t="s">
        <v>17243</v>
      </c>
      <c r="F22" s="348">
        <v>905</v>
      </c>
      <c r="G22" s="348" t="s">
        <v>17244</v>
      </c>
      <c r="H22" s="348">
        <v>17</v>
      </c>
      <c r="I22" s="348" t="s">
        <v>17266</v>
      </c>
      <c r="J22" s="351">
        <v>35.925035999999999</v>
      </c>
      <c r="K22" s="351">
        <v>-107.466545</v>
      </c>
      <c r="L22" s="348" t="s">
        <v>17265</v>
      </c>
      <c r="M22" s="348"/>
      <c r="N22" s="348">
        <v>6.7055997848510698</v>
      </c>
      <c r="O22" s="348">
        <v>722.03997802734398</v>
      </c>
      <c r="P22" s="348">
        <v>84.795356750488295</v>
      </c>
      <c r="Q22" s="348">
        <v>0.4572</v>
      </c>
      <c r="R22" s="348" t="s">
        <v>17247</v>
      </c>
      <c r="S22" s="351">
        <v>0</v>
      </c>
      <c r="T22" s="351">
        <v>2024.23657226563</v>
      </c>
      <c r="U22" s="348" t="s">
        <v>213</v>
      </c>
      <c r="V22" s="348" t="s">
        <v>388</v>
      </c>
      <c r="W22" s="358">
        <v>7.34</v>
      </c>
      <c r="X22" s="354">
        <v>0.44</v>
      </c>
      <c r="Y22" s="354">
        <v>10.9</v>
      </c>
      <c r="Z22" s="354">
        <v>0.44</v>
      </c>
      <c r="AA22" s="359">
        <v>0.16</v>
      </c>
      <c r="AB22" s="176"/>
    </row>
    <row r="23" spans="1:29" s="76" customFormat="1" ht="27">
      <c r="A23" s="403" t="s">
        <v>17144</v>
      </c>
      <c r="B23" s="365" t="str">
        <f t="shared" si="0"/>
        <v>35</v>
      </c>
      <c r="C23" s="74" t="str">
        <f t="shared" si="1"/>
        <v>35031</v>
      </c>
      <c r="D23" s="74" t="str">
        <f>VLOOKUP(C23,fips_xref!$A$5:$B$16,2,FALSE)</f>
        <v>McKinley</v>
      </c>
      <c r="E23" s="74" t="s">
        <v>17243</v>
      </c>
      <c r="F23" s="348">
        <v>905</v>
      </c>
      <c r="G23" s="348" t="s">
        <v>17244</v>
      </c>
      <c r="H23" s="348">
        <v>24</v>
      </c>
      <c r="I23" s="348" t="s">
        <v>17267</v>
      </c>
      <c r="J23" s="351">
        <v>35.925035999999999</v>
      </c>
      <c r="K23" s="351">
        <v>-107.466545</v>
      </c>
      <c r="L23" s="348" t="s">
        <v>17265</v>
      </c>
      <c r="M23" s="348"/>
      <c r="N23" s="348">
        <v>10.668000221252401</v>
      </c>
      <c r="O23" s="348">
        <v>717.59002685546898</v>
      </c>
      <c r="P23" s="348">
        <v>33.436561584472699</v>
      </c>
      <c r="Q23" s="348">
        <v>0.15240000000000001</v>
      </c>
      <c r="R23" s="348" t="s">
        <v>17247</v>
      </c>
      <c r="S23" s="351">
        <v>0</v>
      </c>
      <c r="T23" s="351">
        <v>2024.23657226563</v>
      </c>
      <c r="U23" s="348" t="s">
        <v>213</v>
      </c>
      <c r="V23" s="348" t="s">
        <v>392</v>
      </c>
      <c r="W23" s="358">
        <v>11.35</v>
      </c>
      <c r="X23" s="354">
        <v>3.49</v>
      </c>
      <c r="Y23" s="354">
        <v>7.77</v>
      </c>
      <c r="Z23" s="354">
        <v>0</v>
      </c>
      <c r="AA23" s="359">
        <v>0.31</v>
      </c>
      <c r="AB23" s="176"/>
    </row>
    <row r="24" spans="1:29" s="76" customFormat="1" ht="14.4">
      <c r="A24" s="403" t="s">
        <v>17144</v>
      </c>
      <c r="B24" s="365" t="str">
        <f t="shared" si="0"/>
        <v>35</v>
      </c>
      <c r="C24" s="74" t="str">
        <f t="shared" si="1"/>
        <v>35031</v>
      </c>
      <c r="D24" s="74" t="str">
        <f>VLOOKUP(C24,fips_xref!$A$5:$B$16,2,FALSE)</f>
        <v>McKinley</v>
      </c>
      <c r="E24" s="74" t="s">
        <v>17243</v>
      </c>
      <c r="F24" s="348">
        <v>905</v>
      </c>
      <c r="G24" s="348" t="s">
        <v>17244</v>
      </c>
      <c r="H24" s="348">
        <v>31</v>
      </c>
      <c r="I24" s="348" t="s">
        <v>17268</v>
      </c>
      <c r="J24" s="351">
        <v>35.925035999999999</v>
      </c>
      <c r="K24" s="351">
        <v>-107.466545</v>
      </c>
      <c r="L24" s="348" t="s">
        <v>17265</v>
      </c>
      <c r="M24" s="348"/>
      <c r="N24" s="348">
        <v>6.7055997848510698</v>
      </c>
      <c r="O24" s="348">
        <v>722.03997802734398</v>
      </c>
      <c r="P24" s="348">
        <v>84.795356750488295</v>
      </c>
      <c r="Q24" s="348">
        <v>0.4572</v>
      </c>
      <c r="R24" s="348" t="s">
        <v>17247</v>
      </c>
      <c r="S24" s="351">
        <v>0</v>
      </c>
      <c r="T24" s="351">
        <v>2024.23657226563</v>
      </c>
      <c r="U24" s="348" t="s">
        <v>213</v>
      </c>
      <c r="V24" s="348" t="s">
        <v>388</v>
      </c>
      <c r="W24" s="358">
        <v>10.91</v>
      </c>
      <c r="X24" s="354">
        <v>0.66</v>
      </c>
      <c r="Y24" s="354">
        <v>16.21</v>
      </c>
      <c r="Z24" s="354">
        <v>0.66</v>
      </c>
      <c r="AA24" s="359">
        <v>0.2</v>
      </c>
      <c r="AB24" s="176"/>
    </row>
    <row r="25" spans="1:29" s="76" customFormat="1" ht="14.4">
      <c r="A25" s="403" t="s">
        <v>17144</v>
      </c>
      <c r="B25" s="365" t="str">
        <f t="shared" si="0"/>
        <v>35</v>
      </c>
      <c r="C25" s="74" t="str">
        <f t="shared" si="1"/>
        <v>35031</v>
      </c>
      <c r="D25" s="74" t="str">
        <f>VLOOKUP(C25,fips_xref!$A$5:$B$16,2,FALSE)</f>
        <v>McKinley</v>
      </c>
      <c r="E25" s="74" t="s">
        <v>17243</v>
      </c>
      <c r="F25" s="348">
        <v>905</v>
      </c>
      <c r="G25" s="348" t="s">
        <v>17244</v>
      </c>
      <c r="H25" s="348">
        <v>36</v>
      </c>
      <c r="I25" s="348" t="s">
        <v>17268</v>
      </c>
      <c r="J25" s="351">
        <v>35.925035999999999</v>
      </c>
      <c r="K25" s="351">
        <v>-107.466545</v>
      </c>
      <c r="L25" s="348" t="s">
        <v>17265</v>
      </c>
      <c r="M25" s="348"/>
      <c r="N25" s="348">
        <v>6.7055997848510698</v>
      </c>
      <c r="O25" s="348">
        <v>722.03997802734398</v>
      </c>
      <c r="P25" s="348">
        <v>84.795356750488295</v>
      </c>
      <c r="Q25" s="348">
        <v>0.4572</v>
      </c>
      <c r="R25" s="348" t="s">
        <v>17247</v>
      </c>
      <c r="S25" s="351">
        <v>0</v>
      </c>
      <c r="T25" s="351">
        <v>2024.23657226563</v>
      </c>
      <c r="U25" s="348" t="s">
        <v>213</v>
      </c>
      <c r="V25" s="348" t="s">
        <v>388</v>
      </c>
      <c r="W25" s="358">
        <v>8.3699999999999992</v>
      </c>
      <c r="X25" s="354">
        <v>0.51</v>
      </c>
      <c r="Y25" s="354">
        <v>12.42</v>
      </c>
      <c r="Z25" s="354">
        <v>0.51</v>
      </c>
      <c r="AA25" s="359">
        <v>0.15</v>
      </c>
      <c r="AB25" s="176"/>
    </row>
    <row r="26" spans="1:29" s="76" customFormat="1" ht="14.4">
      <c r="A26" s="403" t="s">
        <v>17144</v>
      </c>
      <c r="B26" s="365" t="str">
        <f t="shared" si="0"/>
        <v>35</v>
      </c>
      <c r="C26" s="74" t="str">
        <f t="shared" si="1"/>
        <v>35031</v>
      </c>
      <c r="D26" s="74" t="str">
        <f>VLOOKUP(C26,fips_xref!$A$5:$B$16,2,FALSE)</f>
        <v>McKinley</v>
      </c>
      <c r="E26" s="74" t="s">
        <v>17243</v>
      </c>
      <c r="F26" s="348">
        <v>905</v>
      </c>
      <c r="G26" s="348" t="s">
        <v>17249</v>
      </c>
      <c r="H26" s="348">
        <v>1</v>
      </c>
      <c r="I26" s="348" t="s">
        <v>17269</v>
      </c>
      <c r="J26" s="351">
        <v>35.925035999999999</v>
      </c>
      <c r="K26" s="351">
        <v>-107.466545</v>
      </c>
      <c r="L26" s="348" t="s">
        <v>17265</v>
      </c>
      <c r="M26" s="348"/>
      <c r="N26" s="348">
        <v>0</v>
      </c>
      <c r="O26" s="348">
        <v>0</v>
      </c>
      <c r="P26" s="348">
        <v>0</v>
      </c>
      <c r="Q26" s="348">
        <v>0</v>
      </c>
      <c r="R26" s="348">
        <v>0</v>
      </c>
      <c r="S26" s="351">
        <v>0</v>
      </c>
      <c r="T26" s="351">
        <v>2024.23657226563</v>
      </c>
      <c r="U26" s="348" t="s">
        <v>213</v>
      </c>
      <c r="V26" s="348" t="s">
        <v>397</v>
      </c>
      <c r="W26" s="358">
        <v>0</v>
      </c>
      <c r="X26" s="354">
        <v>0.55600000000000005</v>
      </c>
      <c r="Y26" s="354">
        <v>0</v>
      </c>
      <c r="Z26" s="354">
        <v>0</v>
      </c>
      <c r="AA26" s="359">
        <v>0</v>
      </c>
      <c r="AB26" s="176"/>
    </row>
    <row r="27" spans="1:29" s="76" customFormat="1" ht="14.4">
      <c r="A27" s="403" t="s">
        <v>17144</v>
      </c>
      <c r="B27" s="365" t="str">
        <f t="shared" si="0"/>
        <v>35</v>
      </c>
      <c r="C27" s="74" t="str">
        <f t="shared" si="1"/>
        <v>35039</v>
      </c>
      <c r="D27" s="74" t="str">
        <f>VLOOKUP(C27,fips_xref!$A$5:$B$16,2,FALSE)</f>
        <v>Rio Arriba</v>
      </c>
      <c r="E27" s="74" t="s">
        <v>17270</v>
      </c>
      <c r="F27" s="348">
        <v>979</v>
      </c>
      <c r="G27" s="348" t="s">
        <v>17244</v>
      </c>
      <c r="H27" s="348">
        <v>1</v>
      </c>
      <c r="I27" s="348" t="s">
        <v>17271</v>
      </c>
      <c r="J27" s="351">
        <v>36.233409999999999</v>
      </c>
      <c r="K27" s="351">
        <v>-107.546189</v>
      </c>
      <c r="L27" s="348" t="s">
        <v>17272</v>
      </c>
      <c r="M27" s="348"/>
      <c r="N27" s="348">
        <v>7.6199998855590803</v>
      </c>
      <c r="O27" s="348">
        <v>722.03997802734398</v>
      </c>
      <c r="P27" s="348">
        <v>48.463199615478501</v>
      </c>
      <c r="Q27" s="348">
        <v>0.60960000000000003</v>
      </c>
      <c r="R27" s="348" t="s">
        <v>17247</v>
      </c>
      <c r="S27" s="351">
        <v>0</v>
      </c>
      <c r="T27" s="351">
        <v>2166.45483398438</v>
      </c>
      <c r="U27" s="348" t="s">
        <v>16</v>
      </c>
      <c r="V27" s="348" t="s">
        <v>388</v>
      </c>
      <c r="W27" s="358">
        <v>4</v>
      </c>
      <c r="X27" s="354">
        <v>0.3</v>
      </c>
      <c r="Y27" s="354">
        <v>6.2</v>
      </c>
      <c r="Z27" s="354">
        <v>0</v>
      </c>
      <c r="AA27" s="359">
        <v>0.1</v>
      </c>
      <c r="AB27" s="176"/>
    </row>
    <row r="28" spans="1:29" s="76" customFormat="1" ht="14.4">
      <c r="A28" s="403" t="s">
        <v>17144</v>
      </c>
      <c r="B28" s="365" t="str">
        <f t="shared" si="0"/>
        <v>35</v>
      </c>
      <c r="C28" s="74" t="str">
        <f t="shared" si="1"/>
        <v>35039</v>
      </c>
      <c r="D28" s="74" t="str">
        <f>VLOOKUP(C28,fips_xref!$A$5:$B$16,2,FALSE)</f>
        <v>Rio Arriba</v>
      </c>
      <c r="E28" s="74" t="s">
        <v>17270</v>
      </c>
      <c r="F28" s="348">
        <v>979</v>
      </c>
      <c r="G28" s="348" t="s">
        <v>17244</v>
      </c>
      <c r="H28" s="348">
        <v>2</v>
      </c>
      <c r="I28" s="348" t="s">
        <v>17271</v>
      </c>
      <c r="J28" s="351">
        <v>36.233409999999999</v>
      </c>
      <c r="K28" s="351">
        <v>-107.546189</v>
      </c>
      <c r="L28" s="348" t="s">
        <v>17272</v>
      </c>
      <c r="M28" s="348"/>
      <c r="N28" s="348">
        <v>7.6199998855590803</v>
      </c>
      <c r="O28" s="348">
        <v>722.03997802734398</v>
      </c>
      <c r="P28" s="348">
        <v>48.463199615478501</v>
      </c>
      <c r="Q28" s="348">
        <v>0.60960000000000003</v>
      </c>
      <c r="R28" s="348" t="s">
        <v>17247</v>
      </c>
      <c r="S28" s="351">
        <v>0</v>
      </c>
      <c r="T28" s="351">
        <v>2166.45483398438</v>
      </c>
      <c r="U28" s="348" t="s">
        <v>16</v>
      </c>
      <c r="V28" s="348" t="s">
        <v>388</v>
      </c>
      <c r="W28" s="358">
        <v>15.8</v>
      </c>
      <c r="X28" s="354">
        <v>1.1000000000000001</v>
      </c>
      <c r="Y28" s="354">
        <v>24.5</v>
      </c>
      <c r="Z28" s="354">
        <v>0.2</v>
      </c>
      <c r="AA28" s="359">
        <v>0.4</v>
      </c>
      <c r="AB28" s="176"/>
    </row>
    <row r="29" spans="1:29" s="76" customFormat="1" ht="14.4">
      <c r="A29" s="403" t="s">
        <v>17144</v>
      </c>
      <c r="B29" s="365" t="str">
        <f t="shared" si="0"/>
        <v>35</v>
      </c>
      <c r="C29" s="74" t="str">
        <f t="shared" si="1"/>
        <v>35039</v>
      </c>
      <c r="D29" s="74" t="str">
        <f>VLOOKUP(C29,fips_xref!$A$5:$B$16,2,FALSE)</f>
        <v>Rio Arriba</v>
      </c>
      <c r="E29" s="74" t="s">
        <v>17270</v>
      </c>
      <c r="F29" s="348">
        <v>979</v>
      </c>
      <c r="G29" s="348" t="s">
        <v>17244</v>
      </c>
      <c r="H29" s="348">
        <v>3</v>
      </c>
      <c r="I29" s="348" t="s">
        <v>17271</v>
      </c>
      <c r="J29" s="351">
        <v>36.233409999999999</v>
      </c>
      <c r="K29" s="351">
        <v>-107.546189</v>
      </c>
      <c r="L29" s="348" t="s">
        <v>17272</v>
      </c>
      <c r="M29" s="348"/>
      <c r="N29" s="348">
        <v>7.6199998855590803</v>
      </c>
      <c r="O29" s="348">
        <v>722.03997802734398</v>
      </c>
      <c r="P29" s="348">
        <v>48.463199615478501</v>
      </c>
      <c r="Q29" s="348">
        <v>0.60960000000000003</v>
      </c>
      <c r="R29" s="348" t="s">
        <v>17247</v>
      </c>
      <c r="S29" s="351">
        <v>0</v>
      </c>
      <c r="T29" s="351">
        <v>2166.45483398438</v>
      </c>
      <c r="U29" s="348" t="s">
        <v>16</v>
      </c>
      <c r="V29" s="348" t="s">
        <v>388</v>
      </c>
      <c r="W29" s="358">
        <v>17.600000000000001</v>
      </c>
      <c r="X29" s="354">
        <v>1.3</v>
      </c>
      <c r="Y29" s="354">
        <v>27.2</v>
      </c>
      <c r="Z29" s="354">
        <v>0.2</v>
      </c>
      <c r="AA29" s="359">
        <v>0.4</v>
      </c>
      <c r="AB29" s="176"/>
    </row>
    <row r="30" spans="1:29" s="76" customFormat="1" ht="14.4">
      <c r="A30" s="403" t="s">
        <v>17144</v>
      </c>
      <c r="B30" s="365" t="str">
        <f t="shared" si="0"/>
        <v>35</v>
      </c>
      <c r="C30" s="74" t="str">
        <f t="shared" si="1"/>
        <v>35039</v>
      </c>
      <c r="D30" s="74" t="str">
        <f>VLOOKUP(C30,fips_xref!$A$5:$B$16,2,FALSE)</f>
        <v>Rio Arriba</v>
      </c>
      <c r="E30" s="74" t="s">
        <v>17270</v>
      </c>
      <c r="F30" s="348">
        <v>979</v>
      </c>
      <c r="G30" s="348" t="s">
        <v>17244</v>
      </c>
      <c r="H30" s="348">
        <v>4</v>
      </c>
      <c r="I30" s="348" t="s">
        <v>17273</v>
      </c>
      <c r="J30" s="351">
        <v>36.233409999999999</v>
      </c>
      <c r="K30" s="351">
        <v>-107.546189</v>
      </c>
      <c r="L30" s="348" t="s">
        <v>17272</v>
      </c>
      <c r="M30" s="348"/>
      <c r="N30" s="348">
        <v>8.5343999862670898</v>
      </c>
      <c r="O30" s="348">
        <v>722.03997802734398</v>
      </c>
      <c r="P30" s="348">
        <v>48.463199615478501</v>
      </c>
      <c r="Q30" s="348">
        <v>0.60960000000000003</v>
      </c>
      <c r="R30" s="348" t="s">
        <v>17247</v>
      </c>
      <c r="S30" s="351">
        <v>0</v>
      </c>
      <c r="T30" s="351">
        <v>2166.45483398438</v>
      </c>
      <c r="U30" s="348" t="s">
        <v>16</v>
      </c>
      <c r="V30" s="348" t="s">
        <v>388</v>
      </c>
      <c r="W30" s="358">
        <v>10</v>
      </c>
      <c r="X30" s="354">
        <v>0.7</v>
      </c>
      <c r="Y30" s="354">
        <v>15.4</v>
      </c>
      <c r="Z30" s="354">
        <v>0.1</v>
      </c>
      <c r="AA30" s="359">
        <v>0.2</v>
      </c>
      <c r="AB30" s="176"/>
    </row>
    <row r="31" spans="1:29" s="76" customFormat="1" ht="14.4">
      <c r="A31" s="403" t="s">
        <v>17144</v>
      </c>
      <c r="B31" s="365" t="str">
        <f t="shared" si="0"/>
        <v>35</v>
      </c>
      <c r="C31" s="74" t="str">
        <f t="shared" si="1"/>
        <v>35039</v>
      </c>
      <c r="D31" s="74" t="str">
        <f>VLOOKUP(C31,fips_xref!$A$5:$B$16,2,FALSE)</f>
        <v>Rio Arriba</v>
      </c>
      <c r="E31" s="74" t="s">
        <v>17270</v>
      </c>
      <c r="F31" s="348">
        <v>979</v>
      </c>
      <c r="G31" s="348" t="s">
        <v>17244</v>
      </c>
      <c r="H31" s="348">
        <v>5</v>
      </c>
      <c r="I31" s="348" t="s">
        <v>17271</v>
      </c>
      <c r="J31" s="351">
        <v>36.233409999999999</v>
      </c>
      <c r="K31" s="351">
        <v>-107.546189</v>
      </c>
      <c r="L31" s="348" t="s">
        <v>17272</v>
      </c>
      <c r="M31" s="348"/>
      <c r="N31" s="348">
        <v>8.5343999862670898</v>
      </c>
      <c r="O31" s="348">
        <v>722.03997802734398</v>
      </c>
      <c r="P31" s="348">
        <v>48.463199615478501</v>
      </c>
      <c r="Q31" s="348">
        <v>0.60960000000000003</v>
      </c>
      <c r="R31" s="348" t="s">
        <v>17247</v>
      </c>
      <c r="S31" s="351">
        <v>0</v>
      </c>
      <c r="T31" s="351">
        <v>2166.45483398438</v>
      </c>
      <c r="U31" s="348" t="s">
        <v>16</v>
      </c>
      <c r="V31" s="348" t="s">
        <v>388</v>
      </c>
      <c r="W31" s="358">
        <v>17.3</v>
      </c>
      <c r="X31" s="354">
        <v>1.2</v>
      </c>
      <c r="Y31" s="354">
        <v>26.7</v>
      </c>
      <c r="Z31" s="354">
        <v>0.2</v>
      </c>
      <c r="AA31" s="359">
        <v>0.4</v>
      </c>
      <c r="AB31" s="176"/>
    </row>
    <row r="32" spans="1:29" s="76" customFormat="1" ht="14.4">
      <c r="A32" s="403" t="s">
        <v>17144</v>
      </c>
      <c r="B32" s="365" t="str">
        <f t="shared" si="0"/>
        <v>35</v>
      </c>
      <c r="C32" s="74" t="str">
        <f t="shared" si="1"/>
        <v>35039</v>
      </c>
      <c r="D32" s="74" t="str">
        <f>VLOOKUP(C32,fips_xref!$A$5:$B$16,2,FALSE)</f>
        <v>Rio Arriba</v>
      </c>
      <c r="E32" s="74" t="s">
        <v>17270</v>
      </c>
      <c r="F32" s="348">
        <v>979</v>
      </c>
      <c r="G32" s="348" t="s">
        <v>17244</v>
      </c>
      <c r="H32" s="348">
        <v>6</v>
      </c>
      <c r="I32" s="348" t="s">
        <v>17271</v>
      </c>
      <c r="J32" s="351">
        <v>36.233409999999999</v>
      </c>
      <c r="K32" s="351">
        <v>-107.546189</v>
      </c>
      <c r="L32" s="348" t="s">
        <v>17272</v>
      </c>
      <c r="M32" s="348"/>
      <c r="N32" s="348">
        <v>8.5343999862670898</v>
      </c>
      <c r="O32" s="348">
        <v>722.03997802734398</v>
      </c>
      <c r="P32" s="348">
        <v>48.463199615478501</v>
      </c>
      <c r="Q32" s="348">
        <v>0.60960000000000003</v>
      </c>
      <c r="R32" s="348" t="s">
        <v>17247</v>
      </c>
      <c r="S32" s="351">
        <v>0</v>
      </c>
      <c r="T32" s="351">
        <v>2166.45483398438</v>
      </c>
      <c r="U32" s="348" t="s">
        <v>16</v>
      </c>
      <c r="V32" s="348" t="s">
        <v>388</v>
      </c>
      <c r="W32" s="358">
        <v>8.1999999999999993</v>
      </c>
      <c r="X32" s="354">
        <v>0.6</v>
      </c>
      <c r="Y32" s="354">
        <v>12.7</v>
      </c>
      <c r="Z32" s="354">
        <v>0.1</v>
      </c>
      <c r="AA32" s="359">
        <v>0.2</v>
      </c>
      <c r="AB32" s="176"/>
    </row>
    <row r="33" spans="1:28" s="77" customFormat="1" ht="14.4">
      <c r="A33" s="403" t="s">
        <v>17144</v>
      </c>
      <c r="B33" s="365" t="str">
        <f t="shared" si="0"/>
        <v>35</v>
      </c>
      <c r="C33" s="74" t="str">
        <f t="shared" si="1"/>
        <v>35039</v>
      </c>
      <c r="D33" s="74" t="str">
        <f>VLOOKUP(C33,fips_xref!$A$5:$B$16,2,FALSE)</f>
        <v>Rio Arriba</v>
      </c>
      <c r="E33" s="74" t="s">
        <v>17270</v>
      </c>
      <c r="F33" s="348">
        <v>979</v>
      </c>
      <c r="G33" s="348" t="s">
        <v>17244</v>
      </c>
      <c r="H33" s="348">
        <v>7</v>
      </c>
      <c r="I33" s="348" t="s">
        <v>17271</v>
      </c>
      <c r="J33" s="351">
        <v>36.233409999999999</v>
      </c>
      <c r="K33" s="351">
        <v>-107.546189</v>
      </c>
      <c r="L33" s="348" t="s">
        <v>17272</v>
      </c>
      <c r="M33" s="348"/>
      <c r="N33" s="348">
        <v>7.9247999191284197</v>
      </c>
      <c r="O33" s="348">
        <v>722.03997802734398</v>
      </c>
      <c r="P33" s="348">
        <v>48.463199615478501</v>
      </c>
      <c r="Q33" s="348">
        <v>0.60960000000000003</v>
      </c>
      <c r="R33" s="348" t="s">
        <v>17247</v>
      </c>
      <c r="S33" s="351">
        <v>0</v>
      </c>
      <c r="T33" s="351">
        <v>2166.45483398438</v>
      </c>
      <c r="U33" s="348" t="s">
        <v>16</v>
      </c>
      <c r="V33" s="348" t="s">
        <v>388</v>
      </c>
      <c r="W33" s="358">
        <v>16.399999999999999</v>
      </c>
      <c r="X33" s="354">
        <v>1.2</v>
      </c>
      <c r="Y33" s="354">
        <v>25.3</v>
      </c>
      <c r="Z33" s="354">
        <v>0.2</v>
      </c>
      <c r="AA33" s="359">
        <v>0.4</v>
      </c>
      <c r="AB33" s="176"/>
    </row>
    <row r="34" spans="1:28" s="77" customFormat="1" ht="14.4">
      <c r="A34" s="403" t="s">
        <v>17144</v>
      </c>
      <c r="B34" s="365" t="str">
        <f t="shared" si="0"/>
        <v>35</v>
      </c>
      <c r="C34" s="74" t="str">
        <f t="shared" si="1"/>
        <v>35039</v>
      </c>
      <c r="D34" s="74" t="str">
        <f>VLOOKUP(C34,fips_xref!$A$5:$B$16,2,FALSE)</f>
        <v>Rio Arriba</v>
      </c>
      <c r="E34" s="74" t="s">
        <v>17270</v>
      </c>
      <c r="F34" s="348">
        <v>979</v>
      </c>
      <c r="G34" s="348" t="s">
        <v>17244</v>
      </c>
      <c r="H34" s="348">
        <v>9</v>
      </c>
      <c r="I34" s="348" t="s">
        <v>17274</v>
      </c>
      <c r="J34" s="351">
        <v>36.233409999999999</v>
      </c>
      <c r="K34" s="351">
        <v>-107.546189</v>
      </c>
      <c r="L34" s="348" t="s">
        <v>17272</v>
      </c>
      <c r="M34" s="348"/>
      <c r="N34" s="348">
        <v>13.7159996032715</v>
      </c>
      <c r="O34" s="348">
        <v>604.82000732421898</v>
      </c>
      <c r="P34" s="348">
        <v>56.3880004882813</v>
      </c>
      <c r="Q34" s="348">
        <v>0.33528000000000002</v>
      </c>
      <c r="R34" s="348" t="s">
        <v>17247</v>
      </c>
      <c r="S34" s="351">
        <v>0</v>
      </c>
      <c r="T34" s="351">
        <v>2166.45483398438</v>
      </c>
      <c r="U34" s="348" t="s">
        <v>16</v>
      </c>
      <c r="V34" s="348" t="s">
        <v>391</v>
      </c>
      <c r="W34" s="358">
        <v>140.1</v>
      </c>
      <c r="X34" s="354">
        <v>77.099999999999994</v>
      </c>
      <c r="Y34" s="354">
        <v>62.6</v>
      </c>
      <c r="Z34" s="354">
        <v>0</v>
      </c>
      <c r="AA34" s="359">
        <v>2.1</v>
      </c>
      <c r="AB34" s="176"/>
    </row>
    <row r="35" spans="1:28" s="77" customFormat="1" ht="14.4">
      <c r="A35" s="403" t="s">
        <v>17144</v>
      </c>
      <c r="B35" s="365" t="str">
        <f t="shared" si="0"/>
        <v>35</v>
      </c>
      <c r="C35" s="74" t="str">
        <f t="shared" si="1"/>
        <v>35039</v>
      </c>
      <c r="D35" s="74" t="str">
        <f>VLOOKUP(C35,fips_xref!$A$5:$B$16,2,FALSE)</f>
        <v>Rio Arriba</v>
      </c>
      <c r="E35" s="74" t="s">
        <v>17270</v>
      </c>
      <c r="F35" s="348">
        <v>979</v>
      </c>
      <c r="G35" s="348" t="s">
        <v>17244</v>
      </c>
      <c r="H35" s="348">
        <v>10</v>
      </c>
      <c r="I35" s="348" t="s">
        <v>17271</v>
      </c>
      <c r="J35" s="351">
        <v>36.233409999999999</v>
      </c>
      <c r="K35" s="351">
        <v>-107.546189</v>
      </c>
      <c r="L35" s="348" t="s">
        <v>17272</v>
      </c>
      <c r="M35" s="348"/>
      <c r="N35" s="348">
        <v>7.9247999191284197</v>
      </c>
      <c r="O35" s="348">
        <v>778.15002441406295</v>
      </c>
      <c r="P35" s="348">
        <v>47.853599548339801</v>
      </c>
      <c r="Q35" s="348">
        <v>0.60960000000000003</v>
      </c>
      <c r="R35" s="348" t="s">
        <v>17247</v>
      </c>
      <c r="S35" s="351">
        <v>0</v>
      </c>
      <c r="T35" s="351">
        <v>2166.45483398438</v>
      </c>
      <c r="U35" s="348" t="s">
        <v>16</v>
      </c>
      <c r="V35" s="348" t="s">
        <v>388</v>
      </c>
      <c r="W35" s="358">
        <v>28.9</v>
      </c>
      <c r="X35" s="354">
        <v>0.4</v>
      </c>
      <c r="Y35" s="354">
        <v>6.9</v>
      </c>
      <c r="Z35" s="354">
        <v>0.2</v>
      </c>
      <c r="AA35" s="359">
        <v>0.4</v>
      </c>
      <c r="AB35" s="176"/>
    </row>
    <row r="36" spans="1:28" s="77" customFormat="1" ht="14.4">
      <c r="A36" s="403" t="s">
        <v>17144</v>
      </c>
      <c r="B36" s="365" t="str">
        <f t="shared" si="0"/>
        <v>35</v>
      </c>
      <c r="C36" s="74" t="str">
        <f t="shared" si="1"/>
        <v>35039</v>
      </c>
      <c r="D36" s="74" t="str">
        <f>VLOOKUP(C36,fips_xref!$A$5:$B$16,2,FALSE)</f>
        <v>Rio Arriba</v>
      </c>
      <c r="E36" s="74" t="s">
        <v>17270</v>
      </c>
      <c r="F36" s="348">
        <v>979</v>
      </c>
      <c r="G36" s="348" t="s">
        <v>17244</v>
      </c>
      <c r="H36" s="348">
        <v>14</v>
      </c>
      <c r="I36" s="348" t="s">
        <v>17275</v>
      </c>
      <c r="J36" s="351">
        <v>36.233409999999999</v>
      </c>
      <c r="K36" s="351">
        <v>-107.546189</v>
      </c>
      <c r="L36" s="348" t="s">
        <v>17272</v>
      </c>
      <c r="M36" s="348"/>
      <c r="N36" s="348">
        <v>9.4488000869750994</v>
      </c>
      <c r="O36" s="348">
        <v>588.71002197265602</v>
      </c>
      <c r="P36" s="348">
        <v>9.75360012054443</v>
      </c>
      <c r="Q36" s="348">
        <v>0.60960000000000003</v>
      </c>
      <c r="R36" s="348" t="s">
        <v>17247</v>
      </c>
      <c r="S36" s="351">
        <v>0</v>
      </c>
      <c r="T36" s="351">
        <v>2166.45483398438</v>
      </c>
      <c r="U36" s="348" t="s">
        <v>16</v>
      </c>
      <c r="V36" s="348" t="s">
        <v>404</v>
      </c>
      <c r="W36" s="358">
        <v>15.3</v>
      </c>
      <c r="X36" s="354">
        <v>0.3</v>
      </c>
      <c r="Y36" s="354">
        <v>3.8</v>
      </c>
      <c r="Z36" s="354">
        <v>0.1</v>
      </c>
      <c r="AA36" s="359">
        <v>0.7</v>
      </c>
      <c r="AB36" s="176"/>
    </row>
    <row r="37" spans="1:28" s="77" customFormat="1" ht="14.4">
      <c r="A37" s="403" t="s">
        <v>17144</v>
      </c>
      <c r="B37" s="365" t="str">
        <f t="shared" si="0"/>
        <v>35</v>
      </c>
      <c r="C37" s="74" t="str">
        <f t="shared" si="1"/>
        <v>35039</v>
      </c>
      <c r="D37" s="74" t="str">
        <f>VLOOKUP(C37,fips_xref!$A$5:$B$16,2,FALSE)</f>
        <v>Rio Arriba</v>
      </c>
      <c r="E37" s="74" t="s">
        <v>17270</v>
      </c>
      <c r="F37" s="348">
        <v>979</v>
      </c>
      <c r="G37" s="348" t="s">
        <v>17244</v>
      </c>
      <c r="H37" s="348">
        <v>25</v>
      </c>
      <c r="I37" s="348" t="s">
        <v>17276</v>
      </c>
      <c r="J37" s="351">
        <v>36.231110999999999</v>
      </c>
      <c r="K37" s="351">
        <v>-107.546111</v>
      </c>
      <c r="L37" s="348" t="s">
        <v>17272</v>
      </c>
      <c r="M37" s="348"/>
      <c r="N37" s="348">
        <v>0</v>
      </c>
      <c r="O37" s="348">
        <v>0</v>
      </c>
      <c r="P37" s="348">
        <v>0</v>
      </c>
      <c r="Q37" s="348">
        <v>0</v>
      </c>
      <c r="R37" s="348">
        <v>0</v>
      </c>
      <c r="S37" s="351">
        <v>0</v>
      </c>
      <c r="T37" s="351">
        <v>2167.90234375</v>
      </c>
      <c r="U37" s="348" t="s">
        <v>16</v>
      </c>
      <c r="V37" s="348" t="s">
        <v>411</v>
      </c>
      <c r="W37" s="358">
        <v>0</v>
      </c>
      <c r="X37" s="354">
        <v>8.9</v>
      </c>
      <c r="Y37" s="354">
        <v>0</v>
      </c>
      <c r="Z37" s="354">
        <v>0</v>
      </c>
      <c r="AA37" s="359">
        <v>0</v>
      </c>
      <c r="AB37" s="176"/>
    </row>
    <row r="38" spans="1:28" s="77" customFormat="1" ht="14.4">
      <c r="A38" s="403" t="s">
        <v>17144</v>
      </c>
      <c r="B38" s="365" t="str">
        <f t="shared" si="0"/>
        <v>35</v>
      </c>
      <c r="C38" s="74" t="str">
        <f t="shared" si="1"/>
        <v>35039</v>
      </c>
      <c r="D38" s="74" t="str">
        <f>VLOOKUP(C38,fips_xref!$A$5:$B$16,2,FALSE)</f>
        <v>Rio Arriba</v>
      </c>
      <c r="E38" s="74" t="s">
        <v>17270</v>
      </c>
      <c r="F38" s="348">
        <v>979</v>
      </c>
      <c r="G38" s="348" t="s">
        <v>17244</v>
      </c>
      <c r="H38" s="348">
        <v>29</v>
      </c>
      <c r="I38" s="348" t="s">
        <v>17277</v>
      </c>
      <c r="J38" s="351">
        <v>36.231110999999999</v>
      </c>
      <c r="K38" s="351">
        <v>-107.546111</v>
      </c>
      <c r="L38" s="348" t="s">
        <v>17272</v>
      </c>
      <c r="M38" s="348"/>
      <c r="N38" s="348">
        <v>10.0584001541138</v>
      </c>
      <c r="O38" s="348">
        <v>1273.15002441406</v>
      </c>
      <c r="P38" s="348">
        <v>20.1168003082275</v>
      </c>
      <c r="Q38" s="348">
        <v>1.5849599999999999</v>
      </c>
      <c r="R38" s="348" t="s">
        <v>17247</v>
      </c>
      <c r="S38" s="351">
        <v>0</v>
      </c>
      <c r="T38" s="351">
        <v>2167.90234375</v>
      </c>
      <c r="U38" s="348" t="s">
        <v>16</v>
      </c>
      <c r="V38" s="348" t="s">
        <v>401</v>
      </c>
      <c r="W38" s="358">
        <v>0.6</v>
      </c>
      <c r="X38" s="354">
        <v>1.8</v>
      </c>
      <c r="Y38" s="354">
        <v>4</v>
      </c>
      <c r="Z38" s="354">
        <v>0</v>
      </c>
      <c r="AA38" s="359">
        <v>0</v>
      </c>
      <c r="AB38" s="176"/>
    </row>
    <row r="39" spans="1:28" s="77" customFormat="1" ht="14.4">
      <c r="A39" s="403" t="s">
        <v>17144</v>
      </c>
      <c r="B39" s="365" t="str">
        <f t="shared" si="0"/>
        <v>35</v>
      </c>
      <c r="C39" s="74" t="str">
        <f t="shared" si="1"/>
        <v>35039</v>
      </c>
      <c r="D39" s="74" t="str">
        <f>VLOOKUP(C39,fips_xref!$A$5:$B$16,2,FALSE)</f>
        <v>Rio Arriba</v>
      </c>
      <c r="E39" s="74" t="s">
        <v>17270</v>
      </c>
      <c r="F39" s="348">
        <v>979</v>
      </c>
      <c r="G39" s="348" t="s">
        <v>17244</v>
      </c>
      <c r="H39" s="348">
        <v>35</v>
      </c>
      <c r="I39" s="348" t="s">
        <v>17278</v>
      </c>
      <c r="J39" s="351">
        <v>36.231110999999999</v>
      </c>
      <c r="K39" s="351">
        <v>-107.546111</v>
      </c>
      <c r="L39" s="348" t="s">
        <v>17272</v>
      </c>
      <c r="M39" s="348"/>
      <c r="N39" s="348">
        <v>0</v>
      </c>
      <c r="O39" s="348">
        <v>0</v>
      </c>
      <c r="P39" s="348">
        <v>0</v>
      </c>
      <c r="Q39" s="348">
        <v>0</v>
      </c>
      <c r="R39" s="348">
        <v>0</v>
      </c>
      <c r="S39" s="351">
        <v>0</v>
      </c>
      <c r="T39" s="351">
        <v>2167.90234375</v>
      </c>
      <c r="U39" s="348" t="s">
        <v>16</v>
      </c>
      <c r="V39" s="348" t="s">
        <v>400</v>
      </c>
      <c r="W39" s="358">
        <v>0</v>
      </c>
      <c r="X39" s="354">
        <v>1.1000000000000001</v>
      </c>
      <c r="Y39" s="354">
        <v>0</v>
      </c>
      <c r="Z39" s="354">
        <v>0</v>
      </c>
      <c r="AA39" s="359">
        <v>0</v>
      </c>
      <c r="AB39" s="176"/>
    </row>
    <row r="40" spans="1:28" s="77" customFormat="1" ht="27">
      <c r="A40" s="403" t="s">
        <v>17144</v>
      </c>
      <c r="B40" s="365" t="str">
        <f t="shared" si="0"/>
        <v>35</v>
      </c>
      <c r="C40" s="74" t="str">
        <f t="shared" si="1"/>
        <v>35039</v>
      </c>
      <c r="D40" s="74" t="str">
        <f>VLOOKUP(C40,fips_xref!$A$5:$B$16,2,FALSE)</f>
        <v>Rio Arriba</v>
      </c>
      <c r="E40" s="74" t="s">
        <v>17270</v>
      </c>
      <c r="F40" s="348">
        <v>989</v>
      </c>
      <c r="G40" s="348" t="s">
        <v>17244</v>
      </c>
      <c r="H40" s="348">
        <v>3</v>
      </c>
      <c r="I40" s="348" t="s">
        <v>17279</v>
      </c>
      <c r="J40" s="351">
        <v>36.775388999999997</v>
      </c>
      <c r="K40" s="351">
        <v>-107.61702200000001</v>
      </c>
      <c r="L40" s="348" t="s">
        <v>17280</v>
      </c>
      <c r="M40" s="348"/>
      <c r="N40" s="348">
        <v>12.1920003890991</v>
      </c>
      <c r="O40" s="348">
        <v>677.59002685546898</v>
      </c>
      <c r="P40" s="348">
        <v>51.2064018249512</v>
      </c>
      <c r="Q40" s="348">
        <v>0.48768</v>
      </c>
      <c r="R40" s="348" t="s">
        <v>17247</v>
      </c>
      <c r="S40" s="351">
        <v>0</v>
      </c>
      <c r="T40" s="351">
        <v>1839.71008300781</v>
      </c>
      <c r="U40" s="348" t="s">
        <v>213</v>
      </c>
      <c r="V40" s="348" t="s">
        <v>392</v>
      </c>
      <c r="W40" s="358">
        <v>6.0629999999999997</v>
      </c>
      <c r="X40" s="354">
        <v>3.8330000000000002</v>
      </c>
      <c r="Y40" s="354">
        <v>9.83</v>
      </c>
      <c r="Z40" s="354">
        <v>1.7999999999999999E-2</v>
      </c>
      <c r="AA40" s="359">
        <v>0.311</v>
      </c>
      <c r="AB40" s="176"/>
    </row>
    <row r="41" spans="1:28" s="77" customFormat="1" ht="27">
      <c r="A41" s="403" t="s">
        <v>17144</v>
      </c>
      <c r="B41" s="365" t="str">
        <f t="shared" si="0"/>
        <v>35</v>
      </c>
      <c r="C41" s="74" t="str">
        <f t="shared" si="1"/>
        <v>35039</v>
      </c>
      <c r="D41" s="74" t="str">
        <f>VLOOKUP(C41,fips_xref!$A$5:$B$16,2,FALSE)</f>
        <v>Rio Arriba</v>
      </c>
      <c r="E41" s="74" t="s">
        <v>17270</v>
      </c>
      <c r="F41" s="348">
        <v>989</v>
      </c>
      <c r="G41" s="348" t="s">
        <v>17244</v>
      </c>
      <c r="H41" s="348">
        <v>6</v>
      </c>
      <c r="I41" s="348" t="s">
        <v>17281</v>
      </c>
      <c r="J41" s="351">
        <v>36.747889000000001</v>
      </c>
      <c r="K41" s="351">
        <v>-107.617017</v>
      </c>
      <c r="L41" s="348" t="s">
        <v>17280</v>
      </c>
      <c r="M41" s="348"/>
      <c r="N41" s="348">
        <v>12.1920003890991</v>
      </c>
      <c r="O41" s="348">
        <v>677.59002685546898</v>
      </c>
      <c r="P41" s="348">
        <v>51.2064018249512</v>
      </c>
      <c r="Q41" s="348">
        <v>0.48768</v>
      </c>
      <c r="R41" s="348" t="s">
        <v>17247</v>
      </c>
      <c r="S41" s="351">
        <v>0</v>
      </c>
      <c r="T41" s="351">
        <v>1912.86389160156</v>
      </c>
      <c r="U41" s="348" t="s">
        <v>213</v>
      </c>
      <c r="V41" s="348" t="s">
        <v>392</v>
      </c>
      <c r="W41" s="358">
        <v>0.76400000000000001</v>
      </c>
      <c r="X41" s="354">
        <v>0.48299999999999998</v>
      </c>
      <c r="Y41" s="354">
        <v>1.2390000000000001</v>
      </c>
      <c r="Z41" s="354">
        <v>2E-3</v>
      </c>
      <c r="AA41" s="359">
        <v>3.9E-2</v>
      </c>
      <c r="AB41" s="176"/>
    </row>
    <row r="42" spans="1:28" s="77" customFormat="1" ht="27">
      <c r="A42" s="403" t="s">
        <v>17144</v>
      </c>
      <c r="B42" s="365" t="str">
        <f t="shared" si="0"/>
        <v>35</v>
      </c>
      <c r="C42" s="74" t="str">
        <f t="shared" si="1"/>
        <v>35039</v>
      </c>
      <c r="D42" s="74" t="str">
        <f>VLOOKUP(C42,fips_xref!$A$5:$B$16,2,FALSE)</f>
        <v>Rio Arriba</v>
      </c>
      <c r="E42" s="74" t="s">
        <v>17270</v>
      </c>
      <c r="F42" s="348">
        <v>989</v>
      </c>
      <c r="G42" s="348" t="s">
        <v>17244</v>
      </c>
      <c r="H42" s="348">
        <v>10</v>
      </c>
      <c r="I42" s="348" t="s">
        <v>17279</v>
      </c>
      <c r="J42" s="351">
        <v>36.775306</v>
      </c>
      <c r="K42" s="351">
        <v>-107.617019</v>
      </c>
      <c r="L42" s="348" t="s">
        <v>17280</v>
      </c>
      <c r="M42" s="348"/>
      <c r="N42" s="348">
        <v>12.1920003890991</v>
      </c>
      <c r="O42" s="348">
        <v>677.59002685546898</v>
      </c>
      <c r="P42" s="348">
        <v>51.2064018249512</v>
      </c>
      <c r="Q42" s="348">
        <v>0.48768</v>
      </c>
      <c r="R42" s="348" t="s">
        <v>17247</v>
      </c>
      <c r="S42" s="351">
        <v>0</v>
      </c>
      <c r="T42" s="351">
        <v>1838.724609375</v>
      </c>
      <c r="U42" s="348" t="s">
        <v>213</v>
      </c>
      <c r="V42" s="348" t="s">
        <v>392</v>
      </c>
      <c r="W42" s="358">
        <v>13.972</v>
      </c>
      <c r="X42" s="354">
        <v>8.8320000000000007</v>
      </c>
      <c r="Y42" s="354">
        <v>22.652000000000001</v>
      </c>
      <c r="Z42" s="354">
        <v>4.2000000000000003E-2</v>
      </c>
      <c r="AA42" s="359">
        <v>0.71599999999999997</v>
      </c>
      <c r="AB42" s="176"/>
    </row>
    <row r="43" spans="1:28" s="77" customFormat="1" ht="27">
      <c r="A43" s="403" t="s">
        <v>17144</v>
      </c>
      <c r="B43" s="365" t="str">
        <f t="shared" si="0"/>
        <v>35</v>
      </c>
      <c r="C43" s="74" t="str">
        <f t="shared" si="1"/>
        <v>35039</v>
      </c>
      <c r="D43" s="74" t="str">
        <f>VLOOKUP(C43,fips_xref!$A$5:$B$16,2,FALSE)</f>
        <v>Rio Arriba</v>
      </c>
      <c r="E43" s="74" t="s">
        <v>17270</v>
      </c>
      <c r="F43" s="348">
        <v>989</v>
      </c>
      <c r="G43" s="348" t="s">
        <v>17244</v>
      </c>
      <c r="H43" s="348">
        <v>11</v>
      </c>
      <c r="I43" s="348" t="s">
        <v>17281</v>
      </c>
      <c r="J43" s="351">
        <v>36.747833</v>
      </c>
      <c r="K43" s="351">
        <v>-107.617017</v>
      </c>
      <c r="L43" s="348" t="s">
        <v>17280</v>
      </c>
      <c r="M43" s="348"/>
      <c r="N43" s="348">
        <v>12.1920003890991</v>
      </c>
      <c r="O43" s="348">
        <v>677.59002685546898</v>
      </c>
      <c r="P43" s="348">
        <v>51.2064018249512</v>
      </c>
      <c r="Q43" s="348">
        <v>0.48768</v>
      </c>
      <c r="R43" s="348" t="s">
        <v>17247</v>
      </c>
      <c r="S43" s="351">
        <v>0</v>
      </c>
      <c r="T43" s="351">
        <v>1912.91931152344</v>
      </c>
      <c r="U43" s="348" t="s">
        <v>213</v>
      </c>
      <c r="V43" s="348" t="s">
        <v>392</v>
      </c>
      <c r="W43" s="358">
        <v>0.78800000000000003</v>
      </c>
      <c r="X43" s="354">
        <v>0.498</v>
      </c>
      <c r="Y43" s="354">
        <v>1.278</v>
      </c>
      <c r="Z43" s="354">
        <v>2E-3</v>
      </c>
      <c r="AA43" s="359">
        <v>0.04</v>
      </c>
      <c r="AB43" s="176"/>
    </row>
    <row r="44" spans="1:28" s="77" customFormat="1" ht="27">
      <c r="A44" s="403" t="s">
        <v>17144</v>
      </c>
      <c r="B44" s="365" t="str">
        <f t="shared" si="0"/>
        <v>35</v>
      </c>
      <c r="C44" s="74" t="str">
        <f t="shared" si="1"/>
        <v>35039</v>
      </c>
      <c r="D44" s="74" t="str">
        <f>VLOOKUP(C44,fips_xref!$A$5:$B$16,2,FALSE)</f>
        <v>Rio Arriba</v>
      </c>
      <c r="E44" s="74" t="s">
        <v>17270</v>
      </c>
      <c r="F44" s="348">
        <v>989</v>
      </c>
      <c r="G44" s="348" t="s">
        <v>17244</v>
      </c>
      <c r="H44" s="348">
        <v>12</v>
      </c>
      <c r="I44" s="348" t="s">
        <v>17279</v>
      </c>
      <c r="J44" s="351">
        <v>36.775221999999999</v>
      </c>
      <c r="K44" s="351">
        <v>-107.617017</v>
      </c>
      <c r="L44" s="348" t="s">
        <v>17280</v>
      </c>
      <c r="M44" s="348"/>
      <c r="N44" s="348">
        <v>12.1920003890991</v>
      </c>
      <c r="O44" s="348">
        <v>677.59002685546898</v>
      </c>
      <c r="P44" s="348">
        <v>51.2064018249512</v>
      </c>
      <c r="Q44" s="348">
        <v>0.48768</v>
      </c>
      <c r="R44" s="348" t="s">
        <v>17247</v>
      </c>
      <c r="S44" s="351">
        <v>0</v>
      </c>
      <c r="T44" s="351">
        <v>1837.982421875</v>
      </c>
      <c r="U44" s="348" t="s">
        <v>213</v>
      </c>
      <c r="V44" s="348" t="s">
        <v>392</v>
      </c>
      <c r="W44" s="358">
        <v>12.483000000000001</v>
      </c>
      <c r="X44" s="354">
        <v>7.8920000000000003</v>
      </c>
      <c r="Y44" s="354">
        <v>20.239000000000001</v>
      </c>
      <c r="Z44" s="354">
        <v>3.7999999999999999E-2</v>
      </c>
      <c r="AA44" s="359">
        <v>0.63900000000000001</v>
      </c>
      <c r="AB44" s="176"/>
    </row>
    <row r="45" spans="1:28" s="77" customFormat="1" ht="27">
      <c r="A45" s="403" t="s">
        <v>17144</v>
      </c>
      <c r="B45" s="365" t="str">
        <f t="shared" si="0"/>
        <v>35</v>
      </c>
      <c r="C45" s="74" t="str">
        <f t="shared" si="1"/>
        <v>35039</v>
      </c>
      <c r="D45" s="74" t="str">
        <f>VLOOKUP(C45,fips_xref!$A$5:$B$16,2,FALSE)</f>
        <v>Rio Arriba</v>
      </c>
      <c r="E45" s="74" t="s">
        <v>17270</v>
      </c>
      <c r="F45" s="348">
        <v>989</v>
      </c>
      <c r="G45" s="348" t="s">
        <v>17244</v>
      </c>
      <c r="H45" s="348">
        <v>13</v>
      </c>
      <c r="I45" s="348" t="s">
        <v>17282</v>
      </c>
      <c r="J45" s="351">
        <v>36.774444000000003</v>
      </c>
      <c r="K45" s="351">
        <v>-107.61750000000001</v>
      </c>
      <c r="L45" s="348" t="s">
        <v>17280</v>
      </c>
      <c r="M45" s="348"/>
      <c r="N45" s="348">
        <v>0</v>
      </c>
      <c r="O45" s="348">
        <v>0</v>
      </c>
      <c r="P45" s="348">
        <v>0</v>
      </c>
      <c r="Q45" s="348">
        <v>0</v>
      </c>
      <c r="R45" s="348">
        <v>0</v>
      </c>
      <c r="S45" s="351">
        <v>0</v>
      </c>
      <c r="T45" s="351">
        <v>1834.6904296875</v>
      </c>
      <c r="U45" s="348" t="s">
        <v>213</v>
      </c>
      <c r="V45" s="348" t="s">
        <v>395</v>
      </c>
      <c r="W45" s="358">
        <v>0</v>
      </c>
      <c r="X45" s="354">
        <v>0.81</v>
      </c>
      <c r="Y45" s="354">
        <v>0</v>
      </c>
      <c r="Z45" s="354">
        <v>0</v>
      </c>
      <c r="AA45" s="359">
        <v>0</v>
      </c>
      <c r="AB45" s="176"/>
    </row>
    <row r="46" spans="1:28" s="77" customFormat="1" ht="27">
      <c r="A46" s="403" t="s">
        <v>17144</v>
      </c>
      <c r="B46" s="365" t="str">
        <f t="shared" si="0"/>
        <v>35</v>
      </c>
      <c r="C46" s="74" t="str">
        <f t="shared" si="1"/>
        <v>35039</v>
      </c>
      <c r="D46" s="74" t="str">
        <f>VLOOKUP(C46,fips_xref!$A$5:$B$16,2,FALSE)</f>
        <v>Rio Arriba</v>
      </c>
      <c r="E46" s="74" t="s">
        <v>17270</v>
      </c>
      <c r="F46" s="348">
        <v>989</v>
      </c>
      <c r="G46" s="348" t="s">
        <v>17244</v>
      </c>
      <c r="H46" s="348">
        <v>14</v>
      </c>
      <c r="I46" s="348" t="s">
        <v>17283</v>
      </c>
      <c r="J46" s="351">
        <v>36.774444000000003</v>
      </c>
      <c r="K46" s="351">
        <v>-107.61750000000001</v>
      </c>
      <c r="L46" s="348" t="s">
        <v>17280</v>
      </c>
      <c r="M46" s="348"/>
      <c r="N46" s="348">
        <v>0</v>
      </c>
      <c r="O46" s="348">
        <v>0</v>
      </c>
      <c r="P46" s="348">
        <v>0</v>
      </c>
      <c r="Q46" s="348">
        <v>0</v>
      </c>
      <c r="R46" s="348">
        <v>0</v>
      </c>
      <c r="S46" s="351">
        <v>0</v>
      </c>
      <c r="T46" s="351">
        <v>1834.6904296875</v>
      </c>
      <c r="U46" s="348" t="s">
        <v>213</v>
      </c>
      <c r="V46" s="348" t="s">
        <v>403</v>
      </c>
      <c r="W46" s="358">
        <v>0</v>
      </c>
      <c r="X46" s="354">
        <v>0.7</v>
      </c>
      <c r="Y46" s="354">
        <v>0</v>
      </c>
      <c r="Z46" s="354">
        <v>0</v>
      </c>
      <c r="AA46" s="359">
        <v>0</v>
      </c>
      <c r="AB46" s="176"/>
    </row>
    <row r="47" spans="1:28" s="75" customFormat="1" ht="27">
      <c r="A47" s="403" t="s">
        <v>17144</v>
      </c>
      <c r="B47" s="365" t="str">
        <f t="shared" si="0"/>
        <v>35</v>
      </c>
      <c r="C47" s="74" t="str">
        <f t="shared" si="1"/>
        <v>35039</v>
      </c>
      <c r="D47" s="74" t="str">
        <f>VLOOKUP(C47,fips_xref!$A$5:$B$16,2,FALSE)</f>
        <v>Rio Arriba</v>
      </c>
      <c r="E47" s="74" t="s">
        <v>17270</v>
      </c>
      <c r="F47" s="348">
        <v>989</v>
      </c>
      <c r="G47" s="348" t="s">
        <v>17249</v>
      </c>
      <c r="H47" s="348">
        <v>1</v>
      </c>
      <c r="I47" s="348" t="s">
        <v>17154</v>
      </c>
      <c r="J47" s="351">
        <v>36.774444000000003</v>
      </c>
      <c r="K47" s="351">
        <v>-107.61750000000001</v>
      </c>
      <c r="L47" s="348" t="s">
        <v>17280</v>
      </c>
      <c r="M47" s="348"/>
      <c r="N47" s="348">
        <v>0</v>
      </c>
      <c r="O47" s="348">
        <v>0</v>
      </c>
      <c r="P47" s="348">
        <v>0</v>
      </c>
      <c r="Q47" s="348">
        <v>0</v>
      </c>
      <c r="R47" s="348">
        <v>0</v>
      </c>
      <c r="S47" s="351">
        <v>0</v>
      </c>
      <c r="T47" s="351">
        <v>1834.6904296875</v>
      </c>
      <c r="U47" s="348" t="s">
        <v>213</v>
      </c>
      <c r="V47" s="348" t="s">
        <v>397</v>
      </c>
      <c r="W47" s="358">
        <v>0</v>
      </c>
      <c r="X47" s="354">
        <v>4.4999999999999998E-2</v>
      </c>
      <c r="Y47" s="354">
        <v>0</v>
      </c>
      <c r="Z47" s="354">
        <v>0</v>
      </c>
      <c r="AA47" s="359">
        <v>0</v>
      </c>
      <c r="AB47" s="176"/>
    </row>
    <row r="48" spans="1:28" s="75" customFormat="1" ht="27">
      <c r="A48" s="403" t="s">
        <v>17144</v>
      </c>
      <c r="B48" s="365" t="str">
        <f t="shared" si="0"/>
        <v>35</v>
      </c>
      <c r="C48" s="74" t="str">
        <f t="shared" si="1"/>
        <v>35039</v>
      </c>
      <c r="D48" s="74" t="str">
        <f>VLOOKUP(C48,fips_xref!$A$5:$B$16,2,FALSE)</f>
        <v>Rio Arriba</v>
      </c>
      <c r="E48" s="74" t="s">
        <v>17270</v>
      </c>
      <c r="F48" s="348">
        <v>989</v>
      </c>
      <c r="G48" s="348" t="s">
        <v>17249</v>
      </c>
      <c r="H48" s="348">
        <v>2</v>
      </c>
      <c r="I48" s="348" t="s">
        <v>17284</v>
      </c>
      <c r="J48" s="351">
        <v>36.774444000000003</v>
      </c>
      <c r="K48" s="351">
        <v>-107.61750000000001</v>
      </c>
      <c r="L48" s="348" t="s">
        <v>17280</v>
      </c>
      <c r="M48" s="348"/>
      <c r="N48" s="348">
        <v>0</v>
      </c>
      <c r="O48" s="348">
        <v>0</v>
      </c>
      <c r="P48" s="348">
        <v>0</v>
      </c>
      <c r="Q48" s="348">
        <v>0</v>
      </c>
      <c r="R48" s="348">
        <v>0</v>
      </c>
      <c r="S48" s="351">
        <v>0</v>
      </c>
      <c r="T48" s="351">
        <v>1834.6904296875</v>
      </c>
      <c r="U48" s="348" t="s">
        <v>213</v>
      </c>
      <c r="V48" s="348" t="s">
        <v>403</v>
      </c>
      <c r="W48" s="358">
        <v>0</v>
      </c>
      <c r="X48" s="354">
        <v>5.05</v>
      </c>
      <c r="Y48" s="354">
        <v>0</v>
      </c>
      <c r="Z48" s="354">
        <v>0</v>
      </c>
      <c r="AA48" s="359">
        <v>0</v>
      </c>
      <c r="AB48" s="176"/>
    </row>
    <row r="49" spans="1:28" s="75" customFormat="1" ht="14.4">
      <c r="A49" s="403" t="s">
        <v>17144</v>
      </c>
      <c r="B49" s="365" t="str">
        <f t="shared" si="0"/>
        <v>35</v>
      </c>
      <c r="C49" s="74" t="str">
        <f t="shared" si="1"/>
        <v>35039</v>
      </c>
      <c r="D49" s="74" t="str">
        <f>VLOOKUP(C49,fips_xref!$A$5:$B$16,2,FALSE)</f>
        <v>Rio Arriba</v>
      </c>
      <c r="E49" s="74" t="s">
        <v>17270</v>
      </c>
      <c r="F49" s="348">
        <v>990</v>
      </c>
      <c r="G49" s="348" t="s">
        <v>17244</v>
      </c>
      <c r="H49" s="348">
        <v>1</v>
      </c>
      <c r="I49" s="348" t="s">
        <v>17285</v>
      </c>
      <c r="J49" s="351">
        <v>36.434345999999998</v>
      </c>
      <c r="K49" s="351">
        <v>-107.479895</v>
      </c>
      <c r="L49" s="348" t="s">
        <v>17286</v>
      </c>
      <c r="M49" s="348"/>
      <c r="N49" s="348">
        <v>6.7665600776672399</v>
      </c>
      <c r="O49" s="348">
        <v>709.82000732421898</v>
      </c>
      <c r="P49" s="348">
        <v>88.818717956542997</v>
      </c>
      <c r="Q49" s="348">
        <v>0.71628000000000003</v>
      </c>
      <c r="R49" s="348" t="s">
        <v>17247</v>
      </c>
      <c r="S49" s="351">
        <v>0</v>
      </c>
      <c r="T49" s="351">
        <v>1898.6650390625</v>
      </c>
      <c r="U49" s="348" t="s">
        <v>18</v>
      </c>
      <c r="V49" s="348" t="s">
        <v>388</v>
      </c>
      <c r="W49" s="358">
        <v>72.7</v>
      </c>
      <c r="X49" s="354">
        <v>2</v>
      </c>
      <c r="Y49" s="354">
        <v>59.4</v>
      </c>
      <c r="Z49" s="354">
        <v>0.5</v>
      </c>
      <c r="AA49" s="359">
        <v>1</v>
      </c>
      <c r="AB49" s="176"/>
    </row>
    <row r="50" spans="1:28" s="75" customFormat="1" ht="14.4">
      <c r="A50" s="403" t="s">
        <v>17144</v>
      </c>
      <c r="B50" s="365" t="str">
        <f t="shared" si="0"/>
        <v>35</v>
      </c>
      <c r="C50" s="74" t="str">
        <f t="shared" si="1"/>
        <v>35039</v>
      </c>
      <c r="D50" s="74" t="str">
        <f>VLOOKUP(C50,fips_xref!$A$5:$B$16,2,FALSE)</f>
        <v>Rio Arriba</v>
      </c>
      <c r="E50" s="74" t="s">
        <v>17270</v>
      </c>
      <c r="F50" s="348">
        <v>990</v>
      </c>
      <c r="G50" s="348" t="s">
        <v>17244</v>
      </c>
      <c r="H50" s="348">
        <v>2</v>
      </c>
      <c r="I50" s="348" t="s">
        <v>17287</v>
      </c>
      <c r="J50" s="351">
        <v>36.434345999999998</v>
      </c>
      <c r="K50" s="351">
        <v>-107.479895</v>
      </c>
      <c r="L50" s="348" t="s">
        <v>17286</v>
      </c>
      <c r="M50" s="348"/>
      <c r="N50" s="348">
        <v>6.7665600776672399</v>
      </c>
      <c r="O50" s="348">
        <v>709.82000732421898</v>
      </c>
      <c r="P50" s="348">
        <v>88.818717956542997</v>
      </c>
      <c r="Q50" s="348">
        <v>0.71628000000000003</v>
      </c>
      <c r="R50" s="348" t="s">
        <v>17247</v>
      </c>
      <c r="S50" s="351">
        <v>0</v>
      </c>
      <c r="T50" s="351">
        <v>1898.6650390625</v>
      </c>
      <c r="U50" s="348" t="s">
        <v>18</v>
      </c>
      <c r="V50" s="348" t="s">
        <v>388</v>
      </c>
      <c r="W50" s="358">
        <v>74.8</v>
      </c>
      <c r="X50" s="354">
        <v>2.1</v>
      </c>
      <c r="Y50" s="354">
        <v>61.1</v>
      </c>
      <c r="Z50" s="354">
        <v>0.5</v>
      </c>
      <c r="AA50" s="359">
        <v>1</v>
      </c>
      <c r="AB50" s="176"/>
    </row>
    <row r="51" spans="1:28" s="75" customFormat="1" ht="27">
      <c r="A51" s="403" t="s">
        <v>17144</v>
      </c>
      <c r="B51" s="365" t="str">
        <f t="shared" si="0"/>
        <v>35</v>
      </c>
      <c r="C51" s="74" t="str">
        <f t="shared" si="1"/>
        <v>35039</v>
      </c>
      <c r="D51" s="74" t="str">
        <f>VLOOKUP(C51,fips_xref!$A$5:$B$16,2,FALSE)</f>
        <v>Rio Arriba</v>
      </c>
      <c r="E51" s="74" t="s">
        <v>17270</v>
      </c>
      <c r="F51" s="348">
        <v>990</v>
      </c>
      <c r="G51" s="348" t="s">
        <v>17244</v>
      </c>
      <c r="H51" s="348">
        <v>4</v>
      </c>
      <c r="I51" s="348" t="s">
        <v>17288</v>
      </c>
      <c r="J51" s="351">
        <v>36.434345999999998</v>
      </c>
      <c r="K51" s="351">
        <v>-107.479895</v>
      </c>
      <c r="L51" s="348" t="s">
        <v>17286</v>
      </c>
      <c r="M51" s="348"/>
      <c r="N51" s="348">
        <v>5.8216800689697301</v>
      </c>
      <c r="O51" s="348">
        <v>686.47998046875</v>
      </c>
      <c r="P51" s="348">
        <v>75.895202636718807</v>
      </c>
      <c r="Q51" s="348">
        <v>0.76200000000000001</v>
      </c>
      <c r="R51" s="348" t="s">
        <v>17247</v>
      </c>
      <c r="S51" s="351">
        <v>0</v>
      </c>
      <c r="T51" s="351">
        <v>1898.6650390625</v>
      </c>
      <c r="U51" s="348" t="s">
        <v>18</v>
      </c>
      <c r="V51" s="348" t="s">
        <v>388</v>
      </c>
      <c r="W51" s="358">
        <v>48.2</v>
      </c>
      <c r="X51" s="354">
        <v>2.1</v>
      </c>
      <c r="Y51" s="354">
        <v>60.5</v>
      </c>
      <c r="Z51" s="354">
        <v>0.4</v>
      </c>
      <c r="AA51" s="359">
        <v>0.8</v>
      </c>
      <c r="AB51" s="176"/>
    </row>
    <row r="52" spans="1:28" s="75" customFormat="1" ht="14.4">
      <c r="A52" s="403" t="s">
        <v>17144</v>
      </c>
      <c r="B52" s="365" t="str">
        <f t="shared" si="0"/>
        <v>35</v>
      </c>
      <c r="C52" s="74" t="str">
        <f t="shared" si="1"/>
        <v>35039</v>
      </c>
      <c r="D52" s="74" t="str">
        <f>VLOOKUP(C52,fips_xref!$A$5:$B$16,2,FALSE)</f>
        <v>Rio Arriba</v>
      </c>
      <c r="E52" s="74" t="s">
        <v>17270</v>
      </c>
      <c r="F52" s="348">
        <v>990</v>
      </c>
      <c r="G52" s="348" t="s">
        <v>17244</v>
      </c>
      <c r="H52" s="348">
        <v>8</v>
      </c>
      <c r="I52" s="348" t="s">
        <v>17289</v>
      </c>
      <c r="J52" s="351">
        <v>36.434345999999998</v>
      </c>
      <c r="K52" s="351">
        <v>-107.479895</v>
      </c>
      <c r="L52" s="348" t="s">
        <v>17286</v>
      </c>
      <c r="M52" s="348"/>
      <c r="N52" s="348">
        <v>0</v>
      </c>
      <c r="O52" s="348">
        <v>0</v>
      </c>
      <c r="P52" s="348">
        <v>0</v>
      </c>
      <c r="Q52" s="348">
        <v>0</v>
      </c>
      <c r="R52" s="348">
        <v>0</v>
      </c>
      <c r="S52" s="351">
        <v>0</v>
      </c>
      <c r="T52" s="351">
        <v>1898.6650390625</v>
      </c>
      <c r="U52" s="348" t="s">
        <v>18</v>
      </c>
      <c r="V52" s="348" t="s">
        <v>395</v>
      </c>
      <c r="W52" s="358">
        <v>0</v>
      </c>
      <c r="X52" s="354">
        <v>7.5</v>
      </c>
      <c r="Y52" s="354">
        <v>0</v>
      </c>
      <c r="Z52" s="354">
        <v>0</v>
      </c>
      <c r="AA52" s="359">
        <v>0</v>
      </c>
      <c r="AB52" s="176"/>
    </row>
    <row r="53" spans="1:28" s="75" customFormat="1" ht="14.4">
      <c r="A53" s="403" t="s">
        <v>17144</v>
      </c>
      <c r="B53" s="365" t="str">
        <f t="shared" si="0"/>
        <v>35</v>
      </c>
      <c r="C53" s="74" t="str">
        <f t="shared" si="1"/>
        <v>35039</v>
      </c>
      <c r="D53" s="74" t="str">
        <f>VLOOKUP(C53,fips_xref!$A$5:$B$16,2,FALSE)</f>
        <v>Rio Arriba</v>
      </c>
      <c r="E53" s="74" t="s">
        <v>17270</v>
      </c>
      <c r="F53" s="348">
        <v>990</v>
      </c>
      <c r="G53" s="348" t="s">
        <v>17244</v>
      </c>
      <c r="H53" s="348">
        <v>12</v>
      </c>
      <c r="I53" s="348" t="s">
        <v>17290</v>
      </c>
      <c r="J53" s="351">
        <v>36.434345999999998</v>
      </c>
      <c r="K53" s="351">
        <v>-107.479895</v>
      </c>
      <c r="L53" s="348" t="s">
        <v>17286</v>
      </c>
      <c r="M53" s="348"/>
      <c r="N53" s="348">
        <v>6.0960001945495597</v>
      </c>
      <c r="O53" s="348">
        <v>699.82000732421898</v>
      </c>
      <c r="P53" s="348">
        <v>1.7068799734115601</v>
      </c>
      <c r="Q53" s="348">
        <v>0.25298399999999999</v>
      </c>
      <c r="R53" s="348" t="s">
        <v>17247</v>
      </c>
      <c r="S53" s="351">
        <v>0</v>
      </c>
      <c r="T53" s="351">
        <v>1898.6650390625</v>
      </c>
      <c r="U53" s="348" t="s">
        <v>18</v>
      </c>
      <c r="V53" s="348" t="s">
        <v>407</v>
      </c>
      <c r="W53" s="358">
        <v>0.7</v>
      </c>
      <c r="X53" s="354">
        <v>0.1</v>
      </c>
      <c r="Y53" s="354">
        <v>0.7</v>
      </c>
      <c r="Z53" s="354">
        <v>0</v>
      </c>
      <c r="AA53" s="359">
        <v>0</v>
      </c>
      <c r="AB53" s="176"/>
    </row>
    <row r="54" spans="1:28" s="75" customFormat="1" ht="14.4">
      <c r="A54" s="403" t="s">
        <v>17144</v>
      </c>
      <c r="B54" s="365" t="str">
        <f t="shared" si="0"/>
        <v>35</v>
      </c>
      <c r="C54" s="74" t="str">
        <f t="shared" si="1"/>
        <v>35039</v>
      </c>
      <c r="D54" s="74" t="str">
        <f>VLOOKUP(C54,fips_xref!$A$5:$B$16,2,FALSE)</f>
        <v>Rio Arriba</v>
      </c>
      <c r="E54" s="74" t="s">
        <v>17270</v>
      </c>
      <c r="F54" s="348">
        <v>990</v>
      </c>
      <c r="G54" s="348" t="s">
        <v>17244</v>
      </c>
      <c r="H54" s="348">
        <v>13</v>
      </c>
      <c r="I54" s="348" t="s">
        <v>17291</v>
      </c>
      <c r="J54" s="351">
        <v>36.434345999999998</v>
      </c>
      <c r="K54" s="351">
        <v>-107.479895</v>
      </c>
      <c r="L54" s="348" t="s">
        <v>17286</v>
      </c>
      <c r="M54" s="348"/>
      <c r="N54" s="348">
        <v>9.75360012054443</v>
      </c>
      <c r="O54" s="348">
        <v>810.92999267578102</v>
      </c>
      <c r="P54" s="348">
        <v>0.152400001883507</v>
      </c>
      <c r="Q54" s="348">
        <v>0.91439999999999999</v>
      </c>
      <c r="R54" s="348" t="s">
        <v>17247</v>
      </c>
      <c r="S54" s="351">
        <v>0</v>
      </c>
      <c r="T54" s="351">
        <v>1898.6650390625</v>
      </c>
      <c r="U54" s="348" t="s">
        <v>18</v>
      </c>
      <c r="V54" s="348" t="s">
        <v>389</v>
      </c>
      <c r="W54" s="358">
        <v>0</v>
      </c>
      <c r="X54" s="354">
        <v>3.7</v>
      </c>
      <c r="Y54" s="354">
        <v>0</v>
      </c>
      <c r="Z54" s="354">
        <v>0</v>
      </c>
      <c r="AA54" s="359">
        <v>0</v>
      </c>
      <c r="AB54" s="176"/>
    </row>
    <row r="55" spans="1:28" s="75" customFormat="1" ht="14.4">
      <c r="A55" s="403" t="s">
        <v>17144</v>
      </c>
      <c r="B55" s="365" t="str">
        <f t="shared" si="0"/>
        <v>35</v>
      </c>
      <c r="C55" s="74" t="str">
        <f t="shared" si="1"/>
        <v>35039</v>
      </c>
      <c r="D55" s="74" t="str">
        <f>VLOOKUP(C55,fips_xref!$A$5:$B$16,2,FALSE)</f>
        <v>Rio Arriba</v>
      </c>
      <c r="E55" s="74" t="s">
        <v>17270</v>
      </c>
      <c r="F55" s="348">
        <v>990</v>
      </c>
      <c r="G55" s="348" t="s">
        <v>17244</v>
      </c>
      <c r="H55" s="348">
        <v>14</v>
      </c>
      <c r="I55" s="348" t="s">
        <v>17292</v>
      </c>
      <c r="J55" s="351">
        <v>36.434345999999998</v>
      </c>
      <c r="K55" s="351">
        <v>-107.479895</v>
      </c>
      <c r="L55" s="348" t="s">
        <v>17286</v>
      </c>
      <c r="M55" s="348"/>
      <c r="N55" s="348">
        <v>0</v>
      </c>
      <c r="O55" s="348">
        <v>0</v>
      </c>
      <c r="P55" s="348">
        <v>0</v>
      </c>
      <c r="Q55" s="348">
        <v>0</v>
      </c>
      <c r="R55" s="348">
        <v>0</v>
      </c>
      <c r="S55" s="351">
        <v>0</v>
      </c>
      <c r="T55" s="351">
        <v>1898.6650390625</v>
      </c>
      <c r="U55" s="348" t="s">
        <v>18</v>
      </c>
      <c r="V55" s="348" t="s">
        <v>395</v>
      </c>
      <c r="W55" s="358">
        <v>0</v>
      </c>
      <c r="X55" s="354">
        <v>7.5</v>
      </c>
      <c r="Y55" s="354">
        <v>0</v>
      </c>
      <c r="Z55" s="354">
        <v>0</v>
      </c>
      <c r="AA55" s="359">
        <v>0</v>
      </c>
      <c r="AB55" s="176"/>
    </row>
    <row r="56" spans="1:28" s="75" customFormat="1" ht="14.4">
      <c r="A56" s="403" t="s">
        <v>17144</v>
      </c>
      <c r="B56" s="365" t="str">
        <f t="shared" si="0"/>
        <v>35</v>
      </c>
      <c r="C56" s="74" t="str">
        <f t="shared" si="1"/>
        <v>35039</v>
      </c>
      <c r="D56" s="74" t="str">
        <f>VLOOKUP(C56,fips_xref!$A$5:$B$16,2,FALSE)</f>
        <v>Rio Arriba</v>
      </c>
      <c r="E56" s="74" t="s">
        <v>17270</v>
      </c>
      <c r="F56" s="348">
        <v>990</v>
      </c>
      <c r="G56" s="348" t="s">
        <v>17244</v>
      </c>
      <c r="H56" s="348">
        <v>17</v>
      </c>
      <c r="I56" s="348" t="s">
        <v>17277</v>
      </c>
      <c r="J56" s="351">
        <v>36.434345999999998</v>
      </c>
      <c r="K56" s="351">
        <v>-107.479895</v>
      </c>
      <c r="L56" s="348" t="s">
        <v>17286</v>
      </c>
      <c r="M56" s="348"/>
      <c r="N56" s="348">
        <v>9.75360012054443</v>
      </c>
      <c r="O56" s="348">
        <v>810.92999267578102</v>
      </c>
      <c r="P56" s="348">
        <v>0.152400001883507</v>
      </c>
      <c r="Q56" s="348">
        <v>0.91439999999999999</v>
      </c>
      <c r="R56" s="348" t="s">
        <v>17247</v>
      </c>
      <c r="S56" s="351">
        <v>0</v>
      </c>
      <c r="T56" s="351">
        <v>1898.6650390625</v>
      </c>
      <c r="U56" s="348" t="s">
        <v>18</v>
      </c>
      <c r="V56" s="348" t="s">
        <v>401</v>
      </c>
      <c r="W56" s="358">
        <v>0.3</v>
      </c>
      <c r="X56" s="354">
        <v>0</v>
      </c>
      <c r="Y56" s="354">
        <v>2.6</v>
      </c>
      <c r="Z56" s="354">
        <v>0</v>
      </c>
      <c r="AA56" s="359">
        <v>0</v>
      </c>
      <c r="AB56" s="176"/>
    </row>
    <row r="57" spans="1:28" s="75" customFormat="1" ht="14.4">
      <c r="A57" s="403" t="s">
        <v>17144</v>
      </c>
      <c r="B57" s="365" t="str">
        <f t="shared" si="0"/>
        <v>35</v>
      </c>
      <c r="C57" s="74" t="str">
        <f t="shared" si="1"/>
        <v>35039</v>
      </c>
      <c r="D57" s="74" t="str">
        <f>VLOOKUP(C57,fips_xref!$A$5:$B$16,2,FALSE)</f>
        <v>Rio Arriba</v>
      </c>
      <c r="E57" s="74" t="s">
        <v>17270</v>
      </c>
      <c r="F57" s="348">
        <v>990</v>
      </c>
      <c r="G57" s="348" t="s">
        <v>17249</v>
      </c>
      <c r="H57" s="348">
        <v>12</v>
      </c>
      <c r="I57" s="348" t="s">
        <v>17293</v>
      </c>
      <c r="J57" s="351">
        <v>36.433985</v>
      </c>
      <c r="K57" s="351">
        <v>-107.479883</v>
      </c>
      <c r="L57" s="348" t="s">
        <v>17286</v>
      </c>
      <c r="M57" s="348"/>
      <c r="N57" s="348">
        <v>0</v>
      </c>
      <c r="O57" s="348">
        <v>0</v>
      </c>
      <c r="P57" s="348">
        <v>0</v>
      </c>
      <c r="Q57" s="348">
        <v>0</v>
      </c>
      <c r="R57" s="348">
        <v>0</v>
      </c>
      <c r="S57" s="351">
        <v>0</v>
      </c>
      <c r="T57" s="351">
        <v>1899.36669921875</v>
      </c>
      <c r="U57" s="348" t="s">
        <v>18</v>
      </c>
      <c r="V57" s="348" t="s">
        <v>397</v>
      </c>
      <c r="W57" s="358">
        <v>0</v>
      </c>
      <c r="X57" s="354">
        <v>6.1</v>
      </c>
      <c r="Y57" s="354">
        <v>0</v>
      </c>
      <c r="Z57" s="354">
        <v>0</v>
      </c>
      <c r="AA57" s="359">
        <v>0</v>
      </c>
      <c r="AB57" s="176"/>
    </row>
    <row r="58" spans="1:28" s="75" customFormat="1" ht="14.4">
      <c r="A58" s="403" t="s">
        <v>17144</v>
      </c>
      <c r="B58" s="365" t="str">
        <f t="shared" si="0"/>
        <v>35</v>
      </c>
      <c r="C58" s="74" t="str">
        <f t="shared" si="1"/>
        <v>35039</v>
      </c>
      <c r="D58" s="74" t="str">
        <f>VLOOKUP(C58,fips_xref!$A$5:$B$16,2,FALSE)</f>
        <v>Rio Arriba</v>
      </c>
      <c r="E58" s="74" t="s">
        <v>17270</v>
      </c>
      <c r="F58" s="348">
        <v>990</v>
      </c>
      <c r="G58" s="348" t="s">
        <v>17249</v>
      </c>
      <c r="H58" s="348">
        <v>13</v>
      </c>
      <c r="I58" s="348" t="s">
        <v>17294</v>
      </c>
      <c r="J58" s="351">
        <v>36.433985</v>
      </c>
      <c r="K58" s="351">
        <v>-107.479883</v>
      </c>
      <c r="L58" s="348" t="s">
        <v>17286</v>
      </c>
      <c r="M58" s="348"/>
      <c r="N58" s="348">
        <v>0</v>
      </c>
      <c r="O58" s="348">
        <v>0</v>
      </c>
      <c r="P58" s="348">
        <v>0</v>
      </c>
      <c r="Q58" s="348">
        <v>0</v>
      </c>
      <c r="R58" s="348">
        <v>0</v>
      </c>
      <c r="S58" s="351">
        <v>0</v>
      </c>
      <c r="T58" s="351">
        <v>1899.36669921875</v>
      </c>
      <c r="U58" s="348" t="s">
        <v>18</v>
      </c>
      <c r="V58" s="348" t="s">
        <v>397</v>
      </c>
      <c r="W58" s="358">
        <v>0</v>
      </c>
      <c r="X58" s="354">
        <v>3.3</v>
      </c>
      <c r="Y58" s="354">
        <v>0</v>
      </c>
      <c r="Z58" s="354">
        <v>0</v>
      </c>
      <c r="AA58" s="359">
        <v>0</v>
      </c>
      <c r="AB58" s="176"/>
    </row>
    <row r="59" spans="1:28" s="75" customFormat="1" ht="14.4">
      <c r="A59" s="403" t="s">
        <v>17144</v>
      </c>
      <c r="B59" s="365" t="str">
        <f t="shared" si="0"/>
        <v>35</v>
      </c>
      <c r="C59" s="74" t="str">
        <f t="shared" si="1"/>
        <v>35039</v>
      </c>
      <c r="D59" s="74" t="str">
        <f>VLOOKUP(C59,fips_xref!$A$5:$B$16,2,FALSE)</f>
        <v>Rio Arriba</v>
      </c>
      <c r="E59" s="74" t="s">
        <v>17270</v>
      </c>
      <c r="F59" s="348">
        <v>990</v>
      </c>
      <c r="G59" s="348" t="s">
        <v>17249</v>
      </c>
      <c r="H59" s="348">
        <v>14</v>
      </c>
      <c r="I59" s="348" t="s">
        <v>17295</v>
      </c>
      <c r="J59" s="351">
        <v>36.433985</v>
      </c>
      <c r="K59" s="351">
        <v>-107.479883</v>
      </c>
      <c r="L59" s="348" t="s">
        <v>17286</v>
      </c>
      <c r="M59" s="348"/>
      <c r="N59" s="348">
        <v>0</v>
      </c>
      <c r="O59" s="348">
        <v>0</v>
      </c>
      <c r="P59" s="348">
        <v>0</v>
      </c>
      <c r="Q59" s="348">
        <v>0</v>
      </c>
      <c r="R59" s="348">
        <v>0</v>
      </c>
      <c r="S59" s="351">
        <v>0</v>
      </c>
      <c r="T59" s="351">
        <v>1899.36669921875</v>
      </c>
      <c r="U59" s="348" t="s">
        <v>18</v>
      </c>
      <c r="V59" s="348" t="s">
        <v>397</v>
      </c>
      <c r="W59" s="358">
        <v>0</v>
      </c>
      <c r="X59" s="354">
        <v>4.5</v>
      </c>
      <c r="Y59" s="354">
        <v>0</v>
      </c>
      <c r="Z59" s="354">
        <v>0</v>
      </c>
      <c r="AA59" s="359">
        <v>0</v>
      </c>
      <c r="AB59" s="176"/>
    </row>
    <row r="60" spans="1:28" s="75" customFormat="1" ht="14.4">
      <c r="A60" s="403" t="s">
        <v>17144</v>
      </c>
      <c r="B60" s="365" t="str">
        <f t="shared" si="0"/>
        <v>35</v>
      </c>
      <c r="C60" s="74" t="str">
        <f t="shared" si="1"/>
        <v>35039</v>
      </c>
      <c r="D60" s="74" t="str">
        <f>VLOOKUP(C60,fips_xref!$A$5:$B$16,2,FALSE)</f>
        <v>Rio Arriba</v>
      </c>
      <c r="E60" s="74" t="s">
        <v>17270</v>
      </c>
      <c r="F60" s="348">
        <v>998</v>
      </c>
      <c r="G60" s="348" t="s">
        <v>17244</v>
      </c>
      <c r="H60" s="348">
        <v>2</v>
      </c>
      <c r="I60" s="348" t="s">
        <v>17296</v>
      </c>
      <c r="J60" s="351">
        <v>36.811570000000003</v>
      </c>
      <c r="K60" s="351">
        <v>-107.402447</v>
      </c>
      <c r="L60" s="348" t="s">
        <v>17297</v>
      </c>
      <c r="M60" s="348"/>
      <c r="N60" s="348">
        <v>6.7055997848510698</v>
      </c>
      <c r="O60" s="348">
        <v>645.36999511718795</v>
      </c>
      <c r="P60" s="348">
        <v>48.950878143310497</v>
      </c>
      <c r="Q60" s="348">
        <v>0.30480000000000002</v>
      </c>
      <c r="R60" s="348" t="s">
        <v>17247</v>
      </c>
      <c r="S60" s="351">
        <v>0</v>
      </c>
      <c r="T60" s="351">
        <v>1927.47412109375</v>
      </c>
      <c r="U60" s="348" t="s">
        <v>18</v>
      </c>
      <c r="V60" s="348" t="s">
        <v>392</v>
      </c>
      <c r="W60" s="358">
        <v>11.3</v>
      </c>
      <c r="X60" s="354">
        <v>12.5</v>
      </c>
      <c r="Y60" s="354">
        <v>34.700000000000003</v>
      </c>
      <c r="Z60" s="354">
        <v>0</v>
      </c>
      <c r="AA60" s="359">
        <v>0.5</v>
      </c>
      <c r="AB60" s="176"/>
    </row>
    <row r="61" spans="1:28" s="75" customFormat="1" ht="14.4">
      <c r="A61" s="403" t="s">
        <v>17144</v>
      </c>
      <c r="B61" s="365" t="str">
        <f t="shared" si="0"/>
        <v>35</v>
      </c>
      <c r="C61" s="74" t="str">
        <f t="shared" si="1"/>
        <v>35039</v>
      </c>
      <c r="D61" s="74" t="str">
        <f>VLOOKUP(C61,fips_xref!$A$5:$B$16,2,FALSE)</f>
        <v>Rio Arriba</v>
      </c>
      <c r="E61" s="74" t="s">
        <v>17270</v>
      </c>
      <c r="F61" s="348">
        <v>998</v>
      </c>
      <c r="G61" s="348" t="s">
        <v>17244</v>
      </c>
      <c r="H61" s="348">
        <v>3</v>
      </c>
      <c r="I61" s="348" t="s">
        <v>17296</v>
      </c>
      <c r="J61" s="351">
        <v>36.811570000000003</v>
      </c>
      <c r="K61" s="351">
        <v>-107.402447</v>
      </c>
      <c r="L61" s="348" t="s">
        <v>17297</v>
      </c>
      <c r="M61" s="348"/>
      <c r="N61" s="348">
        <v>6.7055997848510698</v>
      </c>
      <c r="O61" s="348">
        <v>645.36999511718795</v>
      </c>
      <c r="P61" s="348">
        <v>48.953929901122997</v>
      </c>
      <c r="Q61" s="348">
        <v>0.30480000000000002</v>
      </c>
      <c r="R61" s="348" t="s">
        <v>17247</v>
      </c>
      <c r="S61" s="351">
        <v>0</v>
      </c>
      <c r="T61" s="351">
        <v>1927.47412109375</v>
      </c>
      <c r="U61" s="348" t="s">
        <v>18</v>
      </c>
      <c r="V61" s="348" t="s">
        <v>392</v>
      </c>
      <c r="W61" s="358">
        <v>10.5</v>
      </c>
      <c r="X61" s="354">
        <v>11.7</v>
      </c>
      <c r="Y61" s="354">
        <v>32.299999999999997</v>
      </c>
      <c r="Z61" s="354">
        <v>0</v>
      </c>
      <c r="AA61" s="359">
        <v>0.5</v>
      </c>
      <c r="AB61" s="176"/>
    </row>
    <row r="62" spans="1:28" s="75" customFormat="1" ht="14.4">
      <c r="A62" s="403" t="s">
        <v>17144</v>
      </c>
      <c r="B62" s="365" t="str">
        <f t="shared" si="0"/>
        <v>35</v>
      </c>
      <c r="C62" s="74" t="str">
        <f t="shared" si="1"/>
        <v>35039</v>
      </c>
      <c r="D62" s="74" t="str">
        <f>VLOOKUP(C62,fips_xref!$A$5:$B$16,2,FALSE)</f>
        <v>Rio Arriba</v>
      </c>
      <c r="E62" s="74" t="s">
        <v>17270</v>
      </c>
      <c r="F62" s="348">
        <v>998</v>
      </c>
      <c r="G62" s="348" t="s">
        <v>17244</v>
      </c>
      <c r="H62" s="348">
        <v>4</v>
      </c>
      <c r="I62" s="348" t="s">
        <v>17296</v>
      </c>
      <c r="J62" s="351">
        <v>36.811570000000003</v>
      </c>
      <c r="K62" s="351">
        <v>-107.402447</v>
      </c>
      <c r="L62" s="348" t="s">
        <v>17297</v>
      </c>
      <c r="M62" s="348"/>
      <c r="N62" s="348">
        <v>6.7055997848510698</v>
      </c>
      <c r="O62" s="348">
        <v>645.36999511718795</v>
      </c>
      <c r="P62" s="348">
        <v>48.7984809875488</v>
      </c>
      <c r="Q62" s="348">
        <v>0.30480000000000002</v>
      </c>
      <c r="R62" s="348" t="s">
        <v>17247</v>
      </c>
      <c r="S62" s="351">
        <v>0</v>
      </c>
      <c r="T62" s="351">
        <v>1927.47412109375</v>
      </c>
      <c r="U62" s="348" t="s">
        <v>18</v>
      </c>
      <c r="V62" s="348" t="s">
        <v>392</v>
      </c>
      <c r="W62" s="358">
        <v>11.3</v>
      </c>
      <c r="X62" s="354">
        <v>12.6</v>
      </c>
      <c r="Y62" s="354">
        <v>34.9</v>
      </c>
      <c r="Z62" s="354">
        <v>0</v>
      </c>
      <c r="AA62" s="359">
        <v>0.5</v>
      </c>
      <c r="AB62" s="176"/>
    </row>
    <row r="63" spans="1:28" s="75" customFormat="1" ht="14.4">
      <c r="A63" s="403" t="s">
        <v>17144</v>
      </c>
      <c r="B63" s="365" t="str">
        <f t="shared" si="0"/>
        <v>35</v>
      </c>
      <c r="C63" s="74" t="str">
        <f t="shared" si="1"/>
        <v>35039</v>
      </c>
      <c r="D63" s="74" t="str">
        <f>VLOOKUP(C63,fips_xref!$A$5:$B$16,2,FALSE)</f>
        <v>Rio Arriba</v>
      </c>
      <c r="E63" s="74" t="s">
        <v>17270</v>
      </c>
      <c r="F63" s="348">
        <v>998</v>
      </c>
      <c r="G63" s="348" t="s">
        <v>17244</v>
      </c>
      <c r="H63" s="348">
        <v>7</v>
      </c>
      <c r="I63" s="348" t="s">
        <v>17296</v>
      </c>
      <c r="J63" s="351">
        <v>36.811570000000003</v>
      </c>
      <c r="K63" s="351">
        <v>-107.402447</v>
      </c>
      <c r="L63" s="348" t="s">
        <v>17297</v>
      </c>
      <c r="M63" s="348"/>
      <c r="N63" s="348">
        <v>6.7055997848510698</v>
      </c>
      <c r="O63" s="348">
        <v>645.36999511718795</v>
      </c>
      <c r="P63" s="348">
        <v>48.7984809875488</v>
      </c>
      <c r="Q63" s="348">
        <v>0.30480000000000002</v>
      </c>
      <c r="R63" s="348" t="s">
        <v>17247</v>
      </c>
      <c r="S63" s="351">
        <v>0</v>
      </c>
      <c r="T63" s="351">
        <v>1927.47412109375</v>
      </c>
      <c r="U63" s="348" t="s">
        <v>18</v>
      </c>
      <c r="V63" s="348" t="s">
        <v>392</v>
      </c>
      <c r="W63" s="358">
        <v>11.3</v>
      </c>
      <c r="X63" s="354">
        <v>12.6</v>
      </c>
      <c r="Y63" s="354">
        <v>34.700000000000003</v>
      </c>
      <c r="Z63" s="354">
        <v>0</v>
      </c>
      <c r="AA63" s="359">
        <v>0.5</v>
      </c>
      <c r="AB63" s="176"/>
    </row>
    <row r="64" spans="1:28" s="75" customFormat="1" ht="14.4">
      <c r="A64" s="403" t="s">
        <v>17144</v>
      </c>
      <c r="B64" s="365" t="str">
        <f t="shared" si="0"/>
        <v>35</v>
      </c>
      <c r="C64" s="74" t="str">
        <f t="shared" si="1"/>
        <v>35039</v>
      </c>
      <c r="D64" s="74" t="str">
        <f>VLOOKUP(C64,fips_xref!$A$5:$B$16,2,FALSE)</f>
        <v>Rio Arriba</v>
      </c>
      <c r="E64" s="74" t="s">
        <v>17270</v>
      </c>
      <c r="F64" s="348">
        <v>998</v>
      </c>
      <c r="G64" s="348" t="s">
        <v>17244</v>
      </c>
      <c r="H64" s="348">
        <v>8</v>
      </c>
      <c r="I64" s="348" t="s">
        <v>17296</v>
      </c>
      <c r="J64" s="351">
        <v>36.811570000000003</v>
      </c>
      <c r="K64" s="351">
        <v>-107.402447</v>
      </c>
      <c r="L64" s="348" t="s">
        <v>17297</v>
      </c>
      <c r="M64" s="348"/>
      <c r="N64" s="348">
        <v>6.7055997848510698</v>
      </c>
      <c r="O64" s="348">
        <v>645.36999511718795</v>
      </c>
      <c r="P64" s="348">
        <v>48.7984809875488</v>
      </c>
      <c r="Q64" s="348">
        <v>0.30480000000000002</v>
      </c>
      <c r="R64" s="348" t="s">
        <v>17247</v>
      </c>
      <c r="S64" s="351">
        <v>0</v>
      </c>
      <c r="T64" s="351">
        <v>1927.47412109375</v>
      </c>
      <c r="U64" s="348" t="s">
        <v>18</v>
      </c>
      <c r="V64" s="348" t="s">
        <v>392</v>
      </c>
      <c r="W64" s="358">
        <v>11.6</v>
      </c>
      <c r="X64" s="354">
        <v>12.9</v>
      </c>
      <c r="Y64" s="354">
        <v>35.799999999999997</v>
      </c>
      <c r="Z64" s="354">
        <v>0</v>
      </c>
      <c r="AA64" s="359">
        <v>0.5</v>
      </c>
      <c r="AB64" s="176"/>
    </row>
    <row r="65" spans="1:28" s="75" customFormat="1" ht="14.4">
      <c r="A65" s="403" t="s">
        <v>17144</v>
      </c>
      <c r="B65" s="365" t="str">
        <f t="shared" si="0"/>
        <v>35</v>
      </c>
      <c r="C65" s="74" t="str">
        <f t="shared" si="1"/>
        <v>35039</v>
      </c>
      <c r="D65" s="74" t="str">
        <f>VLOOKUP(C65,fips_xref!$A$5:$B$16,2,FALSE)</f>
        <v>Rio Arriba</v>
      </c>
      <c r="E65" s="74" t="s">
        <v>17270</v>
      </c>
      <c r="F65" s="348">
        <v>998</v>
      </c>
      <c r="G65" s="348" t="s">
        <v>17244</v>
      </c>
      <c r="H65" s="348">
        <v>27</v>
      </c>
      <c r="I65" s="348" t="s">
        <v>17296</v>
      </c>
      <c r="J65" s="351">
        <v>36.811570000000003</v>
      </c>
      <c r="K65" s="351">
        <v>-107.402447</v>
      </c>
      <c r="L65" s="348" t="s">
        <v>17297</v>
      </c>
      <c r="M65" s="348"/>
      <c r="N65" s="348">
        <v>6.7055997848510698</v>
      </c>
      <c r="O65" s="348">
        <v>645.36999511718795</v>
      </c>
      <c r="P65" s="348">
        <v>48.7984809875488</v>
      </c>
      <c r="Q65" s="348">
        <v>0.30480000000000002</v>
      </c>
      <c r="R65" s="348" t="s">
        <v>17247</v>
      </c>
      <c r="S65" s="351">
        <v>0</v>
      </c>
      <c r="T65" s="351">
        <v>1927.47412109375</v>
      </c>
      <c r="U65" s="348" t="s">
        <v>18</v>
      </c>
      <c r="V65" s="348" t="s">
        <v>392</v>
      </c>
      <c r="W65" s="358">
        <v>8.5</v>
      </c>
      <c r="X65" s="354">
        <v>9.5</v>
      </c>
      <c r="Y65" s="354">
        <v>26.2</v>
      </c>
      <c r="Z65" s="354">
        <v>0</v>
      </c>
      <c r="AA65" s="359">
        <v>0.4</v>
      </c>
      <c r="AB65" s="176"/>
    </row>
    <row r="66" spans="1:28" s="75" customFormat="1" ht="14.4">
      <c r="A66" s="403" t="s">
        <v>17144</v>
      </c>
      <c r="B66" s="365" t="str">
        <f t="shared" si="0"/>
        <v>35</v>
      </c>
      <c r="C66" s="74" t="str">
        <f t="shared" si="1"/>
        <v>35039</v>
      </c>
      <c r="D66" s="74" t="str">
        <f>VLOOKUP(C66,fips_xref!$A$5:$B$16,2,FALSE)</f>
        <v>Rio Arriba</v>
      </c>
      <c r="E66" s="74" t="s">
        <v>17270</v>
      </c>
      <c r="F66" s="348">
        <v>998</v>
      </c>
      <c r="G66" s="348" t="s">
        <v>17244</v>
      </c>
      <c r="H66" s="348">
        <v>28</v>
      </c>
      <c r="I66" s="348" t="s">
        <v>17296</v>
      </c>
      <c r="J66" s="351">
        <v>36.811570000000003</v>
      </c>
      <c r="K66" s="351">
        <v>-107.402447</v>
      </c>
      <c r="L66" s="348" t="s">
        <v>17297</v>
      </c>
      <c r="M66" s="348"/>
      <c r="N66" s="348">
        <v>6.7055997848510698</v>
      </c>
      <c r="O66" s="348">
        <v>645.36999511718795</v>
      </c>
      <c r="P66" s="348">
        <v>48.7984809875488</v>
      </c>
      <c r="Q66" s="348">
        <v>0.30480000000000002</v>
      </c>
      <c r="R66" s="348" t="s">
        <v>17247</v>
      </c>
      <c r="S66" s="351">
        <v>0</v>
      </c>
      <c r="T66" s="351">
        <v>1927.47412109375</v>
      </c>
      <c r="U66" s="348" t="s">
        <v>18</v>
      </c>
      <c r="V66" s="348" t="s">
        <v>392</v>
      </c>
      <c r="W66" s="358">
        <v>11.4</v>
      </c>
      <c r="X66" s="354">
        <v>12.7</v>
      </c>
      <c r="Y66" s="354">
        <v>35</v>
      </c>
      <c r="Z66" s="354">
        <v>0</v>
      </c>
      <c r="AA66" s="359">
        <v>0.5</v>
      </c>
      <c r="AB66" s="176"/>
    </row>
    <row r="67" spans="1:28" s="75" customFormat="1" ht="14.4">
      <c r="A67" s="403" t="s">
        <v>17144</v>
      </c>
      <c r="B67" s="365" t="str">
        <f t="shared" si="0"/>
        <v>35</v>
      </c>
      <c r="C67" s="74" t="str">
        <f t="shared" si="1"/>
        <v>35039</v>
      </c>
      <c r="D67" s="74" t="str">
        <f>VLOOKUP(C67,fips_xref!$A$5:$B$16,2,FALSE)</f>
        <v>Rio Arriba</v>
      </c>
      <c r="E67" s="74" t="s">
        <v>17270</v>
      </c>
      <c r="F67" s="348">
        <v>998</v>
      </c>
      <c r="G67" s="348" t="s">
        <v>17249</v>
      </c>
      <c r="H67" s="348">
        <v>17</v>
      </c>
      <c r="I67" s="348" t="s">
        <v>17298</v>
      </c>
      <c r="J67" s="351">
        <v>36.811570000000003</v>
      </c>
      <c r="K67" s="351">
        <v>-107.402447</v>
      </c>
      <c r="L67" s="348" t="s">
        <v>17297</v>
      </c>
      <c r="M67" s="348"/>
      <c r="N67" s="348">
        <v>0</v>
      </c>
      <c r="O67" s="348">
        <v>0</v>
      </c>
      <c r="P67" s="348">
        <v>0</v>
      </c>
      <c r="Q67" s="348">
        <v>0</v>
      </c>
      <c r="R67" s="348">
        <v>0</v>
      </c>
      <c r="S67" s="351">
        <v>0</v>
      </c>
      <c r="T67" s="351">
        <v>1927.47412109375</v>
      </c>
      <c r="U67" s="348" t="s">
        <v>18</v>
      </c>
      <c r="V67" s="348" t="s">
        <v>397</v>
      </c>
      <c r="W67" s="358">
        <v>0</v>
      </c>
      <c r="X67" s="354">
        <v>0.1</v>
      </c>
      <c r="Y67" s="354">
        <v>0</v>
      </c>
      <c r="Z67" s="354">
        <v>0</v>
      </c>
      <c r="AA67" s="359">
        <v>0</v>
      </c>
      <c r="AB67" s="176"/>
    </row>
    <row r="68" spans="1:28" s="75" customFormat="1" ht="14.4">
      <c r="A68" s="403" t="s">
        <v>17144</v>
      </c>
      <c r="B68" s="365" t="str">
        <f t="shared" si="0"/>
        <v>35</v>
      </c>
      <c r="C68" s="74" t="str">
        <f t="shared" si="1"/>
        <v>35039</v>
      </c>
      <c r="D68" s="74" t="str">
        <f>VLOOKUP(C68,fips_xref!$A$5:$B$16,2,FALSE)</f>
        <v>Rio Arriba</v>
      </c>
      <c r="E68" s="74" t="s">
        <v>17270</v>
      </c>
      <c r="F68" s="348">
        <v>998</v>
      </c>
      <c r="G68" s="348" t="s">
        <v>17249</v>
      </c>
      <c r="H68" s="348">
        <v>22</v>
      </c>
      <c r="I68" s="348" t="s">
        <v>17295</v>
      </c>
      <c r="J68" s="351">
        <v>36.811570000000003</v>
      </c>
      <c r="K68" s="351">
        <v>-107.402447</v>
      </c>
      <c r="L68" s="348" t="s">
        <v>17297</v>
      </c>
      <c r="M68" s="348"/>
      <c r="N68" s="348">
        <v>0</v>
      </c>
      <c r="O68" s="348">
        <v>0</v>
      </c>
      <c r="P68" s="348">
        <v>0</v>
      </c>
      <c r="Q68" s="348">
        <v>0</v>
      </c>
      <c r="R68" s="348">
        <v>0</v>
      </c>
      <c r="S68" s="351">
        <v>0</v>
      </c>
      <c r="T68" s="351">
        <v>1927.47412109375</v>
      </c>
      <c r="U68" s="348" t="s">
        <v>18</v>
      </c>
      <c r="V68" s="348" t="s">
        <v>397</v>
      </c>
      <c r="W68" s="358">
        <v>0</v>
      </c>
      <c r="X68" s="354">
        <v>0.3</v>
      </c>
      <c r="Y68" s="354">
        <v>0</v>
      </c>
      <c r="Z68" s="354">
        <v>0</v>
      </c>
      <c r="AA68" s="359">
        <v>0</v>
      </c>
      <c r="AB68" s="176"/>
    </row>
    <row r="69" spans="1:28" s="75" customFormat="1" ht="14.4">
      <c r="A69" s="403" t="s">
        <v>17144</v>
      </c>
      <c r="B69" s="365" t="str">
        <f t="shared" si="0"/>
        <v>35</v>
      </c>
      <c r="C69" s="74" t="str">
        <f t="shared" si="1"/>
        <v>35039</v>
      </c>
      <c r="D69" s="74" t="str">
        <f>VLOOKUP(C69,fips_xref!$A$5:$B$16,2,FALSE)</f>
        <v>Rio Arriba</v>
      </c>
      <c r="E69" s="74" t="s">
        <v>17270</v>
      </c>
      <c r="F69" s="348">
        <v>1002</v>
      </c>
      <c r="G69" s="348" t="s">
        <v>17244</v>
      </c>
      <c r="H69" s="348">
        <v>1</v>
      </c>
      <c r="I69" s="348" t="s">
        <v>17299</v>
      </c>
      <c r="J69" s="351">
        <v>36.688339999999997</v>
      </c>
      <c r="K69" s="351">
        <v>-107.399613</v>
      </c>
      <c r="L69" s="348" t="s">
        <v>17300</v>
      </c>
      <c r="M69" s="348"/>
      <c r="N69" s="348">
        <v>13.7159996032715</v>
      </c>
      <c r="O69" s="348">
        <v>725.36999511718795</v>
      </c>
      <c r="P69" s="348">
        <v>8.4612483978271502</v>
      </c>
      <c r="Q69" s="348">
        <v>2.578608</v>
      </c>
      <c r="R69" s="348" t="s">
        <v>17247</v>
      </c>
      <c r="S69" s="351">
        <v>0</v>
      </c>
      <c r="T69" s="351">
        <v>1972.5146484375</v>
      </c>
      <c r="U69" s="348" t="s">
        <v>18</v>
      </c>
      <c r="V69" s="348" t="s">
        <v>388</v>
      </c>
      <c r="W69" s="358">
        <v>58.2</v>
      </c>
      <c r="X69" s="354">
        <v>13.4</v>
      </c>
      <c r="Y69" s="354">
        <v>46.5</v>
      </c>
      <c r="Z69" s="354">
        <v>1.4</v>
      </c>
      <c r="AA69" s="359">
        <v>2.8</v>
      </c>
      <c r="AB69" s="176"/>
    </row>
    <row r="70" spans="1:28" s="75" customFormat="1" ht="14.4">
      <c r="A70" s="403" t="s">
        <v>17144</v>
      </c>
      <c r="B70" s="365" t="str">
        <f t="shared" ref="B70:B133" si="2">LEFT(C70,2)</f>
        <v>35</v>
      </c>
      <c r="C70" s="74" t="str">
        <f t="shared" ref="C70:C133" si="3">35&amp;E70</f>
        <v>35039</v>
      </c>
      <c r="D70" s="74" t="str">
        <f>VLOOKUP(C70,fips_xref!$A$5:$B$16,2,FALSE)</f>
        <v>Rio Arriba</v>
      </c>
      <c r="E70" s="74" t="s">
        <v>17270</v>
      </c>
      <c r="F70" s="348">
        <v>1002</v>
      </c>
      <c r="G70" s="348" t="s">
        <v>17244</v>
      </c>
      <c r="H70" s="348">
        <v>2</v>
      </c>
      <c r="I70" s="348" t="s">
        <v>17299</v>
      </c>
      <c r="J70" s="351">
        <v>36.688339999999997</v>
      </c>
      <c r="K70" s="351">
        <v>-107.399613</v>
      </c>
      <c r="L70" s="348" t="s">
        <v>17300</v>
      </c>
      <c r="M70" s="348"/>
      <c r="N70" s="348">
        <v>13.7159996032715</v>
      </c>
      <c r="O70" s="348">
        <v>725.36999511718795</v>
      </c>
      <c r="P70" s="348">
        <v>8.4612483978271502</v>
      </c>
      <c r="Q70" s="348">
        <v>2.578608</v>
      </c>
      <c r="R70" s="348" t="s">
        <v>17247</v>
      </c>
      <c r="S70" s="351">
        <v>0</v>
      </c>
      <c r="T70" s="351">
        <v>1972.5146484375</v>
      </c>
      <c r="U70" s="348" t="s">
        <v>18</v>
      </c>
      <c r="V70" s="348" t="s">
        <v>388</v>
      </c>
      <c r="W70" s="358">
        <v>56.9</v>
      </c>
      <c r="X70" s="354">
        <v>13.1</v>
      </c>
      <c r="Y70" s="354">
        <v>45.5</v>
      </c>
      <c r="Z70" s="354">
        <v>1.4</v>
      </c>
      <c r="AA70" s="359">
        <v>2.7</v>
      </c>
      <c r="AB70" s="176"/>
    </row>
    <row r="71" spans="1:28" s="75" customFormat="1" ht="14.4">
      <c r="A71" s="403" t="s">
        <v>17144</v>
      </c>
      <c r="B71" s="365" t="str">
        <f t="shared" si="2"/>
        <v>35</v>
      </c>
      <c r="C71" s="74" t="str">
        <f t="shared" si="3"/>
        <v>35039</v>
      </c>
      <c r="D71" s="74" t="str">
        <f>VLOOKUP(C71,fips_xref!$A$5:$B$16,2,FALSE)</f>
        <v>Rio Arriba</v>
      </c>
      <c r="E71" s="74" t="s">
        <v>17270</v>
      </c>
      <c r="F71" s="348">
        <v>1002</v>
      </c>
      <c r="G71" s="348" t="s">
        <v>17244</v>
      </c>
      <c r="H71" s="348">
        <v>4</v>
      </c>
      <c r="I71" s="348" t="s">
        <v>17296</v>
      </c>
      <c r="J71" s="351">
        <v>36.688339999999997</v>
      </c>
      <c r="K71" s="351">
        <v>-107.399613</v>
      </c>
      <c r="L71" s="348" t="s">
        <v>17300</v>
      </c>
      <c r="M71" s="348"/>
      <c r="N71" s="348">
        <v>5.9954161643981898</v>
      </c>
      <c r="O71" s="348">
        <v>625.92999267578102</v>
      </c>
      <c r="P71" s="348">
        <v>88.014045715332003</v>
      </c>
      <c r="Q71" s="348">
        <v>0.20421600000000001</v>
      </c>
      <c r="R71" s="348" t="s">
        <v>17247</v>
      </c>
      <c r="S71" s="351">
        <v>0</v>
      </c>
      <c r="T71" s="351">
        <v>1972.5146484375</v>
      </c>
      <c r="U71" s="348" t="s">
        <v>18</v>
      </c>
      <c r="V71" s="348" t="s">
        <v>398</v>
      </c>
      <c r="W71" s="358">
        <v>10.9</v>
      </c>
      <c r="X71" s="354">
        <v>7.2</v>
      </c>
      <c r="Y71" s="354">
        <v>19.2</v>
      </c>
      <c r="Z71" s="354">
        <v>0</v>
      </c>
      <c r="AA71" s="359">
        <v>0.3</v>
      </c>
      <c r="AB71" s="176"/>
    </row>
    <row r="72" spans="1:28" s="75" customFormat="1" ht="14.4">
      <c r="A72" s="403" t="s">
        <v>17144</v>
      </c>
      <c r="B72" s="365" t="str">
        <f t="shared" si="2"/>
        <v>35</v>
      </c>
      <c r="C72" s="74" t="str">
        <f t="shared" si="3"/>
        <v>35039</v>
      </c>
      <c r="D72" s="74" t="str">
        <f>VLOOKUP(C72,fips_xref!$A$5:$B$16,2,FALSE)</f>
        <v>Rio Arriba</v>
      </c>
      <c r="E72" s="74" t="s">
        <v>17270</v>
      </c>
      <c r="F72" s="348">
        <v>1002</v>
      </c>
      <c r="G72" s="348" t="s">
        <v>17244</v>
      </c>
      <c r="H72" s="348">
        <v>5</v>
      </c>
      <c r="I72" s="348" t="s">
        <v>17296</v>
      </c>
      <c r="J72" s="351">
        <v>36.688339999999997</v>
      </c>
      <c r="K72" s="351">
        <v>-107.399613</v>
      </c>
      <c r="L72" s="348" t="s">
        <v>17300</v>
      </c>
      <c r="M72" s="348"/>
      <c r="N72" s="348">
        <v>5.9954161643981898</v>
      </c>
      <c r="O72" s="348">
        <v>625.92999267578102</v>
      </c>
      <c r="P72" s="348">
        <v>88.014045715332003</v>
      </c>
      <c r="Q72" s="348">
        <v>0.20421600000000001</v>
      </c>
      <c r="R72" s="348" t="s">
        <v>17247</v>
      </c>
      <c r="S72" s="351">
        <v>0</v>
      </c>
      <c r="T72" s="351">
        <v>1972.5146484375</v>
      </c>
      <c r="U72" s="348" t="s">
        <v>18</v>
      </c>
      <c r="V72" s="348" t="s">
        <v>398</v>
      </c>
      <c r="W72" s="358">
        <v>9.1</v>
      </c>
      <c r="X72" s="354">
        <v>6</v>
      </c>
      <c r="Y72" s="354">
        <v>16</v>
      </c>
      <c r="Z72" s="354">
        <v>0</v>
      </c>
      <c r="AA72" s="359">
        <v>0.3</v>
      </c>
      <c r="AB72" s="176"/>
    </row>
    <row r="73" spans="1:28" s="75" customFormat="1" ht="14.4">
      <c r="A73" s="403" t="s">
        <v>17144</v>
      </c>
      <c r="B73" s="365" t="str">
        <f t="shared" si="2"/>
        <v>35</v>
      </c>
      <c r="C73" s="74" t="str">
        <f t="shared" si="3"/>
        <v>35039</v>
      </c>
      <c r="D73" s="74" t="str">
        <f>VLOOKUP(C73,fips_xref!$A$5:$B$16,2,FALSE)</f>
        <v>Rio Arriba</v>
      </c>
      <c r="E73" s="74" t="s">
        <v>17270</v>
      </c>
      <c r="F73" s="348">
        <v>1002</v>
      </c>
      <c r="G73" s="348" t="s">
        <v>17244</v>
      </c>
      <c r="H73" s="348">
        <v>6</v>
      </c>
      <c r="I73" s="348" t="s">
        <v>17296</v>
      </c>
      <c r="J73" s="351">
        <v>36.688339999999997</v>
      </c>
      <c r="K73" s="351">
        <v>-107.399613</v>
      </c>
      <c r="L73" s="348" t="s">
        <v>17300</v>
      </c>
      <c r="M73" s="348"/>
      <c r="N73" s="348">
        <v>5.9954161643981898</v>
      </c>
      <c r="O73" s="348">
        <v>625.92999267578102</v>
      </c>
      <c r="P73" s="348">
        <v>88.014045715332003</v>
      </c>
      <c r="Q73" s="348">
        <v>0.20421600000000001</v>
      </c>
      <c r="R73" s="348" t="s">
        <v>17247</v>
      </c>
      <c r="S73" s="351">
        <v>0</v>
      </c>
      <c r="T73" s="351">
        <v>1972.5146484375</v>
      </c>
      <c r="U73" s="348" t="s">
        <v>18</v>
      </c>
      <c r="V73" s="348" t="s">
        <v>398</v>
      </c>
      <c r="W73" s="358">
        <v>8.6999999999999993</v>
      </c>
      <c r="X73" s="354">
        <v>5.7</v>
      </c>
      <c r="Y73" s="354">
        <v>15.3</v>
      </c>
      <c r="Z73" s="354">
        <v>0</v>
      </c>
      <c r="AA73" s="359">
        <v>0.3</v>
      </c>
      <c r="AB73" s="176"/>
    </row>
    <row r="74" spans="1:28" s="75" customFormat="1" ht="14.4">
      <c r="A74" s="403" t="s">
        <v>17144</v>
      </c>
      <c r="B74" s="365" t="str">
        <f t="shared" si="2"/>
        <v>35</v>
      </c>
      <c r="C74" s="74" t="str">
        <f t="shared" si="3"/>
        <v>35039</v>
      </c>
      <c r="D74" s="74" t="str">
        <f>VLOOKUP(C74,fips_xref!$A$5:$B$16,2,FALSE)</f>
        <v>Rio Arriba</v>
      </c>
      <c r="E74" s="74" t="s">
        <v>17270</v>
      </c>
      <c r="F74" s="348">
        <v>1002</v>
      </c>
      <c r="G74" s="348" t="s">
        <v>17244</v>
      </c>
      <c r="H74" s="348">
        <v>7</v>
      </c>
      <c r="I74" s="348" t="s">
        <v>17296</v>
      </c>
      <c r="J74" s="351">
        <v>36.688339999999997</v>
      </c>
      <c r="K74" s="351">
        <v>-107.399613</v>
      </c>
      <c r="L74" s="348" t="s">
        <v>17300</v>
      </c>
      <c r="M74" s="348"/>
      <c r="N74" s="348">
        <v>5.9954161643981898</v>
      </c>
      <c r="O74" s="348">
        <v>625.92999267578102</v>
      </c>
      <c r="P74" s="348">
        <v>88.014045715332003</v>
      </c>
      <c r="Q74" s="348">
        <v>0.20421600000000001</v>
      </c>
      <c r="R74" s="348" t="s">
        <v>17247</v>
      </c>
      <c r="S74" s="351">
        <v>0</v>
      </c>
      <c r="T74" s="351">
        <v>1972.5146484375</v>
      </c>
      <c r="U74" s="348" t="s">
        <v>18</v>
      </c>
      <c r="V74" s="348" t="s">
        <v>398</v>
      </c>
      <c r="W74" s="358">
        <v>16.399999999999999</v>
      </c>
      <c r="X74" s="354">
        <v>10.8</v>
      </c>
      <c r="Y74" s="354">
        <v>29</v>
      </c>
      <c r="Z74" s="354">
        <v>0</v>
      </c>
      <c r="AA74" s="359">
        <v>0.5</v>
      </c>
      <c r="AB74" s="176"/>
    </row>
    <row r="75" spans="1:28" s="75" customFormat="1" ht="14.4">
      <c r="A75" s="403" t="s">
        <v>17144</v>
      </c>
      <c r="B75" s="365" t="str">
        <f t="shared" si="2"/>
        <v>35</v>
      </c>
      <c r="C75" s="74" t="str">
        <f t="shared" si="3"/>
        <v>35039</v>
      </c>
      <c r="D75" s="74" t="str">
        <f>VLOOKUP(C75,fips_xref!$A$5:$B$16,2,FALSE)</f>
        <v>Rio Arriba</v>
      </c>
      <c r="E75" s="74" t="s">
        <v>17270</v>
      </c>
      <c r="F75" s="348">
        <v>1002</v>
      </c>
      <c r="G75" s="348" t="s">
        <v>17244</v>
      </c>
      <c r="H75" s="348">
        <v>8</v>
      </c>
      <c r="I75" s="348" t="s">
        <v>17296</v>
      </c>
      <c r="J75" s="351">
        <v>36.688339999999997</v>
      </c>
      <c r="K75" s="351">
        <v>-107.399613</v>
      </c>
      <c r="L75" s="348" t="s">
        <v>17300</v>
      </c>
      <c r="M75" s="348"/>
      <c r="N75" s="348">
        <v>5.9954161643981898</v>
      </c>
      <c r="O75" s="348">
        <v>625.92999267578102</v>
      </c>
      <c r="P75" s="348">
        <v>88.014045715332003</v>
      </c>
      <c r="Q75" s="348">
        <v>0.20421600000000001</v>
      </c>
      <c r="R75" s="348" t="s">
        <v>17247</v>
      </c>
      <c r="S75" s="351">
        <v>0</v>
      </c>
      <c r="T75" s="351">
        <v>1972.5146484375</v>
      </c>
      <c r="U75" s="348" t="s">
        <v>18</v>
      </c>
      <c r="V75" s="348" t="s">
        <v>392</v>
      </c>
      <c r="W75" s="358">
        <v>15.3</v>
      </c>
      <c r="X75" s="354">
        <v>10.1</v>
      </c>
      <c r="Y75" s="354">
        <v>27</v>
      </c>
      <c r="Z75" s="354">
        <v>0</v>
      </c>
      <c r="AA75" s="359">
        <v>0.5</v>
      </c>
      <c r="AB75" s="176"/>
    </row>
    <row r="76" spans="1:28" s="75" customFormat="1" ht="14.4">
      <c r="A76" s="403" t="s">
        <v>17144</v>
      </c>
      <c r="B76" s="365" t="str">
        <f t="shared" si="2"/>
        <v>35</v>
      </c>
      <c r="C76" s="74" t="str">
        <f t="shared" si="3"/>
        <v>35039</v>
      </c>
      <c r="D76" s="74" t="str">
        <f>VLOOKUP(C76,fips_xref!$A$5:$B$16,2,FALSE)</f>
        <v>Rio Arriba</v>
      </c>
      <c r="E76" s="74" t="s">
        <v>17270</v>
      </c>
      <c r="F76" s="348">
        <v>1002</v>
      </c>
      <c r="G76" s="348" t="s">
        <v>17244</v>
      </c>
      <c r="H76" s="348">
        <v>13</v>
      </c>
      <c r="I76" s="348" t="s">
        <v>17301</v>
      </c>
      <c r="J76" s="351">
        <v>36.688339999999997</v>
      </c>
      <c r="K76" s="351">
        <v>-107.399613</v>
      </c>
      <c r="L76" s="348" t="s">
        <v>17300</v>
      </c>
      <c r="M76" s="348"/>
      <c r="N76" s="348">
        <v>5.6631841659545898</v>
      </c>
      <c r="O76" s="348">
        <v>880.36999511718795</v>
      </c>
      <c r="P76" s="348">
        <v>44.9031372070313</v>
      </c>
      <c r="Q76" s="348">
        <v>0.30480000000000002</v>
      </c>
      <c r="R76" s="348" t="s">
        <v>17247</v>
      </c>
      <c r="S76" s="351">
        <v>0</v>
      </c>
      <c r="T76" s="351">
        <v>1972.5146484375</v>
      </c>
      <c r="U76" s="348" t="s">
        <v>18</v>
      </c>
      <c r="V76" s="348" t="s">
        <v>392</v>
      </c>
      <c r="W76" s="358">
        <v>19.100000000000001</v>
      </c>
      <c r="X76" s="354">
        <v>1.7</v>
      </c>
      <c r="Y76" s="354">
        <v>36.5</v>
      </c>
      <c r="Z76" s="354">
        <v>0</v>
      </c>
      <c r="AA76" s="359">
        <v>1.1000000000000001</v>
      </c>
      <c r="AB76" s="176"/>
    </row>
    <row r="77" spans="1:28" s="75" customFormat="1" ht="14.4">
      <c r="A77" s="403" t="s">
        <v>17144</v>
      </c>
      <c r="B77" s="365" t="str">
        <f t="shared" si="2"/>
        <v>35</v>
      </c>
      <c r="C77" s="74" t="str">
        <f t="shared" si="3"/>
        <v>35039</v>
      </c>
      <c r="D77" s="74" t="str">
        <f>VLOOKUP(C77,fips_xref!$A$5:$B$16,2,FALSE)</f>
        <v>Rio Arriba</v>
      </c>
      <c r="E77" s="74" t="s">
        <v>17270</v>
      </c>
      <c r="F77" s="348">
        <v>1002</v>
      </c>
      <c r="G77" s="348" t="s">
        <v>17244</v>
      </c>
      <c r="H77" s="348">
        <v>15</v>
      </c>
      <c r="I77" s="348" t="s">
        <v>17302</v>
      </c>
      <c r="J77" s="351">
        <v>36.688339999999997</v>
      </c>
      <c r="K77" s="351">
        <v>-107.399613</v>
      </c>
      <c r="L77" s="348" t="s">
        <v>17300</v>
      </c>
      <c r="M77" s="348"/>
      <c r="N77" s="348">
        <v>8.8392000198364293</v>
      </c>
      <c r="O77" s="348">
        <v>588.71002197265602</v>
      </c>
      <c r="P77" s="348">
        <v>1.85927999019623</v>
      </c>
      <c r="Q77" s="348">
        <v>0.40538400000000002</v>
      </c>
      <c r="R77" s="348" t="s">
        <v>17247</v>
      </c>
      <c r="S77" s="351">
        <v>0</v>
      </c>
      <c r="T77" s="351">
        <v>1972.5146484375</v>
      </c>
      <c r="U77" s="348" t="s">
        <v>18</v>
      </c>
      <c r="V77" s="348" t="s">
        <v>407</v>
      </c>
      <c r="W77" s="358">
        <v>0.7</v>
      </c>
      <c r="X77" s="354">
        <v>0.1</v>
      </c>
      <c r="Y77" s="354">
        <v>0.7</v>
      </c>
      <c r="Z77" s="354">
        <v>0</v>
      </c>
      <c r="AA77" s="359">
        <v>0.2</v>
      </c>
      <c r="AB77" s="176"/>
    </row>
    <row r="78" spans="1:28" s="75" customFormat="1" ht="14.4">
      <c r="A78" s="403" t="s">
        <v>17144</v>
      </c>
      <c r="B78" s="365" t="str">
        <f t="shared" si="2"/>
        <v>35</v>
      </c>
      <c r="C78" s="74" t="str">
        <f t="shared" si="3"/>
        <v>35039</v>
      </c>
      <c r="D78" s="74" t="str">
        <f>VLOOKUP(C78,fips_xref!$A$5:$B$16,2,FALSE)</f>
        <v>Rio Arriba</v>
      </c>
      <c r="E78" s="74" t="s">
        <v>17270</v>
      </c>
      <c r="F78" s="348">
        <v>1002</v>
      </c>
      <c r="G78" s="348" t="s">
        <v>17244</v>
      </c>
      <c r="H78" s="348">
        <v>17</v>
      </c>
      <c r="I78" s="348" t="s">
        <v>17303</v>
      </c>
      <c r="J78" s="351">
        <v>36.688338999999999</v>
      </c>
      <c r="K78" s="351">
        <v>-107.399613</v>
      </c>
      <c r="L78" s="348" t="s">
        <v>17300</v>
      </c>
      <c r="M78" s="348"/>
      <c r="N78" s="348">
        <v>5.08101606369019</v>
      </c>
      <c r="O78" s="348">
        <v>588.71002197265602</v>
      </c>
      <c r="P78" s="348">
        <v>1.85927999019623</v>
      </c>
      <c r="Q78" s="348">
        <v>0.15240000000000001</v>
      </c>
      <c r="R78" s="348" t="s">
        <v>17247</v>
      </c>
      <c r="S78" s="351">
        <v>0</v>
      </c>
      <c r="T78" s="351">
        <v>1972.51293945313</v>
      </c>
      <c r="U78" s="348" t="s">
        <v>18</v>
      </c>
      <c r="V78" s="348" t="s">
        <v>404</v>
      </c>
      <c r="W78" s="358">
        <v>0.2</v>
      </c>
      <c r="X78" s="354">
        <v>0</v>
      </c>
      <c r="Y78" s="354">
        <v>0.2</v>
      </c>
      <c r="Z78" s="354">
        <v>0</v>
      </c>
      <c r="AA78" s="359">
        <v>0</v>
      </c>
      <c r="AB78" s="176"/>
    </row>
    <row r="79" spans="1:28" s="75" customFormat="1" ht="14.4">
      <c r="A79" s="403" t="s">
        <v>17144</v>
      </c>
      <c r="B79" s="365" t="str">
        <f t="shared" si="2"/>
        <v>35</v>
      </c>
      <c r="C79" s="74" t="str">
        <f t="shared" si="3"/>
        <v>35039</v>
      </c>
      <c r="D79" s="74" t="str">
        <f>VLOOKUP(C79,fips_xref!$A$5:$B$16,2,FALSE)</f>
        <v>Rio Arriba</v>
      </c>
      <c r="E79" s="74" t="s">
        <v>17270</v>
      </c>
      <c r="F79" s="348">
        <v>1002</v>
      </c>
      <c r="G79" s="348" t="s">
        <v>17244</v>
      </c>
      <c r="H79" s="348">
        <v>23</v>
      </c>
      <c r="I79" s="348" t="s">
        <v>17296</v>
      </c>
      <c r="J79" s="351">
        <v>36.688339999999997</v>
      </c>
      <c r="K79" s="351">
        <v>-107.399613</v>
      </c>
      <c r="L79" s="348" t="s">
        <v>17300</v>
      </c>
      <c r="M79" s="348"/>
      <c r="N79" s="348">
        <v>5.9954161643981898</v>
      </c>
      <c r="O79" s="348">
        <v>625.92999267578102</v>
      </c>
      <c r="P79" s="348">
        <v>88.014045715332003</v>
      </c>
      <c r="Q79" s="348">
        <v>0.20421600000000001</v>
      </c>
      <c r="R79" s="348" t="s">
        <v>17247</v>
      </c>
      <c r="S79" s="351">
        <v>0</v>
      </c>
      <c r="T79" s="351">
        <v>1972.5146484375</v>
      </c>
      <c r="U79" s="348" t="s">
        <v>18</v>
      </c>
      <c r="V79" s="348" t="s">
        <v>398</v>
      </c>
      <c r="W79" s="358">
        <v>11.4</v>
      </c>
      <c r="X79" s="354">
        <v>7.5</v>
      </c>
      <c r="Y79" s="354">
        <v>20.2</v>
      </c>
      <c r="Z79" s="354">
        <v>0</v>
      </c>
      <c r="AA79" s="359">
        <v>0.4</v>
      </c>
      <c r="AB79" s="176"/>
    </row>
    <row r="80" spans="1:28" s="75" customFormat="1" ht="14.4">
      <c r="A80" s="403" t="s">
        <v>17144</v>
      </c>
      <c r="B80" s="365" t="str">
        <f t="shared" si="2"/>
        <v>35</v>
      </c>
      <c r="C80" s="74" t="str">
        <f t="shared" si="3"/>
        <v>35039</v>
      </c>
      <c r="D80" s="74" t="str">
        <f>VLOOKUP(C80,fips_xref!$A$5:$B$16,2,FALSE)</f>
        <v>Rio Arriba</v>
      </c>
      <c r="E80" s="74" t="s">
        <v>17270</v>
      </c>
      <c r="F80" s="348">
        <v>1002</v>
      </c>
      <c r="G80" s="348" t="s">
        <v>17244</v>
      </c>
      <c r="H80" s="348">
        <v>29</v>
      </c>
      <c r="I80" s="348" t="s">
        <v>17304</v>
      </c>
      <c r="J80" s="351">
        <v>36.689028</v>
      </c>
      <c r="K80" s="351">
        <v>-107.40172200000001</v>
      </c>
      <c r="L80" s="348" t="s">
        <v>17300</v>
      </c>
      <c r="M80" s="348"/>
      <c r="N80" s="348">
        <v>0</v>
      </c>
      <c r="O80" s="348">
        <v>0</v>
      </c>
      <c r="P80" s="348">
        <v>0</v>
      </c>
      <c r="Q80" s="348">
        <v>0</v>
      </c>
      <c r="R80" s="348">
        <v>0</v>
      </c>
      <c r="S80" s="351">
        <v>0</v>
      </c>
      <c r="T80" s="351">
        <v>1962.80004882813</v>
      </c>
      <c r="U80" s="348" t="s">
        <v>18</v>
      </c>
      <c r="V80" s="348" t="s">
        <v>395</v>
      </c>
      <c r="W80" s="358">
        <v>0</v>
      </c>
      <c r="X80" s="354">
        <v>4.3</v>
      </c>
      <c r="Y80" s="354">
        <v>0</v>
      </c>
      <c r="Z80" s="354">
        <v>0</v>
      </c>
      <c r="AA80" s="359">
        <v>0</v>
      </c>
      <c r="AB80" s="176"/>
    </row>
    <row r="81" spans="1:28" s="75" customFormat="1" ht="14.4">
      <c r="A81" s="403" t="s">
        <v>17144</v>
      </c>
      <c r="B81" s="365" t="str">
        <f t="shared" si="2"/>
        <v>35</v>
      </c>
      <c r="C81" s="74" t="str">
        <f t="shared" si="3"/>
        <v>35039</v>
      </c>
      <c r="D81" s="74" t="str">
        <f>VLOOKUP(C81,fips_xref!$A$5:$B$16,2,FALSE)</f>
        <v>Rio Arriba</v>
      </c>
      <c r="E81" s="74" t="s">
        <v>17270</v>
      </c>
      <c r="F81" s="348">
        <v>1002</v>
      </c>
      <c r="G81" s="348" t="s">
        <v>17244</v>
      </c>
      <c r="H81" s="348">
        <v>30</v>
      </c>
      <c r="I81" s="348" t="s">
        <v>17304</v>
      </c>
      <c r="J81" s="351">
        <v>36.689028</v>
      </c>
      <c r="K81" s="351">
        <v>-107.40172200000001</v>
      </c>
      <c r="L81" s="348" t="s">
        <v>17300</v>
      </c>
      <c r="M81" s="348"/>
      <c r="N81" s="348">
        <v>0</v>
      </c>
      <c r="O81" s="348">
        <v>0</v>
      </c>
      <c r="P81" s="348">
        <v>0</v>
      </c>
      <c r="Q81" s="348">
        <v>0</v>
      </c>
      <c r="R81" s="348">
        <v>0</v>
      </c>
      <c r="S81" s="351">
        <v>0</v>
      </c>
      <c r="T81" s="351">
        <v>1962.80004882813</v>
      </c>
      <c r="U81" s="348" t="s">
        <v>18</v>
      </c>
      <c r="V81" s="348" t="s">
        <v>395</v>
      </c>
      <c r="W81" s="358">
        <v>0</v>
      </c>
      <c r="X81" s="354">
        <v>3.2</v>
      </c>
      <c r="Y81" s="354">
        <v>0</v>
      </c>
      <c r="Z81" s="354">
        <v>0</v>
      </c>
      <c r="AA81" s="359">
        <v>0</v>
      </c>
      <c r="AB81" s="176"/>
    </row>
    <row r="82" spans="1:28" s="75" customFormat="1" ht="14.4">
      <c r="A82" s="403" t="s">
        <v>17144</v>
      </c>
      <c r="B82" s="365" t="str">
        <f t="shared" si="2"/>
        <v>35</v>
      </c>
      <c r="C82" s="74" t="str">
        <f t="shared" si="3"/>
        <v>35039</v>
      </c>
      <c r="D82" s="74" t="str">
        <f>VLOOKUP(C82,fips_xref!$A$5:$B$16,2,FALSE)</f>
        <v>Rio Arriba</v>
      </c>
      <c r="E82" s="74" t="s">
        <v>17270</v>
      </c>
      <c r="F82" s="348">
        <v>1002</v>
      </c>
      <c r="G82" s="348" t="s">
        <v>17244</v>
      </c>
      <c r="H82" s="348">
        <v>31</v>
      </c>
      <c r="I82" s="348" t="s">
        <v>17305</v>
      </c>
      <c r="J82" s="351">
        <v>36.689028</v>
      </c>
      <c r="K82" s="351">
        <v>-107.40172200000001</v>
      </c>
      <c r="L82" s="348" t="s">
        <v>17300</v>
      </c>
      <c r="M82" s="348"/>
      <c r="N82" s="348">
        <v>0</v>
      </c>
      <c r="O82" s="348">
        <v>0</v>
      </c>
      <c r="P82" s="348">
        <v>0</v>
      </c>
      <c r="Q82" s="348">
        <v>0</v>
      </c>
      <c r="R82" s="348">
        <v>0</v>
      </c>
      <c r="S82" s="351">
        <v>0</v>
      </c>
      <c r="T82" s="351">
        <v>1962.80004882813</v>
      </c>
      <c r="U82" s="348" t="s">
        <v>18</v>
      </c>
      <c r="V82" s="348" t="s">
        <v>395</v>
      </c>
      <c r="W82" s="358">
        <v>0</v>
      </c>
      <c r="X82" s="354">
        <v>3.2</v>
      </c>
      <c r="Y82" s="354">
        <v>0</v>
      </c>
      <c r="Z82" s="354">
        <v>0</v>
      </c>
      <c r="AA82" s="359">
        <v>0</v>
      </c>
      <c r="AB82" s="176"/>
    </row>
    <row r="83" spans="1:28" s="75" customFormat="1" ht="14.4">
      <c r="A83" s="403" t="s">
        <v>17144</v>
      </c>
      <c r="B83" s="365" t="str">
        <f t="shared" si="2"/>
        <v>35</v>
      </c>
      <c r="C83" s="74" t="str">
        <f t="shared" si="3"/>
        <v>35039</v>
      </c>
      <c r="D83" s="74" t="str">
        <f>VLOOKUP(C83,fips_xref!$A$5:$B$16,2,FALSE)</f>
        <v>Rio Arriba</v>
      </c>
      <c r="E83" s="74" t="s">
        <v>17270</v>
      </c>
      <c r="F83" s="348">
        <v>1002</v>
      </c>
      <c r="G83" s="348" t="s">
        <v>17244</v>
      </c>
      <c r="H83" s="348">
        <v>32</v>
      </c>
      <c r="I83" s="348" t="s">
        <v>17296</v>
      </c>
      <c r="J83" s="351">
        <v>36.688339999999997</v>
      </c>
      <c r="K83" s="351">
        <v>-107.399613</v>
      </c>
      <c r="L83" s="348" t="s">
        <v>17300</v>
      </c>
      <c r="M83" s="348"/>
      <c r="N83" s="348">
        <v>5.6631841659545898</v>
      </c>
      <c r="O83" s="348">
        <v>840.36999511718795</v>
      </c>
      <c r="P83" s="348">
        <v>28.4256477355957</v>
      </c>
      <c r="Q83" s="348">
        <v>0.30480000000000002</v>
      </c>
      <c r="R83" s="348" t="s">
        <v>17247</v>
      </c>
      <c r="S83" s="351">
        <v>0</v>
      </c>
      <c r="T83" s="351">
        <v>1972.5146484375</v>
      </c>
      <c r="U83" s="348" t="s">
        <v>18</v>
      </c>
      <c r="V83" s="348" t="s">
        <v>392</v>
      </c>
      <c r="W83" s="358">
        <v>10.1</v>
      </c>
      <c r="X83" s="354">
        <v>0.9</v>
      </c>
      <c r="Y83" s="354">
        <v>19.399999999999999</v>
      </c>
      <c r="Z83" s="354">
        <v>0</v>
      </c>
      <c r="AA83" s="359">
        <v>0.6</v>
      </c>
      <c r="AB83" s="176"/>
    </row>
    <row r="84" spans="1:28" s="75" customFormat="1" ht="14.4">
      <c r="A84" s="403" t="s">
        <v>17144</v>
      </c>
      <c r="B84" s="365" t="str">
        <f t="shared" si="2"/>
        <v>35</v>
      </c>
      <c r="C84" s="74" t="str">
        <f t="shared" si="3"/>
        <v>35039</v>
      </c>
      <c r="D84" s="74" t="str">
        <f>VLOOKUP(C84,fips_xref!$A$5:$B$16,2,FALSE)</f>
        <v>Rio Arriba</v>
      </c>
      <c r="E84" s="74" t="s">
        <v>17270</v>
      </c>
      <c r="F84" s="348">
        <v>1002</v>
      </c>
      <c r="G84" s="348" t="s">
        <v>17244</v>
      </c>
      <c r="H84" s="348">
        <v>33</v>
      </c>
      <c r="I84" s="348" t="s">
        <v>17296</v>
      </c>
      <c r="J84" s="351">
        <v>36.688339999999997</v>
      </c>
      <c r="K84" s="351">
        <v>-107.399613</v>
      </c>
      <c r="L84" s="348" t="s">
        <v>17300</v>
      </c>
      <c r="M84" s="348"/>
      <c r="N84" s="348">
        <v>5.9954161643981898</v>
      </c>
      <c r="O84" s="348">
        <v>625.92999267578102</v>
      </c>
      <c r="P84" s="348">
        <v>88.014045715332003</v>
      </c>
      <c r="Q84" s="348">
        <v>0.20421600000000001</v>
      </c>
      <c r="R84" s="348" t="s">
        <v>17247</v>
      </c>
      <c r="S84" s="351">
        <v>0</v>
      </c>
      <c r="T84" s="351">
        <v>1972.5146484375</v>
      </c>
      <c r="U84" s="348" t="s">
        <v>18</v>
      </c>
      <c r="V84" s="348" t="s">
        <v>398</v>
      </c>
      <c r="W84" s="358">
        <v>16.100000000000001</v>
      </c>
      <c r="X84" s="354">
        <v>10.6</v>
      </c>
      <c r="Y84" s="354">
        <v>28.4</v>
      </c>
      <c r="Z84" s="354">
        <v>0</v>
      </c>
      <c r="AA84" s="359">
        <v>0.5</v>
      </c>
      <c r="AB84" s="176"/>
    </row>
    <row r="85" spans="1:28" s="75" customFormat="1" ht="14.4">
      <c r="A85" s="403" t="s">
        <v>17144</v>
      </c>
      <c r="B85" s="365" t="str">
        <f t="shared" si="2"/>
        <v>35</v>
      </c>
      <c r="C85" s="74" t="str">
        <f t="shared" si="3"/>
        <v>35039</v>
      </c>
      <c r="D85" s="74" t="str">
        <f>VLOOKUP(C85,fips_xref!$A$5:$B$16,2,FALSE)</f>
        <v>Rio Arriba</v>
      </c>
      <c r="E85" s="74" t="s">
        <v>17270</v>
      </c>
      <c r="F85" s="348">
        <v>1002</v>
      </c>
      <c r="G85" s="348" t="s">
        <v>17244</v>
      </c>
      <c r="H85" s="348">
        <v>41</v>
      </c>
      <c r="I85" s="348" t="s">
        <v>17306</v>
      </c>
      <c r="J85" s="351">
        <v>36.688338999999999</v>
      </c>
      <c r="K85" s="351">
        <v>-107.399613</v>
      </c>
      <c r="L85" s="348" t="s">
        <v>17300</v>
      </c>
      <c r="M85" s="348"/>
      <c r="N85" s="348">
        <v>4.3434000015258798</v>
      </c>
      <c r="O85" s="348">
        <v>588.71002197265602</v>
      </c>
      <c r="P85" s="348">
        <v>1.85927999019623</v>
      </c>
      <c r="Q85" s="348">
        <v>0.20421600000000001</v>
      </c>
      <c r="R85" s="348" t="s">
        <v>17247</v>
      </c>
      <c r="S85" s="351">
        <v>0</v>
      </c>
      <c r="T85" s="351">
        <v>1972.51293945313</v>
      </c>
      <c r="U85" s="348" t="s">
        <v>18</v>
      </c>
      <c r="V85" s="348" t="s">
        <v>404</v>
      </c>
      <c r="W85" s="358">
        <v>0.3</v>
      </c>
      <c r="X85" s="354">
        <v>0</v>
      </c>
      <c r="Y85" s="354">
        <v>0.3</v>
      </c>
      <c r="Z85" s="354">
        <v>0</v>
      </c>
      <c r="AA85" s="359">
        <v>0</v>
      </c>
      <c r="AB85" s="176"/>
    </row>
    <row r="86" spans="1:28" s="75" customFormat="1" ht="14.4">
      <c r="A86" s="403" t="s">
        <v>17144</v>
      </c>
      <c r="B86" s="365" t="str">
        <f t="shared" si="2"/>
        <v>35</v>
      </c>
      <c r="C86" s="74" t="str">
        <f t="shared" si="3"/>
        <v>35039</v>
      </c>
      <c r="D86" s="74" t="str">
        <f>VLOOKUP(C86,fips_xref!$A$5:$B$16,2,FALSE)</f>
        <v>Rio Arriba</v>
      </c>
      <c r="E86" s="74" t="s">
        <v>17270</v>
      </c>
      <c r="F86" s="348">
        <v>1002</v>
      </c>
      <c r="G86" s="348" t="s">
        <v>17244</v>
      </c>
      <c r="H86" s="348">
        <v>50</v>
      </c>
      <c r="I86" s="348" t="s">
        <v>17307</v>
      </c>
      <c r="J86" s="351">
        <v>36.689028</v>
      </c>
      <c r="K86" s="351">
        <v>-107.40172200000001</v>
      </c>
      <c r="L86" s="348" t="s">
        <v>17300</v>
      </c>
      <c r="M86" s="348"/>
      <c r="N86" s="348">
        <v>0</v>
      </c>
      <c r="O86" s="348">
        <v>0</v>
      </c>
      <c r="P86" s="348">
        <v>0</v>
      </c>
      <c r="Q86" s="348">
        <v>0</v>
      </c>
      <c r="R86" s="348">
        <v>0</v>
      </c>
      <c r="S86" s="351">
        <v>0</v>
      </c>
      <c r="T86" s="351">
        <v>1962.80004882813</v>
      </c>
      <c r="U86" s="348" t="s">
        <v>18</v>
      </c>
      <c r="V86" s="348" t="s">
        <v>400</v>
      </c>
      <c r="W86" s="358">
        <v>0</v>
      </c>
      <c r="X86" s="354">
        <v>1.5</v>
      </c>
      <c r="Y86" s="354">
        <v>0</v>
      </c>
      <c r="Z86" s="354">
        <v>0</v>
      </c>
      <c r="AA86" s="359">
        <v>0</v>
      </c>
      <c r="AB86" s="176"/>
    </row>
    <row r="87" spans="1:28" s="75" customFormat="1" ht="14.4">
      <c r="A87" s="403" t="s">
        <v>17144</v>
      </c>
      <c r="B87" s="365" t="str">
        <f t="shared" si="2"/>
        <v>35</v>
      </c>
      <c r="C87" s="74" t="str">
        <f t="shared" si="3"/>
        <v>35039</v>
      </c>
      <c r="D87" s="74" t="str">
        <f>VLOOKUP(C87,fips_xref!$A$5:$B$16,2,FALSE)</f>
        <v>Rio Arriba</v>
      </c>
      <c r="E87" s="74" t="s">
        <v>17270</v>
      </c>
      <c r="F87" s="348">
        <v>1002</v>
      </c>
      <c r="G87" s="348" t="s">
        <v>17244</v>
      </c>
      <c r="H87" s="348">
        <v>51</v>
      </c>
      <c r="I87" s="348" t="s">
        <v>17308</v>
      </c>
      <c r="J87" s="351">
        <v>36.688339999999997</v>
      </c>
      <c r="K87" s="351">
        <v>-107.399613</v>
      </c>
      <c r="L87" s="348" t="s">
        <v>17300</v>
      </c>
      <c r="M87" s="348"/>
      <c r="N87" s="348">
        <v>0</v>
      </c>
      <c r="O87" s="348">
        <v>0</v>
      </c>
      <c r="P87" s="348">
        <v>0</v>
      </c>
      <c r="Q87" s="348">
        <v>0</v>
      </c>
      <c r="R87" s="348">
        <v>0</v>
      </c>
      <c r="S87" s="351">
        <v>0</v>
      </c>
      <c r="T87" s="351">
        <v>1972.5146484375</v>
      </c>
      <c r="U87" s="348" t="s">
        <v>18</v>
      </c>
      <c r="V87" s="348" t="s">
        <v>389</v>
      </c>
      <c r="W87" s="358">
        <v>0</v>
      </c>
      <c r="X87" s="354">
        <v>3.3</v>
      </c>
      <c r="Y87" s="354">
        <v>0</v>
      </c>
      <c r="Z87" s="354">
        <v>0</v>
      </c>
      <c r="AA87" s="359">
        <v>0</v>
      </c>
      <c r="AB87" s="176"/>
    </row>
    <row r="88" spans="1:28" s="75" customFormat="1" ht="14.4">
      <c r="A88" s="403" t="s">
        <v>17144</v>
      </c>
      <c r="B88" s="365" t="str">
        <f t="shared" si="2"/>
        <v>35</v>
      </c>
      <c r="C88" s="74" t="str">
        <f t="shared" si="3"/>
        <v>35039</v>
      </c>
      <c r="D88" s="74" t="str">
        <f>VLOOKUP(C88,fips_xref!$A$5:$B$16,2,FALSE)</f>
        <v>Rio Arriba</v>
      </c>
      <c r="E88" s="74" t="s">
        <v>17270</v>
      </c>
      <c r="F88" s="348">
        <v>1002</v>
      </c>
      <c r="G88" s="348" t="s">
        <v>17244</v>
      </c>
      <c r="H88" s="348">
        <v>58</v>
      </c>
      <c r="I88" s="348" t="s">
        <v>17296</v>
      </c>
      <c r="J88" s="351">
        <v>36.688339999999997</v>
      </c>
      <c r="K88" s="351">
        <v>-107.399613</v>
      </c>
      <c r="L88" s="348" t="s">
        <v>17300</v>
      </c>
      <c r="M88" s="348"/>
      <c r="N88" s="348">
        <v>5.9954161643981898</v>
      </c>
      <c r="O88" s="348">
        <v>625.92999267578102</v>
      </c>
      <c r="P88" s="348">
        <v>88.014045715332003</v>
      </c>
      <c r="Q88" s="348">
        <v>0.20421600000000001</v>
      </c>
      <c r="R88" s="348" t="s">
        <v>17247</v>
      </c>
      <c r="S88" s="351">
        <v>0</v>
      </c>
      <c r="T88" s="351">
        <v>1972.5146484375</v>
      </c>
      <c r="U88" s="348" t="s">
        <v>18</v>
      </c>
      <c r="V88" s="348" t="s">
        <v>398</v>
      </c>
      <c r="W88" s="358">
        <v>16.5</v>
      </c>
      <c r="X88" s="354">
        <v>10.8</v>
      </c>
      <c r="Y88" s="354">
        <v>29</v>
      </c>
      <c r="Z88" s="354">
        <v>0</v>
      </c>
      <c r="AA88" s="359">
        <v>0.5</v>
      </c>
      <c r="AB88" s="176"/>
    </row>
    <row r="89" spans="1:28" s="75" customFormat="1" ht="14.4">
      <c r="A89" s="403" t="s">
        <v>17144</v>
      </c>
      <c r="B89" s="365" t="str">
        <f t="shared" si="2"/>
        <v>35</v>
      </c>
      <c r="C89" s="74" t="str">
        <f t="shared" si="3"/>
        <v>35039</v>
      </c>
      <c r="D89" s="74" t="str">
        <f>VLOOKUP(C89,fips_xref!$A$5:$B$16,2,FALSE)</f>
        <v>Rio Arriba</v>
      </c>
      <c r="E89" s="74" t="s">
        <v>17270</v>
      </c>
      <c r="F89" s="348">
        <v>1002</v>
      </c>
      <c r="G89" s="348" t="s">
        <v>17244</v>
      </c>
      <c r="H89" s="348">
        <v>59</v>
      </c>
      <c r="I89" s="348" t="s">
        <v>17296</v>
      </c>
      <c r="J89" s="351">
        <v>36.688339999999997</v>
      </c>
      <c r="K89" s="351">
        <v>-107.399613</v>
      </c>
      <c r="L89" s="348" t="s">
        <v>17300</v>
      </c>
      <c r="M89" s="348"/>
      <c r="N89" s="348">
        <v>5.9954161643981898</v>
      </c>
      <c r="O89" s="348">
        <v>625.92999267578102</v>
      </c>
      <c r="P89" s="348">
        <v>88.014045715332003</v>
      </c>
      <c r="Q89" s="348">
        <v>0.20421600000000001</v>
      </c>
      <c r="R89" s="348" t="s">
        <v>17247</v>
      </c>
      <c r="S89" s="351">
        <v>0</v>
      </c>
      <c r="T89" s="351">
        <v>1972.5146484375</v>
      </c>
      <c r="U89" s="348" t="s">
        <v>18</v>
      </c>
      <c r="V89" s="348" t="s">
        <v>398</v>
      </c>
      <c r="W89" s="358">
        <v>1.6</v>
      </c>
      <c r="X89" s="354">
        <v>1</v>
      </c>
      <c r="Y89" s="354">
        <v>2.8</v>
      </c>
      <c r="Z89" s="354">
        <v>0</v>
      </c>
      <c r="AA89" s="359">
        <v>0</v>
      </c>
      <c r="AB89" s="176"/>
    </row>
    <row r="90" spans="1:28" s="75" customFormat="1" ht="27">
      <c r="A90" s="403" t="s">
        <v>17144</v>
      </c>
      <c r="B90" s="365" t="str">
        <f t="shared" si="2"/>
        <v>35</v>
      </c>
      <c r="C90" s="74" t="str">
        <f t="shared" si="3"/>
        <v>35039</v>
      </c>
      <c r="D90" s="74" t="str">
        <f>VLOOKUP(C90,fips_xref!$A$5:$B$16,2,FALSE)</f>
        <v>Rio Arriba</v>
      </c>
      <c r="E90" s="74" t="s">
        <v>17270</v>
      </c>
      <c r="F90" s="348">
        <v>1002</v>
      </c>
      <c r="G90" s="348" t="s">
        <v>17244</v>
      </c>
      <c r="H90" s="348">
        <v>60</v>
      </c>
      <c r="I90" s="348" t="s">
        <v>17309</v>
      </c>
      <c r="J90" s="351">
        <v>36.689028</v>
      </c>
      <c r="K90" s="351">
        <v>-107.40172200000001</v>
      </c>
      <c r="L90" s="348" t="s">
        <v>17300</v>
      </c>
      <c r="M90" s="348"/>
      <c r="N90" s="348">
        <v>5.4864001274108896</v>
      </c>
      <c r="O90" s="348">
        <v>588.71002197265602</v>
      </c>
      <c r="P90" s="348">
        <v>1.85927999019623</v>
      </c>
      <c r="Q90" s="348">
        <v>0.15240000000000001</v>
      </c>
      <c r="R90" s="348" t="s">
        <v>17247</v>
      </c>
      <c r="S90" s="351">
        <v>0</v>
      </c>
      <c r="T90" s="351">
        <v>1962.80004882813</v>
      </c>
      <c r="U90" s="348" t="s">
        <v>18</v>
      </c>
      <c r="V90" s="348" t="s">
        <v>404</v>
      </c>
      <c r="W90" s="358">
        <v>0.2</v>
      </c>
      <c r="X90" s="354">
        <v>0</v>
      </c>
      <c r="Y90" s="354">
        <v>0.1</v>
      </c>
      <c r="Z90" s="354">
        <v>0</v>
      </c>
      <c r="AA90" s="359">
        <v>0</v>
      </c>
      <c r="AB90" s="176"/>
    </row>
    <row r="91" spans="1:28" s="75" customFormat="1" ht="14.4">
      <c r="A91" s="403" t="s">
        <v>17144</v>
      </c>
      <c r="B91" s="365" t="str">
        <f t="shared" si="2"/>
        <v>35</v>
      </c>
      <c r="C91" s="74" t="str">
        <f t="shared" si="3"/>
        <v>35039</v>
      </c>
      <c r="D91" s="74" t="str">
        <f>VLOOKUP(C91,fips_xref!$A$5:$B$16,2,FALSE)</f>
        <v>Rio Arriba</v>
      </c>
      <c r="E91" s="74" t="s">
        <v>17270</v>
      </c>
      <c r="F91" s="348">
        <v>1002</v>
      </c>
      <c r="G91" s="348" t="s">
        <v>17244</v>
      </c>
      <c r="H91" s="348">
        <v>68</v>
      </c>
      <c r="I91" s="348" t="s">
        <v>17304</v>
      </c>
      <c r="J91" s="351">
        <v>36.689028</v>
      </c>
      <c r="K91" s="351">
        <v>-107.40172200000001</v>
      </c>
      <c r="L91" s="348" t="s">
        <v>17300</v>
      </c>
      <c r="M91" s="348"/>
      <c r="N91" s="348">
        <v>0</v>
      </c>
      <c r="O91" s="348">
        <v>0</v>
      </c>
      <c r="P91" s="348">
        <v>0</v>
      </c>
      <c r="Q91" s="348">
        <v>0</v>
      </c>
      <c r="R91" s="348">
        <v>0</v>
      </c>
      <c r="S91" s="351">
        <v>0</v>
      </c>
      <c r="T91" s="351">
        <v>1962.80004882813</v>
      </c>
      <c r="U91" s="348" t="s">
        <v>18</v>
      </c>
      <c r="V91" s="348" t="s">
        <v>395</v>
      </c>
      <c r="W91" s="358">
        <v>0</v>
      </c>
      <c r="X91" s="354">
        <v>4</v>
      </c>
      <c r="Y91" s="354">
        <v>0</v>
      </c>
      <c r="Z91" s="354">
        <v>0</v>
      </c>
      <c r="AA91" s="359">
        <v>0</v>
      </c>
      <c r="AB91" s="176"/>
    </row>
    <row r="92" spans="1:28" s="75" customFormat="1" ht="14.4">
      <c r="A92" s="403" t="s">
        <v>17144</v>
      </c>
      <c r="B92" s="365" t="str">
        <f t="shared" si="2"/>
        <v>35</v>
      </c>
      <c r="C92" s="74" t="str">
        <f t="shared" si="3"/>
        <v>35039</v>
      </c>
      <c r="D92" s="74" t="str">
        <f>VLOOKUP(C92,fips_xref!$A$5:$B$16,2,FALSE)</f>
        <v>Rio Arriba</v>
      </c>
      <c r="E92" s="74" t="s">
        <v>17270</v>
      </c>
      <c r="F92" s="348">
        <v>1002</v>
      </c>
      <c r="G92" s="348" t="s">
        <v>17249</v>
      </c>
      <c r="H92" s="348">
        <v>3</v>
      </c>
      <c r="I92" s="348" t="s">
        <v>17310</v>
      </c>
      <c r="J92" s="351">
        <v>36.689028</v>
      </c>
      <c r="K92" s="351">
        <v>-107.40172200000001</v>
      </c>
      <c r="L92" s="348" t="s">
        <v>17300</v>
      </c>
      <c r="M92" s="348"/>
      <c r="N92" s="348">
        <v>0</v>
      </c>
      <c r="O92" s="348">
        <v>0</v>
      </c>
      <c r="P92" s="348">
        <v>0</v>
      </c>
      <c r="Q92" s="348">
        <v>0</v>
      </c>
      <c r="R92" s="348">
        <v>0</v>
      </c>
      <c r="S92" s="351">
        <v>0</v>
      </c>
      <c r="T92" s="351">
        <v>1962.80004882813</v>
      </c>
      <c r="U92" s="348" t="s">
        <v>18</v>
      </c>
      <c r="V92" s="348" t="s">
        <v>397</v>
      </c>
      <c r="W92" s="358">
        <v>0</v>
      </c>
      <c r="X92" s="354">
        <v>0.3</v>
      </c>
      <c r="Y92" s="354">
        <v>0</v>
      </c>
      <c r="Z92" s="354">
        <v>0</v>
      </c>
      <c r="AA92" s="359">
        <v>0</v>
      </c>
      <c r="AB92" s="176"/>
    </row>
    <row r="93" spans="1:28" s="75" customFormat="1" ht="14.4">
      <c r="A93" s="403" t="s">
        <v>17144</v>
      </c>
      <c r="B93" s="365" t="str">
        <f t="shared" si="2"/>
        <v>35</v>
      </c>
      <c r="C93" s="74" t="str">
        <f t="shared" si="3"/>
        <v>35039</v>
      </c>
      <c r="D93" s="74" t="str">
        <f>VLOOKUP(C93,fips_xref!$A$5:$B$16,2,FALSE)</f>
        <v>Rio Arriba</v>
      </c>
      <c r="E93" s="74" t="s">
        <v>17270</v>
      </c>
      <c r="F93" s="348">
        <v>1002</v>
      </c>
      <c r="G93" s="348" t="s">
        <v>17249</v>
      </c>
      <c r="H93" s="348">
        <v>5</v>
      </c>
      <c r="I93" s="348" t="s">
        <v>17295</v>
      </c>
      <c r="J93" s="351">
        <v>36.689028</v>
      </c>
      <c r="K93" s="351">
        <v>-107.40172200000001</v>
      </c>
      <c r="L93" s="348" t="s">
        <v>17300</v>
      </c>
      <c r="M93" s="348"/>
      <c r="N93" s="348">
        <v>0</v>
      </c>
      <c r="O93" s="348">
        <v>0</v>
      </c>
      <c r="P93" s="348">
        <v>0</v>
      </c>
      <c r="Q93" s="348">
        <v>0</v>
      </c>
      <c r="R93" s="348">
        <v>0</v>
      </c>
      <c r="S93" s="351">
        <v>0</v>
      </c>
      <c r="T93" s="351">
        <v>1962.80004882813</v>
      </c>
      <c r="U93" s="348" t="s">
        <v>18</v>
      </c>
      <c r="V93" s="348" t="s">
        <v>397</v>
      </c>
      <c r="W93" s="358">
        <v>0</v>
      </c>
      <c r="X93" s="354">
        <v>5.3</v>
      </c>
      <c r="Y93" s="354">
        <v>0</v>
      </c>
      <c r="Z93" s="354">
        <v>0</v>
      </c>
      <c r="AA93" s="359">
        <v>0</v>
      </c>
      <c r="AB93" s="176"/>
    </row>
    <row r="94" spans="1:28" s="75" customFormat="1" ht="14.4">
      <c r="A94" s="403" t="s">
        <v>17144</v>
      </c>
      <c r="B94" s="365" t="str">
        <f t="shared" si="2"/>
        <v>35</v>
      </c>
      <c r="C94" s="74" t="str">
        <f t="shared" si="3"/>
        <v>35039</v>
      </c>
      <c r="D94" s="74" t="str">
        <f>VLOOKUP(C94,fips_xref!$A$5:$B$16,2,FALSE)</f>
        <v>Rio Arriba</v>
      </c>
      <c r="E94" s="74" t="s">
        <v>17270</v>
      </c>
      <c r="F94" s="348">
        <v>1006</v>
      </c>
      <c r="G94" s="348" t="s">
        <v>17244</v>
      </c>
      <c r="H94" s="348">
        <v>1</v>
      </c>
      <c r="I94" s="348" t="s">
        <v>17296</v>
      </c>
      <c r="J94" s="351">
        <v>36.835746</v>
      </c>
      <c r="K94" s="351">
        <v>-107.419014</v>
      </c>
      <c r="L94" s="348" t="s">
        <v>17311</v>
      </c>
      <c r="M94" s="348"/>
      <c r="N94" s="348">
        <v>6.7055997848510698</v>
      </c>
      <c r="O94" s="348">
        <v>645.36999511718795</v>
      </c>
      <c r="P94" s="348">
        <v>47.317150115966797</v>
      </c>
      <c r="Q94" s="348">
        <v>0.31089600000000001</v>
      </c>
      <c r="R94" s="348" t="s">
        <v>17247</v>
      </c>
      <c r="S94" s="351">
        <v>0</v>
      </c>
      <c r="T94" s="351">
        <v>1956.64099121094</v>
      </c>
      <c r="U94" s="348" t="s">
        <v>18</v>
      </c>
      <c r="V94" s="348" t="s">
        <v>392</v>
      </c>
      <c r="W94" s="358">
        <v>11.2</v>
      </c>
      <c r="X94" s="354">
        <v>2.5</v>
      </c>
      <c r="Y94" s="354">
        <v>2.5</v>
      </c>
      <c r="Z94" s="354">
        <v>0</v>
      </c>
      <c r="AA94" s="359">
        <v>0.5</v>
      </c>
      <c r="AB94" s="176"/>
    </row>
    <row r="95" spans="1:28" s="75" customFormat="1" ht="14.4">
      <c r="A95" s="403" t="s">
        <v>17144</v>
      </c>
      <c r="B95" s="365" t="str">
        <f t="shared" si="2"/>
        <v>35</v>
      </c>
      <c r="C95" s="74" t="str">
        <f t="shared" si="3"/>
        <v>35039</v>
      </c>
      <c r="D95" s="74" t="str">
        <f>VLOOKUP(C95,fips_xref!$A$5:$B$16,2,FALSE)</f>
        <v>Rio Arriba</v>
      </c>
      <c r="E95" s="74" t="s">
        <v>17270</v>
      </c>
      <c r="F95" s="348">
        <v>1006</v>
      </c>
      <c r="G95" s="348" t="s">
        <v>17244</v>
      </c>
      <c r="H95" s="348">
        <v>2</v>
      </c>
      <c r="I95" s="348" t="s">
        <v>17296</v>
      </c>
      <c r="J95" s="351">
        <v>36.835746</v>
      </c>
      <c r="K95" s="351">
        <v>-107.419014</v>
      </c>
      <c r="L95" s="348" t="s">
        <v>17311</v>
      </c>
      <c r="M95" s="348"/>
      <c r="N95" s="348">
        <v>6.7055997848510698</v>
      </c>
      <c r="O95" s="348">
        <v>645.36999511718795</v>
      </c>
      <c r="P95" s="348">
        <v>47.317150115966797</v>
      </c>
      <c r="Q95" s="348">
        <v>0.31089600000000001</v>
      </c>
      <c r="R95" s="348" t="s">
        <v>17247</v>
      </c>
      <c r="S95" s="351">
        <v>0</v>
      </c>
      <c r="T95" s="351">
        <v>1956.64099121094</v>
      </c>
      <c r="U95" s="348" t="s">
        <v>18</v>
      </c>
      <c r="V95" s="348" t="s">
        <v>392</v>
      </c>
      <c r="W95" s="358">
        <v>11.6</v>
      </c>
      <c r="X95" s="354">
        <v>12.8</v>
      </c>
      <c r="Y95" s="354">
        <v>34.299999999999997</v>
      </c>
      <c r="Z95" s="354">
        <v>0</v>
      </c>
      <c r="AA95" s="359">
        <v>0.5</v>
      </c>
      <c r="AB95" s="176"/>
    </row>
    <row r="96" spans="1:28" s="75" customFormat="1" ht="14.4">
      <c r="A96" s="403" t="s">
        <v>17144</v>
      </c>
      <c r="B96" s="365" t="str">
        <f t="shared" si="2"/>
        <v>35</v>
      </c>
      <c r="C96" s="74" t="str">
        <f t="shared" si="3"/>
        <v>35039</v>
      </c>
      <c r="D96" s="74" t="str">
        <f>VLOOKUP(C96,fips_xref!$A$5:$B$16,2,FALSE)</f>
        <v>Rio Arriba</v>
      </c>
      <c r="E96" s="74" t="s">
        <v>17270</v>
      </c>
      <c r="F96" s="348">
        <v>1006</v>
      </c>
      <c r="G96" s="348" t="s">
        <v>17244</v>
      </c>
      <c r="H96" s="348">
        <v>3</v>
      </c>
      <c r="I96" s="348" t="s">
        <v>17296</v>
      </c>
      <c r="J96" s="351">
        <v>36.835746</v>
      </c>
      <c r="K96" s="351">
        <v>-107.419014</v>
      </c>
      <c r="L96" s="348" t="s">
        <v>17311</v>
      </c>
      <c r="M96" s="348"/>
      <c r="N96" s="348">
        <v>6.7055997848510698</v>
      </c>
      <c r="O96" s="348">
        <v>645.36999511718795</v>
      </c>
      <c r="P96" s="348">
        <v>47.317150115966797</v>
      </c>
      <c r="Q96" s="348">
        <v>0.31089600000000001</v>
      </c>
      <c r="R96" s="348" t="s">
        <v>17247</v>
      </c>
      <c r="S96" s="351">
        <v>0</v>
      </c>
      <c r="T96" s="351">
        <v>1956.64099121094</v>
      </c>
      <c r="U96" s="348" t="s">
        <v>18</v>
      </c>
      <c r="V96" s="348" t="s">
        <v>392</v>
      </c>
      <c r="W96" s="358">
        <v>0.1</v>
      </c>
      <c r="X96" s="354">
        <v>0.1</v>
      </c>
      <c r="Y96" s="354">
        <v>0.2</v>
      </c>
      <c r="Z96" s="354">
        <v>0</v>
      </c>
      <c r="AA96" s="359">
        <v>0</v>
      </c>
      <c r="AB96" s="176"/>
    </row>
    <row r="97" spans="1:28" s="75" customFormat="1" ht="14.4">
      <c r="A97" s="403" t="s">
        <v>17144</v>
      </c>
      <c r="B97" s="365" t="str">
        <f t="shared" si="2"/>
        <v>35</v>
      </c>
      <c r="C97" s="74" t="str">
        <f t="shared" si="3"/>
        <v>35039</v>
      </c>
      <c r="D97" s="74" t="str">
        <f>VLOOKUP(C97,fips_xref!$A$5:$B$16,2,FALSE)</f>
        <v>Rio Arriba</v>
      </c>
      <c r="E97" s="74" t="s">
        <v>17270</v>
      </c>
      <c r="F97" s="348">
        <v>1006</v>
      </c>
      <c r="G97" s="348" t="s">
        <v>17244</v>
      </c>
      <c r="H97" s="348">
        <v>5</v>
      </c>
      <c r="I97" s="348" t="s">
        <v>17296</v>
      </c>
      <c r="J97" s="351">
        <v>36.835746</v>
      </c>
      <c r="K97" s="351">
        <v>-107.419014</v>
      </c>
      <c r="L97" s="348" t="s">
        <v>17311</v>
      </c>
      <c r="M97" s="348"/>
      <c r="N97" s="348">
        <v>6.7055997848510698</v>
      </c>
      <c r="O97" s="348">
        <v>645.36999511718795</v>
      </c>
      <c r="P97" s="348">
        <v>47.317150115966797</v>
      </c>
      <c r="Q97" s="348">
        <v>0.31089600000000001</v>
      </c>
      <c r="R97" s="348" t="s">
        <v>17247</v>
      </c>
      <c r="S97" s="351">
        <v>0</v>
      </c>
      <c r="T97" s="351">
        <v>1956.64099121094</v>
      </c>
      <c r="U97" s="348" t="s">
        <v>18</v>
      </c>
      <c r="V97" s="348" t="s">
        <v>392</v>
      </c>
      <c r="W97" s="358">
        <v>10.4</v>
      </c>
      <c r="X97" s="354">
        <v>2.2999999999999998</v>
      </c>
      <c r="Y97" s="354">
        <v>2.2999999999999998</v>
      </c>
      <c r="Z97" s="354">
        <v>0</v>
      </c>
      <c r="AA97" s="359">
        <v>0.5</v>
      </c>
      <c r="AB97" s="176"/>
    </row>
    <row r="98" spans="1:28" s="75" customFormat="1" ht="14.4">
      <c r="A98" s="403" t="s">
        <v>17144</v>
      </c>
      <c r="B98" s="365" t="str">
        <f t="shared" si="2"/>
        <v>35</v>
      </c>
      <c r="C98" s="74" t="str">
        <f t="shared" si="3"/>
        <v>35039</v>
      </c>
      <c r="D98" s="74" t="str">
        <f>VLOOKUP(C98,fips_xref!$A$5:$B$16,2,FALSE)</f>
        <v>Rio Arriba</v>
      </c>
      <c r="E98" s="74" t="s">
        <v>17270</v>
      </c>
      <c r="F98" s="348">
        <v>1006</v>
      </c>
      <c r="G98" s="348" t="s">
        <v>17244</v>
      </c>
      <c r="H98" s="348">
        <v>6</v>
      </c>
      <c r="I98" s="348" t="s">
        <v>17296</v>
      </c>
      <c r="J98" s="351">
        <v>36.835746</v>
      </c>
      <c r="K98" s="351">
        <v>-107.419014</v>
      </c>
      <c r="L98" s="348" t="s">
        <v>17311</v>
      </c>
      <c r="M98" s="348"/>
      <c r="N98" s="348">
        <v>6.7055997848510698</v>
      </c>
      <c r="O98" s="348">
        <v>645.36999511718795</v>
      </c>
      <c r="P98" s="348">
        <v>47.317150115966797</v>
      </c>
      <c r="Q98" s="348">
        <v>0.31089600000000001</v>
      </c>
      <c r="R98" s="348" t="s">
        <v>17247</v>
      </c>
      <c r="S98" s="351">
        <v>0</v>
      </c>
      <c r="T98" s="351">
        <v>1956.64099121094</v>
      </c>
      <c r="U98" s="348" t="s">
        <v>18</v>
      </c>
      <c r="V98" s="348" t="s">
        <v>392</v>
      </c>
      <c r="W98" s="358">
        <v>9.1</v>
      </c>
      <c r="X98" s="354">
        <v>2</v>
      </c>
      <c r="Y98" s="354">
        <v>2</v>
      </c>
      <c r="Z98" s="354">
        <v>0</v>
      </c>
      <c r="AA98" s="359">
        <v>0.4</v>
      </c>
      <c r="AB98" s="176"/>
    </row>
    <row r="99" spans="1:28" s="75" customFormat="1" ht="14.4">
      <c r="A99" s="403" t="s">
        <v>17144</v>
      </c>
      <c r="B99" s="365" t="str">
        <f t="shared" si="2"/>
        <v>35</v>
      </c>
      <c r="C99" s="74" t="str">
        <f t="shared" si="3"/>
        <v>35039</v>
      </c>
      <c r="D99" s="74" t="str">
        <f>VLOOKUP(C99,fips_xref!$A$5:$B$16,2,FALSE)</f>
        <v>Rio Arriba</v>
      </c>
      <c r="E99" s="74" t="s">
        <v>17270</v>
      </c>
      <c r="F99" s="348">
        <v>1006</v>
      </c>
      <c r="G99" s="348" t="s">
        <v>17244</v>
      </c>
      <c r="H99" s="348">
        <v>7</v>
      </c>
      <c r="I99" s="348" t="s">
        <v>17296</v>
      </c>
      <c r="J99" s="351">
        <v>36.835746</v>
      </c>
      <c r="K99" s="351">
        <v>-107.419014</v>
      </c>
      <c r="L99" s="348" t="s">
        <v>17311</v>
      </c>
      <c r="M99" s="348"/>
      <c r="N99" s="348">
        <v>6.7055997848510698</v>
      </c>
      <c r="O99" s="348">
        <v>645.36999511718795</v>
      </c>
      <c r="P99" s="348">
        <v>47.317150115966797</v>
      </c>
      <c r="Q99" s="348">
        <v>0.31089600000000001</v>
      </c>
      <c r="R99" s="348" t="s">
        <v>17247</v>
      </c>
      <c r="S99" s="351">
        <v>0</v>
      </c>
      <c r="T99" s="351">
        <v>1956.64099121094</v>
      </c>
      <c r="U99" s="348" t="s">
        <v>18</v>
      </c>
      <c r="V99" s="348" t="s">
        <v>392</v>
      </c>
      <c r="W99" s="358">
        <v>11.2</v>
      </c>
      <c r="X99" s="354">
        <v>2.5</v>
      </c>
      <c r="Y99" s="354">
        <v>2.5</v>
      </c>
      <c r="Z99" s="354">
        <v>0</v>
      </c>
      <c r="AA99" s="359">
        <v>0.5</v>
      </c>
      <c r="AB99" s="176"/>
    </row>
    <row r="100" spans="1:28" s="75" customFormat="1" ht="14.4">
      <c r="A100" s="403" t="s">
        <v>17144</v>
      </c>
      <c r="B100" s="365" t="str">
        <f t="shared" si="2"/>
        <v>35</v>
      </c>
      <c r="C100" s="74" t="str">
        <f t="shared" si="3"/>
        <v>35039</v>
      </c>
      <c r="D100" s="74" t="str">
        <f>VLOOKUP(C100,fips_xref!$A$5:$B$16,2,FALSE)</f>
        <v>Rio Arriba</v>
      </c>
      <c r="E100" s="74" t="s">
        <v>17270</v>
      </c>
      <c r="F100" s="348">
        <v>1006</v>
      </c>
      <c r="G100" s="348" t="s">
        <v>17244</v>
      </c>
      <c r="H100" s="348">
        <v>11</v>
      </c>
      <c r="I100" s="348" t="s">
        <v>17296</v>
      </c>
      <c r="J100" s="351">
        <v>36.835746</v>
      </c>
      <c r="K100" s="351">
        <v>-107.419014</v>
      </c>
      <c r="L100" s="348" t="s">
        <v>17311</v>
      </c>
      <c r="M100" s="348"/>
      <c r="N100" s="348">
        <v>6.7055997848510698</v>
      </c>
      <c r="O100" s="348">
        <v>645.36999511718795</v>
      </c>
      <c r="P100" s="348">
        <v>45.720001220703097</v>
      </c>
      <c r="Q100" s="348">
        <v>0.313944</v>
      </c>
      <c r="R100" s="348" t="s">
        <v>17247</v>
      </c>
      <c r="S100" s="351">
        <v>0</v>
      </c>
      <c r="T100" s="351">
        <v>1956.64099121094</v>
      </c>
      <c r="U100" s="348" t="s">
        <v>18</v>
      </c>
      <c r="V100" s="348" t="s">
        <v>392</v>
      </c>
      <c r="W100" s="358">
        <v>11.5</v>
      </c>
      <c r="X100" s="354">
        <v>12.8</v>
      </c>
      <c r="Y100" s="354">
        <v>34</v>
      </c>
      <c r="Z100" s="354">
        <v>0</v>
      </c>
      <c r="AA100" s="359">
        <v>0.5</v>
      </c>
      <c r="AB100" s="176"/>
    </row>
    <row r="101" spans="1:28" s="75" customFormat="1" ht="14.4">
      <c r="A101" s="403" t="s">
        <v>17144</v>
      </c>
      <c r="B101" s="365" t="str">
        <f t="shared" si="2"/>
        <v>35</v>
      </c>
      <c r="C101" s="74" t="str">
        <f t="shared" si="3"/>
        <v>35039</v>
      </c>
      <c r="D101" s="74" t="str">
        <f>VLOOKUP(C101,fips_xref!$A$5:$B$16,2,FALSE)</f>
        <v>Rio Arriba</v>
      </c>
      <c r="E101" s="74" t="s">
        <v>17270</v>
      </c>
      <c r="F101" s="348">
        <v>1006</v>
      </c>
      <c r="G101" s="348" t="s">
        <v>17244</v>
      </c>
      <c r="H101" s="348">
        <v>18</v>
      </c>
      <c r="I101" s="348" t="s">
        <v>17296</v>
      </c>
      <c r="J101" s="351">
        <v>36.835746</v>
      </c>
      <c r="K101" s="351">
        <v>-107.419014</v>
      </c>
      <c r="L101" s="348" t="s">
        <v>17311</v>
      </c>
      <c r="M101" s="348"/>
      <c r="N101" s="348">
        <v>6.7055997848510698</v>
      </c>
      <c r="O101" s="348">
        <v>645.36999511718795</v>
      </c>
      <c r="P101" s="348">
        <v>47.317150115966797</v>
      </c>
      <c r="Q101" s="348">
        <v>0.31089600000000001</v>
      </c>
      <c r="R101" s="348" t="s">
        <v>17247</v>
      </c>
      <c r="S101" s="351">
        <v>0</v>
      </c>
      <c r="T101" s="351">
        <v>1956.64099121094</v>
      </c>
      <c r="U101" s="348" t="s">
        <v>18</v>
      </c>
      <c r="V101" s="348" t="s">
        <v>392</v>
      </c>
      <c r="W101" s="358">
        <v>11.3</v>
      </c>
      <c r="X101" s="354">
        <v>2.5</v>
      </c>
      <c r="Y101" s="354">
        <v>2.2999999999999998</v>
      </c>
      <c r="Z101" s="354">
        <v>0</v>
      </c>
      <c r="AA101" s="359">
        <v>0.5</v>
      </c>
      <c r="AB101" s="176"/>
    </row>
    <row r="102" spans="1:28" s="75" customFormat="1" ht="14.4">
      <c r="A102" s="403" t="s">
        <v>17144</v>
      </c>
      <c r="B102" s="365" t="str">
        <f t="shared" si="2"/>
        <v>35</v>
      </c>
      <c r="C102" s="74" t="str">
        <f t="shared" si="3"/>
        <v>35039</v>
      </c>
      <c r="D102" s="74" t="str">
        <f>VLOOKUP(C102,fips_xref!$A$5:$B$16,2,FALSE)</f>
        <v>Rio Arriba</v>
      </c>
      <c r="E102" s="74" t="s">
        <v>17270</v>
      </c>
      <c r="F102" s="348">
        <v>1006</v>
      </c>
      <c r="G102" s="348" t="s">
        <v>17244</v>
      </c>
      <c r="H102" s="348">
        <v>20</v>
      </c>
      <c r="I102" s="348" t="s">
        <v>17296</v>
      </c>
      <c r="J102" s="351">
        <v>36.835746</v>
      </c>
      <c r="K102" s="351">
        <v>-107.419014</v>
      </c>
      <c r="L102" s="348" t="s">
        <v>17311</v>
      </c>
      <c r="M102" s="348"/>
      <c r="N102" s="348">
        <v>6.7055997848510698</v>
      </c>
      <c r="O102" s="348">
        <v>645.36999511718795</v>
      </c>
      <c r="P102" s="348">
        <v>47.317150115966797</v>
      </c>
      <c r="Q102" s="348">
        <v>0.31089600000000001</v>
      </c>
      <c r="R102" s="348" t="s">
        <v>17247</v>
      </c>
      <c r="S102" s="351">
        <v>0</v>
      </c>
      <c r="T102" s="351">
        <v>1956.64099121094</v>
      </c>
      <c r="U102" s="348" t="s">
        <v>18</v>
      </c>
      <c r="V102" s="348" t="s">
        <v>392</v>
      </c>
      <c r="W102" s="358">
        <v>11.6</v>
      </c>
      <c r="X102" s="354">
        <v>2.6</v>
      </c>
      <c r="Y102" s="354">
        <v>2.4</v>
      </c>
      <c r="Z102" s="354">
        <v>0</v>
      </c>
      <c r="AA102" s="359">
        <v>0.5</v>
      </c>
      <c r="AB102" s="176"/>
    </row>
    <row r="103" spans="1:28" s="75" customFormat="1" ht="14.4">
      <c r="A103" s="403" t="s">
        <v>17144</v>
      </c>
      <c r="B103" s="365" t="str">
        <f t="shared" si="2"/>
        <v>35</v>
      </c>
      <c r="C103" s="74" t="str">
        <f t="shared" si="3"/>
        <v>35039</v>
      </c>
      <c r="D103" s="74" t="str">
        <f>VLOOKUP(C103,fips_xref!$A$5:$B$16,2,FALSE)</f>
        <v>Rio Arriba</v>
      </c>
      <c r="E103" s="74" t="s">
        <v>17270</v>
      </c>
      <c r="F103" s="348">
        <v>1006</v>
      </c>
      <c r="G103" s="348" t="s">
        <v>17244</v>
      </c>
      <c r="H103" s="348">
        <v>21</v>
      </c>
      <c r="I103" s="348" t="s">
        <v>17296</v>
      </c>
      <c r="J103" s="351">
        <v>36.835746</v>
      </c>
      <c r="K103" s="351">
        <v>-107.419014</v>
      </c>
      <c r="L103" s="348" t="s">
        <v>17311</v>
      </c>
      <c r="M103" s="348"/>
      <c r="N103" s="348">
        <v>6.7055997848510698</v>
      </c>
      <c r="O103" s="348">
        <v>645.36999511718795</v>
      </c>
      <c r="P103" s="348">
        <v>47.317150115966797</v>
      </c>
      <c r="Q103" s="348">
        <v>0.31089600000000001</v>
      </c>
      <c r="R103" s="348" t="s">
        <v>17247</v>
      </c>
      <c r="S103" s="351">
        <v>0</v>
      </c>
      <c r="T103" s="351">
        <v>1956.64099121094</v>
      </c>
      <c r="U103" s="348" t="s">
        <v>18</v>
      </c>
      <c r="V103" s="348" t="s">
        <v>392</v>
      </c>
      <c r="W103" s="358">
        <v>11.6</v>
      </c>
      <c r="X103" s="354">
        <v>12.9</v>
      </c>
      <c r="Y103" s="354">
        <v>34.299999999999997</v>
      </c>
      <c r="Z103" s="354">
        <v>0</v>
      </c>
      <c r="AA103" s="359">
        <v>0.5</v>
      </c>
      <c r="AB103" s="176"/>
    </row>
    <row r="104" spans="1:28" s="75" customFormat="1" ht="14.4">
      <c r="A104" s="403" t="s">
        <v>17144</v>
      </c>
      <c r="B104" s="365" t="str">
        <f t="shared" si="2"/>
        <v>35</v>
      </c>
      <c r="C104" s="74" t="str">
        <f t="shared" si="3"/>
        <v>35039</v>
      </c>
      <c r="D104" s="74" t="str">
        <f>VLOOKUP(C104,fips_xref!$A$5:$B$16,2,FALSE)</f>
        <v>Rio Arriba</v>
      </c>
      <c r="E104" s="74" t="s">
        <v>17270</v>
      </c>
      <c r="F104" s="348">
        <v>1006</v>
      </c>
      <c r="G104" s="348" t="s">
        <v>17244</v>
      </c>
      <c r="H104" s="348">
        <v>22</v>
      </c>
      <c r="I104" s="348" t="s">
        <v>17296</v>
      </c>
      <c r="J104" s="351">
        <v>36.835746</v>
      </c>
      <c r="K104" s="351">
        <v>-107.419014</v>
      </c>
      <c r="L104" s="348" t="s">
        <v>17311</v>
      </c>
      <c r="M104" s="348"/>
      <c r="N104" s="348">
        <v>6.7055997848510698</v>
      </c>
      <c r="O104" s="348">
        <v>645.36999511718795</v>
      </c>
      <c r="P104" s="348">
        <v>47.317150115966797</v>
      </c>
      <c r="Q104" s="348">
        <v>0.31089600000000001</v>
      </c>
      <c r="R104" s="348" t="s">
        <v>17247</v>
      </c>
      <c r="S104" s="351">
        <v>0</v>
      </c>
      <c r="T104" s="351">
        <v>1956.64099121094</v>
      </c>
      <c r="U104" s="348" t="s">
        <v>18</v>
      </c>
      <c r="V104" s="348" t="s">
        <v>392</v>
      </c>
      <c r="W104" s="358">
        <v>11.3</v>
      </c>
      <c r="X104" s="354">
        <v>12.6</v>
      </c>
      <c r="Y104" s="354">
        <v>33.6</v>
      </c>
      <c r="Z104" s="354">
        <v>0</v>
      </c>
      <c r="AA104" s="359">
        <v>0.5</v>
      </c>
      <c r="AB104" s="176"/>
    </row>
    <row r="105" spans="1:28" s="75" customFormat="1" ht="14.4">
      <c r="A105" s="403" t="s">
        <v>17144</v>
      </c>
      <c r="B105" s="365" t="str">
        <f t="shared" si="2"/>
        <v>35</v>
      </c>
      <c r="C105" s="74" t="str">
        <f t="shared" si="3"/>
        <v>35039</v>
      </c>
      <c r="D105" s="74" t="str">
        <f>VLOOKUP(C105,fips_xref!$A$5:$B$16,2,FALSE)</f>
        <v>Rio Arriba</v>
      </c>
      <c r="E105" s="74" t="s">
        <v>17270</v>
      </c>
      <c r="F105" s="348">
        <v>1006</v>
      </c>
      <c r="G105" s="348" t="s">
        <v>17244</v>
      </c>
      <c r="H105" s="348">
        <v>24</v>
      </c>
      <c r="I105" s="348" t="s">
        <v>17312</v>
      </c>
      <c r="J105" s="351">
        <v>36.836111000000002</v>
      </c>
      <c r="K105" s="351">
        <v>-107.42</v>
      </c>
      <c r="L105" s="348" t="s">
        <v>17311</v>
      </c>
      <c r="M105" s="348"/>
      <c r="N105" s="348">
        <v>6.7055997848510698</v>
      </c>
      <c r="O105" s="348">
        <v>645.36999511718795</v>
      </c>
      <c r="P105" s="348">
        <v>47.317150115966797</v>
      </c>
      <c r="Q105" s="348">
        <v>0.31089600000000001</v>
      </c>
      <c r="R105" s="348" t="s">
        <v>17247</v>
      </c>
      <c r="S105" s="351">
        <v>0</v>
      </c>
      <c r="T105" s="351">
        <v>1956.71166992188</v>
      </c>
      <c r="U105" s="348" t="s">
        <v>18</v>
      </c>
      <c r="V105" s="348" t="s">
        <v>392</v>
      </c>
      <c r="W105" s="358">
        <v>11.3</v>
      </c>
      <c r="X105" s="354">
        <v>2.5</v>
      </c>
      <c r="Y105" s="354">
        <v>2.2999999999999998</v>
      </c>
      <c r="Z105" s="354">
        <v>0</v>
      </c>
      <c r="AA105" s="359">
        <v>0.5</v>
      </c>
      <c r="AB105" s="176"/>
    </row>
    <row r="106" spans="1:28" s="75" customFormat="1" ht="14.4">
      <c r="A106" s="403" t="s">
        <v>17144</v>
      </c>
      <c r="B106" s="365" t="str">
        <f t="shared" si="2"/>
        <v>35</v>
      </c>
      <c r="C106" s="74" t="str">
        <f t="shared" si="3"/>
        <v>35039</v>
      </c>
      <c r="D106" s="74" t="str">
        <f>VLOOKUP(C106,fips_xref!$A$5:$B$16,2,FALSE)</f>
        <v>Rio Arriba</v>
      </c>
      <c r="E106" s="74" t="s">
        <v>17270</v>
      </c>
      <c r="F106" s="348">
        <v>1006</v>
      </c>
      <c r="G106" s="348" t="s">
        <v>17244</v>
      </c>
      <c r="H106" s="348">
        <v>25</v>
      </c>
      <c r="I106" s="348" t="s">
        <v>17313</v>
      </c>
      <c r="J106" s="351">
        <v>36.836111000000002</v>
      </c>
      <c r="K106" s="351">
        <v>-107.42</v>
      </c>
      <c r="L106" s="348" t="s">
        <v>17311</v>
      </c>
      <c r="M106" s="348"/>
      <c r="N106" s="348">
        <v>0</v>
      </c>
      <c r="O106" s="348">
        <v>0</v>
      </c>
      <c r="P106" s="348">
        <v>0</v>
      </c>
      <c r="Q106" s="348">
        <v>0</v>
      </c>
      <c r="R106" s="348">
        <v>0</v>
      </c>
      <c r="S106" s="351">
        <v>0</v>
      </c>
      <c r="T106" s="351">
        <v>1956.71166992188</v>
      </c>
      <c r="U106" s="348" t="s">
        <v>18</v>
      </c>
      <c r="V106" s="348" t="s">
        <v>389</v>
      </c>
      <c r="W106" s="358">
        <v>0</v>
      </c>
      <c r="X106" s="354">
        <v>5.4</v>
      </c>
      <c r="Y106" s="354">
        <v>0</v>
      </c>
      <c r="Z106" s="354">
        <v>0</v>
      </c>
      <c r="AA106" s="359">
        <v>0</v>
      </c>
      <c r="AB106" s="176"/>
    </row>
    <row r="107" spans="1:28" s="75" customFormat="1" ht="14.4">
      <c r="A107" s="403" t="s">
        <v>17144</v>
      </c>
      <c r="B107" s="365" t="str">
        <f t="shared" si="2"/>
        <v>35</v>
      </c>
      <c r="C107" s="74" t="str">
        <f t="shared" si="3"/>
        <v>35039</v>
      </c>
      <c r="D107" s="74" t="str">
        <f>VLOOKUP(C107,fips_xref!$A$5:$B$16,2,FALSE)</f>
        <v>Rio Arriba</v>
      </c>
      <c r="E107" s="74" t="s">
        <v>17270</v>
      </c>
      <c r="F107" s="348">
        <v>1006</v>
      </c>
      <c r="G107" s="348" t="s">
        <v>17244</v>
      </c>
      <c r="H107" s="348">
        <v>26</v>
      </c>
      <c r="I107" s="348" t="s">
        <v>17312</v>
      </c>
      <c r="J107" s="351">
        <v>36.836111000000002</v>
      </c>
      <c r="K107" s="351">
        <v>-107.42</v>
      </c>
      <c r="L107" s="348" t="s">
        <v>17311</v>
      </c>
      <c r="M107" s="348"/>
      <c r="N107" s="348">
        <v>6.7055997848510698</v>
      </c>
      <c r="O107" s="348">
        <v>645.36999511718795</v>
      </c>
      <c r="P107" s="348">
        <v>45.720001220703097</v>
      </c>
      <c r="Q107" s="348">
        <v>0.30480000000000002</v>
      </c>
      <c r="R107" s="348" t="s">
        <v>17247</v>
      </c>
      <c r="S107" s="351">
        <v>0</v>
      </c>
      <c r="T107" s="351">
        <v>1956.71166992188</v>
      </c>
      <c r="U107" s="348" t="s">
        <v>18</v>
      </c>
      <c r="V107" s="348" t="s">
        <v>392</v>
      </c>
      <c r="W107" s="358">
        <v>11.4</v>
      </c>
      <c r="X107" s="354">
        <v>12.7</v>
      </c>
      <c r="Y107" s="354">
        <v>33.9</v>
      </c>
      <c r="Z107" s="354">
        <v>0</v>
      </c>
      <c r="AA107" s="359">
        <v>0.5</v>
      </c>
      <c r="AB107" s="176"/>
    </row>
    <row r="108" spans="1:28" s="75" customFormat="1" ht="14.4">
      <c r="A108" s="403" t="s">
        <v>17144</v>
      </c>
      <c r="B108" s="365" t="str">
        <f t="shared" si="2"/>
        <v>35</v>
      </c>
      <c r="C108" s="74" t="str">
        <f t="shared" si="3"/>
        <v>35039</v>
      </c>
      <c r="D108" s="74" t="str">
        <f>VLOOKUP(C108,fips_xref!$A$5:$B$16,2,FALSE)</f>
        <v>Rio Arriba</v>
      </c>
      <c r="E108" s="74" t="s">
        <v>17270</v>
      </c>
      <c r="F108" s="348">
        <v>1006</v>
      </c>
      <c r="G108" s="348" t="s">
        <v>17244</v>
      </c>
      <c r="H108" s="348">
        <v>29</v>
      </c>
      <c r="I108" s="348" t="s">
        <v>17314</v>
      </c>
      <c r="J108" s="351">
        <v>36.836111000000002</v>
      </c>
      <c r="K108" s="351">
        <v>-107.42</v>
      </c>
      <c r="L108" s="348" t="s">
        <v>17311</v>
      </c>
      <c r="M108" s="348"/>
      <c r="N108" s="348">
        <v>5.7912001609802202</v>
      </c>
      <c r="O108" s="348">
        <v>588.71002197265602</v>
      </c>
      <c r="P108" s="348">
        <v>1.85927999019623</v>
      </c>
      <c r="Q108" s="348">
        <v>0.25298399999999999</v>
      </c>
      <c r="R108" s="348" t="s">
        <v>17247</v>
      </c>
      <c r="S108" s="351">
        <v>0</v>
      </c>
      <c r="T108" s="351">
        <v>1956.71166992188</v>
      </c>
      <c r="U108" s="348" t="s">
        <v>18</v>
      </c>
      <c r="V108" s="348" t="s">
        <v>407</v>
      </c>
      <c r="W108" s="358">
        <v>0.2</v>
      </c>
      <c r="X108" s="354">
        <v>0</v>
      </c>
      <c r="Y108" s="354">
        <v>0.1</v>
      </c>
      <c r="Z108" s="354">
        <v>0</v>
      </c>
      <c r="AA108" s="359">
        <v>0</v>
      </c>
      <c r="AB108" s="176"/>
    </row>
    <row r="109" spans="1:28" s="75" customFormat="1" ht="14.4">
      <c r="A109" s="403" t="s">
        <v>17144</v>
      </c>
      <c r="B109" s="365" t="str">
        <f t="shared" si="2"/>
        <v>35</v>
      </c>
      <c r="C109" s="74" t="str">
        <f t="shared" si="3"/>
        <v>35039</v>
      </c>
      <c r="D109" s="74" t="str">
        <f>VLOOKUP(C109,fips_xref!$A$5:$B$16,2,FALSE)</f>
        <v>Rio Arriba</v>
      </c>
      <c r="E109" s="74" t="s">
        <v>17270</v>
      </c>
      <c r="F109" s="348">
        <v>1006</v>
      </c>
      <c r="G109" s="348" t="s">
        <v>17244</v>
      </c>
      <c r="H109" s="348">
        <v>30</v>
      </c>
      <c r="I109" s="348" t="s">
        <v>17313</v>
      </c>
      <c r="J109" s="351">
        <v>36.836111000000002</v>
      </c>
      <c r="K109" s="351">
        <v>-107.42</v>
      </c>
      <c r="L109" s="348" t="s">
        <v>17311</v>
      </c>
      <c r="M109" s="348"/>
      <c r="N109" s="348">
        <v>0</v>
      </c>
      <c r="O109" s="348">
        <v>0</v>
      </c>
      <c r="P109" s="348">
        <v>0</v>
      </c>
      <c r="Q109" s="348">
        <v>0</v>
      </c>
      <c r="R109" s="348">
        <v>0</v>
      </c>
      <c r="S109" s="351">
        <v>0</v>
      </c>
      <c r="T109" s="351">
        <v>1956.71166992188</v>
      </c>
      <c r="U109" s="348" t="s">
        <v>18</v>
      </c>
      <c r="V109" s="348" t="s">
        <v>389</v>
      </c>
      <c r="W109" s="358">
        <v>0</v>
      </c>
      <c r="X109" s="354">
        <v>4.5999999999999996</v>
      </c>
      <c r="Y109" s="354">
        <v>0</v>
      </c>
      <c r="Z109" s="354">
        <v>0</v>
      </c>
      <c r="AA109" s="359">
        <v>0</v>
      </c>
      <c r="AB109" s="176"/>
    </row>
    <row r="110" spans="1:28" s="75" customFormat="1" ht="14.4">
      <c r="A110" s="403" t="s">
        <v>17144</v>
      </c>
      <c r="B110" s="365" t="str">
        <f t="shared" si="2"/>
        <v>35</v>
      </c>
      <c r="C110" s="74" t="str">
        <f t="shared" si="3"/>
        <v>35039</v>
      </c>
      <c r="D110" s="74" t="str">
        <f>VLOOKUP(C110,fips_xref!$A$5:$B$16,2,FALSE)</f>
        <v>Rio Arriba</v>
      </c>
      <c r="E110" s="74" t="s">
        <v>17270</v>
      </c>
      <c r="F110" s="348">
        <v>1006</v>
      </c>
      <c r="G110" s="348" t="s">
        <v>17244</v>
      </c>
      <c r="H110" s="348">
        <v>31</v>
      </c>
      <c r="I110" s="348" t="s">
        <v>17314</v>
      </c>
      <c r="J110" s="351">
        <v>36.836111000000002</v>
      </c>
      <c r="K110" s="351">
        <v>-107.42</v>
      </c>
      <c r="L110" s="348" t="s">
        <v>17311</v>
      </c>
      <c r="M110" s="348"/>
      <c r="N110" s="348">
        <v>5.7912001609802202</v>
      </c>
      <c r="O110" s="348">
        <v>588.71002197265602</v>
      </c>
      <c r="P110" s="348">
        <v>1.85927999019623</v>
      </c>
      <c r="Q110" s="348">
        <v>0.25298399999999999</v>
      </c>
      <c r="R110" s="348" t="s">
        <v>17247</v>
      </c>
      <c r="S110" s="351">
        <v>0</v>
      </c>
      <c r="T110" s="351">
        <v>1956.71166992188</v>
      </c>
      <c r="U110" s="348" t="s">
        <v>18</v>
      </c>
      <c r="V110" s="348" t="s">
        <v>407</v>
      </c>
      <c r="W110" s="358">
        <v>0.2</v>
      </c>
      <c r="X110" s="354">
        <v>0</v>
      </c>
      <c r="Y110" s="354">
        <v>0.1</v>
      </c>
      <c r="Z110" s="354">
        <v>0</v>
      </c>
      <c r="AA110" s="359">
        <v>0</v>
      </c>
      <c r="AB110" s="176"/>
    </row>
    <row r="111" spans="1:28" s="75" customFormat="1" ht="14.4">
      <c r="A111" s="403" t="s">
        <v>17144</v>
      </c>
      <c r="B111" s="365" t="str">
        <f t="shared" si="2"/>
        <v>35</v>
      </c>
      <c r="C111" s="74" t="str">
        <f t="shared" si="3"/>
        <v>35039</v>
      </c>
      <c r="D111" s="74" t="str">
        <f>VLOOKUP(C111,fips_xref!$A$5:$B$16,2,FALSE)</f>
        <v>Rio Arriba</v>
      </c>
      <c r="E111" s="74" t="s">
        <v>17270</v>
      </c>
      <c r="F111" s="348">
        <v>1006</v>
      </c>
      <c r="G111" s="348" t="s">
        <v>17244</v>
      </c>
      <c r="H111" s="348">
        <v>32</v>
      </c>
      <c r="I111" s="348" t="s">
        <v>17313</v>
      </c>
      <c r="J111" s="351">
        <v>36.836111000000002</v>
      </c>
      <c r="K111" s="351">
        <v>-107.42</v>
      </c>
      <c r="L111" s="348" t="s">
        <v>17311</v>
      </c>
      <c r="M111" s="348"/>
      <c r="N111" s="348">
        <v>0</v>
      </c>
      <c r="O111" s="348">
        <v>0</v>
      </c>
      <c r="P111" s="348">
        <v>0</v>
      </c>
      <c r="Q111" s="348">
        <v>0</v>
      </c>
      <c r="R111" s="348">
        <v>0</v>
      </c>
      <c r="S111" s="351">
        <v>0</v>
      </c>
      <c r="T111" s="351">
        <v>1956.71166992188</v>
      </c>
      <c r="U111" s="348" t="s">
        <v>18</v>
      </c>
      <c r="V111" s="348" t="s">
        <v>389</v>
      </c>
      <c r="W111" s="358">
        <v>0</v>
      </c>
      <c r="X111" s="354">
        <v>5.5</v>
      </c>
      <c r="Y111" s="354">
        <v>0</v>
      </c>
      <c r="Z111" s="354">
        <v>0</v>
      </c>
      <c r="AA111" s="359">
        <v>0</v>
      </c>
      <c r="AB111" s="176"/>
    </row>
    <row r="112" spans="1:28" s="75" customFormat="1" ht="14.4">
      <c r="A112" s="403" t="s">
        <v>17144</v>
      </c>
      <c r="B112" s="365" t="str">
        <f t="shared" si="2"/>
        <v>35</v>
      </c>
      <c r="C112" s="74" t="str">
        <f t="shared" si="3"/>
        <v>35039</v>
      </c>
      <c r="D112" s="74" t="str">
        <f>VLOOKUP(C112,fips_xref!$A$5:$B$16,2,FALSE)</f>
        <v>Rio Arriba</v>
      </c>
      <c r="E112" s="74" t="s">
        <v>17270</v>
      </c>
      <c r="F112" s="348">
        <v>1006</v>
      </c>
      <c r="G112" s="348" t="s">
        <v>17244</v>
      </c>
      <c r="H112" s="348">
        <v>33</v>
      </c>
      <c r="I112" s="348" t="s">
        <v>17314</v>
      </c>
      <c r="J112" s="351">
        <v>36.836111000000002</v>
      </c>
      <c r="K112" s="351">
        <v>-107.42</v>
      </c>
      <c r="L112" s="348" t="s">
        <v>17311</v>
      </c>
      <c r="M112" s="348"/>
      <c r="N112" s="348">
        <v>5.7912001609802202</v>
      </c>
      <c r="O112" s="348">
        <v>588.71002197265602</v>
      </c>
      <c r="P112" s="348">
        <v>1.85927999019623</v>
      </c>
      <c r="Q112" s="348">
        <v>0.25298399999999999</v>
      </c>
      <c r="R112" s="348" t="s">
        <v>17247</v>
      </c>
      <c r="S112" s="351">
        <v>0</v>
      </c>
      <c r="T112" s="351">
        <v>1956.71166992188</v>
      </c>
      <c r="U112" s="348" t="s">
        <v>18</v>
      </c>
      <c r="V112" s="348" t="s">
        <v>407</v>
      </c>
      <c r="W112" s="358">
        <v>0.2</v>
      </c>
      <c r="X112" s="354">
        <v>0</v>
      </c>
      <c r="Y112" s="354">
        <v>0.1</v>
      </c>
      <c r="Z112" s="354">
        <v>0</v>
      </c>
      <c r="AA112" s="359">
        <v>0</v>
      </c>
      <c r="AB112" s="176"/>
    </row>
    <row r="113" spans="1:28" s="75" customFormat="1" ht="14.4">
      <c r="A113" s="403" t="s">
        <v>17144</v>
      </c>
      <c r="B113" s="365" t="str">
        <f t="shared" si="2"/>
        <v>35</v>
      </c>
      <c r="C113" s="74" t="str">
        <f t="shared" si="3"/>
        <v>35039</v>
      </c>
      <c r="D113" s="74" t="str">
        <f>VLOOKUP(C113,fips_xref!$A$5:$B$16,2,FALSE)</f>
        <v>Rio Arriba</v>
      </c>
      <c r="E113" s="74" t="s">
        <v>17270</v>
      </c>
      <c r="F113" s="348">
        <v>1006</v>
      </c>
      <c r="G113" s="348" t="s">
        <v>17244</v>
      </c>
      <c r="H113" s="348">
        <v>34</v>
      </c>
      <c r="I113" s="348" t="s">
        <v>17313</v>
      </c>
      <c r="J113" s="351">
        <v>36.836111000000002</v>
      </c>
      <c r="K113" s="351">
        <v>-107.42</v>
      </c>
      <c r="L113" s="348" t="s">
        <v>17311</v>
      </c>
      <c r="M113" s="348"/>
      <c r="N113" s="348">
        <v>0</v>
      </c>
      <c r="O113" s="348">
        <v>0</v>
      </c>
      <c r="P113" s="348">
        <v>0</v>
      </c>
      <c r="Q113" s="348">
        <v>0</v>
      </c>
      <c r="R113" s="348">
        <v>0</v>
      </c>
      <c r="S113" s="351">
        <v>0</v>
      </c>
      <c r="T113" s="351">
        <v>1956.71166992188</v>
      </c>
      <c r="U113" s="348" t="s">
        <v>18</v>
      </c>
      <c r="V113" s="348" t="s">
        <v>389</v>
      </c>
      <c r="W113" s="358">
        <v>0</v>
      </c>
      <c r="X113" s="354">
        <v>5.5</v>
      </c>
      <c r="Y113" s="354">
        <v>0</v>
      </c>
      <c r="Z113" s="354">
        <v>0</v>
      </c>
      <c r="AA113" s="359">
        <v>0</v>
      </c>
      <c r="AB113" s="176"/>
    </row>
    <row r="114" spans="1:28" s="75" customFormat="1" ht="14.4">
      <c r="A114" s="403" t="s">
        <v>17144</v>
      </c>
      <c r="B114" s="365" t="str">
        <f t="shared" si="2"/>
        <v>35</v>
      </c>
      <c r="C114" s="74" t="str">
        <f t="shared" si="3"/>
        <v>35039</v>
      </c>
      <c r="D114" s="74" t="str">
        <f>VLOOKUP(C114,fips_xref!$A$5:$B$16,2,FALSE)</f>
        <v>Rio Arriba</v>
      </c>
      <c r="E114" s="74" t="s">
        <v>17270</v>
      </c>
      <c r="F114" s="348">
        <v>1006</v>
      </c>
      <c r="G114" s="348" t="s">
        <v>17244</v>
      </c>
      <c r="H114" s="348">
        <v>35</v>
      </c>
      <c r="I114" s="348" t="s">
        <v>17314</v>
      </c>
      <c r="J114" s="351">
        <v>36.836111000000002</v>
      </c>
      <c r="K114" s="351">
        <v>-107.42</v>
      </c>
      <c r="L114" s="348" t="s">
        <v>17311</v>
      </c>
      <c r="M114" s="348"/>
      <c r="N114" s="348">
        <v>5.7912001609802202</v>
      </c>
      <c r="O114" s="348">
        <v>588.71002197265602</v>
      </c>
      <c r="P114" s="348">
        <v>1.85927999019623</v>
      </c>
      <c r="Q114" s="348">
        <v>0.25298399999999999</v>
      </c>
      <c r="R114" s="348" t="s">
        <v>17247</v>
      </c>
      <c r="S114" s="351">
        <v>0</v>
      </c>
      <c r="T114" s="351">
        <v>1956.71166992188</v>
      </c>
      <c r="U114" s="348" t="s">
        <v>18</v>
      </c>
      <c r="V114" s="348" t="s">
        <v>407</v>
      </c>
      <c r="W114" s="358">
        <v>0.2</v>
      </c>
      <c r="X114" s="354">
        <v>0</v>
      </c>
      <c r="Y114" s="354">
        <v>0.1</v>
      </c>
      <c r="Z114" s="354">
        <v>0</v>
      </c>
      <c r="AA114" s="359">
        <v>0</v>
      </c>
      <c r="AB114" s="176"/>
    </row>
    <row r="115" spans="1:28" s="75" customFormat="1" ht="14.4">
      <c r="A115" s="403" t="s">
        <v>17144</v>
      </c>
      <c r="B115" s="365" t="str">
        <f t="shared" si="2"/>
        <v>35</v>
      </c>
      <c r="C115" s="74" t="str">
        <f t="shared" si="3"/>
        <v>35039</v>
      </c>
      <c r="D115" s="74" t="str">
        <f>VLOOKUP(C115,fips_xref!$A$5:$B$16,2,FALSE)</f>
        <v>Rio Arriba</v>
      </c>
      <c r="E115" s="74" t="s">
        <v>17270</v>
      </c>
      <c r="F115" s="348">
        <v>1006</v>
      </c>
      <c r="G115" s="348" t="s">
        <v>17244</v>
      </c>
      <c r="H115" s="348">
        <v>36</v>
      </c>
      <c r="I115" s="348" t="s">
        <v>17313</v>
      </c>
      <c r="J115" s="351">
        <v>36.836111000000002</v>
      </c>
      <c r="K115" s="351">
        <v>-107.42</v>
      </c>
      <c r="L115" s="348" t="s">
        <v>17311</v>
      </c>
      <c r="M115" s="348"/>
      <c r="N115" s="348">
        <v>0</v>
      </c>
      <c r="O115" s="348">
        <v>0</v>
      </c>
      <c r="P115" s="348">
        <v>0</v>
      </c>
      <c r="Q115" s="348">
        <v>0</v>
      </c>
      <c r="R115" s="348">
        <v>0</v>
      </c>
      <c r="S115" s="351">
        <v>0</v>
      </c>
      <c r="T115" s="351">
        <v>1956.71166992188</v>
      </c>
      <c r="U115" s="348" t="s">
        <v>18</v>
      </c>
      <c r="V115" s="348" t="s">
        <v>389</v>
      </c>
      <c r="W115" s="358">
        <v>0</v>
      </c>
      <c r="X115" s="354">
        <v>5.5</v>
      </c>
      <c r="Y115" s="354">
        <v>0</v>
      </c>
      <c r="Z115" s="354">
        <v>0</v>
      </c>
      <c r="AA115" s="359">
        <v>0</v>
      </c>
      <c r="AB115" s="176"/>
    </row>
    <row r="116" spans="1:28" s="75" customFormat="1" ht="14.4">
      <c r="A116" s="403" t="s">
        <v>17144</v>
      </c>
      <c r="B116" s="365" t="str">
        <f t="shared" si="2"/>
        <v>35</v>
      </c>
      <c r="C116" s="74" t="str">
        <f t="shared" si="3"/>
        <v>35039</v>
      </c>
      <c r="D116" s="74" t="str">
        <f>VLOOKUP(C116,fips_xref!$A$5:$B$16,2,FALSE)</f>
        <v>Rio Arriba</v>
      </c>
      <c r="E116" s="74" t="s">
        <v>17270</v>
      </c>
      <c r="F116" s="348">
        <v>1006</v>
      </c>
      <c r="G116" s="348" t="s">
        <v>17244</v>
      </c>
      <c r="H116" s="348">
        <v>37</v>
      </c>
      <c r="I116" s="348" t="s">
        <v>17314</v>
      </c>
      <c r="J116" s="351">
        <v>36.836111000000002</v>
      </c>
      <c r="K116" s="351">
        <v>-107.42</v>
      </c>
      <c r="L116" s="348" t="s">
        <v>17311</v>
      </c>
      <c r="M116" s="348"/>
      <c r="N116" s="348">
        <v>5.7912001609802202</v>
      </c>
      <c r="O116" s="348">
        <v>588.71002197265602</v>
      </c>
      <c r="P116" s="348">
        <v>1.85927999019623</v>
      </c>
      <c r="Q116" s="348">
        <v>0.25298399999999999</v>
      </c>
      <c r="R116" s="348" t="s">
        <v>17247</v>
      </c>
      <c r="S116" s="351">
        <v>0</v>
      </c>
      <c r="T116" s="351">
        <v>1956.71166992188</v>
      </c>
      <c r="U116" s="348" t="s">
        <v>18</v>
      </c>
      <c r="V116" s="348" t="s">
        <v>407</v>
      </c>
      <c r="W116" s="358">
        <v>0.2</v>
      </c>
      <c r="X116" s="354">
        <v>0</v>
      </c>
      <c r="Y116" s="354">
        <v>0.1</v>
      </c>
      <c r="Z116" s="354">
        <v>0</v>
      </c>
      <c r="AA116" s="359">
        <v>0</v>
      </c>
      <c r="AB116" s="176"/>
    </row>
    <row r="117" spans="1:28" s="75" customFormat="1" ht="14.4">
      <c r="A117" s="403" t="s">
        <v>17144</v>
      </c>
      <c r="B117" s="365" t="str">
        <f t="shared" si="2"/>
        <v>35</v>
      </c>
      <c r="C117" s="74" t="str">
        <f t="shared" si="3"/>
        <v>35039</v>
      </c>
      <c r="D117" s="74" t="str">
        <f>VLOOKUP(C117,fips_xref!$A$5:$B$16,2,FALSE)</f>
        <v>Rio Arriba</v>
      </c>
      <c r="E117" s="74" t="s">
        <v>17270</v>
      </c>
      <c r="F117" s="348">
        <v>1006</v>
      </c>
      <c r="G117" s="348" t="s">
        <v>17244</v>
      </c>
      <c r="H117" s="348">
        <v>38</v>
      </c>
      <c r="I117" s="348" t="s">
        <v>17313</v>
      </c>
      <c r="J117" s="351">
        <v>36.836111000000002</v>
      </c>
      <c r="K117" s="351">
        <v>-107.42</v>
      </c>
      <c r="L117" s="348" t="s">
        <v>17311</v>
      </c>
      <c r="M117" s="348"/>
      <c r="N117" s="348">
        <v>0</v>
      </c>
      <c r="O117" s="348">
        <v>0</v>
      </c>
      <c r="P117" s="348">
        <v>0</v>
      </c>
      <c r="Q117" s="348">
        <v>0</v>
      </c>
      <c r="R117" s="348">
        <v>0</v>
      </c>
      <c r="S117" s="351">
        <v>0</v>
      </c>
      <c r="T117" s="351">
        <v>1956.71166992188</v>
      </c>
      <c r="U117" s="348" t="s">
        <v>18</v>
      </c>
      <c r="V117" s="348" t="s">
        <v>389</v>
      </c>
      <c r="W117" s="358">
        <v>0</v>
      </c>
      <c r="X117" s="354">
        <v>5.5</v>
      </c>
      <c r="Y117" s="354">
        <v>0</v>
      </c>
      <c r="Z117" s="354">
        <v>0</v>
      </c>
      <c r="AA117" s="359">
        <v>0</v>
      </c>
      <c r="AB117" s="176"/>
    </row>
    <row r="118" spans="1:28" s="75" customFormat="1" ht="14.4">
      <c r="A118" s="403" t="s">
        <v>17144</v>
      </c>
      <c r="B118" s="365" t="str">
        <f t="shared" si="2"/>
        <v>35</v>
      </c>
      <c r="C118" s="74" t="str">
        <f t="shared" si="3"/>
        <v>35039</v>
      </c>
      <c r="D118" s="74" t="str">
        <f>VLOOKUP(C118,fips_xref!$A$5:$B$16,2,FALSE)</f>
        <v>Rio Arriba</v>
      </c>
      <c r="E118" s="74" t="s">
        <v>17270</v>
      </c>
      <c r="F118" s="348">
        <v>1006</v>
      </c>
      <c r="G118" s="348" t="s">
        <v>17244</v>
      </c>
      <c r="H118" s="348">
        <v>40</v>
      </c>
      <c r="I118" s="348" t="s">
        <v>17315</v>
      </c>
      <c r="J118" s="351">
        <v>36.836111000000002</v>
      </c>
      <c r="K118" s="351">
        <v>-107.42</v>
      </c>
      <c r="L118" s="348" t="s">
        <v>17311</v>
      </c>
      <c r="M118" s="348"/>
      <c r="N118" s="348">
        <v>0</v>
      </c>
      <c r="O118" s="348">
        <v>0</v>
      </c>
      <c r="P118" s="348">
        <v>0</v>
      </c>
      <c r="Q118" s="348">
        <v>0</v>
      </c>
      <c r="R118" s="348">
        <v>0</v>
      </c>
      <c r="S118" s="351">
        <v>0</v>
      </c>
      <c r="T118" s="351">
        <v>1956.71166992188</v>
      </c>
      <c r="U118" s="348" t="s">
        <v>18</v>
      </c>
      <c r="V118" s="348" t="s">
        <v>389</v>
      </c>
      <c r="W118" s="358">
        <v>0</v>
      </c>
      <c r="X118" s="354">
        <v>5.9</v>
      </c>
      <c r="Y118" s="354">
        <v>0</v>
      </c>
      <c r="Z118" s="354">
        <v>0</v>
      </c>
      <c r="AA118" s="359">
        <v>0</v>
      </c>
      <c r="AB118" s="176"/>
    </row>
    <row r="119" spans="1:28" s="75" customFormat="1" ht="14.4">
      <c r="A119" s="403" t="s">
        <v>17144</v>
      </c>
      <c r="B119" s="365" t="str">
        <f t="shared" si="2"/>
        <v>35</v>
      </c>
      <c r="C119" s="74" t="str">
        <f t="shared" si="3"/>
        <v>35039</v>
      </c>
      <c r="D119" s="74" t="str">
        <f>VLOOKUP(C119,fips_xref!$A$5:$B$16,2,FALSE)</f>
        <v>Rio Arriba</v>
      </c>
      <c r="E119" s="74" t="s">
        <v>17270</v>
      </c>
      <c r="F119" s="348">
        <v>1006</v>
      </c>
      <c r="G119" s="348" t="s">
        <v>17244</v>
      </c>
      <c r="H119" s="348">
        <v>41</v>
      </c>
      <c r="I119" s="348" t="s">
        <v>17314</v>
      </c>
      <c r="J119" s="351">
        <v>36.836111000000002</v>
      </c>
      <c r="K119" s="351">
        <v>-107.42</v>
      </c>
      <c r="L119" s="348" t="s">
        <v>17311</v>
      </c>
      <c r="M119" s="348"/>
      <c r="N119" s="348">
        <v>5.7912001609802202</v>
      </c>
      <c r="O119" s="348">
        <v>588.71002197265602</v>
      </c>
      <c r="P119" s="348">
        <v>1.85927999019623</v>
      </c>
      <c r="Q119" s="348">
        <v>0.25298399999999999</v>
      </c>
      <c r="R119" s="348" t="s">
        <v>17247</v>
      </c>
      <c r="S119" s="351">
        <v>0</v>
      </c>
      <c r="T119" s="351">
        <v>1956.71166992188</v>
      </c>
      <c r="U119" s="348" t="s">
        <v>18</v>
      </c>
      <c r="V119" s="348" t="s">
        <v>407</v>
      </c>
      <c r="W119" s="358">
        <v>0.2</v>
      </c>
      <c r="X119" s="354">
        <v>0</v>
      </c>
      <c r="Y119" s="354">
        <v>0.1</v>
      </c>
      <c r="Z119" s="354">
        <v>0</v>
      </c>
      <c r="AA119" s="359">
        <v>0</v>
      </c>
      <c r="AB119" s="176"/>
    </row>
    <row r="120" spans="1:28" s="75" customFormat="1" ht="14.4">
      <c r="A120" s="403" t="s">
        <v>17144</v>
      </c>
      <c r="B120" s="365" t="str">
        <f t="shared" si="2"/>
        <v>35</v>
      </c>
      <c r="C120" s="74" t="str">
        <f t="shared" si="3"/>
        <v>35039</v>
      </c>
      <c r="D120" s="74" t="str">
        <f>VLOOKUP(C120,fips_xref!$A$5:$B$16,2,FALSE)</f>
        <v>Rio Arriba</v>
      </c>
      <c r="E120" s="74" t="s">
        <v>17270</v>
      </c>
      <c r="F120" s="348">
        <v>1006</v>
      </c>
      <c r="G120" s="348" t="s">
        <v>17244</v>
      </c>
      <c r="H120" s="348">
        <v>45</v>
      </c>
      <c r="I120" s="348" t="s">
        <v>17314</v>
      </c>
      <c r="J120" s="351">
        <v>36.836111000000002</v>
      </c>
      <c r="K120" s="351">
        <v>-107.42</v>
      </c>
      <c r="L120" s="348" t="s">
        <v>17311</v>
      </c>
      <c r="M120" s="348"/>
      <c r="N120" s="348">
        <v>5.7912001609802202</v>
      </c>
      <c r="O120" s="348">
        <v>588.71002197265602</v>
      </c>
      <c r="P120" s="348">
        <v>1.85927999019623</v>
      </c>
      <c r="Q120" s="348">
        <v>0.25298399999999999</v>
      </c>
      <c r="R120" s="348" t="s">
        <v>17247</v>
      </c>
      <c r="S120" s="351">
        <v>0</v>
      </c>
      <c r="T120" s="351">
        <v>1956.71166992188</v>
      </c>
      <c r="U120" s="348" t="s">
        <v>18</v>
      </c>
      <c r="V120" s="348" t="s">
        <v>407</v>
      </c>
      <c r="W120" s="358">
        <v>0.4</v>
      </c>
      <c r="X120" s="354">
        <v>0</v>
      </c>
      <c r="Y120" s="354">
        <v>0.3</v>
      </c>
      <c r="Z120" s="354">
        <v>0</v>
      </c>
      <c r="AA120" s="359">
        <v>0.1</v>
      </c>
      <c r="AB120" s="176"/>
    </row>
    <row r="121" spans="1:28" s="75" customFormat="1" ht="14.4">
      <c r="A121" s="403" t="s">
        <v>17144</v>
      </c>
      <c r="B121" s="365" t="str">
        <f t="shared" si="2"/>
        <v>35</v>
      </c>
      <c r="C121" s="74" t="str">
        <f t="shared" si="3"/>
        <v>35039</v>
      </c>
      <c r="D121" s="74" t="str">
        <f>VLOOKUP(C121,fips_xref!$A$5:$B$16,2,FALSE)</f>
        <v>Rio Arriba</v>
      </c>
      <c r="E121" s="74" t="s">
        <v>17270</v>
      </c>
      <c r="F121" s="348">
        <v>1006</v>
      </c>
      <c r="G121" s="348" t="s">
        <v>17249</v>
      </c>
      <c r="H121" s="348">
        <v>2</v>
      </c>
      <c r="I121" s="348" t="s">
        <v>4598</v>
      </c>
      <c r="J121" s="351">
        <v>36.836111000000002</v>
      </c>
      <c r="K121" s="351">
        <v>-107.42</v>
      </c>
      <c r="L121" s="348" t="s">
        <v>17311</v>
      </c>
      <c r="M121" s="348"/>
      <c r="N121" s="348">
        <v>0</v>
      </c>
      <c r="O121" s="348">
        <v>0</v>
      </c>
      <c r="P121" s="348">
        <v>0</v>
      </c>
      <c r="Q121" s="348">
        <v>0</v>
      </c>
      <c r="R121" s="348">
        <v>0</v>
      </c>
      <c r="S121" s="351">
        <v>0</v>
      </c>
      <c r="T121" s="351">
        <v>1956.71166992188</v>
      </c>
      <c r="U121" s="348" t="s">
        <v>18</v>
      </c>
      <c r="V121" s="348" t="s">
        <v>397</v>
      </c>
      <c r="W121" s="358">
        <v>0</v>
      </c>
      <c r="X121" s="354">
        <v>0.7</v>
      </c>
      <c r="Y121" s="354">
        <v>0</v>
      </c>
      <c r="Z121" s="354">
        <v>0</v>
      </c>
      <c r="AA121" s="359">
        <v>0</v>
      </c>
      <c r="AB121" s="176"/>
    </row>
    <row r="122" spans="1:28" s="75" customFormat="1" ht="14.4">
      <c r="A122" s="403" t="s">
        <v>17144</v>
      </c>
      <c r="B122" s="365" t="str">
        <f t="shared" si="2"/>
        <v>35</v>
      </c>
      <c r="C122" s="74" t="str">
        <f t="shared" si="3"/>
        <v>35039</v>
      </c>
      <c r="D122" s="74" t="str">
        <f>VLOOKUP(C122,fips_xref!$A$5:$B$16,2,FALSE)</f>
        <v>Rio Arriba</v>
      </c>
      <c r="E122" s="74" t="s">
        <v>17270</v>
      </c>
      <c r="F122" s="348">
        <v>1007</v>
      </c>
      <c r="G122" s="348" t="s">
        <v>17244</v>
      </c>
      <c r="H122" s="348">
        <v>3</v>
      </c>
      <c r="I122" s="348" t="s">
        <v>17316</v>
      </c>
      <c r="J122" s="351">
        <v>36.746868999999997</v>
      </c>
      <c r="K122" s="351">
        <v>-107.44623799999999</v>
      </c>
      <c r="L122" s="348" t="s">
        <v>17317</v>
      </c>
      <c r="M122" s="348"/>
      <c r="N122" s="348">
        <v>6.7055997848510698</v>
      </c>
      <c r="O122" s="348">
        <v>645.36999511718795</v>
      </c>
      <c r="P122" s="348">
        <v>47.304958343505902</v>
      </c>
      <c r="Q122" s="348">
        <v>0.31089600000000001</v>
      </c>
      <c r="R122" s="348" t="s">
        <v>17247</v>
      </c>
      <c r="S122" s="351">
        <v>0</v>
      </c>
      <c r="T122" s="351">
        <v>1961.34545898438</v>
      </c>
      <c r="U122" s="348" t="s">
        <v>18</v>
      </c>
      <c r="V122" s="348" t="s">
        <v>392</v>
      </c>
      <c r="W122" s="358">
        <v>18</v>
      </c>
      <c r="X122" s="354">
        <v>12</v>
      </c>
      <c r="Y122" s="354">
        <v>31.7</v>
      </c>
      <c r="Z122" s="354">
        <v>0</v>
      </c>
      <c r="AA122" s="359">
        <v>0.5</v>
      </c>
      <c r="AB122" s="176"/>
    </row>
    <row r="123" spans="1:28" s="75" customFormat="1" ht="14.4">
      <c r="A123" s="403" t="s">
        <v>17144</v>
      </c>
      <c r="B123" s="365" t="str">
        <f t="shared" si="2"/>
        <v>35</v>
      </c>
      <c r="C123" s="74" t="str">
        <f t="shared" si="3"/>
        <v>35039</v>
      </c>
      <c r="D123" s="74" t="str">
        <f>VLOOKUP(C123,fips_xref!$A$5:$B$16,2,FALSE)</f>
        <v>Rio Arriba</v>
      </c>
      <c r="E123" s="74" t="s">
        <v>17270</v>
      </c>
      <c r="F123" s="348">
        <v>1007</v>
      </c>
      <c r="G123" s="348" t="s">
        <v>17244</v>
      </c>
      <c r="H123" s="348">
        <v>4</v>
      </c>
      <c r="I123" s="348" t="s">
        <v>17316</v>
      </c>
      <c r="J123" s="351">
        <v>36.746868999999997</v>
      </c>
      <c r="K123" s="351">
        <v>-107.44623799999999</v>
      </c>
      <c r="L123" s="348" t="s">
        <v>17317</v>
      </c>
      <c r="M123" s="348"/>
      <c r="N123" s="348">
        <v>6.7055997848510698</v>
      </c>
      <c r="O123" s="348">
        <v>645.36999511718795</v>
      </c>
      <c r="P123" s="348">
        <v>47.304958343505902</v>
      </c>
      <c r="Q123" s="348">
        <v>0.31089600000000001</v>
      </c>
      <c r="R123" s="348" t="s">
        <v>17247</v>
      </c>
      <c r="S123" s="351">
        <v>0</v>
      </c>
      <c r="T123" s="351">
        <v>1961.34545898438</v>
      </c>
      <c r="U123" s="348" t="s">
        <v>18</v>
      </c>
      <c r="V123" s="348" t="s">
        <v>392</v>
      </c>
      <c r="W123" s="358">
        <v>6.3</v>
      </c>
      <c r="X123" s="354">
        <v>1.5</v>
      </c>
      <c r="Y123" s="354">
        <v>0.8</v>
      </c>
      <c r="Z123" s="354">
        <v>0</v>
      </c>
      <c r="AA123" s="359">
        <v>0.2</v>
      </c>
      <c r="AB123" s="176"/>
    </row>
    <row r="124" spans="1:28" s="75" customFormat="1" ht="14.4">
      <c r="A124" s="403" t="s">
        <v>17144</v>
      </c>
      <c r="B124" s="365" t="str">
        <f t="shared" si="2"/>
        <v>35</v>
      </c>
      <c r="C124" s="74" t="str">
        <f t="shared" si="3"/>
        <v>35039</v>
      </c>
      <c r="D124" s="74" t="str">
        <f>VLOOKUP(C124,fips_xref!$A$5:$B$16,2,FALSE)</f>
        <v>Rio Arriba</v>
      </c>
      <c r="E124" s="74" t="s">
        <v>17270</v>
      </c>
      <c r="F124" s="348">
        <v>1007</v>
      </c>
      <c r="G124" s="348" t="s">
        <v>17244</v>
      </c>
      <c r="H124" s="348">
        <v>5</v>
      </c>
      <c r="I124" s="348" t="s">
        <v>17316</v>
      </c>
      <c r="J124" s="351">
        <v>36.746868999999997</v>
      </c>
      <c r="K124" s="351">
        <v>-107.44623799999999</v>
      </c>
      <c r="L124" s="348" t="s">
        <v>17317</v>
      </c>
      <c r="M124" s="348"/>
      <c r="N124" s="348">
        <v>6.7055997848510698</v>
      </c>
      <c r="O124" s="348">
        <v>645.36999511718795</v>
      </c>
      <c r="P124" s="348">
        <v>47.304958343505902</v>
      </c>
      <c r="Q124" s="348">
        <v>0.31089600000000001</v>
      </c>
      <c r="R124" s="348" t="s">
        <v>17247</v>
      </c>
      <c r="S124" s="351">
        <v>0</v>
      </c>
      <c r="T124" s="351">
        <v>1961.34545898438</v>
      </c>
      <c r="U124" s="348" t="s">
        <v>18</v>
      </c>
      <c r="V124" s="348" t="s">
        <v>392</v>
      </c>
      <c r="W124" s="358">
        <v>10</v>
      </c>
      <c r="X124" s="354">
        <v>2.4</v>
      </c>
      <c r="Y124" s="354">
        <v>1.2</v>
      </c>
      <c r="Z124" s="354">
        <v>0</v>
      </c>
      <c r="AA124" s="359">
        <v>0.3</v>
      </c>
      <c r="AB124" s="176"/>
    </row>
    <row r="125" spans="1:28" s="75" customFormat="1" ht="14.4">
      <c r="A125" s="403" t="s">
        <v>17144</v>
      </c>
      <c r="B125" s="365" t="str">
        <f t="shared" si="2"/>
        <v>35</v>
      </c>
      <c r="C125" s="74" t="str">
        <f t="shared" si="3"/>
        <v>35039</v>
      </c>
      <c r="D125" s="74" t="str">
        <f>VLOOKUP(C125,fips_xref!$A$5:$B$16,2,FALSE)</f>
        <v>Rio Arriba</v>
      </c>
      <c r="E125" s="74" t="s">
        <v>17270</v>
      </c>
      <c r="F125" s="348">
        <v>1007</v>
      </c>
      <c r="G125" s="348" t="s">
        <v>17244</v>
      </c>
      <c r="H125" s="348">
        <v>7</v>
      </c>
      <c r="I125" s="348" t="s">
        <v>17316</v>
      </c>
      <c r="J125" s="351">
        <v>36.746868999999997</v>
      </c>
      <c r="K125" s="351">
        <v>-107.44623799999999</v>
      </c>
      <c r="L125" s="348" t="s">
        <v>17317</v>
      </c>
      <c r="M125" s="348"/>
      <c r="N125" s="348">
        <v>6.7055997848510698</v>
      </c>
      <c r="O125" s="348">
        <v>645.36999511718795</v>
      </c>
      <c r="P125" s="348">
        <v>47.304958343505902</v>
      </c>
      <c r="Q125" s="348">
        <v>0.31089600000000001</v>
      </c>
      <c r="R125" s="348" t="s">
        <v>17247</v>
      </c>
      <c r="S125" s="351">
        <v>0</v>
      </c>
      <c r="T125" s="351">
        <v>1961.34545898438</v>
      </c>
      <c r="U125" s="348" t="s">
        <v>18</v>
      </c>
      <c r="V125" s="348" t="s">
        <v>392</v>
      </c>
      <c r="W125" s="358">
        <v>11.3</v>
      </c>
      <c r="X125" s="354">
        <v>7.5</v>
      </c>
      <c r="Y125" s="354">
        <v>20</v>
      </c>
      <c r="Z125" s="354">
        <v>0</v>
      </c>
      <c r="AA125" s="359">
        <v>0.3</v>
      </c>
      <c r="AB125" s="176"/>
    </row>
    <row r="126" spans="1:28" s="75" customFormat="1" ht="14.4">
      <c r="A126" s="403" t="s">
        <v>17144</v>
      </c>
      <c r="B126" s="365" t="str">
        <f t="shared" si="2"/>
        <v>35</v>
      </c>
      <c r="C126" s="74" t="str">
        <f t="shared" si="3"/>
        <v>35039</v>
      </c>
      <c r="D126" s="74" t="str">
        <f>VLOOKUP(C126,fips_xref!$A$5:$B$16,2,FALSE)</f>
        <v>Rio Arriba</v>
      </c>
      <c r="E126" s="74" t="s">
        <v>17270</v>
      </c>
      <c r="F126" s="348">
        <v>1007</v>
      </c>
      <c r="G126" s="348" t="s">
        <v>17244</v>
      </c>
      <c r="H126" s="348">
        <v>9</v>
      </c>
      <c r="I126" s="348" t="s">
        <v>17316</v>
      </c>
      <c r="J126" s="351">
        <v>36.746868999999997</v>
      </c>
      <c r="K126" s="351">
        <v>-107.44623799999999</v>
      </c>
      <c r="L126" s="348" t="s">
        <v>17317</v>
      </c>
      <c r="M126" s="348"/>
      <c r="N126" s="348">
        <v>6.7055997848510698</v>
      </c>
      <c r="O126" s="348">
        <v>645.36999511718795</v>
      </c>
      <c r="P126" s="348">
        <v>47.304958343505902</v>
      </c>
      <c r="Q126" s="348">
        <v>0.31089600000000001</v>
      </c>
      <c r="R126" s="348" t="s">
        <v>17247</v>
      </c>
      <c r="S126" s="351">
        <v>0</v>
      </c>
      <c r="T126" s="351">
        <v>1961.34545898438</v>
      </c>
      <c r="U126" s="348" t="s">
        <v>18</v>
      </c>
      <c r="V126" s="348" t="s">
        <v>392</v>
      </c>
      <c r="W126" s="358">
        <v>7.6</v>
      </c>
      <c r="X126" s="354">
        <v>1.9</v>
      </c>
      <c r="Y126" s="354">
        <v>0.9</v>
      </c>
      <c r="Z126" s="354">
        <v>0</v>
      </c>
      <c r="AA126" s="359">
        <v>0.2</v>
      </c>
      <c r="AB126" s="176"/>
    </row>
    <row r="127" spans="1:28" s="75" customFormat="1" ht="14.4">
      <c r="A127" s="403" t="s">
        <v>17144</v>
      </c>
      <c r="B127" s="365" t="str">
        <f t="shared" si="2"/>
        <v>35</v>
      </c>
      <c r="C127" s="74" t="str">
        <f t="shared" si="3"/>
        <v>35039</v>
      </c>
      <c r="D127" s="74" t="str">
        <f>VLOOKUP(C127,fips_xref!$A$5:$B$16,2,FALSE)</f>
        <v>Rio Arriba</v>
      </c>
      <c r="E127" s="74" t="s">
        <v>17270</v>
      </c>
      <c r="F127" s="348">
        <v>1007</v>
      </c>
      <c r="G127" s="348" t="s">
        <v>17244</v>
      </c>
      <c r="H127" s="348">
        <v>10</v>
      </c>
      <c r="I127" s="348" t="s">
        <v>17316</v>
      </c>
      <c r="J127" s="351">
        <v>36.746868999999997</v>
      </c>
      <c r="K127" s="351">
        <v>-107.44623799999999</v>
      </c>
      <c r="L127" s="348" t="s">
        <v>17317</v>
      </c>
      <c r="M127" s="348"/>
      <c r="N127" s="348">
        <v>6.7055997848510698</v>
      </c>
      <c r="O127" s="348">
        <v>645.36999511718795</v>
      </c>
      <c r="P127" s="348">
        <v>47.304958343505902</v>
      </c>
      <c r="Q127" s="348">
        <v>0.31089600000000001</v>
      </c>
      <c r="R127" s="348" t="s">
        <v>17247</v>
      </c>
      <c r="S127" s="351">
        <v>0</v>
      </c>
      <c r="T127" s="351">
        <v>1961.34545898438</v>
      </c>
      <c r="U127" s="348" t="s">
        <v>18</v>
      </c>
      <c r="V127" s="348" t="s">
        <v>392</v>
      </c>
      <c r="W127" s="358">
        <v>12.5</v>
      </c>
      <c r="X127" s="354">
        <v>8.3000000000000007</v>
      </c>
      <c r="Y127" s="354">
        <v>22</v>
      </c>
      <c r="Z127" s="354">
        <v>0</v>
      </c>
      <c r="AA127" s="359">
        <v>0.3</v>
      </c>
      <c r="AB127" s="176"/>
    </row>
    <row r="128" spans="1:28" s="75" customFormat="1" ht="14.4">
      <c r="A128" s="403" t="s">
        <v>17144</v>
      </c>
      <c r="B128" s="365" t="str">
        <f t="shared" si="2"/>
        <v>35</v>
      </c>
      <c r="C128" s="74" t="str">
        <f t="shared" si="3"/>
        <v>35039</v>
      </c>
      <c r="D128" s="74" t="str">
        <f>VLOOKUP(C128,fips_xref!$A$5:$B$16,2,FALSE)</f>
        <v>Rio Arriba</v>
      </c>
      <c r="E128" s="74" t="s">
        <v>17270</v>
      </c>
      <c r="F128" s="348">
        <v>1007</v>
      </c>
      <c r="G128" s="348" t="s">
        <v>17244</v>
      </c>
      <c r="H128" s="348">
        <v>15</v>
      </c>
      <c r="I128" s="348" t="s">
        <v>17318</v>
      </c>
      <c r="J128" s="351">
        <v>36.746868999999997</v>
      </c>
      <c r="K128" s="351">
        <v>-107.44623799999999</v>
      </c>
      <c r="L128" s="348" t="s">
        <v>17317</v>
      </c>
      <c r="M128" s="348"/>
      <c r="N128" s="348">
        <v>3.0480000972747798</v>
      </c>
      <c r="O128" s="348">
        <v>588.71002197265602</v>
      </c>
      <c r="P128" s="348">
        <v>1.85927999019623</v>
      </c>
      <c r="Q128" s="348">
        <v>0.25298399999999999</v>
      </c>
      <c r="R128" s="348" t="s">
        <v>17247</v>
      </c>
      <c r="S128" s="351">
        <v>0</v>
      </c>
      <c r="T128" s="351">
        <v>1961.34545898438</v>
      </c>
      <c r="U128" s="348" t="s">
        <v>18</v>
      </c>
      <c r="V128" s="348" t="s">
        <v>394</v>
      </c>
      <c r="W128" s="358">
        <v>0</v>
      </c>
      <c r="X128" s="354">
        <v>0.7</v>
      </c>
      <c r="Y128" s="354">
        <v>0</v>
      </c>
      <c r="Z128" s="354">
        <v>0</v>
      </c>
      <c r="AA128" s="359">
        <v>0</v>
      </c>
      <c r="AB128" s="176"/>
    </row>
    <row r="129" spans="1:28" s="75" customFormat="1" ht="14.4">
      <c r="A129" s="403" t="s">
        <v>17144</v>
      </c>
      <c r="B129" s="365" t="str">
        <f t="shared" si="2"/>
        <v>35</v>
      </c>
      <c r="C129" s="74" t="str">
        <f t="shared" si="3"/>
        <v>35039</v>
      </c>
      <c r="D129" s="74" t="str">
        <f>VLOOKUP(C129,fips_xref!$A$5:$B$16,2,FALSE)</f>
        <v>Rio Arriba</v>
      </c>
      <c r="E129" s="74" t="s">
        <v>17270</v>
      </c>
      <c r="F129" s="348">
        <v>1007</v>
      </c>
      <c r="G129" s="348" t="s">
        <v>17244</v>
      </c>
      <c r="H129" s="348">
        <v>18</v>
      </c>
      <c r="I129" s="348" t="s">
        <v>17319</v>
      </c>
      <c r="J129" s="351">
        <v>36.746868999999997</v>
      </c>
      <c r="K129" s="351">
        <v>-107.44623799999999</v>
      </c>
      <c r="L129" s="348" t="s">
        <v>17317</v>
      </c>
      <c r="M129" s="348"/>
      <c r="N129" s="348">
        <v>3.0480000972747798</v>
      </c>
      <c r="O129" s="348">
        <v>588.71002197265602</v>
      </c>
      <c r="P129" s="348">
        <v>1.85927999019623</v>
      </c>
      <c r="Q129" s="348">
        <v>0.25298399999999999</v>
      </c>
      <c r="R129" s="348" t="s">
        <v>17247</v>
      </c>
      <c r="S129" s="351">
        <v>0</v>
      </c>
      <c r="T129" s="351">
        <v>1961.34545898438</v>
      </c>
      <c r="U129" s="348" t="s">
        <v>18</v>
      </c>
      <c r="V129" s="348" t="s">
        <v>394</v>
      </c>
      <c r="W129" s="358">
        <v>0</v>
      </c>
      <c r="X129" s="354">
        <v>0.4</v>
      </c>
      <c r="Y129" s="354">
        <v>0</v>
      </c>
      <c r="Z129" s="354">
        <v>0</v>
      </c>
      <c r="AA129" s="359">
        <v>0</v>
      </c>
      <c r="AB129" s="176"/>
    </row>
    <row r="130" spans="1:28" s="75" customFormat="1" ht="14.4">
      <c r="A130" s="403" t="s">
        <v>17144</v>
      </c>
      <c r="B130" s="365" t="str">
        <f t="shared" si="2"/>
        <v>35</v>
      </c>
      <c r="C130" s="74" t="str">
        <f t="shared" si="3"/>
        <v>35039</v>
      </c>
      <c r="D130" s="74" t="str">
        <f>VLOOKUP(C130,fips_xref!$A$5:$B$16,2,FALSE)</f>
        <v>Rio Arriba</v>
      </c>
      <c r="E130" s="74" t="s">
        <v>17270</v>
      </c>
      <c r="F130" s="348">
        <v>1007</v>
      </c>
      <c r="G130" s="348" t="s">
        <v>17244</v>
      </c>
      <c r="H130" s="348">
        <v>34</v>
      </c>
      <c r="I130" s="348" t="s">
        <v>17314</v>
      </c>
      <c r="J130" s="351">
        <v>36.746868999999997</v>
      </c>
      <c r="K130" s="351">
        <v>-107.44623799999999</v>
      </c>
      <c r="L130" s="348" t="s">
        <v>17317</v>
      </c>
      <c r="M130" s="348"/>
      <c r="N130" s="348">
        <v>3.0480000972747798</v>
      </c>
      <c r="O130" s="348">
        <v>588.71002197265602</v>
      </c>
      <c r="P130" s="348">
        <v>1.85927999019623</v>
      </c>
      <c r="Q130" s="348">
        <v>0.25298399999999999</v>
      </c>
      <c r="R130" s="348" t="s">
        <v>17247</v>
      </c>
      <c r="S130" s="351">
        <v>0</v>
      </c>
      <c r="T130" s="351">
        <v>1961.34545898438</v>
      </c>
      <c r="U130" s="348" t="s">
        <v>18</v>
      </c>
      <c r="V130" s="348" t="s">
        <v>405</v>
      </c>
      <c r="W130" s="358">
        <v>0.1</v>
      </c>
      <c r="X130" s="354">
        <v>0</v>
      </c>
      <c r="Y130" s="354">
        <v>0.1</v>
      </c>
      <c r="Z130" s="354">
        <v>0</v>
      </c>
      <c r="AA130" s="359">
        <v>0</v>
      </c>
      <c r="AB130" s="176"/>
    </row>
    <row r="131" spans="1:28" s="75" customFormat="1" ht="14.4">
      <c r="A131" s="403" t="s">
        <v>17144</v>
      </c>
      <c r="B131" s="365" t="str">
        <f t="shared" si="2"/>
        <v>35</v>
      </c>
      <c r="C131" s="74" t="str">
        <f t="shared" si="3"/>
        <v>35039</v>
      </c>
      <c r="D131" s="74" t="str">
        <f>VLOOKUP(C131,fips_xref!$A$5:$B$16,2,FALSE)</f>
        <v>Rio Arriba</v>
      </c>
      <c r="E131" s="74" t="s">
        <v>17270</v>
      </c>
      <c r="F131" s="348">
        <v>1007</v>
      </c>
      <c r="G131" s="348" t="s">
        <v>17244</v>
      </c>
      <c r="H131" s="348">
        <v>35</v>
      </c>
      <c r="I131" s="348" t="s">
        <v>17314</v>
      </c>
      <c r="J131" s="351">
        <v>36.746868999999997</v>
      </c>
      <c r="K131" s="351">
        <v>-107.44623799999999</v>
      </c>
      <c r="L131" s="348" t="s">
        <v>17317</v>
      </c>
      <c r="M131" s="348"/>
      <c r="N131" s="348">
        <v>3.0480000972747798</v>
      </c>
      <c r="O131" s="348">
        <v>588.71002197265602</v>
      </c>
      <c r="P131" s="348">
        <v>1.85927999019623</v>
      </c>
      <c r="Q131" s="348">
        <v>0.25298399999999999</v>
      </c>
      <c r="R131" s="348" t="s">
        <v>17247</v>
      </c>
      <c r="S131" s="351">
        <v>0</v>
      </c>
      <c r="T131" s="351">
        <v>1961.34545898438</v>
      </c>
      <c r="U131" s="348" t="s">
        <v>18</v>
      </c>
      <c r="V131" s="348" t="s">
        <v>405</v>
      </c>
      <c r="W131" s="358">
        <v>0.1</v>
      </c>
      <c r="X131" s="354">
        <v>0</v>
      </c>
      <c r="Y131" s="354">
        <v>0.1</v>
      </c>
      <c r="Z131" s="354">
        <v>0</v>
      </c>
      <c r="AA131" s="359">
        <v>0</v>
      </c>
      <c r="AB131" s="176"/>
    </row>
    <row r="132" spans="1:28" s="75" customFormat="1" ht="14.4">
      <c r="A132" s="403" t="s">
        <v>17144</v>
      </c>
      <c r="B132" s="365" t="str">
        <f t="shared" si="2"/>
        <v>35</v>
      </c>
      <c r="C132" s="74" t="str">
        <f t="shared" si="3"/>
        <v>35039</v>
      </c>
      <c r="D132" s="74" t="str">
        <f>VLOOKUP(C132,fips_xref!$A$5:$B$16,2,FALSE)</f>
        <v>Rio Arriba</v>
      </c>
      <c r="E132" s="74" t="s">
        <v>17270</v>
      </c>
      <c r="F132" s="348">
        <v>1007</v>
      </c>
      <c r="G132" s="348" t="s">
        <v>17244</v>
      </c>
      <c r="H132" s="348">
        <v>36</v>
      </c>
      <c r="I132" s="348" t="s">
        <v>17314</v>
      </c>
      <c r="J132" s="351">
        <v>36.746868999999997</v>
      </c>
      <c r="K132" s="351">
        <v>-107.44623799999999</v>
      </c>
      <c r="L132" s="348" t="s">
        <v>17317</v>
      </c>
      <c r="M132" s="348"/>
      <c r="N132" s="348">
        <v>3.0480000972747798</v>
      </c>
      <c r="O132" s="348">
        <v>588.71002197265602</v>
      </c>
      <c r="P132" s="348">
        <v>1.85927999019623</v>
      </c>
      <c r="Q132" s="348">
        <v>0.25298399999999999</v>
      </c>
      <c r="R132" s="348" t="s">
        <v>17247</v>
      </c>
      <c r="S132" s="351">
        <v>0</v>
      </c>
      <c r="T132" s="351">
        <v>1961.34545898438</v>
      </c>
      <c r="U132" s="348" t="s">
        <v>18</v>
      </c>
      <c r="V132" s="348" t="s">
        <v>405</v>
      </c>
      <c r="W132" s="358">
        <v>0.1</v>
      </c>
      <c r="X132" s="354">
        <v>0</v>
      </c>
      <c r="Y132" s="354">
        <v>0.1</v>
      </c>
      <c r="Z132" s="354">
        <v>0</v>
      </c>
      <c r="AA132" s="359">
        <v>0</v>
      </c>
      <c r="AB132" s="176"/>
    </row>
    <row r="133" spans="1:28" s="75" customFormat="1" ht="14.4">
      <c r="A133" s="403" t="s">
        <v>17144</v>
      </c>
      <c r="B133" s="365" t="str">
        <f t="shared" si="2"/>
        <v>35</v>
      </c>
      <c r="C133" s="74" t="str">
        <f t="shared" si="3"/>
        <v>35039</v>
      </c>
      <c r="D133" s="74" t="str">
        <f>VLOOKUP(C133,fips_xref!$A$5:$B$16,2,FALSE)</f>
        <v>Rio Arriba</v>
      </c>
      <c r="E133" s="74" t="s">
        <v>17270</v>
      </c>
      <c r="F133" s="348">
        <v>1007</v>
      </c>
      <c r="G133" s="348" t="s">
        <v>17244</v>
      </c>
      <c r="H133" s="348">
        <v>38</v>
      </c>
      <c r="I133" s="348" t="s">
        <v>17314</v>
      </c>
      <c r="J133" s="351">
        <v>36.746868999999997</v>
      </c>
      <c r="K133" s="351">
        <v>-107.44623799999999</v>
      </c>
      <c r="L133" s="348" t="s">
        <v>17317</v>
      </c>
      <c r="M133" s="348"/>
      <c r="N133" s="348">
        <v>3.0480000972747798</v>
      </c>
      <c r="O133" s="348">
        <v>588.71002197265602</v>
      </c>
      <c r="P133" s="348">
        <v>1.85927999019623</v>
      </c>
      <c r="Q133" s="348">
        <v>0.25298399999999999</v>
      </c>
      <c r="R133" s="348" t="s">
        <v>17247</v>
      </c>
      <c r="S133" s="351">
        <v>0</v>
      </c>
      <c r="T133" s="351">
        <v>1961.34545898438</v>
      </c>
      <c r="U133" s="348" t="s">
        <v>18</v>
      </c>
      <c r="V133" s="348" t="s">
        <v>405</v>
      </c>
      <c r="W133" s="358">
        <v>0.1</v>
      </c>
      <c r="X133" s="354">
        <v>0</v>
      </c>
      <c r="Y133" s="354">
        <v>0.1</v>
      </c>
      <c r="Z133" s="354">
        <v>0</v>
      </c>
      <c r="AA133" s="359">
        <v>0</v>
      </c>
      <c r="AB133" s="176"/>
    </row>
    <row r="134" spans="1:28" s="75" customFormat="1" ht="14.4">
      <c r="A134" s="403" t="s">
        <v>17144</v>
      </c>
      <c r="B134" s="365" t="str">
        <f t="shared" ref="B134:B197" si="4">LEFT(C134,2)</f>
        <v>35</v>
      </c>
      <c r="C134" s="74" t="str">
        <f t="shared" ref="C134:C197" si="5">35&amp;E134</f>
        <v>35039</v>
      </c>
      <c r="D134" s="74" t="str">
        <f>VLOOKUP(C134,fips_xref!$A$5:$B$16,2,FALSE)</f>
        <v>Rio Arriba</v>
      </c>
      <c r="E134" s="74" t="s">
        <v>17270</v>
      </c>
      <c r="F134" s="348">
        <v>1007</v>
      </c>
      <c r="G134" s="348" t="s">
        <v>17244</v>
      </c>
      <c r="H134" s="348">
        <v>40</v>
      </c>
      <c r="I134" s="348" t="s">
        <v>17319</v>
      </c>
      <c r="J134" s="351">
        <v>36.746868999999997</v>
      </c>
      <c r="K134" s="351">
        <v>-107.44623799999999</v>
      </c>
      <c r="L134" s="348" t="s">
        <v>17317</v>
      </c>
      <c r="M134" s="348"/>
      <c r="N134" s="348">
        <v>5.7912001609802202</v>
      </c>
      <c r="O134" s="348">
        <v>588.71002197265602</v>
      </c>
      <c r="P134" s="348">
        <v>1.85927999019623</v>
      </c>
      <c r="Q134" s="348">
        <v>0.25298399999999999</v>
      </c>
      <c r="R134" s="348" t="s">
        <v>17247</v>
      </c>
      <c r="S134" s="351">
        <v>0</v>
      </c>
      <c r="T134" s="351">
        <v>1961.34545898438</v>
      </c>
      <c r="U134" s="348" t="s">
        <v>18</v>
      </c>
      <c r="V134" s="348" t="s">
        <v>394</v>
      </c>
      <c r="W134" s="358">
        <v>0</v>
      </c>
      <c r="X134" s="354">
        <v>0.4</v>
      </c>
      <c r="Y134" s="354">
        <v>0</v>
      </c>
      <c r="Z134" s="354">
        <v>0</v>
      </c>
      <c r="AA134" s="359">
        <v>0</v>
      </c>
      <c r="AB134" s="176"/>
    </row>
    <row r="135" spans="1:28" s="75" customFormat="1" ht="14.4">
      <c r="A135" s="403" t="s">
        <v>17144</v>
      </c>
      <c r="B135" s="365" t="str">
        <f t="shared" si="4"/>
        <v>35</v>
      </c>
      <c r="C135" s="74" t="str">
        <f t="shared" si="5"/>
        <v>35039</v>
      </c>
      <c r="D135" s="74" t="str">
        <f>VLOOKUP(C135,fips_xref!$A$5:$B$16,2,FALSE)</f>
        <v>Rio Arriba</v>
      </c>
      <c r="E135" s="74" t="s">
        <v>17270</v>
      </c>
      <c r="F135" s="348">
        <v>1007</v>
      </c>
      <c r="G135" s="348" t="s">
        <v>17244</v>
      </c>
      <c r="H135" s="348">
        <v>41</v>
      </c>
      <c r="I135" s="348" t="s">
        <v>17319</v>
      </c>
      <c r="J135" s="351">
        <v>36.746868999999997</v>
      </c>
      <c r="K135" s="351">
        <v>-107.44623799999999</v>
      </c>
      <c r="L135" s="348" t="s">
        <v>17317</v>
      </c>
      <c r="M135" s="348"/>
      <c r="N135" s="348">
        <v>5.7912001609802202</v>
      </c>
      <c r="O135" s="348">
        <v>588.71002197265602</v>
      </c>
      <c r="P135" s="348">
        <v>1.85927999019623</v>
      </c>
      <c r="Q135" s="348">
        <v>0.25298399999999999</v>
      </c>
      <c r="R135" s="348" t="s">
        <v>17247</v>
      </c>
      <c r="S135" s="351">
        <v>0</v>
      </c>
      <c r="T135" s="351">
        <v>1961.34545898438</v>
      </c>
      <c r="U135" s="348" t="s">
        <v>18</v>
      </c>
      <c r="V135" s="348" t="s">
        <v>394</v>
      </c>
      <c r="W135" s="358">
        <v>0</v>
      </c>
      <c r="X135" s="354">
        <v>0.6</v>
      </c>
      <c r="Y135" s="354">
        <v>0</v>
      </c>
      <c r="Z135" s="354">
        <v>0</v>
      </c>
      <c r="AA135" s="359">
        <v>0</v>
      </c>
      <c r="AB135" s="176"/>
    </row>
    <row r="136" spans="1:28" s="75" customFormat="1" ht="14.4">
      <c r="A136" s="403" t="s">
        <v>17144</v>
      </c>
      <c r="B136" s="365" t="str">
        <f t="shared" si="4"/>
        <v>35</v>
      </c>
      <c r="C136" s="74" t="str">
        <f t="shared" si="5"/>
        <v>35039</v>
      </c>
      <c r="D136" s="74" t="str">
        <f>VLOOKUP(C136,fips_xref!$A$5:$B$16,2,FALSE)</f>
        <v>Rio Arriba</v>
      </c>
      <c r="E136" s="74" t="s">
        <v>17270</v>
      </c>
      <c r="F136" s="348">
        <v>1007</v>
      </c>
      <c r="G136" s="348" t="s">
        <v>17244</v>
      </c>
      <c r="H136" s="348">
        <v>46</v>
      </c>
      <c r="I136" s="348" t="s">
        <v>17304</v>
      </c>
      <c r="J136" s="351">
        <v>36.747166999999997</v>
      </c>
      <c r="K136" s="351">
        <v>-107.4455</v>
      </c>
      <c r="L136" s="348" t="s">
        <v>17317</v>
      </c>
      <c r="M136" s="348"/>
      <c r="N136" s="348">
        <v>0</v>
      </c>
      <c r="O136" s="348">
        <v>0</v>
      </c>
      <c r="P136" s="348">
        <v>0</v>
      </c>
      <c r="Q136" s="348">
        <v>0</v>
      </c>
      <c r="R136" s="348">
        <v>0</v>
      </c>
      <c r="S136" s="351">
        <v>0</v>
      </c>
      <c r="T136" s="351">
        <v>1958.03356933594</v>
      </c>
      <c r="U136" s="348" t="s">
        <v>18</v>
      </c>
      <c r="V136" s="348" t="s">
        <v>408</v>
      </c>
      <c r="W136" s="358">
        <v>0</v>
      </c>
      <c r="X136" s="354">
        <v>1.4</v>
      </c>
      <c r="Y136" s="354">
        <v>0</v>
      </c>
      <c r="Z136" s="354">
        <v>0</v>
      </c>
      <c r="AA136" s="359">
        <v>0</v>
      </c>
      <c r="AB136" s="176"/>
    </row>
    <row r="137" spans="1:28" s="75" customFormat="1" ht="14.4">
      <c r="A137" s="403" t="s">
        <v>17144</v>
      </c>
      <c r="B137" s="365" t="str">
        <f t="shared" si="4"/>
        <v>35</v>
      </c>
      <c r="C137" s="74" t="str">
        <f t="shared" si="5"/>
        <v>35039</v>
      </c>
      <c r="D137" s="74" t="str">
        <f>VLOOKUP(C137,fips_xref!$A$5:$B$16,2,FALSE)</f>
        <v>Rio Arriba</v>
      </c>
      <c r="E137" s="74" t="s">
        <v>17270</v>
      </c>
      <c r="F137" s="348">
        <v>1007</v>
      </c>
      <c r="G137" s="348" t="s">
        <v>17244</v>
      </c>
      <c r="H137" s="348">
        <v>47</v>
      </c>
      <c r="I137" s="348" t="s">
        <v>17304</v>
      </c>
      <c r="J137" s="351">
        <v>36.747166999999997</v>
      </c>
      <c r="K137" s="351">
        <v>-107.4455</v>
      </c>
      <c r="L137" s="348" t="s">
        <v>17317</v>
      </c>
      <c r="M137" s="348"/>
      <c r="N137" s="348">
        <v>0</v>
      </c>
      <c r="O137" s="348">
        <v>0</v>
      </c>
      <c r="P137" s="348">
        <v>0</v>
      </c>
      <c r="Q137" s="348">
        <v>0</v>
      </c>
      <c r="R137" s="348">
        <v>0</v>
      </c>
      <c r="S137" s="351">
        <v>0</v>
      </c>
      <c r="T137" s="351">
        <v>1958.03356933594</v>
      </c>
      <c r="U137" s="348" t="s">
        <v>18</v>
      </c>
      <c r="V137" s="348" t="s">
        <v>408</v>
      </c>
      <c r="W137" s="358">
        <v>0</v>
      </c>
      <c r="X137" s="354">
        <v>1.4</v>
      </c>
      <c r="Y137" s="354">
        <v>0</v>
      </c>
      <c r="Z137" s="354">
        <v>0</v>
      </c>
      <c r="AA137" s="359">
        <v>0</v>
      </c>
      <c r="AB137" s="176"/>
    </row>
    <row r="138" spans="1:28" s="75" customFormat="1" ht="14.4">
      <c r="A138" s="403" t="s">
        <v>17144</v>
      </c>
      <c r="B138" s="365" t="str">
        <f t="shared" si="4"/>
        <v>35</v>
      </c>
      <c r="C138" s="74" t="str">
        <f t="shared" si="5"/>
        <v>35039</v>
      </c>
      <c r="D138" s="74" t="str">
        <f>VLOOKUP(C138,fips_xref!$A$5:$B$16,2,FALSE)</f>
        <v>Rio Arriba</v>
      </c>
      <c r="E138" s="74" t="s">
        <v>17270</v>
      </c>
      <c r="F138" s="348">
        <v>1007</v>
      </c>
      <c r="G138" s="348" t="s">
        <v>17249</v>
      </c>
      <c r="H138" s="348">
        <v>15</v>
      </c>
      <c r="I138" s="348" t="s">
        <v>17320</v>
      </c>
      <c r="J138" s="351">
        <v>36.746868999999997</v>
      </c>
      <c r="K138" s="351">
        <v>-107.44623799999999</v>
      </c>
      <c r="L138" s="348" t="s">
        <v>17317</v>
      </c>
      <c r="M138" s="348"/>
      <c r="N138" s="348">
        <v>0</v>
      </c>
      <c r="O138" s="348">
        <v>0</v>
      </c>
      <c r="P138" s="348">
        <v>0</v>
      </c>
      <c r="Q138" s="348">
        <v>0</v>
      </c>
      <c r="R138" s="348">
        <v>0</v>
      </c>
      <c r="S138" s="351">
        <v>0</v>
      </c>
      <c r="T138" s="351">
        <v>1961.34545898438</v>
      </c>
      <c r="U138" s="348" t="s">
        <v>18</v>
      </c>
      <c r="V138" s="348" t="s">
        <v>402</v>
      </c>
      <c r="W138" s="358">
        <v>0</v>
      </c>
      <c r="X138" s="354">
        <v>0.2</v>
      </c>
      <c r="Y138" s="354">
        <v>0</v>
      </c>
      <c r="Z138" s="354">
        <v>0</v>
      </c>
      <c r="AA138" s="359">
        <v>0</v>
      </c>
      <c r="AB138" s="176"/>
    </row>
    <row r="139" spans="1:28" s="75" customFormat="1" ht="14.4">
      <c r="A139" s="403" t="s">
        <v>17144</v>
      </c>
      <c r="B139" s="365" t="str">
        <f t="shared" si="4"/>
        <v>35</v>
      </c>
      <c r="C139" s="74" t="str">
        <f t="shared" si="5"/>
        <v>35039</v>
      </c>
      <c r="D139" s="74" t="str">
        <f>VLOOKUP(C139,fips_xref!$A$5:$B$16,2,FALSE)</f>
        <v>Rio Arriba</v>
      </c>
      <c r="E139" s="74" t="s">
        <v>17270</v>
      </c>
      <c r="F139" s="348">
        <v>1007</v>
      </c>
      <c r="G139" s="348" t="s">
        <v>17249</v>
      </c>
      <c r="H139" s="348">
        <v>16</v>
      </c>
      <c r="I139" s="348" t="s">
        <v>17321</v>
      </c>
      <c r="J139" s="351">
        <v>36.747166999999997</v>
      </c>
      <c r="K139" s="351">
        <v>-107.4455</v>
      </c>
      <c r="L139" s="348" t="s">
        <v>17317</v>
      </c>
      <c r="M139" s="348"/>
      <c r="N139" s="348">
        <v>0</v>
      </c>
      <c r="O139" s="348">
        <v>0</v>
      </c>
      <c r="P139" s="348">
        <v>0</v>
      </c>
      <c r="Q139" s="348">
        <v>0</v>
      </c>
      <c r="R139" s="348">
        <v>0</v>
      </c>
      <c r="S139" s="351">
        <v>0</v>
      </c>
      <c r="T139" s="351">
        <v>1958.03356933594</v>
      </c>
      <c r="U139" s="348" t="s">
        <v>18</v>
      </c>
      <c r="V139" s="348" t="s">
        <v>403</v>
      </c>
      <c r="W139" s="358">
        <v>0</v>
      </c>
      <c r="X139" s="354">
        <v>0.3</v>
      </c>
      <c r="Y139" s="354">
        <v>0</v>
      </c>
      <c r="Z139" s="354">
        <v>0</v>
      </c>
      <c r="AA139" s="359">
        <v>0</v>
      </c>
      <c r="AB139" s="176"/>
    </row>
    <row r="140" spans="1:28" s="75" customFormat="1" ht="14.4">
      <c r="A140" s="403" t="s">
        <v>17144</v>
      </c>
      <c r="B140" s="365" t="str">
        <f t="shared" si="4"/>
        <v>35</v>
      </c>
      <c r="C140" s="74" t="str">
        <f t="shared" si="5"/>
        <v>35039</v>
      </c>
      <c r="D140" s="74" t="str">
        <f>VLOOKUP(C140,fips_xref!$A$5:$B$16,2,FALSE)</f>
        <v>Rio Arriba</v>
      </c>
      <c r="E140" s="74" t="s">
        <v>17270</v>
      </c>
      <c r="F140" s="348">
        <v>1009</v>
      </c>
      <c r="G140" s="348" t="s">
        <v>17244</v>
      </c>
      <c r="H140" s="348">
        <v>1</v>
      </c>
      <c r="I140" s="348" t="s">
        <v>17322</v>
      </c>
      <c r="J140" s="351">
        <v>36.938541999999998</v>
      </c>
      <c r="K140" s="351">
        <v>-107.35343</v>
      </c>
      <c r="L140" s="348" t="s">
        <v>17323</v>
      </c>
      <c r="M140" s="348"/>
      <c r="N140" s="348">
        <v>7.9247999191284197</v>
      </c>
      <c r="O140" s="348">
        <v>644.260009765625</v>
      </c>
      <c r="P140" s="348">
        <v>31.760160446166999</v>
      </c>
      <c r="Q140" s="348">
        <v>0.30480000000000002</v>
      </c>
      <c r="R140" s="348" t="s">
        <v>17247</v>
      </c>
      <c r="S140" s="351">
        <v>0</v>
      </c>
      <c r="T140" s="351">
        <v>1937.94885253906</v>
      </c>
      <c r="U140" s="348" t="s">
        <v>18</v>
      </c>
      <c r="V140" s="348" t="s">
        <v>392</v>
      </c>
      <c r="W140" s="358">
        <v>19.100000000000001</v>
      </c>
      <c r="X140" s="354">
        <v>4.5</v>
      </c>
      <c r="Y140" s="354">
        <v>2.5</v>
      </c>
      <c r="Z140" s="354">
        <v>0</v>
      </c>
      <c r="AA140" s="359">
        <v>0.5</v>
      </c>
      <c r="AB140" s="176"/>
    </row>
    <row r="141" spans="1:28" s="75" customFormat="1" ht="14.4">
      <c r="A141" s="403" t="s">
        <v>17144</v>
      </c>
      <c r="B141" s="365" t="str">
        <f t="shared" si="4"/>
        <v>35</v>
      </c>
      <c r="C141" s="74" t="str">
        <f t="shared" si="5"/>
        <v>35039</v>
      </c>
      <c r="D141" s="74" t="str">
        <f>VLOOKUP(C141,fips_xref!$A$5:$B$16,2,FALSE)</f>
        <v>Rio Arriba</v>
      </c>
      <c r="E141" s="74" t="s">
        <v>17270</v>
      </c>
      <c r="F141" s="348">
        <v>1009</v>
      </c>
      <c r="G141" s="348" t="s">
        <v>17244</v>
      </c>
      <c r="H141" s="348">
        <v>9</v>
      </c>
      <c r="I141" s="348" t="s">
        <v>17322</v>
      </c>
      <c r="J141" s="351">
        <v>36.938543000000003</v>
      </c>
      <c r="K141" s="351">
        <v>-107.35343</v>
      </c>
      <c r="L141" s="348" t="s">
        <v>17323</v>
      </c>
      <c r="M141" s="348"/>
      <c r="N141" s="348">
        <v>7.9247999191284197</v>
      </c>
      <c r="O141" s="348">
        <v>644.260009765625</v>
      </c>
      <c r="P141" s="348">
        <v>31.760160446166999</v>
      </c>
      <c r="Q141" s="348">
        <v>0.30480000000000002</v>
      </c>
      <c r="R141" s="348" t="s">
        <v>17247</v>
      </c>
      <c r="S141" s="351">
        <v>0</v>
      </c>
      <c r="T141" s="351">
        <v>1937.95129394531</v>
      </c>
      <c r="U141" s="348" t="s">
        <v>18</v>
      </c>
      <c r="V141" s="348" t="s">
        <v>392</v>
      </c>
      <c r="W141" s="358">
        <v>18.8</v>
      </c>
      <c r="X141" s="354">
        <v>4.5999999999999996</v>
      </c>
      <c r="Y141" s="354">
        <v>2.5</v>
      </c>
      <c r="Z141" s="354">
        <v>0</v>
      </c>
      <c r="AA141" s="359">
        <v>0.5</v>
      </c>
      <c r="AB141" s="176"/>
    </row>
    <row r="142" spans="1:28" s="75" customFormat="1" ht="14.4">
      <c r="A142" s="403" t="s">
        <v>17144</v>
      </c>
      <c r="B142" s="365" t="str">
        <f t="shared" si="4"/>
        <v>35</v>
      </c>
      <c r="C142" s="74" t="str">
        <f t="shared" si="5"/>
        <v>35039</v>
      </c>
      <c r="D142" s="74" t="str">
        <f>VLOOKUP(C142,fips_xref!$A$5:$B$16,2,FALSE)</f>
        <v>Rio Arriba</v>
      </c>
      <c r="E142" s="74" t="s">
        <v>17270</v>
      </c>
      <c r="F142" s="348">
        <v>1009</v>
      </c>
      <c r="G142" s="348" t="s">
        <v>17244</v>
      </c>
      <c r="H142" s="348">
        <v>10</v>
      </c>
      <c r="I142" s="348" t="s">
        <v>17322</v>
      </c>
      <c r="J142" s="351">
        <v>36.938732999999999</v>
      </c>
      <c r="K142" s="351">
        <v>-107.354067</v>
      </c>
      <c r="L142" s="348" t="s">
        <v>17323</v>
      </c>
      <c r="M142" s="348"/>
      <c r="N142" s="348">
        <v>7.9247999191284197</v>
      </c>
      <c r="O142" s="348">
        <v>644.260009765625</v>
      </c>
      <c r="P142" s="348">
        <v>31.760160446166999</v>
      </c>
      <c r="Q142" s="348">
        <v>0.30480000000000002</v>
      </c>
      <c r="R142" s="348" t="s">
        <v>17247</v>
      </c>
      <c r="S142" s="351">
        <v>0</v>
      </c>
      <c r="T142" s="351">
        <v>1936.58825683594</v>
      </c>
      <c r="U142" s="348" t="s">
        <v>18</v>
      </c>
      <c r="V142" s="348" t="s">
        <v>392</v>
      </c>
      <c r="W142" s="358">
        <v>19.100000000000001</v>
      </c>
      <c r="X142" s="354">
        <v>4.5</v>
      </c>
      <c r="Y142" s="354">
        <v>2.6</v>
      </c>
      <c r="Z142" s="354">
        <v>0</v>
      </c>
      <c r="AA142" s="359">
        <v>0.5</v>
      </c>
      <c r="AB142" s="176"/>
    </row>
    <row r="143" spans="1:28" s="75" customFormat="1" ht="14.4">
      <c r="A143" s="403" t="s">
        <v>17144</v>
      </c>
      <c r="B143" s="365" t="str">
        <f t="shared" si="4"/>
        <v>35</v>
      </c>
      <c r="C143" s="74" t="str">
        <f t="shared" si="5"/>
        <v>35039</v>
      </c>
      <c r="D143" s="74" t="str">
        <f>VLOOKUP(C143,fips_xref!$A$5:$B$16,2,FALSE)</f>
        <v>Rio Arriba</v>
      </c>
      <c r="E143" s="74" t="s">
        <v>17270</v>
      </c>
      <c r="F143" s="348">
        <v>1009</v>
      </c>
      <c r="G143" s="348" t="s">
        <v>17244</v>
      </c>
      <c r="H143" s="348">
        <v>12</v>
      </c>
      <c r="I143" s="348" t="s">
        <v>17324</v>
      </c>
      <c r="J143" s="351">
        <v>36.938732999999999</v>
      </c>
      <c r="K143" s="351">
        <v>-107.354067</v>
      </c>
      <c r="L143" s="348" t="s">
        <v>17323</v>
      </c>
      <c r="M143" s="348"/>
      <c r="N143" s="348">
        <v>3.0480000972747798</v>
      </c>
      <c r="O143" s="348">
        <v>588.71002197265602</v>
      </c>
      <c r="P143" s="348">
        <v>1.85927999019623</v>
      </c>
      <c r="Q143" s="348">
        <v>0.24384</v>
      </c>
      <c r="R143" s="348" t="s">
        <v>17247</v>
      </c>
      <c r="S143" s="351">
        <v>0</v>
      </c>
      <c r="T143" s="351">
        <v>1936.58825683594</v>
      </c>
      <c r="U143" s="348" t="s">
        <v>18</v>
      </c>
      <c r="V143" s="348" t="s">
        <v>407</v>
      </c>
      <c r="W143" s="358">
        <v>0.2</v>
      </c>
      <c r="X143" s="354">
        <v>0</v>
      </c>
      <c r="Y143" s="354">
        <v>0.1</v>
      </c>
      <c r="Z143" s="354">
        <v>0</v>
      </c>
      <c r="AA143" s="359">
        <v>0</v>
      </c>
      <c r="AB143" s="176"/>
    </row>
    <row r="144" spans="1:28" s="75" customFormat="1" ht="14.4">
      <c r="A144" s="403" t="s">
        <v>17144</v>
      </c>
      <c r="B144" s="365" t="str">
        <f t="shared" si="4"/>
        <v>35</v>
      </c>
      <c r="C144" s="74" t="str">
        <f t="shared" si="5"/>
        <v>35039</v>
      </c>
      <c r="D144" s="74" t="str">
        <f>VLOOKUP(C144,fips_xref!$A$5:$B$16,2,FALSE)</f>
        <v>Rio Arriba</v>
      </c>
      <c r="E144" s="74" t="s">
        <v>17270</v>
      </c>
      <c r="F144" s="348">
        <v>1009</v>
      </c>
      <c r="G144" s="348" t="s">
        <v>17244</v>
      </c>
      <c r="H144" s="348">
        <v>18</v>
      </c>
      <c r="I144" s="348" t="s">
        <v>17325</v>
      </c>
      <c r="J144" s="351">
        <v>36.938732999999999</v>
      </c>
      <c r="K144" s="351">
        <v>-107.354067</v>
      </c>
      <c r="L144" s="348" t="s">
        <v>17323</v>
      </c>
      <c r="M144" s="348"/>
      <c r="N144" s="348">
        <v>6.0960001945495597</v>
      </c>
      <c r="O144" s="348">
        <v>1273.15002441406</v>
      </c>
      <c r="P144" s="348">
        <v>20.0009765625</v>
      </c>
      <c r="Q144" s="348">
        <v>0.44500800000000001</v>
      </c>
      <c r="R144" s="348" t="s">
        <v>17247</v>
      </c>
      <c r="S144" s="351">
        <v>0</v>
      </c>
      <c r="T144" s="351">
        <v>1936.58825683594</v>
      </c>
      <c r="U144" s="348" t="s">
        <v>18</v>
      </c>
      <c r="V144" s="348" t="s">
        <v>389</v>
      </c>
      <c r="W144" s="358">
        <v>0</v>
      </c>
      <c r="X144" s="354">
        <v>0.1</v>
      </c>
      <c r="Y144" s="354">
        <v>0</v>
      </c>
      <c r="Z144" s="354">
        <v>0</v>
      </c>
      <c r="AA144" s="359">
        <v>0</v>
      </c>
      <c r="AB144" s="176"/>
    </row>
    <row r="145" spans="1:28" s="75" customFormat="1" ht="27">
      <c r="A145" s="403" t="s">
        <v>17144</v>
      </c>
      <c r="B145" s="365" t="str">
        <f t="shared" si="4"/>
        <v>35</v>
      </c>
      <c r="C145" s="74" t="str">
        <f t="shared" si="5"/>
        <v>35039</v>
      </c>
      <c r="D145" s="74" t="str">
        <f>VLOOKUP(C145,fips_xref!$A$5:$B$16,2,FALSE)</f>
        <v>Rio Arriba</v>
      </c>
      <c r="E145" s="74" t="s">
        <v>17270</v>
      </c>
      <c r="F145" s="348">
        <v>1009</v>
      </c>
      <c r="G145" s="348" t="s">
        <v>17244</v>
      </c>
      <c r="H145" s="348">
        <v>21</v>
      </c>
      <c r="I145" s="348" t="s">
        <v>17326</v>
      </c>
      <c r="J145" s="351">
        <v>36.938732999999999</v>
      </c>
      <c r="K145" s="351">
        <v>-107.354067</v>
      </c>
      <c r="L145" s="348" t="s">
        <v>17323</v>
      </c>
      <c r="M145" s="348"/>
      <c r="N145" s="348">
        <v>6.0960001945495597</v>
      </c>
      <c r="O145" s="348">
        <v>1273.15002441406</v>
      </c>
      <c r="P145" s="348">
        <v>20.0009765625</v>
      </c>
      <c r="Q145" s="348">
        <v>0.34137600000000001</v>
      </c>
      <c r="R145" s="348" t="s">
        <v>17247</v>
      </c>
      <c r="S145" s="351">
        <v>0</v>
      </c>
      <c r="T145" s="351">
        <v>1936.58825683594</v>
      </c>
      <c r="U145" s="348" t="s">
        <v>18</v>
      </c>
      <c r="V145" s="348" t="s">
        <v>389</v>
      </c>
      <c r="W145" s="358">
        <v>0</v>
      </c>
      <c r="X145" s="354">
        <v>0.1</v>
      </c>
      <c r="Y145" s="354">
        <v>0</v>
      </c>
      <c r="Z145" s="354">
        <v>0</v>
      </c>
      <c r="AA145" s="359">
        <v>0</v>
      </c>
      <c r="AB145" s="176"/>
    </row>
    <row r="146" spans="1:28" s="75" customFormat="1" ht="27">
      <c r="A146" s="403" t="s">
        <v>17144</v>
      </c>
      <c r="B146" s="365" t="str">
        <f t="shared" si="4"/>
        <v>35</v>
      </c>
      <c r="C146" s="74" t="str">
        <f t="shared" si="5"/>
        <v>35039</v>
      </c>
      <c r="D146" s="74" t="str">
        <f>VLOOKUP(C146,fips_xref!$A$5:$B$16,2,FALSE)</f>
        <v>Rio Arriba</v>
      </c>
      <c r="E146" s="74" t="s">
        <v>17270</v>
      </c>
      <c r="F146" s="348">
        <v>1009</v>
      </c>
      <c r="G146" s="348" t="s">
        <v>17244</v>
      </c>
      <c r="H146" s="348">
        <v>22</v>
      </c>
      <c r="I146" s="348" t="s">
        <v>17327</v>
      </c>
      <c r="J146" s="351">
        <v>36.938732999999999</v>
      </c>
      <c r="K146" s="351">
        <v>-107.354067</v>
      </c>
      <c r="L146" s="348" t="s">
        <v>17323</v>
      </c>
      <c r="M146" s="348"/>
      <c r="N146" s="348">
        <v>3.0480000972747798</v>
      </c>
      <c r="O146" s="348">
        <v>588.71002197265602</v>
      </c>
      <c r="P146" s="348">
        <v>1.85927999019623</v>
      </c>
      <c r="Q146" s="348">
        <v>0.25298399999999999</v>
      </c>
      <c r="R146" s="348" t="s">
        <v>17247</v>
      </c>
      <c r="S146" s="351">
        <v>0</v>
      </c>
      <c r="T146" s="351">
        <v>1936.58825683594</v>
      </c>
      <c r="U146" s="348" t="s">
        <v>18</v>
      </c>
      <c r="V146" s="348" t="s">
        <v>407</v>
      </c>
      <c r="W146" s="358">
        <v>0.2</v>
      </c>
      <c r="X146" s="354">
        <v>0</v>
      </c>
      <c r="Y146" s="354">
        <v>0.2</v>
      </c>
      <c r="Z146" s="354">
        <v>0</v>
      </c>
      <c r="AA146" s="359">
        <v>0.1</v>
      </c>
      <c r="AB146" s="176"/>
    </row>
    <row r="147" spans="1:28" s="75" customFormat="1" ht="27">
      <c r="A147" s="403" t="s">
        <v>17144</v>
      </c>
      <c r="B147" s="365" t="str">
        <f t="shared" si="4"/>
        <v>35</v>
      </c>
      <c r="C147" s="74" t="str">
        <f t="shared" si="5"/>
        <v>35039</v>
      </c>
      <c r="D147" s="74" t="str">
        <f>VLOOKUP(C147,fips_xref!$A$5:$B$16,2,FALSE)</f>
        <v>Rio Arriba</v>
      </c>
      <c r="E147" s="74" t="s">
        <v>17270</v>
      </c>
      <c r="F147" s="348">
        <v>1009</v>
      </c>
      <c r="G147" s="348" t="s">
        <v>17244</v>
      </c>
      <c r="H147" s="348">
        <v>23</v>
      </c>
      <c r="I147" s="348" t="s">
        <v>17327</v>
      </c>
      <c r="J147" s="351">
        <v>36.938732999999999</v>
      </c>
      <c r="K147" s="351">
        <v>-107.354067</v>
      </c>
      <c r="L147" s="348" t="s">
        <v>17323</v>
      </c>
      <c r="M147" s="348"/>
      <c r="N147" s="348">
        <v>3.0480000972747798</v>
      </c>
      <c r="O147" s="348">
        <v>588.71002197265602</v>
      </c>
      <c r="P147" s="348">
        <v>1.85927999019623</v>
      </c>
      <c r="Q147" s="348">
        <v>0.25298399999999999</v>
      </c>
      <c r="R147" s="348" t="s">
        <v>17247</v>
      </c>
      <c r="S147" s="351">
        <v>0</v>
      </c>
      <c r="T147" s="351">
        <v>1936.58825683594</v>
      </c>
      <c r="U147" s="348" t="s">
        <v>18</v>
      </c>
      <c r="V147" s="348" t="s">
        <v>407</v>
      </c>
      <c r="W147" s="358">
        <v>0.2</v>
      </c>
      <c r="X147" s="354">
        <v>0</v>
      </c>
      <c r="Y147" s="354">
        <v>0.2</v>
      </c>
      <c r="Z147" s="354">
        <v>0</v>
      </c>
      <c r="AA147" s="359">
        <v>0.1</v>
      </c>
      <c r="AB147" s="176"/>
    </row>
    <row r="148" spans="1:28" s="75" customFormat="1" ht="27">
      <c r="A148" s="403" t="s">
        <v>17144</v>
      </c>
      <c r="B148" s="365" t="str">
        <f t="shared" si="4"/>
        <v>35</v>
      </c>
      <c r="C148" s="74" t="str">
        <f t="shared" si="5"/>
        <v>35039</v>
      </c>
      <c r="D148" s="74" t="str">
        <f>VLOOKUP(C148,fips_xref!$A$5:$B$16,2,FALSE)</f>
        <v>Rio Arriba</v>
      </c>
      <c r="E148" s="74" t="s">
        <v>17270</v>
      </c>
      <c r="F148" s="348">
        <v>1009</v>
      </c>
      <c r="G148" s="348" t="s">
        <v>17244</v>
      </c>
      <c r="H148" s="348">
        <v>24</v>
      </c>
      <c r="I148" s="348" t="s">
        <v>17326</v>
      </c>
      <c r="J148" s="351">
        <v>36.938732999999999</v>
      </c>
      <c r="K148" s="351">
        <v>-107.354067</v>
      </c>
      <c r="L148" s="348" t="s">
        <v>17323</v>
      </c>
      <c r="M148" s="348"/>
      <c r="N148" s="348">
        <v>6.0960001945495597</v>
      </c>
      <c r="O148" s="348">
        <v>1273.15002441406</v>
      </c>
      <c r="P148" s="348">
        <v>20.0009765625</v>
      </c>
      <c r="Q148" s="348">
        <v>0.44500800000000001</v>
      </c>
      <c r="R148" s="348" t="s">
        <v>17247</v>
      </c>
      <c r="S148" s="351">
        <v>0</v>
      </c>
      <c r="T148" s="351">
        <v>1936.58825683594</v>
      </c>
      <c r="U148" s="348" t="s">
        <v>18</v>
      </c>
      <c r="V148" s="348" t="s">
        <v>389</v>
      </c>
      <c r="W148" s="358">
        <v>0</v>
      </c>
      <c r="X148" s="354">
        <v>0.1</v>
      </c>
      <c r="Y148" s="354">
        <v>0</v>
      </c>
      <c r="Z148" s="354">
        <v>0</v>
      </c>
      <c r="AA148" s="359">
        <v>0</v>
      </c>
      <c r="AB148" s="176"/>
    </row>
    <row r="149" spans="1:28" s="75" customFormat="1" ht="14.4">
      <c r="A149" s="403" t="s">
        <v>17144</v>
      </c>
      <c r="B149" s="365" t="str">
        <f t="shared" si="4"/>
        <v>35</v>
      </c>
      <c r="C149" s="74" t="str">
        <f t="shared" si="5"/>
        <v>35039</v>
      </c>
      <c r="D149" s="74" t="str">
        <f>VLOOKUP(C149,fips_xref!$A$5:$B$16,2,FALSE)</f>
        <v>Rio Arriba</v>
      </c>
      <c r="E149" s="74" t="s">
        <v>17270</v>
      </c>
      <c r="F149" s="348">
        <v>1009</v>
      </c>
      <c r="G149" s="348" t="s">
        <v>17244</v>
      </c>
      <c r="H149" s="348">
        <v>25</v>
      </c>
      <c r="I149" s="348" t="s">
        <v>17328</v>
      </c>
      <c r="J149" s="351">
        <v>36.938732999999999</v>
      </c>
      <c r="K149" s="351">
        <v>-107.354067</v>
      </c>
      <c r="L149" s="348" t="s">
        <v>17323</v>
      </c>
      <c r="M149" s="348"/>
      <c r="N149" s="348">
        <v>6.0960001945495597</v>
      </c>
      <c r="O149" s="348">
        <v>1273.15002441406</v>
      </c>
      <c r="P149" s="348">
        <v>19.8120002746582</v>
      </c>
      <c r="Q149" s="348">
        <v>0.37185600000000002</v>
      </c>
      <c r="R149" s="348" t="s">
        <v>17247</v>
      </c>
      <c r="S149" s="351">
        <v>0</v>
      </c>
      <c r="T149" s="351">
        <v>1936.58825683594</v>
      </c>
      <c r="U149" s="348" t="s">
        <v>18</v>
      </c>
      <c r="V149" s="348" t="s">
        <v>409</v>
      </c>
      <c r="W149" s="358">
        <v>0.2</v>
      </c>
      <c r="X149" s="354">
        <v>0</v>
      </c>
      <c r="Y149" s="354">
        <v>2.1</v>
      </c>
      <c r="Z149" s="354">
        <v>0</v>
      </c>
      <c r="AA149" s="359">
        <v>0</v>
      </c>
      <c r="AB149" s="176"/>
    </row>
    <row r="150" spans="1:28" s="75" customFormat="1" ht="14.4">
      <c r="A150" s="403" t="s">
        <v>17144</v>
      </c>
      <c r="B150" s="365" t="str">
        <f t="shared" si="4"/>
        <v>35</v>
      </c>
      <c r="C150" s="74" t="str">
        <f t="shared" si="5"/>
        <v>35039</v>
      </c>
      <c r="D150" s="74" t="str">
        <f>VLOOKUP(C150,fips_xref!$A$5:$B$16,2,FALSE)</f>
        <v>Rio Arriba</v>
      </c>
      <c r="E150" s="74" t="s">
        <v>17270</v>
      </c>
      <c r="F150" s="348">
        <v>1009</v>
      </c>
      <c r="G150" s="348" t="s">
        <v>17244</v>
      </c>
      <c r="H150" s="348">
        <v>26</v>
      </c>
      <c r="I150" s="348" t="s">
        <v>17328</v>
      </c>
      <c r="J150" s="351">
        <v>36.938732999999999</v>
      </c>
      <c r="K150" s="351">
        <v>-107.354067</v>
      </c>
      <c r="L150" s="348" t="s">
        <v>17323</v>
      </c>
      <c r="M150" s="348"/>
      <c r="N150" s="348">
        <v>6.0960001945495597</v>
      </c>
      <c r="O150" s="348">
        <v>1273.15002441406</v>
      </c>
      <c r="P150" s="348">
        <v>19.8120002746582</v>
      </c>
      <c r="Q150" s="348">
        <v>0.37185600000000002</v>
      </c>
      <c r="R150" s="348" t="s">
        <v>17247</v>
      </c>
      <c r="S150" s="351">
        <v>0</v>
      </c>
      <c r="T150" s="351">
        <v>1936.58825683594</v>
      </c>
      <c r="U150" s="348" t="s">
        <v>18</v>
      </c>
      <c r="V150" s="348" t="s">
        <v>409</v>
      </c>
      <c r="W150" s="358">
        <v>0.4</v>
      </c>
      <c r="X150" s="354">
        <v>0</v>
      </c>
      <c r="Y150" s="354">
        <v>3.4</v>
      </c>
      <c r="Z150" s="354">
        <v>0</v>
      </c>
      <c r="AA150" s="359">
        <v>0</v>
      </c>
      <c r="AB150" s="176"/>
    </row>
    <row r="151" spans="1:28" s="75" customFormat="1" ht="27">
      <c r="A151" s="403" t="s">
        <v>17144</v>
      </c>
      <c r="B151" s="365" t="str">
        <f t="shared" si="4"/>
        <v>35</v>
      </c>
      <c r="C151" s="74" t="str">
        <f t="shared" si="5"/>
        <v>35039</v>
      </c>
      <c r="D151" s="74" t="str">
        <f>VLOOKUP(C151,fips_xref!$A$5:$B$16,2,FALSE)</f>
        <v>Rio Arriba</v>
      </c>
      <c r="E151" s="74" t="s">
        <v>17270</v>
      </c>
      <c r="F151" s="348">
        <v>1009</v>
      </c>
      <c r="G151" s="348" t="s">
        <v>17244</v>
      </c>
      <c r="H151" s="348">
        <v>30</v>
      </c>
      <c r="I151" s="348" t="s">
        <v>17329</v>
      </c>
      <c r="J151" s="351">
        <v>36.938732999999999</v>
      </c>
      <c r="K151" s="351">
        <v>-107.354067</v>
      </c>
      <c r="L151" s="348" t="s">
        <v>17323</v>
      </c>
      <c r="M151" s="348"/>
      <c r="N151" s="348">
        <v>2.0726399421691899</v>
      </c>
      <c r="O151" s="348">
        <v>537.59002685546898</v>
      </c>
      <c r="P151" s="348">
        <v>5.2730398178100604</v>
      </c>
      <c r="Q151" s="348">
        <v>0.20421600000000001</v>
      </c>
      <c r="R151" s="348" t="s">
        <v>17247</v>
      </c>
      <c r="S151" s="351">
        <v>0</v>
      </c>
      <c r="T151" s="351">
        <v>1936.58825683594</v>
      </c>
      <c r="U151" s="348" t="s">
        <v>18</v>
      </c>
      <c r="V151" s="348" t="s">
        <v>388</v>
      </c>
      <c r="W151" s="358">
        <v>0.1</v>
      </c>
      <c r="X151" s="354">
        <v>0</v>
      </c>
      <c r="Y151" s="354">
        <v>0.4</v>
      </c>
      <c r="Z151" s="354">
        <v>0</v>
      </c>
      <c r="AA151" s="359">
        <v>0</v>
      </c>
      <c r="AB151" s="176"/>
    </row>
    <row r="152" spans="1:28" s="75" customFormat="1" ht="14.4">
      <c r="A152" s="403" t="s">
        <v>17144</v>
      </c>
      <c r="B152" s="365" t="str">
        <f t="shared" si="4"/>
        <v>35</v>
      </c>
      <c r="C152" s="74" t="str">
        <f t="shared" si="5"/>
        <v>35039</v>
      </c>
      <c r="D152" s="74" t="str">
        <f>VLOOKUP(C152,fips_xref!$A$5:$B$16,2,FALSE)</f>
        <v>Rio Arriba</v>
      </c>
      <c r="E152" s="74" t="s">
        <v>17270</v>
      </c>
      <c r="F152" s="348">
        <v>1009</v>
      </c>
      <c r="G152" s="348" t="s">
        <v>17244</v>
      </c>
      <c r="H152" s="348">
        <v>31</v>
      </c>
      <c r="I152" s="348" t="s">
        <v>17322</v>
      </c>
      <c r="J152" s="351">
        <v>36.938541999999998</v>
      </c>
      <c r="K152" s="351">
        <v>-107.35343</v>
      </c>
      <c r="L152" s="348" t="s">
        <v>17323</v>
      </c>
      <c r="M152" s="348"/>
      <c r="N152" s="348">
        <v>7.9247999191284197</v>
      </c>
      <c r="O152" s="348">
        <v>644.260009765625</v>
      </c>
      <c r="P152" s="348">
        <v>31.760160446166999</v>
      </c>
      <c r="Q152" s="348">
        <v>0.30480000000000002</v>
      </c>
      <c r="R152" s="348" t="s">
        <v>17247</v>
      </c>
      <c r="S152" s="351">
        <v>0</v>
      </c>
      <c r="T152" s="351">
        <v>1937.94885253906</v>
      </c>
      <c r="U152" s="348" t="s">
        <v>18</v>
      </c>
      <c r="V152" s="348" t="s">
        <v>392</v>
      </c>
      <c r="W152" s="358">
        <v>19.2</v>
      </c>
      <c r="X152" s="354">
        <v>4.5</v>
      </c>
      <c r="Y152" s="354">
        <v>2.6</v>
      </c>
      <c r="Z152" s="354">
        <v>0</v>
      </c>
      <c r="AA152" s="359">
        <v>0.5</v>
      </c>
      <c r="AB152" s="176"/>
    </row>
    <row r="153" spans="1:28" s="75" customFormat="1" ht="14.4">
      <c r="A153" s="403" t="s">
        <v>17144</v>
      </c>
      <c r="B153" s="365" t="str">
        <f t="shared" si="4"/>
        <v>35</v>
      </c>
      <c r="C153" s="74" t="str">
        <f t="shared" si="5"/>
        <v>35039</v>
      </c>
      <c r="D153" s="74" t="str">
        <f>VLOOKUP(C153,fips_xref!$A$5:$B$16,2,FALSE)</f>
        <v>Rio Arriba</v>
      </c>
      <c r="E153" s="74" t="s">
        <v>17270</v>
      </c>
      <c r="F153" s="348">
        <v>1009</v>
      </c>
      <c r="G153" s="348" t="s">
        <v>17244</v>
      </c>
      <c r="H153" s="348">
        <v>34</v>
      </c>
      <c r="I153" s="348" t="s">
        <v>17322</v>
      </c>
      <c r="J153" s="351">
        <v>36.938541999999998</v>
      </c>
      <c r="K153" s="351">
        <v>-107.35343</v>
      </c>
      <c r="L153" s="348" t="s">
        <v>17323</v>
      </c>
      <c r="M153" s="348"/>
      <c r="N153" s="348">
        <v>7.9247999191284197</v>
      </c>
      <c r="O153" s="348">
        <v>644.260009765625</v>
      </c>
      <c r="P153" s="348">
        <v>31.760160446166999</v>
      </c>
      <c r="Q153" s="348">
        <v>0.30480000000000002</v>
      </c>
      <c r="R153" s="348" t="s">
        <v>17247</v>
      </c>
      <c r="S153" s="351">
        <v>0</v>
      </c>
      <c r="T153" s="351">
        <v>1937.94885253906</v>
      </c>
      <c r="U153" s="348" t="s">
        <v>18</v>
      </c>
      <c r="V153" s="348" t="s">
        <v>392</v>
      </c>
      <c r="W153" s="358">
        <v>14.4</v>
      </c>
      <c r="X153" s="354">
        <v>3.5</v>
      </c>
      <c r="Y153" s="354">
        <v>1.9</v>
      </c>
      <c r="Z153" s="354">
        <v>0</v>
      </c>
      <c r="AA153" s="359">
        <v>0.4</v>
      </c>
      <c r="AB153" s="176"/>
    </row>
    <row r="154" spans="1:28" s="75" customFormat="1" ht="14.4">
      <c r="A154" s="403" t="s">
        <v>17144</v>
      </c>
      <c r="B154" s="365" t="str">
        <f t="shared" si="4"/>
        <v>35</v>
      </c>
      <c r="C154" s="74" t="str">
        <f t="shared" si="5"/>
        <v>35039</v>
      </c>
      <c r="D154" s="74" t="str">
        <f>VLOOKUP(C154,fips_xref!$A$5:$B$16,2,FALSE)</f>
        <v>Rio Arriba</v>
      </c>
      <c r="E154" s="74" t="s">
        <v>17270</v>
      </c>
      <c r="F154" s="348">
        <v>1009</v>
      </c>
      <c r="G154" s="348" t="s">
        <v>17244</v>
      </c>
      <c r="H154" s="348">
        <v>37</v>
      </c>
      <c r="I154" s="348" t="s">
        <v>17322</v>
      </c>
      <c r="J154" s="351">
        <v>36.938541999999998</v>
      </c>
      <c r="K154" s="351">
        <v>-107.35343</v>
      </c>
      <c r="L154" s="348" t="s">
        <v>17323</v>
      </c>
      <c r="M154" s="348"/>
      <c r="N154" s="348">
        <v>7.9247999191284197</v>
      </c>
      <c r="O154" s="348">
        <v>644.260009765625</v>
      </c>
      <c r="P154" s="348">
        <v>31.760160446166999</v>
      </c>
      <c r="Q154" s="348">
        <v>0.30480000000000002</v>
      </c>
      <c r="R154" s="348" t="s">
        <v>17247</v>
      </c>
      <c r="S154" s="351">
        <v>0</v>
      </c>
      <c r="T154" s="351">
        <v>1937.94885253906</v>
      </c>
      <c r="U154" s="348" t="s">
        <v>18</v>
      </c>
      <c r="V154" s="348" t="s">
        <v>392</v>
      </c>
      <c r="W154" s="358">
        <v>0.4</v>
      </c>
      <c r="X154" s="354">
        <v>0.1</v>
      </c>
      <c r="Y154" s="354">
        <v>0</v>
      </c>
      <c r="Z154" s="354">
        <v>0</v>
      </c>
      <c r="AA154" s="359">
        <v>0</v>
      </c>
      <c r="AB154" s="176"/>
    </row>
    <row r="155" spans="1:28" s="75" customFormat="1" ht="14.4">
      <c r="A155" s="403" t="s">
        <v>17144</v>
      </c>
      <c r="B155" s="365" t="str">
        <f t="shared" si="4"/>
        <v>35</v>
      </c>
      <c r="C155" s="74" t="str">
        <f t="shared" si="5"/>
        <v>35039</v>
      </c>
      <c r="D155" s="74" t="str">
        <f>VLOOKUP(C155,fips_xref!$A$5:$B$16,2,FALSE)</f>
        <v>Rio Arriba</v>
      </c>
      <c r="E155" s="74" t="s">
        <v>17270</v>
      </c>
      <c r="F155" s="348">
        <v>1009</v>
      </c>
      <c r="G155" s="348" t="s">
        <v>17249</v>
      </c>
      <c r="H155" s="348">
        <v>1</v>
      </c>
      <c r="I155" s="348" t="s">
        <v>4598</v>
      </c>
      <c r="J155" s="351">
        <v>36.938543000000003</v>
      </c>
      <c r="K155" s="351">
        <v>-107.35343</v>
      </c>
      <c r="L155" s="348" t="s">
        <v>17323</v>
      </c>
      <c r="M155" s="348"/>
      <c r="N155" s="348">
        <v>0</v>
      </c>
      <c r="O155" s="348">
        <v>0</v>
      </c>
      <c r="P155" s="348">
        <v>0</v>
      </c>
      <c r="Q155" s="348">
        <v>0</v>
      </c>
      <c r="R155" s="348">
        <v>0</v>
      </c>
      <c r="S155" s="351">
        <v>0</v>
      </c>
      <c r="T155" s="351">
        <v>1937.95129394531</v>
      </c>
      <c r="U155" s="348" t="s">
        <v>18</v>
      </c>
      <c r="V155" s="348" t="s">
        <v>396</v>
      </c>
      <c r="W155" s="358">
        <v>0</v>
      </c>
      <c r="X155" s="354">
        <v>0.2</v>
      </c>
      <c r="Y155" s="354">
        <v>0</v>
      </c>
      <c r="Z155" s="354">
        <v>0</v>
      </c>
      <c r="AA155" s="359">
        <v>0</v>
      </c>
      <c r="AB155" s="176"/>
    </row>
    <row r="156" spans="1:28" s="75" customFormat="1" ht="14.4">
      <c r="A156" s="403" t="s">
        <v>17144</v>
      </c>
      <c r="B156" s="365" t="str">
        <f t="shared" si="4"/>
        <v>35</v>
      </c>
      <c r="C156" s="74" t="str">
        <f t="shared" si="5"/>
        <v>35039</v>
      </c>
      <c r="D156" s="74" t="str">
        <f>VLOOKUP(C156,fips_xref!$A$5:$B$16,2,FALSE)</f>
        <v>Rio Arriba</v>
      </c>
      <c r="E156" s="74" t="s">
        <v>17270</v>
      </c>
      <c r="F156" s="348">
        <v>1009</v>
      </c>
      <c r="G156" s="348" t="s">
        <v>17249</v>
      </c>
      <c r="H156" s="348">
        <v>11</v>
      </c>
      <c r="I156" s="348" t="s">
        <v>17330</v>
      </c>
      <c r="J156" s="351">
        <v>36.938732999999999</v>
      </c>
      <c r="K156" s="351">
        <v>-107.354067</v>
      </c>
      <c r="L156" s="348" t="s">
        <v>17323</v>
      </c>
      <c r="M156" s="348"/>
      <c r="N156" s="348">
        <v>0</v>
      </c>
      <c r="O156" s="348">
        <v>0</v>
      </c>
      <c r="P156" s="348">
        <v>0</v>
      </c>
      <c r="Q156" s="348">
        <v>0</v>
      </c>
      <c r="R156" s="348">
        <v>0</v>
      </c>
      <c r="S156" s="351">
        <v>0</v>
      </c>
      <c r="T156" s="351">
        <v>1936.58825683594</v>
      </c>
      <c r="U156" s="348" t="s">
        <v>18</v>
      </c>
      <c r="V156" s="348" t="s">
        <v>397</v>
      </c>
      <c r="W156" s="358">
        <v>0</v>
      </c>
      <c r="X156" s="354">
        <v>0.5</v>
      </c>
      <c r="Y156" s="354">
        <v>0</v>
      </c>
      <c r="Z156" s="354">
        <v>0</v>
      </c>
      <c r="AA156" s="359">
        <v>0</v>
      </c>
      <c r="AB156" s="176"/>
    </row>
    <row r="157" spans="1:28" s="75" customFormat="1" ht="14.4">
      <c r="A157" s="403" t="s">
        <v>17144</v>
      </c>
      <c r="B157" s="365" t="str">
        <f t="shared" si="4"/>
        <v>35</v>
      </c>
      <c r="C157" s="74" t="str">
        <f t="shared" si="5"/>
        <v>35039</v>
      </c>
      <c r="D157" s="74" t="str">
        <f>VLOOKUP(C157,fips_xref!$A$5:$B$16,2,FALSE)</f>
        <v>Rio Arriba</v>
      </c>
      <c r="E157" s="74" t="s">
        <v>17270</v>
      </c>
      <c r="F157" s="348">
        <v>1010</v>
      </c>
      <c r="G157" s="348" t="s">
        <v>17244</v>
      </c>
      <c r="H157" s="348">
        <v>3</v>
      </c>
      <c r="I157" s="348" t="s">
        <v>17331</v>
      </c>
      <c r="J157" s="351">
        <v>36.817338999999997</v>
      </c>
      <c r="K157" s="351">
        <v>-107.48995499999999</v>
      </c>
      <c r="L157" s="348" t="s">
        <v>17332</v>
      </c>
      <c r="M157" s="348"/>
      <c r="N157" s="348">
        <v>8.5343999862670898</v>
      </c>
      <c r="O157" s="348">
        <v>698.15002441406295</v>
      </c>
      <c r="P157" s="348">
        <v>72.237602233886705</v>
      </c>
      <c r="Q157" s="348">
        <v>0.87172799999999995</v>
      </c>
      <c r="R157" s="348" t="s">
        <v>17247</v>
      </c>
      <c r="S157" s="351">
        <v>0</v>
      </c>
      <c r="T157" s="351">
        <v>1924.49926757813</v>
      </c>
      <c r="U157" s="348" t="s">
        <v>18</v>
      </c>
      <c r="V157" s="348" t="s">
        <v>388</v>
      </c>
      <c r="W157" s="358">
        <v>5.0999999999999996</v>
      </c>
      <c r="X157" s="354">
        <v>0.5</v>
      </c>
      <c r="Y157" s="354">
        <v>0.9</v>
      </c>
      <c r="Z157" s="354">
        <v>0</v>
      </c>
      <c r="AA157" s="359">
        <v>0.1</v>
      </c>
      <c r="AB157" s="176"/>
    </row>
    <row r="158" spans="1:28" s="75" customFormat="1" ht="14.4">
      <c r="A158" s="403" t="s">
        <v>17144</v>
      </c>
      <c r="B158" s="365" t="str">
        <f t="shared" si="4"/>
        <v>35</v>
      </c>
      <c r="C158" s="74" t="str">
        <f t="shared" si="5"/>
        <v>35039</v>
      </c>
      <c r="D158" s="74" t="str">
        <f>VLOOKUP(C158,fips_xref!$A$5:$B$16,2,FALSE)</f>
        <v>Rio Arriba</v>
      </c>
      <c r="E158" s="74" t="s">
        <v>17270</v>
      </c>
      <c r="F158" s="348">
        <v>1010</v>
      </c>
      <c r="G158" s="348" t="s">
        <v>17244</v>
      </c>
      <c r="H158" s="348">
        <v>4</v>
      </c>
      <c r="I158" s="348" t="s">
        <v>17333</v>
      </c>
      <c r="J158" s="351">
        <v>36.817338999999997</v>
      </c>
      <c r="K158" s="351">
        <v>-107.48995499999999</v>
      </c>
      <c r="L158" s="348" t="s">
        <v>17332</v>
      </c>
      <c r="M158" s="348"/>
      <c r="N158" s="348">
        <v>7.9247999191284197</v>
      </c>
      <c r="O158" s="348">
        <v>840.36999511718795</v>
      </c>
      <c r="P158" s="348">
        <v>81.991203308105497</v>
      </c>
      <c r="Q158" s="348">
        <v>0.12801599999999999</v>
      </c>
      <c r="R158" s="348" t="s">
        <v>17247</v>
      </c>
      <c r="S158" s="351">
        <v>0</v>
      </c>
      <c r="T158" s="351">
        <v>1924.49926757813</v>
      </c>
      <c r="U158" s="348" t="s">
        <v>18</v>
      </c>
      <c r="V158" s="348" t="s">
        <v>391</v>
      </c>
      <c r="W158" s="358">
        <v>0.3</v>
      </c>
      <c r="X158" s="354">
        <v>0</v>
      </c>
      <c r="Y158" s="354">
        <v>0</v>
      </c>
      <c r="Z158" s="354">
        <v>0</v>
      </c>
      <c r="AA158" s="359">
        <v>0</v>
      </c>
      <c r="AB158" s="176"/>
    </row>
    <row r="159" spans="1:28" s="75" customFormat="1" ht="14.4">
      <c r="A159" s="403" t="s">
        <v>17144</v>
      </c>
      <c r="B159" s="365" t="str">
        <f t="shared" si="4"/>
        <v>35</v>
      </c>
      <c r="C159" s="74" t="str">
        <f t="shared" si="5"/>
        <v>35039</v>
      </c>
      <c r="D159" s="74" t="str">
        <f>VLOOKUP(C159,fips_xref!$A$5:$B$16,2,FALSE)</f>
        <v>Rio Arriba</v>
      </c>
      <c r="E159" s="74" t="s">
        <v>17270</v>
      </c>
      <c r="F159" s="348">
        <v>1010</v>
      </c>
      <c r="G159" s="348" t="s">
        <v>17244</v>
      </c>
      <c r="H159" s="348">
        <v>5</v>
      </c>
      <c r="I159" s="348" t="s">
        <v>17334</v>
      </c>
      <c r="J159" s="351">
        <v>36.817338999999997</v>
      </c>
      <c r="K159" s="351">
        <v>-107.48995499999999</v>
      </c>
      <c r="L159" s="348" t="s">
        <v>17332</v>
      </c>
      <c r="M159" s="348"/>
      <c r="N159" s="348">
        <v>8.5343999862670898</v>
      </c>
      <c r="O159" s="348">
        <v>693.71002197265602</v>
      </c>
      <c r="P159" s="348">
        <v>72.237602233886705</v>
      </c>
      <c r="Q159" s="348">
        <v>0.76200000000000001</v>
      </c>
      <c r="R159" s="348" t="s">
        <v>17247</v>
      </c>
      <c r="S159" s="351">
        <v>0</v>
      </c>
      <c r="T159" s="351">
        <v>1924.49926757813</v>
      </c>
      <c r="U159" s="348" t="s">
        <v>18</v>
      </c>
      <c r="V159" s="348" t="s">
        <v>388</v>
      </c>
      <c r="W159" s="358">
        <v>14.5</v>
      </c>
      <c r="X159" s="354">
        <v>5.2</v>
      </c>
      <c r="Y159" s="354">
        <v>17.7</v>
      </c>
      <c r="Z159" s="354">
        <v>0.6</v>
      </c>
      <c r="AA159" s="359">
        <v>1.1000000000000001</v>
      </c>
      <c r="AB159" s="176"/>
    </row>
    <row r="160" spans="1:28" s="75" customFormat="1" ht="14.4">
      <c r="A160" s="403" t="s">
        <v>17144</v>
      </c>
      <c r="B160" s="365" t="str">
        <f t="shared" si="4"/>
        <v>35</v>
      </c>
      <c r="C160" s="74" t="str">
        <f t="shared" si="5"/>
        <v>35039</v>
      </c>
      <c r="D160" s="74" t="str">
        <f>VLOOKUP(C160,fips_xref!$A$5:$B$16,2,FALSE)</f>
        <v>Rio Arriba</v>
      </c>
      <c r="E160" s="74" t="s">
        <v>17270</v>
      </c>
      <c r="F160" s="348">
        <v>1010</v>
      </c>
      <c r="G160" s="348" t="s">
        <v>17244</v>
      </c>
      <c r="H160" s="348">
        <v>6</v>
      </c>
      <c r="I160" s="348" t="s">
        <v>17335</v>
      </c>
      <c r="J160" s="351">
        <v>36.817338999999997</v>
      </c>
      <c r="K160" s="351">
        <v>-107.48995499999999</v>
      </c>
      <c r="L160" s="348" t="s">
        <v>17332</v>
      </c>
      <c r="M160" s="348"/>
      <c r="N160" s="348">
        <v>8.5343999862670898</v>
      </c>
      <c r="O160" s="348">
        <v>693.71002197265602</v>
      </c>
      <c r="P160" s="348">
        <v>72.237602233886705</v>
      </c>
      <c r="Q160" s="348">
        <v>0.76200000000000001</v>
      </c>
      <c r="R160" s="348" t="s">
        <v>17247</v>
      </c>
      <c r="S160" s="351">
        <v>0</v>
      </c>
      <c r="T160" s="351">
        <v>1924.49926757813</v>
      </c>
      <c r="U160" s="348" t="s">
        <v>18</v>
      </c>
      <c r="V160" s="348" t="s">
        <v>388</v>
      </c>
      <c r="W160" s="358">
        <v>14.1</v>
      </c>
      <c r="X160" s="354">
        <v>5.0999999999999996</v>
      </c>
      <c r="Y160" s="354">
        <v>17.3</v>
      </c>
      <c r="Z160" s="354">
        <v>0.5</v>
      </c>
      <c r="AA160" s="359">
        <v>1</v>
      </c>
      <c r="AB160" s="176"/>
    </row>
    <row r="161" spans="1:28" s="75" customFormat="1" ht="14.4">
      <c r="A161" s="403" t="s">
        <v>17144</v>
      </c>
      <c r="B161" s="365" t="str">
        <f t="shared" si="4"/>
        <v>35</v>
      </c>
      <c r="C161" s="74" t="str">
        <f t="shared" si="5"/>
        <v>35039</v>
      </c>
      <c r="D161" s="74" t="str">
        <f>VLOOKUP(C161,fips_xref!$A$5:$B$16,2,FALSE)</f>
        <v>Rio Arriba</v>
      </c>
      <c r="E161" s="74" t="s">
        <v>17270</v>
      </c>
      <c r="F161" s="348">
        <v>1010</v>
      </c>
      <c r="G161" s="348" t="s">
        <v>17244</v>
      </c>
      <c r="H161" s="348">
        <v>12</v>
      </c>
      <c r="I161" s="348" t="s">
        <v>17336</v>
      </c>
      <c r="J161" s="351">
        <v>36.817338999999997</v>
      </c>
      <c r="K161" s="351">
        <v>-107.48994999999999</v>
      </c>
      <c r="L161" s="348" t="s">
        <v>17332</v>
      </c>
      <c r="M161" s="348"/>
      <c r="N161" s="348">
        <v>0</v>
      </c>
      <c r="O161" s="348">
        <v>0</v>
      </c>
      <c r="P161" s="348">
        <v>0</v>
      </c>
      <c r="Q161" s="348">
        <v>0</v>
      </c>
      <c r="R161" s="348">
        <v>0</v>
      </c>
      <c r="S161" s="351">
        <v>0</v>
      </c>
      <c r="T161" s="351">
        <v>1924.5029296875</v>
      </c>
      <c r="U161" s="348" t="s">
        <v>18</v>
      </c>
      <c r="V161" s="348" t="s">
        <v>395</v>
      </c>
      <c r="W161" s="358">
        <v>0</v>
      </c>
      <c r="X161" s="354">
        <v>3.3</v>
      </c>
      <c r="Y161" s="354">
        <v>0</v>
      </c>
      <c r="Z161" s="354">
        <v>0</v>
      </c>
      <c r="AA161" s="359">
        <v>0</v>
      </c>
      <c r="AB161" s="176"/>
    </row>
    <row r="162" spans="1:28" s="75" customFormat="1" ht="14.4">
      <c r="A162" s="403" t="s">
        <v>17144</v>
      </c>
      <c r="B162" s="365" t="str">
        <f t="shared" si="4"/>
        <v>35</v>
      </c>
      <c r="C162" s="74" t="str">
        <f t="shared" si="5"/>
        <v>35039</v>
      </c>
      <c r="D162" s="74" t="str">
        <f>VLOOKUP(C162,fips_xref!$A$5:$B$16,2,FALSE)</f>
        <v>Rio Arriba</v>
      </c>
      <c r="E162" s="74" t="s">
        <v>17270</v>
      </c>
      <c r="F162" s="348">
        <v>1010</v>
      </c>
      <c r="G162" s="348" t="s">
        <v>17244</v>
      </c>
      <c r="H162" s="348">
        <v>29</v>
      </c>
      <c r="I162" s="348" t="s">
        <v>17337</v>
      </c>
      <c r="J162" s="351">
        <v>36.817338999999997</v>
      </c>
      <c r="K162" s="351">
        <v>-107.48995499999999</v>
      </c>
      <c r="L162" s="348" t="s">
        <v>17332</v>
      </c>
      <c r="M162" s="348"/>
      <c r="N162" s="348">
        <v>4.57200002670288</v>
      </c>
      <c r="O162" s="348">
        <v>683.15002441406295</v>
      </c>
      <c r="P162" s="348">
        <v>70.713600158691406</v>
      </c>
      <c r="Q162" s="348">
        <v>0.76200000000000001</v>
      </c>
      <c r="R162" s="348" t="s">
        <v>17247</v>
      </c>
      <c r="S162" s="351">
        <v>0</v>
      </c>
      <c r="T162" s="351">
        <v>1924.49926757813</v>
      </c>
      <c r="U162" s="348" t="s">
        <v>18</v>
      </c>
      <c r="V162" s="348" t="s">
        <v>388</v>
      </c>
      <c r="W162" s="358">
        <v>36.1</v>
      </c>
      <c r="X162" s="354">
        <v>14.3</v>
      </c>
      <c r="Y162" s="354">
        <v>46.8</v>
      </c>
      <c r="Z162" s="354">
        <v>0.4</v>
      </c>
      <c r="AA162" s="359">
        <v>0.8</v>
      </c>
      <c r="AB162" s="176"/>
    </row>
    <row r="163" spans="1:28" s="75" customFormat="1" ht="14.4">
      <c r="A163" s="403" t="s">
        <v>17144</v>
      </c>
      <c r="B163" s="365" t="str">
        <f t="shared" si="4"/>
        <v>35</v>
      </c>
      <c r="C163" s="74" t="str">
        <f t="shared" si="5"/>
        <v>35039</v>
      </c>
      <c r="D163" s="74" t="str">
        <f>VLOOKUP(C163,fips_xref!$A$5:$B$16,2,FALSE)</f>
        <v>Rio Arriba</v>
      </c>
      <c r="E163" s="74" t="s">
        <v>17270</v>
      </c>
      <c r="F163" s="348">
        <v>1010</v>
      </c>
      <c r="G163" s="348" t="s">
        <v>17244</v>
      </c>
      <c r="H163" s="348">
        <v>30</v>
      </c>
      <c r="I163" s="348" t="s">
        <v>17338</v>
      </c>
      <c r="J163" s="351">
        <v>36.817338999999997</v>
      </c>
      <c r="K163" s="351">
        <v>-107.48995499999999</v>
      </c>
      <c r="L163" s="348" t="s">
        <v>17332</v>
      </c>
      <c r="M163" s="348"/>
      <c r="N163" s="348">
        <v>4.57200002670288</v>
      </c>
      <c r="O163" s="348">
        <v>683.15002441406295</v>
      </c>
      <c r="P163" s="348">
        <v>70.713600158691406</v>
      </c>
      <c r="Q163" s="348">
        <v>0.76200000000000001</v>
      </c>
      <c r="R163" s="348" t="s">
        <v>17247</v>
      </c>
      <c r="S163" s="351">
        <v>0</v>
      </c>
      <c r="T163" s="351">
        <v>1924.49926757813</v>
      </c>
      <c r="U163" s="348" t="s">
        <v>18</v>
      </c>
      <c r="V163" s="348" t="s">
        <v>388</v>
      </c>
      <c r="W163" s="358">
        <v>39.799999999999997</v>
      </c>
      <c r="X163" s="354">
        <v>17</v>
      </c>
      <c r="Y163" s="354">
        <v>51.8</v>
      </c>
      <c r="Z163" s="354">
        <v>0.5</v>
      </c>
      <c r="AA163" s="359">
        <v>0.9</v>
      </c>
      <c r="AB163" s="176"/>
    </row>
    <row r="164" spans="1:28" s="75" customFormat="1" ht="14.4">
      <c r="A164" s="403" t="s">
        <v>17144</v>
      </c>
      <c r="B164" s="365" t="str">
        <f t="shared" si="4"/>
        <v>35</v>
      </c>
      <c r="C164" s="74" t="str">
        <f t="shared" si="5"/>
        <v>35039</v>
      </c>
      <c r="D164" s="74" t="str">
        <f>VLOOKUP(C164,fips_xref!$A$5:$B$16,2,FALSE)</f>
        <v>Rio Arriba</v>
      </c>
      <c r="E164" s="74" t="s">
        <v>17270</v>
      </c>
      <c r="F164" s="348">
        <v>1010</v>
      </c>
      <c r="G164" s="348" t="s">
        <v>17249</v>
      </c>
      <c r="H164" s="348">
        <v>1</v>
      </c>
      <c r="I164" s="348" t="s">
        <v>4346</v>
      </c>
      <c r="J164" s="351">
        <v>36.817338999999997</v>
      </c>
      <c r="K164" s="351">
        <v>-107.48994999999999</v>
      </c>
      <c r="L164" s="348" t="s">
        <v>17332</v>
      </c>
      <c r="M164" s="348"/>
      <c r="N164" s="348">
        <v>0</v>
      </c>
      <c r="O164" s="348">
        <v>0</v>
      </c>
      <c r="P164" s="348">
        <v>0</v>
      </c>
      <c r="Q164" s="348">
        <v>0</v>
      </c>
      <c r="R164" s="348">
        <v>0</v>
      </c>
      <c r="S164" s="351">
        <v>0</v>
      </c>
      <c r="T164" s="351">
        <v>1924.5029296875</v>
      </c>
      <c r="U164" s="348" t="s">
        <v>18</v>
      </c>
      <c r="V164" s="348" t="s">
        <v>397</v>
      </c>
      <c r="W164" s="358">
        <v>0</v>
      </c>
      <c r="X164" s="354">
        <v>0.2</v>
      </c>
      <c r="Y164" s="354">
        <v>0</v>
      </c>
      <c r="Z164" s="354">
        <v>0</v>
      </c>
      <c r="AA164" s="359">
        <v>0</v>
      </c>
      <c r="AB164" s="176"/>
    </row>
    <row r="165" spans="1:28" s="75" customFormat="1" ht="14.4">
      <c r="A165" s="403" t="s">
        <v>17144</v>
      </c>
      <c r="B165" s="365" t="str">
        <f t="shared" si="4"/>
        <v>35</v>
      </c>
      <c r="C165" s="74" t="str">
        <f t="shared" si="5"/>
        <v>35039</v>
      </c>
      <c r="D165" s="74" t="str">
        <f>VLOOKUP(C165,fips_xref!$A$5:$B$16,2,FALSE)</f>
        <v>Rio Arriba</v>
      </c>
      <c r="E165" s="74" t="s">
        <v>17270</v>
      </c>
      <c r="F165" s="348">
        <v>1010</v>
      </c>
      <c r="G165" s="348" t="s">
        <v>17249</v>
      </c>
      <c r="H165" s="348">
        <v>2</v>
      </c>
      <c r="I165" s="348" t="s">
        <v>17339</v>
      </c>
      <c r="J165" s="351">
        <v>36.817338999999997</v>
      </c>
      <c r="K165" s="351">
        <v>-107.48994999999999</v>
      </c>
      <c r="L165" s="348" t="s">
        <v>17332</v>
      </c>
      <c r="M165" s="348"/>
      <c r="N165" s="348">
        <v>0</v>
      </c>
      <c r="O165" s="348">
        <v>0</v>
      </c>
      <c r="P165" s="348">
        <v>0</v>
      </c>
      <c r="Q165" s="348">
        <v>0</v>
      </c>
      <c r="R165" s="348">
        <v>0</v>
      </c>
      <c r="S165" s="351">
        <v>0</v>
      </c>
      <c r="T165" s="351">
        <v>1924.5029296875</v>
      </c>
      <c r="U165" s="348" t="s">
        <v>18</v>
      </c>
      <c r="V165" s="348" t="s">
        <v>397</v>
      </c>
      <c r="W165" s="358">
        <v>0</v>
      </c>
      <c r="X165" s="354">
        <v>1</v>
      </c>
      <c r="Y165" s="354">
        <v>0</v>
      </c>
      <c r="Z165" s="354">
        <v>0</v>
      </c>
      <c r="AA165" s="359">
        <v>0</v>
      </c>
      <c r="AB165" s="176"/>
    </row>
    <row r="166" spans="1:28" s="75" customFormat="1" ht="14.4">
      <c r="A166" s="403" t="s">
        <v>17144</v>
      </c>
      <c r="B166" s="365" t="str">
        <f t="shared" si="4"/>
        <v>35</v>
      </c>
      <c r="C166" s="74" t="str">
        <f t="shared" si="5"/>
        <v>35039</v>
      </c>
      <c r="D166" s="74" t="str">
        <f>VLOOKUP(C166,fips_xref!$A$5:$B$16,2,FALSE)</f>
        <v>Rio Arriba</v>
      </c>
      <c r="E166" s="74" t="s">
        <v>17270</v>
      </c>
      <c r="F166" s="348">
        <v>1011</v>
      </c>
      <c r="G166" s="348" t="s">
        <v>17244</v>
      </c>
      <c r="H166" s="348">
        <v>2</v>
      </c>
      <c r="I166" s="348" t="s">
        <v>17296</v>
      </c>
      <c r="J166" s="351">
        <v>36.880257</v>
      </c>
      <c r="K166" s="351">
        <v>-107.401793</v>
      </c>
      <c r="L166" s="348" t="s">
        <v>17340</v>
      </c>
      <c r="M166" s="348"/>
      <c r="N166" s="348">
        <v>6.7055997848510698</v>
      </c>
      <c r="O166" s="348">
        <v>645.36999511718795</v>
      </c>
      <c r="P166" s="348">
        <v>47.518318176269503</v>
      </c>
      <c r="Q166" s="348">
        <v>0.31089600000000001</v>
      </c>
      <c r="R166" s="348" t="s">
        <v>17247</v>
      </c>
      <c r="S166" s="351">
        <v>0</v>
      </c>
      <c r="T166" s="351">
        <v>1921.25122070313</v>
      </c>
      <c r="U166" s="348" t="s">
        <v>213</v>
      </c>
      <c r="V166" s="348" t="s">
        <v>392</v>
      </c>
      <c r="W166" s="358">
        <v>11.4</v>
      </c>
      <c r="X166" s="354">
        <v>12.7</v>
      </c>
      <c r="Y166" s="354">
        <v>35.1</v>
      </c>
      <c r="Z166" s="354">
        <v>0</v>
      </c>
      <c r="AA166" s="359">
        <v>0.5</v>
      </c>
      <c r="AB166" s="176"/>
    </row>
    <row r="167" spans="1:28" s="75" customFormat="1" ht="14.4">
      <c r="A167" s="403" t="s">
        <v>17144</v>
      </c>
      <c r="B167" s="365" t="str">
        <f t="shared" si="4"/>
        <v>35</v>
      </c>
      <c r="C167" s="74" t="str">
        <f t="shared" si="5"/>
        <v>35039</v>
      </c>
      <c r="D167" s="74" t="str">
        <f>VLOOKUP(C167,fips_xref!$A$5:$B$16,2,FALSE)</f>
        <v>Rio Arriba</v>
      </c>
      <c r="E167" s="74" t="s">
        <v>17270</v>
      </c>
      <c r="F167" s="348">
        <v>1011</v>
      </c>
      <c r="G167" s="348" t="s">
        <v>17244</v>
      </c>
      <c r="H167" s="348">
        <v>4</v>
      </c>
      <c r="I167" s="348" t="s">
        <v>17296</v>
      </c>
      <c r="J167" s="351">
        <v>36.880257</v>
      </c>
      <c r="K167" s="351">
        <v>-107.401793</v>
      </c>
      <c r="L167" s="348" t="s">
        <v>17340</v>
      </c>
      <c r="M167" s="348"/>
      <c r="N167" s="348">
        <v>6.7055997848510698</v>
      </c>
      <c r="O167" s="348">
        <v>645.36999511718795</v>
      </c>
      <c r="P167" s="348">
        <v>47.518318176269503</v>
      </c>
      <c r="Q167" s="348">
        <v>0.31089600000000001</v>
      </c>
      <c r="R167" s="348" t="s">
        <v>17247</v>
      </c>
      <c r="S167" s="351">
        <v>0</v>
      </c>
      <c r="T167" s="351">
        <v>1921.25122070313</v>
      </c>
      <c r="U167" s="348" t="s">
        <v>213</v>
      </c>
      <c r="V167" s="348" t="s">
        <v>392</v>
      </c>
      <c r="W167" s="358">
        <v>11.7</v>
      </c>
      <c r="X167" s="354">
        <v>13</v>
      </c>
      <c r="Y167" s="354">
        <v>36</v>
      </c>
      <c r="Z167" s="354">
        <v>0</v>
      </c>
      <c r="AA167" s="359">
        <v>0.5</v>
      </c>
      <c r="AB167" s="176"/>
    </row>
    <row r="168" spans="1:28" s="75" customFormat="1" ht="14.4">
      <c r="A168" s="403" t="s">
        <v>17144</v>
      </c>
      <c r="B168" s="365" t="str">
        <f t="shared" si="4"/>
        <v>35</v>
      </c>
      <c r="C168" s="74" t="str">
        <f t="shared" si="5"/>
        <v>35039</v>
      </c>
      <c r="D168" s="74" t="str">
        <f>VLOOKUP(C168,fips_xref!$A$5:$B$16,2,FALSE)</f>
        <v>Rio Arriba</v>
      </c>
      <c r="E168" s="74" t="s">
        <v>17270</v>
      </c>
      <c r="F168" s="348">
        <v>1011</v>
      </c>
      <c r="G168" s="348" t="s">
        <v>17244</v>
      </c>
      <c r="H168" s="348">
        <v>5</v>
      </c>
      <c r="I168" s="348" t="s">
        <v>17341</v>
      </c>
      <c r="J168" s="351">
        <v>36.880257</v>
      </c>
      <c r="K168" s="351">
        <v>-107.401793</v>
      </c>
      <c r="L168" s="348" t="s">
        <v>17340</v>
      </c>
      <c r="M168" s="348"/>
      <c r="N168" s="348">
        <v>3.0480000972747798</v>
      </c>
      <c r="O168" s="348">
        <v>588.71002197265602</v>
      </c>
      <c r="P168" s="348">
        <v>1.85927999019623</v>
      </c>
      <c r="Q168" s="348">
        <v>0.30480000000000002</v>
      </c>
      <c r="R168" s="348" t="s">
        <v>17247</v>
      </c>
      <c r="S168" s="351">
        <v>0</v>
      </c>
      <c r="T168" s="351">
        <v>1921.25122070313</v>
      </c>
      <c r="U168" s="348" t="s">
        <v>213</v>
      </c>
      <c r="V168" s="348" t="s">
        <v>394</v>
      </c>
      <c r="W168" s="358">
        <v>0</v>
      </c>
      <c r="X168" s="354">
        <v>1.4</v>
      </c>
      <c r="Y168" s="354">
        <v>0</v>
      </c>
      <c r="Z168" s="354">
        <v>0</v>
      </c>
      <c r="AA168" s="359">
        <v>0</v>
      </c>
      <c r="AB168" s="176"/>
    </row>
    <row r="169" spans="1:28" s="75" customFormat="1" ht="14.4">
      <c r="A169" s="403" t="s">
        <v>17144</v>
      </c>
      <c r="B169" s="365" t="str">
        <f t="shared" si="4"/>
        <v>35</v>
      </c>
      <c r="C169" s="74" t="str">
        <f t="shared" si="5"/>
        <v>35039</v>
      </c>
      <c r="D169" s="74" t="str">
        <f>VLOOKUP(C169,fips_xref!$A$5:$B$16,2,FALSE)</f>
        <v>Rio Arriba</v>
      </c>
      <c r="E169" s="74" t="s">
        <v>17270</v>
      </c>
      <c r="F169" s="348">
        <v>1011</v>
      </c>
      <c r="G169" s="348" t="s">
        <v>17244</v>
      </c>
      <c r="H169" s="348">
        <v>7</v>
      </c>
      <c r="I169" s="348" t="s">
        <v>17296</v>
      </c>
      <c r="J169" s="351">
        <v>36.880257</v>
      </c>
      <c r="K169" s="351">
        <v>-107.401793</v>
      </c>
      <c r="L169" s="348" t="s">
        <v>17340</v>
      </c>
      <c r="M169" s="348"/>
      <c r="N169" s="348">
        <v>6.7055997848510698</v>
      </c>
      <c r="O169" s="348">
        <v>645.36999511718795</v>
      </c>
      <c r="P169" s="348">
        <v>47.518318176269503</v>
      </c>
      <c r="Q169" s="348">
        <v>0.31089600000000001</v>
      </c>
      <c r="R169" s="348" t="s">
        <v>17247</v>
      </c>
      <c r="S169" s="351">
        <v>0</v>
      </c>
      <c r="T169" s="351">
        <v>1921.25122070313</v>
      </c>
      <c r="U169" s="348" t="s">
        <v>213</v>
      </c>
      <c r="V169" s="348" t="s">
        <v>392</v>
      </c>
      <c r="W169" s="358">
        <v>7.6</v>
      </c>
      <c r="X169" s="354">
        <v>3.1</v>
      </c>
      <c r="Y169" s="354">
        <v>1.7</v>
      </c>
      <c r="Z169" s="354">
        <v>0</v>
      </c>
      <c r="AA169" s="359">
        <v>0.3</v>
      </c>
      <c r="AB169" s="176"/>
    </row>
    <row r="170" spans="1:28" s="75" customFormat="1" ht="14.4">
      <c r="A170" s="403" t="s">
        <v>17144</v>
      </c>
      <c r="B170" s="365" t="str">
        <f t="shared" si="4"/>
        <v>35</v>
      </c>
      <c r="C170" s="74" t="str">
        <f t="shared" si="5"/>
        <v>35039</v>
      </c>
      <c r="D170" s="74" t="str">
        <f>VLOOKUP(C170,fips_xref!$A$5:$B$16,2,FALSE)</f>
        <v>Rio Arriba</v>
      </c>
      <c r="E170" s="74" t="s">
        <v>17270</v>
      </c>
      <c r="F170" s="348">
        <v>1011</v>
      </c>
      <c r="G170" s="348" t="s">
        <v>17244</v>
      </c>
      <c r="H170" s="348">
        <v>9</v>
      </c>
      <c r="I170" s="348" t="s">
        <v>17296</v>
      </c>
      <c r="J170" s="351">
        <v>36.880257</v>
      </c>
      <c r="K170" s="351">
        <v>-107.401793</v>
      </c>
      <c r="L170" s="348" t="s">
        <v>17340</v>
      </c>
      <c r="M170" s="348"/>
      <c r="N170" s="348">
        <v>6.7055997848510698</v>
      </c>
      <c r="O170" s="348">
        <v>645.36999511718795</v>
      </c>
      <c r="P170" s="348">
        <v>47.518318176269503</v>
      </c>
      <c r="Q170" s="348">
        <v>0.31089600000000001</v>
      </c>
      <c r="R170" s="348" t="s">
        <v>17247</v>
      </c>
      <c r="S170" s="351">
        <v>0</v>
      </c>
      <c r="T170" s="351">
        <v>1921.25122070313</v>
      </c>
      <c r="U170" s="348" t="s">
        <v>213</v>
      </c>
      <c r="V170" s="348" t="s">
        <v>392</v>
      </c>
      <c r="W170" s="358">
        <v>11.5</v>
      </c>
      <c r="X170" s="354">
        <v>4.7</v>
      </c>
      <c r="Y170" s="354">
        <v>2.6</v>
      </c>
      <c r="Z170" s="354">
        <v>0</v>
      </c>
      <c r="AA170" s="359">
        <v>0.5</v>
      </c>
      <c r="AB170" s="176"/>
    </row>
    <row r="171" spans="1:28" s="75" customFormat="1" ht="14.4">
      <c r="A171" s="403" t="s">
        <v>17144</v>
      </c>
      <c r="B171" s="365" t="str">
        <f t="shared" si="4"/>
        <v>35</v>
      </c>
      <c r="C171" s="74" t="str">
        <f t="shared" si="5"/>
        <v>35039</v>
      </c>
      <c r="D171" s="74" t="str">
        <f>VLOOKUP(C171,fips_xref!$A$5:$B$16,2,FALSE)</f>
        <v>Rio Arriba</v>
      </c>
      <c r="E171" s="74" t="s">
        <v>17270</v>
      </c>
      <c r="F171" s="348">
        <v>1011</v>
      </c>
      <c r="G171" s="348" t="s">
        <v>17244</v>
      </c>
      <c r="H171" s="348">
        <v>10</v>
      </c>
      <c r="I171" s="348" t="s">
        <v>17296</v>
      </c>
      <c r="J171" s="351">
        <v>36.880257</v>
      </c>
      <c r="K171" s="351">
        <v>-107.401793</v>
      </c>
      <c r="L171" s="348" t="s">
        <v>17340</v>
      </c>
      <c r="M171" s="348"/>
      <c r="N171" s="348">
        <v>6.7055997848510698</v>
      </c>
      <c r="O171" s="348">
        <v>645.36999511718795</v>
      </c>
      <c r="P171" s="348">
        <v>47.518318176269503</v>
      </c>
      <c r="Q171" s="348">
        <v>0.31089600000000001</v>
      </c>
      <c r="R171" s="348" t="s">
        <v>17247</v>
      </c>
      <c r="S171" s="351">
        <v>0</v>
      </c>
      <c r="T171" s="351">
        <v>1921.25122070313</v>
      </c>
      <c r="U171" s="348" t="s">
        <v>213</v>
      </c>
      <c r="V171" s="348" t="s">
        <v>392</v>
      </c>
      <c r="W171" s="358">
        <v>11.6</v>
      </c>
      <c r="X171" s="354">
        <v>4.7</v>
      </c>
      <c r="Y171" s="354">
        <v>2.6</v>
      </c>
      <c r="Z171" s="354">
        <v>0</v>
      </c>
      <c r="AA171" s="359">
        <v>0.5</v>
      </c>
      <c r="AB171" s="176"/>
    </row>
    <row r="172" spans="1:28" s="75" customFormat="1" ht="14.4">
      <c r="A172" s="403" t="s">
        <v>17144</v>
      </c>
      <c r="B172" s="365" t="str">
        <f t="shared" si="4"/>
        <v>35</v>
      </c>
      <c r="C172" s="74" t="str">
        <f t="shared" si="5"/>
        <v>35039</v>
      </c>
      <c r="D172" s="74" t="str">
        <f>VLOOKUP(C172,fips_xref!$A$5:$B$16,2,FALSE)</f>
        <v>Rio Arriba</v>
      </c>
      <c r="E172" s="74" t="s">
        <v>17270</v>
      </c>
      <c r="F172" s="348">
        <v>1011</v>
      </c>
      <c r="G172" s="348" t="s">
        <v>17244</v>
      </c>
      <c r="H172" s="348">
        <v>11</v>
      </c>
      <c r="I172" s="348" t="s">
        <v>17296</v>
      </c>
      <c r="J172" s="351">
        <v>36.880257</v>
      </c>
      <c r="K172" s="351">
        <v>-107.401793</v>
      </c>
      <c r="L172" s="348" t="s">
        <v>17340</v>
      </c>
      <c r="M172" s="348"/>
      <c r="N172" s="348">
        <v>6.7055997848510698</v>
      </c>
      <c r="O172" s="348">
        <v>645.36999511718795</v>
      </c>
      <c r="P172" s="348">
        <v>47.518318176269503</v>
      </c>
      <c r="Q172" s="348">
        <v>0.31089600000000001</v>
      </c>
      <c r="R172" s="348" t="s">
        <v>17247</v>
      </c>
      <c r="S172" s="351">
        <v>0</v>
      </c>
      <c r="T172" s="351">
        <v>1921.25122070313</v>
      </c>
      <c r="U172" s="348" t="s">
        <v>213</v>
      </c>
      <c r="V172" s="348" t="s">
        <v>392</v>
      </c>
      <c r="W172" s="358">
        <v>11.6</v>
      </c>
      <c r="X172" s="354">
        <v>4.7</v>
      </c>
      <c r="Y172" s="354">
        <v>2.6</v>
      </c>
      <c r="Z172" s="354">
        <v>0</v>
      </c>
      <c r="AA172" s="359">
        <v>0.5</v>
      </c>
      <c r="AB172" s="176"/>
    </row>
    <row r="173" spans="1:28" s="75" customFormat="1" ht="14.4">
      <c r="A173" s="403" t="s">
        <v>17144</v>
      </c>
      <c r="B173" s="365" t="str">
        <f t="shared" si="4"/>
        <v>35</v>
      </c>
      <c r="C173" s="74" t="str">
        <f t="shared" si="5"/>
        <v>35039</v>
      </c>
      <c r="D173" s="74" t="str">
        <f>VLOOKUP(C173,fips_xref!$A$5:$B$16,2,FALSE)</f>
        <v>Rio Arriba</v>
      </c>
      <c r="E173" s="74" t="s">
        <v>17270</v>
      </c>
      <c r="F173" s="348">
        <v>1011</v>
      </c>
      <c r="G173" s="348" t="s">
        <v>17244</v>
      </c>
      <c r="H173" s="348">
        <v>12</v>
      </c>
      <c r="I173" s="348" t="s">
        <v>17296</v>
      </c>
      <c r="J173" s="351">
        <v>36.880257</v>
      </c>
      <c r="K173" s="351">
        <v>-107.401793</v>
      </c>
      <c r="L173" s="348" t="s">
        <v>17340</v>
      </c>
      <c r="M173" s="348"/>
      <c r="N173" s="348">
        <v>6.7055997848510698</v>
      </c>
      <c r="O173" s="348">
        <v>645.36999511718795</v>
      </c>
      <c r="P173" s="348">
        <v>47.518318176269503</v>
      </c>
      <c r="Q173" s="348">
        <v>0.31089600000000001</v>
      </c>
      <c r="R173" s="348" t="s">
        <v>17247</v>
      </c>
      <c r="S173" s="351">
        <v>0</v>
      </c>
      <c r="T173" s="351">
        <v>1921.25122070313</v>
      </c>
      <c r="U173" s="348" t="s">
        <v>213</v>
      </c>
      <c r="V173" s="348" t="s">
        <v>392</v>
      </c>
      <c r="W173" s="358">
        <v>11.6</v>
      </c>
      <c r="X173" s="354">
        <v>4.7</v>
      </c>
      <c r="Y173" s="354">
        <v>2.6</v>
      </c>
      <c r="Z173" s="354">
        <v>0</v>
      </c>
      <c r="AA173" s="359">
        <v>0.5</v>
      </c>
      <c r="AB173" s="176"/>
    </row>
    <row r="174" spans="1:28" s="75" customFormat="1" ht="14.4">
      <c r="A174" s="403" t="s">
        <v>17144</v>
      </c>
      <c r="B174" s="365" t="str">
        <f t="shared" si="4"/>
        <v>35</v>
      </c>
      <c r="C174" s="74" t="str">
        <f t="shared" si="5"/>
        <v>35039</v>
      </c>
      <c r="D174" s="74" t="str">
        <f>VLOOKUP(C174,fips_xref!$A$5:$B$16,2,FALSE)</f>
        <v>Rio Arriba</v>
      </c>
      <c r="E174" s="74" t="s">
        <v>17270</v>
      </c>
      <c r="F174" s="348">
        <v>1011</v>
      </c>
      <c r="G174" s="348" t="s">
        <v>17244</v>
      </c>
      <c r="H174" s="348">
        <v>13</v>
      </c>
      <c r="I174" s="348" t="s">
        <v>17342</v>
      </c>
      <c r="J174" s="351">
        <v>36.880257</v>
      </c>
      <c r="K174" s="351">
        <v>-107.401793</v>
      </c>
      <c r="L174" s="348" t="s">
        <v>17340</v>
      </c>
      <c r="M174" s="348"/>
      <c r="N174" s="348">
        <v>5.9436001777648899</v>
      </c>
      <c r="O174" s="348">
        <v>737.03997802734398</v>
      </c>
      <c r="P174" s="348">
        <v>44.683681488037102</v>
      </c>
      <c r="Q174" s="348">
        <v>0.30480000000000002</v>
      </c>
      <c r="R174" s="348" t="s">
        <v>17247</v>
      </c>
      <c r="S174" s="351">
        <v>0</v>
      </c>
      <c r="T174" s="351">
        <v>1921.25122070313</v>
      </c>
      <c r="U174" s="348" t="s">
        <v>213</v>
      </c>
      <c r="V174" s="348" t="s">
        <v>392</v>
      </c>
      <c r="W174" s="358">
        <v>10</v>
      </c>
      <c r="X174" s="354">
        <v>0.4</v>
      </c>
      <c r="Y174" s="354">
        <v>0.9</v>
      </c>
      <c r="Z174" s="354">
        <v>0</v>
      </c>
      <c r="AA174" s="359">
        <v>0.3</v>
      </c>
      <c r="AB174" s="176"/>
    </row>
    <row r="175" spans="1:28" s="75" customFormat="1" ht="14.4">
      <c r="A175" s="403" t="s">
        <v>17144</v>
      </c>
      <c r="B175" s="365" t="str">
        <f t="shared" si="4"/>
        <v>35</v>
      </c>
      <c r="C175" s="74" t="str">
        <f t="shared" si="5"/>
        <v>35039</v>
      </c>
      <c r="D175" s="74" t="str">
        <f>VLOOKUP(C175,fips_xref!$A$5:$B$16,2,FALSE)</f>
        <v>Rio Arriba</v>
      </c>
      <c r="E175" s="74" t="s">
        <v>17270</v>
      </c>
      <c r="F175" s="348">
        <v>1011</v>
      </c>
      <c r="G175" s="348" t="s">
        <v>17244</v>
      </c>
      <c r="H175" s="348">
        <v>21</v>
      </c>
      <c r="I175" s="348" t="s">
        <v>17343</v>
      </c>
      <c r="J175" s="351">
        <v>36.880257</v>
      </c>
      <c r="K175" s="351">
        <v>-107.401793</v>
      </c>
      <c r="L175" s="348" t="s">
        <v>17340</v>
      </c>
      <c r="M175" s="348"/>
      <c r="N175" s="348">
        <v>3.0480000972747798</v>
      </c>
      <c r="O175" s="348">
        <v>588.71002197265602</v>
      </c>
      <c r="P175" s="348">
        <v>1.5544799566268901</v>
      </c>
      <c r="Q175" s="348">
        <v>0.2286</v>
      </c>
      <c r="R175" s="348" t="s">
        <v>17247</v>
      </c>
      <c r="S175" s="351">
        <v>0</v>
      </c>
      <c r="T175" s="351">
        <v>1921.25122070313</v>
      </c>
      <c r="U175" s="348" t="s">
        <v>213</v>
      </c>
      <c r="V175" s="348" t="s">
        <v>394</v>
      </c>
      <c r="W175" s="358">
        <v>0</v>
      </c>
      <c r="X175" s="354">
        <v>0.8</v>
      </c>
      <c r="Y175" s="354">
        <v>0</v>
      </c>
      <c r="Z175" s="354">
        <v>0</v>
      </c>
      <c r="AA175" s="359">
        <v>0</v>
      </c>
      <c r="AB175" s="176"/>
    </row>
    <row r="176" spans="1:28" s="75" customFormat="1" ht="14.4">
      <c r="A176" s="403" t="s">
        <v>17144</v>
      </c>
      <c r="B176" s="365" t="str">
        <f t="shared" si="4"/>
        <v>35</v>
      </c>
      <c r="C176" s="74" t="str">
        <f t="shared" si="5"/>
        <v>35039</v>
      </c>
      <c r="D176" s="74" t="str">
        <f>VLOOKUP(C176,fips_xref!$A$5:$B$16,2,FALSE)</f>
        <v>Rio Arriba</v>
      </c>
      <c r="E176" s="74" t="s">
        <v>17270</v>
      </c>
      <c r="F176" s="348">
        <v>1011</v>
      </c>
      <c r="G176" s="348" t="s">
        <v>17244</v>
      </c>
      <c r="H176" s="348">
        <v>24</v>
      </c>
      <c r="I176" s="348" t="s">
        <v>17314</v>
      </c>
      <c r="J176" s="351">
        <v>36.880257</v>
      </c>
      <c r="K176" s="351">
        <v>-107.401793</v>
      </c>
      <c r="L176" s="348" t="s">
        <v>17340</v>
      </c>
      <c r="M176" s="348"/>
      <c r="N176" s="348">
        <v>3.0480000972747798</v>
      </c>
      <c r="O176" s="348">
        <v>588.71002197265602</v>
      </c>
      <c r="P176" s="348">
        <v>1.85927999019623</v>
      </c>
      <c r="Q176" s="348">
        <v>0.30480000000000002</v>
      </c>
      <c r="R176" s="348" t="s">
        <v>17247</v>
      </c>
      <c r="S176" s="351">
        <v>0</v>
      </c>
      <c r="T176" s="351">
        <v>1921.25122070313</v>
      </c>
      <c r="U176" s="348" t="s">
        <v>213</v>
      </c>
      <c r="V176" s="348" t="s">
        <v>405</v>
      </c>
      <c r="W176" s="358">
        <v>0.2</v>
      </c>
      <c r="X176" s="354">
        <v>0</v>
      </c>
      <c r="Y176" s="354">
        <v>0.2</v>
      </c>
      <c r="Z176" s="354">
        <v>0</v>
      </c>
      <c r="AA176" s="359">
        <v>0.1</v>
      </c>
      <c r="AB176" s="176"/>
    </row>
    <row r="177" spans="1:28" s="75" customFormat="1" ht="14.4">
      <c r="A177" s="403" t="s">
        <v>17144</v>
      </c>
      <c r="B177" s="365" t="str">
        <f t="shared" si="4"/>
        <v>35</v>
      </c>
      <c r="C177" s="74" t="str">
        <f t="shared" si="5"/>
        <v>35039</v>
      </c>
      <c r="D177" s="74" t="str">
        <f>VLOOKUP(C177,fips_xref!$A$5:$B$16,2,FALSE)</f>
        <v>Rio Arriba</v>
      </c>
      <c r="E177" s="74" t="s">
        <v>17270</v>
      </c>
      <c r="F177" s="348">
        <v>1011</v>
      </c>
      <c r="G177" s="348" t="s">
        <v>17244</v>
      </c>
      <c r="H177" s="348">
        <v>26</v>
      </c>
      <c r="I177" s="348" t="s">
        <v>17314</v>
      </c>
      <c r="J177" s="351">
        <v>36.880257</v>
      </c>
      <c r="K177" s="351">
        <v>-107.401793</v>
      </c>
      <c r="L177" s="348" t="s">
        <v>17340</v>
      </c>
      <c r="M177" s="348"/>
      <c r="N177" s="348">
        <v>3.0480000972747798</v>
      </c>
      <c r="O177" s="348">
        <v>588.71002197265602</v>
      </c>
      <c r="P177" s="348">
        <v>1.85927999019623</v>
      </c>
      <c r="Q177" s="348">
        <v>0.20421600000000001</v>
      </c>
      <c r="R177" s="348" t="s">
        <v>17247</v>
      </c>
      <c r="S177" s="351">
        <v>0</v>
      </c>
      <c r="T177" s="351">
        <v>1921.25122070313</v>
      </c>
      <c r="U177" s="348" t="s">
        <v>213</v>
      </c>
      <c r="V177" s="348" t="s">
        <v>405</v>
      </c>
      <c r="W177" s="358">
        <v>0.2</v>
      </c>
      <c r="X177" s="354">
        <v>0</v>
      </c>
      <c r="Y177" s="354">
        <v>0.2</v>
      </c>
      <c r="Z177" s="354">
        <v>0</v>
      </c>
      <c r="AA177" s="359">
        <v>0</v>
      </c>
      <c r="AB177" s="176"/>
    </row>
    <row r="178" spans="1:28" s="75" customFormat="1" ht="14.4">
      <c r="A178" s="403" t="s">
        <v>17144</v>
      </c>
      <c r="B178" s="365" t="str">
        <f t="shared" si="4"/>
        <v>35</v>
      </c>
      <c r="C178" s="74" t="str">
        <f t="shared" si="5"/>
        <v>35039</v>
      </c>
      <c r="D178" s="74" t="str">
        <f>VLOOKUP(C178,fips_xref!$A$5:$B$16,2,FALSE)</f>
        <v>Rio Arriba</v>
      </c>
      <c r="E178" s="74" t="s">
        <v>17270</v>
      </c>
      <c r="F178" s="348">
        <v>1011</v>
      </c>
      <c r="G178" s="348" t="s">
        <v>17249</v>
      </c>
      <c r="H178" s="348">
        <v>1</v>
      </c>
      <c r="I178" s="348" t="s">
        <v>4598</v>
      </c>
      <c r="J178" s="351">
        <v>36.880130999999999</v>
      </c>
      <c r="K178" s="351">
        <v>-107.402469</v>
      </c>
      <c r="L178" s="348" t="s">
        <v>17340</v>
      </c>
      <c r="M178" s="348"/>
      <c r="N178" s="348">
        <v>0</v>
      </c>
      <c r="O178" s="348">
        <v>0</v>
      </c>
      <c r="P178" s="348">
        <v>0</v>
      </c>
      <c r="Q178" s="348">
        <v>0</v>
      </c>
      <c r="R178" s="348">
        <v>0</v>
      </c>
      <c r="S178" s="351">
        <v>0</v>
      </c>
      <c r="T178" s="351">
        <v>1918.97631835938</v>
      </c>
      <c r="U178" s="348" t="s">
        <v>213</v>
      </c>
      <c r="V178" s="348" t="s">
        <v>403</v>
      </c>
      <c r="W178" s="358">
        <v>0</v>
      </c>
      <c r="X178" s="354">
        <v>0.1</v>
      </c>
      <c r="Y178" s="354">
        <v>0</v>
      </c>
      <c r="Z178" s="354">
        <v>0</v>
      </c>
      <c r="AA178" s="359">
        <v>0</v>
      </c>
      <c r="AB178" s="176"/>
    </row>
    <row r="179" spans="1:28" s="75" customFormat="1" ht="14.4">
      <c r="A179" s="403" t="s">
        <v>17144</v>
      </c>
      <c r="B179" s="365" t="str">
        <f t="shared" si="4"/>
        <v>35</v>
      </c>
      <c r="C179" s="74" t="str">
        <f t="shared" si="5"/>
        <v>35039</v>
      </c>
      <c r="D179" s="74" t="str">
        <f>VLOOKUP(C179,fips_xref!$A$5:$B$16,2,FALSE)</f>
        <v>Rio Arriba</v>
      </c>
      <c r="E179" s="74" t="s">
        <v>17270</v>
      </c>
      <c r="F179" s="348">
        <v>1011</v>
      </c>
      <c r="G179" s="348" t="s">
        <v>17249</v>
      </c>
      <c r="H179" s="348">
        <v>2</v>
      </c>
      <c r="I179" s="348" t="s">
        <v>17295</v>
      </c>
      <c r="J179" s="351">
        <v>36.880130999999999</v>
      </c>
      <c r="K179" s="351">
        <v>-107.402469</v>
      </c>
      <c r="L179" s="348" t="s">
        <v>17340</v>
      </c>
      <c r="M179" s="348"/>
      <c r="N179" s="348">
        <v>0</v>
      </c>
      <c r="O179" s="348">
        <v>0</v>
      </c>
      <c r="P179" s="348">
        <v>0</v>
      </c>
      <c r="Q179" s="348">
        <v>0</v>
      </c>
      <c r="R179" s="348">
        <v>0</v>
      </c>
      <c r="S179" s="351">
        <v>0</v>
      </c>
      <c r="T179" s="351">
        <v>1918.97631835938</v>
      </c>
      <c r="U179" s="348" t="s">
        <v>213</v>
      </c>
      <c r="V179" s="348" t="s">
        <v>397</v>
      </c>
      <c r="W179" s="358">
        <v>0</v>
      </c>
      <c r="X179" s="354">
        <v>0.5</v>
      </c>
      <c r="Y179" s="354">
        <v>0</v>
      </c>
      <c r="Z179" s="354">
        <v>0</v>
      </c>
      <c r="AA179" s="359">
        <v>0</v>
      </c>
      <c r="AB179" s="176"/>
    </row>
    <row r="180" spans="1:28" s="75" customFormat="1" ht="14.4">
      <c r="A180" s="403" t="s">
        <v>17144</v>
      </c>
      <c r="B180" s="365" t="str">
        <f t="shared" si="4"/>
        <v>35</v>
      </c>
      <c r="C180" s="74" t="str">
        <f t="shared" si="5"/>
        <v>35039</v>
      </c>
      <c r="D180" s="74" t="str">
        <f>VLOOKUP(C180,fips_xref!$A$5:$B$16,2,FALSE)</f>
        <v>Rio Arriba</v>
      </c>
      <c r="E180" s="74" t="s">
        <v>17270</v>
      </c>
      <c r="F180" s="348">
        <v>1013</v>
      </c>
      <c r="G180" s="348" t="s">
        <v>17244</v>
      </c>
      <c r="H180" s="348">
        <v>1</v>
      </c>
      <c r="I180" s="348" t="s">
        <v>17344</v>
      </c>
      <c r="J180" s="351">
        <v>36.704394000000001</v>
      </c>
      <c r="K180" s="351">
        <v>-107.495266</v>
      </c>
      <c r="L180" s="348" t="s">
        <v>17345</v>
      </c>
      <c r="M180" s="348"/>
      <c r="N180" s="348">
        <v>6.7055997848510698</v>
      </c>
      <c r="O180" s="348">
        <v>625.92999267578102</v>
      </c>
      <c r="P180" s="348">
        <v>37.734241485595703</v>
      </c>
      <c r="Q180" s="348">
        <v>0.31089600000000001</v>
      </c>
      <c r="R180" s="348" t="s">
        <v>17247</v>
      </c>
      <c r="S180" s="351">
        <v>0</v>
      </c>
      <c r="T180" s="351">
        <v>1913.95568847656</v>
      </c>
      <c r="U180" s="348" t="s">
        <v>18</v>
      </c>
      <c r="V180" s="348" t="s">
        <v>392</v>
      </c>
      <c r="W180" s="358">
        <v>0.9</v>
      </c>
      <c r="X180" s="354">
        <v>0.6</v>
      </c>
      <c r="Y180" s="354">
        <v>1.5</v>
      </c>
      <c r="Z180" s="354">
        <v>0</v>
      </c>
      <c r="AA180" s="359">
        <v>0</v>
      </c>
      <c r="AB180" s="176"/>
    </row>
    <row r="181" spans="1:28" s="75" customFormat="1" ht="14.4">
      <c r="A181" s="403" t="s">
        <v>17144</v>
      </c>
      <c r="B181" s="365" t="str">
        <f t="shared" si="4"/>
        <v>35</v>
      </c>
      <c r="C181" s="74" t="str">
        <f t="shared" si="5"/>
        <v>35039</v>
      </c>
      <c r="D181" s="74" t="str">
        <f>VLOOKUP(C181,fips_xref!$A$5:$B$16,2,FALSE)</f>
        <v>Rio Arriba</v>
      </c>
      <c r="E181" s="74" t="s">
        <v>17270</v>
      </c>
      <c r="F181" s="348">
        <v>1013</v>
      </c>
      <c r="G181" s="348" t="s">
        <v>17244</v>
      </c>
      <c r="H181" s="348">
        <v>2</v>
      </c>
      <c r="I181" s="348" t="s">
        <v>17344</v>
      </c>
      <c r="J181" s="351">
        <v>36.704394000000001</v>
      </c>
      <c r="K181" s="351">
        <v>-107.495266</v>
      </c>
      <c r="L181" s="348" t="s">
        <v>17345</v>
      </c>
      <c r="M181" s="348"/>
      <c r="N181" s="348">
        <v>6.7055997848510698</v>
      </c>
      <c r="O181" s="348">
        <v>625.92999267578102</v>
      </c>
      <c r="P181" s="348">
        <v>37.734241485595703</v>
      </c>
      <c r="Q181" s="348">
        <v>0.31089600000000001</v>
      </c>
      <c r="R181" s="348" t="s">
        <v>17247</v>
      </c>
      <c r="S181" s="351">
        <v>0</v>
      </c>
      <c r="T181" s="351">
        <v>1913.95568847656</v>
      </c>
      <c r="U181" s="348" t="s">
        <v>18</v>
      </c>
      <c r="V181" s="348" t="s">
        <v>392</v>
      </c>
      <c r="W181" s="358">
        <v>16.399999999999999</v>
      </c>
      <c r="X181" s="354">
        <v>10.8</v>
      </c>
      <c r="Y181" s="354">
        <v>28.8</v>
      </c>
      <c r="Z181" s="354">
        <v>0</v>
      </c>
      <c r="AA181" s="359">
        <v>0.5</v>
      </c>
      <c r="AB181" s="176"/>
    </row>
    <row r="182" spans="1:28" s="75" customFormat="1" ht="14.4">
      <c r="A182" s="403" t="s">
        <v>17144</v>
      </c>
      <c r="B182" s="365" t="str">
        <f t="shared" si="4"/>
        <v>35</v>
      </c>
      <c r="C182" s="74" t="str">
        <f t="shared" si="5"/>
        <v>35039</v>
      </c>
      <c r="D182" s="74" t="str">
        <f>VLOOKUP(C182,fips_xref!$A$5:$B$16,2,FALSE)</f>
        <v>Rio Arriba</v>
      </c>
      <c r="E182" s="74" t="s">
        <v>17270</v>
      </c>
      <c r="F182" s="348">
        <v>1013</v>
      </c>
      <c r="G182" s="348" t="s">
        <v>17244</v>
      </c>
      <c r="H182" s="348">
        <v>3</v>
      </c>
      <c r="I182" s="348" t="s">
        <v>17344</v>
      </c>
      <c r="J182" s="351">
        <v>36.704394000000001</v>
      </c>
      <c r="K182" s="351">
        <v>-107.495266</v>
      </c>
      <c r="L182" s="348" t="s">
        <v>17345</v>
      </c>
      <c r="M182" s="348"/>
      <c r="N182" s="348">
        <v>6.7055997848510698</v>
      </c>
      <c r="O182" s="348">
        <v>625.92999267578102</v>
      </c>
      <c r="P182" s="348">
        <v>37.734241485595703</v>
      </c>
      <c r="Q182" s="348">
        <v>0.31089600000000001</v>
      </c>
      <c r="R182" s="348" t="s">
        <v>17247</v>
      </c>
      <c r="S182" s="351">
        <v>0</v>
      </c>
      <c r="T182" s="351">
        <v>1913.95568847656</v>
      </c>
      <c r="U182" s="348" t="s">
        <v>18</v>
      </c>
      <c r="V182" s="348" t="s">
        <v>392</v>
      </c>
      <c r="W182" s="358">
        <v>16.399999999999999</v>
      </c>
      <c r="X182" s="354">
        <v>10.8</v>
      </c>
      <c r="Y182" s="354">
        <v>28.8</v>
      </c>
      <c r="Z182" s="354">
        <v>0</v>
      </c>
      <c r="AA182" s="359">
        <v>0.5</v>
      </c>
      <c r="AB182" s="176"/>
    </row>
    <row r="183" spans="1:28" s="75" customFormat="1" ht="14.4">
      <c r="A183" s="403" t="s">
        <v>17144</v>
      </c>
      <c r="B183" s="365" t="str">
        <f t="shared" si="4"/>
        <v>35</v>
      </c>
      <c r="C183" s="74" t="str">
        <f t="shared" si="5"/>
        <v>35039</v>
      </c>
      <c r="D183" s="74" t="str">
        <f>VLOOKUP(C183,fips_xref!$A$5:$B$16,2,FALSE)</f>
        <v>Rio Arriba</v>
      </c>
      <c r="E183" s="74" t="s">
        <v>17270</v>
      </c>
      <c r="F183" s="348">
        <v>1013</v>
      </c>
      <c r="G183" s="348" t="s">
        <v>17244</v>
      </c>
      <c r="H183" s="348">
        <v>5</v>
      </c>
      <c r="I183" s="348" t="s">
        <v>17344</v>
      </c>
      <c r="J183" s="351">
        <v>36.704394000000001</v>
      </c>
      <c r="K183" s="351">
        <v>-107.495266</v>
      </c>
      <c r="L183" s="348" t="s">
        <v>17345</v>
      </c>
      <c r="M183" s="348"/>
      <c r="N183" s="348">
        <v>6.7055997848510698</v>
      </c>
      <c r="O183" s="348">
        <v>625.92999267578102</v>
      </c>
      <c r="P183" s="348">
        <v>37.734241485595703</v>
      </c>
      <c r="Q183" s="348">
        <v>0.31089600000000001</v>
      </c>
      <c r="R183" s="348" t="s">
        <v>17247</v>
      </c>
      <c r="S183" s="351">
        <v>0</v>
      </c>
      <c r="T183" s="351">
        <v>1913.95568847656</v>
      </c>
      <c r="U183" s="348" t="s">
        <v>18</v>
      </c>
      <c r="V183" s="348" t="s">
        <v>392</v>
      </c>
      <c r="W183" s="358">
        <v>16.3</v>
      </c>
      <c r="X183" s="354">
        <v>10.7</v>
      </c>
      <c r="Y183" s="354">
        <v>28.8</v>
      </c>
      <c r="Z183" s="354">
        <v>0</v>
      </c>
      <c r="AA183" s="359">
        <v>0.5</v>
      </c>
      <c r="AB183" s="176"/>
    </row>
    <row r="184" spans="1:28" s="75" customFormat="1" ht="14.4">
      <c r="A184" s="403" t="s">
        <v>17144</v>
      </c>
      <c r="B184" s="365" t="str">
        <f t="shared" si="4"/>
        <v>35</v>
      </c>
      <c r="C184" s="74" t="str">
        <f t="shared" si="5"/>
        <v>35039</v>
      </c>
      <c r="D184" s="74" t="str">
        <f>VLOOKUP(C184,fips_xref!$A$5:$B$16,2,FALSE)</f>
        <v>Rio Arriba</v>
      </c>
      <c r="E184" s="74" t="s">
        <v>17270</v>
      </c>
      <c r="F184" s="348">
        <v>1013</v>
      </c>
      <c r="G184" s="348" t="s">
        <v>17244</v>
      </c>
      <c r="H184" s="348">
        <v>13</v>
      </c>
      <c r="I184" s="348" t="s">
        <v>17346</v>
      </c>
      <c r="J184" s="351">
        <v>36.704394000000001</v>
      </c>
      <c r="K184" s="351">
        <v>-107.495266</v>
      </c>
      <c r="L184" s="348" t="s">
        <v>17345</v>
      </c>
      <c r="M184" s="348"/>
      <c r="N184" s="348">
        <v>5.6997599601745597</v>
      </c>
      <c r="O184" s="348">
        <v>588.71002197265602</v>
      </c>
      <c r="P184" s="348">
        <v>1.5544799566268901</v>
      </c>
      <c r="Q184" s="348">
        <v>0.20421600000000001</v>
      </c>
      <c r="R184" s="348" t="s">
        <v>17247</v>
      </c>
      <c r="S184" s="351">
        <v>0</v>
      </c>
      <c r="T184" s="351">
        <v>1913.95568847656</v>
      </c>
      <c r="U184" s="348" t="s">
        <v>18</v>
      </c>
      <c r="V184" s="348" t="s">
        <v>407</v>
      </c>
      <c r="W184" s="358">
        <v>0.1</v>
      </c>
      <c r="X184" s="354">
        <v>0</v>
      </c>
      <c r="Y184" s="354">
        <v>0</v>
      </c>
      <c r="Z184" s="354">
        <v>0</v>
      </c>
      <c r="AA184" s="359">
        <v>0</v>
      </c>
      <c r="AB184" s="176"/>
    </row>
    <row r="185" spans="1:28" s="75" customFormat="1" ht="14.4">
      <c r="A185" s="403" t="s">
        <v>17144</v>
      </c>
      <c r="B185" s="365" t="str">
        <f t="shared" si="4"/>
        <v>35</v>
      </c>
      <c r="C185" s="74" t="str">
        <f t="shared" si="5"/>
        <v>35039</v>
      </c>
      <c r="D185" s="74" t="str">
        <f>VLOOKUP(C185,fips_xref!$A$5:$B$16,2,FALSE)</f>
        <v>Rio Arriba</v>
      </c>
      <c r="E185" s="74" t="s">
        <v>17270</v>
      </c>
      <c r="F185" s="348">
        <v>1013</v>
      </c>
      <c r="G185" s="348" t="s">
        <v>17244</v>
      </c>
      <c r="H185" s="348">
        <v>14</v>
      </c>
      <c r="I185" s="348" t="s">
        <v>17347</v>
      </c>
      <c r="J185" s="351">
        <v>36.704394000000001</v>
      </c>
      <c r="K185" s="351">
        <v>-107.495266</v>
      </c>
      <c r="L185" s="348" t="s">
        <v>17345</v>
      </c>
      <c r="M185" s="348"/>
      <c r="N185" s="348">
        <v>5.6997599601745597</v>
      </c>
      <c r="O185" s="348">
        <v>588.71002197265602</v>
      </c>
      <c r="P185" s="348">
        <v>0.19202400743961301</v>
      </c>
      <c r="Q185" s="348">
        <v>0.20421600000000001</v>
      </c>
      <c r="R185" s="348" t="s">
        <v>17247</v>
      </c>
      <c r="S185" s="351">
        <v>0</v>
      </c>
      <c r="T185" s="351">
        <v>1913.95568847656</v>
      </c>
      <c r="U185" s="348" t="s">
        <v>18</v>
      </c>
      <c r="V185" s="348" t="s">
        <v>407</v>
      </c>
      <c r="W185" s="358">
        <v>0.2</v>
      </c>
      <c r="X185" s="354">
        <v>0</v>
      </c>
      <c r="Y185" s="354">
        <v>0.1</v>
      </c>
      <c r="Z185" s="354">
        <v>0</v>
      </c>
      <c r="AA185" s="359">
        <v>0</v>
      </c>
      <c r="AB185" s="176"/>
    </row>
    <row r="186" spans="1:28" s="75" customFormat="1" ht="14.4">
      <c r="A186" s="403" t="s">
        <v>17144</v>
      </c>
      <c r="B186" s="365" t="str">
        <f t="shared" si="4"/>
        <v>35</v>
      </c>
      <c r="C186" s="74" t="str">
        <f t="shared" si="5"/>
        <v>35039</v>
      </c>
      <c r="D186" s="74" t="str">
        <f>VLOOKUP(C186,fips_xref!$A$5:$B$16,2,FALSE)</f>
        <v>Rio Arriba</v>
      </c>
      <c r="E186" s="74" t="s">
        <v>17270</v>
      </c>
      <c r="F186" s="348">
        <v>1013</v>
      </c>
      <c r="G186" s="348" t="s">
        <v>17244</v>
      </c>
      <c r="H186" s="348">
        <v>15</v>
      </c>
      <c r="I186" s="348" t="s">
        <v>17344</v>
      </c>
      <c r="J186" s="351">
        <v>36.704394000000001</v>
      </c>
      <c r="K186" s="351">
        <v>-107.495266</v>
      </c>
      <c r="L186" s="348" t="s">
        <v>17345</v>
      </c>
      <c r="M186" s="348"/>
      <c r="N186" s="348">
        <v>6.7055997848510698</v>
      </c>
      <c r="O186" s="348">
        <v>625.92999267578102</v>
      </c>
      <c r="P186" s="348">
        <v>37.734241485595703</v>
      </c>
      <c r="Q186" s="348">
        <v>0.31089600000000001</v>
      </c>
      <c r="R186" s="348" t="s">
        <v>17247</v>
      </c>
      <c r="S186" s="351">
        <v>0</v>
      </c>
      <c r="T186" s="351">
        <v>1913.95568847656</v>
      </c>
      <c r="U186" s="348" t="s">
        <v>18</v>
      </c>
      <c r="V186" s="348" t="s">
        <v>392</v>
      </c>
      <c r="W186" s="358">
        <v>1.8</v>
      </c>
      <c r="X186" s="354">
        <v>1.2</v>
      </c>
      <c r="Y186" s="354">
        <v>3.1</v>
      </c>
      <c r="Z186" s="354">
        <v>0</v>
      </c>
      <c r="AA186" s="359">
        <v>0.1</v>
      </c>
      <c r="AB186" s="176"/>
    </row>
    <row r="187" spans="1:28" s="75" customFormat="1" ht="14.4">
      <c r="A187" s="403" t="s">
        <v>17144</v>
      </c>
      <c r="B187" s="365" t="str">
        <f t="shared" si="4"/>
        <v>35</v>
      </c>
      <c r="C187" s="74" t="str">
        <f t="shared" si="5"/>
        <v>35039</v>
      </c>
      <c r="D187" s="74" t="str">
        <f>VLOOKUP(C187,fips_xref!$A$5:$B$16,2,FALSE)</f>
        <v>Rio Arriba</v>
      </c>
      <c r="E187" s="74" t="s">
        <v>17270</v>
      </c>
      <c r="F187" s="348">
        <v>1013</v>
      </c>
      <c r="G187" s="348" t="s">
        <v>17244</v>
      </c>
      <c r="H187" s="348">
        <v>16</v>
      </c>
      <c r="I187" s="348" t="s">
        <v>17344</v>
      </c>
      <c r="J187" s="351">
        <v>36.704394000000001</v>
      </c>
      <c r="K187" s="351">
        <v>-107.495266</v>
      </c>
      <c r="L187" s="348" t="s">
        <v>17345</v>
      </c>
      <c r="M187" s="348"/>
      <c r="N187" s="348">
        <v>6.7055997848510698</v>
      </c>
      <c r="O187" s="348">
        <v>625.92999267578102</v>
      </c>
      <c r="P187" s="348">
        <v>37.734241485595703</v>
      </c>
      <c r="Q187" s="348">
        <v>0.31089600000000001</v>
      </c>
      <c r="R187" s="348" t="s">
        <v>17247</v>
      </c>
      <c r="S187" s="351">
        <v>0</v>
      </c>
      <c r="T187" s="351">
        <v>1913.95568847656</v>
      </c>
      <c r="U187" s="348" t="s">
        <v>18</v>
      </c>
      <c r="V187" s="348" t="s">
        <v>392</v>
      </c>
      <c r="W187" s="358">
        <v>1.8</v>
      </c>
      <c r="X187" s="354">
        <v>1.2</v>
      </c>
      <c r="Y187" s="354">
        <v>3.1</v>
      </c>
      <c r="Z187" s="354">
        <v>0</v>
      </c>
      <c r="AA187" s="359">
        <v>0.1</v>
      </c>
      <c r="AB187" s="176"/>
    </row>
    <row r="188" spans="1:28" s="75" customFormat="1" ht="14.4">
      <c r="A188" s="403" t="s">
        <v>17144</v>
      </c>
      <c r="B188" s="365" t="str">
        <f t="shared" si="4"/>
        <v>35</v>
      </c>
      <c r="C188" s="74" t="str">
        <f t="shared" si="5"/>
        <v>35039</v>
      </c>
      <c r="D188" s="74" t="str">
        <f>VLOOKUP(C188,fips_xref!$A$5:$B$16,2,FALSE)</f>
        <v>Rio Arriba</v>
      </c>
      <c r="E188" s="74" t="s">
        <v>17270</v>
      </c>
      <c r="F188" s="348">
        <v>1013</v>
      </c>
      <c r="G188" s="348" t="s">
        <v>17244</v>
      </c>
      <c r="H188" s="348">
        <v>31</v>
      </c>
      <c r="I188" s="348" t="s">
        <v>17348</v>
      </c>
      <c r="J188" s="351">
        <v>36.704394000000001</v>
      </c>
      <c r="K188" s="351">
        <v>-107.495266</v>
      </c>
      <c r="L188" s="348" t="s">
        <v>17345</v>
      </c>
      <c r="M188" s="348"/>
      <c r="N188" s="348">
        <v>3.6575999259948699</v>
      </c>
      <c r="O188" s="348">
        <v>373.14999389648398</v>
      </c>
      <c r="P188" s="348">
        <v>0.19202400743961301</v>
      </c>
      <c r="Q188" s="348">
        <v>0.25298399999999999</v>
      </c>
      <c r="R188" s="348" t="s">
        <v>17247</v>
      </c>
      <c r="S188" s="351">
        <v>0</v>
      </c>
      <c r="T188" s="351">
        <v>1913.95568847656</v>
      </c>
      <c r="U188" s="348" t="s">
        <v>18</v>
      </c>
      <c r="V188" s="348" t="s">
        <v>394</v>
      </c>
      <c r="W188" s="358">
        <v>0</v>
      </c>
      <c r="X188" s="354">
        <v>0.1</v>
      </c>
      <c r="Y188" s="354">
        <v>0</v>
      </c>
      <c r="Z188" s="354">
        <v>0</v>
      </c>
      <c r="AA188" s="359">
        <v>0</v>
      </c>
      <c r="AB188" s="176"/>
    </row>
    <row r="189" spans="1:28" s="75" customFormat="1" ht="14.4">
      <c r="A189" s="403" t="s">
        <v>17144</v>
      </c>
      <c r="B189" s="365" t="str">
        <f t="shared" si="4"/>
        <v>35</v>
      </c>
      <c r="C189" s="74" t="str">
        <f t="shared" si="5"/>
        <v>35039</v>
      </c>
      <c r="D189" s="74" t="str">
        <f>VLOOKUP(C189,fips_xref!$A$5:$B$16,2,FALSE)</f>
        <v>Rio Arriba</v>
      </c>
      <c r="E189" s="74" t="s">
        <v>17270</v>
      </c>
      <c r="F189" s="348">
        <v>1013</v>
      </c>
      <c r="G189" s="348" t="s">
        <v>17249</v>
      </c>
      <c r="H189" s="348">
        <v>2</v>
      </c>
      <c r="I189" s="348" t="s">
        <v>4598</v>
      </c>
      <c r="J189" s="351">
        <v>36.704444000000002</v>
      </c>
      <c r="K189" s="351">
        <v>-107.496944</v>
      </c>
      <c r="L189" s="348" t="s">
        <v>17345</v>
      </c>
      <c r="M189" s="348"/>
      <c r="N189" s="348">
        <v>0</v>
      </c>
      <c r="O189" s="348">
        <v>0</v>
      </c>
      <c r="P189" s="348">
        <v>0</v>
      </c>
      <c r="Q189" s="348">
        <v>0</v>
      </c>
      <c r="R189" s="348">
        <v>0</v>
      </c>
      <c r="S189" s="351">
        <v>0</v>
      </c>
      <c r="T189" s="351">
        <v>1914.49267578125</v>
      </c>
      <c r="U189" s="348" t="s">
        <v>18</v>
      </c>
      <c r="V189" s="348" t="s">
        <v>397</v>
      </c>
      <c r="W189" s="358">
        <v>0</v>
      </c>
      <c r="X189" s="354">
        <v>0.3</v>
      </c>
      <c r="Y189" s="354">
        <v>0</v>
      </c>
      <c r="Z189" s="354">
        <v>0</v>
      </c>
      <c r="AA189" s="359">
        <v>0</v>
      </c>
      <c r="AB189" s="176"/>
    </row>
    <row r="190" spans="1:28" s="75" customFormat="1" ht="14.4">
      <c r="A190" s="403" t="s">
        <v>17144</v>
      </c>
      <c r="B190" s="365" t="str">
        <f t="shared" si="4"/>
        <v>35</v>
      </c>
      <c r="C190" s="74" t="str">
        <f t="shared" si="5"/>
        <v>35039</v>
      </c>
      <c r="D190" s="74" t="str">
        <f>VLOOKUP(C190,fips_xref!$A$5:$B$16,2,FALSE)</f>
        <v>Rio Arriba</v>
      </c>
      <c r="E190" s="74" t="s">
        <v>17270</v>
      </c>
      <c r="F190" s="348">
        <v>1013</v>
      </c>
      <c r="G190" s="348" t="s">
        <v>17249</v>
      </c>
      <c r="H190" s="348">
        <v>3</v>
      </c>
      <c r="I190" s="348" t="s">
        <v>17349</v>
      </c>
      <c r="J190" s="351">
        <v>36.704444000000002</v>
      </c>
      <c r="K190" s="351">
        <v>-107.496944</v>
      </c>
      <c r="L190" s="348" t="s">
        <v>17345</v>
      </c>
      <c r="M190" s="348"/>
      <c r="N190" s="348">
        <v>0</v>
      </c>
      <c r="O190" s="348">
        <v>0</v>
      </c>
      <c r="P190" s="348">
        <v>0</v>
      </c>
      <c r="Q190" s="348">
        <v>0</v>
      </c>
      <c r="R190" s="348">
        <v>0</v>
      </c>
      <c r="S190" s="351">
        <v>0</v>
      </c>
      <c r="T190" s="351">
        <v>1914.49267578125</v>
      </c>
      <c r="U190" s="348" t="s">
        <v>18</v>
      </c>
      <c r="V190" s="348" t="s">
        <v>397</v>
      </c>
      <c r="W190" s="358">
        <v>0</v>
      </c>
      <c r="X190" s="354">
        <v>0.7</v>
      </c>
      <c r="Y190" s="354">
        <v>0</v>
      </c>
      <c r="Z190" s="354">
        <v>0</v>
      </c>
      <c r="AA190" s="359">
        <v>0</v>
      </c>
      <c r="AB190" s="176"/>
    </row>
    <row r="191" spans="1:28" s="75" customFormat="1" ht="14.4">
      <c r="A191" s="403" t="s">
        <v>17144</v>
      </c>
      <c r="B191" s="365" t="str">
        <f t="shared" si="4"/>
        <v>35</v>
      </c>
      <c r="C191" s="74" t="str">
        <f t="shared" si="5"/>
        <v>35039</v>
      </c>
      <c r="D191" s="74" t="str">
        <f>VLOOKUP(C191,fips_xref!$A$5:$B$16,2,FALSE)</f>
        <v>Rio Arriba</v>
      </c>
      <c r="E191" s="74" t="s">
        <v>17270</v>
      </c>
      <c r="F191" s="348">
        <v>1034</v>
      </c>
      <c r="G191" s="348" t="s">
        <v>17244</v>
      </c>
      <c r="H191" s="348">
        <v>2</v>
      </c>
      <c r="I191" s="348" t="s">
        <v>17296</v>
      </c>
      <c r="J191" s="351">
        <v>36.787601000000002</v>
      </c>
      <c r="K191" s="351">
        <v>-107.48115300000001</v>
      </c>
      <c r="L191" s="348" t="s">
        <v>17350</v>
      </c>
      <c r="M191" s="348"/>
      <c r="N191" s="348">
        <v>6.7055997848510698</v>
      </c>
      <c r="O191" s="348">
        <v>645.36999511718795</v>
      </c>
      <c r="P191" s="348">
        <v>47.548801422119098</v>
      </c>
      <c r="Q191" s="348">
        <v>0.30480000000000002</v>
      </c>
      <c r="R191" s="348" t="s">
        <v>17247</v>
      </c>
      <c r="S191" s="351">
        <v>0</v>
      </c>
      <c r="T191" s="351">
        <v>1906.25244140625</v>
      </c>
      <c r="U191" s="348" t="s">
        <v>18</v>
      </c>
      <c r="V191" s="348" t="s">
        <v>392</v>
      </c>
      <c r="W191" s="358">
        <v>19.600000000000001</v>
      </c>
      <c r="X191" s="354">
        <v>12.8</v>
      </c>
      <c r="Y191" s="354">
        <v>34.1</v>
      </c>
      <c r="Z191" s="354">
        <v>0</v>
      </c>
      <c r="AA191" s="359">
        <v>0.5</v>
      </c>
      <c r="AB191" s="176"/>
    </row>
    <row r="192" spans="1:28" s="75" customFormat="1" ht="14.4">
      <c r="A192" s="403" t="s">
        <v>17144</v>
      </c>
      <c r="B192" s="365" t="str">
        <f t="shared" si="4"/>
        <v>35</v>
      </c>
      <c r="C192" s="74" t="str">
        <f t="shared" si="5"/>
        <v>35039</v>
      </c>
      <c r="D192" s="74" t="str">
        <f>VLOOKUP(C192,fips_xref!$A$5:$B$16,2,FALSE)</f>
        <v>Rio Arriba</v>
      </c>
      <c r="E192" s="74" t="s">
        <v>17270</v>
      </c>
      <c r="F192" s="348">
        <v>1034</v>
      </c>
      <c r="G192" s="348" t="s">
        <v>17244</v>
      </c>
      <c r="H192" s="348">
        <v>3</v>
      </c>
      <c r="I192" s="348" t="s">
        <v>17302</v>
      </c>
      <c r="J192" s="351">
        <v>36.787601000000002</v>
      </c>
      <c r="K192" s="351">
        <v>-107.48115300000001</v>
      </c>
      <c r="L192" s="348" t="s">
        <v>17350</v>
      </c>
      <c r="M192" s="348"/>
      <c r="N192" s="348">
        <v>3.0480000972747798</v>
      </c>
      <c r="O192" s="348">
        <v>588.71002197265602</v>
      </c>
      <c r="P192" s="348">
        <v>1.8287999629974401</v>
      </c>
      <c r="Q192" s="348">
        <v>0.30480000000000002</v>
      </c>
      <c r="R192" s="348" t="s">
        <v>17247</v>
      </c>
      <c r="S192" s="351">
        <v>0</v>
      </c>
      <c r="T192" s="351">
        <v>1906.25244140625</v>
      </c>
      <c r="U192" s="348" t="s">
        <v>18</v>
      </c>
      <c r="V192" s="348" t="s">
        <v>405</v>
      </c>
      <c r="W192" s="358">
        <v>0</v>
      </c>
      <c r="X192" s="354">
        <v>2.8</v>
      </c>
      <c r="Y192" s="354">
        <v>0</v>
      </c>
      <c r="Z192" s="354">
        <v>0</v>
      </c>
      <c r="AA192" s="359">
        <v>0</v>
      </c>
      <c r="AB192" s="176"/>
    </row>
    <row r="193" spans="1:28" s="75" customFormat="1" ht="14.4">
      <c r="A193" s="403" t="s">
        <v>17144</v>
      </c>
      <c r="B193" s="365" t="str">
        <f t="shared" si="4"/>
        <v>35</v>
      </c>
      <c r="C193" s="74" t="str">
        <f t="shared" si="5"/>
        <v>35039</v>
      </c>
      <c r="D193" s="74" t="str">
        <f>VLOOKUP(C193,fips_xref!$A$5:$B$16,2,FALSE)</f>
        <v>Rio Arriba</v>
      </c>
      <c r="E193" s="74" t="s">
        <v>17270</v>
      </c>
      <c r="F193" s="348">
        <v>1034</v>
      </c>
      <c r="G193" s="348" t="s">
        <v>17244</v>
      </c>
      <c r="H193" s="348">
        <v>4</v>
      </c>
      <c r="I193" s="348" t="s">
        <v>17302</v>
      </c>
      <c r="J193" s="351">
        <v>36.787601000000002</v>
      </c>
      <c r="K193" s="351">
        <v>-107.48115300000001</v>
      </c>
      <c r="L193" s="348" t="s">
        <v>17350</v>
      </c>
      <c r="M193" s="348"/>
      <c r="N193" s="348">
        <v>3.0480000972747798</v>
      </c>
      <c r="O193" s="348">
        <v>588.71002197265602</v>
      </c>
      <c r="P193" s="348">
        <v>1.8287999629974401</v>
      </c>
      <c r="Q193" s="348">
        <v>0.30480000000000002</v>
      </c>
      <c r="R193" s="348" t="s">
        <v>17247</v>
      </c>
      <c r="S193" s="351">
        <v>0</v>
      </c>
      <c r="T193" s="351">
        <v>1906.25244140625</v>
      </c>
      <c r="U193" s="348" t="s">
        <v>18</v>
      </c>
      <c r="V193" s="348" t="s">
        <v>405</v>
      </c>
      <c r="W193" s="358">
        <v>0</v>
      </c>
      <c r="X193" s="354">
        <v>2.8</v>
      </c>
      <c r="Y193" s="354">
        <v>0</v>
      </c>
      <c r="Z193" s="354">
        <v>0</v>
      </c>
      <c r="AA193" s="359">
        <v>0</v>
      </c>
      <c r="AB193" s="176"/>
    </row>
    <row r="194" spans="1:28" s="75" customFormat="1" ht="14.4">
      <c r="A194" s="403" t="s">
        <v>17144</v>
      </c>
      <c r="B194" s="365" t="str">
        <f t="shared" si="4"/>
        <v>35</v>
      </c>
      <c r="C194" s="74" t="str">
        <f t="shared" si="5"/>
        <v>35039</v>
      </c>
      <c r="D194" s="74" t="str">
        <f>VLOOKUP(C194,fips_xref!$A$5:$B$16,2,FALSE)</f>
        <v>Rio Arriba</v>
      </c>
      <c r="E194" s="74" t="s">
        <v>17270</v>
      </c>
      <c r="F194" s="348">
        <v>1034</v>
      </c>
      <c r="G194" s="348" t="s">
        <v>17244</v>
      </c>
      <c r="H194" s="348">
        <v>5</v>
      </c>
      <c r="I194" s="348" t="s">
        <v>17296</v>
      </c>
      <c r="J194" s="351">
        <v>36.787601000000002</v>
      </c>
      <c r="K194" s="351">
        <v>-107.48115300000001</v>
      </c>
      <c r="L194" s="348" t="s">
        <v>17350</v>
      </c>
      <c r="M194" s="348"/>
      <c r="N194" s="348">
        <v>6.7055997848510698</v>
      </c>
      <c r="O194" s="348">
        <v>645.36999511718795</v>
      </c>
      <c r="P194" s="348">
        <v>47.548801422119098</v>
      </c>
      <c r="Q194" s="348">
        <v>0.30480000000000002</v>
      </c>
      <c r="R194" s="348" t="s">
        <v>17247</v>
      </c>
      <c r="S194" s="351">
        <v>0</v>
      </c>
      <c r="T194" s="351">
        <v>1906.25244140625</v>
      </c>
      <c r="U194" s="348" t="s">
        <v>18</v>
      </c>
      <c r="V194" s="348" t="s">
        <v>392</v>
      </c>
      <c r="W194" s="358">
        <v>19.7</v>
      </c>
      <c r="X194" s="354">
        <v>12.9</v>
      </c>
      <c r="Y194" s="354">
        <v>34.299999999999997</v>
      </c>
      <c r="Z194" s="354">
        <v>0</v>
      </c>
      <c r="AA194" s="359">
        <v>0.5</v>
      </c>
      <c r="AB194" s="176"/>
    </row>
    <row r="195" spans="1:28" s="75" customFormat="1" ht="14.4">
      <c r="A195" s="403" t="s">
        <v>17144</v>
      </c>
      <c r="B195" s="365" t="str">
        <f t="shared" si="4"/>
        <v>35</v>
      </c>
      <c r="C195" s="74" t="str">
        <f t="shared" si="5"/>
        <v>35039</v>
      </c>
      <c r="D195" s="74" t="str">
        <f>VLOOKUP(C195,fips_xref!$A$5:$B$16,2,FALSE)</f>
        <v>Rio Arriba</v>
      </c>
      <c r="E195" s="74" t="s">
        <v>17270</v>
      </c>
      <c r="F195" s="348">
        <v>1034</v>
      </c>
      <c r="G195" s="348" t="s">
        <v>17244</v>
      </c>
      <c r="H195" s="348">
        <v>9</v>
      </c>
      <c r="I195" s="348" t="s">
        <v>17304</v>
      </c>
      <c r="J195" s="351">
        <v>36.788055999999997</v>
      </c>
      <c r="K195" s="351">
        <v>-107.481944</v>
      </c>
      <c r="L195" s="348" t="s">
        <v>17350</v>
      </c>
      <c r="M195" s="348"/>
      <c r="N195" s="348">
        <v>0</v>
      </c>
      <c r="O195" s="348">
        <v>0</v>
      </c>
      <c r="P195" s="348">
        <v>0</v>
      </c>
      <c r="Q195" s="348">
        <v>0</v>
      </c>
      <c r="R195" s="348">
        <v>0</v>
      </c>
      <c r="S195" s="351">
        <v>0</v>
      </c>
      <c r="T195" s="351">
        <v>1903.23059082031</v>
      </c>
      <c r="U195" s="348" t="s">
        <v>18</v>
      </c>
      <c r="V195" s="348" t="s">
        <v>395</v>
      </c>
      <c r="W195" s="358">
        <v>0</v>
      </c>
      <c r="X195" s="354">
        <v>2.2999999999999998</v>
      </c>
      <c r="Y195" s="354">
        <v>0</v>
      </c>
      <c r="Z195" s="354">
        <v>0</v>
      </c>
      <c r="AA195" s="359">
        <v>0</v>
      </c>
      <c r="AB195" s="176"/>
    </row>
    <row r="196" spans="1:28" s="75" customFormat="1" ht="14.4">
      <c r="A196" s="403" t="s">
        <v>17144</v>
      </c>
      <c r="B196" s="365" t="str">
        <f t="shared" si="4"/>
        <v>35</v>
      </c>
      <c r="C196" s="74" t="str">
        <f t="shared" si="5"/>
        <v>35039</v>
      </c>
      <c r="D196" s="74" t="str">
        <f>VLOOKUP(C196,fips_xref!$A$5:$B$16,2,FALSE)</f>
        <v>Rio Arriba</v>
      </c>
      <c r="E196" s="74" t="s">
        <v>17270</v>
      </c>
      <c r="F196" s="348">
        <v>1034</v>
      </c>
      <c r="G196" s="348" t="s">
        <v>17249</v>
      </c>
      <c r="H196" s="348">
        <v>2</v>
      </c>
      <c r="I196" s="348" t="s">
        <v>4346</v>
      </c>
      <c r="J196" s="351">
        <v>36.788055999999997</v>
      </c>
      <c r="K196" s="351">
        <v>-107.481944</v>
      </c>
      <c r="L196" s="348" t="s">
        <v>17350</v>
      </c>
      <c r="M196" s="348"/>
      <c r="N196" s="348">
        <v>0</v>
      </c>
      <c r="O196" s="348">
        <v>0</v>
      </c>
      <c r="P196" s="348">
        <v>0</v>
      </c>
      <c r="Q196" s="348">
        <v>0</v>
      </c>
      <c r="R196" s="348">
        <v>0</v>
      </c>
      <c r="S196" s="351">
        <v>0</v>
      </c>
      <c r="T196" s="351">
        <v>1903.23059082031</v>
      </c>
      <c r="U196" s="348" t="s">
        <v>18</v>
      </c>
      <c r="V196" s="348" t="s">
        <v>397</v>
      </c>
      <c r="W196" s="358">
        <v>0</v>
      </c>
      <c r="X196" s="354">
        <v>0.5</v>
      </c>
      <c r="Y196" s="354">
        <v>0</v>
      </c>
      <c r="Z196" s="354">
        <v>0</v>
      </c>
      <c r="AA196" s="359">
        <v>0</v>
      </c>
      <c r="AB196" s="176"/>
    </row>
    <row r="197" spans="1:28" s="75" customFormat="1" ht="14.4">
      <c r="A197" s="403" t="s">
        <v>17144</v>
      </c>
      <c r="B197" s="365" t="str">
        <f t="shared" si="4"/>
        <v>35</v>
      </c>
      <c r="C197" s="74" t="str">
        <f t="shared" si="5"/>
        <v>35039</v>
      </c>
      <c r="D197" s="74" t="str">
        <f>VLOOKUP(C197,fips_xref!$A$5:$B$16,2,FALSE)</f>
        <v>Rio Arriba</v>
      </c>
      <c r="E197" s="74" t="s">
        <v>17270</v>
      </c>
      <c r="F197" s="348">
        <v>1037</v>
      </c>
      <c r="G197" s="348" t="s">
        <v>17244</v>
      </c>
      <c r="H197" s="348">
        <v>1</v>
      </c>
      <c r="I197" s="348" t="s">
        <v>17296</v>
      </c>
      <c r="J197" s="351">
        <v>36.642375999999999</v>
      </c>
      <c r="K197" s="351">
        <v>-107.354562</v>
      </c>
      <c r="L197" s="348" t="s">
        <v>17351</v>
      </c>
      <c r="M197" s="348"/>
      <c r="N197" s="348">
        <v>6.7055997848510698</v>
      </c>
      <c r="O197" s="348">
        <v>625.92999267578102</v>
      </c>
      <c r="P197" s="348">
        <v>37.185600280761697</v>
      </c>
      <c r="Q197" s="348">
        <v>0.31089600000000001</v>
      </c>
      <c r="R197" s="348" t="s">
        <v>17247</v>
      </c>
      <c r="S197" s="351">
        <v>0</v>
      </c>
      <c r="T197" s="351">
        <v>2055.98950195313</v>
      </c>
      <c r="U197" s="348" t="s">
        <v>18</v>
      </c>
      <c r="V197" s="348" t="s">
        <v>392</v>
      </c>
      <c r="W197" s="358">
        <v>4.3</v>
      </c>
      <c r="X197" s="354">
        <v>2.9</v>
      </c>
      <c r="Y197" s="354">
        <v>7.6</v>
      </c>
      <c r="Z197" s="354">
        <v>0</v>
      </c>
      <c r="AA197" s="359">
        <v>0.1</v>
      </c>
      <c r="AB197" s="176"/>
    </row>
    <row r="198" spans="1:28" s="75" customFormat="1" ht="14.4">
      <c r="A198" s="403" t="s">
        <v>17144</v>
      </c>
      <c r="B198" s="365" t="str">
        <f t="shared" ref="B198:B261" si="6">LEFT(C198,2)</f>
        <v>35</v>
      </c>
      <c r="C198" s="74" t="str">
        <f t="shared" ref="C198:C261" si="7">35&amp;E198</f>
        <v>35039</v>
      </c>
      <c r="D198" s="74" t="str">
        <f>VLOOKUP(C198,fips_xref!$A$5:$B$16,2,FALSE)</f>
        <v>Rio Arriba</v>
      </c>
      <c r="E198" s="74" t="s">
        <v>17270</v>
      </c>
      <c r="F198" s="348">
        <v>1037</v>
      </c>
      <c r="G198" s="348" t="s">
        <v>17244</v>
      </c>
      <c r="H198" s="348">
        <v>3</v>
      </c>
      <c r="I198" s="348" t="s">
        <v>17296</v>
      </c>
      <c r="J198" s="351">
        <v>36.642375999999999</v>
      </c>
      <c r="K198" s="351">
        <v>-107.354562</v>
      </c>
      <c r="L198" s="348" t="s">
        <v>17351</v>
      </c>
      <c r="M198" s="348"/>
      <c r="N198" s="348">
        <v>6.7055997848510698</v>
      </c>
      <c r="O198" s="348">
        <v>625.92999267578102</v>
      </c>
      <c r="P198" s="348">
        <v>37.185600280761697</v>
      </c>
      <c r="Q198" s="348">
        <v>0.31089600000000001</v>
      </c>
      <c r="R198" s="348" t="s">
        <v>17247</v>
      </c>
      <c r="S198" s="351">
        <v>0</v>
      </c>
      <c r="T198" s="351">
        <v>2055.98950195313</v>
      </c>
      <c r="U198" s="348" t="s">
        <v>18</v>
      </c>
      <c r="V198" s="348" t="s">
        <v>392</v>
      </c>
      <c r="W198" s="358">
        <v>15.8</v>
      </c>
      <c r="X198" s="354">
        <v>10.6</v>
      </c>
      <c r="Y198" s="354">
        <v>28.1</v>
      </c>
      <c r="Z198" s="354">
        <v>0</v>
      </c>
      <c r="AA198" s="359">
        <v>0.5</v>
      </c>
      <c r="AB198" s="176"/>
    </row>
    <row r="199" spans="1:28" s="75" customFormat="1" ht="14.4">
      <c r="A199" s="403" t="s">
        <v>17144</v>
      </c>
      <c r="B199" s="365" t="str">
        <f t="shared" si="6"/>
        <v>35</v>
      </c>
      <c r="C199" s="74" t="str">
        <f t="shared" si="7"/>
        <v>35039</v>
      </c>
      <c r="D199" s="74" t="str">
        <f>VLOOKUP(C199,fips_xref!$A$5:$B$16,2,FALSE)</f>
        <v>Rio Arriba</v>
      </c>
      <c r="E199" s="74" t="s">
        <v>17270</v>
      </c>
      <c r="F199" s="348">
        <v>1037</v>
      </c>
      <c r="G199" s="348" t="s">
        <v>17244</v>
      </c>
      <c r="H199" s="348">
        <v>10</v>
      </c>
      <c r="I199" s="348" t="s">
        <v>17296</v>
      </c>
      <c r="J199" s="351">
        <v>36.642375999999999</v>
      </c>
      <c r="K199" s="351">
        <v>-107.354562</v>
      </c>
      <c r="L199" s="348" t="s">
        <v>17351</v>
      </c>
      <c r="M199" s="348"/>
      <c r="N199" s="348">
        <v>6.7055997848510698</v>
      </c>
      <c r="O199" s="348">
        <v>625.92999267578102</v>
      </c>
      <c r="P199" s="348">
        <v>37.185600280761697</v>
      </c>
      <c r="Q199" s="348">
        <v>0.31089600000000001</v>
      </c>
      <c r="R199" s="348" t="s">
        <v>17247</v>
      </c>
      <c r="S199" s="351">
        <v>0</v>
      </c>
      <c r="T199" s="351">
        <v>2055.98950195313</v>
      </c>
      <c r="U199" s="348" t="s">
        <v>18</v>
      </c>
      <c r="V199" s="348" t="s">
        <v>392</v>
      </c>
      <c r="W199" s="358">
        <v>15.9</v>
      </c>
      <c r="X199" s="354">
        <v>10.8</v>
      </c>
      <c r="Y199" s="354">
        <v>28.4</v>
      </c>
      <c r="Z199" s="354">
        <v>0</v>
      </c>
      <c r="AA199" s="359">
        <v>0.5</v>
      </c>
      <c r="AB199" s="176"/>
    </row>
    <row r="200" spans="1:28" s="75" customFormat="1" ht="14.4">
      <c r="A200" s="403" t="s">
        <v>17144</v>
      </c>
      <c r="B200" s="365" t="str">
        <f t="shared" si="6"/>
        <v>35</v>
      </c>
      <c r="C200" s="74" t="str">
        <f t="shared" si="7"/>
        <v>35039</v>
      </c>
      <c r="D200" s="74" t="str">
        <f>VLOOKUP(C200,fips_xref!$A$5:$B$16,2,FALSE)</f>
        <v>Rio Arriba</v>
      </c>
      <c r="E200" s="74" t="s">
        <v>17270</v>
      </c>
      <c r="F200" s="348">
        <v>1037</v>
      </c>
      <c r="G200" s="348" t="s">
        <v>17244</v>
      </c>
      <c r="H200" s="348">
        <v>11</v>
      </c>
      <c r="I200" s="348" t="s">
        <v>17296</v>
      </c>
      <c r="J200" s="351">
        <v>36.642375999999999</v>
      </c>
      <c r="K200" s="351">
        <v>-107.354562</v>
      </c>
      <c r="L200" s="348" t="s">
        <v>17351</v>
      </c>
      <c r="M200" s="348"/>
      <c r="N200" s="348">
        <v>6.7055997848510698</v>
      </c>
      <c r="O200" s="348">
        <v>625.92999267578102</v>
      </c>
      <c r="P200" s="348">
        <v>37.185600280761697</v>
      </c>
      <c r="Q200" s="348">
        <v>0.31089600000000001</v>
      </c>
      <c r="R200" s="348" t="s">
        <v>17247</v>
      </c>
      <c r="S200" s="351">
        <v>0</v>
      </c>
      <c r="T200" s="351">
        <v>2055.98950195313</v>
      </c>
      <c r="U200" s="348" t="s">
        <v>18</v>
      </c>
      <c r="V200" s="348" t="s">
        <v>392</v>
      </c>
      <c r="W200" s="358">
        <v>14.8</v>
      </c>
      <c r="X200" s="354">
        <v>10</v>
      </c>
      <c r="Y200" s="354">
        <v>26.4</v>
      </c>
      <c r="Z200" s="354">
        <v>0</v>
      </c>
      <c r="AA200" s="359">
        <v>0.5</v>
      </c>
      <c r="AB200" s="176"/>
    </row>
    <row r="201" spans="1:28" s="75" customFormat="1" ht="14.4">
      <c r="A201" s="403" t="s">
        <v>17144</v>
      </c>
      <c r="B201" s="365" t="str">
        <f t="shared" si="6"/>
        <v>35</v>
      </c>
      <c r="C201" s="74" t="str">
        <f t="shared" si="7"/>
        <v>35039</v>
      </c>
      <c r="D201" s="74" t="str">
        <f>VLOOKUP(C201,fips_xref!$A$5:$B$16,2,FALSE)</f>
        <v>Rio Arriba</v>
      </c>
      <c r="E201" s="74" t="s">
        <v>17270</v>
      </c>
      <c r="F201" s="348">
        <v>1037</v>
      </c>
      <c r="G201" s="348" t="s">
        <v>17244</v>
      </c>
      <c r="H201" s="348">
        <v>15</v>
      </c>
      <c r="I201" s="348" t="s">
        <v>17352</v>
      </c>
      <c r="J201" s="351">
        <v>36.642375999999999</v>
      </c>
      <c r="K201" s="351">
        <v>-107.354562</v>
      </c>
      <c r="L201" s="348" t="s">
        <v>17351</v>
      </c>
      <c r="M201" s="348"/>
      <c r="N201" s="348">
        <v>6.7055997848510698</v>
      </c>
      <c r="O201" s="348">
        <v>652.03997802734398</v>
      </c>
      <c r="P201" s="348">
        <v>32.308799743652301</v>
      </c>
      <c r="Q201" s="348">
        <v>0.31089600000000001</v>
      </c>
      <c r="R201" s="348" t="s">
        <v>17247</v>
      </c>
      <c r="S201" s="351">
        <v>0</v>
      </c>
      <c r="T201" s="351">
        <v>2055.98950195313</v>
      </c>
      <c r="U201" s="348" t="s">
        <v>18</v>
      </c>
      <c r="V201" s="348" t="s">
        <v>407</v>
      </c>
      <c r="W201" s="358">
        <v>0.1</v>
      </c>
      <c r="X201" s="354">
        <v>0</v>
      </c>
      <c r="Y201" s="354">
        <v>0.1</v>
      </c>
      <c r="Z201" s="354">
        <v>0</v>
      </c>
      <c r="AA201" s="359">
        <v>0</v>
      </c>
      <c r="AB201" s="176"/>
    </row>
    <row r="202" spans="1:28" s="75" customFormat="1" ht="14.4">
      <c r="A202" s="403" t="s">
        <v>17144</v>
      </c>
      <c r="B202" s="365" t="str">
        <f t="shared" si="6"/>
        <v>35</v>
      </c>
      <c r="C202" s="74" t="str">
        <f t="shared" si="7"/>
        <v>35039</v>
      </c>
      <c r="D202" s="74" t="str">
        <f>VLOOKUP(C202,fips_xref!$A$5:$B$16,2,FALSE)</f>
        <v>Rio Arriba</v>
      </c>
      <c r="E202" s="74" t="s">
        <v>17270</v>
      </c>
      <c r="F202" s="348">
        <v>1037</v>
      </c>
      <c r="G202" s="348" t="s">
        <v>17244</v>
      </c>
      <c r="H202" s="348">
        <v>16</v>
      </c>
      <c r="I202" s="348" t="s">
        <v>17352</v>
      </c>
      <c r="J202" s="351">
        <v>36.642375999999999</v>
      </c>
      <c r="K202" s="351">
        <v>-107.354562</v>
      </c>
      <c r="L202" s="348" t="s">
        <v>17351</v>
      </c>
      <c r="M202" s="348"/>
      <c r="N202" s="348">
        <v>5.8155841827392596</v>
      </c>
      <c r="O202" s="348">
        <v>588.71002197265602</v>
      </c>
      <c r="P202" s="348">
        <v>1.85927999019623</v>
      </c>
      <c r="Q202" s="348">
        <v>0.25298399999999999</v>
      </c>
      <c r="R202" s="348" t="s">
        <v>17247</v>
      </c>
      <c r="S202" s="351">
        <v>0</v>
      </c>
      <c r="T202" s="351">
        <v>2055.98950195313</v>
      </c>
      <c r="U202" s="348" t="s">
        <v>18</v>
      </c>
      <c r="V202" s="348" t="s">
        <v>407</v>
      </c>
      <c r="W202" s="358">
        <v>0.1</v>
      </c>
      <c r="X202" s="354">
        <v>0</v>
      </c>
      <c r="Y202" s="354">
        <v>0.1</v>
      </c>
      <c r="Z202" s="354">
        <v>0</v>
      </c>
      <c r="AA202" s="359">
        <v>0</v>
      </c>
      <c r="AB202" s="176"/>
    </row>
    <row r="203" spans="1:28" s="75" customFormat="1" ht="14.4">
      <c r="A203" s="403" t="s">
        <v>17144</v>
      </c>
      <c r="B203" s="365" t="str">
        <f t="shared" si="6"/>
        <v>35</v>
      </c>
      <c r="C203" s="74" t="str">
        <f t="shared" si="7"/>
        <v>35039</v>
      </c>
      <c r="D203" s="74" t="str">
        <f>VLOOKUP(C203,fips_xref!$A$5:$B$16,2,FALSE)</f>
        <v>Rio Arriba</v>
      </c>
      <c r="E203" s="74" t="s">
        <v>17270</v>
      </c>
      <c r="F203" s="348">
        <v>1037</v>
      </c>
      <c r="G203" s="348" t="s">
        <v>17244</v>
      </c>
      <c r="H203" s="348">
        <v>17</v>
      </c>
      <c r="I203" s="348" t="s">
        <v>17352</v>
      </c>
      <c r="J203" s="351">
        <v>36.642375999999999</v>
      </c>
      <c r="K203" s="351">
        <v>-107.354562</v>
      </c>
      <c r="L203" s="348" t="s">
        <v>17351</v>
      </c>
      <c r="M203" s="348"/>
      <c r="N203" s="348">
        <v>5.8216800689697301</v>
      </c>
      <c r="O203" s="348">
        <v>588.71002197265602</v>
      </c>
      <c r="P203" s="348">
        <v>1.85927999019623</v>
      </c>
      <c r="Q203" s="348">
        <v>0.25298399999999999</v>
      </c>
      <c r="R203" s="348" t="s">
        <v>17247</v>
      </c>
      <c r="S203" s="351">
        <v>0</v>
      </c>
      <c r="T203" s="351">
        <v>2055.98950195313</v>
      </c>
      <c r="U203" s="348" t="s">
        <v>18</v>
      </c>
      <c r="V203" s="348" t="s">
        <v>407</v>
      </c>
      <c r="W203" s="358">
        <v>0.1</v>
      </c>
      <c r="X203" s="354">
        <v>0</v>
      </c>
      <c r="Y203" s="354">
        <v>0.1</v>
      </c>
      <c r="Z203" s="354">
        <v>0</v>
      </c>
      <c r="AA203" s="359">
        <v>0</v>
      </c>
      <c r="AB203" s="176"/>
    </row>
    <row r="204" spans="1:28" s="75" customFormat="1" ht="14.4">
      <c r="A204" s="403" t="s">
        <v>17144</v>
      </c>
      <c r="B204" s="365" t="str">
        <f t="shared" si="6"/>
        <v>35</v>
      </c>
      <c r="C204" s="74" t="str">
        <f t="shared" si="7"/>
        <v>35039</v>
      </c>
      <c r="D204" s="74" t="str">
        <f>VLOOKUP(C204,fips_xref!$A$5:$B$16,2,FALSE)</f>
        <v>Rio Arriba</v>
      </c>
      <c r="E204" s="74" t="s">
        <v>17270</v>
      </c>
      <c r="F204" s="348">
        <v>1037</v>
      </c>
      <c r="G204" s="348" t="s">
        <v>17244</v>
      </c>
      <c r="H204" s="348">
        <v>18</v>
      </c>
      <c r="I204" s="348" t="s">
        <v>17352</v>
      </c>
      <c r="J204" s="351">
        <v>36.642375999999999</v>
      </c>
      <c r="K204" s="351">
        <v>-107.354562</v>
      </c>
      <c r="L204" s="348" t="s">
        <v>17351</v>
      </c>
      <c r="M204" s="348"/>
      <c r="N204" s="348">
        <v>5.8216800689697301</v>
      </c>
      <c r="O204" s="348">
        <v>588.71002197265602</v>
      </c>
      <c r="P204" s="348">
        <v>1.85927999019623</v>
      </c>
      <c r="Q204" s="348">
        <v>0.25298399999999999</v>
      </c>
      <c r="R204" s="348" t="s">
        <v>17247</v>
      </c>
      <c r="S204" s="351">
        <v>0</v>
      </c>
      <c r="T204" s="351">
        <v>2055.98950195313</v>
      </c>
      <c r="U204" s="348" t="s">
        <v>18</v>
      </c>
      <c r="V204" s="348" t="s">
        <v>407</v>
      </c>
      <c r="W204" s="358">
        <v>0.1</v>
      </c>
      <c r="X204" s="354">
        <v>0</v>
      </c>
      <c r="Y204" s="354">
        <v>0.1</v>
      </c>
      <c r="Z204" s="354">
        <v>0</v>
      </c>
      <c r="AA204" s="359">
        <v>0</v>
      </c>
      <c r="AB204" s="176"/>
    </row>
    <row r="205" spans="1:28" s="75" customFormat="1" ht="14.4">
      <c r="A205" s="403" t="s">
        <v>17144</v>
      </c>
      <c r="B205" s="365" t="str">
        <f t="shared" si="6"/>
        <v>35</v>
      </c>
      <c r="C205" s="74" t="str">
        <f t="shared" si="7"/>
        <v>35039</v>
      </c>
      <c r="D205" s="74" t="str">
        <f>VLOOKUP(C205,fips_xref!$A$5:$B$16,2,FALSE)</f>
        <v>Rio Arriba</v>
      </c>
      <c r="E205" s="74" t="s">
        <v>17270</v>
      </c>
      <c r="F205" s="348">
        <v>1037</v>
      </c>
      <c r="G205" s="348" t="s">
        <v>17244</v>
      </c>
      <c r="H205" s="348">
        <v>19</v>
      </c>
      <c r="I205" s="348" t="s">
        <v>17352</v>
      </c>
      <c r="J205" s="351">
        <v>36.642375999999999</v>
      </c>
      <c r="K205" s="351">
        <v>-107.354562</v>
      </c>
      <c r="L205" s="348" t="s">
        <v>17351</v>
      </c>
      <c r="M205" s="348"/>
      <c r="N205" s="348">
        <v>5.8216800689697301</v>
      </c>
      <c r="O205" s="348">
        <v>588.71002197265602</v>
      </c>
      <c r="P205" s="348">
        <v>1.85927999019623</v>
      </c>
      <c r="Q205" s="348">
        <v>0.25298399999999999</v>
      </c>
      <c r="R205" s="348" t="s">
        <v>17247</v>
      </c>
      <c r="S205" s="351">
        <v>0</v>
      </c>
      <c r="T205" s="351">
        <v>2055.98950195313</v>
      </c>
      <c r="U205" s="348" t="s">
        <v>18</v>
      </c>
      <c r="V205" s="348" t="s">
        <v>407</v>
      </c>
      <c r="W205" s="358">
        <v>0.1</v>
      </c>
      <c r="X205" s="354">
        <v>0</v>
      </c>
      <c r="Y205" s="354">
        <v>0.1</v>
      </c>
      <c r="Z205" s="354">
        <v>0</v>
      </c>
      <c r="AA205" s="359">
        <v>0</v>
      </c>
      <c r="AB205" s="176"/>
    </row>
    <row r="206" spans="1:28" s="75" customFormat="1" ht="14.4">
      <c r="A206" s="403" t="s">
        <v>17144</v>
      </c>
      <c r="B206" s="365" t="str">
        <f t="shared" si="6"/>
        <v>35</v>
      </c>
      <c r="C206" s="74" t="str">
        <f t="shared" si="7"/>
        <v>35039</v>
      </c>
      <c r="D206" s="74" t="str">
        <f>VLOOKUP(C206,fips_xref!$A$5:$B$16,2,FALSE)</f>
        <v>Rio Arriba</v>
      </c>
      <c r="E206" s="74" t="s">
        <v>17270</v>
      </c>
      <c r="F206" s="348">
        <v>1037</v>
      </c>
      <c r="G206" s="348" t="s">
        <v>17244</v>
      </c>
      <c r="H206" s="348">
        <v>20</v>
      </c>
      <c r="I206" s="348" t="s">
        <v>17352</v>
      </c>
      <c r="J206" s="351">
        <v>36.642375999999999</v>
      </c>
      <c r="K206" s="351">
        <v>-107.354562</v>
      </c>
      <c r="L206" s="348" t="s">
        <v>17351</v>
      </c>
      <c r="M206" s="348"/>
      <c r="N206" s="348">
        <v>5.8216800689697301</v>
      </c>
      <c r="O206" s="348">
        <v>588.71002197265602</v>
      </c>
      <c r="P206" s="348">
        <v>1.85927999019623</v>
      </c>
      <c r="Q206" s="348">
        <v>0.25298399999999999</v>
      </c>
      <c r="R206" s="348" t="s">
        <v>17247</v>
      </c>
      <c r="S206" s="351">
        <v>0</v>
      </c>
      <c r="T206" s="351">
        <v>2055.98950195313</v>
      </c>
      <c r="U206" s="348" t="s">
        <v>18</v>
      </c>
      <c r="V206" s="348" t="s">
        <v>407</v>
      </c>
      <c r="W206" s="358">
        <v>0.1</v>
      </c>
      <c r="X206" s="354">
        <v>0</v>
      </c>
      <c r="Y206" s="354">
        <v>0.1</v>
      </c>
      <c r="Z206" s="354">
        <v>0</v>
      </c>
      <c r="AA206" s="359">
        <v>0</v>
      </c>
      <c r="AB206" s="176"/>
    </row>
    <row r="207" spans="1:28" s="75" customFormat="1" ht="14.4">
      <c r="A207" s="403" t="s">
        <v>17144</v>
      </c>
      <c r="B207" s="365" t="str">
        <f t="shared" si="6"/>
        <v>35</v>
      </c>
      <c r="C207" s="74" t="str">
        <f t="shared" si="7"/>
        <v>35039</v>
      </c>
      <c r="D207" s="74" t="str">
        <f>VLOOKUP(C207,fips_xref!$A$5:$B$16,2,FALSE)</f>
        <v>Rio Arriba</v>
      </c>
      <c r="E207" s="74" t="s">
        <v>17270</v>
      </c>
      <c r="F207" s="348">
        <v>1037</v>
      </c>
      <c r="G207" s="348" t="s">
        <v>17244</v>
      </c>
      <c r="H207" s="348">
        <v>34</v>
      </c>
      <c r="I207" s="348" t="s">
        <v>17296</v>
      </c>
      <c r="J207" s="351">
        <v>36.642375999999999</v>
      </c>
      <c r="K207" s="351">
        <v>-107.354562</v>
      </c>
      <c r="L207" s="348" t="s">
        <v>17351</v>
      </c>
      <c r="M207" s="348"/>
      <c r="N207" s="348">
        <v>6.7055997848510698</v>
      </c>
      <c r="O207" s="348">
        <v>625.92999267578102</v>
      </c>
      <c r="P207" s="348">
        <v>37.185600280761697</v>
      </c>
      <c r="Q207" s="348">
        <v>0.31089600000000001</v>
      </c>
      <c r="R207" s="348" t="s">
        <v>17247</v>
      </c>
      <c r="S207" s="351">
        <v>0</v>
      </c>
      <c r="T207" s="351">
        <v>2055.98950195313</v>
      </c>
      <c r="U207" s="348" t="s">
        <v>18</v>
      </c>
      <c r="V207" s="348" t="s">
        <v>392</v>
      </c>
      <c r="W207" s="358">
        <v>9.6</v>
      </c>
      <c r="X207" s="354">
        <v>6.5</v>
      </c>
      <c r="Y207" s="354">
        <v>17.2</v>
      </c>
      <c r="Z207" s="354">
        <v>0</v>
      </c>
      <c r="AA207" s="359">
        <v>0.3</v>
      </c>
      <c r="AB207" s="176"/>
    </row>
    <row r="208" spans="1:28" s="75" customFormat="1" ht="14.4">
      <c r="A208" s="403" t="s">
        <v>17144</v>
      </c>
      <c r="B208" s="365" t="str">
        <f t="shared" si="6"/>
        <v>35</v>
      </c>
      <c r="C208" s="74" t="str">
        <f t="shared" si="7"/>
        <v>35039</v>
      </c>
      <c r="D208" s="74" t="str">
        <f>VLOOKUP(C208,fips_xref!$A$5:$B$16,2,FALSE)</f>
        <v>Rio Arriba</v>
      </c>
      <c r="E208" s="74" t="s">
        <v>17270</v>
      </c>
      <c r="F208" s="348">
        <v>1037</v>
      </c>
      <c r="G208" s="348" t="s">
        <v>17244</v>
      </c>
      <c r="H208" s="348">
        <v>40</v>
      </c>
      <c r="I208" s="348" t="s">
        <v>17296</v>
      </c>
      <c r="J208" s="351">
        <v>36.642375999999999</v>
      </c>
      <c r="K208" s="351">
        <v>-107.354562</v>
      </c>
      <c r="L208" s="348" t="s">
        <v>17351</v>
      </c>
      <c r="M208" s="348"/>
      <c r="N208" s="348">
        <v>6.7055997848510698</v>
      </c>
      <c r="O208" s="348">
        <v>625.92999267578102</v>
      </c>
      <c r="P208" s="348">
        <v>37.185600280761697</v>
      </c>
      <c r="Q208" s="348">
        <v>0.31089600000000001</v>
      </c>
      <c r="R208" s="348" t="s">
        <v>17247</v>
      </c>
      <c r="S208" s="351">
        <v>0</v>
      </c>
      <c r="T208" s="351">
        <v>2055.98950195313</v>
      </c>
      <c r="U208" s="348" t="s">
        <v>18</v>
      </c>
      <c r="V208" s="348" t="s">
        <v>392</v>
      </c>
      <c r="W208" s="358">
        <v>8.9</v>
      </c>
      <c r="X208" s="354">
        <v>6</v>
      </c>
      <c r="Y208" s="354">
        <v>15.9</v>
      </c>
      <c r="Z208" s="354">
        <v>0</v>
      </c>
      <c r="AA208" s="359">
        <v>0.3</v>
      </c>
      <c r="AB208" s="176"/>
    </row>
    <row r="209" spans="1:28" s="75" customFormat="1" ht="14.4">
      <c r="A209" s="403" t="s">
        <v>17144</v>
      </c>
      <c r="B209" s="365" t="str">
        <f t="shared" si="6"/>
        <v>35</v>
      </c>
      <c r="C209" s="74" t="str">
        <f t="shared" si="7"/>
        <v>35039</v>
      </c>
      <c r="D209" s="74" t="str">
        <f>VLOOKUP(C209,fips_xref!$A$5:$B$16,2,FALSE)</f>
        <v>Rio Arriba</v>
      </c>
      <c r="E209" s="74" t="s">
        <v>17270</v>
      </c>
      <c r="F209" s="348">
        <v>1037</v>
      </c>
      <c r="G209" s="348" t="s">
        <v>17244</v>
      </c>
      <c r="H209" s="348">
        <v>41</v>
      </c>
      <c r="I209" s="348" t="s">
        <v>17296</v>
      </c>
      <c r="J209" s="351">
        <v>36.642375999999999</v>
      </c>
      <c r="K209" s="351">
        <v>-107.354562</v>
      </c>
      <c r="L209" s="348" t="s">
        <v>17351</v>
      </c>
      <c r="M209" s="348"/>
      <c r="N209" s="348">
        <v>6.7055997848510698</v>
      </c>
      <c r="O209" s="348">
        <v>625.92999267578102</v>
      </c>
      <c r="P209" s="348">
        <v>37.185600280761697</v>
      </c>
      <c r="Q209" s="348">
        <v>0.31089600000000001</v>
      </c>
      <c r="R209" s="348" t="s">
        <v>17247</v>
      </c>
      <c r="S209" s="351">
        <v>0</v>
      </c>
      <c r="T209" s="351">
        <v>2055.98950195313</v>
      </c>
      <c r="U209" s="348" t="s">
        <v>18</v>
      </c>
      <c r="V209" s="348" t="s">
        <v>392</v>
      </c>
      <c r="W209" s="358">
        <v>15.9</v>
      </c>
      <c r="X209" s="354">
        <v>10.7</v>
      </c>
      <c r="Y209" s="354">
        <v>28.4</v>
      </c>
      <c r="Z209" s="354">
        <v>0</v>
      </c>
      <c r="AA209" s="359">
        <v>0.5</v>
      </c>
      <c r="AB209" s="176"/>
    </row>
    <row r="210" spans="1:28" s="75" customFormat="1" ht="14.4">
      <c r="A210" s="403" t="s">
        <v>17144</v>
      </c>
      <c r="B210" s="365" t="str">
        <f t="shared" si="6"/>
        <v>35</v>
      </c>
      <c r="C210" s="74" t="str">
        <f t="shared" si="7"/>
        <v>35039</v>
      </c>
      <c r="D210" s="74" t="str">
        <f>VLOOKUP(C210,fips_xref!$A$5:$B$16,2,FALSE)</f>
        <v>Rio Arriba</v>
      </c>
      <c r="E210" s="74" t="s">
        <v>17270</v>
      </c>
      <c r="F210" s="348">
        <v>1037</v>
      </c>
      <c r="G210" s="348" t="s">
        <v>17244</v>
      </c>
      <c r="H210" s="348">
        <v>42</v>
      </c>
      <c r="I210" s="348" t="s">
        <v>17296</v>
      </c>
      <c r="J210" s="351">
        <v>36.642375999999999</v>
      </c>
      <c r="K210" s="351">
        <v>-107.354562</v>
      </c>
      <c r="L210" s="348" t="s">
        <v>17351</v>
      </c>
      <c r="M210" s="348"/>
      <c r="N210" s="348">
        <v>6.7055997848510698</v>
      </c>
      <c r="O210" s="348">
        <v>625.92999267578102</v>
      </c>
      <c r="P210" s="348">
        <v>37.185600280761697</v>
      </c>
      <c r="Q210" s="348">
        <v>0.31089600000000001</v>
      </c>
      <c r="R210" s="348" t="s">
        <v>17247</v>
      </c>
      <c r="S210" s="351">
        <v>0</v>
      </c>
      <c r="T210" s="351">
        <v>2055.98950195313</v>
      </c>
      <c r="U210" s="348" t="s">
        <v>18</v>
      </c>
      <c r="V210" s="348" t="s">
        <v>392</v>
      </c>
      <c r="W210" s="358">
        <v>11.9</v>
      </c>
      <c r="X210" s="354">
        <v>8</v>
      </c>
      <c r="Y210" s="354">
        <v>21.2</v>
      </c>
      <c r="Z210" s="354">
        <v>0</v>
      </c>
      <c r="AA210" s="359">
        <v>0.4</v>
      </c>
      <c r="AB210" s="176"/>
    </row>
    <row r="211" spans="1:28" s="75" customFormat="1" ht="14.4">
      <c r="A211" s="403" t="s">
        <v>17144</v>
      </c>
      <c r="B211" s="365" t="str">
        <f t="shared" si="6"/>
        <v>35</v>
      </c>
      <c r="C211" s="74" t="str">
        <f t="shared" si="7"/>
        <v>35039</v>
      </c>
      <c r="D211" s="74" t="str">
        <f>VLOOKUP(C211,fips_xref!$A$5:$B$16,2,FALSE)</f>
        <v>Rio Arriba</v>
      </c>
      <c r="E211" s="74" t="s">
        <v>17270</v>
      </c>
      <c r="F211" s="348">
        <v>1037</v>
      </c>
      <c r="G211" s="348" t="s">
        <v>17244</v>
      </c>
      <c r="H211" s="348">
        <v>43</v>
      </c>
      <c r="I211" s="348" t="s">
        <v>17296</v>
      </c>
      <c r="J211" s="351">
        <v>36.642375999999999</v>
      </c>
      <c r="K211" s="351">
        <v>-107.354562</v>
      </c>
      <c r="L211" s="348" t="s">
        <v>17351</v>
      </c>
      <c r="M211" s="348"/>
      <c r="N211" s="348">
        <v>6.7055997848510698</v>
      </c>
      <c r="O211" s="348">
        <v>625.92999267578102</v>
      </c>
      <c r="P211" s="348">
        <v>37.185600280761697</v>
      </c>
      <c r="Q211" s="348">
        <v>0.31089600000000001</v>
      </c>
      <c r="R211" s="348" t="s">
        <v>17247</v>
      </c>
      <c r="S211" s="351">
        <v>0</v>
      </c>
      <c r="T211" s="351">
        <v>2055.98950195313</v>
      </c>
      <c r="U211" s="348" t="s">
        <v>18</v>
      </c>
      <c r="V211" s="348" t="s">
        <v>392</v>
      </c>
      <c r="W211" s="358">
        <v>14.8</v>
      </c>
      <c r="X211" s="354">
        <v>10</v>
      </c>
      <c r="Y211" s="354">
        <v>26.4</v>
      </c>
      <c r="Z211" s="354">
        <v>0</v>
      </c>
      <c r="AA211" s="359">
        <v>0.5</v>
      </c>
      <c r="AB211" s="176"/>
    </row>
    <row r="212" spans="1:28" s="75" customFormat="1" ht="14.4">
      <c r="A212" s="403" t="s">
        <v>17144</v>
      </c>
      <c r="B212" s="365" t="str">
        <f t="shared" si="6"/>
        <v>35</v>
      </c>
      <c r="C212" s="74" t="str">
        <f t="shared" si="7"/>
        <v>35039</v>
      </c>
      <c r="D212" s="74" t="str">
        <f>VLOOKUP(C212,fips_xref!$A$5:$B$16,2,FALSE)</f>
        <v>Rio Arriba</v>
      </c>
      <c r="E212" s="74" t="s">
        <v>17270</v>
      </c>
      <c r="F212" s="348">
        <v>1037</v>
      </c>
      <c r="G212" s="348" t="s">
        <v>17244</v>
      </c>
      <c r="H212" s="348">
        <v>44</v>
      </c>
      <c r="I212" s="348" t="s">
        <v>17296</v>
      </c>
      <c r="J212" s="351">
        <v>36.642375999999999</v>
      </c>
      <c r="K212" s="351">
        <v>-107.354562</v>
      </c>
      <c r="L212" s="348" t="s">
        <v>17351</v>
      </c>
      <c r="M212" s="348"/>
      <c r="N212" s="348">
        <v>6.7055997848510698</v>
      </c>
      <c r="O212" s="348">
        <v>625.92999267578102</v>
      </c>
      <c r="P212" s="348">
        <v>37.185600280761697</v>
      </c>
      <c r="Q212" s="348">
        <v>0.31089600000000001</v>
      </c>
      <c r="R212" s="348" t="s">
        <v>17247</v>
      </c>
      <c r="S212" s="351">
        <v>0</v>
      </c>
      <c r="T212" s="351">
        <v>2055.98950195313</v>
      </c>
      <c r="U212" s="348" t="s">
        <v>18</v>
      </c>
      <c r="V212" s="348" t="s">
        <v>392</v>
      </c>
      <c r="W212" s="358">
        <v>14.9</v>
      </c>
      <c r="X212" s="354">
        <v>10.1</v>
      </c>
      <c r="Y212" s="354">
        <v>26.5</v>
      </c>
      <c r="Z212" s="354">
        <v>0</v>
      </c>
      <c r="AA212" s="359">
        <v>0.5</v>
      </c>
      <c r="AB212" s="176"/>
    </row>
    <row r="213" spans="1:28" s="75" customFormat="1" ht="14.4">
      <c r="A213" s="403" t="s">
        <v>17144</v>
      </c>
      <c r="B213" s="365" t="str">
        <f t="shared" si="6"/>
        <v>35</v>
      </c>
      <c r="C213" s="74" t="str">
        <f t="shared" si="7"/>
        <v>35039</v>
      </c>
      <c r="D213" s="74" t="str">
        <f>VLOOKUP(C213,fips_xref!$A$5:$B$16,2,FALSE)</f>
        <v>Rio Arriba</v>
      </c>
      <c r="E213" s="74" t="s">
        <v>17270</v>
      </c>
      <c r="F213" s="348">
        <v>1037</v>
      </c>
      <c r="G213" s="348" t="s">
        <v>17244</v>
      </c>
      <c r="H213" s="348">
        <v>45</v>
      </c>
      <c r="I213" s="348" t="s">
        <v>17296</v>
      </c>
      <c r="J213" s="351">
        <v>36.642375999999999</v>
      </c>
      <c r="K213" s="351">
        <v>-107.354562</v>
      </c>
      <c r="L213" s="348" t="s">
        <v>17351</v>
      </c>
      <c r="M213" s="348"/>
      <c r="N213" s="348">
        <v>6.7055997848510698</v>
      </c>
      <c r="O213" s="348">
        <v>625.92999267578102</v>
      </c>
      <c r="P213" s="348">
        <v>37.185600280761697</v>
      </c>
      <c r="Q213" s="348">
        <v>0.31089600000000001</v>
      </c>
      <c r="R213" s="348" t="s">
        <v>17247</v>
      </c>
      <c r="S213" s="351">
        <v>0</v>
      </c>
      <c r="T213" s="351">
        <v>2055.98950195313</v>
      </c>
      <c r="U213" s="348" t="s">
        <v>18</v>
      </c>
      <c r="V213" s="348" t="s">
        <v>392</v>
      </c>
      <c r="W213" s="358">
        <v>11.6</v>
      </c>
      <c r="X213" s="354">
        <v>7.9</v>
      </c>
      <c r="Y213" s="354">
        <v>20.7</v>
      </c>
      <c r="Z213" s="354">
        <v>0</v>
      </c>
      <c r="AA213" s="359">
        <v>0.4</v>
      </c>
      <c r="AB213" s="176"/>
    </row>
    <row r="214" spans="1:28" s="75" customFormat="1" ht="14.4">
      <c r="A214" s="403" t="s">
        <v>17144</v>
      </c>
      <c r="B214" s="365" t="str">
        <f t="shared" si="6"/>
        <v>35</v>
      </c>
      <c r="C214" s="74" t="str">
        <f t="shared" si="7"/>
        <v>35039</v>
      </c>
      <c r="D214" s="74" t="str">
        <f>VLOOKUP(C214,fips_xref!$A$5:$B$16,2,FALSE)</f>
        <v>Rio Arriba</v>
      </c>
      <c r="E214" s="74" t="s">
        <v>17270</v>
      </c>
      <c r="F214" s="348">
        <v>1037</v>
      </c>
      <c r="G214" s="348" t="s">
        <v>17244</v>
      </c>
      <c r="H214" s="348">
        <v>65</v>
      </c>
      <c r="I214" s="348" t="s">
        <v>17296</v>
      </c>
      <c r="J214" s="351">
        <v>36.642375999999999</v>
      </c>
      <c r="K214" s="351">
        <v>-107.354562</v>
      </c>
      <c r="L214" s="348" t="s">
        <v>17351</v>
      </c>
      <c r="M214" s="348"/>
      <c r="N214" s="348">
        <v>6.7055997848510698</v>
      </c>
      <c r="O214" s="348">
        <v>625.92999267578102</v>
      </c>
      <c r="P214" s="348">
        <v>37.185600280761697</v>
      </c>
      <c r="Q214" s="348">
        <v>0.31089600000000001</v>
      </c>
      <c r="R214" s="348" t="s">
        <v>17247</v>
      </c>
      <c r="S214" s="351">
        <v>0</v>
      </c>
      <c r="T214" s="351">
        <v>2055.98950195313</v>
      </c>
      <c r="U214" s="348" t="s">
        <v>18</v>
      </c>
      <c r="V214" s="348" t="s">
        <v>392</v>
      </c>
      <c r="W214" s="358">
        <v>15.7</v>
      </c>
      <c r="X214" s="354">
        <v>10.6</v>
      </c>
      <c r="Y214" s="354">
        <v>28</v>
      </c>
      <c r="Z214" s="354">
        <v>0</v>
      </c>
      <c r="AA214" s="359">
        <v>0.5</v>
      </c>
      <c r="AB214" s="176"/>
    </row>
    <row r="215" spans="1:28" s="75" customFormat="1" ht="14.4">
      <c r="A215" s="403" t="s">
        <v>17144</v>
      </c>
      <c r="B215" s="365" t="str">
        <f t="shared" si="6"/>
        <v>35</v>
      </c>
      <c r="C215" s="74" t="str">
        <f t="shared" si="7"/>
        <v>35039</v>
      </c>
      <c r="D215" s="74" t="str">
        <f>VLOOKUP(C215,fips_xref!$A$5:$B$16,2,FALSE)</f>
        <v>Rio Arriba</v>
      </c>
      <c r="E215" s="74" t="s">
        <v>17270</v>
      </c>
      <c r="F215" s="348">
        <v>1037</v>
      </c>
      <c r="G215" s="348" t="s">
        <v>17244</v>
      </c>
      <c r="H215" s="348">
        <v>88</v>
      </c>
      <c r="I215" s="348" t="s">
        <v>17353</v>
      </c>
      <c r="J215" s="351">
        <v>36.643275000000003</v>
      </c>
      <c r="K215" s="351">
        <v>-107.3552</v>
      </c>
      <c r="L215" s="348" t="s">
        <v>17351</v>
      </c>
      <c r="M215" s="348"/>
      <c r="N215" s="348">
        <v>6.0960001945495597</v>
      </c>
      <c r="O215" s="348">
        <v>1273.15002441406</v>
      </c>
      <c r="P215" s="348">
        <v>20.1168003082275</v>
      </c>
      <c r="Q215" s="348">
        <v>0.16764000000000001</v>
      </c>
      <c r="R215" s="348" t="s">
        <v>17247</v>
      </c>
      <c r="S215" s="351">
        <v>0</v>
      </c>
      <c r="T215" s="351">
        <v>2055.73217773438</v>
      </c>
      <c r="U215" s="348" t="s">
        <v>18</v>
      </c>
      <c r="V215" s="348" t="s">
        <v>410</v>
      </c>
      <c r="W215" s="358">
        <v>0.4</v>
      </c>
      <c r="X215" s="354">
        <v>0</v>
      </c>
      <c r="Y215" s="354">
        <v>2.2000000000000002</v>
      </c>
      <c r="Z215" s="354">
        <v>0</v>
      </c>
      <c r="AA215" s="359">
        <v>0</v>
      </c>
      <c r="AB215" s="176"/>
    </row>
    <row r="216" spans="1:28" s="75" customFormat="1" ht="14.4">
      <c r="A216" s="403" t="s">
        <v>17144</v>
      </c>
      <c r="B216" s="365" t="str">
        <f t="shared" si="6"/>
        <v>35</v>
      </c>
      <c r="C216" s="74" t="str">
        <f t="shared" si="7"/>
        <v>35039</v>
      </c>
      <c r="D216" s="74" t="str">
        <f>VLOOKUP(C216,fips_xref!$A$5:$B$16,2,FALSE)</f>
        <v>Rio Arriba</v>
      </c>
      <c r="E216" s="74" t="s">
        <v>17270</v>
      </c>
      <c r="F216" s="348">
        <v>1037</v>
      </c>
      <c r="G216" s="348" t="s">
        <v>17244</v>
      </c>
      <c r="H216" s="348">
        <v>89</v>
      </c>
      <c r="I216" s="348" t="s">
        <v>17353</v>
      </c>
      <c r="J216" s="351">
        <v>36.643275000000003</v>
      </c>
      <c r="K216" s="351">
        <v>-107.3552</v>
      </c>
      <c r="L216" s="348" t="s">
        <v>17351</v>
      </c>
      <c r="M216" s="348"/>
      <c r="N216" s="348">
        <v>6.0960001945495597</v>
      </c>
      <c r="O216" s="348">
        <v>1273.15002441406</v>
      </c>
      <c r="P216" s="348">
        <v>20.1168003082275</v>
      </c>
      <c r="Q216" s="348">
        <v>0.16764000000000001</v>
      </c>
      <c r="R216" s="348" t="s">
        <v>17247</v>
      </c>
      <c r="S216" s="351">
        <v>0</v>
      </c>
      <c r="T216" s="351">
        <v>2055.73217773438</v>
      </c>
      <c r="U216" s="348" t="s">
        <v>18</v>
      </c>
      <c r="V216" s="348" t="s">
        <v>410</v>
      </c>
      <c r="W216" s="358">
        <v>0.4</v>
      </c>
      <c r="X216" s="354">
        <v>0</v>
      </c>
      <c r="Y216" s="354">
        <v>2.2000000000000002</v>
      </c>
      <c r="Z216" s="354">
        <v>0</v>
      </c>
      <c r="AA216" s="359">
        <v>0</v>
      </c>
      <c r="AB216" s="176"/>
    </row>
    <row r="217" spans="1:28" s="75" customFormat="1" ht="14.4">
      <c r="A217" s="403" t="s">
        <v>17144</v>
      </c>
      <c r="B217" s="365" t="str">
        <f t="shared" si="6"/>
        <v>35</v>
      </c>
      <c r="C217" s="74" t="str">
        <f t="shared" si="7"/>
        <v>35039</v>
      </c>
      <c r="D217" s="74" t="str">
        <f>VLOOKUP(C217,fips_xref!$A$5:$B$16,2,FALSE)</f>
        <v>Rio Arriba</v>
      </c>
      <c r="E217" s="74" t="s">
        <v>17270</v>
      </c>
      <c r="F217" s="348">
        <v>1037</v>
      </c>
      <c r="G217" s="348" t="s">
        <v>17244</v>
      </c>
      <c r="H217" s="348">
        <v>90</v>
      </c>
      <c r="I217" s="348" t="s">
        <v>17353</v>
      </c>
      <c r="J217" s="351">
        <v>36.643275000000003</v>
      </c>
      <c r="K217" s="351">
        <v>-107.3552</v>
      </c>
      <c r="L217" s="348" t="s">
        <v>17351</v>
      </c>
      <c r="M217" s="348"/>
      <c r="N217" s="348">
        <v>6.0960001945495597</v>
      </c>
      <c r="O217" s="348">
        <v>1273.15002441406</v>
      </c>
      <c r="P217" s="348">
        <v>20.1168003082275</v>
      </c>
      <c r="Q217" s="348">
        <v>0.16764000000000001</v>
      </c>
      <c r="R217" s="348" t="s">
        <v>17247</v>
      </c>
      <c r="S217" s="351">
        <v>0</v>
      </c>
      <c r="T217" s="351">
        <v>2055.73217773438</v>
      </c>
      <c r="U217" s="348" t="s">
        <v>18</v>
      </c>
      <c r="V217" s="348" t="s">
        <v>410</v>
      </c>
      <c r="W217" s="358">
        <v>0.4</v>
      </c>
      <c r="X217" s="354">
        <v>0</v>
      </c>
      <c r="Y217" s="354">
        <v>2.2000000000000002</v>
      </c>
      <c r="Z217" s="354">
        <v>0</v>
      </c>
      <c r="AA217" s="359">
        <v>0</v>
      </c>
      <c r="AB217" s="176"/>
    </row>
    <row r="218" spans="1:28" s="75" customFormat="1" ht="14.4">
      <c r="A218" s="403" t="s">
        <v>17144</v>
      </c>
      <c r="B218" s="365" t="str">
        <f t="shared" si="6"/>
        <v>35</v>
      </c>
      <c r="C218" s="74" t="str">
        <f t="shared" si="7"/>
        <v>35039</v>
      </c>
      <c r="D218" s="74" t="str">
        <f>VLOOKUP(C218,fips_xref!$A$5:$B$16,2,FALSE)</f>
        <v>Rio Arriba</v>
      </c>
      <c r="E218" s="74" t="s">
        <v>17270</v>
      </c>
      <c r="F218" s="348">
        <v>1037</v>
      </c>
      <c r="G218" s="348" t="s">
        <v>17244</v>
      </c>
      <c r="H218" s="348">
        <v>158</v>
      </c>
      <c r="I218" s="348" t="s">
        <v>17354</v>
      </c>
      <c r="J218" s="351">
        <v>36.643275000000003</v>
      </c>
      <c r="K218" s="351">
        <v>-107.3552</v>
      </c>
      <c r="L218" s="348" t="s">
        <v>17351</v>
      </c>
      <c r="M218" s="348"/>
      <c r="N218" s="348">
        <v>0</v>
      </c>
      <c r="O218" s="348">
        <v>0</v>
      </c>
      <c r="P218" s="348">
        <v>0</v>
      </c>
      <c r="Q218" s="348">
        <v>0</v>
      </c>
      <c r="R218" s="348">
        <v>0</v>
      </c>
      <c r="S218" s="351">
        <v>0</v>
      </c>
      <c r="T218" s="351">
        <v>2055.73217773438</v>
      </c>
      <c r="U218" s="348" t="s">
        <v>18</v>
      </c>
      <c r="V218" s="348" t="s">
        <v>395</v>
      </c>
      <c r="W218" s="358">
        <v>0</v>
      </c>
      <c r="X218" s="354">
        <v>10</v>
      </c>
      <c r="Y218" s="354">
        <v>0</v>
      </c>
      <c r="Z218" s="354">
        <v>0</v>
      </c>
      <c r="AA218" s="359">
        <v>0</v>
      </c>
      <c r="AB218" s="176"/>
    </row>
    <row r="219" spans="1:28" s="75" customFormat="1" ht="14.4">
      <c r="A219" s="403" t="s">
        <v>17144</v>
      </c>
      <c r="B219" s="365" t="str">
        <f t="shared" si="6"/>
        <v>35</v>
      </c>
      <c r="C219" s="74" t="str">
        <f t="shared" si="7"/>
        <v>35039</v>
      </c>
      <c r="D219" s="74" t="str">
        <f>VLOOKUP(C219,fips_xref!$A$5:$B$16,2,FALSE)</f>
        <v>Rio Arriba</v>
      </c>
      <c r="E219" s="74" t="s">
        <v>17270</v>
      </c>
      <c r="F219" s="348">
        <v>1037</v>
      </c>
      <c r="G219" s="348" t="s">
        <v>17244</v>
      </c>
      <c r="H219" s="348">
        <v>159</v>
      </c>
      <c r="I219" s="348" t="s">
        <v>17355</v>
      </c>
      <c r="J219" s="351">
        <v>36.642375999999999</v>
      </c>
      <c r="K219" s="351">
        <v>-107.354562</v>
      </c>
      <c r="L219" s="348" t="s">
        <v>17351</v>
      </c>
      <c r="M219" s="348"/>
      <c r="N219" s="348">
        <v>6.0960001945495597</v>
      </c>
      <c r="O219" s="348">
        <v>1273.15002441406</v>
      </c>
      <c r="P219" s="348">
        <v>20.1168003082275</v>
      </c>
      <c r="Q219" s="348">
        <v>0.16764000000000001</v>
      </c>
      <c r="R219" s="348" t="s">
        <v>17247</v>
      </c>
      <c r="S219" s="351">
        <v>0</v>
      </c>
      <c r="T219" s="351">
        <v>2055.98950195313</v>
      </c>
      <c r="U219" s="348" t="s">
        <v>18</v>
      </c>
      <c r="V219" s="348" t="s">
        <v>389</v>
      </c>
      <c r="W219" s="358">
        <v>0</v>
      </c>
      <c r="X219" s="354">
        <v>1.1000000000000001</v>
      </c>
      <c r="Y219" s="354">
        <v>0</v>
      </c>
      <c r="Z219" s="354">
        <v>0</v>
      </c>
      <c r="AA219" s="359">
        <v>0</v>
      </c>
      <c r="AB219" s="176"/>
    </row>
    <row r="220" spans="1:28" s="75" customFormat="1" ht="14.4">
      <c r="A220" s="403" t="s">
        <v>17144</v>
      </c>
      <c r="B220" s="365" t="str">
        <f t="shared" si="6"/>
        <v>35</v>
      </c>
      <c r="C220" s="74" t="str">
        <f t="shared" si="7"/>
        <v>35039</v>
      </c>
      <c r="D220" s="74" t="str">
        <f>VLOOKUP(C220,fips_xref!$A$5:$B$16,2,FALSE)</f>
        <v>Rio Arriba</v>
      </c>
      <c r="E220" s="74" t="s">
        <v>17270</v>
      </c>
      <c r="F220" s="348">
        <v>1037</v>
      </c>
      <c r="G220" s="348" t="s">
        <v>17244</v>
      </c>
      <c r="H220" s="348">
        <v>160</v>
      </c>
      <c r="I220" s="348" t="s">
        <v>17355</v>
      </c>
      <c r="J220" s="351">
        <v>36.642375999999999</v>
      </c>
      <c r="K220" s="351">
        <v>-107.354562</v>
      </c>
      <c r="L220" s="348" t="s">
        <v>17351</v>
      </c>
      <c r="M220" s="348"/>
      <c r="N220" s="348">
        <v>6.0960001945495597</v>
      </c>
      <c r="O220" s="348">
        <v>1273.15002441406</v>
      </c>
      <c r="P220" s="348">
        <v>20.1168003082275</v>
      </c>
      <c r="Q220" s="348">
        <v>0.16764000000000001</v>
      </c>
      <c r="R220" s="348" t="s">
        <v>17247</v>
      </c>
      <c r="S220" s="351">
        <v>0</v>
      </c>
      <c r="T220" s="351">
        <v>2055.98950195313</v>
      </c>
      <c r="U220" s="348" t="s">
        <v>18</v>
      </c>
      <c r="V220" s="348" t="s">
        <v>389</v>
      </c>
      <c r="W220" s="358">
        <v>0</v>
      </c>
      <c r="X220" s="354">
        <v>1.1000000000000001</v>
      </c>
      <c r="Y220" s="354">
        <v>0</v>
      </c>
      <c r="Z220" s="354">
        <v>0</v>
      </c>
      <c r="AA220" s="359">
        <v>0</v>
      </c>
      <c r="AB220" s="176"/>
    </row>
    <row r="221" spans="1:28" s="75" customFormat="1" ht="14.4">
      <c r="A221" s="403" t="s">
        <v>17144</v>
      </c>
      <c r="B221" s="365" t="str">
        <f t="shared" si="6"/>
        <v>35</v>
      </c>
      <c r="C221" s="74" t="str">
        <f t="shared" si="7"/>
        <v>35039</v>
      </c>
      <c r="D221" s="74" t="str">
        <f>VLOOKUP(C221,fips_xref!$A$5:$B$16,2,FALSE)</f>
        <v>Rio Arriba</v>
      </c>
      <c r="E221" s="74" t="s">
        <v>17270</v>
      </c>
      <c r="F221" s="348">
        <v>1037</v>
      </c>
      <c r="G221" s="348" t="s">
        <v>17244</v>
      </c>
      <c r="H221" s="348">
        <v>161</v>
      </c>
      <c r="I221" s="348" t="s">
        <v>17355</v>
      </c>
      <c r="J221" s="351">
        <v>36.642375999999999</v>
      </c>
      <c r="K221" s="351">
        <v>-107.354562</v>
      </c>
      <c r="L221" s="348" t="s">
        <v>17351</v>
      </c>
      <c r="M221" s="348"/>
      <c r="N221" s="348">
        <v>6.0960001945495597</v>
      </c>
      <c r="O221" s="348">
        <v>1273.15002441406</v>
      </c>
      <c r="P221" s="348">
        <v>20.1168003082275</v>
      </c>
      <c r="Q221" s="348">
        <v>0.16764000000000001</v>
      </c>
      <c r="R221" s="348" t="s">
        <v>17247</v>
      </c>
      <c r="S221" s="351">
        <v>0</v>
      </c>
      <c r="T221" s="351">
        <v>2055.98950195313</v>
      </c>
      <c r="U221" s="348" t="s">
        <v>18</v>
      </c>
      <c r="V221" s="348" t="s">
        <v>389</v>
      </c>
      <c r="W221" s="358">
        <v>0</v>
      </c>
      <c r="X221" s="354">
        <v>1.1000000000000001</v>
      </c>
      <c r="Y221" s="354">
        <v>0</v>
      </c>
      <c r="Z221" s="354">
        <v>0</v>
      </c>
      <c r="AA221" s="359">
        <v>0</v>
      </c>
      <c r="AB221" s="176"/>
    </row>
    <row r="222" spans="1:28" s="75" customFormat="1" ht="14.4">
      <c r="A222" s="403" t="s">
        <v>17144</v>
      </c>
      <c r="B222" s="365" t="str">
        <f t="shared" si="6"/>
        <v>35</v>
      </c>
      <c r="C222" s="74" t="str">
        <f t="shared" si="7"/>
        <v>35039</v>
      </c>
      <c r="D222" s="74" t="str">
        <f>VLOOKUP(C222,fips_xref!$A$5:$B$16,2,FALSE)</f>
        <v>Rio Arriba</v>
      </c>
      <c r="E222" s="74" t="s">
        <v>17270</v>
      </c>
      <c r="F222" s="348">
        <v>1037</v>
      </c>
      <c r="G222" s="348" t="s">
        <v>17244</v>
      </c>
      <c r="H222" s="348">
        <v>162</v>
      </c>
      <c r="I222" s="348" t="s">
        <v>17355</v>
      </c>
      <c r="J222" s="351">
        <v>36.642375999999999</v>
      </c>
      <c r="K222" s="351">
        <v>-107.354562</v>
      </c>
      <c r="L222" s="348" t="s">
        <v>17351</v>
      </c>
      <c r="M222" s="348"/>
      <c r="N222" s="348">
        <v>6.0960001945495597</v>
      </c>
      <c r="O222" s="348">
        <v>1273.15002441406</v>
      </c>
      <c r="P222" s="348">
        <v>20.1168003082275</v>
      </c>
      <c r="Q222" s="348">
        <v>0.16764000000000001</v>
      </c>
      <c r="R222" s="348" t="s">
        <v>17247</v>
      </c>
      <c r="S222" s="351">
        <v>0</v>
      </c>
      <c r="T222" s="351">
        <v>2055.98950195313</v>
      </c>
      <c r="U222" s="348" t="s">
        <v>18</v>
      </c>
      <c r="V222" s="348" t="s">
        <v>389</v>
      </c>
      <c r="W222" s="358">
        <v>0</v>
      </c>
      <c r="X222" s="354">
        <v>1.1000000000000001</v>
      </c>
      <c r="Y222" s="354">
        <v>0</v>
      </c>
      <c r="Z222" s="354">
        <v>0</v>
      </c>
      <c r="AA222" s="359">
        <v>0</v>
      </c>
      <c r="AB222" s="176"/>
    </row>
    <row r="223" spans="1:28" s="75" customFormat="1" ht="14.4">
      <c r="A223" s="403" t="s">
        <v>17144</v>
      </c>
      <c r="B223" s="365" t="str">
        <f t="shared" si="6"/>
        <v>35</v>
      </c>
      <c r="C223" s="74" t="str">
        <f t="shared" si="7"/>
        <v>35039</v>
      </c>
      <c r="D223" s="74" t="str">
        <f>VLOOKUP(C223,fips_xref!$A$5:$B$16,2,FALSE)</f>
        <v>Rio Arriba</v>
      </c>
      <c r="E223" s="74" t="s">
        <v>17270</v>
      </c>
      <c r="F223" s="348">
        <v>1037</v>
      </c>
      <c r="G223" s="348" t="s">
        <v>17244</v>
      </c>
      <c r="H223" s="348">
        <v>163</v>
      </c>
      <c r="I223" s="348" t="s">
        <v>17355</v>
      </c>
      <c r="J223" s="351">
        <v>36.642375999999999</v>
      </c>
      <c r="K223" s="351">
        <v>-107.354562</v>
      </c>
      <c r="L223" s="348" t="s">
        <v>17351</v>
      </c>
      <c r="M223" s="348"/>
      <c r="N223" s="348">
        <v>6.0960001945495597</v>
      </c>
      <c r="O223" s="348">
        <v>1273.15002441406</v>
      </c>
      <c r="P223" s="348">
        <v>20.1168003082275</v>
      </c>
      <c r="Q223" s="348">
        <v>0.16764000000000001</v>
      </c>
      <c r="R223" s="348" t="s">
        <v>17247</v>
      </c>
      <c r="S223" s="351">
        <v>0</v>
      </c>
      <c r="T223" s="351">
        <v>2055.98950195313</v>
      </c>
      <c r="U223" s="348" t="s">
        <v>18</v>
      </c>
      <c r="V223" s="348" t="s">
        <v>389</v>
      </c>
      <c r="W223" s="358">
        <v>0</v>
      </c>
      <c r="X223" s="354">
        <v>1.1000000000000001</v>
      </c>
      <c r="Y223" s="354">
        <v>0</v>
      </c>
      <c r="Z223" s="354">
        <v>0</v>
      </c>
      <c r="AA223" s="359">
        <v>0</v>
      </c>
      <c r="AB223" s="176"/>
    </row>
    <row r="224" spans="1:28" s="75" customFormat="1" ht="14.4">
      <c r="A224" s="403" t="s">
        <v>17144</v>
      </c>
      <c r="B224" s="365" t="str">
        <f t="shared" si="6"/>
        <v>35</v>
      </c>
      <c r="C224" s="74" t="str">
        <f t="shared" si="7"/>
        <v>35039</v>
      </c>
      <c r="D224" s="74" t="str">
        <f>VLOOKUP(C224,fips_xref!$A$5:$B$16,2,FALSE)</f>
        <v>Rio Arriba</v>
      </c>
      <c r="E224" s="74" t="s">
        <v>17270</v>
      </c>
      <c r="F224" s="348">
        <v>1037</v>
      </c>
      <c r="G224" s="348" t="s">
        <v>17244</v>
      </c>
      <c r="H224" s="348">
        <v>164</v>
      </c>
      <c r="I224" s="348" t="s">
        <v>17355</v>
      </c>
      <c r="J224" s="351">
        <v>36.642375999999999</v>
      </c>
      <c r="K224" s="351">
        <v>-107.354562</v>
      </c>
      <c r="L224" s="348" t="s">
        <v>17351</v>
      </c>
      <c r="M224" s="348"/>
      <c r="N224" s="348">
        <v>6.0960001945495597</v>
      </c>
      <c r="O224" s="348">
        <v>1273.15002441406</v>
      </c>
      <c r="P224" s="348">
        <v>20.1168003082275</v>
      </c>
      <c r="Q224" s="348">
        <v>0.16764000000000001</v>
      </c>
      <c r="R224" s="348" t="s">
        <v>17247</v>
      </c>
      <c r="S224" s="351">
        <v>0</v>
      </c>
      <c r="T224" s="351">
        <v>2055.98950195313</v>
      </c>
      <c r="U224" s="348" t="s">
        <v>18</v>
      </c>
      <c r="V224" s="348" t="s">
        <v>389</v>
      </c>
      <c r="W224" s="358">
        <v>0</v>
      </c>
      <c r="X224" s="354">
        <v>1.1000000000000001</v>
      </c>
      <c r="Y224" s="354">
        <v>0</v>
      </c>
      <c r="Z224" s="354">
        <v>0</v>
      </c>
      <c r="AA224" s="359">
        <v>0</v>
      </c>
      <c r="AB224" s="176"/>
    </row>
    <row r="225" spans="1:28" s="75" customFormat="1" ht="14.4">
      <c r="A225" s="403" t="s">
        <v>17144</v>
      </c>
      <c r="B225" s="365" t="str">
        <f t="shared" si="6"/>
        <v>35</v>
      </c>
      <c r="C225" s="74" t="str">
        <f t="shared" si="7"/>
        <v>35039</v>
      </c>
      <c r="D225" s="74" t="str">
        <f>VLOOKUP(C225,fips_xref!$A$5:$B$16,2,FALSE)</f>
        <v>Rio Arriba</v>
      </c>
      <c r="E225" s="74" t="s">
        <v>17270</v>
      </c>
      <c r="F225" s="348">
        <v>1037</v>
      </c>
      <c r="G225" s="348" t="s">
        <v>17244</v>
      </c>
      <c r="H225" s="348">
        <v>166</v>
      </c>
      <c r="I225" s="348" t="s">
        <v>17339</v>
      </c>
      <c r="J225" s="351">
        <v>36.643275000000003</v>
      </c>
      <c r="K225" s="351">
        <v>-107.3552</v>
      </c>
      <c r="L225" s="348" t="s">
        <v>17351</v>
      </c>
      <c r="M225" s="348"/>
      <c r="N225" s="348">
        <v>0</v>
      </c>
      <c r="O225" s="348">
        <v>0</v>
      </c>
      <c r="P225" s="348">
        <v>0</v>
      </c>
      <c r="Q225" s="348">
        <v>0</v>
      </c>
      <c r="R225" s="348">
        <v>0</v>
      </c>
      <c r="S225" s="351">
        <v>0</v>
      </c>
      <c r="T225" s="351">
        <v>2055.73217773438</v>
      </c>
      <c r="U225" s="348" t="s">
        <v>18</v>
      </c>
      <c r="V225" s="348" t="s">
        <v>403</v>
      </c>
      <c r="W225" s="358">
        <v>0</v>
      </c>
      <c r="X225" s="354">
        <v>0.3</v>
      </c>
      <c r="Y225" s="354">
        <v>0</v>
      </c>
      <c r="Z225" s="354">
        <v>0</v>
      </c>
      <c r="AA225" s="359">
        <v>0</v>
      </c>
      <c r="AB225" s="176"/>
    </row>
    <row r="226" spans="1:28" s="75" customFormat="1" ht="27">
      <c r="A226" s="403" t="s">
        <v>17144</v>
      </c>
      <c r="B226" s="365" t="str">
        <f t="shared" si="6"/>
        <v>35</v>
      </c>
      <c r="C226" s="74" t="str">
        <f t="shared" si="7"/>
        <v>35039</v>
      </c>
      <c r="D226" s="74" t="str">
        <f>VLOOKUP(C226,fips_xref!$A$5:$B$16,2,FALSE)</f>
        <v>Rio Arriba</v>
      </c>
      <c r="E226" s="74" t="s">
        <v>17270</v>
      </c>
      <c r="F226" s="348">
        <v>1037</v>
      </c>
      <c r="G226" s="348" t="s">
        <v>17249</v>
      </c>
      <c r="H226" s="348">
        <v>2</v>
      </c>
      <c r="I226" s="348" t="s">
        <v>17356</v>
      </c>
      <c r="J226" s="351">
        <v>36.643275000000003</v>
      </c>
      <c r="K226" s="351">
        <v>-107.3552</v>
      </c>
      <c r="L226" s="348" t="s">
        <v>17351</v>
      </c>
      <c r="M226" s="348"/>
      <c r="N226" s="348">
        <v>0</v>
      </c>
      <c r="O226" s="348">
        <v>0</v>
      </c>
      <c r="P226" s="348">
        <v>0</v>
      </c>
      <c r="Q226" s="348">
        <v>0</v>
      </c>
      <c r="R226" s="348">
        <v>0</v>
      </c>
      <c r="S226" s="351">
        <v>0</v>
      </c>
      <c r="T226" s="351">
        <v>2055.73217773438</v>
      </c>
      <c r="U226" s="348" t="s">
        <v>18</v>
      </c>
      <c r="V226" s="348" t="s">
        <v>397</v>
      </c>
      <c r="W226" s="358">
        <v>0</v>
      </c>
      <c r="X226" s="354">
        <v>4.5</v>
      </c>
      <c r="Y226" s="354">
        <v>0</v>
      </c>
      <c r="Z226" s="354">
        <v>0</v>
      </c>
      <c r="AA226" s="359">
        <v>0</v>
      </c>
      <c r="AB226" s="176"/>
    </row>
    <row r="227" spans="1:28" s="75" customFormat="1" ht="14.4">
      <c r="A227" s="403" t="s">
        <v>17144</v>
      </c>
      <c r="B227" s="365" t="str">
        <f t="shared" si="6"/>
        <v>35</v>
      </c>
      <c r="C227" s="74" t="str">
        <f t="shared" si="7"/>
        <v>35039</v>
      </c>
      <c r="D227" s="74" t="str">
        <f>VLOOKUP(C227,fips_xref!$A$5:$B$16,2,FALSE)</f>
        <v>Rio Arriba</v>
      </c>
      <c r="E227" s="74" t="s">
        <v>17270</v>
      </c>
      <c r="F227" s="348">
        <v>1038</v>
      </c>
      <c r="G227" s="348" t="s">
        <v>17244</v>
      </c>
      <c r="H227" s="348">
        <v>9</v>
      </c>
      <c r="I227" s="348" t="s">
        <v>17357</v>
      </c>
      <c r="J227" s="351">
        <v>36.780461000000003</v>
      </c>
      <c r="K227" s="351">
        <v>-107.562724</v>
      </c>
      <c r="L227" s="348" t="s">
        <v>17358</v>
      </c>
      <c r="M227" s="348"/>
      <c r="N227" s="348">
        <v>6.0960001945495597</v>
      </c>
      <c r="O227" s="348">
        <v>699.82000732421898</v>
      </c>
      <c r="P227" s="348">
        <v>3.87095999717712</v>
      </c>
      <c r="Q227" s="348">
        <v>0.23774400000000001</v>
      </c>
      <c r="R227" s="348" t="s">
        <v>17247</v>
      </c>
      <c r="S227" s="351">
        <v>0</v>
      </c>
      <c r="T227" s="351">
        <v>2104.45922851563</v>
      </c>
      <c r="U227" s="348" t="s">
        <v>213</v>
      </c>
      <c r="V227" s="348" t="s">
        <v>405</v>
      </c>
      <c r="W227" s="358">
        <v>1.2829999999999999</v>
      </c>
      <c r="X227" s="354">
        <v>7.0000000000000007E-2</v>
      </c>
      <c r="Y227" s="354">
        <v>1.0780000000000001</v>
      </c>
      <c r="Z227" s="354">
        <v>0</v>
      </c>
      <c r="AA227" s="359">
        <v>9.7000000000000003E-2</v>
      </c>
      <c r="AB227" s="176"/>
    </row>
    <row r="228" spans="1:28" s="75" customFormat="1" ht="14.4">
      <c r="A228" s="403" t="s">
        <v>17144</v>
      </c>
      <c r="B228" s="365" t="str">
        <f t="shared" si="6"/>
        <v>35</v>
      </c>
      <c r="C228" s="74" t="str">
        <f t="shared" si="7"/>
        <v>35039</v>
      </c>
      <c r="D228" s="74" t="str">
        <f>VLOOKUP(C228,fips_xref!$A$5:$B$16,2,FALSE)</f>
        <v>Rio Arriba</v>
      </c>
      <c r="E228" s="74" t="s">
        <v>17270</v>
      </c>
      <c r="F228" s="348">
        <v>1038</v>
      </c>
      <c r="G228" s="348" t="s">
        <v>17244</v>
      </c>
      <c r="H228" s="348">
        <v>10</v>
      </c>
      <c r="I228" s="348" t="s">
        <v>17357</v>
      </c>
      <c r="J228" s="351">
        <v>36.780461000000003</v>
      </c>
      <c r="K228" s="351">
        <v>-107.56272300000001</v>
      </c>
      <c r="L228" s="348" t="s">
        <v>17358</v>
      </c>
      <c r="M228" s="348"/>
      <c r="N228" s="348">
        <v>12.8016004562378</v>
      </c>
      <c r="O228" s="348">
        <v>699.82000732421898</v>
      </c>
      <c r="P228" s="348">
        <v>54.589679718017599</v>
      </c>
      <c r="Q228" s="348">
        <v>0.35661599999999999</v>
      </c>
      <c r="R228" s="348" t="s">
        <v>17247</v>
      </c>
      <c r="S228" s="351">
        <v>0</v>
      </c>
      <c r="T228" s="351">
        <v>2104.45336914063</v>
      </c>
      <c r="U228" s="348" t="s">
        <v>213</v>
      </c>
      <c r="V228" s="348" t="s">
        <v>405</v>
      </c>
      <c r="W228" s="358">
        <v>1.2829999999999999</v>
      </c>
      <c r="X228" s="354">
        <v>7.0000000000000007E-2</v>
      </c>
      <c r="Y228" s="354">
        <v>1.0780000000000001</v>
      </c>
      <c r="Z228" s="354">
        <v>0</v>
      </c>
      <c r="AA228" s="359">
        <v>9.7000000000000003E-2</v>
      </c>
      <c r="AB228" s="176"/>
    </row>
    <row r="229" spans="1:28" s="75" customFormat="1" ht="14.4">
      <c r="A229" s="403" t="s">
        <v>17144</v>
      </c>
      <c r="B229" s="365" t="str">
        <f t="shared" si="6"/>
        <v>35</v>
      </c>
      <c r="C229" s="74" t="str">
        <f t="shared" si="7"/>
        <v>35039</v>
      </c>
      <c r="D229" s="74" t="str">
        <f>VLOOKUP(C229,fips_xref!$A$5:$B$16,2,FALSE)</f>
        <v>Rio Arriba</v>
      </c>
      <c r="E229" s="74" t="s">
        <v>17270</v>
      </c>
      <c r="F229" s="348">
        <v>1038</v>
      </c>
      <c r="G229" s="348" t="s">
        <v>17244</v>
      </c>
      <c r="H229" s="348">
        <v>11</v>
      </c>
      <c r="I229" s="348" t="s">
        <v>17359</v>
      </c>
      <c r="J229" s="351">
        <v>36.780461000000003</v>
      </c>
      <c r="K229" s="351">
        <v>-107.56272300000001</v>
      </c>
      <c r="L229" s="348" t="s">
        <v>17358</v>
      </c>
      <c r="M229" s="348"/>
      <c r="N229" s="348">
        <v>12.1920003890991</v>
      </c>
      <c r="O229" s="348">
        <v>688.71002197265602</v>
      </c>
      <c r="P229" s="348">
        <v>54.589679718017599</v>
      </c>
      <c r="Q229" s="348">
        <v>0.35661599999999999</v>
      </c>
      <c r="R229" s="348" t="s">
        <v>17247</v>
      </c>
      <c r="S229" s="351">
        <v>0</v>
      </c>
      <c r="T229" s="351">
        <v>2104.45336914063</v>
      </c>
      <c r="U229" s="348" t="s">
        <v>213</v>
      </c>
      <c r="V229" s="348" t="s">
        <v>392</v>
      </c>
      <c r="W229" s="358">
        <v>32.375999999999998</v>
      </c>
      <c r="X229" s="354">
        <v>12.951000000000001</v>
      </c>
      <c r="Y229" s="354">
        <v>52.234000000000002</v>
      </c>
      <c r="Z229" s="354">
        <v>0</v>
      </c>
      <c r="AA229" s="359">
        <v>0.68899999999999995</v>
      </c>
      <c r="AB229" s="176"/>
    </row>
    <row r="230" spans="1:28" s="75" customFormat="1" ht="14.4">
      <c r="A230" s="403" t="s">
        <v>17144</v>
      </c>
      <c r="B230" s="365" t="str">
        <f t="shared" si="6"/>
        <v>35</v>
      </c>
      <c r="C230" s="74" t="str">
        <f t="shared" si="7"/>
        <v>35039</v>
      </c>
      <c r="D230" s="74" t="str">
        <f>VLOOKUP(C230,fips_xref!$A$5:$B$16,2,FALSE)</f>
        <v>Rio Arriba</v>
      </c>
      <c r="E230" s="74" t="s">
        <v>17270</v>
      </c>
      <c r="F230" s="348">
        <v>1038</v>
      </c>
      <c r="G230" s="348" t="s">
        <v>17244</v>
      </c>
      <c r="H230" s="348">
        <v>12</v>
      </c>
      <c r="I230" s="348" t="s">
        <v>17359</v>
      </c>
      <c r="J230" s="351">
        <v>36.780461000000003</v>
      </c>
      <c r="K230" s="351">
        <v>-107.56272300000001</v>
      </c>
      <c r="L230" s="348" t="s">
        <v>17358</v>
      </c>
      <c r="M230" s="348"/>
      <c r="N230" s="348">
        <v>12.1920003890991</v>
      </c>
      <c r="O230" s="348">
        <v>688.71002197265602</v>
      </c>
      <c r="P230" s="348">
        <v>54.589679718017599</v>
      </c>
      <c r="Q230" s="348">
        <v>0.451104</v>
      </c>
      <c r="R230" s="348" t="s">
        <v>17247</v>
      </c>
      <c r="S230" s="351">
        <v>0</v>
      </c>
      <c r="T230" s="351">
        <v>2104.45336914063</v>
      </c>
      <c r="U230" s="348" t="s">
        <v>213</v>
      </c>
      <c r="V230" s="348" t="s">
        <v>392</v>
      </c>
      <c r="W230" s="358">
        <v>18.14</v>
      </c>
      <c r="X230" s="354">
        <v>7.2560000000000002</v>
      </c>
      <c r="Y230" s="354">
        <v>29.265999999999998</v>
      </c>
      <c r="Z230" s="354">
        <v>0</v>
      </c>
      <c r="AA230" s="359">
        <v>0.38600000000000001</v>
      </c>
      <c r="AB230" s="176"/>
    </row>
    <row r="231" spans="1:28" s="75" customFormat="1" ht="14.4">
      <c r="A231" s="403" t="s">
        <v>17144</v>
      </c>
      <c r="B231" s="365" t="str">
        <f t="shared" si="6"/>
        <v>35</v>
      </c>
      <c r="C231" s="74" t="str">
        <f t="shared" si="7"/>
        <v>35039</v>
      </c>
      <c r="D231" s="74" t="str">
        <f>VLOOKUP(C231,fips_xref!$A$5:$B$16,2,FALSE)</f>
        <v>Rio Arriba</v>
      </c>
      <c r="E231" s="74" t="s">
        <v>17270</v>
      </c>
      <c r="F231" s="348">
        <v>1038</v>
      </c>
      <c r="G231" s="348" t="s">
        <v>17244</v>
      </c>
      <c r="H231" s="348">
        <v>13</v>
      </c>
      <c r="I231" s="348" t="s">
        <v>17359</v>
      </c>
      <c r="J231" s="351">
        <v>36.780461000000003</v>
      </c>
      <c r="K231" s="351">
        <v>-107.56272300000001</v>
      </c>
      <c r="L231" s="348" t="s">
        <v>17358</v>
      </c>
      <c r="M231" s="348"/>
      <c r="N231" s="348">
        <v>12.1920003890991</v>
      </c>
      <c r="O231" s="348">
        <v>688.71002197265602</v>
      </c>
      <c r="P231" s="348">
        <v>54.589679718017599</v>
      </c>
      <c r="Q231" s="348">
        <v>0.4572</v>
      </c>
      <c r="R231" s="348" t="s">
        <v>17247</v>
      </c>
      <c r="S231" s="351">
        <v>0</v>
      </c>
      <c r="T231" s="351">
        <v>2104.45336914063</v>
      </c>
      <c r="U231" s="348" t="s">
        <v>213</v>
      </c>
      <c r="V231" s="348" t="s">
        <v>392</v>
      </c>
      <c r="W231" s="358">
        <v>23.213999999999999</v>
      </c>
      <c r="X231" s="354">
        <v>9.2859999999999996</v>
      </c>
      <c r="Y231" s="354">
        <v>37.451999999999998</v>
      </c>
      <c r="Z231" s="354">
        <v>0</v>
      </c>
      <c r="AA231" s="359">
        <v>0.49399999999999999</v>
      </c>
      <c r="AB231" s="176"/>
    </row>
    <row r="232" spans="1:28" s="75" customFormat="1" ht="14.4">
      <c r="A232" s="403" t="s">
        <v>17144</v>
      </c>
      <c r="B232" s="365" t="str">
        <f t="shared" si="6"/>
        <v>35</v>
      </c>
      <c r="C232" s="74" t="str">
        <f t="shared" si="7"/>
        <v>35039</v>
      </c>
      <c r="D232" s="74" t="str">
        <f>VLOOKUP(C232,fips_xref!$A$5:$B$16,2,FALSE)</f>
        <v>Rio Arriba</v>
      </c>
      <c r="E232" s="74" t="s">
        <v>17270</v>
      </c>
      <c r="F232" s="348">
        <v>1038</v>
      </c>
      <c r="G232" s="348" t="s">
        <v>17244</v>
      </c>
      <c r="H232" s="348">
        <v>14</v>
      </c>
      <c r="I232" s="348" t="s">
        <v>17360</v>
      </c>
      <c r="J232" s="351">
        <v>36.780461000000003</v>
      </c>
      <c r="K232" s="351">
        <v>-107.56272300000001</v>
      </c>
      <c r="L232" s="348" t="s">
        <v>17358</v>
      </c>
      <c r="M232" s="348"/>
      <c r="N232" s="348">
        <v>3.0480000972747798</v>
      </c>
      <c r="O232" s="348">
        <v>373.14999389648398</v>
      </c>
      <c r="P232" s="348">
        <v>1.88976001739502</v>
      </c>
      <c r="Q232" s="348">
        <v>0.15240000000000001</v>
      </c>
      <c r="R232" s="348" t="s">
        <v>17247</v>
      </c>
      <c r="S232" s="351">
        <v>0</v>
      </c>
      <c r="T232" s="351">
        <v>2104.45336914063</v>
      </c>
      <c r="U232" s="348" t="s">
        <v>213</v>
      </c>
      <c r="V232" s="348" t="s">
        <v>394</v>
      </c>
      <c r="W232" s="358">
        <v>0</v>
      </c>
      <c r="X232" s="354">
        <v>1.897</v>
      </c>
      <c r="Y232" s="354">
        <v>0</v>
      </c>
      <c r="Z232" s="354">
        <v>0</v>
      </c>
      <c r="AA232" s="359">
        <v>0</v>
      </c>
      <c r="AB232" s="176"/>
    </row>
    <row r="233" spans="1:28" s="75" customFormat="1" ht="14.4">
      <c r="A233" s="403" t="s">
        <v>17144</v>
      </c>
      <c r="B233" s="365" t="str">
        <f t="shared" si="6"/>
        <v>35</v>
      </c>
      <c r="C233" s="74" t="str">
        <f t="shared" si="7"/>
        <v>35039</v>
      </c>
      <c r="D233" s="74" t="str">
        <f>VLOOKUP(C233,fips_xref!$A$5:$B$16,2,FALSE)</f>
        <v>Rio Arriba</v>
      </c>
      <c r="E233" s="74" t="s">
        <v>17270</v>
      </c>
      <c r="F233" s="348">
        <v>1040</v>
      </c>
      <c r="G233" s="348" t="s">
        <v>17244</v>
      </c>
      <c r="H233" s="348">
        <v>3</v>
      </c>
      <c r="I233" s="348" t="s">
        <v>17296</v>
      </c>
      <c r="J233" s="351">
        <v>36.804720000000003</v>
      </c>
      <c r="K233" s="351">
        <v>-107.549409</v>
      </c>
      <c r="L233" s="348" t="s">
        <v>17361</v>
      </c>
      <c r="M233" s="348"/>
      <c r="N233" s="348">
        <v>6.7055997848510698</v>
      </c>
      <c r="O233" s="348">
        <v>625.92999267578102</v>
      </c>
      <c r="P233" s="348">
        <v>37.734241485595703</v>
      </c>
      <c r="Q233" s="348">
        <v>0.31089600000000001</v>
      </c>
      <c r="R233" s="348" t="s">
        <v>17247</v>
      </c>
      <c r="S233" s="351">
        <v>0</v>
      </c>
      <c r="T233" s="351">
        <v>1912.27795410156</v>
      </c>
      <c r="U233" s="348" t="s">
        <v>18</v>
      </c>
      <c r="V233" s="348" t="s">
        <v>392</v>
      </c>
      <c r="W233" s="358">
        <v>19.3</v>
      </c>
      <c r="X233" s="354">
        <v>13.3</v>
      </c>
      <c r="Y233" s="354">
        <v>34.799999999999997</v>
      </c>
      <c r="Z233" s="354">
        <v>0</v>
      </c>
      <c r="AA233" s="359">
        <v>0.5</v>
      </c>
      <c r="AB233" s="176"/>
    </row>
    <row r="234" spans="1:28" s="75" customFormat="1" ht="27">
      <c r="A234" s="403" t="s">
        <v>17144</v>
      </c>
      <c r="B234" s="365" t="str">
        <f t="shared" si="6"/>
        <v>35</v>
      </c>
      <c r="C234" s="74" t="str">
        <f t="shared" si="7"/>
        <v>35039</v>
      </c>
      <c r="D234" s="74" t="str">
        <f>VLOOKUP(C234,fips_xref!$A$5:$B$16,2,FALSE)</f>
        <v>Rio Arriba</v>
      </c>
      <c r="E234" s="74" t="s">
        <v>17270</v>
      </c>
      <c r="F234" s="348">
        <v>1040</v>
      </c>
      <c r="G234" s="348" t="s">
        <v>17244</v>
      </c>
      <c r="H234" s="348">
        <v>7</v>
      </c>
      <c r="I234" s="348" t="s">
        <v>17362</v>
      </c>
      <c r="J234" s="351">
        <v>36.804720000000003</v>
      </c>
      <c r="K234" s="351">
        <v>-107.549409</v>
      </c>
      <c r="L234" s="348" t="s">
        <v>17361</v>
      </c>
      <c r="M234" s="348"/>
      <c r="N234" s="348">
        <v>5.7912001609802202</v>
      </c>
      <c r="O234" s="348">
        <v>588.71002197265602</v>
      </c>
      <c r="P234" s="348">
        <v>1.8287999629974401</v>
      </c>
      <c r="Q234" s="348">
        <v>0.25298399999999999</v>
      </c>
      <c r="R234" s="348" t="s">
        <v>17247</v>
      </c>
      <c r="S234" s="351">
        <v>0</v>
      </c>
      <c r="T234" s="351">
        <v>1912.27795410156</v>
      </c>
      <c r="U234" s="348" t="s">
        <v>18</v>
      </c>
      <c r="V234" s="348" t="s">
        <v>407</v>
      </c>
      <c r="W234" s="358">
        <v>0.2</v>
      </c>
      <c r="X234" s="354">
        <v>0</v>
      </c>
      <c r="Y234" s="354">
        <v>0.1</v>
      </c>
      <c r="Z234" s="354">
        <v>0</v>
      </c>
      <c r="AA234" s="359">
        <v>0</v>
      </c>
      <c r="AB234" s="176"/>
    </row>
    <row r="235" spans="1:28" s="75" customFormat="1" ht="27">
      <c r="A235" s="403" t="s">
        <v>17144</v>
      </c>
      <c r="B235" s="365" t="str">
        <f t="shared" si="6"/>
        <v>35</v>
      </c>
      <c r="C235" s="74" t="str">
        <f t="shared" si="7"/>
        <v>35039</v>
      </c>
      <c r="D235" s="74" t="str">
        <f>VLOOKUP(C235,fips_xref!$A$5:$B$16,2,FALSE)</f>
        <v>Rio Arriba</v>
      </c>
      <c r="E235" s="74" t="s">
        <v>17270</v>
      </c>
      <c r="F235" s="348">
        <v>1040</v>
      </c>
      <c r="G235" s="348" t="s">
        <v>17244</v>
      </c>
      <c r="H235" s="348">
        <v>10</v>
      </c>
      <c r="I235" s="348" t="s">
        <v>17362</v>
      </c>
      <c r="J235" s="351">
        <v>36.804720000000003</v>
      </c>
      <c r="K235" s="351">
        <v>-107.549409</v>
      </c>
      <c r="L235" s="348" t="s">
        <v>17361</v>
      </c>
      <c r="M235" s="348"/>
      <c r="N235" s="348">
        <v>5.7912001609802202</v>
      </c>
      <c r="O235" s="348">
        <v>588.71002197265602</v>
      </c>
      <c r="P235" s="348">
        <v>1.8287999629974401</v>
      </c>
      <c r="Q235" s="348">
        <v>0.25298399999999999</v>
      </c>
      <c r="R235" s="348" t="s">
        <v>17247</v>
      </c>
      <c r="S235" s="351">
        <v>0</v>
      </c>
      <c r="T235" s="351">
        <v>1912.27795410156</v>
      </c>
      <c r="U235" s="348" t="s">
        <v>18</v>
      </c>
      <c r="V235" s="348" t="s">
        <v>407</v>
      </c>
      <c r="W235" s="358">
        <v>0.1</v>
      </c>
      <c r="X235" s="354">
        <v>0</v>
      </c>
      <c r="Y235" s="354">
        <v>0.1</v>
      </c>
      <c r="Z235" s="354">
        <v>0</v>
      </c>
      <c r="AA235" s="359">
        <v>0</v>
      </c>
      <c r="AB235" s="176"/>
    </row>
    <row r="236" spans="1:28" s="75" customFormat="1" ht="27">
      <c r="A236" s="403" t="s">
        <v>17144</v>
      </c>
      <c r="B236" s="365" t="str">
        <f t="shared" si="6"/>
        <v>35</v>
      </c>
      <c r="C236" s="74" t="str">
        <f t="shared" si="7"/>
        <v>35039</v>
      </c>
      <c r="D236" s="74" t="str">
        <f>VLOOKUP(C236,fips_xref!$A$5:$B$16,2,FALSE)</f>
        <v>Rio Arriba</v>
      </c>
      <c r="E236" s="74" t="s">
        <v>17270</v>
      </c>
      <c r="F236" s="348">
        <v>1040</v>
      </c>
      <c r="G236" s="348" t="s">
        <v>17244</v>
      </c>
      <c r="H236" s="348">
        <v>20</v>
      </c>
      <c r="I236" s="348" t="s">
        <v>17362</v>
      </c>
      <c r="J236" s="351">
        <v>36.804720000000003</v>
      </c>
      <c r="K236" s="351">
        <v>-107.549409</v>
      </c>
      <c r="L236" s="348" t="s">
        <v>17361</v>
      </c>
      <c r="M236" s="348"/>
      <c r="N236" s="348">
        <v>5.7912001609802202</v>
      </c>
      <c r="O236" s="348">
        <v>588.71002197265602</v>
      </c>
      <c r="P236" s="348">
        <v>1.8287999629974401</v>
      </c>
      <c r="Q236" s="348">
        <v>0.25298399999999999</v>
      </c>
      <c r="R236" s="348" t="s">
        <v>17247</v>
      </c>
      <c r="S236" s="351">
        <v>0</v>
      </c>
      <c r="T236" s="351">
        <v>1912.27795410156</v>
      </c>
      <c r="U236" s="348" t="s">
        <v>18</v>
      </c>
      <c r="V236" s="348" t="s">
        <v>389</v>
      </c>
      <c r="W236" s="358">
        <v>0</v>
      </c>
      <c r="X236" s="354">
        <v>5.5</v>
      </c>
      <c r="Y236" s="354">
        <v>0</v>
      </c>
      <c r="Z236" s="354">
        <v>0</v>
      </c>
      <c r="AA236" s="359">
        <v>0</v>
      </c>
      <c r="AB236" s="176"/>
    </row>
    <row r="237" spans="1:28" s="75" customFormat="1" ht="27">
      <c r="A237" s="403" t="s">
        <v>17144</v>
      </c>
      <c r="B237" s="365" t="str">
        <f t="shared" si="6"/>
        <v>35</v>
      </c>
      <c r="C237" s="74" t="str">
        <f t="shared" si="7"/>
        <v>35039</v>
      </c>
      <c r="D237" s="74" t="str">
        <f>VLOOKUP(C237,fips_xref!$A$5:$B$16,2,FALSE)</f>
        <v>Rio Arriba</v>
      </c>
      <c r="E237" s="74" t="s">
        <v>17270</v>
      </c>
      <c r="F237" s="348">
        <v>1040</v>
      </c>
      <c r="G237" s="348" t="s">
        <v>17244</v>
      </c>
      <c r="H237" s="348">
        <v>23</v>
      </c>
      <c r="I237" s="348" t="s">
        <v>17362</v>
      </c>
      <c r="J237" s="351">
        <v>36.804720000000003</v>
      </c>
      <c r="K237" s="351">
        <v>-107.549409</v>
      </c>
      <c r="L237" s="348" t="s">
        <v>17361</v>
      </c>
      <c r="M237" s="348"/>
      <c r="N237" s="348">
        <v>5.7912001609802202</v>
      </c>
      <c r="O237" s="348">
        <v>588.71002197265602</v>
      </c>
      <c r="P237" s="348">
        <v>1.8287999629974401</v>
      </c>
      <c r="Q237" s="348">
        <v>0.25298399999999999</v>
      </c>
      <c r="R237" s="348" t="s">
        <v>17247</v>
      </c>
      <c r="S237" s="351">
        <v>0</v>
      </c>
      <c r="T237" s="351">
        <v>1912.27795410156</v>
      </c>
      <c r="U237" s="348" t="s">
        <v>18</v>
      </c>
      <c r="V237" s="348" t="s">
        <v>389</v>
      </c>
      <c r="W237" s="358">
        <v>0</v>
      </c>
      <c r="X237" s="354">
        <v>3.9</v>
      </c>
      <c r="Y237" s="354">
        <v>0</v>
      </c>
      <c r="Z237" s="354">
        <v>0</v>
      </c>
      <c r="AA237" s="359">
        <v>0</v>
      </c>
      <c r="AB237" s="176"/>
    </row>
    <row r="238" spans="1:28" s="75" customFormat="1" ht="14.4">
      <c r="A238" s="403" t="s">
        <v>17144</v>
      </c>
      <c r="B238" s="365" t="str">
        <f t="shared" si="6"/>
        <v>35</v>
      </c>
      <c r="C238" s="74" t="str">
        <f t="shared" si="7"/>
        <v>35039</v>
      </c>
      <c r="D238" s="74" t="str">
        <f>VLOOKUP(C238,fips_xref!$A$5:$B$16,2,FALSE)</f>
        <v>Rio Arriba</v>
      </c>
      <c r="E238" s="74" t="s">
        <v>17270</v>
      </c>
      <c r="F238" s="348">
        <v>1040</v>
      </c>
      <c r="G238" s="348" t="s">
        <v>17249</v>
      </c>
      <c r="H238" s="348">
        <v>22</v>
      </c>
      <c r="I238" s="348" t="s">
        <v>17363</v>
      </c>
      <c r="J238" s="351">
        <v>36.804720000000003</v>
      </c>
      <c r="K238" s="351">
        <v>-107.549409</v>
      </c>
      <c r="L238" s="348" t="s">
        <v>17361</v>
      </c>
      <c r="M238" s="348"/>
      <c r="N238" s="348">
        <v>0</v>
      </c>
      <c r="O238" s="348">
        <v>0</v>
      </c>
      <c r="P238" s="348">
        <v>0</v>
      </c>
      <c r="Q238" s="348">
        <v>0</v>
      </c>
      <c r="R238" s="348">
        <v>0</v>
      </c>
      <c r="S238" s="351">
        <v>0</v>
      </c>
      <c r="T238" s="351">
        <v>1912.27795410156</v>
      </c>
      <c r="U238" s="348" t="s">
        <v>18</v>
      </c>
      <c r="V238" s="348" t="s">
        <v>396</v>
      </c>
      <c r="W238" s="358">
        <v>0</v>
      </c>
      <c r="X238" s="354">
        <v>0.3</v>
      </c>
      <c r="Y238" s="354">
        <v>0</v>
      </c>
      <c r="Z238" s="354">
        <v>0</v>
      </c>
      <c r="AA238" s="359">
        <v>0</v>
      </c>
      <c r="AB238" s="176"/>
    </row>
    <row r="239" spans="1:28" s="75" customFormat="1" ht="14.4">
      <c r="A239" s="403" t="s">
        <v>17144</v>
      </c>
      <c r="B239" s="365" t="str">
        <f t="shared" si="6"/>
        <v>35</v>
      </c>
      <c r="C239" s="74" t="str">
        <f t="shared" si="7"/>
        <v>35039</v>
      </c>
      <c r="D239" s="74" t="str">
        <f>VLOOKUP(C239,fips_xref!$A$5:$B$16,2,FALSE)</f>
        <v>Rio Arriba</v>
      </c>
      <c r="E239" s="74" t="s">
        <v>17270</v>
      </c>
      <c r="F239" s="348">
        <v>1040</v>
      </c>
      <c r="G239" s="348" t="s">
        <v>17249</v>
      </c>
      <c r="H239" s="348">
        <v>23</v>
      </c>
      <c r="I239" s="348" t="s">
        <v>17321</v>
      </c>
      <c r="J239" s="351">
        <v>36.804720000000003</v>
      </c>
      <c r="K239" s="351">
        <v>-107.549409</v>
      </c>
      <c r="L239" s="348" t="s">
        <v>17361</v>
      </c>
      <c r="M239" s="348"/>
      <c r="N239" s="348">
        <v>0</v>
      </c>
      <c r="O239" s="348">
        <v>0</v>
      </c>
      <c r="P239" s="348">
        <v>0</v>
      </c>
      <c r="Q239" s="348">
        <v>0</v>
      </c>
      <c r="R239" s="348">
        <v>0</v>
      </c>
      <c r="S239" s="351">
        <v>0</v>
      </c>
      <c r="T239" s="351">
        <v>1912.27795410156</v>
      </c>
      <c r="U239" s="348" t="s">
        <v>18</v>
      </c>
      <c r="V239" s="348" t="s">
        <v>403</v>
      </c>
      <c r="W239" s="358">
        <v>0</v>
      </c>
      <c r="X239" s="354">
        <v>0.3</v>
      </c>
      <c r="Y239" s="354">
        <v>0</v>
      </c>
      <c r="Z239" s="354">
        <v>0</v>
      </c>
      <c r="AA239" s="359">
        <v>0</v>
      </c>
      <c r="AB239" s="176"/>
    </row>
    <row r="240" spans="1:28" s="75" customFormat="1" ht="14.4">
      <c r="A240" s="403" t="s">
        <v>17144</v>
      </c>
      <c r="B240" s="365" t="str">
        <f t="shared" si="6"/>
        <v>35</v>
      </c>
      <c r="C240" s="74" t="str">
        <f t="shared" si="7"/>
        <v>35043</v>
      </c>
      <c r="D240" s="74" t="str">
        <f>VLOOKUP(C240,fips_xref!$A$5:$B$16,2,FALSE)</f>
        <v>Sandoval</v>
      </c>
      <c r="E240" s="74" t="s">
        <v>17364</v>
      </c>
      <c r="F240" s="348">
        <v>1110</v>
      </c>
      <c r="G240" s="348" t="s">
        <v>17244</v>
      </c>
      <c r="H240" s="348">
        <v>1</v>
      </c>
      <c r="I240" s="348" t="s">
        <v>17365</v>
      </c>
      <c r="J240" s="351">
        <v>35.232267</v>
      </c>
      <c r="K240" s="351">
        <v>-106.771457</v>
      </c>
      <c r="L240" s="348" t="s">
        <v>17366</v>
      </c>
      <c r="M240" s="348"/>
      <c r="N240" s="348">
        <v>15.2399997711182</v>
      </c>
      <c r="O240" s="348">
        <v>836.47998046875</v>
      </c>
      <c r="P240" s="348">
        <v>24.170640945434599</v>
      </c>
      <c r="Q240" s="348">
        <v>0.35661599999999999</v>
      </c>
      <c r="R240" s="348" t="s">
        <v>17247</v>
      </c>
      <c r="S240" s="351">
        <v>0</v>
      </c>
      <c r="T240" s="351">
        <v>1725.47192382813</v>
      </c>
      <c r="U240" s="348" t="s">
        <v>213</v>
      </c>
      <c r="V240" s="348" t="s">
        <v>398</v>
      </c>
      <c r="W240" s="358">
        <v>1.29</v>
      </c>
      <c r="X240" s="354">
        <v>0.65</v>
      </c>
      <c r="Y240" s="354">
        <v>1.92</v>
      </c>
      <c r="Z240" s="354">
        <v>0.02</v>
      </c>
      <c r="AA240" s="359">
        <v>0.02</v>
      </c>
      <c r="AB240" s="176"/>
    </row>
    <row r="241" spans="1:28" s="75" customFormat="1" ht="27">
      <c r="A241" s="403" t="s">
        <v>17144</v>
      </c>
      <c r="B241" s="365" t="str">
        <f t="shared" si="6"/>
        <v>35</v>
      </c>
      <c r="C241" s="74" t="str">
        <f t="shared" si="7"/>
        <v>35043</v>
      </c>
      <c r="D241" s="74" t="str">
        <f>VLOOKUP(C241,fips_xref!$A$5:$B$16,2,FALSE)</f>
        <v>Sandoval</v>
      </c>
      <c r="E241" s="74" t="s">
        <v>17364</v>
      </c>
      <c r="F241" s="348">
        <v>1110</v>
      </c>
      <c r="G241" s="348" t="s">
        <v>17244</v>
      </c>
      <c r="H241" s="348">
        <v>3</v>
      </c>
      <c r="I241" s="348" t="s">
        <v>17367</v>
      </c>
      <c r="J241" s="351">
        <v>35.232267</v>
      </c>
      <c r="K241" s="351">
        <v>-106.771457</v>
      </c>
      <c r="L241" s="348" t="s">
        <v>17366</v>
      </c>
      <c r="M241" s="348"/>
      <c r="N241" s="348">
        <v>15.2399997711182</v>
      </c>
      <c r="O241" s="348">
        <v>895.36999511718795</v>
      </c>
      <c r="P241" s="348">
        <v>37.947601318359403</v>
      </c>
      <c r="Q241" s="348">
        <v>0.35661599999999999</v>
      </c>
      <c r="R241" s="348" t="s">
        <v>17247</v>
      </c>
      <c r="S241" s="351">
        <v>0</v>
      </c>
      <c r="T241" s="351">
        <v>1725.47192382813</v>
      </c>
      <c r="U241" s="348" t="s">
        <v>213</v>
      </c>
      <c r="V241" s="348" t="s">
        <v>398</v>
      </c>
      <c r="W241" s="358">
        <v>6.05</v>
      </c>
      <c r="X241" s="354">
        <v>1.55</v>
      </c>
      <c r="Y241" s="354">
        <v>9.16</v>
      </c>
      <c r="Z241" s="354">
        <v>0.17</v>
      </c>
      <c r="AA241" s="359">
        <v>0.21</v>
      </c>
      <c r="AB241" s="176"/>
    </row>
    <row r="242" spans="1:28" s="75" customFormat="1" ht="27">
      <c r="A242" s="403" t="s">
        <v>17144</v>
      </c>
      <c r="B242" s="365" t="str">
        <f t="shared" si="6"/>
        <v>35</v>
      </c>
      <c r="C242" s="74" t="str">
        <f t="shared" si="7"/>
        <v>35043</v>
      </c>
      <c r="D242" s="74" t="str">
        <f>VLOOKUP(C242,fips_xref!$A$5:$B$16,2,FALSE)</f>
        <v>Sandoval</v>
      </c>
      <c r="E242" s="74" t="s">
        <v>17364</v>
      </c>
      <c r="F242" s="348">
        <v>1110</v>
      </c>
      <c r="G242" s="348" t="s">
        <v>17244</v>
      </c>
      <c r="H242" s="348">
        <v>14</v>
      </c>
      <c r="I242" s="348" t="s">
        <v>17367</v>
      </c>
      <c r="J242" s="351">
        <v>35.232267</v>
      </c>
      <c r="K242" s="351">
        <v>-106.771457</v>
      </c>
      <c r="L242" s="348" t="s">
        <v>17366</v>
      </c>
      <c r="M242" s="348"/>
      <c r="N242" s="348">
        <v>15.2399997711182</v>
      </c>
      <c r="O242" s="348">
        <v>895.36999511718795</v>
      </c>
      <c r="P242" s="348">
        <v>37.947601318359403</v>
      </c>
      <c r="Q242" s="348">
        <v>0.35661599999999999</v>
      </c>
      <c r="R242" s="348" t="s">
        <v>17247</v>
      </c>
      <c r="S242" s="351">
        <v>0</v>
      </c>
      <c r="T242" s="351">
        <v>1725.47192382813</v>
      </c>
      <c r="U242" s="348" t="s">
        <v>213</v>
      </c>
      <c r="V242" s="348" t="s">
        <v>398</v>
      </c>
      <c r="W242" s="358">
        <v>12.23</v>
      </c>
      <c r="X242" s="354">
        <v>3.14</v>
      </c>
      <c r="Y242" s="354">
        <v>18.52</v>
      </c>
      <c r="Z242" s="354">
        <v>0.35</v>
      </c>
      <c r="AA242" s="359">
        <v>0.42</v>
      </c>
      <c r="AB242" s="176"/>
    </row>
    <row r="243" spans="1:28" s="75" customFormat="1" ht="14.4">
      <c r="A243" s="403" t="s">
        <v>17144</v>
      </c>
      <c r="B243" s="365" t="str">
        <f t="shared" si="6"/>
        <v>35</v>
      </c>
      <c r="C243" s="74" t="str">
        <f t="shared" si="7"/>
        <v>35043</v>
      </c>
      <c r="D243" s="74" t="str">
        <f>VLOOKUP(C243,fips_xref!$A$5:$B$16,2,FALSE)</f>
        <v>Sandoval</v>
      </c>
      <c r="E243" s="74" t="s">
        <v>17364</v>
      </c>
      <c r="F243" s="348">
        <v>1110</v>
      </c>
      <c r="G243" s="348" t="s">
        <v>17244</v>
      </c>
      <c r="H243" s="348">
        <v>15</v>
      </c>
      <c r="I243" s="348" t="s">
        <v>17368</v>
      </c>
      <c r="J243" s="351">
        <v>35.232267</v>
      </c>
      <c r="K243" s="351">
        <v>-106.771457</v>
      </c>
      <c r="L243" s="348" t="s">
        <v>17366</v>
      </c>
      <c r="M243" s="348"/>
      <c r="N243" s="348">
        <v>15.2399997711182</v>
      </c>
      <c r="O243" s="348">
        <v>658.15002441406295</v>
      </c>
      <c r="P243" s="348">
        <v>36.728401184082003</v>
      </c>
      <c r="Q243" s="348">
        <v>0.35661599999999999</v>
      </c>
      <c r="R243" s="348" t="s">
        <v>17247</v>
      </c>
      <c r="S243" s="351">
        <v>0</v>
      </c>
      <c r="T243" s="351">
        <v>1725.47192382813</v>
      </c>
      <c r="U243" s="348" t="s">
        <v>213</v>
      </c>
      <c r="V243" s="348" t="s">
        <v>392</v>
      </c>
      <c r="W243" s="358">
        <v>7.26</v>
      </c>
      <c r="X243" s="354">
        <v>3.63</v>
      </c>
      <c r="Y243" s="354">
        <v>13.36</v>
      </c>
      <c r="Z243" s="354">
        <v>0.23</v>
      </c>
      <c r="AA243" s="359">
        <v>0.12</v>
      </c>
      <c r="AB243" s="176"/>
    </row>
    <row r="244" spans="1:28" s="75" customFormat="1" ht="14.4">
      <c r="A244" s="403" t="s">
        <v>17144</v>
      </c>
      <c r="B244" s="365" t="str">
        <f t="shared" si="6"/>
        <v>35</v>
      </c>
      <c r="C244" s="74" t="str">
        <f t="shared" si="7"/>
        <v>35043</v>
      </c>
      <c r="D244" s="74" t="str">
        <f>VLOOKUP(C244,fips_xref!$A$5:$B$16,2,FALSE)</f>
        <v>Sandoval</v>
      </c>
      <c r="E244" s="74" t="s">
        <v>17364</v>
      </c>
      <c r="F244" s="348">
        <v>1110</v>
      </c>
      <c r="G244" s="348" t="s">
        <v>17249</v>
      </c>
      <c r="H244" s="348">
        <v>1</v>
      </c>
      <c r="I244" s="348" t="s">
        <v>17369</v>
      </c>
      <c r="J244" s="351">
        <v>35.232778000000003</v>
      </c>
      <c r="K244" s="351">
        <v>-106.77249999999999</v>
      </c>
      <c r="L244" s="348" t="s">
        <v>17366</v>
      </c>
      <c r="M244" s="348"/>
      <c r="N244" s="348">
        <v>0</v>
      </c>
      <c r="O244" s="348">
        <v>0</v>
      </c>
      <c r="P244" s="348">
        <v>0</v>
      </c>
      <c r="Q244" s="348">
        <v>0</v>
      </c>
      <c r="R244" s="348">
        <v>0</v>
      </c>
      <c r="S244" s="351">
        <v>0</v>
      </c>
      <c r="T244" s="351">
        <v>1727.64086914063</v>
      </c>
      <c r="U244" s="348" t="s">
        <v>213</v>
      </c>
      <c r="V244" s="348" t="s">
        <v>397</v>
      </c>
      <c r="W244" s="358">
        <v>0</v>
      </c>
      <c r="X244" s="354">
        <v>1.7</v>
      </c>
      <c r="Y244" s="354">
        <v>0</v>
      </c>
      <c r="Z244" s="354">
        <v>0</v>
      </c>
      <c r="AA244" s="359">
        <v>0</v>
      </c>
      <c r="AB244" s="176"/>
    </row>
    <row r="245" spans="1:28" s="75" customFormat="1" ht="14.4">
      <c r="A245" s="403" t="s">
        <v>17144</v>
      </c>
      <c r="B245" s="365" t="str">
        <f t="shared" si="6"/>
        <v>35</v>
      </c>
      <c r="C245" s="74" t="str">
        <f t="shared" si="7"/>
        <v>35045</v>
      </c>
      <c r="D245" s="74" t="str">
        <f>VLOOKUP(C245,fips_xref!$A$5:$B$16,2,FALSE)</f>
        <v>San Juan</v>
      </c>
      <c r="E245" s="74" t="s">
        <v>17370</v>
      </c>
      <c r="F245" s="348">
        <v>1147</v>
      </c>
      <c r="G245" s="348" t="s">
        <v>17244</v>
      </c>
      <c r="H245" s="348">
        <v>1</v>
      </c>
      <c r="I245" s="348" t="s">
        <v>17371</v>
      </c>
      <c r="J245" s="351">
        <v>36.732221000000003</v>
      </c>
      <c r="K245" s="351">
        <v>-107.961759</v>
      </c>
      <c r="L245" s="348" t="s">
        <v>17372</v>
      </c>
      <c r="M245" s="348"/>
      <c r="N245" s="348">
        <v>9.1440000534057599</v>
      </c>
      <c r="O245" s="348">
        <v>616.47998046875</v>
      </c>
      <c r="P245" s="348">
        <v>30.4799995422363</v>
      </c>
      <c r="Q245" s="348">
        <v>0.40538400000000002</v>
      </c>
      <c r="R245" s="348" t="s">
        <v>17247</v>
      </c>
      <c r="S245" s="351">
        <v>0</v>
      </c>
      <c r="T245" s="351">
        <v>1705.39978027344</v>
      </c>
      <c r="U245" s="348" t="s">
        <v>213</v>
      </c>
      <c r="V245" s="348" t="s">
        <v>393</v>
      </c>
      <c r="W245" s="358">
        <v>22.39</v>
      </c>
      <c r="X245" s="354">
        <v>0.91</v>
      </c>
      <c r="Y245" s="354">
        <v>2.89</v>
      </c>
      <c r="Z245" s="354">
        <v>5.0000000000000001E-3</v>
      </c>
      <c r="AA245" s="359">
        <v>0.39</v>
      </c>
      <c r="AB245" s="176"/>
    </row>
    <row r="246" spans="1:28" s="75" customFormat="1" ht="14.4">
      <c r="A246" s="403" t="s">
        <v>17144</v>
      </c>
      <c r="B246" s="365" t="str">
        <f t="shared" si="6"/>
        <v>35</v>
      </c>
      <c r="C246" s="74" t="str">
        <f t="shared" si="7"/>
        <v>35045</v>
      </c>
      <c r="D246" s="74" t="str">
        <f>VLOOKUP(C246,fips_xref!$A$5:$B$16,2,FALSE)</f>
        <v>San Juan</v>
      </c>
      <c r="E246" s="74" t="s">
        <v>17370</v>
      </c>
      <c r="F246" s="348">
        <v>1147</v>
      </c>
      <c r="G246" s="348" t="s">
        <v>17244</v>
      </c>
      <c r="H246" s="348">
        <v>2</v>
      </c>
      <c r="I246" s="348" t="s">
        <v>17371</v>
      </c>
      <c r="J246" s="351">
        <v>36.732221000000003</v>
      </c>
      <c r="K246" s="351">
        <v>-107.961759</v>
      </c>
      <c r="L246" s="348" t="s">
        <v>17372</v>
      </c>
      <c r="M246" s="348"/>
      <c r="N246" s="348">
        <v>9.1440000534057599</v>
      </c>
      <c r="O246" s="348">
        <v>616.47998046875</v>
      </c>
      <c r="P246" s="348">
        <v>30.4799995422363</v>
      </c>
      <c r="Q246" s="348">
        <v>0.40538400000000002</v>
      </c>
      <c r="R246" s="348" t="s">
        <v>17247</v>
      </c>
      <c r="S246" s="351">
        <v>0</v>
      </c>
      <c r="T246" s="351">
        <v>1705.39978027344</v>
      </c>
      <c r="U246" s="348" t="s">
        <v>213</v>
      </c>
      <c r="V246" s="348" t="s">
        <v>393</v>
      </c>
      <c r="W246" s="358">
        <v>1.1499999999999999</v>
      </c>
      <c r="X246" s="354">
        <v>0.05</v>
      </c>
      <c r="Y246" s="354">
        <v>0.15</v>
      </c>
      <c r="Z246" s="354">
        <v>0</v>
      </c>
      <c r="AA246" s="359">
        <v>0.02</v>
      </c>
      <c r="AB246" s="176"/>
    </row>
    <row r="247" spans="1:28" s="75" customFormat="1" ht="14.4">
      <c r="A247" s="403" t="s">
        <v>17144</v>
      </c>
      <c r="B247" s="365" t="str">
        <f t="shared" si="6"/>
        <v>35</v>
      </c>
      <c r="C247" s="74" t="str">
        <f t="shared" si="7"/>
        <v>35045</v>
      </c>
      <c r="D247" s="74" t="str">
        <f>VLOOKUP(C247,fips_xref!$A$5:$B$16,2,FALSE)</f>
        <v>San Juan</v>
      </c>
      <c r="E247" s="74" t="s">
        <v>17370</v>
      </c>
      <c r="F247" s="348">
        <v>1147</v>
      </c>
      <c r="G247" s="348" t="s">
        <v>17244</v>
      </c>
      <c r="H247" s="348">
        <v>3</v>
      </c>
      <c r="I247" s="348" t="s">
        <v>17371</v>
      </c>
      <c r="J247" s="351">
        <v>36.732221000000003</v>
      </c>
      <c r="K247" s="351">
        <v>-107.961759</v>
      </c>
      <c r="L247" s="348" t="s">
        <v>17372</v>
      </c>
      <c r="M247" s="348"/>
      <c r="N247" s="348">
        <v>9.1440000534057599</v>
      </c>
      <c r="O247" s="348">
        <v>616.47998046875</v>
      </c>
      <c r="P247" s="348">
        <v>30.4799995422363</v>
      </c>
      <c r="Q247" s="348">
        <v>0.40538400000000002</v>
      </c>
      <c r="R247" s="348" t="s">
        <v>17247</v>
      </c>
      <c r="S247" s="351">
        <v>0</v>
      </c>
      <c r="T247" s="351">
        <v>1705.39978027344</v>
      </c>
      <c r="U247" s="348" t="s">
        <v>213</v>
      </c>
      <c r="V247" s="348" t="s">
        <v>393</v>
      </c>
      <c r="W247" s="358">
        <v>65.69</v>
      </c>
      <c r="X247" s="354">
        <v>2.67</v>
      </c>
      <c r="Y247" s="354">
        <v>8.48</v>
      </c>
      <c r="Z247" s="354">
        <v>0.01</v>
      </c>
      <c r="AA247" s="359">
        <v>1.17</v>
      </c>
      <c r="AB247" s="176"/>
    </row>
    <row r="248" spans="1:28" s="75" customFormat="1" ht="14.4">
      <c r="A248" s="403" t="s">
        <v>17144</v>
      </c>
      <c r="B248" s="365" t="str">
        <f t="shared" si="6"/>
        <v>35</v>
      </c>
      <c r="C248" s="74" t="str">
        <f t="shared" si="7"/>
        <v>35045</v>
      </c>
      <c r="D248" s="74" t="str">
        <f>VLOOKUP(C248,fips_xref!$A$5:$B$16,2,FALSE)</f>
        <v>San Juan</v>
      </c>
      <c r="E248" s="74" t="s">
        <v>17370</v>
      </c>
      <c r="F248" s="348">
        <v>1147</v>
      </c>
      <c r="G248" s="348" t="s">
        <v>17244</v>
      </c>
      <c r="H248" s="348">
        <v>4</v>
      </c>
      <c r="I248" s="348" t="s">
        <v>17371</v>
      </c>
      <c r="J248" s="351">
        <v>36.732221000000003</v>
      </c>
      <c r="K248" s="351">
        <v>-107.961759</v>
      </c>
      <c r="L248" s="348" t="s">
        <v>17372</v>
      </c>
      <c r="M248" s="348"/>
      <c r="N248" s="348">
        <v>9.1440000534057599</v>
      </c>
      <c r="O248" s="348">
        <v>616.47998046875</v>
      </c>
      <c r="P248" s="348">
        <v>30.4799995422363</v>
      </c>
      <c r="Q248" s="348">
        <v>0.40538400000000002</v>
      </c>
      <c r="R248" s="348" t="s">
        <v>17247</v>
      </c>
      <c r="S248" s="351">
        <v>0</v>
      </c>
      <c r="T248" s="351">
        <v>1705.39978027344</v>
      </c>
      <c r="U248" s="348" t="s">
        <v>213</v>
      </c>
      <c r="V248" s="348" t="s">
        <v>393</v>
      </c>
      <c r="W248" s="358">
        <v>4.0999999999999996</v>
      </c>
      <c r="X248" s="354">
        <v>0.17</v>
      </c>
      <c r="Y248" s="354">
        <v>0.53</v>
      </c>
      <c r="Z248" s="354">
        <v>1E-3</v>
      </c>
      <c r="AA248" s="359">
        <v>0.05</v>
      </c>
      <c r="AB248" s="176"/>
    </row>
    <row r="249" spans="1:28" s="75" customFormat="1" ht="14.4">
      <c r="A249" s="403" t="s">
        <v>17144</v>
      </c>
      <c r="B249" s="365" t="str">
        <f t="shared" si="6"/>
        <v>35</v>
      </c>
      <c r="C249" s="74" t="str">
        <f t="shared" si="7"/>
        <v>35045</v>
      </c>
      <c r="D249" s="74" t="str">
        <f>VLOOKUP(C249,fips_xref!$A$5:$B$16,2,FALSE)</f>
        <v>San Juan</v>
      </c>
      <c r="E249" s="74" t="s">
        <v>17370</v>
      </c>
      <c r="F249" s="348">
        <v>1147</v>
      </c>
      <c r="G249" s="348" t="s">
        <v>17244</v>
      </c>
      <c r="H249" s="348">
        <v>5</v>
      </c>
      <c r="I249" s="348" t="s">
        <v>17371</v>
      </c>
      <c r="J249" s="351">
        <v>36.732221000000003</v>
      </c>
      <c r="K249" s="351">
        <v>-107.961759</v>
      </c>
      <c r="L249" s="348" t="s">
        <v>17372</v>
      </c>
      <c r="M249" s="348"/>
      <c r="N249" s="348">
        <v>9.1440000534057599</v>
      </c>
      <c r="O249" s="348">
        <v>616.47998046875</v>
      </c>
      <c r="P249" s="348">
        <v>30.4799995422363</v>
      </c>
      <c r="Q249" s="348">
        <v>0.40538400000000002</v>
      </c>
      <c r="R249" s="348" t="s">
        <v>17247</v>
      </c>
      <c r="S249" s="351">
        <v>0</v>
      </c>
      <c r="T249" s="351">
        <v>1705.39978027344</v>
      </c>
      <c r="U249" s="348" t="s">
        <v>213</v>
      </c>
      <c r="V249" s="348" t="s">
        <v>393</v>
      </c>
      <c r="W249" s="358">
        <v>0.02</v>
      </c>
      <c r="X249" s="354">
        <v>1E-3</v>
      </c>
      <c r="Y249" s="354">
        <v>2E-3</v>
      </c>
      <c r="Z249" s="354">
        <v>0</v>
      </c>
      <c r="AA249" s="359">
        <v>0</v>
      </c>
      <c r="AB249" s="176"/>
    </row>
    <row r="250" spans="1:28" s="75" customFormat="1" ht="14.4">
      <c r="A250" s="403" t="s">
        <v>17144</v>
      </c>
      <c r="B250" s="365" t="str">
        <f t="shared" si="6"/>
        <v>35</v>
      </c>
      <c r="C250" s="74" t="str">
        <f t="shared" si="7"/>
        <v>35045</v>
      </c>
      <c r="D250" s="74" t="str">
        <f>VLOOKUP(C250,fips_xref!$A$5:$B$16,2,FALSE)</f>
        <v>San Juan</v>
      </c>
      <c r="E250" s="74" t="s">
        <v>17370</v>
      </c>
      <c r="F250" s="348">
        <v>1147</v>
      </c>
      <c r="G250" s="348" t="s">
        <v>17244</v>
      </c>
      <c r="H250" s="348">
        <v>6</v>
      </c>
      <c r="I250" s="348" t="s">
        <v>17371</v>
      </c>
      <c r="J250" s="351">
        <v>36.732221000000003</v>
      </c>
      <c r="K250" s="351">
        <v>-107.961759</v>
      </c>
      <c r="L250" s="348" t="s">
        <v>17372</v>
      </c>
      <c r="M250" s="348"/>
      <c r="N250" s="348">
        <v>9.1440000534057599</v>
      </c>
      <c r="O250" s="348">
        <v>616.47998046875</v>
      </c>
      <c r="P250" s="348">
        <v>30.4799995422363</v>
      </c>
      <c r="Q250" s="348">
        <v>0.40538400000000002</v>
      </c>
      <c r="R250" s="348" t="s">
        <v>17247</v>
      </c>
      <c r="S250" s="351">
        <v>0</v>
      </c>
      <c r="T250" s="351">
        <v>1705.39978027344</v>
      </c>
      <c r="U250" s="348" t="s">
        <v>213</v>
      </c>
      <c r="V250" s="348" t="s">
        <v>393</v>
      </c>
      <c r="W250" s="358">
        <v>1.84</v>
      </c>
      <c r="X250" s="354">
        <v>7.0000000000000007E-2</v>
      </c>
      <c r="Y250" s="354">
        <v>0.24</v>
      </c>
      <c r="Z250" s="354">
        <v>0</v>
      </c>
      <c r="AA250" s="359">
        <v>0.03</v>
      </c>
      <c r="AB250" s="176"/>
    </row>
    <row r="251" spans="1:28" s="75" customFormat="1" ht="14.4">
      <c r="A251" s="403" t="s">
        <v>17144</v>
      </c>
      <c r="B251" s="365" t="str">
        <f t="shared" si="6"/>
        <v>35</v>
      </c>
      <c r="C251" s="74" t="str">
        <f t="shared" si="7"/>
        <v>35045</v>
      </c>
      <c r="D251" s="74" t="str">
        <f>VLOOKUP(C251,fips_xref!$A$5:$B$16,2,FALSE)</f>
        <v>San Juan</v>
      </c>
      <c r="E251" s="74" t="s">
        <v>17370</v>
      </c>
      <c r="F251" s="348">
        <v>1147</v>
      </c>
      <c r="G251" s="348" t="s">
        <v>17244</v>
      </c>
      <c r="H251" s="348">
        <v>7</v>
      </c>
      <c r="I251" s="348" t="s">
        <v>17371</v>
      </c>
      <c r="J251" s="351">
        <v>36.732221000000003</v>
      </c>
      <c r="K251" s="351">
        <v>-107.961759</v>
      </c>
      <c r="L251" s="348" t="s">
        <v>17372</v>
      </c>
      <c r="M251" s="348"/>
      <c r="N251" s="348">
        <v>9.1440000534057599</v>
      </c>
      <c r="O251" s="348">
        <v>616.47998046875</v>
      </c>
      <c r="P251" s="348">
        <v>30.4799995422363</v>
      </c>
      <c r="Q251" s="348">
        <v>0.40538400000000002</v>
      </c>
      <c r="R251" s="348" t="s">
        <v>17247</v>
      </c>
      <c r="S251" s="351">
        <v>0</v>
      </c>
      <c r="T251" s="351">
        <v>1705.39978027344</v>
      </c>
      <c r="U251" s="348" t="s">
        <v>213</v>
      </c>
      <c r="V251" s="348" t="s">
        <v>393</v>
      </c>
      <c r="W251" s="358">
        <v>61.97</v>
      </c>
      <c r="X251" s="354">
        <v>2.52</v>
      </c>
      <c r="Y251" s="354">
        <v>8</v>
      </c>
      <c r="Z251" s="354">
        <v>0.01</v>
      </c>
      <c r="AA251" s="359">
        <v>1.06</v>
      </c>
      <c r="AB251" s="176"/>
    </row>
    <row r="252" spans="1:28" s="75" customFormat="1" ht="14.4">
      <c r="A252" s="403" t="s">
        <v>17144</v>
      </c>
      <c r="B252" s="365" t="str">
        <f t="shared" si="6"/>
        <v>35</v>
      </c>
      <c r="C252" s="74" t="str">
        <f t="shared" si="7"/>
        <v>35045</v>
      </c>
      <c r="D252" s="74" t="str">
        <f>VLOOKUP(C252,fips_xref!$A$5:$B$16,2,FALSE)</f>
        <v>San Juan</v>
      </c>
      <c r="E252" s="74" t="s">
        <v>17370</v>
      </c>
      <c r="F252" s="348">
        <v>1147</v>
      </c>
      <c r="G252" s="348" t="s">
        <v>17244</v>
      </c>
      <c r="H252" s="348">
        <v>8</v>
      </c>
      <c r="I252" s="348" t="s">
        <v>17371</v>
      </c>
      <c r="J252" s="351">
        <v>36.732221000000003</v>
      </c>
      <c r="K252" s="351">
        <v>-107.961759</v>
      </c>
      <c r="L252" s="348" t="s">
        <v>17372</v>
      </c>
      <c r="M252" s="348"/>
      <c r="N252" s="348">
        <v>9.1440000534057599</v>
      </c>
      <c r="O252" s="348">
        <v>616.47998046875</v>
      </c>
      <c r="P252" s="348">
        <v>30.4799995422363</v>
      </c>
      <c r="Q252" s="348">
        <v>0.40538400000000002</v>
      </c>
      <c r="R252" s="348" t="s">
        <v>17247</v>
      </c>
      <c r="S252" s="351">
        <v>0</v>
      </c>
      <c r="T252" s="351">
        <v>1705.39978027344</v>
      </c>
      <c r="U252" s="348" t="s">
        <v>213</v>
      </c>
      <c r="V252" s="348" t="s">
        <v>393</v>
      </c>
      <c r="W252" s="358">
        <v>37.950000000000003</v>
      </c>
      <c r="X252" s="354">
        <v>1.54</v>
      </c>
      <c r="Y252" s="354">
        <v>4.9000000000000004</v>
      </c>
      <c r="Z252" s="354">
        <v>0.01</v>
      </c>
      <c r="AA252" s="359">
        <v>0.71</v>
      </c>
      <c r="AB252" s="176"/>
    </row>
    <row r="253" spans="1:28" s="75" customFormat="1" ht="14.4">
      <c r="A253" s="403" t="s">
        <v>17144</v>
      </c>
      <c r="B253" s="365" t="str">
        <f t="shared" si="6"/>
        <v>35</v>
      </c>
      <c r="C253" s="74" t="str">
        <f t="shared" si="7"/>
        <v>35045</v>
      </c>
      <c r="D253" s="74" t="str">
        <f>VLOOKUP(C253,fips_xref!$A$5:$B$16,2,FALSE)</f>
        <v>San Juan</v>
      </c>
      <c r="E253" s="74" t="s">
        <v>17370</v>
      </c>
      <c r="F253" s="348">
        <v>1147</v>
      </c>
      <c r="G253" s="348" t="s">
        <v>17244</v>
      </c>
      <c r="H253" s="348">
        <v>9</v>
      </c>
      <c r="I253" s="348" t="s">
        <v>17371</v>
      </c>
      <c r="J253" s="351">
        <v>36.732221000000003</v>
      </c>
      <c r="K253" s="351">
        <v>-107.961759</v>
      </c>
      <c r="L253" s="348" t="s">
        <v>17372</v>
      </c>
      <c r="M253" s="348"/>
      <c r="N253" s="348">
        <v>9.1440000534057599</v>
      </c>
      <c r="O253" s="348">
        <v>616.47998046875</v>
      </c>
      <c r="P253" s="348">
        <v>30.4799995422363</v>
      </c>
      <c r="Q253" s="348">
        <v>0.40538400000000002</v>
      </c>
      <c r="R253" s="348" t="s">
        <v>17247</v>
      </c>
      <c r="S253" s="351">
        <v>0</v>
      </c>
      <c r="T253" s="351">
        <v>1705.39978027344</v>
      </c>
      <c r="U253" s="348" t="s">
        <v>213</v>
      </c>
      <c r="V253" s="348" t="s">
        <v>393</v>
      </c>
      <c r="W253" s="358">
        <v>61.58</v>
      </c>
      <c r="X253" s="354">
        <v>2.5</v>
      </c>
      <c r="Y253" s="354">
        <v>7.95</v>
      </c>
      <c r="Z253" s="354">
        <v>0.01</v>
      </c>
      <c r="AA253" s="359">
        <v>1.1100000000000001</v>
      </c>
      <c r="AB253" s="176"/>
    </row>
    <row r="254" spans="1:28" s="75" customFormat="1" ht="14.4">
      <c r="A254" s="403" t="s">
        <v>17144</v>
      </c>
      <c r="B254" s="365" t="str">
        <f t="shared" si="6"/>
        <v>35</v>
      </c>
      <c r="C254" s="74" t="str">
        <f t="shared" si="7"/>
        <v>35045</v>
      </c>
      <c r="D254" s="74" t="str">
        <f>VLOOKUP(C254,fips_xref!$A$5:$B$16,2,FALSE)</f>
        <v>San Juan</v>
      </c>
      <c r="E254" s="74" t="s">
        <v>17370</v>
      </c>
      <c r="F254" s="348">
        <v>1147</v>
      </c>
      <c r="G254" s="348" t="s">
        <v>17244</v>
      </c>
      <c r="H254" s="348">
        <v>10</v>
      </c>
      <c r="I254" s="348" t="s">
        <v>17371</v>
      </c>
      <c r="J254" s="351">
        <v>36.732221000000003</v>
      </c>
      <c r="K254" s="351">
        <v>-107.961759</v>
      </c>
      <c r="L254" s="348" t="s">
        <v>17372</v>
      </c>
      <c r="M254" s="348"/>
      <c r="N254" s="348">
        <v>9.1440000534057599</v>
      </c>
      <c r="O254" s="348">
        <v>616.47998046875</v>
      </c>
      <c r="P254" s="348">
        <v>30.4799995422363</v>
      </c>
      <c r="Q254" s="348">
        <v>0.40538400000000002</v>
      </c>
      <c r="R254" s="348" t="s">
        <v>17247</v>
      </c>
      <c r="S254" s="351">
        <v>0</v>
      </c>
      <c r="T254" s="351">
        <v>1705.39978027344</v>
      </c>
      <c r="U254" s="348" t="s">
        <v>213</v>
      </c>
      <c r="V254" s="348" t="s">
        <v>393</v>
      </c>
      <c r="W254" s="358">
        <v>32.729999999999997</v>
      </c>
      <c r="X254" s="354">
        <v>1.33</v>
      </c>
      <c r="Y254" s="354">
        <v>4.2300000000000004</v>
      </c>
      <c r="Z254" s="354">
        <v>0.01</v>
      </c>
      <c r="AA254" s="359">
        <v>0.6</v>
      </c>
      <c r="AB254" s="176"/>
    </row>
    <row r="255" spans="1:28" s="75" customFormat="1" ht="14.4">
      <c r="A255" s="403" t="s">
        <v>17144</v>
      </c>
      <c r="B255" s="365" t="str">
        <f t="shared" si="6"/>
        <v>35</v>
      </c>
      <c r="C255" s="74" t="str">
        <f t="shared" si="7"/>
        <v>35045</v>
      </c>
      <c r="D255" s="74" t="str">
        <f>VLOOKUP(C255,fips_xref!$A$5:$B$16,2,FALSE)</f>
        <v>San Juan</v>
      </c>
      <c r="E255" s="74" t="s">
        <v>17370</v>
      </c>
      <c r="F255" s="348">
        <v>1147</v>
      </c>
      <c r="G255" s="348" t="s">
        <v>17244</v>
      </c>
      <c r="H255" s="348">
        <v>11</v>
      </c>
      <c r="I255" s="348" t="s">
        <v>17371</v>
      </c>
      <c r="J255" s="351">
        <v>36.732221000000003</v>
      </c>
      <c r="K255" s="351">
        <v>-107.961759</v>
      </c>
      <c r="L255" s="348" t="s">
        <v>17372</v>
      </c>
      <c r="M255" s="348"/>
      <c r="N255" s="348">
        <v>9.1440000534057599</v>
      </c>
      <c r="O255" s="348">
        <v>616.47998046875</v>
      </c>
      <c r="P255" s="348">
        <v>30.4799995422363</v>
      </c>
      <c r="Q255" s="348">
        <v>0.40538400000000002</v>
      </c>
      <c r="R255" s="348" t="s">
        <v>17247</v>
      </c>
      <c r="S255" s="351">
        <v>0</v>
      </c>
      <c r="T255" s="351">
        <v>1705.39978027344</v>
      </c>
      <c r="U255" s="348" t="s">
        <v>213</v>
      </c>
      <c r="V255" s="348" t="s">
        <v>393</v>
      </c>
      <c r="W255" s="358">
        <v>40.31</v>
      </c>
      <c r="X255" s="354">
        <v>1.64</v>
      </c>
      <c r="Y255" s="354">
        <v>5.21</v>
      </c>
      <c r="Z255" s="354">
        <v>0.01</v>
      </c>
      <c r="AA255" s="359">
        <v>0.73</v>
      </c>
      <c r="AB255" s="176"/>
    </row>
    <row r="256" spans="1:28" s="75" customFormat="1" ht="14.4">
      <c r="A256" s="403" t="s">
        <v>17144</v>
      </c>
      <c r="B256" s="365" t="str">
        <f t="shared" si="6"/>
        <v>35</v>
      </c>
      <c r="C256" s="74" t="str">
        <f t="shared" si="7"/>
        <v>35045</v>
      </c>
      <c r="D256" s="74" t="str">
        <f>VLOOKUP(C256,fips_xref!$A$5:$B$16,2,FALSE)</f>
        <v>San Juan</v>
      </c>
      <c r="E256" s="74" t="s">
        <v>17370</v>
      </c>
      <c r="F256" s="348">
        <v>1147</v>
      </c>
      <c r="G256" s="348" t="s">
        <v>17244</v>
      </c>
      <c r="H256" s="348">
        <v>12</v>
      </c>
      <c r="I256" s="348" t="s">
        <v>17371</v>
      </c>
      <c r="J256" s="351">
        <v>36.732221000000003</v>
      </c>
      <c r="K256" s="351">
        <v>-107.961759</v>
      </c>
      <c r="L256" s="348" t="s">
        <v>17372</v>
      </c>
      <c r="M256" s="348"/>
      <c r="N256" s="348">
        <v>9.1440000534057599</v>
      </c>
      <c r="O256" s="348">
        <v>616.47998046875</v>
      </c>
      <c r="P256" s="348">
        <v>30.4799995422363</v>
      </c>
      <c r="Q256" s="348">
        <v>0.40538400000000002</v>
      </c>
      <c r="R256" s="348" t="s">
        <v>17247</v>
      </c>
      <c r="S256" s="351">
        <v>0</v>
      </c>
      <c r="T256" s="351">
        <v>1705.39978027344</v>
      </c>
      <c r="U256" s="348" t="s">
        <v>213</v>
      </c>
      <c r="V256" s="348" t="s">
        <v>393</v>
      </c>
      <c r="W256" s="358">
        <v>38.909999999999997</v>
      </c>
      <c r="X256" s="354">
        <v>1.58</v>
      </c>
      <c r="Y256" s="354">
        <v>5.03</v>
      </c>
      <c r="Z256" s="354">
        <v>0.01</v>
      </c>
      <c r="AA256" s="359">
        <v>0.7</v>
      </c>
      <c r="AB256" s="176"/>
    </row>
    <row r="257" spans="1:28" s="75" customFormat="1" ht="14.4">
      <c r="A257" s="403" t="s">
        <v>17144</v>
      </c>
      <c r="B257" s="365" t="str">
        <f t="shared" si="6"/>
        <v>35</v>
      </c>
      <c r="C257" s="74" t="str">
        <f t="shared" si="7"/>
        <v>35045</v>
      </c>
      <c r="D257" s="74" t="str">
        <f>VLOOKUP(C257,fips_xref!$A$5:$B$16,2,FALSE)</f>
        <v>San Juan</v>
      </c>
      <c r="E257" s="74" t="s">
        <v>17370</v>
      </c>
      <c r="F257" s="348">
        <v>1147</v>
      </c>
      <c r="G257" s="348" t="s">
        <v>17244</v>
      </c>
      <c r="H257" s="348">
        <v>13</v>
      </c>
      <c r="I257" s="348" t="s">
        <v>17371</v>
      </c>
      <c r="J257" s="351">
        <v>36.732221000000003</v>
      </c>
      <c r="K257" s="351">
        <v>-107.961759</v>
      </c>
      <c r="L257" s="348" t="s">
        <v>17372</v>
      </c>
      <c r="M257" s="348"/>
      <c r="N257" s="348">
        <v>9.1440000534057599</v>
      </c>
      <c r="O257" s="348">
        <v>616.47998046875</v>
      </c>
      <c r="P257" s="348">
        <v>30.4799995422363</v>
      </c>
      <c r="Q257" s="348">
        <v>0.40538400000000002</v>
      </c>
      <c r="R257" s="348" t="s">
        <v>17247</v>
      </c>
      <c r="S257" s="351">
        <v>0</v>
      </c>
      <c r="T257" s="351">
        <v>1705.39978027344</v>
      </c>
      <c r="U257" s="348" t="s">
        <v>213</v>
      </c>
      <c r="V257" s="348" t="s">
        <v>393</v>
      </c>
      <c r="W257" s="358">
        <v>33.71</v>
      </c>
      <c r="X257" s="354">
        <v>1.37</v>
      </c>
      <c r="Y257" s="354">
        <v>4.3499999999999996</v>
      </c>
      <c r="Z257" s="354">
        <v>0.01</v>
      </c>
      <c r="AA257" s="359">
        <v>0.6</v>
      </c>
      <c r="AB257" s="176"/>
    </row>
    <row r="258" spans="1:28" s="75" customFormat="1" ht="14.4">
      <c r="A258" s="403" t="s">
        <v>17144</v>
      </c>
      <c r="B258" s="365" t="str">
        <f t="shared" si="6"/>
        <v>35</v>
      </c>
      <c r="C258" s="74" t="str">
        <f t="shared" si="7"/>
        <v>35045</v>
      </c>
      <c r="D258" s="74" t="str">
        <f>VLOOKUP(C258,fips_xref!$A$5:$B$16,2,FALSE)</f>
        <v>San Juan</v>
      </c>
      <c r="E258" s="74" t="s">
        <v>17370</v>
      </c>
      <c r="F258" s="348">
        <v>1147</v>
      </c>
      <c r="G258" s="348" t="s">
        <v>17244</v>
      </c>
      <c r="H258" s="348">
        <v>14</v>
      </c>
      <c r="I258" s="348" t="s">
        <v>17371</v>
      </c>
      <c r="J258" s="351">
        <v>36.732221000000003</v>
      </c>
      <c r="K258" s="351">
        <v>-107.961759</v>
      </c>
      <c r="L258" s="348" t="s">
        <v>17372</v>
      </c>
      <c r="M258" s="348"/>
      <c r="N258" s="348">
        <v>9.1440000534057599</v>
      </c>
      <c r="O258" s="348">
        <v>616.47998046875</v>
      </c>
      <c r="P258" s="348">
        <v>30.4799995422363</v>
      </c>
      <c r="Q258" s="348">
        <v>0.40538400000000002</v>
      </c>
      <c r="R258" s="348" t="s">
        <v>17247</v>
      </c>
      <c r="S258" s="351">
        <v>0</v>
      </c>
      <c r="T258" s="351">
        <v>1705.39978027344</v>
      </c>
      <c r="U258" s="348" t="s">
        <v>213</v>
      </c>
      <c r="V258" s="348" t="s">
        <v>393</v>
      </c>
      <c r="W258" s="358">
        <v>84.2</v>
      </c>
      <c r="X258" s="354">
        <v>3.42</v>
      </c>
      <c r="Y258" s="354">
        <v>10.88</v>
      </c>
      <c r="Z258" s="354">
        <v>0.02</v>
      </c>
      <c r="AA258" s="359">
        <v>1.56</v>
      </c>
      <c r="AB258" s="176"/>
    </row>
    <row r="259" spans="1:28" s="75" customFormat="1" ht="27">
      <c r="A259" s="403" t="s">
        <v>17144</v>
      </c>
      <c r="B259" s="365" t="str">
        <f t="shared" si="6"/>
        <v>35</v>
      </c>
      <c r="C259" s="74" t="str">
        <f t="shared" si="7"/>
        <v>35045</v>
      </c>
      <c r="D259" s="74" t="str">
        <f>VLOOKUP(C259,fips_xref!$A$5:$B$16,2,FALSE)</f>
        <v>San Juan</v>
      </c>
      <c r="E259" s="74" t="s">
        <v>17370</v>
      </c>
      <c r="F259" s="348">
        <v>1147</v>
      </c>
      <c r="G259" s="348" t="s">
        <v>17244</v>
      </c>
      <c r="H259" s="348">
        <v>31</v>
      </c>
      <c r="I259" s="348" t="s">
        <v>17373</v>
      </c>
      <c r="J259" s="351">
        <v>36.732221000000003</v>
      </c>
      <c r="K259" s="351">
        <v>-107.961759</v>
      </c>
      <c r="L259" s="348" t="s">
        <v>17372</v>
      </c>
      <c r="M259" s="348"/>
      <c r="N259" s="348">
        <v>0</v>
      </c>
      <c r="O259" s="348">
        <v>0</v>
      </c>
      <c r="P259" s="348">
        <v>0</v>
      </c>
      <c r="Q259" s="348">
        <v>0</v>
      </c>
      <c r="R259" s="348">
        <v>0</v>
      </c>
      <c r="S259" s="351">
        <v>0</v>
      </c>
      <c r="T259" s="351">
        <v>1705.39978027344</v>
      </c>
      <c r="U259" s="348" t="s">
        <v>213</v>
      </c>
      <c r="V259" s="348" t="s">
        <v>401</v>
      </c>
      <c r="W259" s="358">
        <v>0</v>
      </c>
      <c r="X259" s="354">
        <v>4.0000000000000001E-3</v>
      </c>
      <c r="Y259" s="354">
        <v>0</v>
      </c>
      <c r="Z259" s="354">
        <v>0</v>
      </c>
      <c r="AA259" s="359">
        <v>0</v>
      </c>
      <c r="AB259" s="176"/>
    </row>
    <row r="260" spans="1:28" s="75" customFormat="1" ht="14.4">
      <c r="A260" s="403" t="s">
        <v>17144</v>
      </c>
      <c r="B260" s="365" t="str">
        <f t="shared" si="6"/>
        <v>35</v>
      </c>
      <c r="C260" s="74" t="str">
        <f t="shared" si="7"/>
        <v>35045</v>
      </c>
      <c r="D260" s="74" t="str">
        <f>VLOOKUP(C260,fips_xref!$A$5:$B$16,2,FALSE)</f>
        <v>San Juan</v>
      </c>
      <c r="E260" s="74" t="s">
        <v>17370</v>
      </c>
      <c r="F260" s="348">
        <v>1147</v>
      </c>
      <c r="G260" s="348" t="s">
        <v>17249</v>
      </c>
      <c r="H260" s="348">
        <v>1</v>
      </c>
      <c r="I260" s="348" t="s">
        <v>17374</v>
      </c>
      <c r="J260" s="351">
        <v>36.732225999999997</v>
      </c>
      <c r="K260" s="351">
        <v>-107.9627</v>
      </c>
      <c r="L260" s="348" t="s">
        <v>17372</v>
      </c>
      <c r="M260" s="348"/>
      <c r="N260" s="348">
        <v>0</v>
      </c>
      <c r="O260" s="348">
        <v>0</v>
      </c>
      <c r="P260" s="348">
        <v>0</v>
      </c>
      <c r="Q260" s="348">
        <v>0</v>
      </c>
      <c r="R260" s="348">
        <v>0</v>
      </c>
      <c r="S260" s="351">
        <v>0</v>
      </c>
      <c r="T260" s="351">
        <v>1705.66491699219</v>
      </c>
      <c r="U260" s="348" t="s">
        <v>213</v>
      </c>
      <c r="V260" s="348" t="s">
        <v>397</v>
      </c>
      <c r="W260" s="358">
        <v>0</v>
      </c>
      <c r="X260" s="354">
        <v>1.06</v>
      </c>
      <c r="Y260" s="354">
        <v>0</v>
      </c>
      <c r="Z260" s="354">
        <v>0</v>
      </c>
      <c r="AA260" s="359">
        <v>0</v>
      </c>
      <c r="AB260" s="176"/>
    </row>
    <row r="261" spans="1:28" s="75" customFormat="1" ht="14.4">
      <c r="A261" s="403" t="s">
        <v>17144</v>
      </c>
      <c r="B261" s="365" t="str">
        <f t="shared" si="6"/>
        <v>35</v>
      </c>
      <c r="C261" s="74" t="str">
        <f t="shared" si="7"/>
        <v>35045</v>
      </c>
      <c r="D261" s="74" t="str">
        <f>VLOOKUP(C261,fips_xref!$A$5:$B$16,2,FALSE)</f>
        <v>San Juan</v>
      </c>
      <c r="E261" s="74" t="s">
        <v>17370</v>
      </c>
      <c r="F261" s="348">
        <v>1148</v>
      </c>
      <c r="G261" s="348" t="s">
        <v>17375</v>
      </c>
      <c r="H261" s="348">
        <v>5</v>
      </c>
      <c r="I261" s="348" t="s">
        <v>17376</v>
      </c>
      <c r="J261" s="351">
        <v>36.483055999999998</v>
      </c>
      <c r="K261" s="351">
        <v>-108.119722</v>
      </c>
      <c r="L261" s="348" t="s">
        <v>17377</v>
      </c>
      <c r="M261" s="348"/>
      <c r="N261" s="348">
        <v>7.6199998855590803</v>
      </c>
      <c r="O261" s="348">
        <v>1273.15002441406</v>
      </c>
      <c r="P261" s="348">
        <v>19.994880676269499</v>
      </c>
      <c r="Q261" s="348">
        <v>0.35356799999999999</v>
      </c>
      <c r="R261" s="348" t="s">
        <v>17247</v>
      </c>
      <c r="S261" s="351">
        <v>0</v>
      </c>
      <c r="T261" s="351">
        <v>1835.66394042969</v>
      </c>
      <c r="U261" s="348" t="s">
        <v>14</v>
      </c>
      <c r="V261" s="348" t="s">
        <v>401</v>
      </c>
      <c r="W261" s="358">
        <v>2.3490000000000002</v>
      </c>
      <c r="X261" s="354">
        <v>3.726</v>
      </c>
      <c r="Y261" s="354">
        <v>20.143000000000001</v>
      </c>
      <c r="Z261" s="354">
        <v>0.02</v>
      </c>
      <c r="AA261" s="359">
        <v>0</v>
      </c>
      <c r="AB261" s="176"/>
    </row>
    <row r="262" spans="1:28" s="75" customFormat="1" ht="14.4">
      <c r="A262" s="403" t="s">
        <v>17144</v>
      </c>
      <c r="B262" s="365" t="str">
        <f t="shared" ref="B262:B325" si="8">LEFT(C262,2)</f>
        <v>35</v>
      </c>
      <c r="C262" s="74" t="str">
        <f t="shared" ref="C262:C325" si="9">35&amp;E262</f>
        <v>35045</v>
      </c>
      <c r="D262" s="74" t="str">
        <f>VLOOKUP(C262,fips_xref!$A$5:$B$16,2,FALSE)</f>
        <v>San Juan</v>
      </c>
      <c r="E262" s="74" t="s">
        <v>17370</v>
      </c>
      <c r="F262" s="348">
        <v>1148</v>
      </c>
      <c r="G262" s="348" t="s">
        <v>17375</v>
      </c>
      <c r="H262" s="348">
        <v>7</v>
      </c>
      <c r="I262" s="348" t="s">
        <v>17378</v>
      </c>
      <c r="J262" s="351">
        <v>36.483021999999998</v>
      </c>
      <c r="K262" s="351">
        <v>-108.12004899999999</v>
      </c>
      <c r="L262" s="348" t="s">
        <v>17377</v>
      </c>
      <c r="M262" s="348"/>
      <c r="N262" s="348">
        <v>39.624000549316399</v>
      </c>
      <c r="O262" s="348">
        <v>1273.15002441406</v>
      </c>
      <c r="P262" s="348">
        <v>19.994880676269499</v>
      </c>
      <c r="Q262" s="348">
        <v>0.15240000000000001</v>
      </c>
      <c r="R262" s="348" t="s">
        <v>17247</v>
      </c>
      <c r="S262" s="351">
        <v>0</v>
      </c>
      <c r="T262" s="351">
        <v>1835.30004882813</v>
      </c>
      <c r="U262" s="348" t="s">
        <v>14</v>
      </c>
      <c r="V262" s="348" t="s">
        <v>401</v>
      </c>
      <c r="W262" s="358">
        <v>13.901</v>
      </c>
      <c r="X262" s="354">
        <v>21.858000000000001</v>
      </c>
      <c r="Y262" s="354">
        <v>27.751999999999999</v>
      </c>
      <c r="Z262" s="354">
        <v>0</v>
      </c>
      <c r="AA262" s="359">
        <v>0</v>
      </c>
      <c r="AB262" s="176"/>
    </row>
    <row r="263" spans="1:28" s="75" customFormat="1" ht="27">
      <c r="A263" s="403" t="s">
        <v>17144</v>
      </c>
      <c r="B263" s="365" t="str">
        <f t="shared" si="8"/>
        <v>35</v>
      </c>
      <c r="C263" s="74" t="str">
        <f t="shared" si="9"/>
        <v>35045</v>
      </c>
      <c r="D263" s="74" t="str">
        <f>VLOOKUP(C263,fips_xref!$A$5:$B$16,2,FALSE)</f>
        <v>San Juan</v>
      </c>
      <c r="E263" s="74" t="s">
        <v>17370</v>
      </c>
      <c r="F263" s="348">
        <v>1148</v>
      </c>
      <c r="G263" s="348" t="s">
        <v>17244</v>
      </c>
      <c r="H263" s="348">
        <v>2</v>
      </c>
      <c r="I263" s="348" t="s">
        <v>17379</v>
      </c>
      <c r="J263" s="351">
        <v>36.483021999999998</v>
      </c>
      <c r="K263" s="351">
        <v>-108.12004899999999</v>
      </c>
      <c r="L263" s="348" t="s">
        <v>17377</v>
      </c>
      <c r="M263" s="348"/>
      <c r="N263" s="348">
        <v>12.283439636230501</v>
      </c>
      <c r="O263" s="348">
        <v>680.92999267578102</v>
      </c>
      <c r="P263" s="348">
        <v>49.072799682617202</v>
      </c>
      <c r="Q263" s="348">
        <v>2.176272</v>
      </c>
      <c r="R263" s="348" t="s">
        <v>17247</v>
      </c>
      <c r="S263" s="351">
        <v>0</v>
      </c>
      <c r="T263" s="351">
        <v>1835.30004882813</v>
      </c>
      <c r="U263" s="348" t="s">
        <v>14</v>
      </c>
      <c r="V263" s="348" t="s">
        <v>388</v>
      </c>
      <c r="W263" s="358">
        <v>336.53</v>
      </c>
      <c r="X263" s="354">
        <v>3.0139999999999998</v>
      </c>
      <c r="Y263" s="354">
        <v>135.04</v>
      </c>
      <c r="Z263" s="354">
        <v>2.9430000000000001</v>
      </c>
      <c r="AA263" s="359">
        <v>5.7119999999999997</v>
      </c>
      <c r="AB263" s="176"/>
    </row>
    <row r="264" spans="1:28" s="75" customFormat="1" ht="14.4">
      <c r="A264" s="403" t="s">
        <v>17144</v>
      </c>
      <c r="B264" s="365" t="str">
        <f t="shared" si="8"/>
        <v>35</v>
      </c>
      <c r="C264" s="74" t="str">
        <f t="shared" si="9"/>
        <v>35045</v>
      </c>
      <c r="D264" s="74" t="str">
        <f>VLOOKUP(C264,fips_xref!$A$5:$B$16,2,FALSE)</f>
        <v>San Juan</v>
      </c>
      <c r="E264" s="74" t="s">
        <v>17370</v>
      </c>
      <c r="F264" s="348">
        <v>1148</v>
      </c>
      <c r="G264" s="348" t="s">
        <v>17244</v>
      </c>
      <c r="H264" s="348">
        <v>16</v>
      </c>
      <c r="I264" s="348" t="s">
        <v>17380</v>
      </c>
      <c r="J264" s="351">
        <v>36.481599000000003</v>
      </c>
      <c r="K264" s="351">
        <v>-108.121285</v>
      </c>
      <c r="L264" s="348" t="s">
        <v>17377</v>
      </c>
      <c r="M264" s="348"/>
      <c r="N264" s="348">
        <v>10.668000221252401</v>
      </c>
      <c r="O264" s="348">
        <v>612.59002685546898</v>
      </c>
      <c r="P264" s="348">
        <v>39.319198608398402</v>
      </c>
      <c r="Q264" s="348">
        <v>0.74371200000000004</v>
      </c>
      <c r="R264" s="348" t="s">
        <v>17247</v>
      </c>
      <c r="S264" s="351">
        <v>0</v>
      </c>
      <c r="T264" s="351">
        <v>1835.17700195313</v>
      </c>
      <c r="U264" s="348" t="s">
        <v>14</v>
      </c>
      <c r="V264" s="348" t="s">
        <v>393</v>
      </c>
      <c r="W264" s="358">
        <v>139.65700000000001</v>
      </c>
      <c r="X264" s="354">
        <v>6.9690000000000003</v>
      </c>
      <c r="Y264" s="354">
        <v>48.332000000000001</v>
      </c>
      <c r="Z264" s="354">
        <v>4.9000000000000002E-2</v>
      </c>
      <c r="AA264" s="359">
        <v>4.0590000000000002</v>
      </c>
      <c r="AB264" s="176"/>
    </row>
    <row r="265" spans="1:28" s="75" customFormat="1" ht="14.4">
      <c r="A265" s="403" t="s">
        <v>17144</v>
      </c>
      <c r="B265" s="365" t="str">
        <f t="shared" si="8"/>
        <v>35</v>
      </c>
      <c r="C265" s="74" t="str">
        <f t="shared" si="9"/>
        <v>35045</v>
      </c>
      <c r="D265" s="74" t="str">
        <f>VLOOKUP(C265,fips_xref!$A$5:$B$16,2,FALSE)</f>
        <v>San Juan</v>
      </c>
      <c r="E265" s="74" t="s">
        <v>17370</v>
      </c>
      <c r="F265" s="348">
        <v>1148</v>
      </c>
      <c r="G265" s="348" t="s">
        <v>17244</v>
      </c>
      <c r="H265" s="348">
        <v>30</v>
      </c>
      <c r="I265" s="348" t="s">
        <v>17381</v>
      </c>
      <c r="J265" s="351">
        <v>36.481298000000002</v>
      </c>
      <c r="K265" s="351">
        <v>-108.118326</v>
      </c>
      <c r="L265" s="348" t="s">
        <v>17377</v>
      </c>
      <c r="M265" s="348"/>
      <c r="N265" s="348">
        <v>15.2399997711182</v>
      </c>
      <c r="O265" s="348">
        <v>759.260009765625</v>
      </c>
      <c r="P265" s="348">
        <v>28.955999374389599</v>
      </c>
      <c r="Q265" s="348">
        <v>2.286</v>
      </c>
      <c r="R265" s="348" t="s">
        <v>17247</v>
      </c>
      <c r="S265" s="351">
        <v>0</v>
      </c>
      <c r="T265" s="351">
        <v>1837.89282226563</v>
      </c>
      <c r="U265" s="348" t="s">
        <v>14</v>
      </c>
      <c r="V265" s="348" t="s">
        <v>388</v>
      </c>
      <c r="W265" s="358">
        <v>320.19200000000001</v>
      </c>
      <c r="X265" s="354">
        <v>0.96699999999999997</v>
      </c>
      <c r="Y265" s="354">
        <v>9.9589999999999996</v>
      </c>
      <c r="Z265" s="354">
        <v>0.28699999999999998</v>
      </c>
      <c r="AA265" s="359">
        <v>3.2170000000000001</v>
      </c>
      <c r="AB265" s="176"/>
    </row>
    <row r="266" spans="1:28" s="75" customFormat="1" ht="14.4">
      <c r="A266" s="403" t="s">
        <v>17144</v>
      </c>
      <c r="B266" s="365" t="str">
        <f t="shared" si="8"/>
        <v>35</v>
      </c>
      <c r="C266" s="74" t="str">
        <f t="shared" si="9"/>
        <v>35045</v>
      </c>
      <c r="D266" s="74" t="str">
        <f>VLOOKUP(C266,fips_xref!$A$5:$B$16,2,FALSE)</f>
        <v>San Juan</v>
      </c>
      <c r="E266" s="74" t="s">
        <v>17370</v>
      </c>
      <c r="F266" s="348">
        <v>1148</v>
      </c>
      <c r="G266" s="348" t="s">
        <v>17244</v>
      </c>
      <c r="H266" s="348">
        <v>31</v>
      </c>
      <c r="I266" s="348" t="s">
        <v>17381</v>
      </c>
      <c r="J266" s="351">
        <v>36.481225999999999</v>
      </c>
      <c r="K266" s="351">
        <v>-108.118323</v>
      </c>
      <c r="L266" s="348" t="s">
        <v>17377</v>
      </c>
      <c r="M266" s="348"/>
      <c r="N266" s="348">
        <v>15.2399997711182</v>
      </c>
      <c r="O266" s="348">
        <v>759.260009765625</v>
      </c>
      <c r="P266" s="348">
        <v>28.955999374389599</v>
      </c>
      <c r="Q266" s="348">
        <v>2.286</v>
      </c>
      <c r="R266" s="348" t="s">
        <v>17247</v>
      </c>
      <c r="S266" s="351">
        <v>0</v>
      </c>
      <c r="T266" s="351">
        <v>1837.90588378906</v>
      </c>
      <c r="U266" s="348" t="s">
        <v>14</v>
      </c>
      <c r="V266" s="348" t="s">
        <v>388</v>
      </c>
      <c r="W266" s="358">
        <v>320.68799999999999</v>
      </c>
      <c r="X266" s="354">
        <v>0.96799999999999997</v>
      </c>
      <c r="Y266" s="354">
        <v>9.9740000000000002</v>
      </c>
      <c r="Z266" s="354">
        <v>0.28699999999999998</v>
      </c>
      <c r="AA266" s="359">
        <v>3.222</v>
      </c>
      <c r="AB266" s="176"/>
    </row>
    <row r="267" spans="1:28" s="75" customFormat="1" ht="14.4">
      <c r="A267" s="403" t="s">
        <v>17144</v>
      </c>
      <c r="B267" s="365" t="str">
        <f t="shared" si="8"/>
        <v>35</v>
      </c>
      <c r="C267" s="74" t="str">
        <f t="shared" si="9"/>
        <v>35045</v>
      </c>
      <c r="D267" s="74" t="str">
        <f>VLOOKUP(C267,fips_xref!$A$5:$B$16,2,FALSE)</f>
        <v>San Juan</v>
      </c>
      <c r="E267" s="74" t="s">
        <v>17370</v>
      </c>
      <c r="F267" s="348">
        <v>1148</v>
      </c>
      <c r="G267" s="348" t="s">
        <v>17244</v>
      </c>
      <c r="H267" s="348">
        <v>33</v>
      </c>
      <c r="I267" s="348" t="s">
        <v>17382</v>
      </c>
      <c r="J267" s="351">
        <v>36.481538</v>
      </c>
      <c r="K267" s="351">
        <v>-108.11872700000001</v>
      </c>
      <c r="L267" s="348" t="s">
        <v>17377</v>
      </c>
      <c r="M267" s="348"/>
      <c r="N267" s="348">
        <v>6.7055997848510698</v>
      </c>
      <c r="O267" s="348">
        <v>737.59002685546898</v>
      </c>
      <c r="P267" s="348">
        <v>33.527999877929702</v>
      </c>
      <c r="Q267" s="348">
        <v>0.50901600000000002</v>
      </c>
      <c r="R267" s="348" t="s">
        <v>17247</v>
      </c>
      <c r="S267" s="351">
        <v>0</v>
      </c>
      <c r="T267" s="351">
        <v>1837.31225585938</v>
      </c>
      <c r="U267" s="348" t="s">
        <v>14</v>
      </c>
      <c r="V267" s="348" t="s">
        <v>398</v>
      </c>
      <c r="W267" s="358">
        <v>18.872</v>
      </c>
      <c r="X267" s="354">
        <v>3.3969999999999998</v>
      </c>
      <c r="Y267" s="354">
        <v>3.5859999999999999</v>
      </c>
      <c r="Z267" s="354">
        <v>3.5000000000000003E-2</v>
      </c>
      <c r="AA267" s="359">
        <v>0.59299999999999997</v>
      </c>
      <c r="AB267" s="176"/>
    </row>
    <row r="268" spans="1:28" s="75" customFormat="1" ht="14.4">
      <c r="A268" s="403" t="s">
        <v>17144</v>
      </c>
      <c r="B268" s="365" t="str">
        <f t="shared" si="8"/>
        <v>35</v>
      </c>
      <c r="C268" s="74" t="str">
        <f t="shared" si="9"/>
        <v>35045</v>
      </c>
      <c r="D268" s="74" t="str">
        <f>VLOOKUP(C268,fips_xref!$A$5:$B$16,2,FALSE)</f>
        <v>San Juan</v>
      </c>
      <c r="E268" s="74" t="s">
        <v>17370</v>
      </c>
      <c r="F268" s="348">
        <v>1148</v>
      </c>
      <c r="G268" s="348" t="s">
        <v>17244</v>
      </c>
      <c r="H268" s="348">
        <v>35</v>
      </c>
      <c r="I268" s="348" t="s">
        <v>17382</v>
      </c>
      <c r="J268" s="351">
        <v>36.483822000000004</v>
      </c>
      <c r="K268" s="351">
        <v>-108.123105</v>
      </c>
      <c r="L268" s="348" t="s">
        <v>17377</v>
      </c>
      <c r="M268" s="348"/>
      <c r="N268" s="348">
        <v>6.7055997848510698</v>
      </c>
      <c r="O268" s="348">
        <v>737.59002685546898</v>
      </c>
      <c r="P268" s="348">
        <v>33.527999877929702</v>
      </c>
      <c r="Q268" s="348">
        <v>0.50901600000000002</v>
      </c>
      <c r="R268" s="348" t="s">
        <v>17247</v>
      </c>
      <c r="S268" s="351">
        <v>0</v>
      </c>
      <c r="T268" s="351">
        <v>1832.67834472656</v>
      </c>
      <c r="U268" s="348" t="s">
        <v>14</v>
      </c>
      <c r="V268" s="348" t="s">
        <v>398</v>
      </c>
      <c r="W268" s="358">
        <v>18.634</v>
      </c>
      <c r="X268" s="354">
        <v>3.3540000000000001</v>
      </c>
      <c r="Y268" s="354">
        <v>3.54</v>
      </c>
      <c r="Z268" s="354">
        <v>3.4000000000000002E-2</v>
      </c>
      <c r="AA268" s="359">
        <v>0.58499999999999996</v>
      </c>
      <c r="AB268" s="176"/>
    </row>
    <row r="269" spans="1:28" s="75" customFormat="1" ht="14.4">
      <c r="A269" s="403" t="s">
        <v>17144</v>
      </c>
      <c r="B269" s="365" t="str">
        <f t="shared" si="8"/>
        <v>35</v>
      </c>
      <c r="C269" s="74" t="str">
        <f t="shared" si="9"/>
        <v>35045</v>
      </c>
      <c r="D269" s="74" t="str">
        <f>VLOOKUP(C269,fips_xref!$A$5:$B$16,2,FALSE)</f>
        <v>San Juan</v>
      </c>
      <c r="E269" s="74" t="s">
        <v>17370</v>
      </c>
      <c r="F269" s="348">
        <v>1148</v>
      </c>
      <c r="G269" s="348" t="s">
        <v>17244</v>
      </c>
      <c r="H269" s="348">
        <v>36</v>
      </c>
      <c r="I269" s="348" t="s">
        <v>17381</v>
      </c>
      <c r="J269" s="351">
        <v>36.481152999999999</v>
      </c>
      <c r="K269" s="351">
        <v>-108.11832</v>
      </c>
      <c r="L269" s="348" t="s">
        <v>17377</v>
      </c>
      <c r="M269" s="348"/>
      <c r="N269" s="348">
        <v>15.2399997711182</v>
      </c>
      <c r="O269" s="348">
        <v>759.260009765625</v>
      </c>
      <c r="P269" s="348">
        <v>28.955999374389599</v>
      </c>
      <c r="Q269" s="348">
        <v>2.286</v>
      </c>
      <c r="R269" s="348" t="s">
        <v>17247</v>
      </c>
      <c r="S269" s="351">
        <v>0</v>
      </c>
      <c r="T269" s="351">
        <v>1837.91101074219</v>
      </c>
      <c r="U269" s="348" t="s">
        <v>14</v>
      </c>
      <c r="V269" s="348" t="s">
        <v>388</v>
      </c>
      <c r="W269" s="358">
        <v>316.72500000000002</v>
      </c>
      <c r="X269" s="354">
        <v>0.95599999999999996</v>
      </c>
      <c r="Y269" s="354">
        <v>9.8510000000000009</v>
      </c>
      <c r="Z269" s="354">
        <v>0.28399999999999997</v>
      </c>
      <c r="AA269" s="359">
        <v>3.1819999999999999</v>
      </c>
      <c r="AB269" s="176"/>
    </row>
    <row r="270" spans="1:28" s="75" customFormat="1" ht="14.4">
      <c r="A270" s="403" t="s">
        <v>17144</v>
      </c>
      <c r="B270" s="365" t="str">
        <f t="shared" si="8"/>
        <v>35</v>
      </c>
      <c r="C270" s="74" t="str">
        <f t="shared" si="9"/>
        <v>35045</v>
      </c>
      <c r="D270" s="74" t="str">
        <f>VLOOKUP(C270,fips_xref!$A$5:$B$16,2,FALSE)</f>
        <v>San Juan</v>
      </c>
      <c r="E270" s="74" t="s">
        <v>17370</v>
      </c>
      <c r="F270" s="348">
        <v>1148</v>
      </c>
      <c r="G270" s="348" t="s">
        <v>17244</v>
      </c>
      <c r="H270" s="348">
        <v>37</v>
      </c>
      <c r="I270" s="348" t="s">
        <v>17382</v>
      </c>
      <c r="J270" s="351">
        <v>36.481395999999997</v>
      </c>
      <c r="K270" s="351">
        <v>-108.11872099999999</v>
      </c>
      <c r="L270" s="348" t="s">
        <v>17377</v>
      </c>
      <c r="M270" s="348"/>
      <c r="N270" s="348">
        <v>6.7055997848510698</v>
      </c>
      <c r="O270" s="348">
        <v>737.59002685546898</v>
      </c>
      <c r="P270" s="348">
        <v>33.527999877929702</v>
      </c>
      <c r="Q270" s="348">
        <v>0.50901600000000002</v>
      </c>
      <c r="R270" s="348" t="s">
        <v>17247</v>
      </c>
      <c r="S270" s="351">
        <v>0</v>
      </c>
      <c r="T270" s="351">
        <v>1837.34375</v>
      </c>
      <c r="U270" s="348" t="s">
        <v>14</v>
      </c>
      <c r="V270" s="348" t="s">
        <v>398</v>
      </c>
      <c r="W270" s="358">
        <v>11.954000000000001</v>
      </c>
      <c r="X270" s="354">
        <v>2.1520000000000001</v>
      </c>
      <c r="Y270" s="354">
        <v>2.2709999999999999</v>
      </c>
      <c r="Z270" s="354">
        <v>2.1999999999999999E-2</v>
      </c>
      <c r="AA270" s="359">
        <v>0.375</v>
      </c>
      <c r="AB270" s="176"/>
    </row>
    <row r="271" spans="1:28" s="75" customFormat="1" ht="14.4">
      <c r="A271" s="403" t="s">
        <v>17144</v>
      </c>
      <c r="B271" s="365" t="str">
        <f t="shared" si="8"/>
        <v>35</v>
      </c>
      <c r="C271" s="74" t="str">
        <f t="shared" si="9"/>
        <v>35045</v>
      </c>
      <c r="D271" s="74" t="str">
        <f>VLOOKUP(C271,fips_xref!$A$5:$B$16,2,FALSE)</f>
        <v>San Juan</v>
      </c>
      <c r="E271" s="74" t="s">
        <v>17370</v>
      </c>
      <c r="F271" s="348">
        <v>1148</v>
      </c>
      <c r="G271" s="348" t="s">
        <v>17244</v>
      </c>
      <c r="H271" s="348">
        <v>44</v>
      </c>
      <c r="I271" s="348" t="s">
        <v>17383</v>
      </c>
      <c r="J271" s="351">
        <v>36.482657000000003</v>
      </c>
      <c r="K271" s="351">
        <v>-108.119862</v>
      </c>
      <c r="L271" s="348" t="s">
        <v>17377</v>
      </c>
      <c r="M271" s="348"/>
      <c r="N271" s="348">
        <v>6.7055997848510698</v>
      </c>
      <c r="O271" s="348">
        <v>713.71002197265602</v>
      </c>
      <c r="P271" s="348">
        <v>30.114240646362301</v>
      </c>
      <c r="Q271" s="348">
        <v>0.71018400000000004</v>
      </c>
      <c r="R271" s="348" t="s">
        <v>17247</v>
      </c>
      <c r="S271" s="351">
        <v>0</v>
      </c>
      <c r="T271" s="351">
        <v>1835.55932617188</v>
      </c>
      <c r="U271" s="348" t="s">
        <v>14</v>
      </c>
      <c r="V271" s="348" t="s">
        <v>398</v>
      </c>
      <c r="W271" s="358">
        <v>26.257999999999999</v>
      </c>
      <c r="X271" s="354">
        <v>6.5640000000000001</v>
      </c>
      <c r="Y271" s="354">
        <v>7.1269999999999998</v>
      </c>
      <c r="Z271" s="354">
        <v>6.6000000000000003E-2</v>
      </c>
      <c r="AA271" s="359">
        <v>1.1200000000000001</v>
      </c>
      <c r="AB271" s="176"/>
    </row>
    <row r="272" spans="1:28" s="75" customFormat="1" ht="14.4">
      <c r="A272" s="403" t="s">
        <v>17144</v>
      </c>
      <c r="B272" s="365" t="str">
        <f t="shared" si="8"/>
        <v>35</v>
      </c>
      <c r="C272" s="74" t="str">
        <f t="shared" si="9"/>
        <v>35045</v>
      </c>
      <c r="D272" s="74" t="str">
        <f>VLOOKUP(C272,fips_xref!$A$5:$B$16,2,FALSE)</f>
        <v>San Juan</v>
      </c>
      <c r="E272" s="74" t="s">
        <v>17370</v>
      </c>
      <c r="F272" s="348">
        <v>1148</v>
      </c>
      <c r="G272" s="348" t="s">
        <v>17244</v>
      </c>
      <c r="H272" s="348">
        <v>45</v>
      </c>
      <c r="I272" s="348" t="s">
        <v>17383</v>
      </c>
      <c r="J272" s="351">
        <v>36.482584000000003</v>
      </c>
      <c r="K272" s="351">
        <v>-108.119775</v>
      </c>
      <c r="L272" s="348" t="s">
        <v>17377</v>
      </c>
      <c r="M272" s="348"/>
      <c r="N272" s="348">
        <v>6.7055997848510698</v>
      </c>
      <c r="O272" s="348">
        <v>713.71002197265602</v>
      </c>
      <c r="P272" s="348">
        <v>30.114240646362301</v>
      </c>
      <c r="Q272" s="348">
        <v>0.71018400000000004</v>
      </c>
      <c r="R272" s="348" t="s">
        <v>17247</v>
      </c>
      <c r="S272" s="351">
        <v>0</v>
      </c>
      <c r="T272" s="351">
        <v>1835.65991210938</v>
      </c>
      <c r="U272" s="348" t="s">
        <v>14</v>
      </c>
      <c r="V272" s="348" t="s">
        <v>398</v>
      </c>
      <c r="W272" s="358">
        <v>22.861999999999998</v>
      </c>
      <c r="X272" s="354">
        <v>5.7160000000000002</v>
      </c>
      <c r="Y272" s="354">
        <v>6.2060000000000004</v>
      </c>
      <c r="Z272" s="354">
        <v>5.8000000000000003E-2</v>
      </c>
      <c r="AA272" s="359">
        <v>0.97499999999999998</v>
      </c>
      <c r="AB272" s="176"/>
    </row>
    <row r="273" spans="1:28" s="75" customFormat="1" ht="27">
      <c r="A273" s="403" t="s">
        <v>17144</v>
      </c>
      <c r="B273" s="365" t="str">
        <f t="shared" si="8"/>
        <v>35</v>
      </c>
      <c r="C273" s="74" t="str">
        <f t="shared" si="9"/>
        <v>35045</v>
      </c>
      <c r="D273" s="74" t="str">
        <f>VLOOKUP(C273,fips_xref!$A$5:$B$16,2,FALSE)</f>
        <v>San Juan</v>
      </c>
      <c r="E273" s="74" t="s">
        <v>17370</v>
      </c>
      <c r="F273" s="348">
        <v>1148</v>
      </c>
      <c r="G273" s="348" t="s">
        <v>17244</v>
      </c>
      <c r="H273" s="348">
        <v>47</v>
      </c>
      <c r="I273" s="348" t="s">
        <v>17384</v>
      </c>
      <c r="J273" s="351">
        <v>36.483021999999998</v>
      </c>
      <c r="K273" s="351">
        <v>-108.12004899999999</v>
      </c>
      <c r="L273" s="348" t="s">
        <v>17377</v>
      </c>
      <c r="M273" s="348"/>
      <c r="N273" s="348">
        <v>12.4968004226685</v>
      </c>
      <c r="O273" s="348">
        <v>680.92999267578102</v>
      </c>
      <c r="P273" s="348">
        <v>49.377601623535199</v>
      </c>
      <c r="Q273" s="348">
        <v>2.1823679999999999</v>
      </c>
      <c r="R273" s="348" t="s">
        <v>17247</v>
      </c>
      <c r="S273" s="351">
        <v>0</v>
      </c>
      <c r="T273" s="351">
        <v>1835.30004882813</v>
      </c>
      <c r="U273" s="348" t="s">
        <v>14</v>
      </c>
      <c r="V273" s="348" t="s">
        <v>388</v>
      </c>
      <c r="W273" s="358">
        <v>330.32799999999997</v>
      </c>
      <c r="X273" s="354">
        <v>2.9580000000000002</v>
      </c>
      <c r="Y273" s="354">
        <v>132.55199999999999</v>
      </c>
      <c r="Z273" s="354">
        <v>2.9220000000000002</v>
      </c>
      <c r="AA273" s="359">
        <v>5.6710000000000003</v>
      </c>
      <c r="AB273" s="176"/>
    </row>
    <row r="274" spans="1:28" s="75" customFormat="1" ht="14.4">
      <c r="A274" s="403" t="s">
        <v>17144</v>
      </c>
      <c r="B274" s="365" t="str">
        <f t="shared" si="8"/>
        <v>35</v>
      </c>
      <c r="C274" s="74" t="str">
        <f t="shared" si="9"/>
        <v>35045</v>
      </c>
      <c r="D274" s="74" t="str">
        <f>VLOOKUP(C274,fips_xref!$A$5:$B$16,2,FALSE)</f>
        <v>San Juan</v>
      </c>
      <c r="E274" s="74" t="s">
        <v>17370</v>
      </c>
      <c r="F274" s="348">
        <v>1148</v>
      </c>
      <c r="G274" s="348" t="s">
        <v>17244</v>
      </c>
      <c r="H274" s="348">
        <v>48</v>
      </c>
      <c r="I274" s="348" t="s">
        <v>17385</v>
      </c>
      <c r="J274" s="351">
        <v>36.483021999999998</v>
      </c>
      <c r="K274" s="351">
        <v>-108.12004899999999</v>
      </c>
      <c r="L274" s="348" t="s">
        <v>17377</v>
      </c>
      <c r="M274" s="348"/>
      <c r="N274" s="348">
        <v>13.8683996200562</v>
      </c>
      <c r="O274" s="348">
        <v>577.59002685546898</v>
      </c>
      <c r="P274" s="348">
        <v>5.4864001274108896</v>
      </c>
      <c r="Q274" s="348">
        <v>0.68579999999999997</v>
      </c>
      <c r="R274" s="348" t="s">
        <v>17247</v>
      </c>
      <c r="S274" s="351">
        <v>0</v>
      </c>
      <c r="T274" s="351">
        <v>1835.30004882813</v>
      </c>
      <c r="U274" s="348" t="s">
        <v>14</v>
      </c>
      <c r="V274" s="348" t="s">
        <v>404</v>
      </c>
      <c r="W274" s="358">
        <v>0.75600000000000001</v>
      </c>
      <c r="X274" s="354">
        <v>4.2000000000000003E-2</v>
      </c>
      <c r="Y274" s="354">
        <v>0.63500000000000001</v>
      </c>
      <c r="Z274" s="354">
        <v>5.0000000000000001E-3</v>
      </c>
      <c r="AA274" s="359">
        <v>5.8000000000000003E-2</v>
      </c>
      <c r="AB274" s="176"/>
    </row>
    <row r="275" spans="1:28" s="75" customFormat="1" ht="14.4">
      <c r="A275" s="403" t="s">
        <v>17144</v>
      </c>
      <c r="B275" s="365" t="str">
        <f t="shared" si="8"/>
        <v>35</v>
      </c>
      <c r="C275" s="74" t="str">
        <f t="shared" si="9"/>
        <v>35045</v>
      </c>
      <c r="D275" s="74" t="str">
        <f>VLOOKUP(C275,fips_xref!$A$5:$B$16,2,FALSE)</f>
        <v>San Juan</v>
      </c>
      <c r="E275" s="74" t="s">
        <v>17370</v>
      </c>
      <c r="F275" s="348">
        <v>1148</v>
      </c>
      <c r="G275" s="348" t="s">
        <v>17244</v>
      </c>
      <c r="H275" s="348">
        <v>50</v>
      </c>
      <c r="I275" s="348" t="s">
        <v>17386</v>
      </c>
      <c r="J275" s="351">
        <v>36.483021999999998</v>
      </c>
      <c r="K275" s="351">
        <v>-108.12004899999999</v>
      </c>
      <c r="L275" s="348" t="s">
        <v>17377</v>
      </c>
      <c r="M275" s="348"/>
      <c r="N275" s="348">
        <v>0</v>
      </c>
      <c r="O275" s="348">
        <v>0</v>
      </c>
      <c r="P275" s="348">
        <v>0</v>
      </c>
      <c r="Q275" s="348">
        <v>0</v>
      </c>
      <c r="R275" s="348">
        <v>0</v>
      </c>
      <c r="S275" s="351">
        <v>0</v>
      </c>
      <c r="T275" s="351">
        <v>1835.30004882813</v>
      </c>
      <c r="U275" s="348" t="s">
        <v>14</v>
      </c>
      <c r="V275" s="348" t="s">
        <v>395</v>
      </c>
      <c r="W275" s="358">
        <v>0</v>
      </c>
      <c r="X275" s="354">
        <v>2.492</v>
      </c>
      <c r="Y275" s="354">
        <v>0</v>
      </c>
      <c r="Z275" s="354">
        <v>0</v>
      </c>
      <c r="AA275" s="359">
        <v>0</v>
      </c>
      <c r="AB275" s="176"/>
    </row>
    <row r="276" spans="1:28" s="75" customFormat="1" ht="14.4">
      <c r="A276" s="403" t="s">
        <v>17144</v>
      </c>
      <c r="B276" s="365" t="str">
        <f t="shared" si="8"/>
        <v>35</v>
      </c>
      <c r="C276" s="74" t="str">
        <f t="shared" si="9"/>
        <v>35045</v>
      </c>
      <c r="D276" s="74" t="str">
        <f>VLOOKUP(C276,fips_xref!$A$5:$B$16,2,FALSE)</f>
        <v>San Juan</v>
      </c>
      <c r="E276" s="74" t="s">
        <v>17370</v>
      </c>
      <c r="F276" s="348">
        <v>1148</v>
      </c>
      <c r="G276" s="348" t="s">
        <v>17244</v>
      </c>
      <c r="H276" s="348">
        <v>51</v>
      </c>
      <c r="I276" s="348" t="s">
        <v>17386</v>
      </c>
      <c r="J276" s="351">
        <v>36.483021999999998</v>
      </c>
      <c r="K276" s="351">
        <v>-108.12004899999999</v>
      </c>
      <c r="L276" s="348" t="s">
        <v>17377</v>
      </c>
      <c r="M276" s="348"/>
      <c r="N276" s="348">
        <v>0</v>
      </c>
      <c r="O276" s="348">
        <v>0</v>
      </c>
      <c r="P276" s="348">
        <v>0</v>
      </c>
      <c r="Q276" s="348">
        <v>0</v>
      </c>
      <c r="R276" s="348">
        <v>0</v>
      </c>
      <c r="S276" s="351">
        <v>0</v>
      </c>
      <c r="T276" s="351">
        <v>1835.30004882813</v>
      </c>
      <c r="U276" s="348" t="s">
        <v>14</v>
      </c>
      <c r="V276" s="348" t="s">
        <v>395</v>
      </c>
      <c r="W276" s="358">
        <v>0</v>
      </c>
      <c r="X276" s="354">
        <v>2.1800000000000002</v>
      </c>
      <c r="Y276" s="354">
        <v>0</v>
      </c>
      <c r="Z276" s="354">
        <v>0</v>
      </c>
      <c r="AA276" s="359">
        <v>0</v>
      </c>
      <c r="AB276" s="176"/>
    </row>
    <row r="277" spans="1:28" s="75" customFormat="1" ht="14.4">
      <c r="A277" s="403" t="s">
        <v>17144</v>
      </c>
      <c r="B277" s="365" t="str">
        <f t="shared" si="8"/>
        <v>35</v>
      </c>
      <c r="C277" s="74" t="str">
        <f t="shared" si="9"/>
        <v>35045</v>
      </c>
      <c r="D277" s="74" t="str">
        <f>VLOOKUP(C277,fips_xref!$A$5:$B$16,2,FALSE)</f>
        <v>San Juan</v>
      </c>
      <c r="E277" s="74" t="s">
        <v>17370</v>
      </c>
      <c r="F277" s="348">
        <v>1148</v>
      </c>
      <c r="G277" s="348" t="s">
        <v>17244</v>
      </c>
      <c r="H277" s="348">
        <v>52</v>
      </c>
      <c r="I277" s="348" t="s">
        <v>17387</v>
      </c>
      <c r="J277" s="351">
        <v>36.483021999999998</v>
      </c>
      <c r="K277" s="351">
        <v>-108.12004899999999</v>
      </c>
      <c r="L277" s="348" t="s">
        <v>17377</v>
      </c>
      <c r="M277" s="348"/>
      <c r="N277" s="348">
        <v>10.9118404388428</v>
      </c>
      <c r="O277" s="348">
        <v>723.15002441406295</v>
      </c>
      <c r="P277" s="348">
        <v>27.157680511474599</v>
      </c>
      <c r="Q277" s="348">
        <v>1.524</v>
      </c>
      <c r="R277" s="348" t="s">
        <v>17247</v>
      </c>
      <c r="S277" s="351">
        <v>0</v>
      </c>
      <c r="T277" s="351">
        <v>1835.30004882813</v>
      </c>
      <c r="U277" s="348" t="s">
        <v>14</v>
      </c>
      <c r="V277" s="348" t="s">
        <v>388</v>
      </c>
      <c r="W277" s="358">
        <v>33.386000000000003</v>
      </c>
      <c r="X277" s="354">
        <v>0.71199999999999997</v>
      </c>
      <c r="Y277" s="354">
        <v>24.212</v>
      </c>
      <c r="Z277" s="354">
        <v>0.11600000000000001</v>
      </c>
      <c r="AA277" s="359">
        <v>1.306</v>
      </c>
      <c r="AB277" s="176"/>
    </row>
    <row r="278" spans="1:28" s="75" customFormat="1" ht="27">
      <c r="A278" s="403" t="s">
        <v>17144</v>
      </c>
      <c r="B278" s="365" t="str">
        <f t="shared" si="8"/>
        <v>35</v>
      </c>
      <c r="C278" s="74" t="str">
        <f t="shared" si="9"/>
        <v>35045</v>
      </c>
      <c r="D278" s="74" t="str">
        <f>VLOOKUP(C278,fips_xref!$A$5:$B$16,2,FALSE)</f>
        <v>San Juan</v>
      </c>
      <c r="E278" s="74" t="s">
        <v>17370</v>
      </c>
      <c r="F278" s="348">
        <v>1148</v>
      </c>
      <c r="G278" s="348" t="s">
        <v>17244</v>
      </c>
      <c r="H278" s="348">
        <v>53</v>
      </c>
      <c r="I278" s="348" t="s">
        <v>17388</v>
      </c>
      <c r="J278" s="351">
        <v>36.483021999999998</v>
      </c>
      <c r="K278" s="351">
        <v>-108.12004899999999</v>
      </c>
      <c r="L278" s="348" t="s">
        <v>17377</v>
      </c>
      <c r="M278" s="348"/>
      <c r="N278" s="348">
        <v>6.7055997848510698</v>
      </c>
      <c r="O278" s="348">
        <v>732.03997802734398</v>
      </c>
      <c r="P278" s="348">
        <v>39.2582397460938</v>
      </c>
      <c r="Q278" s="348">
        <v>0.60960000000000003</v>
      </c>
      <c r="R278" s="348" t="s">
        <v>17247</v>
      </c>
      <c r="S278" s="351">
        <v>0</v>
      </c>
      <c r="T278" s="351">
        <v>1835.30004882813</v>
      </c>
      <c r="U278" s="348" t="s">
        <v>14</v>
      </c>
      <c r="V278" s="348" t="s">
        <v>392</v>
      </c>
      <c r="W278" s="358">
        <v>21.567</v>
      </c>
      <c r="X278" s="354">
        <v>5.5460000000000003</v>
      </c>
      <c r="Y278" s="354">
        <v>7.7030000000000003</v>
      </c>
      <c r="Z278" s="354">
        <v>5.6000000000000001E-2</v>
      </c>
      <c r="AA278" s="359">
        <v>0.94399999999999995</v>
      </c>
      <c r="AB278" s="176"/>
    </row>
    <row r="279" spans="1:28" s="75" customFormat="1" ht="40.200000000000003">
      <c r="A279" s="403" t="s">
        <v>17144</v>
      </c>
      <c r="B279" s="365" t="str">
        <f t="shared" si="8"/>
        <v>35</v>
      </c>
      <c r="C279" s="74" t="str">
        <f t="shared" si="9"/>
        <v>35045</v>
      </c>
      <c r="D279" s="74" t="str">
        <f>VLOOKUP(C279,fips_xref!$A$5:$B$16,2,FALSE)</f>
        <v>San Juan</v>
      </c>
      <c r="E279" s="74" t="s">
        <v>17370</v>
      </c>
      <c r="F279" s="348">
        <v>1148</v>
      </c>
      <c r="G279" s="348" t="s">
        <v>17244</v>
      </c>
      <c r="H279" s="348">
        <v>55</v>
      </c>
      <c r="I279" s="348" t="s">
        <v>17389</v>
      </c>
      <c r="J279" s="351">
        <v>36.483021999999998</v>
      </c>
      <c r="K279" s="351">
        <v>-108.12004899999999</v>
      </c>
      <c r="L279" s="348" t="s">
        <v>17377</v>
      </c>
      <c r="M279" s="348"/>
      <c r="N279" s="348">
        <v>8.8392000198364293</v>
      </c>
      <c r="O279" s="348">
        <v>366.48001098632801</v>
      </c>
      <c r="P279" s="348">
        <v>2.80416011810303</v>
      </c>
      <c r="Q279" s="348">
        <v>0.60960000000000003</v>
      </c>
      <c r="R279" s="348" t="s">
        <v>17247</v>
      </c>
      <c r="S279" s="351">
        <v>0</v>
      </c>
      <c r="T279" s="351">
        <v>1835.30004882813</v>
      </c>
      <c r="U279" s="348" t="s">
        <v>14</v>
      </c>
      <c r="V279" s="348" t="s">
        <v>407</v>
      </c>
      <c r="W279" s="358">
        <v>2.0579999999999998</v>
      </c>
      <c r="X279" s="354">
        <v>0.113</v>
      </c>
      <c r="Y279" s="354">
        <v>1.7290000000000001</v>
      </c>
      <c r="Z279" s="354">
        <v>1.2E-2</v>
      </c>
      <c r="AA279" s="359">
        <v>0.156</v>
      </c>
      <c r="AB279" s="176"/>
    </row>
    <row r="280" spans="1:28" s="75" customFormat="1" ht="14.4">
      <c r="A280" s="403" t="s">
        <v>17144</v>
      </c>
      <c r="B280" s="365" t="str">
        <f t="shared" si="8"/>
        <v>35</v>
      </c>
      <c r="C280" s="74" t="str">
        <f t="shared" si="9"/>
        <v>35045</v>
      </c>
      <c r="D280" s="74" t="str">
        <f>VLOOKUP(C280,fips_xref!$A$5:$B$16,2,FALSE)</f>
        <v>San Juan</v>
      </c>
      <c r="E280" s="74" t="s">
        <v>17370</v>
      </c>
      <c r="F280" s="348">
        <v>1148</v>
      </c>
      <c r="G280" s="348" t="s">
        <v>17244</v>
      </c>
      <c r="H280" s="348">
        <v>62</v>
      </c>
      <c r="I280" s="348" t="s">
        <v>17390</v>
      </c>
      <c r="J280" s="351">
        <v>36.483055999999998</v>
      </c>
      <c r="K280" s="351">
        <v>-108.119722</v>
      </c>
      <c r="L280" s="348" t="s">
        <v>17377</v>
      </c>
      <c r="M280" s="348"/>
      <c r="N280" s="348">
        <v>9.1440000534057599</v>
      </c>
      <c r="O280" s="348">
        <v>810.92999267578102</v>
      </c>
      <c r="P280" s="348">
        <v>17.678400039672901</v>
      </c>
      <c r="Q280" s="348">
        <v>0.91439999999999999</v>
      </c>
      <c r="R280" s="348" t="s">
        <v>17247</v>
      </c>
      <c r="S280" s="351">
        <v>0</v>
      </c>
      <c r="T280" s="351">
        <v>1835.66394042969</v>
      </c>
      <c r="U280" s="348" t="s">
        <v>14</v>
      </c>
      <c r="V280" s="348" t="s">
        <v>11974</v>
      </c>
      <c r="W280" s="358">
        <v>18.416</v>
      </c>
      <c r="X280" s="354">
        <v>0.40899999999999997</v>
      </c>
      <c r="Y280" s="354">
        <v>5.32</v>
      </c>
      <c r="Z280" s="354">
        <v>26.192</v>
      </c>
      <c r="AA280" s="359">
        <v>0</v>
      </c>
      <c r="AB280" s="176"/>
    </row>
    <row r="281" spans="1:28" s="75" customFormat="1" ht="14.4">
      <c r="A281" s="403" t="s">
        <v>17144</v>
      </c>
      <c r="B281" s="365" t="str">
        <f t="shared" si="8"/>
        <v>35</v>
      </c>
      <c r="C281" s="74" t="str">
        <f t="shared" si="9"/>
        <v>35045</v>
      </c>
      <c r="D281" s="74" t="str">
        <f>VLOOKUP(C281,fips_xref!$A$5:$B$16,2,FALSE)</f>
        <v>San Juan</v>
      </c>
      <c r="E281" s="74" t="s">
        <v>17370</v>
      </c>
      <c r="F281" s="348">
        <v>1148</v>
      </c>
      <c r="G281" s="348" t="s">
        <v>17244</v>
      </c>
      <c r="H281" s="348">
        <v>65</v>
      </c>
      <c r="I281" s="348" t="s">
        <v>17391</v>
      </c>
      <c r="J281" s="351">
        <v>36.483021999999998</v>
      </c>
      <c r="K281" s="351">
        <v>-108.12004899999999</v>
      </c>
      <c r="L281" s="348" t="s">
        <v>17377</v>
      </c>
      <c r="M281" s="348"/>
      <c r="N281" s="348">
        <v>0</v>
      </c>
      <c r="O281" s="348">
        <v>0</v>
      </c>
      <c r="P281" s="348">
        <v>0</v>
      </c>
      <c r="Q281" s="348">
        <v>0</v>
      </c>
      <c r="R281" s="348">
        <v>0</v>
      </c>
      <c r="S281" s="351">
        <v>0</v>
      </c>
      <c r="T281" s="351">
        <v>1835.30004882813</v>
      </c>
      <c r="U281" s="348" t="s">
        <v>14</v>
      </c>
      <c r="V281" s="348" t="s">
        <v>400</v>
      </c>
      <c r="W281" s="358">
        <v>0</v>
      </c>
      <c r="X281" s="354">
        <v>0.61</v>
      </c>
      <c r="Y281" s="354">
        <v>0</v>
      </c>
      <c r="Z281" s="354">
        <v>0</v>
      </c>
      <c r="AA281" s="359">
        <v>0</v>
      </c>
      <c r="AB281" s="176"/>
    </row>
    <row r="282" spans="1:28" s="75" customFormat="1" ht="14.4">
      <c r="A282" s="403" t="s">
        <v>17144</v>
      </c>
      <c r="B282" s="365" t="str">
        <f t="shared" si="8"/>
        <v>35</v>
      </c>
      <c r="C282" s="74" t="str">
        <f t="shared" si="9"/>
        <v>35045</v>
      </c>
      <c r="D282" s="74" t="str">
        <f>VLOOKUP(C282,fips_xref!$A$5:$B$16,2,FALSE)</f>
        <v>San Juan</v>
      </c>
      <c r="E282" s="74" t="s">
        <v>17370</v>
      </c>
      <c r="F282" s="348">
        <v>1148</v>
      </c>
      <c r="G282" s="348" t="s">
        <v>17244</v>
      </c>
      <c r="H282" s="348">
        <v>66</v>
      </c>
      <c r="I282" s="348" t="s">
        <v>17392</v>
      </c>
      <c r="J282" s="351">
        <v>36.483021999999998</v>
      </c>
      <c r="K282" s="351">
        <v>-108.12004899999999</v>
      </c>
      <c r="L282" s="348" t="s">
        <v>17377</v>
      </c>
      <c r="M282" s="348"/>
      <c r="N282" s="348">
        <v>0</v>
      </c>
      <c r="O282" s="348">
        <v>0</v>
      </c>
      <c r="P282" s="348">
        <v>0</v>
      </c>
      <c r="Q282" s="348">
        <v>0</v>
      </c>
      <c r="R282" s="348">
        <v>0</v>
      </c>
      <c r="S282" s="351">
        <v>0</v>
      </c>
      <c r="T282" s="351">
        <v>1835.30004882813</v>
      </c>
      <c r="U282" s="348" t="s">
        <v>14</v>
      </c>
      <c r="V282" s="348" t="s">
        <v>400</v>
      </c>
      <c r="W282" s="358">
        <v>0</v>
      </c>
      <c r="X282" s="354">
        <v>0.42</v>
      </c>
      <c r="Y282" s="354">
        <v>0</v>
      </c>
      <c r="Z282" s="354">
        <v>0</v>
      </c>
      <c r="AA282" s="359">
        <v>0</v>
      </c>
      <c r="AB282" s="176"/>
    </row>
    <row r="283" spans="1:28" s="75" customFormat="1" ht="27">
      <c r="A283" s="403" t="s">
        <v>17144</v>
      </c>
      <c r="B283" s="365" t="str">
        <f t="shared" si="8"/>
        <v>35</v>
      </c>
      <c r="C283" s="74" t="str">
        <f t="shared" si="9"/>
        <v>35045</v>
      </c>
      <c r="D283" s="74" t="str">
        <f>VLOOKUP(C283,fips_xref!$A$5:$B$16,2,FALSE)</f>
        <v>San Juan</v>
      </c>
      <c r="E283" s="74" t="s">
        <v>17370</v>
      </c>
      <c r="F283" s="348">
        <v>1148</v>
      </c>
      <c r="G283" s="348" t="s">
        <v>17244</v>
      </c>
      <c r="H283" s="348">
        <v>67</v>
      </c>
      <c r="I283" s="348" t="s">
        <v>17393</v>
      </c>
      <c r="J283" s="351">
        <v>36.483021999999998</v>
      </c>
      <c r="K283" s="351">
        <v>-108.12004899999999</v>
      </c>
      <c r="L283" s="348" t="s">
        <v>17377</v>
      </c>
      <c r="M283" s="348"/>
      <c r="N283" s="348">
        <v>0</v>
      </c>
      <c r="O283" s="348">
        <v>0</v>
      </c>
      <c r="P283" s="348">
        <v>0</v>
      </c>
      <c r="Q283" s="348">
        <v>0</v>
      </c>
      <c r="R283" s="348">
        <v>0</v>
      </c>
      <c r="S283" s="351">
        <v>0</v>
      </c>
      <c r="T283" s="351">
        <v>1835.30004882813</v>
      </c>
      <c r="U283" s="348" t="s">
        <v>14</v>
      </c>
      <c r="V283" s="348" t="s">
        <v>400</v>
      </c>
      <c r="W283" s="358">
        <v>0</v>
      </c>
      <c r="X283" s="354">
        <v>0.81</v>
      </c>
      <c r="Y283" s="354">
        <v>0</v>
      </c>
      <c r="Z283" s="354">
        <v>0</v>
      </c>
      <c r="AA283" s="359">
        <v>0</v>
      </c>
      <c r="AB283" s="176"/>
    </row>
    <row r="284" spans="1:28" s="75" customFormat="1" ht="14.4">
      <c r="A284" s="403" t="s">
        <v>17144</v>
      </c>
      <c r="B284" s="365" t="str">
        <f t="shared" si="8"/>
        <v>35</v>
      </c>
      <c r="C284" s="74" t="str">
        <f t="shared" si="9"/>
        <v>35045</v>
      </c>
      <c r="D284" s="74" t="str">
        <f>VLOOKUP(C284,fips_xref!$A$5:$B$16,2,FALSE)</f>
        <v>San Juan</v>
      </c>
      <c r="E284" s="74" t="s">
        <v>17370</v>
      </c>
      <c r="F284" s="348">
        <v>1148</v>
      </c>
      <c r="G284" s="348" t="s">
        <v>17244</v>
      </c>
      <c r="H284" s="348">
        <v>72</v>
      </c>
      <c r="I284" s="348" t="s">
        <v>17380</v>
      </c>
      <c r="J284" s="351">
        <v>36.481599000000003</v>
      </c>
      <c r="K284" s="351">
        <v>-108.121285</v>
      </c>
      <c r="L284" s="348" t="s">
        <v>17377</v>
      </c>
      <c r="M284" s="348"/>
      <c r="N284" s="348">
        <v>10.668000221252401</v>
      </c>
      <c r="O284" s="348">
        <v>612.59002685546898</v>
      </c>
      <c r="P284" s="348">
        <v>39.319198608398402</v>
      </c>
      <c r="Q284" s="348">
        <v>0.74371200000000004</v>
      </c>
      <c r="R284" s="348" t="s">
        <v>17247</v>
      </c>
      <c r="S284" s="351">
        <v>0</v>
      </c>
      <c r="T284" s="351">
        <v>1835.17700195313</v>
      </c>
      <c r="U284" s="348" t="s">
        <v>14</v>
      </c>
      <c r="V284" s="348" t="s">
        <v>393</v>
      </c>
      <c r="W284" s="358">
        <v>178.125</v>
      </c>
      <c r="X284" s="354">
        <v>8.8879999999999999</v>
      </c>
      <c r="Y284" s="354">
        <v>6.1639999999999997</v>
      </c>
      <c r="Z284" s="354">
        <v>6.3E-2</v>
      </c>
      <c r="AA284" s="359">
        <v>5.1769999999999996</v>
      </c>
      <c r="AB284" s="176"/>
    </row>
    <row r="285" spans="1:28" s="75" customFormat="1" ht="14.4">
      <c r="A285" s="403" t="s">
        <v>17144</v>
      </c>
      <c r="B285" s="365" t="str">
        <f t="shared" si="8"/>
        <v>35</v>
      </c>
      <c r="C285" s="74" t="str">
        <f t="shared" si="9"/>
        <v>35045</v>
      </c>
      <c r="D285" s="74" t="str">
        <f>VLOOKUP(C285,fips_xref!$A$5:$B$16,2,FALSE)</f>
        <v>San Juan</v>
      </c>
      <c r="E285" s="74" t="s">
        <v>17370</v>
      </c>
      <c r="F285" s="348">
        <v>1148</v>
      </c>
      <c r="G285" s="348" t="s">
        <v>17244</v>
      </c>
      <c r="H285" s="348">
        <v>73</v>
      </c>
      <c r="I285" s="348" t="s">
        <v>17380</v>
      </c>
      <c r="J285" s="351">
        <v>36.481599000000003</v>
      </c>
      <c r="K285" s="351">
        <v>-108.121285</v>
      </c>
      <c r="L285" s="348" t="s">
        <v>17377</v>
      </c>
      <c r="M285" s="348"/>
      <c r="N285" s="348">
        <v>10.668000221252401</v>
      </c>
      <c r="O285" s="348">
        <v>612.59002685546898</v>
      </c>
      <c r="P285" s="348">
        <v>39.319198608398402</v>
      </c>
      <c r="Q285" s="348">
        <v>0.74371200000000004</v>
      </c>
      <c r="R285" s="348" t="s">
        <v>17247</v>
      </c>
      <c r="S285" s="351">
        <v>0</v>
      </c>
      <c r="T285" s="351">
        <v>1835.17700195313</v>
      </c>
      <c r="U285" s="348" t="s">
        <v>14</v>
      </c>
      <c r="V285" s="348" t="s">
        <v>393</v>
      </c>
      <c r="W285" s="358">
        <v>134.53800000000001</v>
      </c>
      <c r="X285" s="354">
        <v>6.7130000000000001</v>
      </c>
      <c r="Y285" s="354">
        <v>46.56</v>
      </c>
      <c r="Z285" s="354">
        <v>4.8000000000000001E-2</v>
      </c>
      <c r="AA285" s="359">
        <v>3.91</v>
      </c>
      <c r="AB285" s="176"/>
    </row>
    <row r="286" spans="1:28" s="75" customFormat="1" ht="14.4">
      <c r="A286" s="403" t="s">
        <v>17144</v>
      </c>
      <c r="B286" s="365" t="str">
        <f t="shared" si="8"/>
        <v>35</v>
      </c>
      <c r="C286" s="74" t="str">
        <f t="shared" si="9"/>
        <v>35045</v>
      </c>
      <c r="D286" s="74" t="str">
        <f>VLOOKUP(C286,fips_xref!$A$5:$B$16,2,FALSE)</f>
        <v>San Juan</v>
      </c>
      <c r="E286" s="74" t="s">
        <v>17370</v>
      </c>
      <c r="F286" s="348">
        <v>1148</v>
      </c>
      <c r="G286" s="348" t="s">
        <v>17249</v>
      </c>
      <c r="H286" s="348">
        <v>50</v>
      </c>
      <c r="I286" s="348" t="s">
        <v>17394</v>
      </c>
      <c r="J286" s="351">
        <v>36.483055999999998</v>
      </c>
      <c r="K286" s="351">
        <v>-108.119722</v>
      </c>
      <c r="L286" s="348" t="s">
        <v>17377</v>
      </c>
      <c r="M286" s="348"/>
      <c r="N286" s="348">
        <v>0</v>
      </c>
      <c r="O286" s="348">
        <v>0</v>
      </c>
      <c r="P286" s="348">
        <v>0</v>
      </c>
      <c r="Q286" s="348">
        <v>0</v>
      </c>
      <c r="R286" s="348">
        <v>0</v>
      </c>
      <c r="S286" s="351">
        <v>0</v>
      </c>
      <c r="T286" s="351">
        <v>1835.66394042969</v>
      </c>
      <c r="U286" s="348" t="s">
        <v>14</v>
      </c>
      <c r="V286" s="348" t="s">
        <v>397</v>
      </c>
      <c r="W286" s="358">
        <v>0</v>
      </c>
      <c r="X286" s="354">
        <v>15.750999999999999</v>
      </c>
      <c r="Y286" s="354">
        <v>0</v>
      </c>
      <c r="Z286" s="354">
        <v>0</v>
      </c>
      <c r="AA286" s="359">
        <v>0</v>
      </c>
      <c r="AB286" s="176"/>
    </row>
    <row r="287" spans="1:28" s="75" customFormat="1" ht="14.4">
      <c r="A287" s="403" t="s">
        <v>17144</v>
      </c>
      <c r="B287" s="365" t="str">
        <f t="shared" si="8"/>
        <v>35</v>
      </c>
      <c r="C287" s="74" t="str">
        <f t="shared" si="9"/>
        <v>35045</v>
      </c>
      <c r="D287" s="74" t="str">
        <f>VLOOKUP(C287,fips_xref!$A$5:$B$16,2,FALSE)</f>
        <v>San Juan</v>
      </c>
      <c r="E287" s="74" t="s">
        <v>17370</v>
      </c>
      <c r="F287" s="348">
        <v>1148</v>
      </c>
      <c r="G287" s="348" t="s">
        <v>17249</v>
      </c>
      <c r="H287" s="348">
        <v>53</v>
      </c>
      <c r="I287" s="348" t="s">
        <v>17395</v>
      </c>
      <c r="J287" s="351">
        <v>36.483055999999998</v>
      </c>
      <c r="K287" s="351">
        <v>-108.119722</v>
      </c>
      <c r="L287" s="348" t="s">
        <v>17377</v>
      </c>
      <c r="M287" s="348"/>
      <c r="N287" s="348">
        <v>0</v>
      </c>
      <c r="O287" s="348">
        <v>0</v>
      </c>
      <c r="P287" s="348">
        <v>0</v>
      </c>
      <c r="Q287" s="348">
        <v>0</v>
      </c>
      <c r="R287" s="348">
        <v>0</v>
      </c>
      <c r="S287" s="351">
        <v>0</v>
      </c>
      <c r="T287" s="351">
        <v>1835.66394042969</v>
      </c>
      <c r="U287" s="348" t="s">
        <v>14</v>
      </c>
      <c r="V287" s="348" t="s">
        <v>397</v>
      </c>
      <c r="W287" s="358">
        <v>0</v>
      </c>
      <c r="X287" s="354">
        <v>1.748</v>
      </c>
      <c r="Y287" s="354">
        <v>0</v>
      </c>
      <c r="Z287" s="354">
        <v>0</v>
      </c>
      <c r="AA287" s="359">
        <v>0</v>
      </c>
      <c r="AB287" s="176"/>
    </row>
    <row r="288" spans="1:28" s="75" customFormat="1" ht="14.4">
      <c r="A288" s="403" t="s">
        <v>17144</v>
      </c>
      <c r="B288" s="365" t="str">
        <f t="shared" si="8"/>
        <v>35</v>
      </c>
      <c r="C288" s="74" t="str">
        <f t="shared" si="9"/>
        <v>35045</v>
      </c>
      <c r="D288" s="74" t="str">
        <f>VLOOKUP(C288,fips_xref!$A$5:$B$16,2,FALSE)</f>
        <v>San Juan</v>
      </c>
      <c r="E288" s="74" t="s">
        <v>17370</v>
      </c>
      <c r="F288" s="348">
        <v>1148</v>
      </c>
      <c r="G288" s="348" t="s">
        <v>17249</v>
      </c>
      <c r="H288" s="348">
        <v>54</v>
      </c>
      <c r="I288" s="348" t="s">
        <v>17396</v>
      </c>
      <c r="J288" s="351">
        <v>36.483055999999998</v>
      </c>
      <c r="K288" s="351">
        <v>-108.119722</v>
      </c>
      <c r="L288" s="348" t="s">
        <v>17377</v>
      </c>
      <c r="M288" s="348"/>
      <c r="N288" s="348">
        <v>0</v>
      </c>
      <c r="O288" s="348">
        <v>0</v>
      </c>
      <c r="P288" s="348">
        <v>0</v>
      </c>
      <c r="Q288" s="348">
        <v>0</v>
      </c>
      <c r="R288" s="348">
        <v>0</v>
      </c>
      <c r="S288" s="351">
        <v>0</v>
      </c>
      <c r="T288" s="351">
        <v>1835.66394042969</v>
      </c>
      <c r="U288" s="348" t="s">
        <v>14</v>
      </c>
      <c r="V288" s="348" t="s">
        <v>397</v>
      </c>
      <c r="W288" s="358">
        <v>0</v>
      </c>
      <c r="X288" s="354">
        <v>1E-3</v>
      </c>
      <c r="Y288" s="354">
        <v>0</v>
      </c>
      <c r="Z288" s="354">
        <v>0</v>
      </c>
      <c r="AA288" s="359">
        <v>0</v>
      </c>
      <c r="AB288" s="176"/>
    </row>
    <row r="289" spans="1:28" s="75" customFormat="1" ht="14.4">
      <c r="A289" s="403" t="s">
        <v>17144</v>
      </c>
      <c r="B289" s="365" t="str">
        <f t="shared" si="8"/>
        <v>35</v>
      </c>
      <c r="C289" s="74" t="str">
        <f t="shared" si="9"/>
        <v>35045</v>
      </c>
      <c r="D289" s="74" t="str">
        <f>VLOOKUP(C289,fips_xref!$A$5:$B$16,2,FALSE)</f>
        <v>San Juan</v>
      </c>
      <c r="E289" s="74" t="s">
        <v>17370</v>
      </c>
      <c r="F289" s="348">
        <v>1148</v>
      </c>
      <c r="G289" s="348" t="s">
        <v>17249</v>
      </c>
      <c r="H289" s="348">
        <v>55</v>
      </c>
      <c r="I289" s="348" t="s">
        <v>17397</v>
      </c>
      <c r="J289" s="351">
        <v>36.483055999999998</v>
      </c>
      <c r="K289" s="351">
        <v>-108.119722</v>
      </c>
      <c r="L289" s="348" t="s">
        <v>17377</v>
      </c>
      <c r="M289" s="348"/>
      <c r="N289" s="348">
        <v>0</v>
      </c>
      <c r="O289" s="348">
        <v>0</v>
      </c>
      <c r="P289" s="348">
        <v>0</v>
      </c>
      <c r="Q289" s="348">
        <v>0</v>
      </c>
      <c r="R289" s="348">
        <v>0</v>
      </c>
      <c r="S289" s="351">
        <v>0</v>
      </c>
      <c r="T289" s="351">
        <v>1835.66394042969</v>
      </c>
      <c r="U289" s="348" t="s">
        <v>14</v>
      </c>
      <c r="V289" s="348" t="s">
        <v>397</v>
      </c>
      <c r="W289" s="358">
        <v>0</v>
      </c>
      <c r="X289" s="354">
        <v>1.43</v>
      </c>
      <c r="Y289" s="354">
        <v>0</v>
      </c>
      <c r="Z289" s="354">
        <v>0</v>
      </c>
      <c r="AA289" s="359">
        <v>0</v>
      </c>
      <c r="AB289" s="176"/>
    </row>
    <row r="290" spans="1:28" s="75" customFormat="1" ht="14.4">
      <c r="A290" s="403" t="s">
        <v>17144</v>
      </c>
      <c r="B290" s="365" t="str">
        <f t="shared" si="8"/>
        <v>35</v>
      </c>
      <c r="C290" s="74" t="str">
        <f t="shared" si="9"/>
        <v>35045</v>
      </c>
      <c r="D290" s="74" t="str">
        <f>VLOOKUP(C290,fips_xref!$A$5:$B$16,2,FALSE)</f>
        <v>San Juan</v>
      </c>
      <c r="E290" s="74" t="s">
        <v>17370</v>
      </c>
      <c r="F290" s="348">
        <v>1148</v>
      </c>
      <c r="G290" s="348" t="s">
        <v>17249</v>
      </c>
      <c r="H290" s="348">
        <v>57</v>
      </c>
      <c r="I290" s="348" t="s">
        <v>17398</v>
      </c>
      <c r="J290" s="351">
        <v>36.483055999999998</v>
      </c>
      <c r="K290" s="351">
        <v>-108.119722</v>
      </c>
      <c r="L290" s="348" t="s">
        <v>17377</v>
      </c>
      <c r="M290" s="348"/>
      <c r="N290" s="348">
        <v>0</v>
      </c>
      <c r="O290" s="348">
        <v>0</v>
      </c>
      <c r="P290" s="348">
        <v>0</v>
      </c>
      <c r="Q290" s="348">
        <v>0</v>
      </c>
      <c r="R290" s="348">
        <v>0</v>
      </c>
      <c r="S290" s="351">
        <v>0</v>
      </c>
      <c r="T290" s="351">
        <v>1835.66394042969</v>
      </c>
      <c r="U290" s="348" t="s">
        <v>14</v>
      </c>
      <c r="V290" s="348" t="s">
        <v>397</v>
      </c>
      <c r="W290" s="358">
        <v>0</v>
      </c>
      <c r="X290" s="354">
        <v>37.363</v>
      </c>
      <c r="Y290" s="354">
        <v>0</v>
      </c>
      <c r="Z290" s="354">
        <v>0</v>
      </c>
      <c r="AA290" s="359">
        <v>0</v>
      </c>
      <c r="AB290" s="176"/>
    </row>
    <row r="291" spans="1:28" s="75" customFormat="1" ht="14.4">
      <c r="A291" s="403" t="s">
        <v>17144</v>
      </c>
      <c r="B291" s="365" t="str">
        <f t="shared" si="8"/>
        <v>35</v>
      </c>
      <c r="C291" s="74" t="str">
        <f t="shared" si="9"/>
        <v>35045</v>
      </c>
      <c r="D291" s="74" t="str">
        <f>VLOOKUP(C291,fips_xref!$A$5:$B$16,2,FALSE)</f>
        <v>San Juan</v>
      </c>
      <c r="E291" s="74" t="s">
        <v>17370</v>
      </c>
      <c r="F291" s="348">
        <v>1148</v>
      </c>
      <c r="G291" s="348" t="s">
        <v>17249</v>
      </c>
      <c r="H291" s="348">
        <v>59</v>
      </c>
      <c r="I291" s="348" t="s">
        <v>17399</v>
      </c>
      <c r="J291" s="351">
        <v>36.483055999999998</v>
      </c>
      <c r="K291" s="351">
        <v>-108.119722</v>
      </c>
      <c r="L291" s="348" t="s">
        <v>17377</v>
      </c>
      <c r="M291" s="348"/>
      <c r="N291" s="348">
        <v>0</v>
      </c>
      <c r="O291" s="348">
        <v>0</v>
      </c>
      <c r="P291" s="348">
        <v>0</v>
      </c>
      <c r="Q291" s="348">
        <v>0</v>
      </c>
      <c r="R291" s="348">
        <v>0</v>
      </c>
      <c r="S291" s="351">
        <v>0</v>
      </c>
      <c r="T291" s="351">
        <v>1835.66394042969</v>
      </c>
      <c r="U291" s="348" t="s">
        <v>14</v>
      </c>
      <c r="V291" s="348" t="s">
        <v>397</v>
      </c>
      <c r="W291" s="358">
        <v>0</v>
      </c>
      <c r="X291" s="354">
        <v>17.696000000000002</v>
      </c>
      <c r="Y291" s="354">
        <v>0</v>
      </c>
      <c r="Z291" s="354">
        <v>0</v>
      </c>
      <c r="AA291" s="359">
        <v>0</v>
      </c>
      <c r="AB291" s="176"/>
    </row>
    <row r="292" spans="1:28" s="75" customFormat="1" ht="14.4">
      <c r="A292" s="403" t="s">
        <v>17144</v>
      </c>
      <c r="B292" s="365" t="str">
        <f t="shared" si="8"/>
        <v>35</v>
      </c>
      <c r="C292" s="74" t="str">
        <f t="shared" si="9"/>
        <v>35045</v>
      </c>
      <c r="D292" s="74" t="str">
        <f>VLOOKUP(C292,fips_xref!$A$5:$B$16,2,FALSE)</f>
        <v>San Juan</v>
      </c>
      <c r="E292" s="74" t="s">
        <v>17370</v>
      </c>
      <c r="F292" s="348">
        <v>1148</v>
      </c>
      <c r="G292" s="348" t="s">
        <v>17249</v>
      </c>
      <c r="H292" s="348">
        <v>62</v>
      </c>
      <c r="I292" s="348" t="s">
        <v>17400</v>
      </c>
      <c r="J292" s="351">
        <v>36.483055999999998</v>
      </c>
      <c r="K292" s="351">
        <v>-108.119722</v>
      </c>
      <c r="L292" s="348" t="s">
        <v>17377</v>
      </c>
      <c r="M292" s="348"/>
      <c r="N292" s="348">
        <v>0</v>
      </c>
      <c r="O292" s="348">
        <v>0</v>
      </c>
      <c r="P292" s="348">
        <v>0</v>
      </c>
      <c r="Q292" s="348">
        <v>0</v>
      </c>
      <c r="R292" s="348">
        <v>0</v>
      </c>
      <c r="S292" s="351">
        <v>0</v>
      </c>
      <c r="T292" s="351">
        <v>1835.66394042969</v>
      </c>
      <c r="U292" s="348" t="s">
        <v>14</v>
      </c>
      <c r="V292" s="348" t="s">
        <v>397</v>
      </c>
      <c r="W292" s="358">
        <v>0</v>
      </c>
      <c r="X292" s="354">
        <v>5.0999999999999997E-2</v>
      </c>
      <c r="Y292" s="354">
        <v>0</v>
      </c>
      <c r="Z292" s="354">
        <v>0</v>
      </c>
      <c r="AA292" s="359">
        <v>0</v>
      </c>
      <c r="AB292" s="176"/>
    </row>
    <row r="293" spans="1:28" s="75" customFormat="1" ht="14.4">
      <c r="A293" s="403" t="s">
        <v>17144</v>
      </c>
      <c r="B293" s="365" t="str">
        <f t="shared" si="8"/>
        <v>35</v>
      </c>
      <c r="C293" s="74" t="str">
        <f t="shared" si="9"/>
        <v>35045</v>
      </c>
      <c r="D293" s="74" t="str">
        <f>VLOOKUP(C293,fips_xref!$A$5:$B$16,2,FALSE)</f>
        <v>San Juan</v>
      </c>
      <c r="E293" s="74" t="s">
        <v>17370</v>
      </c>
      <c r="F293" s="348">
        <v>1148</v>
      </c>
      <c r="G293" s="348" t="s">
        <v>17249</v>
      </c>
      <c r="H293" s="348">
        <v>63</v>
      </c>
      <c r="I293" s="348" t="s">
        <v>17401</v>
      </c>
      <c r="J293" s="351">
        <v>36.483055999999998</v>
      </c>
      <c r="K293" s="351">
        <v>-108.119722</v>
      </c>
      <c r="L293" s="348" t="s">
        <v>17377</v>
      </c>
      <c r="M293" s="348"/>
      <c r="N293" s="348">
        <v>0</v>
      </c>
      <c r="O293" s="348">
        <v>0</v>
      </c>
      <c r="P293" s="348">
        <v>0</v>
      </c>
      <c r="Q293" s="348">
        <v>0</v>
      </c>
      <c r="R293" s="348">
        <v>0</v>
      </c>
      <c r="S293" s="351">
        <v>0</v>
      </c>
      <c r="T293" s="351">
        <v>1835.66394042969</v>
      </c>
      <c r="U293" s="348" t="s">
        <v>14</v>
      </c>
      <c r="V293" s="348" t="s">
        <v>400</v>
      </c>
      <c r="W293" s="358">
        <v>0</v>
      </c>
      <c r="X293" s="354">
        <v>13.92</v>
      </c>
      <c r="Y293" s="354">
        <v>0</v>
      </c>
      <c r="Z293" s="354">
        <v>0</v>
      </c>
      <c r="AA293" s="359">
        <v>0</v>
      </c>
      <c r="AB293" s="176"/>
    </row>
    <row r="294" spans="1:28" s="75" customFormat="1" ht="14.4">
      <c r="A294" s="403" t="s">
        <v>17144</v>
      </c>
      <c r="B294" s="365" t="str">
        <f t="shared" si="8"/>
        <v>35</v>
      </c>
      <c r="C294" s="74" t="str">
        <f t="shared" si="9"/>
        <v>35045</v>
      </c>
      <c r="D294" s="74" t="str">
        <f>VLOOKUP(C294,fips_xref!$A$5:$B$16,2,FALSE)</f>
        <v>San Juan</v>
      </c>
      <c r="E294" s="74" t="s">
        <v>17370</v>
      </c>
      <c r="F294" s="348">
        <v>1148</v>
      </c>
      <c r="G294" s="348" t="s">
        <v>17249</v>
      </c>
      <c r="H294" s="348">
        <v>66</v>
      </c>
      <c r="I294" s="348" t="s">
        <v>17321</v>
      </c>
      <c r="J294" s="351">
        <v>36.483055999999998</v>
      </c>
      <c r="K294" s="351">
        <v>-108.119722</v>
      </c>
      <c r="L294" s="348" t="s">
        <v>17377</v>
      </c>
      <c r="M294" s="348"/>
      <c r="N294" s="348">
        <v>0</v>
      </c>
      <c r="O294" s="348">
        <v>0</v>
      </c>
      <c r="P294" s="348">
        <v>0</v>
      </c>
      <c r="Q294" s="348">
        <v>0</v>
      </c>
      <c r="R294" s="348">
        <v>0</v>
      </c>
      <c r="S294" s="351">
        <v>0</v>
      </c>
      <c r="T294" s="351">
        <v>1835.66394042969</v>
      </c>
      <c r="U294" s="348" t="s">
        <v>14</v>
      </c>
      <c r="V294" s="348" t="s">
        <v>403</v>
      </c>
      <c r="W294" s="358">
        <v>0.28999999999999998</v>
      </c>
      <c r="X294" s="354">
        <v>0.37</v>
      </c>
      <c r="Y294" s="354">
        <v>0.57999999999999996</v>
      </c>
      <c r="Z294" s="354">
        <v>0</v>
      </c>
      <c r="AA294" s="359">
        <v>0</v>
      </c>
      <c r="AB294" s="176"/>
    </row>
    <row r="295" spans="1:28" s="75" customFormat="1" ht="14.4">
      <c r="A295" s="403" t="s">
        <v>17144</v>
      </c>
      <c r="B295" s="365" t="str">
        <f t="shared" si="8"/>
        <v>35</v>
      </c>
      <c r="C295" s="74" t="str">
        <f t="shared" si="9"/>
        <v>35045</v>
      </c>
      <c r="D295" s="74" t="str">
        <f>VLOOKUP(C295,fips_xref!$A$5:$B$16,2,FALSE)</f>
        <v>San Juan</v>
      </c>
      <c r="E295" s="74" t="s">
        <v>17370</v>
      </c>
      <c r="F295" s="348">
        <v>1158</v>
      </c>
      <c r="G295" s="348" t="s">
        <v>17244</v>
      </c>
      <c r="H295" s="348">
        <v>5</v>
      </c>
      <c r="I295" s="348" t="s">
        <v>17402</v>
      </c>
      <c r="J295" s="351">
        <v>36.668643000000003</v>
      </c>
      <c r="K295" s="351">
        <v>-107.953993</v>
      </c>
      <c r="L295" s="348" t="s">
        <v>17403</v>
      </c>
      <c r="M295" s="348"/>
      <c r="N295" s="348">
        <v>10.668000221252401</v>
      </c>
      <c r="O295" s="348">
        <v>698.71002197265602</v>
      </c>
      <c r="P295" s="348">
        <v>81.6864013671875</v>
      </c>
      <c r="Q295" s="348">
        <v>0.74980800000000003</v>
      </c>
      <c r="R295" s="348" t="s">
        <v>17247</v>
      </c>
      <c r="S295" s="351">
        <v>0</v>
      </c>
      <c r="T295" s="351">
        <v>1761.36975097656</v>
      </c>
      <c r="U295" s="348" t="s">
        <v>16</v>
      </c>
      <c r="V295" s="348" t="s">
        <v>388</v>
      </c>
      <c r="W295" s="358">
        <v>55.4</v>
      </c>
      <c r="X295" s="354">
        <v>16.100000000000001</v>
      </c>
      <c r="Y295" s="354">
        <v>52.6</v>
      </c>
      <c r="Z295" s="354">
        <v>0.5</v>
      </c>
      <c r="AA295" s="359">
        <v>0.9</v>
      </c>
      <c r="AB295" s="176"/>
    </row>
    <row r="296" spans="1:28" s="75" customFormat="1" ht="14.4">
      <c r="A296" s="403" t="s">
        <v>17144</v>
      </c>
      <c r="B296" s="365" t="str">
        <f t="shared" si="8"/>
        <v>35</v>
      </c>
      <c r="C296" s="74" t="str">
        <f t="shared" si="9"/>
        <v>35045</v>
      </c>
      <c r="D296" s="74" t="str">
        <f>VLOOKUP(C296,fips_xref!$A$5:$B$16,2,FALSE)</f>
        <v>San Juan</v>
      </c>
      <c r="E296" s="74" t="s">
        <v>17370</v>
      </c>
      <c r="F296" s="348">
        <v>1158</v>
      </c>
      <c r="G296" s="348" t="s">
        <v>17244</v>
      </c>
      <c r="H296" s="348">
        <v>6</v>
      </c>
      <c r="I296" s="348" t="s">
        <v>17402</v>
      </c>
      <c r="J296" s="351">
        <v>36.668643000000003</v>
      </c>
      <c r="K296" s="351">
        <v>-107.953993</v>
      </c>
      <c r="L296" s="348" t="s">
        <v>17403</v>
      </c>
      <c r="M296" s="348"/>
      <c r="N296" s="348">
        <v>6.7055997848510698</v>
      </c>
      <c r="O296" s="348">
        <v>698.71002197265602</v>
      </c>
      <c r="P296" s="348">
        <v>81.6864013671875</v>
      </c>
      <c r="Q296" s="348">
        <v>0.74980800000000003</v>
      </c>
      <c r="R296" s="348" t="s">
        <v>17247</v>
      </c>
      <c r="S296" s="351">
        <v>0</v>
      </c>
      <c r="T296" s="351">
        <v>1761.36975097656</v>
      </c>
      <c r="U296" s="348" t="s">
        <v>16</v>
      </c>
      <c r="V296" s="348" t="s">
        <v>388</v>
      </c>
      <c r="W296" s="358">
        <v>44.1</v>
      </c>
      <c r="X296" s="354">
        <v>12.8</v>
      </c>
      <c r="Y296" s="354">
        <v>41.9</v>
      </c>
      <c r="Z296" s="354">
        <v>0.4</v>
      </c>
      <c r="AA296" s="359">
        <v>0.8</v>
      </c>
      <c r="AB296" s="176"/>
    </row>
    <row r="297" spans="1:28" s="75" customFormat="1" ht="14.4">
      <c r="A297" s="403" t="s">
        <v>17144</v>
      </c>
      <c r="B297" s="365" t="str">
        <f t="shared" si="8"/>
        <v>35</v>
      </c>
      <c r="C297" s="74" t="str">
        <f t="shared" si="9"/>
        <v>35045</v>
      </c>
      <c r="D297" s="74" t="str">
        <f>VLOOKUP(C297,fips_xref!$A$5:$B$16,2,FALSE)</f>
        <v>San Juan</v>
      </c>
      <c r="E297" s="74" t="s">
        <v>17370</v>
      </c>
      <c r="F297" s="348">
        <v>1158</v>
      </c>
      <c r="G297" s="348" t="s">
        <v>17244</v>
      </c>
      <c r="H297" s="348">
        <v>9</v>
      </c>
      <c r="I297" s="348" t="s">
        <v>17404</v>
      </c>
      <c r="J297" s="351">
        <v>36.668643000000003</v>
      </c>
      <c r="K297" s="351">
        <v>-107.953993</v>
      </c>
      <c r="L297" s="348" t="s">
        <v>17403</v>
      </c>
      <c r="M297" s="348"/>
      <c r="N297" s="348">
        <v>6.7055997848510698</v>
      </c>
      <c r="O297" s="348">
        <v>698.71002197265602</v>
      </c>
      <c r="P297" s="348">
        <v>81.6864013671875</v>
      </c>
      <c r="Q297" s="348">
        <v>0.74980800000000003</v>
      </c>
      <c r="R297" s="348" t="s">
        <v>17247</v>
      </c>
      <c r="S297" s="351">
        <v>0</v>
      </c>
      <c r="T297" s="351">
        <v>1761.36975097656</v>
      </c>
      <c r="U297" s="348" t="s">
        <v>16</v>
      </c>
      <c r="V297" s="348" t="s">
        <v>388</v>
      </c>
      <c r="W297" s="358">
        <v>36.1</v>
      </c>
      <c r="X297" s="354">
        <v>10.5</v>
      </c>
      <c r="Y297" s="354">
        <v>34.200000000000003</v>
      </c>
      <c r="Z297" s="354">
        <v>0.2</v>
      </c>
      <c r="AA297" s="359">
        <v>0.5</v>
      </c>
      <c r="AB297" s="176"/>
    </row>
    <row r="298" spans="1:28" s="75" customFormat="1" ht="14.4">
      <c r="A298" s="403" t="s">
        <v>17144</v>
      </c>
      <c r="B298" s="365" t="str">
        <f t="shared" si="8"/>
        <v>35</v>
      </c>
      <c r="C298" s="74" t="str">
        <f t="shared" si="9"/>
        <v>35045</v>
      </c>
      <c r="D298" s="74" t="str">
        <f>VLOOKUP(C298,fips_xref!$A$5:$B$16,2,FALSE)</f>
        <v>San Juan</v>
      </c>
      <c r="E298" s="74" t="s">
        <v>17370</v>
      </c>
      <c r="F298" s="348">
        <v>1158</v>
      </c>
      <c r="G298" s="348" t="s">
        <v>17244</v>
      </c>
      <c r="H298" s="348">
        <v>10</v>
      </c>
      <c r="I298" s="348" t="s">
        <v>17402</v>
      </c>
      <c r="J298" s="351">
        <v>36.668643000000003</v>
      </c>
      <c r="K298" s="351">
        <v>-107.953993</v>
      </c>
      <c r="L298" s="348" t="s">
        <v>17403</v>
      </c>
      <c r="M298" s="348"/>
      <c r="N298" s="348">
        <v>10.668000221252401</v>
      </c>
      <c r="O298" s="348">
        <v>698.71002197265602</v>
      </c>
      <c r="P298" s="348">
        <v>81.6864013671875</v>
      </c>
      <c r="Q298" s="348">
        <v>0.74980800000000003</v>
      </c>
      <c r="R298" s="348" t="s">
        <v>17247</v>
      </c>
      <c r="S298" s="351">
        <v>0</v>
      </c>
      <c r="T298" s="351">
        <v>1761.36975097656</v>
      </c>
      <c r="U298" s="348" t="s">
        <v>16</v>
      </c>
      <c r="V298" s="348" t="s">
        <v>388</v>
      </c>
      <c r="W298" s="358">
        <v>66.400000000000006</v>
      </c>
      <c r="X298" s="354">
        <v>19.3</v>
      </c>
      <c r="Y298" s="354">
        <v>63</v>
      </c>
      <c r="Z298" s="354">
        <v>0.6</v>
      </c>
      <c r="AA298" s="359">
        <v>1.1000000000000001</v>
      </c>
      <c r="AB298" s="176"/>
    </row>
    <row r="299" spans="1:28" s="75" customFormat="1" ht="14.4">
      <c r="A299" s="403" t="s">
        <v>17144</v>
      </c>
      <c r="B299" s="365" t="str">
        <f t="shared" si="8"/>
        <v>35</v>
      </c>
      <c r="C299" s="74" t="str">
        <f t="shared" si="9"/>
        <v>35045</v>
      </c>
      <c r="D299" s="74" t="str">
        <f>VLOOKUP(C299,fips_xref!$A$5:$B$16,2,FALSE)</f>
        <v>San Juan</v>
      </c>
      <c r="E299" s="74" t="s">
        <v>17370</v>
      </c>
      <c r="F299" s="348">
        <v>1158</v>
      </c>
      <c r="G299" s="348" t="s">
        <v>17244</v>
      </c>
      <c r="H299" s="348">
        <v>11</v>
      </c>
      <c r="I299" s="348" t="s">
        <v>17405</v>
      </c>
      <c r="J299" s="351">
        <v>36.668643000000003</v>
      </c>
      <c r="K299" s="351">
        <v>-107.953993</v>
      </c>
      <c r="L299" s="348" t="s">
        <v>17403</v>
      </c>
      <c r="M299" s="348"/>
      <c r="N299" s="348">
        <v>10.668000221252401</v>
      </c>
      <c r="O299" s="348">
        <v>722.03997802734398</v>
      </c>
      <c r="P299" s="348">
        <v>46.329601287841797</v>
      </c>
      <c r="Q299" s="348">
        <v>0.60960000000000003</v>
      </c>
      <c r="R299" s="348" t="s">
        <v>17247</v>
      </c>
      <c r="S299" s="351">
        <v>0</v>
      </c>
      <c r="T299" s="351">
        <v>1761.36975097656</v>
      </c>
      <c r="U299" s="348" t="s">
        <v>16</v>
      </c>
      <c r="V299" s="348" t="s">
        <v>388</v>
      </c>
      <c r="W299" s="358">
        <v>18.2</v>
      </c>
      <c r="X299" s="354">
        <v>1.3</v>
      </c>
      <c r="Y299" s="354">
        <v>27.5</v>
      </c>
      <c r="Z299" s="354">
        <v>0.2</v>
      </c>
      <c r="AA299" s="359">
        <v>0.4</v>
      </c>
      <c r="AB299" s="176"/>
    </row>
    <row r="300" spans="1:28" s="75" customFormat="1" ht="14.4">
      <c r="A300" s="403" t="s">
        <v>17144</v>
      </c>
      <c r="B300" s="365" t="str">
        <f t="shared" si="8"/>
        <v>35</v>
      </c>
      <c r="C300" s="74" t="str">
        <f t="shared" si="9"/>
        <v>35045</v>
      </c>
      <c r="D300" s="74" t="str">
        <f>VLOOKUP(C300,fips_xref!$A$5:$B$16,2,FALSE)</f>
        <v>San Juan</v>
      </c>
      <c r="E300" s="74" t="s">
        <v>17370</v>
      </c>
      <c r="F300" s="348">
        <v>1158</v>
      </c>
      <c r="G300" s="348" t="s">
        <v>17244</v>
      </c>
      <c r="H300" s="348">
        <v>12</v>
      </c>
      <c r="I300" s="348" t="s">
        <v>17405</v>
      </c>
      <c r="J300" s="351">
        <v>36.668643000000003</v>
      </c>
      <c r="K300" s="351">
        <v>-107.953993</v>
      </c>
      <c r="L300" s="348" t="s">
        <v>17403</v>
      </c>
      <c r="M300" s="348"/>
      <c r="N300" s="348">
        <v>10.668000221252401</v>
      </c>
      <c r="O300" s="348">
        <v>722.03997802734398</v>
      </c>
      <c r="P300" s="348">
        <v>46.329601287841797</v>
      </c>
      <c r="Q300" s="348">
        <v>0.60960000000000003</v>
      </c>
      <c r="R300" s="348" t="s">
        <v>17247</v>
      </c>
      <c r="S300" s="351">
        <v>0</v>
      </c>
      <c r="T300" s="351">
        <v>1761.36975097656</v>
      </c>
      <c r="U300" s="348" t="s">
        <v>16</v>
      </c>
      <c r="V300" s="348" t="s">
        <v>388</v>
      </c>
      <c r="W300" s="358">
        <v>18.3</v>
      </c>
      <c r="X300" s="354">
        <v>1.3</v>
      </c>
      <c r="Y300" s="354">
        <v>27.7</v>
      </c>
      <c r="Z300" s="354">
        <v>0.2</v>
      </c>
      <c r="AA300" s="359">
        <v>0.4</v>
      </c>
      <c r="AB300" s="176"/>
    </row>
    <row r="301" spans="1:28" s="75" customFormat="1" ht="14.4">
      <c r="A301" s="403" t="s">
        <v>17144</v>
      </c>
      <c r="B301" s="365" t="str">
        <f t="shared" si="8"/>
        <v>35</v>
      </c>
      <c r="C301" s="74" t="str">
        <f t="shared" si="9"/>
        <v>35045</v>
      </c>
      <c r="D301" s="74" t="str">
        <f>VLOOKUP(C301,fips_xref!$A$5:$B$16,2,FALSE)</f>
        <v>San Juan</v>
      </c>
      <c r="E301" s="74" t="s">
        <v>17370</v>
      </c>
      <c r="F301" s="348">
        <v>1158</v>
      </c>
      <c r="G301" s="348" t="s">
        <v>17244</v>
      </c>
      <c r="H301" s="348">
        <v>13</v>
      </c>
      <c r="I301" s="348" t="s">
        <v>17402</v>
      </c>
      <c r="J301" s="351">
        <v>36.668643000000003</v>
      </c>
      <c r="K301" s="351">
        <v>-107.953993</v>
      </c>
      <c r="L301" s="348" t="s">
        <v>17403</v>
      </c>
      <c r="M301" s="348"/>
      <c r="N301" s="348">
        <v>6.7055997848510698</v>
      </c>
      <c r="O301" s="348">
        <v>698.71002197265602</v>
      </c>
      <c r="P301" s="348">
        <v>81.6864013671875</v>
      </c>
      <c r="Q301" s="348">
        <v>0.74980800000000003</v>
      </c>
      <c r="R301" s="348" t="s">
        <v>17247</v>
      </c>
      <c r="S301" s="351">
        <v>0</v>
      </c>
      <c r="T301" s="351">
        <v>1761.36975097656</v>
      </c>
      <c r="U301" s="348" t="s">
        <v>16</v>
      </c>
      <c r="V301" s="348" t="s">
        <v>388</v>
      </c>
      <c r="W301" s="358">
        <v>45.1</v>
      </c>
      <c r="X301" s="354">
        <v>13.1</v>
      </c>
      <c r="Y301" s="354">
        <v>42.8</v>
      </c>
      <c r="Z301" s="354">
        <v>0.4</v>
      </c>
      <c r="AA301" s="359">
        <v>0.8</v>
      </c>
      <c r="AB301" s="176"/>
    </row>
    <row r="302" spans="1:28" s="75" customFormat="1" ht="14.4">
      <c r="A302" s="403" t="s">
        <v>17144</v>
      </c>
      <c r="B302" s="365" t="str">
        <f t="shared" si="8"/>
        <v>35</v>
      </c>
      <c r="C302" s="74" t="str">
        <f t="shared" si="9"/>
        <v>35045</v>
      </c>
      <c r="D302" s="74" t="str">
        <f>VLOOKUP(C302,fips_xref!$A$5:$B$16,2,FALSE)</f>
        <v>San Juan</v>
      </c>
      <c r="E302" s="74" t="s">
        <v>17370</v>
      </c>
      <c r="F302" s="348">
        <v>1158</v>
      </c>
      <c r="G302" s="348" t="s">
        <v>17244</v>
      </c>
      <c r="H302" s="348">
        <v>14</v>
      </c>
      <c r="I302" s="348" t="s">
        <v>17402</v>
      </c>
      <c r="J302" s="351">
        <v>36.668643000000003</v>
      </c>
      <c r="K302" s="351">
        <v>-107.953993</v>
      </c>
      <c r="L302" s="348" t="s">
        <v>17403</v>
      </c>
      <c r="M302" s="348"/>
      <c r="N302" s="348">
        <v>6.7055997848510698</v>
      </c>
      <c r="O302" s="348">
        <v>698.71002197265602</v>
      </c>
      <c r="P302" s="348">
        <v>81.6864013671875</v>
      </c>
      <c r="Q302" s="348">
        <v>0.74980800000000003</v>
      </c>
      <c r="R302" s="348" t="s">
        <v>17247</v>
      </c>
      <c r="S302" s="351">
        <v>0</v>
      </c>
      <c r="T302" s="351">
        <v>1761.36975097656</v>
      </c>
      <c r="U302" s="348" t="s">
        <v>16</v>
      </c>
      <c r="V302" s="348" t="s">
        <v>388</v>
      </c>
      <c r="W302" s="358">
        <v>52.9</v>
      </c>
      <c r="X302" s="354">
        <v>15.4</v>
      </c>
      <c r="Y302" s="354">
        <v>50.2</v>
      </c>
      <c r="Z302" s="354">
        <v>0.5</v>
      </c>
      <c r="AA302" s="359">
        <v>0.9</v>
      </c>
      <c r="AB302" s="176"/>
    </row>
    <row r="303" spans="1:28" s="75" customFormat="1" ht="14.4">
      <c r="A303" s="403" t="s">
        <v>17144</v>
      </c>
      <c r="B303" s="365" t="str">
        <f t="shared" si="8"/>
        <v>35</v>
      </c>
      <c r="C303" s="74" t="str">
        <f t="shared" si="9"/>
        <v>35045</v>
      </c>
      <c r="D303" s="74" t="str">
        <f>VLOOKUP(C303,fips_xref!$A$5:$B$16,2,FALSE)</f>
        <v>San Juan</v>
      </c>
      <c r="E303" s="74" t="s">
        <v>17370</v>
      </c>
      <c r="F303" s="348">
        <v>1158</v>
      </c>
      <c r="G303" s="348" t="s">
        <v>17244</v>
      </c>
      <c r="H303" s="348">
        <v>15</v>
      </c>
      <c r="I303" s="348" t="s">
        <v>17402</v>
      </c>
      <c r="J303" s="351">
        <v>36.668643000000003</v>
      </c>
      <c r="K303" s="351">
        <v>-107.953993</v>
      </c>
      <c r="L303" s="348" t="s">
        <v>17403</v>
      </c>
      <c r="M303" s="348"/>
      <c r="N303" s="348">
        <v>6.7055997848510698</v>
      </c>
      <c r="O303" s="348">
        <v>698.71002197265602</v>
      </c>
      <c r="P303" s="348">
        <v>81.6864013671875</v>
      </c>
      <c r="Q303" s="348">
        <v>0.74980800000000003</v>
      </c>
      <c r="R303" s="348" t="s">
        <v>17247</v>
      </c>
      <c r="S303" s="351">
        <v>0</v>
      </c>
      <c r="T303" s="351">
        <v>1761.36975097656</v>
      </c>
      <c r="U303" s="348" t="s">
        <v>16</v>
      </c>
      <c r="V303" s="348" t="s">
        <v>388</v>
      </c>
      <c r="W303" s="358">
        <v>45.6</v>
      </c>
      <c r="X303" s="354">
        <v>13.2</v>
      </c>
      <c r="Y303" s="354">
        <v>43.3</v>
      </c>
      <c r="Z303" s="354">
        <v>0.4</v>
      </c>
      <c r="AA303" s="359">
        <v>0.8</v>
      </c>
      <c r="AB303" s="176"/>
    </row>
    <row r="304" spans="1:28" s="75" customFormat="1" ht="14.4">
      <c r="A304" s="403" t="s">
        <v>17144</v>
      </c>
      <c r="B304" s="365" t="str">
        <f t="shared" si="8"/>
        <v>35</v>
      </c>
      <c r="C304" s="74" t="str">
        <f t="shared" si="9"/>
        <v>35045</v>
      </c>
      <c r="D304" s="74" t="str">
        <f>VLOOKUP(C304,fips_xref!$A$5:$B$16,2,FALSE)</f>
        <v>San Juan</v>
      </c>
      <c r="E304" s="74" t="s">
        <v>17370</v>
      </c>
      <c r="F304" s="348">
        <v>1158</v>
      </c>
      <c r="G304" s="348" t="s">
        <v>17244</v>
      </c>
      <c r="H304" s="348">
        <v>16</v>
      </c>
      <c r="I304" s="348" t="s">
        <v>17404</v>
      </c>
      <c r="J304" s="351">
        <v>36.668643000000003</v>
      </c>
      <c r="K304" s="351">
        <v>-107.953993</v>
      </c>
      <c r="L304" s="348" t="s">
        <v>17403</v>
      </c>
      <c r="M304" s="348"/>
      <c r="N304" s="348">
        <v>6.7055997848510698</v>
      </c>
      <c r="O304" s="348">
        <v>698.71002197265602</v>
      </c>
      <c r="P304" s="348">
        <v>81.6864013671875</v>
      </c>
      <c r="Q304" s="348">
        <v>0.74980800000000003</v>
      </c>
      <c r="R304" s="348" t="s">
        <v>17247</v>
      </c>
      <c r="S304" s="351">
        <v>0</v>
      </c>
      <c r="T304" s="351">
        <v>1761.36975097656</v>
      </c>
      <c r="U304" s="348" t="s">
        <v>16</v>
      </c>
      <c r="V304" s="348" t="s">
        <v>388</v>
      </c>
      <c r="W304" s="358">
        <v>30.7</v>
      </c>
      <c r="X304" s="354">
        <v>8.9</v>
      </c>
      <c r="Y304" s="354">
        <v>29.1</v>
      </c>
      <c r="Z304" s="354">
        <v>0.2</v>
      </c>
      <c r="AA304" s="359">
        <v>0.4</v>
      </c>
      <c r="AB304" s="176"/>
    </row>
    <row r="305" spans="1:28" s="75" customFormat="1" ht="14.4">
      <c r="A305" s="403" t="s">
        <v>17144</v>
      </c>
      <c r="B305" s="365" t="str">
        <f t="shared" si="8"/>
        <v>35</v>
      </c>
      <c r="C305" s="74" t="str">
        <f t="shared" si="9"/>
        <v>35045</v>
      </c>
      <c r="D305" s="74" t="str">
        <f>VLOOKUP(C305,fips_xref!$A$5:$B$16,2,FALSE)</f>
        <v>San Juan</v>
      </c>
      <c r="E305" s="74" t="s">
        <v>17370</v>
      </c>
      <c r="F305" s="348">
        <v>1158</v>
      </c>
      <c r="G305" s="348" t="s">
        <v>17244</v>
      </c>
      <c r="H305" s="348">
        <v>20</v>
      </c>
      <c r="I305" s="348" t="s">
        <v>17406</v>
      </c>
      <c r="J305" s="351">
        <v>36.668643000000003</v>
      </c>
      <c r="K305" s="351">
        <v>-107.953993</v>
      </c>
      <c r="L305" s="348" t="s">
        <v>17403</v>
      </c>
      <c r="M305" s="348"/>
      <c r="N305" s="348">
        <v>8.5343999862670898</v>
      </c>
      <c r="O305" s="348">
        <v>622.59002685546898</v>
      </c>
      <c r="P305" s="348">
        <v>52.120800018310497</v>
      </c>
      <c r="Q305" s="348">
        <v>0.34137600000000001</v>
      </c>
      <c r="R305" s="348" t="s">
        <v>17247</v>
      </c>
      <c r="S305" s="351">
        <v>0</v>
      </c>
      <c r="T305" s="351">
        <v>1761.36975097656</v>
      </c>
      <c r="U305" s="348" t="s">
        <v>16</v>
      </c>
      <c r="V305" s="348" t="s">
        <v>393</v>
      </c>
      <c r="W305" s="358">
        <v>128.69999999999999</v>
      </c>
      <c r="X305" s="354">
        <v>60</v>
      </c>
      <c r="Y305" s="354">
        <v>56.9</v>
      </c>
      <c r="Z305" s="354">
        <v>0</v>
      </c>
      <c r="AA305" s="359">
        <v>1.9</v>
      </c>
      <c r="AB305" s="176"/>
    </row>
    <row r="306" spans="1:28" s="75" customFormat="1" ht="14.4">
      <c r="A306" s="403" t="s">
        <v>17144</v>
      </c>
      <c r="B306" s="365" t="str">
        <f t="shared" si="8"/>
        <v>35</v>
      </c>
      <c r="C306" s="74" t="str">
        <f t="shared" si="9"/>
        <v>35045</v>
      </c>
      <c r="D306" s="74" t="str">
        <f>VLOOKUP(C306,fips_xref!$A$5:$B$16,2,FALSE)</f>
        <v>San Juan</v>
      </c>
      <c r="E306" s="74" t="s">
        <v>17370</v>
      </c>
      <c r="F306" s="348">
        <v>1158</v>
      </c>
      <c r="G306" s="348" t="s">
        <v>17244</v>
      </c>
      <c r="H306" s="348">
        <v>21</v>
      </c>
      <c r="I306" s="348" t="s">
        <v>17406</v>
      </c>
      <c r="J306" s="351">
        <v>36.668643000000003</v>
      </c>
      <c r="K306" s="351">
        <v>-107.953993</v>
      </c>
      <c r="L306" s="348" t="s">
        <v>17403</v>
      </c>
      <c r="M306" s="348"/>
      <c r="N306" s="348">
        <v>8.5343999862670898</v>
      </c>
      <c r="O306" s="348">
        <v>622.59002685546898</v>
      </c>
      <c r="P306" s="348">
        <v>52.120800018310497</v>
      </c>
      <c r="Q306" s="348">
        <v>0.34137600000000001</v>
      </c>
      <c r="R306" s="348" t="s">
        <v>17247</v>
      </c>
      <c r="S306" s="351">
        <v>0</v>
      </c>
      <c r="T306" s="351">
        <v>1761.36975097656</v>
      </c>
      <c r="U306" s="348" t="s">
        <v>16</v>
      </c>
      <c r="V306" s="348" t="s">
        <v>393</v>
      </c>
      <c r="W306" s="358">
        <v>77.8</v>
      </c>
      <c r="X306" s="354">
        <v>36.299999999999997</v>
      </c>
      <c r="Y306" s="354">
        <v>34.4</v>
      </c>
      <c r="Z306" s="354">
        <v>0</v>
      </c>
      <c r="AA306" s="359">
        <v>1.1000000000000001</v>
      </c>
      <c r="AB306" s="176"/>
    </row>
    <row r="307" spans="1:28" s="75" customFormat="1" ht="14.4">
      <c r="A307" s="403" t="s">
        <v>17144</v>
      </c>
      <c r="B307" s="365" t="str">
        <f t="shared" si="8"/>
        <v>35</v>
      </c>
      <c r="C307" s="74" t="str">
        <f t="shared" si="9"/>
        <v>35045</v>
      </c>
      <c r="D307" s="74" t="str">
        <f>VLOOKUP(C307,fips_xref!$A$5:$B$16,2,FALSE)</f>
        <v>San Juan</v>
      </c>
      <c r="E307" s="74" t="s">
        <v>17370</v>
      </c>
      <c r="F307" s="348">
        <v>1158</v>
      </c>
      <c r="G307" s="348" t="s">
        <v>17244</v>
      </c>
      <c r="H307" s="348">
        <v>22</v>
      </c>
      <c r="I307" s="348" t="s">
        <v>17406</v>
      </c>
      <c r="J307" s="351">
        <v>36.668643000000003</v>
      </c>
      <c r="K307" s="351">
        <v>-107.953993</v>
      </c>
      <c r="L307" s="348" t="s">
        <v>17403</v>
      </c>
      <c r="M307" s="348"/>
      <c r="N307" s="348">
        <v>8.5343999862670898</v>
      </c>
      <c r="O307" s="348">
        <v>622.59002685546898</v>
      </c>
      <c r="P307" s="348">
        <v>52.120800018310497</v>
      </c>
      <c r="Q307" s="348">
        <v>0.34137600000000001</v>
      </c>
      <c r="R307" s="348" t="s">
        <v>17247</v>
      </c>
      <c r="S307" s="351">
        <v>0</v>
      </c>
      <c r="T307" s="351">
        <v>1761.36975097656</v>
      </c>
      <c r="U307" s="348" t="s">
        <v>16</v>
      </c>
      <c r="V307" s="348" t="s">
        <v>393</v>
      </c>
      <c r="W307" s="358">
        <v>121.5</v>
      </c>
      <c r="X307" s="354">
        <v>56.7</v>
      </c>
      <c r="Y307" s="354">
        <v>53.7</v>
      </c>
      <c r="Z307" s="354">
        <v>0</v>
      </c>
      <c r="AA307" s="359">
        <v>1.8</v>
      </c>
      <c r="AB307" s="176"/>
    </row>
    <row r="308" spans="1:28" s="75" customFormat="1" ht="14.4">
      <c r="A308" s="403" t="s">
        <v>17144</v>
      </c>
      <c r="B308" s="365" t="str">
        <f t="shared" si="8"/>
        <v>35</v>
      </c>
      <c r="C308" s="74" t="str">
        <f t="shared" si="9"/>
        <v>35045</v>
      </c>
      <c r="D308" s="74" t="str">
        <f>VLOOKUP(C308,fips_xref!$A$5:$B$16,2,FALSE)</f>
        <v>San Juan</v>
      </c>
      <c r="E308" s="74" t="s">
        <v>17370</v>
      </c>
      <c r="F308" s="348">
        <v>1158</v>
      </c>
      <c r="G308" s="348" t="s">
        <v>17244</v>
      </c>
      <c r="H308" s="348">
        <v>26</v>
      </c>
      <c r="I308" s="348" t="s">
        <v>17407</v>
      </c>
      <c r="J308" s="351">
        <v>36.668643000000003</v>
      </c>
      <c r="K308" s="351">
        <v>-107.953993</v>
      </c>
      <c r="L308" s="348" t="s">
        <v>17403</v>
      </c>
      <c r="M308" s="348"/>
      <c r="N308" s="348">
        <v>9.1440000534057599</v>
      </c>
      <c r="O308" s="348">
        <v>588.71002197265602</v>
      </c>
      <c r="P308" s="348">
        <v>5.9131197929382298</v>
      </c>
      <c r="Q308" s="348">
        <v>0.76200000000000001</v>
      </c>
      <c r="R308" s="348" t="s">
        <v>17247</v>
      </c>
      <c r="S308" s="351">
        <v>0</v>
      </c>
      <c r="T308" s="351">
        <v>1761.36975097656</v>
      </c>
      <c r="U308" s="348" t="s">
        <v>16</v>
      </c>
      <c r="V308" s="348" t="s">
        <v>404</v>
      </c>
      <c r="W308" s="358">
        <v>18</v>
      </c>
      <c r="X308" s="354">
        <v>0.4</v>
      </c>
      <c r="Y308" s="354">
        <v>4.5</v>
      </c>
      <c r="Z308" s="354">
        <v>0.1</v>
      </c>
      <c r="AA308" s="359">
        <v>0.8</v>
      </c>
      <c r="AB308" s="176"/>
    </row>
    <row r="309" spans="1:28" s="75" customFormat="1" ht="14.4">
      <c r="A309" s="403" t="s">
        <v>17144</v>
      </c>
      <c r="B309" s="365" t="str">
        <f t="shared" si="8"/>
        <v>35</v>
      </c>
      <c r="C309" s="74" t="str">
        <f t="shared" si="9"/>
        <v>35045</v>
      </c>
      <c r="D309" s="74" t="str">
        <f>VLOOKUP(C309,fips_xref!$A$5:$B$16,2,FALSE)</f>
        <v>San Juan</v>
      </c>
      <c r="E309" s="74" t="s">
        <v>17370</v>
      </c>
      <c r="F309" s="348">
        <v>1158</v>
      </c>
      <c r="G309" s="348" t="s">
        <v>17244</v>
      </c>
      <c r="H309" s="348">
        <v>27</v>
      </c>
      <c r="I309" s="348" t="s">
        <v>17408</v>
      </c>
      <c r="J309" s="351">
        <v>36.668643000000003</v>
      </c>
      <c r="K309" s="351">
        <v>-107.953993</v>
      </c>
      <c r="L309" s="348" t="s">
        <v>17403</v>
      </c>
      <c r="M309" s="348"/>
      <c r="N309" s="348">
        <v>13.7159996032715</v>
      </c>
      <c r="O309" s="348">
        <v>588.71002197265602</v>
      </c>
      <c r="P309" s="348">
        <v>3.3527998924255402</v>
      </c>
      <c r="Q309" s="348">
        <v>0.91439999999999999</v>
      </c>
      <c r="R309" s="348" t="s">
        <v>17247</v>
      </c>
      <c r="S309" s="351">
        <v>0</v>
      </c>
      <c r="T309" s="351">
        <v>1761.36975097656</v>
      </c>
      <c r="U309" s="348" t="s">
        <v>16</v>
      </c>
      <c r="V309" s="348" t="s">
        <v>404</v>
      </c>
      <c r="W309" s="358">
        <v>0.3</v>
      </c>
      <c r="X309" s="354">
        <v>0</v>
      </c>
      <c r="Y309" s="354">
        <v>0.1</v>
      </c>
      <c r="Z309" s="354">
        <v>0</v>
      </c>
      <c r="AA309" s="359">
        <v>0</v>
      </c>
      <c r="AB309" s="176"/>
    </row>
    <row r="310" spans="1:28" s="75" customFormat="1" ht="14.4">
      <c r="A310" s="403" t="s">
        <v>17144</v>
      </c>
      <c r="B310" s="365" t="str">
        <f t="shared" si="8"/>
        <v>35</v>
      </c>
      <c r="C310" s="74" t="str">
        <f t="shared" si="9"/>
        <v>35045</v>
      </c>
      <c r="D310" s="74" t="str">
        <f>VLOOKUP(C310,fips_xref!$A$5:$B$16,2,FALSE)</f>
        <v>San Juan</v>
      </c>
      <c r="E310" s="74" t="s">
        <v>17370</v>
      </c>
      <c r="F310" s="348">
        <v>1158</v>
      </c>
      <c r="G310" s="348" t="s">
        <v>17244</v>
      </c>
      <c r="H310" s="348">
        <v>29</v>
      </c>
      <c r="I310" s="348" t="s">
        <v>17409</v>
      </c>
      <c r="J310" s="351">
        <v>36.668643000000003</v>
      </c>
      <c r="K310" s="351">
        <v>-107.953993</v>
      </c>
      <c r="L310" s="348" t="s">
        <v>17403</v>
      </c>
      <c r="M310" s="348"/>
      <c r="N310" s="348">
        <v>18.288000106811499</v>
      </c>
      <c r="O310" s="348">
        <v>588.71002197265602</v>
      </c>
      <c r="P310" s="348">
        <v>2.8956000804901101</v>
      </c>
      <c r="Q310" s="348">
        <v>0.91439999999999999</v>
      </c>
      <c r="R310" s="348" t="s">
        <v>17247</v>
      </c>
      <c r="S310" s="351">
        <v>0</v>
      </c>
      <c r="T310" s="351">
        <v>1761.36975097656</v>
      </c>
      <c r="U310" s="348" t="s">
        <v>16</v>
      </c>
      <c r="V310" s="348" t="s">
        <v>404</v>
      </c>
      <c r="W310" s="358">
        <v>1.5</v>
      </c>
      <c r="X310" s="354">
        <v>0.1</v>
      </c>
      <c r="Y310" s="354">
        <v>0.3</v>
      </c>
      <c r="Z310" s="354">
        <v>0</v>
      </c>
      <c r="AA310" s="359">
        <v>0.1</v>
      </c>
      <c r="AB310" s="176"/>
    </row>
    <row r="311" spans="1:28" s="75" customFormat="1" ht="14.4">
      <c r="A311" s="403" t="s">
        <v>17144</v>
      </c>
      <c r="B311" s="365" t="str">
        <f t="shared" si="8"/>
        <v>35</v>
      </c>
      <c r="C311" s="74" t="str">
        <f t="shared" si="9"/>
        <v>35045</v>
      </c>
      <c r="D311" s="74" t="str">
        <f>VLOOKUP(C311,fips_xref!$A$5:$B$16,2,FALSE)</f>
        <v>San Juan</v>
      </c>
      <c r="E311" s="74" t="s">
        <v>17370</v>
      </c>
      <c r="F311" s="348">
        <v>1158</v>
      </c>
      <c r="G311" s="348" t="s">
        <v>17244</v>
      </c>
      <c r="H311" s="348">
        <v>31</v>
      </c>
      <c r="I311" s="348" t="s">
        <v>17410</v>
      </c>
      <c r="J311" s="351">
        <v>36.666704000000003</v>
      </c>
      <c r="K311" s="351">
        <v>-107.959514</v>
      </c>
      <c r="L311" s="348" t="s">
        <v>17403</v>
      </c>
      <c r="M311" s="348"/>
      <c r="N311" s="348">
        <v>23.896320343017599</v>
      </c>
      <c r="O311" s="348">
        <v>588.71002197265602</v>
      </c>
      <c r="P311" s="348">
        <v>1.31063997745514</v>
      </c>
      <c r="Q311" s="348">
        <v>1.3715999999999999</v>
      </c>
      <c r="R311" s="348" t="s">
        <v>17247</v>
      </c>
      <c r="S311" s="351">
        <v>0</v>
      </c>
      <c r="T311" s="351">
        <v>1767.798828125</v>
      </c>
      <c r="U311" s="348" t="s">
        <v>16</v>
      </c>
      <c r="V311" s="348" t="s">
        <v>404</v>
      </c>
      <c r="W311" s="358">
        <v>1.8</v>
      </c>
      <c r="X311" s="354">
        <v>0.1</v>
      </c>
      <c r="Y311" s="354">
        <v>0.4</v>
      </c>
      <c r="Z311" s="354">
        <v>0</v>
      </c>
      <c r="AA311" s="359">
        <v>0.1</v>
      </c>
      <c r="AB311" s="176"/>
    </row>
    <row r="312" spans="1:28" s="75" customFormat="1" ht="14.4">
      <c r="A312" s="403" t="s">
        <v>17144</v>
      </c>
      <c r="B312" s="365" t="str">
        <f t="shared" si="8"/>
        <v>35</v>
      </c>
      <c r="C312" s="74" t="str">
        <f t="shared" si="9"/>
        <v>35045</v>
      </c>
      <c r="D312" s="74" t="str">
        <f>VLOOKUP(C312,fips_xref!$A$5:$B$16,2,FALSE)</f>
        <v>San Juan</v>
      </c>
      <c r="E312" s="74" t="s">
        <v>17370</v>
      </c>
      <c r="F312" s="348">
        <v>1158</v>
      </c>
      <c r="G312" s="348" t="s">
        <v>17244</v>
      </c>
      <c r="H312" s="348">
        <v>32</v>
      </c>
      <c r="I312" s="348" t="s">
        <v>17411</v>
      </c>
      <c r="J312" s="351">
        <v>36.666704000000003</v>
      </c>
      <c r="K312" s="351">
        <v>-107.959514</v>
      </c>
      <c r="L312" s="348" t="s">
        <v>17403</v>
      </c>
      <c r="M312" s="348"/>
      <c r="N312" s="348">
        <v>6.7055997848510698</v>
      </c>
      <c r="O312" s="348">
        <v>722.03997802734398</v>
      </c>
      <c r="P312" s="348">
        <v>104.54640197753901</v>
      </c>
      <c r="Q312" s="348">
        <v>0.40538400000000002</v>
      </c>
      <c r="R312" s="348" t="s">
        <v>17247</v>
      </c>
      <c r="S312" s="351">
        <v>0</v>
      </c>
      <c r="T312" s="351">
        <v>1767.798828125</v>
      </c>
      <c r="U312" s="348" t="s">
        <v>16</v>
      </c>
      <c r="V312" s="348" t="s">
        <v>388</v>
      </c>
      <c r="W312" s="358">
        <v>15.7</v>
      </c>
      <c r="X312" s="354">
        <v>1.1000000000000001</v>
      </c>
      <c r="Y312" s="354">
        <v>23.7</v>
      </c>
      <c r="Z312" s="354">
        <v>0.2</v>
      </c>
      <c r="AA312" s="359">
        <v>0.4</v>
      </c>
      <c r="AB312" s="176"/>
    </row>
    <row r="313" spans="1:28" s="75" customFormat="1" ht="14.4">
      <c r="A313" s="403" t="s">
        <v>17144</v>
      </c>
      <c r="B313" s="365" t="str">
        <f t="shared" si="8"/>
        <v>35</v>
      </c>
      <c r="C313" s="74" t="str">
        <f t="shared" si="9"/>
        <v>35045</v>
      </c>
      <c r="D313" s="74" t="str">
        <f>VLOOKUP(C313,fips_xref!$A$5:$B$16,2,FALSE)</f>
        <v>San Juan</v>
      </c>
      <c r="E313" s="74" t="s">
        <v>17370</v>
      </c>
      <c r="F313" s="348">
        <v>1158</v>
      </c>
      <c r="G313" s="348" t="s">
        <v>17244</v>
      </c>
      <c r="H313" s="348">
        <v>33</v>
      </c>
      <c r="I313" s="348" t="s">
        <v>17412</v>
      </c>
      <c r="J313" s="351">
        <v>36.666704000000003</v>
      </c>
      <c r="K313" s="351">
        <v>-107.959514</v>
      </c>
      <c r="L313" s="348" t="s">
        <v>17403</v>
      </c>
      <c r="M313" s="348"/>
      <c r="N313" s="348">
        <v>4.57200002670288</v>
      </c>
      <c r="O313" s="348">
        <v>588.71002197265602</v>
      </c>
      <c r="P313" s="348">
        <v>2.68224000930786</v>
      </c>
      <c r="Q313" s="348">
        <v>0.15240000000000001</v>
      </c>
      <c r="R313" s="348" t="s">
        <v>17247</v>
      </c>
      <c r="S313" s="351">
        <v>0</v>
      </c>
      <c r="T313" s="351">
        <v>1767.798828125</v>
      </c>
      <c r="U313" s="348" t="s">
        <v>16</v>
      </c>
      <c r="V313" s="348" t="s">
        <v>404</v>
      </c>
      <c r="W313" s="358">
        <v>0.1</v>
      </c>
      <c r="X313" s="354">
        <v>0</v>
      </c>
      <c r="Y313" s="354">
        <v>0</v>
      </c>
      <c r="Z313" s="354">
        <v>0</v>
      </c>
      <c r="AA313" s="359">
        <v>0</v>
      </c>
      <c r="AB313" s="176"/>
    </row>
    <row r="314" spans="1:28" s="75" customFormat="1" ht="14.4">
      <c r="A314" s="403" t="s">
        <v>17144</v>
      </c>
      <c r="B314" s="365" t="str">
        <f t="shared" si="8"/>
        <v>35</v>
      </c>
      <c r="C314" s="74" t="str">
        <f t="shared" si="9"/>
        <v>35045</v>
      </c>
      <c r="D314" s="74" t="str">
        <f>VLOOKUP(C314,fips_xref!$A$5:$B$16,2,FALSE)</f>
        <v>San Juan</v>
      </c>
      <c r="E314" s="74" t="s">
        <v>17370</v>
      </c>
      <c r="F314" s="348">
        <v>1158</v>
      </c>
      <c r="G314" s="348" t="s">
        <v>17244</v>
      </c>
      <c r="H314" s="348">
        <v>34</v>
      </c>
      <c r="I314" s="348" t="s">
        <v>17413</v>
      </c>
      <c r="J314" s="351">
        <v>36.666704000000003</v>
      </c>
      <c r="K314" s="351">
        <v>-107.959514</v>
      </c>
      <c r="L314" s="348" t="s">
        <v>17403</v>
      </c>
      <c r="M314" s="348"/>
      <c r="N314" s="348">
        <v>3.0480000972747798</v>
      </c>
      <c r="O314" s="348">
        <v>588.71002197265602</v>
      </c>
      <c r="P314" s="348">
        <v>1.76784002780914</v>
      </c>
      <c r="Q314" s="348">
        <v>9.1439999999999994E-2</v>
      </c>
      <c r="R314" s="348" t="s">
        <v>17247</v>
      </c>
      <c r="S314" s="351">
        <v>0</v>
      </c>
      <c r="T314" s="351">
        <v>1767.798828125</v>
      </c>
      <c r="U314" s="348" t="s">
        <v>16</v>
      </c>
      <c r="V314" s="348" t="s">
        <v>394</v>
      </c>
      <c r="W314" s="358">
        <v>0</v>
      </c>
      <c r="X314" s="354">
        <v>0.6</v>
      </c>
      <c r="Y314" s="354">
        <v>0</v>
      </c>
      <c r="Z314" s="354">
        <v>0</v>
      </c>
      <c r="AA314" s="359">
        <v>0</v>
      </c>
      <c r="AB314" s="176"/>
    </row>
    <row r="315" spans="1:28" s="75" customFormat="1" ht="14.4">
      <c r="A315" s="403" t="s">
        <v>17144</v>
      </c>
      <c r="B315" s="365" t="str">
        <f t="shared" si="8"/>
        <v>35</v>
      </c>
      <c r="C315" s="74" t="str">
        <f t="shared" si="9"/>
        <v>35045</v>
      </c>
      <c r="D315" s="74" t="str">
        <f>VLOOKUP(C315,fips_xref!$A$5:$B$16,2,FALSE)</f>
        <v>San Juan</v>
      </c>
      <c r="E315" s="74" t="s">
        <v>17370</v>
      </c>
      <c r="F315" s="348">
        <v>1158</v>
      </c>
      <c r="G315" s="348" t="s">
        <v>17244</v>
      </c>
      <c r="H315" s="348">
        <v>35</v>
      </c>
      <c r="I315" s="348" t="s">
        <v>17414</v>
      </c>
      <c r="J315" s="351">
        <v>36.666704000000003</v>
      </c>
      <c r="K315" s="351">
        <v>-107.959514</v>
      </c>
      <c r="L315" s="348" t="s">
        <v>17403</v>
      </c>
      <c r="M315" s="348"/>
      <c r="N315" s="348">
        <v>9.1440000534057599</v>
      </c>
      <c r="O315" s="348">
        <v>588.71002197265602</v>
      </c>
      <c r="P315" s="348">
        <v>5.7912001609802202</v>
      </c>
      <c r="Q315" s="348">
        <v>0.76200000000000001</v>
      </c>
      <c r="R315" s="348" t="s">
        <v>17247</v>
      </c>
      <c r="S315" s="351">
        <v>0</v>
      </c>
      <c r="T315" s="351">
        <v>1767.798828125</v>
      </c>
      <c r="U315" s="348" t="s">
        <v>16</v>
      </c>
      <c r="V315" s="348" t="s">
        <v>405</v>
      </c>
      <c r="W315" s="358">
        <v>0.2</v>
      </c>
      <c r="X315" s="354">
        <v>0</v>
      </c>
      <c r="Y315" s="354">
        <v>0.2</v>
      </c>
      <c r="Z315" s="354">
        <v>0</v>
      </c>
      <c r="AA315" s="359">
        <v>0.1</v>
      </c>
      <c r="AB315" s="176"/>
    </row>
    <row r="316" spans="1:28" s="75" customFormat="1" ht="14.4">
      <c r="A316" s="403" t="s">
        <v>17144</v>
      </c>
      <c r="B316" s="365" t="str">
        <f t="shared" si="8"/>
        <v>35</v>
      </c>
      <c r="C316" s="74" t="str">
        <f t="shared" si="9"/>
        <v>35045</v>
      </c>
      <c r="D316" s="74" t="str">
        <f>VLOOKUP(C316,fips_xref!$A$5:$B$16,2,FALSE)</f>
        <v>San Juan</v>
      </c>
      <c r="E316" s="74" t="s">
        <v>17370</v>
      </c>
      <c r="F316" s="348">
        <v>1158</v>
      </c>
      <c r="G316" s="348" t="s">
        <v>17244</v>
      </c>
      <c r="H316" s="348">
        <v>39</v>
      </c>
      <c r="I316" s="348" t="s">
        <v>17415</v>
      </c>
      <c r="J316" s="351">
        <v>36.666704000000003</v>
      </c>
      <c r="K316" s="351">
        <v>-107.959514</v>
      </c>
      <c r="L316" s="348" t="s">
        <v>17403</v>
      </c>
      <c r="M316" s="348"/>
      <c r="N316" s="348">
        <v>5.9436001777648899</v>
      </c>
      <c r="O316" s="348">
        <v>743.15002441406295</v>
      </c>
      <c r="P316" s="348">
        <v>50.993038177490199</v>
      </c>
      <c r="Q316" s="348">
        <v>0.30480000000000002</v>
      </c>
      <c r="R316" s="348" t="s">
        <v>17247</v>
      </c>
      <c r="S316" s="351">
        <v>0</v>
      </c>
      <c r="T316" s="351">
        <v>1767.798828125</v>
      </c>
      <c r="U316" s="348" t="s">
        <v>16</v>
      </c>
      <c r="V316" s="348" t="s">
        <v>392</v>
      </c>
      <c r="W316" s="358">
        <v>19.600000000000001</v>
      </c>
      <c r="X316" s="354">
        <v>6.3</v>
      </c>
      <c r="Y316" s="354">
        <v>19.600000000000001</v>
      </c>
      <c r="Z316" s="354">
        <v>0</v>
      </c>
      <c r="AA316" s="359">
        <v>0.4</v>
      </c>
      <c r="AB316" s="176"/>
    </row>
    <row r="317" spans="1:28" s="75" customFormat="1" ht="14.4">
      <c r="A317" s="403" t="s">
        <v>17144</v>
      </c>
      <c r="B317" s="365" t="str">
        <f t="shared" si="8"/>
        <v>35</v>
      </c>
      <c r="C317" s="74" t="str">
        <f t="shared" si="9"/>
        <v>35045</v>
      </c>
      <c r="D317" s="74" t="str">
        <f>VLOOKUP(C317,fips_xref!$A$5:$B$16,2,FALSE)</f>
        <v>San Juan</v>
      </c>
      <c r="E317" s="74" t="s">
        <v>17370</v>
      </c>
      <c r="F317" s="348">
        <v>1158</v>
      </c>
      <c r="G317" s="348" t="s">
        <v>17244</v>
      </c>
      <c r="H317" s="348">
        <v>43</v>
      </c>
      <c r="I317" s="348" t="s">
        <v>17416</v>
      </c>
      <c r="J317" s="351">
        <v>36.666704000000003</v>
      </c>
      <c r="K317" s="351">
        <v>-107.959514</v>
      </c>
      <c r="L317" s="348" t="s">
        <v>17403</v>
      </c>
      <c r="M317" s="348"/>
      <c r="N317" s="348">
        <v>16.763999938964801</v>
      </c>
      <c r="O317" s="348">
        <v>1273.15002441406</v>
      </c>
      <c r="P317" s="348">
        <v>19.994880676269499</v>
      </c>
      <c r="Q317" s="348">
        <v>2.3134320000000002</v>
      </c>
      <c r="R317" s="348" t="s">
        <v>17247</v>
      </c>
      <c r="S317" s="351">
        <v>0</v>
      </c>
      <c r="T317" s="351">
        <v>1767.798828125</v>
      </c>
      <c r="U317" s="348" t="s">
        <v>16</v>
      </c>
      <c r="V317" s="348" t="s">
        <v>401</v>
      </c>
      <c r="W317" s="358">
        <v>1.6</v>
      </c>
      <c r="X317" s="354">
        <v>3.1</v>
      </c>
      <c r="Y317" s="354">
        <v>11.6</v>
      </c>
      <c r="Z317" s="354">
        <v>0</v>
      </c>
      <c r="AA317" s="359">
        <v>0</v>
      </c>
      <c r="AB317" s="176"/>
    </row>
    <row r="318" spans="1:28" s="75" customFormat="1" ht="14.4">
      <c r="A318" s="403" t="s">
        <v>17144</v>
      </c>
      <c r="B318" s="365" t="str">
        <f t="shared" si="8"/>
        <v>35</v>
      </c>
      <c r="C318" s="74" t="str">
        <f t="shared" si="9"/>
        <v>35045</v>
      </c>
      <c r="D318" s="74" t="str">
        <f>VLOOKUP(C318,fips_xref!$A$5:$B$16,2,FALSE)</f>
        <v>San Juan</v>
      </c>
      <c r="E318" s="74" t="s">
        <v>17370</v>
      </c>
      <c r="F318" s="348">
        <v>1158</v>
      </c>
      <c r="G318" s="348" t="s">
        <v>17244</v>
      </c>
      <c r="H318" s="348">
        <v>44</v>
      </c>
      <c r="I318" s="348" t="s">
        <v>17417</v>
      </c>
      <c r="J318" s="351">
        <v>36.666704000000003</v>
      </c>
      <c r="K318" s="351">
        <v>-107.959514</v>
      </c>
      <c r="L318" s="348" t="s">
        <v>17403</v>
      </c>
      <c r="M318" s="348"/>
      <c r="N318" s="348">
        <v>15.2399997711182</v>
      </c>
      <c r="O318" s="348">
        <v>1273.15002441406</v>
      </c>
      <c r="P318" s="348">
        <v>-9999</v>
      </c>
      <c r="Q318" s="348">
        <v>2.3134320000000002</v>
      </c>
      <c r="R318" s="348" t="s">
        <v>17247</v>
      </c>
      <c r="S318" s="351">
        <v>0</v>
      </c>
      <c r="T318" s="351">
        <v>1767.798828125</v>
      </c>
      <c r="U318" s="348" t="s">
        <v>16</v>
      </c>
      <c r="V318" s="348" t="s">
        <v>401</v>
      </c>
      <c r="W318" s="358">
        <v>0.1</v>
      </c>
      <c r="X318" s="354">
        <v>0</v>
      </c>
      <c r="Y318" s="354">
        <v>0.3</v>
      </c>
      <c r="Z318" s="354">
        <v>0</v>
      </c>
      <c r="AA318" s="359">
        <v>0</v>
      </c>
      <c r="AB318" s="176"/>
    </row>
    <row r="319" spans="1:28" s="75" customFormat="1" ht="27">
      <c r="A319" s="403" t="s">
        <v>17144</v>
      </c>
      <c r="B319" s="365" t="str">
        <f t="shared" si="8"/>
        <v>35</v>
      </c>
      <c r="C319" s="74" t="str">
        <f t="shared" si="9"/>
        <v>35045</v>
      </c>
      <c r="D319" s="74" t="str">
        <f>VLOOKUP(C319,fips_xref!$A$5:$B$16,2,FALSE)</f>
        <v>San Juan</v>
      </c>
      <c r="E319" s="74" t="s">
        <v>17370</v>
      </c>
      <c r="F319" s="348">
        <v>1158</v>
      </c>
      <c r="G319" s="348" t="s">
        <v>17244</v>
      </c>
      <c r="H319" s="348">
        <v>45</v>
      </c>
      <c r="I319" s="348" t="s">
        <v>17418</v>
      </c>
      <c r="J319" s="351">
        <v>36.668643000000003</v>
      </c>
      <c r="K319" s="351">
        <v>-107.953993</v>
      </c>
      <c r="L319" s="348" t="s">
        <v>17403</v>
      </c>
      <c r="M319" s="348"/>
      <c r="N319" s="348">
        <v>4.8768000602722203</v>
      </c>
      <c r="O319" s="348">
        <v>588.71002197265602</v>
      </c>
      <c r="P319" s="348">
        <v>1.7068799734115601</v>
      </c>
      <c r="Q319" s="348">
        <v>0.51815999999999995</v>
      </c>
      <c r="R319" s="348" t="s">
        <v>17247</v>
      </c>
      <c r="S319" s="351">
        <v>0</v>
      </c>
      <c r="T319" s="351">
        <v>1761.36975097656</v>
      </c>
      <c r="U319" s="348" t="s">
        <v>16</v>
      </c>
      <c r="V319" s="348" t="s">
        <v>11999</v>
      </c>
      <c r="W319" s="358">
        <v>0</v>
      </c>
      <c r="X319" s="354">
        <v>0.2</v>
      </c>
      <c r="Y319" s="354">
        <v>0</v>
      </c>
      <c r="Z319" s="354">
        <v>0</v>
      </c>
      <c r="AA319" s="359">
        <v>0</v>
      </c>
      <c r="AB319" s="176"/>
    </row>
    <row r="320" spans="1:28" s="75" customFormat="1" ht="14.4">
      <c r="A320" s="403" t="s">
        <v>17144</v>
      </c>
      <c r="B320" s="365" t="str">
        <f t="shared" si="8"/>
        <v>35</v>
      </c>
      <c r="C320" s="74" t="str">
        <f t="shared" si="9"/>
        <v>35045</v>
      </c>
      <c r="D320" s="74" t="str">
        <f>VLOOKUP(C320,fips_xref!$A$5:$B$16,2,FALSE)</f>
        <v>San Juan</v>
      </c>
      <c r="E320" s="74" t="s">
        <v>17370</v>
      </c>
      <c r="F320" s="348">
        <v>1158</v>
      </c>
      <c r="G320" s="348" t="s">
        <v>17244</v>
      </c>
      <c r="H320" s="348">
        <v>49</v>
      </c>
      <c r="I320" s="348" t="s">
        <v>17339</v>
      </c>
      <c r="J320" s="351">
        <v>36.666704000000003</v>
      </c>
      <c r="K320" s="351">
        <v>-107.959514</v>
      </c>
      <c r="L320" s="348" t="s">
        <v>17403</v>
      </c>
      <c r="M320" s="348"/>
      <c r="N320" s="348">
        <v>0</v>
      </c>
      <c r="O320" s="348">
        <v>0</v>
      </c>
      <c r="P320" s="348">
        <v>0</v>
      </c>
      <c r="Q320" s="348">
        <v>0</v>
      </c>
      <c r="R320" s="348">
        <v>0</v>
      </c>
      <c r="S320" s="351">
        <v>0</v>
      </c>
      <c r="T320" s="351">
        <v>1767.798828125</v>
      </c>
      <c r="U320" s="348" t="s">
        <v>16</v>
      </c>
      <c r="V320" s="348" t="s">
        <v>397</v>
      </c>
      <c r="W320" s="358">
        <v>0</v>
      </c>
      <c r="X320" s="354">
        <v>3</v>
      </c>
      <c r="Y320" s="354">
        <v>0</v>
      </c>
      <c r="Z320" s="354">
        <v>0</v>
      </c>
      <c r="AA320" s="359">
        <v>0</v>
      </c>
      <c r="AB320" s="176"/>
    </row>
    <row r="321" spans="1:28" s="75" customFormat="1" ht="14.4">
      <c r="A321" s="403" t="s">
        <v>17144</v>
      </c>
      <c r="B321" s="365" t="str">
        <f t="shared" si="8"/>
        <v>35</v>
      </c>
      <c r="C321" s="74" t="str">
        <f t="shared" si="9"/>
        <v>35045</v>
      </c>
      <c r="D321" s="74" t="str">
        <f>VLOOKUP(C321,fips_xref!$A$5:$B$16,2,FALSE)</f>
        <v>San Juan</v>
      </c>
      <c r="E321" s="74" t="s">
        <v>17370</v>
      </c>
      <c r="F321" s="348">
        <v>1158</v>
      </c>
      <c r="G321" s="348" t="s">
        <v>17244</v>
      </c>
      <c r="H321" s="348">
        <v>52</v>
      </c>
      <c r="I321" s="348" t="s">
        <v>17419</v>
      </c>
      <c r="J321" s="351">
        <v>36.666704000000003</v>
      </c>
      <c r="K321" s="351">
        <v>-107.959514</v>
      </c>
      <c r="L321" s="348" t="s">
        <v>17403</v>
      </c>
      <c r="M321" s="348"/>
      <c r="N321" s="348">
        <v>0</v>
      </c>
      <c r="O321" s="348">
        <v>0</v>
      </c>
      <c r="P321" s="348">
        <v>0</v>
      </c>
      <c r="Q321" s="348">
        <v>0</v>
      </c>
      <c r="R321" s="348">
        <v>0</v>
      </c>
      <c r="S321" s="351">
        <v>0</v>
      </c>
      <c r="T321" s="351">
        <v>1767.798828125</v>
      </c>
      <c r="U321" s="348" t="s">
        <v>16</v>
      </c>
      <c r="V321" s="348" t="s">
        <v>411</v>
      </c>
      <c r="W321" s="358">
        <v>0</v>
      </c>
      <c r="X321" s="354">
        <v>8.5</v>
      </c>
      <c r="Y321" s="354">
        <v>0</v>
      </c>
      <c r="Z321" s="354">
        <v>0</v>
      </c>
      <c r="AA321" s="359">
        <v>0</v>
      </c>
      <c r="AB321" s="176"/>
    </row>
    <row r="322" spans="1:28" s="75" customFormat="1" ht="14.4">
      <c r="A322" s="403" t="s">
        <v>17144</v>
      </c>
      <c r="B322" s="365" t="str">
        <f t="shared" si="8"/>
        <v>35</v>
      </c>
      <c r="C322" s="74" t="str">
        <f t="shared" si="9"/>
        <v>35045</v>
      </c>
      <c r="D322" s="74" t="str">
        <f>VLOOKUP(C322,fips_xref!$A$5:$B$16,2,FALSE)</f>
        <v>San Juan</v>
      </c>
      <c r="E322" s="74" t="s">
        <v>17370</v>
      </c>
      <c r="F322" s="348">
        <v>1158</v>
      </c>
      <c r="G322" s="348" t="s">
        <v>17244</v>
      </c>
      <c r="H322" s="348">
        <v>53</v>
      </c>
      <c r="I322" s="348" t="s">
        <v>17420</v>
      </c>
      <c r="J322" s="351">
        <v>36.666704000000003</v>
      </c>
      <c r="K322" s="351">
        <v>-107.959514</v>
      </c>
      <c r="L322" s="348" t="s">
        <v>17403</v>
      </c>
      <c r="M322" s="348"/>
      <c r="N322" s="348">
        <v>0</v>
      </c>
      <c r="O322" s="348">
        <v>0</v>
      </c>
      <c r="P322" s="348">
        <v>0</v>
      </c>
      <c r="Q322" s="348">
        <v>0</v>
      </c>
      <c r="R322" s="348">
        <v>0</v>
      </c>
      <c r="S322" s="351">
        <v>0</v>
      </c>
      <c r="T322" s="351">
        <v>1767.798828125</v>
      </c>
      <c r="U322" s="348" t="s">
        <v>16</v>
      </c>
      <c r="V322" s="348" t="s">
        <v>400</v>
      </c>
      <c r="W322" s="358">
        <v>0</v>
      </c>
      <c r="X322" s="354">
        <v>6</v>
      </c>
      <c r="Y322" s="354">
        <v>0</v>
      </c>
      <c r="Z322" s="354">
        <v>0</v>
      </c>
      <c r="AA322" s="359">
        <v>0</v>
      </c>
      <c r="AB322" s="176"/>
    </row>
    <row r="323" spans="1:28" s="75" customFormat="1" ht="14.4">
      <c r="A323" s="403" t="s">
        <v>17144</v>
      </c>
      <c r="B323" s="365" t="str">
        <f t="shared" si="8"/>
        <v>35</v>
      </c>
      <c r="C323" s="74" t="str">
        <f t="shared" si="9"/>
        <v>35045</v>
      </c>
      <c r="D323" s="74" t="str">
        <f>VLOOKUP(C323,fips_xref!$A$5:$B$16,2,FALSE)</f>
        <v>San Juan</v>
      </c>
      <c r="E323" s="74" t="s">
        <v>17370</v>
      </c>
      <c r="F323" s="348">
        <v>1158</v>
      </c>
      <c r="G323" s="348" t="s">
        <v>17244</v>
      </c>
      <c r="H323" s="348">
        <v>54</v>
      </c>
      <c r="I323" s="348" t="s">
        <v>17420</v>
      </c>
      <c r="J323" s="351">
        <v>36.666704000000003</v>
      </c>
      <c r="K323" s="351">
        <v>-107.959514</v>
      </c>
      <c r="L323" s="348" t="s">
        <v>17403</v>
      </c>
      <c r="M323" s="348"/>
      <c r="N323" s="348">
        <v>0</v>
      </c>
      <c r="O323" s="348">
        <v>0</v>
      </c>
      <c r="P323" s="348">
        <v>0</v>
      </c>
      <c r="Q323" s="348">
        <v>0</v>
      </c>
      <c r="R323" s="348">
        <v>0</v>
      </c>
      <c r="S323" s="351">
        <v>0</v>
      </c>
      <c r="T323" s="351">
        <v>1767.798828125</v>
      </c>
      <c r="U323" s="348" t="s">
        <v>16</v>
      </c>
      <c r="V323" s="348" t="s">
        <v>400</v>
      </c>
      <c r="W323" s="358">
        <v>0</v>
      </c>
      <c r="X323" s="354">
        <v>4</v>
      </c>
      <c r="Y323" s="354">
        <v>0</v>
      </c>
      <c r="Z323" s="354">
        <v>0</v>
      </c>
      <c r="AA323" s="359">
        <v>0</v>
      </c>
      <c r="AB323" s="176"/>
    </row>
    <row r="324" spans="1:28" s="75" customFormat="1" ht="14.4">
      <c r="A324" s="403" t="s">
        <v>17144</v>
      </c>
      <c r="B324" s="365" t="str">
        <f t="shared" si="8"/>
        <v>35</v>
      </c>
      <c r="C324" s="74" t="str">
        <f t="shared" si="9"/>
        <v>35045</v>
      </c>
      <c r="D324" s="74" t="str">
        <f>VLOOKUP(C324,fips_xref!$A$5:$B$16,2,FALSE)</f>
        <v>San Juan</v>
      </c>
      <c r="E324" s="74" t="s">
        <v>17370</v>
      </c>
      <c r="F324" s="348">
        <v>1158</v>
      </c>
      <c r="G324" s="348" t="s">
        <v>17244</v>
      </c>
      <c r="H324" s="348">
        <v>60</v>
      </c>
      <c r="I324" s="348" t="s">
        <v>17421</v>
      </c>
      <c r="J324" s="351">
        <v>36.666704000000003</v>
      </c>
      <c r="K324" s="351">
        <v>-107.959514</v>
      </c>
      <c r="L324" s="348" t="s">
        <v>17403</v>
      </c>
      <c r="M324" s="348"/>
      <c r="N324" s="348">
        <v>0</v>
      </c>
      <c r="O324" s="348">
        <v>0</v>
      </c>
      <c r="P324" s="348">
        <v>0</v>
      </c>
      <c r="Q324" s="348">
        <v>0</v>
      </c>
      <c r="R324" s="348">
        <v>0</v>
      </c>
      <c r="S324" s="351">
        <v>0</v>
      </c>
      <c r="T324" s="351">
        <v>1767.798828125</v>
      </c>
      <c r="U324" s="348" t="s">
        <v>16</v>
      </c>
      <c r="V324" s="348" t="s">
        <v>412</v>
      </c>
      <c r="W324" s="358">
        <v>0</v>
      </c>
      <c r="X324" s="354">
        <v>0.6</v>
      </c>
      <c r="Y324" s="354">
        <v>0</v>
      </c>
      <c r="Z324" s="354">
        <v>0</v>
      </c>
      <c r="AA324" s="359">
        <v>0</v>
      </c>
      <c r="AB324" s="176"/>
    </row>
    <row r="325" spans="1:28" s="75" customFormat="1" ht="14.4">
      <c r="A325" s="403" t="s">
        <v>17144</v>
      </c>
      <c r="B325" s="365" t="str">
        <f t="shared" si="8"/>
        <v>35</v>
      </c>
      <c r="C325" s="74" t="str">
        <f t="shared" si="9"/>
        <v>35045</v>
      </c>
      <c r="D325" s="74" t="str">
        <f>VLOOKUP(C325,fips_xref!$A$5:$B$16,2,FALSE)</f>
        <v>San Juan</v>
      </c>
      <c r="E325" s="74" t="s">
        <v>17370</v>
      </c>
      <c r="F325" s="348">
        <v>1158</v>
      </c>
      <c r="G325" s="348" t="s">
        <v>17244</v>
      </c>
      <c r="H325" s="348">
        <v>65</v>
      </c>
      <c r="I325" s="348" t="s">
        <v>17304</v>
      </c>
      <c r="J325" s="351">
        <v>36.666704000000003</v>
      </c>
      <c r="K325" s="351">
        <v>-107.959514</v>
      </c>
      <c r="L325" s="348" t="s">
        <v>17403</v>
      </c>
      <c r="M325" s="348"/>
      <c r="N325" s="348">
        <v>0</v>
      </c>
      <c r="O325" s="348">
        <v>0</v>
      </c>
      <c r="P325" s="348">
        <v>0</v>
      </c>
      <c r="Q325" s="348">
        <v>0</v>
      </c>
      <c r="R325" s="348">
        <v>0</v>
      </c>
      <c r="S325" s="351">
        <v>0</v>
      </c>
      <c r="T325" s="351">
        <v>1767.798828125</v>
      </c>
      <c r="U325" s="348" t="s">
        <v>16</v>
      </c>
      <c r="V325" s="348" t="s">
        <v>395</v>
      </c>
      <c r="W325" s="358">
        <v>0</v>
      </c>
      <c r="X325" s="354">
        <v>7.6</v>
      </c>
      <c r="Y325" s="354">
        <v>0</v>
      </c>
      <c r="Z325" s="354">
        <v>0</v>
      </c>
      <c r="AA325" s="359">
        <v>0</v>
      </c>
      <c r="AB325" s="176"/>
    </row>
    <row r="326" spans="1:28" s="75" customFormat="1" ht="14.4">
      <c r="A326" s="403" t="s">
        <v>17144</v>
      </c>
      <c r="B326" s="365" t="str">
        <f t="shared" ref="B326:B389" si="10">LEFT(C326,2)</f>
        <v>35</v>
      </c>
      <c r="C326" s="74" t="str">
        <f t="shared" ref="C326:C389" si="11">35&amp;E326</f>
        <v>35045</v>
      </c>
      <c r="D326" s="74" t="str">
        <f>VLOOKUP(C326,fips_xref!$A$5:$B$16,2,FALSE)</f>
        <v>San Juan</v>
      </c>
      <c r="E326" s="74" t="s">
        <v>17370</v>
      </c>
      <c r="F326" s="348">
        <v>1158</v>
      </c>
      <c r="G326" s="348" t="s">
        <v>17244</v>
      </c>
      <c r="H326" s="348">
        <v>66</v>
      </c>
      <c r="I326" s="348" t="s">
        <v>17304</v>
      </c>
      <c r="J326" s="351">
        <v>36.666704000000003</v>
      </c>
      <c r="K326" s="351">
        <v>-107.959514</v>
      </c>
      <c r="L326" s="348" t="s">
        <v>17403</v>
      </c>
      <c r="M326" s="348"/>
      <c r="N326" s="348">
        <v>0</v>
      </c>
      <c r="O326" s="348">
        <v>0</v>
      </c>
      <c r="P326" s="348">
        <v>0</v>
      </c>
      <c r="Q326" s="348">
        <v>0</v>
      </c>
      <c r="R326" s="348">
        <v>0</v>
      </c>
      <c r="S326" s="351">
        <v>0</v>
      </c>
      <c r="T326" s="351">
        <v>1767.798828125</v>
      </c>
      <c r="U326" s="348" t="s">
        <v>16</v>
      </c>
      <c r="V326" s="348" t="s">
        <v>395</v>
      </c>
      <c r="W326" s="358">
        <v>0</v>
      </c>
      <c r="X326" s="354">
        <v>5.4</v>
      </c>
      <c r="Y326" s="354">
        <v>0</v>
      </c>
      <c r="Z326" s="354">
        <v>0</v>
      </c>
      <c r="AA326" s="359">
        <v>0</v>
      </c>
      <c r="AB326" s="176"/>
    </row>
    <row r="327" spans="1:28" s="75" customFormat="1" ht="14.4">
      <c r="A327" s="403" t="s">
        <v>17144</v>
      </c>
      <c r="B327" s="365" t="str">
        <f t="shared" si="10"/>
        <v>35</v>
      </c>
      <c r="C327" s="74" t="str">
        <f t="shared" si="11"/>
        <v>35045</v>
      </c>
      <c r="D327" s="74" t="str">
        <f>VLOOKUP(C327,fips_xref!$A$5:$B$16,2,FALSE)</f>
        <v>San Juan</v>
      </c>
      <c r="E327" s="74" t="s">
        <v>17370</v>
      </c>
      <c r="F327" s="348">
        <v>1158</v>
      </c>
      <c r="G327" s="348" t="s">
        <v>17244</v>
      </c>
      <c r="H327" s="348">
        <v>67</v>
      </c>
      <c r="I327" s="348" t="s">
        <v>17304</v>
      </c>
      <c r="J327" s="351">
        <v>36.666704000000003</v>
      </c>
      <c r="K327" s="351">
        <v>-107.959514</v>
      </c>
      <c r="L327" s="348" t="s">
        <v>17403</v>
      </c>
      <c r="M327" s="348"/>
      <c r="N327" s="348">
        <v>0</v>
      </c>
      <c r="O327" s="348">
        <v>0</v>
      </c>
      <c r="P327" s="348">
        <v>0</v>
      </c>
      <c r="Q327" s="348">
        <v>0</v>
      </c>
      <c r="R327" s="348">
        <v>0</v>
      </c>
      <c r="S327" s="351">
        <v>0</v>
      </c>
      <c r="T327" s="351">
        <v>1767.798828125</v>
      </c>
      <c r="U327" s="348" t="s">
        <v>16</v>
      </c>
      <c r="V327" s="348" t="s">
        <v>395</v>
      </c>
      <c r="W327" s="358">
        <v>0</v>
      </c>
      <c r="X327" s="354">
        <v>5.4</v>
      </c>
      <c r="Y327" s="354">
        <v>0</v>
      </c>
      <c r="Z327" s="354">
        <v>0</v>
      </c>
      <c r="AA327" s="359">
        <v>0</v>
      </c>
      <c r="AB327" s="176"/>
    </row>
    <row r="328" spans="1:28" s="75" customFormat="1" ht="14.4">
      <c r="A328" s="403" t="s">
        <v>17144</v>
      </c>
      <c r="B328" s="365" t="str">
        <f t="shared" si="10"/>
        <v>35</v>
      </c>
      <c r="C328" s="74" t="str">
        <f t="shared" si="11"/>
        <v>35045</v>
      </c>
      <c r="D328" s="74" t="str">
        <f>VLOOKUP(C328,fips_xref!$A$5:$B$16,2,FALSE)</f>
        <v>San Juan</v>
      </c>
      <c r="E328" s="74" t="s">
        <v>17370</v>
      </c>
      <c r="F328" s="348">
        <v>1158</v>
      </c>
      <c r="G328" s="348" t="s">
        <v>17244</v>
      </c>
      <c r="H328" s="348">
        <v>70</v>
      </c>
      <c r="I328" s="348" t="s">
        <v>17422</v>
      </c>
      <c r="J328" s="351">
        <v>36.668643000000003</v>
      </c>
      <c r="K328" s="351">
        <v>-107.953993</v>
      </c>
      <c r="L328" s="348" t="s">
        <v>17403</v>
      </c>
      <c r="M328" s="348"/>
      <c r="N328" s="348">
        <v>0</v>
      </c>
      <c r="O328" s="348">
        <v>0</v>
      </c>
      <c r="P328" s="348">
        <v>0</v>
      </c>
      <c r="Q328" s="348">
        <v>0</v>
      </c>
      <c r="R328" s="348">
        <v>0</v>
      </c>
      <c r="S328" s="351">
        <v>0</v>
      </c>
      <c r="T328" s="351">
        <v>1761.36975097656</v>
      </c>
      <c r="U328" s="348" t="s">
        <v>16</v>
      </c>
      <c r="V328" s="348" t="s">
        <v>405</v>
      </c>
      <c r="W328" s="358">
        <v>0.2</v>
      </c>
      <c r="X328" s="354">
        <v>0</v>
      </c>
      <c r="Y328" s="354">
        <v>0.2</v>
      </c>
      <c r="Z328" s="354">
        <v>0</v>
      </c>
      <c r="AA328" s="359">
        <v>0.1</v>
      </c>
      <c r="AB328" s="176"/>
    </row>
    <row r="329" spans="1:28" s="75" customFormat="1" ht="14.4">
      <c r="A329" s="403" t="s">
        <v>17144</v>
      </c>
      <c r="B329" s="365" t="str">
        <f t="shared" si="10"/>
        <v>35</v>
      </c>
      <c r="C329" s="74" t="str">
        <f t="shared" si="11"/>
        <v>35045</v>
      </c>
      <c r="D329" s="74" t="str">
        <f>VLOOKUP(C329,fips_xref!$A$5:$B$16,2,FALSE)</f>
        <v>San Juan</v>
      </c>
      <c r="E329" s="74" t="s">
        <v>17370</v>
      </c>
      <c r="F329" s="348">
        <v>1158</v>
      </c>
      <c r="G329" s="348" t="s">
        <v>17249</v>
      </c>
      <c r="H329" s="348">
        <v>1</v>
      </c>
      <c r="I329" s="348" t="s">
        <v>17154</v>
      </c>
      <c r="J329" s="351">
        <v>36.666704000000003</v>
      </c>
      <c r="K329" s="351">
        <v>-107.959514</v>
      </c>
      <c r="L329" s="348" t="s">
        <v>17403</v>
      </c>
      <c r="M329" s="348"/>
      <c r="N329" s="348">
        <v>0</v>
      </c>
      <c r="O329" s="348">
        <v>0</v>
      </c>
      <c r="P329" s="348">
        <v>0</v>
      </c>
      <c r="Q329" s="348">
        <v>0</v>
      </c>
      <c r="R329" s="348">
        <v>0</v>
      </c>
      <c r="S329" s="351">
        <v>0</v>
      </c>
      <c r="T329" s="351">
        <v>1767.798828125</v>
      </c>
      <c r="U329" s="348" t="s">
        <v>16</v>
      </c>
      <c r="V329" s="348" t="s">
        <v>397</v>
      </c>
      <c r="W329" s="358">
        <v>0</v>
      </c>
      <c r="X329" s="354">
        <v>32</v>
      </c>
      <c r="Y329" s="354">
        <v>0</v>
      </c>
      <c r="Z329" s="354">
        <v>0</v>
      </c>
      <c r="AA329" s="359">
        <v>0</v>
      </c>
      <c r="AB329" s="176"/>
    </row>
    <row r="330" spans="1:28" s="75" customFormat="1" ht="14.4">
      <c r="A330" s="403" t="s">
        <v>17144</v>
      </c>
      <c r="B330" s="365" t="str">
        <f t="shared" si="10"/>
        <v>35</v>
      </c>
      <c r="C330" s="74" t="str">
        <f t="shared" si="11"/>
        <v>35045</v>
      </c>
      <c r="D330" s="74" t="str">
        <f>VLOOKUP(C330,fips_xref!$A$5:$B$16,2,FALSE)</f>
        <v>San Juan</v>
      </c>
      <c r="E330" s="74" t="s">
        <v>17370</v>
      </c>
      <c r="F330" s="348">
        <v>1158</v>
      </c>
      <c r="G330" s="348" t="s">
        <v>17249</v>
      </c>
      <c r="H330" s="348">
        <v>2</v>
      </c>
      <c r="I330" s="348" t="s">
        <v>17295</v>
      </c>
      <c r="J330" s="351">
        <v>36.666704000000003</v>
      </c>
      <c r="K330" s="351">
        <v>-107.959514</v>
      </c>
      <c r="L330" s="348" t="s">
        <v>17403</v>
      </c>
      <c r="M330" s="348"/>
      <c r="N330" s="348">
        <v>0</v>
      </c>
      <c r="O330" s="348">
        <v>0</v>
      </c>
      <c r="P330" s="348">
        <v>0</v>
      </c>
      <c r="Q330" s="348">
        <v>0</v>
      </c>
      <c r="R330" s="348">
        <v>0</v>
      </c>
      <c r="S330" s="351">
        <v>0</v>
      </c>
      <c r="T330" s="351">
        <v>1767.798828125</v>
      </c>
      <c r="U330" s="348" t="s">
        <v>16</v>
      </c>
      <c r="V330" s="348" t="s">
        <v>397</v>
      </c>
      <c r="W330" s="358">
        <v>0</v>
      </c>
      <c r="X330" s="354">
        <v>7.7</v>
      </c>
      <c r="Y330" s="354">
        <v>0</v>
      </c>
      <c r="Z330" s="354">
        <v>0</v>
      </c>
      <c r="AA330" s="359">
        <v>0</v>
      </c>
      <c r="AB330" s="176"/>
    </row>
    <row r="331" spans="1:28" s="75" customFormat="1" ht="14.4">
      <c r="A331" s="403" t="s">
        <v>17144</v>
      </c>
      <c r="B331" s="365" t="str">
        <f t="shared" si="10"/>
        <v>35</v>
      </c>
      <c r="C331" s="74" t="str">
        <f t="shared" si="11"/>
        <v>35045</v>
      </c>
      <c r="D331" s="74" t="str">
        <f>VLOOKUP(C331,fips_xref!$A$5:$B$16,2,FALSE)</f>
        <v>San Juan</v>
      </c>
      <c r="E331" s="74" t="s">
        <v>17370</v>
      </c>
      <c r="F331" s="348">
        <v>1168</v>
      </c>
      <c r="G331" s="348" t="s">
        <v>17244</v>
      </c>
      <c r="H331" s="348">
        <v>3</v>
      </c>
      <c r="I331" s="348" t="s">
        <v>17423</v>
      </c>
      <c r="J331" s="351">
        <v>36.914271999999997</v>
      </c>
      <c r="K331" s="351">
        <v>-107.67361099999999</v>
      </c>
      <c r="L331" s="348" t="s">
        <v>17424</v>
      </c>
      <c r="M331" s="348"/>
      <c r="N331" s="348">
        <v>6.7055997848510698</v>
      </c>
      <c r="O331" s="348">
        <v>700.92999267578102</v>
      </c>
      <c r="P331" s="348">
        <v>49.682399749755902</v>
      </c>
      <c r="Q331" s="348">
        <v>0.31089600000000001</v>
      </c>
      <c r="R331" s="348" t="s">
        <v>17247</v>
      </c>
      <c r="S331" s="351">
        <v>0</v>
      </c>
      <c r="T331" s="351">
        <v>2022.88525390625</v>
      </c>
      <c r="U331" s="348" t="s">
        <v>18</v>
      </c>
      <c r="V331" s="348" t="s">
        <v>392</v>
      </c>
      <c r="W331" s="358">
        <v>18.7</v>
      </c>
      <c r="X331" s="354">
        <v>12.5</v>
      </c>
      <c r="Y331" s="354">
        <v>33.299999999999997</v>
      </c>
      <c r="Z331" s="354">
        <v>0</v>
      </c>
      <c r="AA331" s="359">
        <v>0.5</v>
      </c>
      <c r="AB331" s="176"/>
    </row>
    <row r="332" spans="1:28" s="75" customFormat="1" ht="14.4">
      <c r="A332" s="403" t="s">
        <v>17144</v>
      </c>
      <c r="B332" s="365" t="str">
        <f t="shared" si="10"/>
        <v>35</v>
      </c>
      <c r="C332" s="74" t="str">
        <f t="shared" si="11"/>
        <v>35045</v>
      </c>
      <c r="D332" s="74" t="str">
        <f>VLOOKUP(C332,fips_xref!$A$5:$B$16,2,FALSE)</f>
        <v>San Juan</v>
      </c>
      <c r="E332" s="74" t="s">
        <v>17370</v>
      </c>
      <c r="F332" s="348">
        <v>1168</v>
      </c>
      <c r="G332" s="348" t="s">
        <v>17244</v>
      </c>
      <c r="H332" s="348">
        <v>8</v>
      </c>
      <c r="I332" s="348" t="s">
        <v>17302</v>
      </c>
      <c r="J332" s="351">
        <v>36.914271999999997</v>
      </c>
      <c r="K332" s="351">
        <v>-107.67361099999999</v>
      </c>
      <c r="L332" s="348" t="s">
        <v>17424</v>
      </c>
      <c r="M332" s="348"/>
      <c r="N332" s="348">
        <v>0</v>
      </c>
      <c r="O332" s="348">
        <v>0</v>
      </c>
      <c r="P332" s="348">
        <v>0</v>
      </c>
      <c r="Q332" s="348">
        <v>0</v>
      </c>
      <c r="R332" s="348">
        <v>0</v>
      </c>
      <c r="S332" s="351">
        <v>0</v>
      </c>
      <c r="T332" s="351">
        <v>2022.88525390625</v>
      </c>
      <c r="U332" s="348" t="s">
        <v>18</v>
      </c>
      <c r="V332" s="348" t="s">
        <v>405</v>
      </c>
      <c r="W332" s="358">
        <v>0.2</v>
      </c>
      <c r="X332" s="354">
        <v>0</v>
      </c>
      <c r="Y332" s="354">
        <v>0.1</v>
      </c>
      <c r="Z332" s="354">
        <v>0</v>
      </c>
      <c r="AA332" s="359">
        <v>0</v>
      </c>
      <c r="AB332" s="176"/>
    </row>
    <row r="333" spans="1:28" s="75" customFormat="1" ht="14.4">
      <c r="A333" s="403" t="s">
        <v>17144</v>
      </c>
      <c r="B333" s="365" t="str">
        <f t="shared" si="10"/>
        <v>35</v>
      </c>
      <c r="C333" s="74" t="str">
        <f t="shared" si="11"/>
        <v>35045</v>
      </c>
      <c r="D333" s="74" t="str">
        <f>VLOOKUP(C333,fips_xref!$A$5:$B$16,2,FALSE)</f>
        <v>San Juan</v>
      </c>
      <c r="E333" s="74" t="s">
        <v>17370</v>
      </c>
      <c r="F333" s="348">
        <v>1168</v>
      </c>
      <c r="G333" s="348" t="s">
        <v>17244</v>
      </c>
      <c r="H333" s="348">
        <v>10</v>
      </c>
      <c r="I333" s="348" t="s">
        <v>17302</v>
      </c>
      <c r="J333" s="351">
        <v>36.914721999999998</v>
      </c>
      <c r="K333" s="351">
        <v>-107.674167</v>
      </c>
      <c r="L333" s="348" t="s">
        <v>17424</v>
      </c>
      <c r="M333" s="348"/>
      <c r="N333" s="348">
        <v>0</v>
      </c>
      <c r="O333" s="348">
        <v>0</v>
      </c>
      <c r="P333" s="348">
        <v>0</v>
      </c>
      <c r="Q333" s="348">
        <v>0</v>
      </c>
      <c r="R333" s="348">
        <v>0</v>
      </c>
      <c r="S333" s="351">
        <v>0</v>
      </c>
      <c r="T333" s="351">
        <v>2024.61181640625</v>
      </c>
      <c r="U333" s="348" t="s">
        <v>18</v>
      </c>
      <c r="V333" s="348" t="s">
        <v>405</v>
      </c>
      <c r="W333" s="358">
        <v>0.2</v>
      </c>
      <c r="X333" s="354">
        <v>0</v>
      </c>
      <c r="Y333" s="354">
        <v>0.1</v>
      </c>
      <c r="Z333" s="354">
        <v>0</v>
      </c>
      <c r="AA333" s="359">
        <v>0</v>
      </c>
      <c r="AB333" s="176"/>
    </row>
    <row r="334" spans="1:28" s="75" customFormat="1" ht="14.4">
      <c r="A334" s="403" t="s">
        <v>17144</v>
      </c>
      <c r="B334" s="365" t="str">
        <f t="shared" si="10"/>
        <v>35</v>
      </c>
      <c r="C334" s="74" t="str">
        <f t="shared" si="11"/>
        <v>35045</v>
      </c>
      <c r="D334" s="74" t="str">
        <f>VLOOKUP(C334,fips_xref!$A$5:$B$16,2,FALSE)</f>
        <v>San Juan</v>
      </c>
      <c r="E334" s="74" t="s">
        <v>17370</v>
      </c>
      <c r="F334" s="348">
        <v>1168</v>
      </c>
      <c r="G334" s="348" t="s">
        <v>17244</v>
      </c>
      <c r="H334" s="348">
        <v>13</v>
      </c>
      <c r="I334" s="348" t="s">
        <v>17423</v>
      </c>
      <c r="J334" s="351">
        <v>36.914271999999997</v>
      </c>
      <c r="K334" s="351">
        <v>-107.67361099999999</v>
      </c>
      <c r="L334" s="348" t="s">
        <v>17424</v>
      </c>
      <c r="M334" s="348"/>
      <c r="N334" s="348">
        <v>6.7055997848510698</v>
      </c>
      <c r="O334" s="348">
        <v>700.92999267578102</v>
      </c>
      <c r="P334" s="348">
        <v>49.682399749755902</v>
      </c>
      <c r="Q334" s="348">
        <v>0.31089600000000001</v>
      </c>
      <c r="R334" s="348" t="s">
        <v>17247</v>
      </c>
      <c r="S334" s="351">
        <v>0</v>
      </c>
      <c r="T334" s="351">
        <v>2022.88525390625</v>
      </c>
      <c r="U334" s="348" t="s">
        <v>18</v>
      </c>
      <c r="V334" s="348" t="s">
        <v>392</v>
      </c>
      <c r="W334" s="358">
        <v>16.399999999999999</v>
      </c>
      <c r="X334" s="354">
        <v>11</v>
      </c>
      <c r="Y334" s="354">
        <v>29.2</v>
      </c>
      <c r="Z334" s="354">
        <v>0</v>
      </c>
      <c r="AA334" s="359">
        <v>0.4</v>
      </c>
      <c r="AB334" s="176"/>
    </row>
    <row r="335" spans="1:28" s="75" customFormat="1" ht="14.4">
      <c r="A335" s="403" t="s">
        <v>17144</v>
      </c>
      <c r="B335" s="365" t="str">
        <f t="shared" si="10"/>
        <v>35</v>
      </c>
      <c r="C335" s="74" t="str">
        <f t="shared" si="11"/>
        <v>35045</v>
      </c>
      <c r="D335" s="74" t="str">
        <f>VLOOKUP(C335,fips_xref!$A$5:$B$16,2,FALSE)</f>
        <v>San Juan</v>
      </c>
      <c r="E335" s="74" t="s">
        <v>17370</v>
      </c>
      <c r="F335" s="348">
        <v>1168</v>
      </c>
      <c r="G335" s="348" t="s">
        <v>17244</v>
      </c>
      <c r="H335" s="348">
        <v>14</v>
      </c>
      <c r="I335" s="348" t="s">
        <v>17423</v>
      </c>
      <c r="J335" s="351">
        <v>36.914271999999997</v>
      </c>
      <c r="K335" s="351">
        <v>-107.67361099999999</v>
      </c>
      <c r="L335" s="348" t="s">
        <v>17424</v>
      </c>
      <c r="M335" s="348"/>
      <c r="N335" s="348">
        <v>6.7055997848510698</v>
      </c>
      <c r="O335" s="348">
        <v>700.92999267578102</v>
      </c>
      <c r="P335" s="348">
        <v>49.682399749755902</v>
      </c>
      <c r="Q335" s="348">
        <v>0.31089600000000001</v>
      </c>
      <c r="R335" s="348" t="s">
        <v>17247</v>
      </c>
      <c r="S335" s="351">
        <v>0</v>
      </c>
      <c r="T335" s="351">
        <v>2022.88525390625</v>
      </c>
      <c r="U335" s="348" t="s">
        <v>18</v>
      </c>
      <c r="V335" s="348" t="s">
        <v>392</v>
      </c>
      <c r="W335" s="358">
        <v>4</v>
      </c>
      <c r="X335" s="354">
        <v>2.7</v>
      </c>
      <c r="Y335" s="354">
        <v>7.2</v>
      </c>
      <c r="Z335" s="354">
        <v>0</v>
      </c>
      <c r="AA335" s="359">
        <v>0.1</v>
      </c>
      <c r="AB335" s="176"/>
    </row>
    <row r="336" spans="1:28" s="75" customFormat="1" ht="14.4">
      <c r="A336" s="403" t="s">
        <v>17144</v>
      </c>
      <c r="B336" s="365" t="str">
        <f t="shared" si="10"/>
        <v>35</v>
      </c>
      <c r="C336" s="74" t="str">
        <f t="shared" si="11"/>
        <v>35045</v>
      </c>
      <c r="D336" s="74" t="str">
        <f>VLOOKUP(C336,fips_xref!$A$5:$B$16,2,FALSE)</f>
        <v>San Juan</v>
      </c>
      <c r="E336" s="74" t="s">
        <v>17370</v>
      </c>
      <c r="F336" s="348">
        <v>1168</v>
      </c>
      <c r="G336" s="348" t="s">
        <v>17244</v>
      </c>
      <c r="H336" s="348">
        <v>15</v>
      </c>
      <c r="I336" s="348" t="s">
        <v>17423</v>
      </c>
      <c r="J336" s="351">
        <v>36.914271999999997</v>
      </c>
      <c r="K336" s="351">
        <v>-107.67361099999999</v>
      </c>
      <c r="L336" s="348" t="s">
        <v>17424</v>
      </c>
      <c r="M336" s="348"/>
      <c r="N336" s="348">
        <v>6.7055997848510698</v>
      </c>
      <c r="O336" s="348">
        <v>700.92999267578102</v>
      </c>
      <c r="P336" s="348">
        <v>49.682399749755902</v>
      </c>
      <c r="Q336" s="348">
        <v>0.31089600000000001</v>
      </c>
      <c r="R336" s="348" t="s">
        <v>17247</v>
      </c>
      <c r="S336" s="351">
        <v>0</v>
      </c>
      <c r="T336" s="351">
        <v>2022.88525390625</v>
      </c>
      <c r="U336" s="348" t="s">
        <v>18</v>
      </c>
      <c r="V336" s="348" t="s">
        <v>392</v>
      </c>
      <c r="W336" s="358">
        <v>3.1</v>
      </c>
      <c r="X336" s="354">
        <v>2</v>
      </c>
      <c r="Y336" s="354">
        <v>5.4</v>
      </c>
      <c r="Z336" s="354">
        <v>0</v>
      </c>
      <c r="AA336" s="359">
        <v>0.1</v>
      </c>
      <c r="AB336" s="176"/>
    </row>
    <row r="337" spans="1:28" s="75" customFormat="1" ht="14.4">
      <c r="A337" s="403" t="s">
        <v>17144</v>
      </c>
      <c r="B337" s="365" t="str">
        <f t="shared" si="10"/>
        <v>35</v>
      </c>
      <c r="C337" s="74" t="str">
        <f t="shared" si="11"/>
        <v>35045</v>
      </c>
      <c r="D337" s="74" t="str">
        <f>VLOOKUP(C337,fips_xref!$A$5:$B$16,2,FALSE)</f>
        <v>San Juan</v>
      </c>
      <c r="E337" s="74" t="s">
        <v>17370</v>
      </c>
      <c r="F337" s="348">
        <v>1168</v>
      </c>
      <c r="G337" s="348" t="s">
        <v>17244</v>
      </c>
      <c r="H337" s="348">
        <v>17</v>
      </c>
      <c r="I337" s="348" t="s">
        <v>17423</v>
      </c>
      <c r="J337" s="351">
        <v>36.914271999999997</v>
      </c>
      <c r="K337" s="351">
        <v>-107.67361099999999</v>
      </c>
      <c r="L337" s="348" t="s">
        <v>17424</v>
      </c>
      <c r="M337" s="348"/>
      <c r="N337" s="348">
        <v>6.7055997848510698</v>
      </c>
      <c r="O337" s="348">
        <v>700.92999267578102</v>
      </c>
      <c r="P337" s="348">
        <v>49.682399749755902</v>
      </c>
      <c r="Q337" s="348">
        <v>0.31089600000000001</v>
      </c>
      <c r="R337" s="348" t="s">
        <v>17247</v>
      </c>
      <c r="S337" s="351">
        <v>0</v>
      </c>
      <c r="T337" s="351">
        <v>2022.88525390625</v>
      </c>
      <c r="U337" s="348" t="s">
        <v>18</v>
      </c>
      <c r="V337" s="348" t="s">
        <v>392</v>
      </c>
      <c r="W337" s="358">
        <v>17.7</v>
      </c>
      <c r="X337" s="354">
        <v>11.8</v>
      </c>
      <c r="Y337" s="354">
        <v>31.5</v>
      </c>
      <c r="Z337" s="354">
        <v>0</v>
      </c>
      <c r="AA337" s="359">
        <v>0.5</v>
      </c>
      <c r="AB337" s="176"/>
    </row>
    <row r="338" spans="1:28" s="75" customFormat="1" ht="14.4">
      <c r="A338" s="403" t="s">
        <v>17144</v>
      </c>
      <c r="B338" s="365" t="str">
        <f t="shared" si="10"/>
        <v>35</v>
      </c>
      <c r="C338" s="74" t="str">
        <f t="shared" si="11"/>
        <v>35045</v>
      </c>
      <c r="D338" s="74" t="str">
        <f>VLOOKUP(C338,fips_xref!$A$5:$B$16,2,FALSE)</f>
        <v>San Juan</v>
      </c>
      <c r="E338" s="74" t="s">
        <v>17370</v>
      </c>
      <c r="F338" s="348">
        <v>1168</v>
      </c>
      <c r="G338" s="348" t="s">
        <v>17244</v>
      </c>
      <c r="H338" s="348">
        <v>18</v>
      </c>
      <c r="I338" s="348" t="s">
        <v>17308</v>
      </c>
      <c r="J338" s="351">
        <v>36.914271999999997</v>
      </c>
      <c r="K338" s="351">
        <v>-107.67361099999999</v>
      </c>
      <c r="L338" s="348" t="s">
        <v>17424</v>
      </c>
      <c r="M338" s="348"/>
      <c r="N338" s="348">
        <v>3.0480000972747798</v>
      </c>
      <c r="O338" s="348">
        <v>588.71002197265602</v>
      </c>
      <c r="P338" s="348">
        <v>1.85927999019623</v>
      </c>
      <c r="Q338" s="348">
        <v>0.25298399999999999</v>
      </c>
      <c r="R338" s="348" t="s">
        <v>17247</v>
      </c>
      <c r="S338" s="351">
        <v>0</v>
      </c>
      <c r="T338" s="351">
        <v>2022.88525390625</v>
      </c>
      <c r="U338" s="348" t="s">
        <v>18</v>
      </c>
      <c r="V338" s="348" t="s">
        <v>394</v>
      </c>
      <c r="W338" s="358">
        <v>0</v>
      </c>
      <c r="X338" s="354">
        <v>0.2</v>
      </c>
      <c r="Y338" s="354">
        <v>0</v>
      </c>
      <c r="Z338" s="354">
        <v>0</v>
      </c>
      <c r="AA338" s="359">
        <v>0</v>
      </c>
      <c r="AB338" s="176"/>
    </row>
    <row r="339" spans="1:28" s="75" customFormat="1" ht="14.4">
      <c r="A339" s="403" t="s">
        <v>17144</v>
      </c>
      <c r="B339" s="365" t="str">
        <f t="shared" si="10"/>
        <v>35</v>
      </c>
      <c r="C339" s="74" t="str">
        <f t="shared" si="11"/>
        <v>35045</v>
      </c>
      <c r="D339" s="74" t="str">
        <f>VLOOKUP(C339,fips_xref!$A$5:$B$16,2,FALSE)</f>
        <v>San Juan</v>
      </c>
      <c r="E339" s="74" t="s">
        <v>17370</v>
      </c>
      <c r="F339" s="348">
        <v>1168</v>
      </c>
      <c r="G339" s="348" t="s">
        <v>17244</v>
      </c>
      <c r="H339" s="348">
        <v>19</v>
      </c>
      <c r="I339" s="348" t="s">
        <v>17308</v>
      </c>
      <c r="J339" s="351">
        <v>36.914271999999997</v>
      </c>
      <c r="K339" s="351">
        <v>-107.67361099999999</v>
      </c>
      <c r="L339" s="348" t="s">
        <v>17424</v>
      </c>
      <c r="M339" s="348"/>
      <c r="N339" s="348">
        <v>3.0480000972747798</v>
      </c>
      <c r="O339" s="348">
        <v>588.71002197265602</v>
      </c>
      <c r="P339" s="348">
        <v>1.85927999019623</v>
      </c>
      <c r="Q339" s="348">
        <v>0.25298399999999999</v>
      </c>
      <c r="R339" s="348" t="s">
        <v>17247</v>
      </c>
      <c r="S339" s="351">
        <v>0</v>
      </c>
      <c r="T339" s="351">
        <v>2022.88525390625</v>
      </c>
      <c r="U339" s="348" t="s">
        <v>18</v>
      </c>
      <c r="V339" s="348" t="s">
        <v>394</v>
      </c>
      <c r="W339" s="358">
        <v>0</v>
      </c>
      <c r="X339" s="354">
        <v>2</v>
      </c>
      <c r="Y339" s="354">
        <v>0</v>
      </c>
      <c r="Z339" s="354">
        <v>0</v>
      </c>
      <c r="AA339" s="359">
        <v>0</v>
      </c>
      <c r="AB339" s="176"/>
    </row>
    <row r="340" spans="1:28" s="75" customFormat="1" ht="14.4">
      <c r="A340" s="403" t="s">
        <v>17144</v>
      </c>
      <c r="B340" s="365" t="str">
        <f t="shared" si="10"/>
        <v>35</v>
      </c>
      <c r="C340" s="74" t="str">
        <f t="shared" si="11"/>
        <v>35045</v>
      </c>
      <c r="D340" s="74" t="str">
        <f>VLOOKUP(C340,fips_xref!$A$5:$B$16,2,FALSE)</f>
        <v>San Juan</v>
      </c>
      <c r="E340" s="74" t="s">
        <v>17370</v>
      </c>
      <c r="F340" s="348">
        <v>1168</v>
      </c>
      <c r="G340" s="348" t="s">
        <v>17244</v>
      </c>
      <c r="H340" s="348">
        <v>22</v>
      </c>
      <c r="I340" s="348" t="s">
        <v>17308</v>
      </c>
      <c r="J340" s="351">
        <v>36.914721999999998</v>
      </c>
      <c r="K340" s="351">
        <v>-107.674167</v>
      </c>
      <c r="L340" s="348" t="s">
        <v>17424</v>
      </c>
      <c r="M340" s="348"/>
      <c r="N340" s="348">
        <v>3.0480000972747798</v>
      </c>
      <c r="O340" s="348">
        <v>0</v>
      </c>
      <c r="P340" s="348">
        <v>1.85927999019623</v>
      </c>
      <c r="Q340" s="348">
        <v>0</v>
      </c>
      <c r="R340" s="348" t="s">
        <v>17247</v>
      </c>
      <c r="S340" s="351">
        <v>0</v>
      </c>
      <c r="T340" s="351">
        <v>2024.61181640625</v>
      </c>
      <c r="U340" s="348" t="s">
        <v>18</v>
      </c>
      <c r="V340" s="348" t="s">
        <v>394</v>
      </c>
      <c r="W340" s="358">
        <v>0</v>
      </c>
      <c r="X340" s="354">
        <v>1.7</v>
      </c>
      <c r="Y340" s="354">
        <v>0</v>
      </c>
      <c r="Z340" s="354">
        <v>0</v>
      </c>
      <c r="AA340" s="359">
        <v>0</v>
      </c>
      <c r="AB340" s="176"/>
    </row>
    <row r="341" spans="1:28" s="75" customFormat="1" ht="14.4">
      <c r="A341" s="403" t="s">
        <v>17144</v>
      </c>
      <c r="B341" s="365" t="str">
        <f t="shared" si="10"/>
        <v>35</v>
      </c>
      <c r="C341" s="74" t="str">
        <f t="shared" si="11"/>
        <v>35045</v>
      </c>
      <c r="D341" s="74" t="str">
        <f>VLOOKUP(C341,fips_xref!$A$5:$B$16,2,FALSE)</f>
        <v>San Juan</v>
      </c>
      <c r="E341" s="74" t="s">
        <v>17370</v>
      </c>
      <c r="F341" s="348">
        <v>1168</v>
      </c>
      <c r="G341" s="348" t="s">
        <v>17249</v>
      </c>
      <c r="H341" s="348">
        <v>14</v>
      </c>
      <c r="I341" s="348" t="s">
        <v>4346</v>
      </c>
      <c r="J341" s="351">
        <v>36.914271999999997</v>
      </c>
      <c r="K341" s="351">
        <v>-107.67361099999999</v>
      </c>
      <c r="L341" s="348" t="s">
        <v>17424</v>
      </c>
      <c r="M341" s="348"/>
      <c r="N341" s="348">
        <v>0</v>
      </c>
      <c r="O341" s="348">
        <v>0</v>
      </c>
      <c r="P341" s="348">
        <v>0</v>
      </c>
      <c r="Q341" s="348">
        <v>0</v>
      </c>
      <c r="R341" s="348">
        <v>0</v>
      </c>
      <c r="S341" s="351">
        <v>0</v>
      </c>
      <c r="T341" s="351">
        <v>2022.88525390625</v>
      </c>
      <c r="U341" s="348" t="s">
        <v>18</v>
      </c>
      <c r="V341" s="348" t="s">
        <v>397</v>
      </c>
      <c r="W341" s="358">
        <v>0</v>
      </c>
      <c r="X341" s="354">
        <v>0.2</v>
      </c>
      <c r="Y341" s="354">
        <v>0</v>
      </c>
      <c r="Z341" s="354">
        <v>0</v>
      </c>
      <c r="AA341" s="359">
        <v>0</v>
      </c>
      <c r="AB341" s="176"/>
    </row>
    <row r="342" spans="1:28" s="75" customFormat="1" ht="14.4">
      <c r="A342" s="403" t="s">
        <v>17144</v>
      </c>
      <c r="B342" s="365" t="str">
        <f t="shared" si="10"/>
        <v>35</v>
      </c>
      <c r="C342" s="74" t="str">
        <f t="shared" si="11"/>
        <v>35045</v>
      </c>
      <c r="D342" s="74" t="str">
        <f>VLOOKUP(C342,fips_xref!$A$5:$B$16,2,FALSE)</f>
        <v>San Juan</v>
      </c>
      <c r="E342" s="74" t="s">
        <v>17370</v>
      </c>
      <c r="F342" s="348">
        <v>1168</v>
      </c>
      <c r="G342" s="348" t="s">
        <v>17249</v>
      </c>
      <c r="H342" s="348">
        <v>17</v>
      </c>
      <c r="I342" s="348" t="s">
        <v>17425</v>
      </c>
      <c r="J342" s="351">
        <v>36.914721999999998</v>
      </c>
      <c r="K342" s="351">
        <v>-107.674167</v>
      </c>
      <c r="L342" s="348" t="s">
        <v>17424</v>
      </c>
      <c r="M342" s="348"/>
      <c r="N342" s="348">
        <v>3.0480000972747798</v>
      </c>
      <c r="O342" s="348">
        <v>0</v>
      </c>
      <c r="P342" s="348">
        <v>0</v>
      </c>
      <c r="Q342" s="348">
        <v>0</v>
      </c>
      <c r="R342" s="348" t="s">
        <v>17426</v>
      </c>
      <c r="S342" s="351">
        <v>0</v>
      </c>
      <c r="T342" s="351">
        <v>2024.61181640625</v>
      </c>
      <c r="U342" s="348" t="s">
        <v>18</v>
      </c>
      <c r="V342" s="348" t="s">
        <v>403</v>
      </c>
      <c r="W342" s="358">
        <v>0</v>
      </c>
      <c r="X342" s="354">
        <v>0.1</v>
      </c>
      <c r="Y342" s="354">
        <v>0</v>
      </c>
      <c r="Z342" s="354">
        <v>0</v>
      </c>
      <c r="AA342" s="359">
        <v>0</v>
      </c>
      <c r="AB342" s="176"/>
    </row>
    <row r="343" spans="1:28" s="75" customFormat="1" ht="27">
      <c r="A343" s="403" t="s">
        <v>17144</v>
      </c>
      <c r="B343" s="365" t="str">
        <f t="shared" si="10"/>
        <v>35</v>
      </c>
      <c r="C343" s="74" t="str">
        <f t="shared" si="11"/>
        <v>35045</v>
      </c>
      <c r="D343" s="74" t="str">
        <f>VLOOKUP(C343,fips_xref!$A$5:$B$16,2,FALSE)</f>
        <v>San Juan</v>
      </c>
      <c r="E343" s="74" t="s">
        <v>17370</v>
      </c>
      <c r="F343" s="348">
        <v>1177</v>
      </c>
      <c r="G343" s="348" t="s">
        <v>17244</v>
      </c>
      <c r="H343" s="348">
        <v>1</v>
      </c>
      <c r="I343" s="348" t="s">
        <v>17427</v>
      </c>
      <c r="J343" s="351">
        <v>36.732235000000003</v>
      </c>
      <c r="K343" s="351">
        <v>-107.96774000000001</v>
      </c>
      <c r="L343" s="348" t="s">
        <v>17428</v>
      </c>
      <c r="M343" s="348"/>
      <c r="N343" s="348">
        <v>17.068799972534201</v>
      </c>
      <c r="O343" s="348">
        <v>672.03997802734398</v>
      </c>
      <c r="P343" s="348">
        <v>14.2341604232788</v>
      </c>
      <c r="Q343" s="348">
        <v>5.7607200000000001</v>
      </c>
      <c r="R343" s="348" t="s">
        <v>17247</v>
      </c>
      <c r="S343" s="351">
        <v>0</v>
      </c>
      <c r="T343" s="351">
        <v>1704.0615234375</v>
      </c>
      <c r="U343" s="348" t="s">
        <v>16</v>
      </c>
      <c r="V343" s="348" t="s">
        <v>388</v>
      </c>
      <c r="W343" s="358">
        <v>98.3</v>
      </c>
      <c r="X343" s="354">
        <v>1.3</v>
      </c>
      <c r="Y343" s="354">
        <v>4.7</v>
      </c>
      <c r="Z343" s="354">
        <v>0.3</v>
      </c>
      <c r="AA343" s="359">
        <v>3.5</v>
      </c>
      <c r="AB343" s="176"/>
    </row>
    <row r="344" spans="1:28" s="75" customFormat="1" ht="27">
      <c r="A344" s="403" t="s">
        <v>17144</v>
      </c>
      <c r="B344" s="365" t="str">
        <f t="shared" si="10"/>
        <v>35</v>
      </c>
      <c r="C344" s="74" t="str">
        <f t="shared" si="11"/>
        <v>35045</v>
      </c>
      <c r="D344" s="74" t="str">
        <f>VLOOKUP(C344,fips_xref!$A$5:$B$16,2,FALSE)</f>
        <v>San Juan</v>
      </c>
      <c r="E344" s="74" t="s">
        <v>17370</v>
      </c>
      <c r="F344" s="348">
        <v>1177</v>
      </c>
      <c r="G344" s="348" t="s">
        <v>17244</v>
      </c>
      <c r="H344" s="348">
        <v>2</v>
      </c>
      <c r="I344" s="348" t="s">
        <v>17429</v>
      </c>
      <c r="J344" s="351">
        <v>36.732388999999998</v>
      </c>
      <c r="K344" s="351">
        <v>-107.968081</v>
      </c>
      <c r="L344" s="348" t="s">
        <v>17428</v>
      </c>
      <c r="M344" s="348"/>
      <c r="N344" s="348">
        <v>13.7159996032715</v>
      </c>
      <c r="O344" s="348">
        <v>672.03997802734398</v>
      </c>
      <c r="P344" s="348">
        <v>40.812721252441399</v>
      </c>
      <c r="Q344" s="348">
        <v>1.9812000000000001</v>
      </c>
      <c r="R344" s="348" t="s">
        <v>17247</v>
      </c>
      <c r="S344" s="351">
        <v>0</v>
      </c>
      <c r="T344" s="351">
        <v>1701.54296875</v>
      </c>
      <c r="U344" s="348" t="s">
        <v>16</v>
      </c>
      <c r="V344" s="348" t="s">
        <v>388</v>
      </c>
      <c r="W344" s="358">
        <v>82.9</v>
      </c>
      <c r="X344" s="354">
        <v>1.3</v>
      </c>
      <c r="Y344" s="354">
        <v>9.6</v>
      </c>
      <c r="Z344" s="354">
        <v>0.3</v>
      </c>
      <c r="AA344" s="359">
        <v>3.5</v>
      </c>
      <c r="AB344" s="176"/>
    </row>
    <row r="345" spans="1:28" s="75" customFormat="1" ht="27">
      <c r="A345" s="403" t="s">
        <v>17144</v>
      </c>
      <c r="B345" s="365" t="str">
        <f t="shared" si="10"/>
        <v>35</v>
      </c>
      <c r="C345" s="74" t="str">
        <f t="shared" si="11"/>
        <v>35045</v>
      </c>
      <c r="D345" s="74" t="str">
        <f>VLOOKUP(C345,fips_xref!$A$5:$B$16,2,FALSE)</f>
        <v>San Juan</v>
      </c>
      <c r="E345" s="74" t="s">
        <v>17370</v>
      </c>
      <c r="F345" s="348">
        <v>1177</v>
      </c>
      <c r="G345" s="348" t="s">
        <v>17244</v>
      </c>
      <c r="H345" s="348">
        <v>3</v>
      </c>
      <c r="I345" s="348" t="s">
        <v>17429</v>
      </c>
      <c r="J345" s="351">
        <v>36.732405999999997</v>
      </c>
      <c r="K345" s="351">
        <v>-107.96741</v>
      </c>
      <c r="L345" s="348" t="s">
        <v>17428</v>
      </c>
      <c r="M345" s="348"/>
      <c r="N345" s="348">
        <v>13.7159996032715</v>
      </c>
      <c r="O345" s="348">
        <v>672.03997802734398</v>
      </c>
      <c r="P345" s="348">
        <v>40.812721252441399</v>
      </c>
      <c r="Q345" s="348">
        <v>1.9812000000000001</v>
      </c>
      <c r="R345" s="348" t="s">
        <v>17247</v>
      </c>
      <c r="S345" s="351">
        <v>0</v>
      </c>
      <c r="T345" s="351">
        <v>1703.3505859375</v>
      </c>
      <c r="U345" s="348" t="s">
        <v>16</v>
      </c>
      <c r="V345" s="348" t="s">
        <v>388</v>
      </c>
      <c r="W345" s="358">
        <v>79.3</v>
      </c>
      <c r="X345" s="354">
        <v>1.3</v>
      </c>
      <c r="Y345" s="354">
        <v>27</v>
      </c>
      <c r="Z345" s="354">
        <v>0.3</v>
      </c>
      <c r="AA345" s="359">
        <v>3.5</v>
      </c>
      <c r="AB345" s="176"/>
    </row>
    <row r="346" spans="1:28" s="75" customFormat="1" ht="14.4">
      <c r="A346" s="403" t="s">
        <v>17144</v>
      </c>
      <c r="B346" s="365" t="str">
        <f t="shared" si="10"/>
        <v>35</v>
      </c>
      <c r="C346" s="74" t="str">
        <f t="shared" si="11"/>
        <v>35045</v>
      </c>
      <c r="D346" s="74" t="str">
        <f>VLOOKUP(C346,fips_xref!$A$5:$B$16,2,FALSE)</f>
        <v>San Juan</v>
      </c>
      <c r="E346" s="74" t="s">
        <v>17370</v>
      </c>
      <c r="F346" s="348">
        <v>1177</v>
      </c>
      <c r="G346" s="348" t="s">
        <v>17244</v>
      </c>
      <c r="H346" s="348">
        <v>4</v>
      </c>
      <c r="I346" s="348" t="s">
        <v>17430</v>
      </c>
      <c r="J346" s="351">
        <v>36.730736</v>
      </c>
      <c r="K346" s="351">
        <v>-107.96854399999999</v>
      </c>
      <c r="L346" s="348" t="s">
        <v>17428</v>
      </c>
      <c r="M346" s="348"/>
      <c r="N346" s="348">
        <v>9.3878402709960902</v>
      </c>
      <c r="O346" s="348">
        <v>714.82000732421898</v>
      </c>
      <c r="P346" s="348">
        <v>30.4799995422363</v>
      </c>
      <c r="Q346" s="348">
        <v>1.0058400000000001</v>
      </c>
      <c r="R346" s="348" t="s">
        <v>17247</v>
      </c>
      <c r="S346" s="351">
        <v>0</v>
      </c>
      <c r="T346" s="351">
        <v>1699.18981933594</v>
      </c>
      <c r="U346" s="348" t="s">
        <v>16</v>
      </c>
      <c r="V346" s="348" t="s">
        <v>388</v>
      </c>
      <c r="W346" s="358">
        <v>63.7</v>
      </c>
      <c r="X346" s="354">
        <v>0.2</v>
      </c>
      <c r="Y346" s="354">
        <v>6.6</v>
      </c>
      <c r="Z346" s="354">
        <v>0.04</v>
      </c>
      <c r="AA346" s="359">
        <v>0.9</v>
      </c>
      <c r="AB346" s="176"/>
    </row>
    <row r="347" spans="1:28" s="75" customFormat="1" ht="14.4">
      <c r="A347" s="403" t="s">
        <v>17144</v>
      </c>
      <c r="B347" s="365" t="str">
        <f t="shared" si="10"/>
        <v>35</v>
      </c>
      <c r="C347" s="74" t="str">
        <f t="shared" si="11"/>
        <v>35045</v>
      </c>
      <c r="D347" s="74" t="str">
        <f>VLOOKUP(C347,fips_xref!$A$5:$B$16,2,FALSE)</f>
        <v>San Juan</v>
      </c>
      <c r="E347" s="74" t="s">
        <v>17370</v>
      </c>
      <c r="F347" s="348">
        <v>1177</v>
      </c>
      <c r="G347" s="348" t="s">
        <v>17244</v>
      </c>
      <c r="H347" s="348">
        <v>5</v>
      </c>
      <c r="I347" s="348" t="s">
        <v>17430</v>
      </c>
      <c r="J347" s="351">
        <v>36.730691999999998</v>
      </c>
      <c r="K347" s="351">
        <v>-107.968543</v>
      </c>
      <c r="L347" s="348" t="s">
        <v>17428</v>
      </c>
      <c r="M347" s="348"/>
      <c r="N347" s="348">
        <v>9.3878402709960902</v>
      </c>
      <c r="O347" s="348">
        <v>714.82000732421898</v>
      </c>
      <c r="P347" s="348">
        <v>30.4799995422363</v>
      </c>
      <c r="Q347" s="348">
        <v>1.0058400000000001</v>
      </c>
      <c r="R347" s="348" t="s">
        <v>17247</v>
      </c>
      <c r="S347" s="351">
        <v>0</v>
      </c>
      <c r="T347" s="351">
        <v>1698.99438476563</v>
      </c>
      <c r="U347" s="348" t="s">
        <v>16</v>
      </c>
      <c r="V347" s="348" t="s">
        <v>388</v>
      </c>
      <c r="W347" s="358">
        <v>52.8</v>
      </c>
      <c r="X347" s="354">
        <v>0.2</v>
      </c>
      <c r="Y347" s="354">
        <v>5.0999999999999996</v>
      </c>
      <c r="Z347" s="354">
        <v>0.04</v>
      </c>
      <c r="AA347" s="359">
        <v>0.8</v>
      </c>
      <c r="AB347" s="176"/>
    </row>
    <row r="348" spans="1:28" s="75" customFormat="1" ht="14.4">
      <c r="A348" s="403" t="s">
        <v>17144</v>
      </c>
      <c r="B348" s="365" t="str">
        <f t="shared" si="10"/>
        <v>35</v>
      </c>
      <c r="C348" s="74" t="str">
        <f t="shared" si="11"/>
        <v>35045</v>
      </c>
      <c r="D348" s="74" t="str">
        <f>VLOOKUP(C348,fips_xref!$A$5:$B$16,2,FALSE)</f>
        <v>San Juan</v>
      </c>
      <c r="E348" s="74" t="s">
        <v>17370</v>
      </c>
      <c r="F348" s="348">
        <v>1177</v>
      </c>
      <c r="G348" s="348" t="s">
        <v>17244</v>
      </c>
      <c r="H348" s="348">
        <v>6</v>
      </c>
      <c r="I348" s="348" t="s">
        <v>17430</v>
      </c>
      <c r="J348" s="351">
        <v>36.730637000000002</v>
      </c>
      <c r="K348" s="351">
        <v>-107.968552</v>
      </c>
      <c r="L348" s="348" t="s">
        <v>17428</v>
      </c>
      <c r="M348" s="348"/>
      <c r="N348" s="348">
        <v>9.3878402709960902</v>
      </c>
      <c r="O348" s="348">
        <v>714.82000732421898</v>
      </c>
      <c r="P348" s="348">
        <v>30.4799995422363</v>
      </c>
      <c r="Q348" s="348">
        <v>1.0058400000000001</v>
      </c>
      <c r="R348" s="348" t="s">
        <v>17247</v>
      </c>
      <c r="S348" s="351">
        <v>0</v>
      </c>
      <c r="T348" s="351">
        <v>1698.75122070313</v>
      </c>
      <c r="U348" s="348" t="s">
        <v>16</v>
      </c>
      <c r="V348" s="348" t="s">
        <v>388</v>
      </c>
      <c r="W348" s="358">
        <v>52.4</v>
      </c>
      <c r="X348" s="354">
        <v>0.2</v>
      </c>
      <c r="Y348" s="354">
        <v>4.9000000000000004</v>
      </c>
      <c r="Z348" s="354">
        <v>0.04</v>
      </c>
      <c r="AA348" s="359">
        <v>0.9</v>
      </c>
      <c r="AB348" s="176"/>
    </row>
    <row r="349" spans="1:28" s="75" customFormat="1" ht="14.4">
      <c r="A349" s="403" t="s">
        <v>17144</v>
      </c>
      <c r="B349" s="365" t="str">
        <f t="shared" si="10"/>
        <v>35</v>
      </c>
      <c r="C349" s="74" t="str">
        <f t="shared" si="11"/>
        <v>35039</v>
      </c>
      <c r="D349" s="74" t="str">
        <f>VLOOKUP(C349,fips_xref!$A$5:$B$16,2,FALSE)</f>
        <v>Rio Arriba</v>
      </c>
      <c r="E349" s="74" t="s">
        <v>17270</v>
      </c>
      <c r="F349" s="348">
        <v>1177</v>
      </c>
      <c r="G349" s="348" t="s">
        <v>17244</v>
      </c>
      <c r="H349" s="348">
        <v>7</v>
      </c>
      <c r="I349" s="348" t="s">
        <v>17430</v>
      </c>
      <c r="J349" s="351">
        <v>36.751494000000001</v>
      </c>
      <c r="K349" s="351">
        <v>-106.96123</v>
      </c>
      <c r="L349" s="348" t="s">
        <v>17428</v>
      </c>
      <c r="M349" s="348"/>
      <c r="N349" s="348">
        <v>9.3878402709960902</v>
      </c>
      <c r="O349" s="348">
        <v>714.82000732421898</v>
      </c>
      <c r="P349" s="348">
        <v>30.4799995422363</v>
      </c>
      <c r="Q349" s="348">
        <v>1.0058400000000001</v>
      </c>
      <c r="R349" s="348" t="s">
        <v>17247</v>
      </c>
      <c r="S349" s="351">
        <v>0</v>
      </c>
      <c r="T349" s="351">
        <v>2299.55908203125</v>
      </c>
      <c r="U349" s="348" t="s">
        <v>16</v>
      </c>
      <c r="V349" s="348" t="s">
        <v>388</v>
      </c>
      <c r="W349" s="358">
        <v>61.9</v>
      </c>
      <c r="X349" s="354">
        <v>0.2</v>
      </c>
      <c r="Y349" s="354">
        <v>4.0999999999999996</v>
      </c>
      <c r="Z349" s="354">
        <v>0.04</v>
      </c>
      <c r="AA349" s="359">
        <v>0.9</v>
      </c>
      <c r="AB349" s="176"/>
    </row>
    <row r="350" spans="1:28" s="75" customFormat="1" ht="27">
      <c r="A350" s="403" t="s">
        <v>17144</v>
      </c>
      <c r="B350" s="365" t="str">
        <f t="shared" si="10"/>
        <v>35</v>
      </c>
      <c r="C350" s="74" t="str">
        <f t="shared" si="11"/>
        <v>35045</v>
      </c>
      <c r="D350" s="74" t="str">
        <f>VLOOKUP(C350,fips_xref!$A$5:$B$16,2,FALSE)</f>
        <v>San Juan</v>
      </c>
      <c r="E350" s="74" t="s">
        <v>17370</v>
      </c>
      <c r="F350" s="348">
        <v>1177</v>
      </c>
      <c r="G350" s="348" t="s">
        <v>17244</v>
      </c>
      <c r="H350" s="348">
        <v>11</v>
      </c>
      <c r="I350" s="348" t="s">
        <v>17431</v>
      </c>
      <c r="J350" s="351">
        <v>36.731248999999998</v>
      </c>
      <c r="K350" s="351">
        <v>-107.967556</v>
      </c>
      <c r="L350" s="348" t="s">
        <v>17428</v>
      </c>
      <c r="M350" s="348"/>
      <c r="N350" s="348">
        <v>4.6634402275085396</v>
      </c>
      <c r="O350" s="348">
        <v>560.92999267578102</v>
      </c>
      <c r="P350" s="348">
        <v>4.3586401939392099</v>
      </c>
      <c r="Q350" s="348">
        <v>0.4572</v>
      </c>
      <c r="R350" s="348" t="s">
        <v>17247</v>
      </c>
      <c r="S350" s="351">
        <v>0</v>
      </c>
      <c r="T350" s="351">
        <v>1700.578125</v>
      </c>
      <c r="U350" s="348" t="s">
        <v>16</v>
      </c>
      <c r="V350" s="348" t="s">
        <v>404</v>
      </c>
      <c r="W350" s="358">
        <v>0.7</v>
      </c>
      <c r="X350" s="354">
        <v>0.04</v>
      </c>
      <c r="Y350" s="354">
        <v>0.2</v>
      </c>
      <c r="Z350" s="354">
        <v>0</v>
      </c>
      <c r="AA350" s="359">
        <v>0</v>
      </c>
      <c r="AB350" s="176"/>
    </row>
    <row r="351" spans="1:28" s="75" customFormat="1" ht="27">
      <c r="A351" s="403" t="s">
        <v>17144</v>
      </c>
      <c r="B351" s="365" t="str">
        <f t="shared" si="10"/>
        <v>35</v>
      </c>
      <c r="C351" s="74" t="str">
        <f t="shared" si="11"/>
        <v>35045</v>
      </c>
      <c r="D351" s="74" t="str">
        <f>VLOOKUP(C351,fips_xref!$A$5:$B$16,2,FALSE)</f>
        <v>San Juan</v>
      </c>
      <c r="E351" s="74" t="s">
        <v>17370</v>
      </c>
      <c r="F351" s="348">
        <v>1177</v>
      </c>
      <c r="G351" s="348" t="s">
        <v>17244</v>
      </c>
      <c r="H351" s="348">
        <v>12</v>
      </c>
      <c r="I351" s="348" t="s">
        <v>17432</v>
      </c>
      <c r="J351" s="351">
        <v>36.731586</v>
      </c>
      <c r="K351" s="351">
        <v>-107.967715</v>
      </c>
      <c r="L351" s="348" t="s">
        <v>17428</v>
      </c>
      <c r="M351" s="348"/>
      <c r="N351" s="348">
        <v>9.1440000534057599</v>
      </c>
      <c r="O351" s="348">
        <v>560.92999267578102</v>
      </c>
      <c r="P351" s="348">
        <v>6.4008002281189</v>
      </c>
      <c r="Q351" s="348">
        <v>1.09728</v>
      </c>
      <c r="R351" s="348" t="s">
        <v>17247</v>
      </c>
      <c r="S351" s="351">
        <v>0</v>
      </c>
      <c r="T351" s="351">
        <v>1704.814453125</v>
      </c>
      <c r="U351" s="348" t="s">
        <v>16</v>
      </c>
      <c r="V351" s="348" t="s">
        <v>404</v>
      </c>
      <c r="W351" s="358">
        <v>3.7</v>
      </c>
      <c r="X351" s="354">
        <v>0.1</v>
      </c>
      <c r="Y351" s="354">
        <v>1.1000000000000001</v>
      </c>
      <c r="Z351" s="354">
        <v>0.03</v>
      </c>
      <c r="AA351" s="359">
        <v>0</v>
      </c>
      <c r="AB351" s="176"/>
    </row>
    <row r="352" spans="1:28" s="75" customFormat="1" ht="14.4">
      <c r="A352" s="403" t="s">
        <v>17144</v>
      </c>
      <c r="B352" s="365" t="str">
        <f t="shared" si="10"/>
        <v>35</v>
      </c>
      <c r="C352" s="74" t="str">
        <f t="shared" si="11"/>
        <v>35045</v>
      </c>
      <c r="D352" s="74" t="str">
        <f>VLOOKUP(C352,fips_xref!$A$5:$B$16,2,FALSE)</f>
        <v>San Juan</v>
      </c>
      <c r="E352" s="74" t="s">
        <v>17370</v>
      </c>
      <c r="F352" s="348">
        <v>1177</v>
      </c>
      <c r="G352" s="348" t="s">
        <v>17249</v>
      </c>
      <c r="H352" s="348">
        <v>16</v>
      </c>
      <c r="I352" s="348" t="s">
        <v>17433</v>
      </c>
      <c r="J352" s="351">
        <v>36.731382000000004</v>
      </c>
      <c r="K352" s="351">
        <v>-107.967595</v>
      </c>
      <c r="L352" s="348" t="s">
        <v>17428</v>
      </c>
      <c r="M352" s="348"/>
      <c r="N352" s="348">
        <v>0</v>
      </c>
      <c r="O352" s="348">
        <v>0</v>
      </c>
      <c r="P352" s="348">
        <v>0</v>
      </c>
      <c r="Q352" s="348">
        <v>0</v>
      </c>
      <c r="R352" s="348">
        <v>0</v>
      </c>
      <c r="S352" s="351">
        <v>0</v>
      </c>
      <c r="T352" s="351">
        <v>1701.85803222656</v>
      </c>
      <c r="U352" s="348" t="s">
        <v>16</v>
      </c>
      <c r="V352" s="348" t="s">
        <v>397</v>
      </c>
      <c r="W352" s="358">
        <v>0</v>
      </c>
      <c r="X352" s="354">
        <v>37.9</v>
      </c>
      <c r="Y352" s="354">
        <v>0</v>
      </c>
      <c r="Z352" s="354">
        <v>0</v>
      </c>
      <c r="AA352" s="359">
        <v>0</v>
      </c>
      <c r="AB352" s="176"/>
    </row>
    <row r="353" spans="1:28" s="75" customFormat="1" ht="14.4">
      <c r="A353" s="403" t="s">
        <v>17144</v>
      </c>
      <c r="B353" s="365" t="str">
        <f t="shared" si="10"/>
        <v>35</v>
      </c>
      <c r="C353" s="74" t="str">
        <f t="shared" si="11"/>
        <v>35045</v>
      </c>
      <c r="D353" s="74" t="str">
        <f>VLOOKUP(C353,fips_xref!$A$5:$B$16,2,FALSE)</f>
        <v>San Juan</v>
      </c>
      <c r="E353" s="74" t="s">
        <v>17370</v>
      </c>
      <c r="F353" s="348">
        <v>1177</v>
      </c>
      <c r="G353" s="348" t="s">
        <v>17249</v>
      </c>
      <c r="H353" s="348">
        <v>29</v>
      </c>
      <c r="I353" s="348" t="s">
        <v>17434</v>
      </c>
      <c r="J353" s="351">
        <v>36.731382000000004</v>
      </c>
      <c r="K353" s="351">
        <v>-107.967595</v>
      </c>
      <c r="L353" s="348" t="s">
        <v>17428</v>
      </c>
      <c r="M353" s="348"/>
      <c r="N353" s="348">
        <v>0</v>
      </c>
      <c r="O353" s="348">
        <v>0</v>
      </c>
      <c r="P353" s="348">
        <v>0</v>
      </c>
      <c r="Q353" s="348">
        <v>0</v>
      </c>
      <c r="R353" s="348">
        <v>0</v>
      </c>
      <c r="S353" s="351">
        <v>0</v>
      </c>
      <c r="T353" s="351">
        <v>1701.85803222656</v>
      </c>
      <c r="U353" s="348" t="s">
        <v>16</v>
      </c>
      <c r="V353" s="348" t="s">
        <v>397</v>
      </c>
      <c r="W353" s="358">
        <v>10</v>
      </c>
      <c r="X353" s="354">
        <v>10</v>
      </c>
      <c r="Y353" s="354">
        <v>10</v>
      </c>
      <c r="Z353" s="354">
        <v>0</v>
      </c>
      <c r="AA353" s="359">
        <v>0</v>
      </c>
      <c r="AB353" s="176"/>
    </row>
    <row r="354" spans="1:28" s="75" customFormat="1" ht="14.4">
      <c r="A354" s="403" t="s">
        <v>17144</v>
      </c>
      <c r="B354" s="365" t="str">
        <f t="shared" si="10"/>
        <v>35</v>
      </c>
      <c r="C354" s="74" t="str">
        <f t="shared" si="11"/>
        <v>35045</v>
      </c>
      <c r="D354" s="74" t="str">
        <f>VLOOKUP(C354,fips_xref!$A$5:$B$16,2,FALSE)</f>
        <v>San Juan</v>
      </c>
      <c r="E354" s="74" t="s">
        <v>17370</v>
      </c>
      <c r="F354" s="348">
        <v>1181</v>
      </c>
      <c r="G354" s="348" t="s">
        <v>17244</v>
      </c>
      <c r="H354" s="348">
        <v>1</v>
      </c>
      <c r="I354" s="348" t="s">
        <v>17435</v>
      </c>
      <c r="J354" s="351">
        <v>36.881348000000003</v>
      </c>
      <c r="K354" s="351">
        <v>-107.901132</v>
      </c>
      <c r="L354" s="348" t="s">
        <v>17436</v>
      </c>
      <c r="M354" s="348"/>
      <c r="N354" s="348">
        <v>10.668000221252401</v>
      </c>
      <c r="O354" s="348">
        <v>794.260009765625</v>
      </c>
      <c r="P354" s="348">
        <v>88.340187072753906</v>
      </c>
      <c r="Q354" s="348">
        <v>0.33528000000000002</v>
      </c>
      <c r="R354" s="348" t="s">
        <v>17247</v>
      </c>
      <c r="S354" s="351">
        <v>0</v>
      </c>
      <c r="T354" s="351">
        <v>1853.48767089844</v>
      </c>
      <c r="U354" s="348" t="s">
        <v>213</v>
      </c>
      <c r="V354" s="348" t="s">
        <v>390</v>
      </c>
      <c r="W354" s="358">
        <v>14.667999999999999</v>
      </c>
      <c r="X354" s="354">
        <v>4.8890000000000002</v>
      </c>
      <c r="Y354" s="354">
        <v>40.744</v>
      </c>
      <c r="Z354" s="354">
        <v>0</v>
      </c>
      <c r="AA354" s="359">
        <v>0.312</v>
      </c>
      <c r="AB354" s="176"/>
    </row>
    <row r="355" spans="1:28" s="75" customFormat="1" ht="14.4">
      <c r="A355" s="403" t="s">
        <v>17144</v>
      </c>
      <c r="B355" s="365" t="str">
        <f t="shared" si="10"/>
        <v>35</v>
      </c>
      <c r="C355" s="74" t="str">
        <f t="shared" si="11"/>
        <v>35045</v>
      </c>
      <c r="D355" s="74" t="str">
        <f>VLOOKUP(C355,fips_xref!$A$5:$B$16,2,FALSE)</f>
        <v>San Juan</v>
      </c>
      <c r="E355" s="74" t="s">
        <v>17370</v>
      </c>
      <c r="F355" s="348">
        <v>1181</v>
      </c>
      <c r="G355" s="348" t="s">
        <v>17244</v>
      </c>
      <c r="H355" s="348">
        <v>2</v>
      </c>
      <c r="I355" s="348" t="s">
        <v>17435</v>
      </c>
      <c r="J355" s="351">
        <v>36.881348000000003</v>
      </c>
      <c r="K355" s="351">
        <v>-107.901132</v>
      </c>
      <c r="L355" s="348" t="s">
        <v>17436</v>
      </c>
      <c r="M355" s="348"/>
      <c r="N355" s="348">
        <v>10.668000221252401</v>
      </c>
      <c r="O355" s="348">
        <v>794.260009765625</v>
      </c>
      <c r="P355" s="348">
        <v>44.171615600585902</v>
      </c>
      <c r="Q355" s="348">
        <v>0.33528000000000002</v>
      </c>
      <c r="R355" s="348" t="s">
        <v>17247</v>
      </c>
      <c r="S355" s="351">
        <v>0</v>
      </c>
      <c r="T355" s="351">
        <v>1853.48767089844</v>
      </c>
      <c r="U355" s="348" t="s">
        <v>213</v>
      </c>
      <c r="V355" s="348" t="s">
        <v>390</v>
      </c>
      <c r="W355" s="358">
        <v>28.204999999999998</v>
      </c>
      <c r="X355" s="354">
        <v>7.3719999999999999</v>
      </c>
      <c r="Y355" s="354">
        <v>47.115000000000002</v>
      </c>
      <c r="Z355" s="354">
        <v>0</v>
      </c>
      <c r="AA355" s="359">
        <v>0.59799999999999998</v>
      </c>
      <c r="AB355" s="176"/>
    </row>
    <row r="356" spans="1:28" s="75" customFormat="1" ht="14.4">
      <c r="A356" s="403" t="s">
        <v>17144</v>
      </c>
      <c r="B356" s="365" t="str">
        <f t="shared" si="10"/>
        <v>35</v>
      </c>
      <c r="C356" s="74" t="str">
        <f t="shared" si="11"/>
        <v>35045</v>
      </c>
      <c r="D356" s="74" t="str">
        <f>VLOOKUP(C356,fips_xref!$A$5:$B$16,2,FALSE)</f>
        <v>San Juan</v>
      </c>
      <c r="E356" s="74" t="s">
        <v>17370</v>
      </c>
      <c r="F356" s="348">
        <v>1181</v>
      </c>
      <c r="G356" s="348" t="s">
        <v>17244</v>
      </c>
      <c r="H356" s="348">
        <v>4</v>
      </c>
      <c r="I356" s="348" t="s">
        <v>17435</v>
      </c>
      <c r="J356" s="351">
        <v>36.881348000000003</v>
      </c>
      <c r="K356" s="351">
        <v>-107.901132</v>
      </c>
      <c r="L356" s="348" t="s">
        <v>17436</v>
      </c>
      <c r="M356" s="348"/>
      <c r="N356" s="348">
        <v>10.668000221252401</v>
      </c>
      <c r="O356" s="348">
        <v>794.260009765625</v>
      </c>
      <c r="P356" s="348">
        <v>88.340187072753906</v>
      </c>
      <c r="Q356" s="348">
        <v>0.33528000000000002</v>
      </c>
      <c r="R356" s="348" t="s">
        <v>17247</v>
      </c>
      <c r="S356" s="351">
        <v>0</v>
      </c>
      <c r="T356" s="351">
        <v>1853.48767089844</v>
      </c>
      <c r="U356" s="348" t="s">
        <v>213</v>
      </c>
      <c r="V356" s="348" t="s">
        <v>390</v>
      </c>
      <c r="W356" s="358">
        <v>8.06</v>
      </c>
      <c r="X356" s="354">
        <v>2.6869999999999998</v>
      </c>
      <c r="Y356" s="354">
        <v>22.39</v>
      </c>
      <c r="Z356" s="354">
        <v>0</v>
      </c>
      <c r="AA356" s="359">
        <v>0.17199999999999999</v>
      </c>
      <c r="AB356" s="176"/>
    </row>
    <row r="357" spans="1:28" s="75" customFormat="1" ht="14.4">
      <c r="A357" s="403" t="s">
        <v>17144</v>
      </c>
      <c r="B357" s="365" t="str">
        <f t="shared" si="10"/>
        <v>35</v>
      </c>
      <c r="C357" s="74" t="str">
        <f t="shared" si="11"/>
        <v>35045</v>
      </c>
      <c r="D357" s="74" t="str">
        <f>VLOOKUP(C357,fips_xref!$A$5:$B$16,2,FALSE)</f>
        <v>San Juan</v>
      </c>
      <c r="E357" s="74" t="s">
        <v>17370</v>
      </c>
      <c r="F357" s="348">
        <v>1181</v>
      </c>
      <c r="G357" s="348" t="s">
        <v>17249</v>
      </c>
      <c r="H357" s="348">
        <v>1</v>
      </c>
      <c r="I357" s="348" t="s">
        <v>17154</v>
      </c>
      <c r="J357" s="351">
        <v>36.881653</v>
      </c>
      <c r="K357" s="351">
        <v>-107.90173299999999</v>
      </c>
      <c r="L357" s="348" t="s">
        <v>17436</v>
      </c>
      <c r="M357" s="348"/>
      <c r="N357" s="348">
        <v>0</v>
      </c>
      <c r="O357" s="348">
        <v>0</v>
      </c>
      <c r="P357" s="348">
        <v>0</v>
      </c>
      <c r="Q357" s="348">
        <v>0</v>
      </c>
      <c r="R357" s="348">
        <v>0</v>
      </c>
      <c r="S357" s="351">
        <v>0</v>
      </c>
      <c r="T357" s="351">
        <v>1853.48034667969</v>
      </c>
      <c r="U357" s="348" t="s">
        <v>213</v>
      </c>
      <c r="V357" s="348" t="s">
        <v>397</v>
      </c>
      <c r="W357" s="358">
        <v>0</v>
      </c>
      <c r="X357" s="354">
        <v>5.8220000000000001</v>
      </c>
      <c r="Y357" s="354">
        <v>0</v>
      </c>
      <c r="Z357" s="354">
        <v>0</v>
      </c>
      <c r="AA357" s="359">
        <v>0</v>
      </c>
      <c r="AB357" s="176"/>
    </row>
    <row r="358" spans="1:28" s="75" customFormat="1" ht="14.4">
      <c r="A358" s="403" t="s">
        <v>17144</v>
      </c>
      <c r="B358" s="365" t="str">
        <f t="shared" si="10"/>
        <v>35</v>
      </c>
      <c r="C358" s="74" t="str">
        <f t="shared" si="11"/>
        <v>35045</v>
      </c>
      <c r="D358" s="74" t="str">
        <f>VLOOKUP(C358,fips_xref!$A$5:$B$16,2,FALSE)</f>
        <v>San Juan</v>
      </c>
      <c r="E358" s="74" t="s">
        <v>17370</v>
      </c>
      <c r="F358" s="348">
        <v>1181</v>
      </c>
      <c r="G358" s="348" t="s">
        <v>17249</v>
      </c>
      <c r="H358" s="348">
        <v>2</v>
      </c>
      <c r="I358" s="348" t="s">
        <v>17437</v>
      </c>
      <c r="J358" s="351">
        <v>36.881653</v>
      </c>
      <c r="K358" s="351">
        <v>-107.90173299999999</v>
      </c>
      <c r="L358" s="348" t="s">
        <v>17436</v>
      </c>
      <c r="M358" s="348"/>
      <c r="N358" s="348">
        <v>0</v>
      </c>
      <c r="O358" s="348">
        <v>0</v>
      </c>
      <c r="P358" s="348">
        <v>0</v>
      </c>
      <c r="Q358" s="348">
        <v>0</v>
      </c>
      <c r="R358" s="348">
        <v>0</v>
      </c>
      <c r="S358" s="351">
        <v>0</v>
      </c>
      <c r="T358" s="351">
        <v>1853.48034667969</v>
      </c>
      <c r="U358" s="348" t="s">
        <v>213</v>
      </c>
      <c r="V358" s="348" t="s">
        <v>403</v>
      </c>
      <c r="W358" s="358">
        <v>0</v>
      </c>
      <c r="X358" s="354">
        <v>0.26</v>
      </c>
      <c r="Y358" s="354">
        <v>0</v>
      </c>
      <c r="Z358" s="354">
        <v>0</v>
      </c>
      <c r="AA358" s="359">
        <v>0</v>
      </c>
      <c r="AB358" s="176"/>
    </row>
    <row r="359" spans="1:28" s="75" customFormat="1" ht="14.4">
      <c r="A359" s="403" t="s">
        <v>17144</v>
      </c>
      <c r="B359" s="365" t="str">
        <f t="shared" si="10"/>
        <v>35</v>
      </c>
      <c r="C359" s="74" t="str">
        <f t="shared" si="11"/>
        <v>35045</v>
      </c>
      <c r="D359" s="74" t="str">
        <f>VLOOKUP(C359,fips_xref!$A$5:$B$16,2,FALSE)</f>
        <v>San Juan</v>
      </c>
      <c r="E359" s="74" t="s">
        <v>17370</v>
      </c>
      <c r="F359" s="348">
        <v>1181</v>
      </c>
      <c r="G359" s="348" t="s">
        <v>17249</v>
      </c>
      <c r="H359" s="348">
        <v>3</v>
      </c>
      <c r="I359" s="348" t="s">
        <v>17321</v>
      </c>
      <c r="J359" s="351">
        <v>36.881653</v>
      </c>
      <c r="K359" s="351">
        <v>-107.90173299999999</v>
      </c>
      <c r="L359" s="348" t="s">
        <v>17436</v>
      </c>
      <c r="M359" s="348"/>
      <c r="N359" s="348">
        <v>0</v>
      </c>
      <c r="O359" s="348">
        <v>0</v>
      </c>
      <c r="P359" s="348">
        <v>0</v>
      </c>
      <c r="Q359" s="348">
        <v>0</v>
      </c>
      <c r="R359" s="348">
        <v>0</v>
      </c>
      <c r="S359" s="351">
        <v>0</v>
      </c>
      <c r="T359" s="351">
        <v>1853.48034667969</v>
      </c>
      <c r="U359" s="348" t="s">
        <v>213</v>
      </c>
      <c r="V359" s="348" t="s">
        <v>403</v>
      </c>
      <c r="W359" s="358">
        <v>0</v>
      </c>
      <c r="X359" s="354">
        <v>0.42</v>
      </c>
      <c r="Y359" s="354">
        <v>0</v>
      </c>
      <c r="Z359" s="354">
        <v>0</v>
      </c>
      <c r="AA359" s="359">
        <v>0</v>
      </c>
      <c r="AB359" s="176"/>
    </row>
    <row r="360" spans="1:28" s="75" customFormat="1" ht="14.4">
      <c r="A360" s="403" t="s">
        <v>17144</v>
      </c>
      <c r="B360" s="365" t="str">
        <f t="shared" si="10"/>
        <v>35</v>
      </c>
      <c r="C360" s="74" t="str">
        <f t="shared" si="11"/>
        <v>35045</v>
      </c>
      <c r="D360" s="74" t="str">
        <f>VLOOKUP(C360,fips_xref!$A$5:$B$16,2,FALSE)</f>
        <v>San Juan</v>
      </c>
      <c r="E360" s="74" t="s">
        <v>17370</v>
      </c>
      <c r="F360" s="348">
        <v>1182</v>
      </c>
      <c r="G360" s="348" t="s">
        <v>17244</v>
      </c>
      <c r="H360" s="348">
        <v>1</v>
      </c>
      <c r="I360" s="348" t="s">
        <v>17438</v>
      </c>
      <c r="J360" s="351">
        <v>36.727528</v>
      </c>
      <c r="K360" s="351">
        <v>-107.95563900000001</v>
      </c>
      <c r="L360" s="348" t="s">
        <v>17439</v>
      </c>
      <c r="M360" s="348"/>
      <c r="N360" s="348">
        <v>5.8826398849487296</v>
      </c>
      <c r="O360" s="348">
        <v>519.260009765625</v>
      </c>
      <c r="P360" s="348">
        <v>7.1323199272155797</v>
      </c>
      <c r="Q360" s="348">
        <v>0.35052</v>
      </c>
      <c r="R360" s="348" t="s">
        <v>17247</v>
      </c>
      <c r="S360" s="351">
        <v>0</v>
      </c>
      <c r="T360" s="351">
        <v>1698.73278808594</v>
      </c>
      <c r="U360" s="348" t="s">
        <v>16</v>
      </c>
      <c r="V360" s="348" t="s">
        <v>407</v>
      </c>
      <c r="W360" s="358">
        <v>2.74</v>
      </c>
      <c r="X360" s="354">
        <v>0</v>
      </c>
      <c r="Y360" s="354">
        <v>0.39100000000000001</v>
      </c>
      <c r="Z360" s="354">
        <v>0.21</v>
      </c>
      <c r="AA360" s="359">
        <v>0.112</v>
      </c>
      <c r="AB360" s="176"/>
    </row>
    <row r="361" spans="1:28" s="75" customFormat="1" ht="14.4">
      <c r="A361" s="403" t="s">
        <v>17144</v>
      </c>
      <c r="B361" s="365" t="str">
        <f t="shared" si="10"/>
        <v>35</v>
      </c>
      <c r="C361" s="74" t="str">
        <f t="shared" si="11"/>
        <v>35045</v>
      </c>
      <c r="D361" s="74" t="str">
        <f>VLOOKUP(C361,fips_xref!$A$5:$B$16,2,FALSE)</f>
        <v>San Juan</v>
      </c>
      <c r="E361" s="74" t="s">
        <v>17370</v>
      </c>
      <c r="F361" s="348">
        <v>1182</v>
      </c>
      <c r="G361" s="348" t="s">
        <v>17244</v>
      </c>
      <c r="H361" s="348">
        <v>3</v>
      </c>
      <c r="I361" s="348" t="s">
        <v>17440</v>
      </c>
      <c r="J361" s="351">
        <v>36.731661000000003</v>
      </c>
      <c r="K361" s="351">
        <v>-107.956407</v>
      </c>
      <c r="L361" s="348" t="s">
        <v>17439</v>
      </c>
      <c r="M361" s="348"/>
      <c r="N361" s="348">
        <v>12.1920003890991</v>
      </c>
      <c r="O361" s="348">
        <v>324.70999145507801</v>
      </c>
      <c r="P361" s="348">
        <v>41.663112640380902</v>
      </c>
      <c r="Q361" s="348">
        <v>0.74980800000000003</v>
      </c>
      <c r="R361" s="348" t="s">
        <v>17247</v>
      </c>
      <c r="S361" s="351">
        <v>0</v>
      </c>
      <c r="T361" s="351">
        <v>1709.064453125</v>
      </c>
      <c r="U361" s="348" t="s">
        <v>16</v>
      </c>
      <c r="V361" s="348" t="s">
        <v>411</v>
      </c>
      <c r="W361" s="358">
        <v>0</v>
      </c>
      <c r="X361" s="354">
        <v>3.9420000000000002</v>
      </c>
      <c r="Y361" s="354">
        <v>0</v>
      </c>
      <c r="Z361" s="354">
        <v>0</v>
      </c>
      <c r="AA361" s="359">
        <v>0</v>
      </c>
      <c r="AB361" s="176"/>
    </row>
    <row r="362" spans="1:28" s="75" customFormat="1" ht="14.4">
      <c r="A362" s="403" t="s">
        <v>17144</v>
      </c>
      <c r="B362" s="365" t="str">
        <f t="shared" si="10"/>
        <v>35</v>
      </c>
      <c r="C362" s="74" t="str">
        <f t="shared" si="11"/>
        <v>35045</v>
      </c>
      <c r="D362" s="74" t="str">
        <f>VLOOKUP(C362,fips_xref!$A$5:$B$16,2,FALSE)</f>
        <v>San Juan</v>
      </c>
      <c r="E362" s="74" t="s">
        <v>17370</v>
      </c>
      <c r="F362" s="348">
        <v>1182</v>
      </c>
      <c r="G362" s="348" t="s">
        <v>17244</v>
      </c>
      <c r="H362" s="348">
        <v>10</v>
      </c>
      <c r="I362" s="348" t="s">
        <v>17441</v>
      </c>
      <c r="J362" s="351">
        <v>36.729008</v>
      </c>
      <c r="K362" s="351">
        <v>-107.955085</v>
      </c>
      <c r="L362" s="348" t="s">
        <v>17439</v>
      </c>
      <c r="M362" s="348"/>
      <c r="N362" s="348">
        <v>17.556480407714801</v>
      </c>
      <c r="O362" s="348">
        <v>690.92999267578102</v>
      </c>
      <c r="P362" s="348">
        <v>4.8158397674560502</v>
      </c>
      <c r="Q362" s="348">
        <v>1.2588239999999999</v>
      </c>
      <c r="R362" s="348" t="s">
        <v>17247</v>
      </c>
      <c r="S362" s="351">
        <v>0</v>
      </c>
      <c r="T362" s="351">
        <v>1701.83605957031</v>
      </c>
      <c r="U362" s="348" t="s">
        <v>16</v>
      </c>
      <c r="V362" s="348" t="s">
        <v>411</v>
      </c>
      <c r="W362" s="358">
        <v>13.701000000000001</v>
      </c>
      <c r="X362" s="354">
        <v>0.54200000000000004</v>
      </c>
      <c r="Y362" s="354">
        <v>13.701000000000001</v>
      </c>
      <c r="Z362" s="354">
        <v>2.766</v>
      </c>
      <c r="AA362" s="359">
        <v>1.4710000000000001</v>
      </c>
      <c r="AB362" s="176"/>
    </row>
    <row r="363" spans="1:28" s="75" customFormat="1" ht="14.4">
      <c r="A363" s="403" t="s">
        <v>17144</v>
      </c>
      <c r="B363" s="365" t="str">
        <f t="shared" si="10"/>
        <v>35</v>
      </c>
      <c r="C363" s="74" t="str">
        <f t="shared" si="11"/>
        <v>35045</v>
      </c>
      <c r="D363" s="74" t="str">
        <f>VLOOKUP(C363,fips_xref!$A$5:$B$16,2,FALSE)</f>
        <v>San Juan</v>
      </c>
      <c r="E363" s="74" t="s">
        <v>17370</v>
      </c>
      <c r="F363" s="348">
        <v>1182</v>
      </c>
      <c r="G363" s="348" t="s">
        <v>17244</v>
      </c>
      <c r="H363" s="348">
        <v>11</v>
      </c>
      <c r="I363" s="348" t="s">
        <v>17441</v>
      </c>
      <c r="J363" s="351">
        <v>36.729008</v>
      </c>
      <c r="K363" s="351">
        <v>-107.955085</v>
      </c>
      <c r="L363" s="348" t="s">
        <v>17439</v>
      </c>
      <c r="M363" s="348"/>
      <c r="N363" s="348">
        <v>17.556480407714801</v>
      </c>
      <c r="O363" s="348">
        <v>690.92999267578102</v>
      </c>
      <c r="P363" s="348">
        <v>4.8158397674560502</v>
      </c>
      <c r="Q363" s="348">
        <v>1.2588239999999999</v>
      </c>
      <c r="R363" s="348" t="s">
        <v>17247</v>
      </c>
      <c r="S363" s="351">
        <v>0</v>
      </c>
      <c r="T363" s="351">
        <v>1701.83605957031</v>
      </c>
      <c r="U363" s="348" t="s">
        <v>16</v>
      </c>
      <c r="V363" s="348" t="s">
        <v>411</v>
      </c>
      <c r="W363" s="358">
        <v>13.452</v>
      </c>
      <c r="X363" s="354">
        <v>0.52</v>
      </c>
      <c r="Y363" s="354">
        <v>13.159000000000001</v>
      </c>
      <c r="Z363" s="354">
        <v>2.6560000000000001</v>
      </c>
      <c r="AA363" s="359">
        <v>1.413</v>
      </c>
      <c r="AB363" s="176"/>
    </row>
    <row r="364" spans="1:28" s="75" customFormat="1" ht="14.4">
      <c r="A364" s="403" t="s">
        <v>17144</v>
      </c>
      <c r="B364" s="365" t="str">
        <f t="shared" si="10"/>
        <v>35</v>
      </c>
      <c r="C364" s="74" t="str">
        <f t="shared" si="11"/>
        <v>35045</v>
      </c>
      <c r="D364" s="74" t="str">
        <f>VLOOKUP(C364,fips_xref!$A$5:$B$16,2,FALSE)</f>
        <v>San Juan</v>
      </c>
      <c r="E364" s="74" t="s">
        <v>17370</v>
      </c>
      <c r="F364" s="348">
        <v>1182</v>
      </c>
      <c r="G364" s="348" t="s">
        <v>17244</v>
      </c>
      <c r="H364" s="348">
        <v>12</v>
      </c>
      <c r="I364" s="348" t="s">
        <v>17442</v>
      </c>
      <c r="J364" s="351">
        <v>36.729021000000003</v>
      </c>
      <c r="K364" s="351">
        <v>-107.954581</v>
      </c>
      <c r="L364" s="348" t="s">
        <v>17439</v>
      </c>
      <c r="M364" s="348"/>
      <c r="N364" s="348">
        <v>5.8826398849487296</v>
      </c>
      <c r="O364" s="348">
        <v>513.71002197265602</v>
      </c>
      <c r="P364" s="348">
        <v>7.1323199272155797</v>
      </c>
      <c r="Q364" s="348">
        <v>0.35052</v>
      </c>
      <c r="R364" s="348" t="s">
        <v>17247</v>
      </c>
      <c r="S364" s="351">
        <v>0</v>
      </c>
      <c r="T364" s="351">
        <v>1702.11877441406</v>
      </c>
      <c r="U364" s="348" t="s">
        <v>16</v>
      </c>
      <c r="V364" s="348" t="s">
        <v>407</v>
      </c>
      <c r="W364" s="358">
        <v>2.3639999999999999</v>
      </c>
      <c r="X364" s="354">
        <v>0</v>
      </c>
      <c r="Y364" s="354">
        <v>0.33800000000000002</v>
      </c>
      <c r="Z364" s="354">
        <v>0.182</v>
      </c>
      <c r="AA364" s="359">
        <v>9.6000000000000002E-2</v>
      </c>
      <c r="AB364" s="176"/>
    </row>
    <row r="365" spans="1:28" s="75" customFormat="1" ht="14.4">
      <c r="A365" s="403" t="s">
        <v>17144</v>
      </c>
      <c r="B365" s="365" t="str">
        <f t="shared" si="10"/>
        <v>35</v>
      </c>
      <c r="C365" s="74" t="str">
        <f t="shared" si="11"/>
        <v>35045</v>
      </c>
      <c r="D365" s="74" t="str">
        <f>VLOOKUP(C365,fips_xref!$A$5:$B$16,2,FALSE)</f>
        <v>San Juan</v>
      </c>
      <c r="E365" s="74" t="s">
        <v>17370</v>
      </c>
      <c r="F365" s="348">
        <v>1182</v>
      </c>
      <c r="G365" s="348" t="s">
        <v>17244</v>
      </c>
      <c r="H365" s="348">
        <v>13</v>
      </c>
      <c r="I365" s="348" t="s">
        <v>17443</v>
      </c>
      <c r="J365" s="351">
        <v>36.729021000000003</v>
      </c>
      <c r="K365" s="351">
        <v>-107.954581</v>
      </c>
      <c r="L365" s="348" t="s">
        <v>17439</v>
      </c>
      <c r="M365" s="348"/>
      <c r="N365" s="348">
        <v>12.1920003890991</v>
      </c>
      <c r="O365" s="348">
        <v>374.82000732421898</v>
      </c>
      <c r="P365" s="348">
        <v>7.0408802032470703</v>
      </c>
      <c r="Q365" s="348">
        <v>0.14935200000000001</v>
      </c>
      <c r="R365" s="348" t="s">
        <v>17247</v>
      </c>
      <c r="S365" s="351">
        <v>0</v>
      </c>
      <c r="T365" s="351">
        <v>1702.11877441406</v>
      </c>
      <c r="U365" s="348" t="s">
        <v>16</v>
      </c>
      <c r="V365" s="348" t="s">
        <v>389</v>
      </c>
      <c r="W365" s="358">
        <v>0</v>
      </c>
      <c r="X365" s="354">
        <v>11.598000000000001</v>
      </c>
      <c r="Y365" s="354">
        <v>0</v>
      </c>
      <c r="Z365" s="354">
        <v>0</v>
      </c>
      <c r="AA365" s="359">
        <v>0</v>
      </c>
      <c r="AB365" s="176"/>
    </row>
    <row r="366" spans="1:28" s="75" customFormat="1" ht="14.4">
      <c r="A366" s="403" t="s">
        <v>17144</v>
      </c>
      <c r="B366" s="365" t="str">
        <f t="shared" si="10"/>
        <v>35</v>
      </c>
      <c r="C366" s="74" t="str">
        <f t="shared" si="11"/>
        <v>35045</v>
      </c>
      <c r="D366" s="74" t="str">
        <f>VLOOKUP(C366,fips_xref!$A$5:$B$16,2,FALSE)</f>
        <v>San Juan</v>
      </c>
      <c r="E366" s="74" t="s">
        <v>17370</v>
      </c>
      <c r="F366" s="348">
        <v>1182</v>
      </c>
      <c r="G366" s="348" t="s">
        <v>17244</v>
      </c>
      <c r="H366" s="348">
        <v>14</v>
      </c>
      <c r="I366" s="348" t="s">
        <v>17444</v>
      </c>
      <c r="J366" s="351">
        <v>36.730780000000003</v>
      </c>
      <c r="K366" s="351">
        <v>-107.954178</v>
      </c>
      <c r="L366" s="348" t="s">
        <v>17439</v>
      </c>
      <c r="M366" s="348"/>
      <c r="N366" s="348">
        <v>17.617439270019499</v>
      </c>
      <c r="O366" s="348">
        <v>660.92999267578102</v>
      </c>
      <c r="P366" s="348">
        <v>4.8158397674560502</v>
      </c>
      <c r="Q366" s="348">
        <v>1.2588239999999999</v>
      </c>
      <c r="R366" s="348" t="s">
        <v>17247</v>
      </c>
      <c r="S366" s="351">
        <v>0</v>
      </c>
      <c r="T366" s="351">
        <v>1712.39965820313</v>
      </c>
      <c r="U366" s="348" t="s">
        <v>16</v>
      </c>
      <c r="V366" s="348" t="s">
        <v>411</v>
      </c>
      <c r="W366" s="358">
        <v>9.2170000000000005</v>
      </c>
      <c r="X366" s="354">
        <v>0</v>
      </c>
      <c r="Y366" s="354">
        <v>9.016</v>
      </c>
      <c r="Z366" s="354">
        <v>1.82</v>
      </c>
      <c r="AA366" s="359">
        <v>0.96799999999999997</v>
      </c>
      <c r="AB366" s="176"/>
    </row>
    <row r="367" spans="1:28" s="75" customFormat="1" ht="14.4">
      <c r="A367" s="403" t="s">
        <v>17144</v>
      </c>
      <c r="B367" s="365" t="str">
        <f t="shared" si="10"/>
        <v>35</v>
      </c>
      <c r="C367" s="74" t="str">
        <f t="shared" si="11"/>
        <v>35045</v>
      </c>
      <c r="D367" s="74" t="str">
        <f>VLOOKUP(C367,fips_xref!$A$5:$B$16,2,FALSE)</f>
        <v>San Juan</v>
      </c>
      <c r="E367" s="74" t="s">
        <v>17370</v>
      </c>
      <c r="F367" s="348">
        <v>1182</v>
      </c>
      <c r="G367" s="348" t="s">
        <v>17244</v>
      </c>
      <c r="H367" s="348">
        <v>15</v>
      </c>
      <c r="I367" s="348" t="s">
        <v>17444</v>
      </c>
      <c r="J367" s="351">
        <v>36.730780000000003</v>
      </c>
      <c r="K367" s="351">
        <v>-107.954178</v>
      </c>
      <c r="L367" s="348" t="s">
        <v>17439</v>
      </c>
      <c r="M367" s="348"/>
      <c r="N367" s="348">
        <v>17.617439270019499</v>
      </c>
      <c r="O367" s="348">
        <v>660.92999267578102</v>
      </c>
      <c r="P367" s="348">
        <v>4.8158397674560502</v>
      </c>
      <c r="Q367" s="348">
        <v>1.2588239999999999</v>
      </c>
      <c r="R367" s="348" t="s">
        <v>17247</v>
      </c>
      <c r="S367" s="351">
        <v>0</v>
      </c>
      <c r="T367" s="351">
        <v>1712.39965820313</v>
      </c>
      <c r="U367" s="348" t="s">
        <v>16</v>
      </c>
      <c r="V367" s="348" t="s">
        <v>411</v>
      </c>
      <c r="W367" s="358">
        <v>15.426</v>
      </c>
      <c r="X367" s="354">
        <v>0</v>
      </c>
      <c r="Y367" s="354">
        <v>15.09</v>
      </c>
      <c r="Z367" s="354">
        <v>3.0459999999999998</v>
      </c>
      <c r="AA367" s="359">
        <v>1.62</v>
      </c>
      <c r="AB367" s="176"/>
    </row>
    <row r="368" spans="1:28" s="75" customFormat="1" ht="14.4">
      <c r="A368" s="403" t="s">
        <v>17144</v>
      </c>
      <c r="B368" s="365" t="str">
        <f t="shared" si="10"/>
        <v>35</v>
      </c>
      <c r="C368" s="74" t="str">
        <f t="shared" si="11"/>
        <v>35045</v>
      </c>
      <c r="D368" s="74" t="str">
        <f>VLOOKUP(C368,fips_xref!$A$5:$B$16,2,FALSE)</f>
        <v>San Juan</v>
      </c>
      <c r="E368" s="74" t="s">
        <v>17370</v>
      </c>
      <c r="F368" s="348">
        <v>1182</v>
      </c>
      <c r="G368" s="348" t="s">
        <v>17244</v>
      </c>
      <c r="H368" s="348">
        <v>16</v>
      </c>
      <c r="I368" s="348" t="s">
        <v>17445</v>
      </c>
      <c r="J368" s="351">
        <v>36.730694999999997</v>
      </c>
      <c r="K368" s="351">
        <v>-107.95538500000001</v>
      </c>
      <c r="L368" s="348" t="s">
        <v>17439</v>
      </c>
      <c r="M368" s="348"/>
      <c r="N368" s="348">
        <v>5.8826398849487296</v>
      </c>
      <c r="O368" s="348">
        <v>513.71002197265602</v>
      </c>
      <c r="P368" s="348">
        <v>7.1323199272155797</v>
      </c>
      <c r="Q368" s="348">
        <v>0.35052</v>
      </c>
      <c r="R368" s="348" t="s">
        <v>17247</v>
      </c>
      <c r="S368" s="351">
        <v>0</v>
      </c>
      <c r="T368" s="351">
        <v>1708.50830078125</v>
      </c>
      <c r="U368" s="348" t="s">
        <v>16</v>
      </c>
      <c r="V368" s="348" t="s">
        <v>407</v>
      </c>
      <c r="W368" s="358">
        <v>2.7109999999999999</v>
      </c>
      <c r="X368" s="354">
        <v>0</v>
      </c>
      <c r="Y368" s="354">
        <v>0.38700000000000001</v>
      </c>
      <c r="Z368" s="354">
        <v>0.20799999999999999</v>
      </c>
      <c r="AA368" s="359">
        <v>0.111</v>
      </c>
      <c r="AB368" s="176"/>
    </row>
    <row r="369" spans="1:28" s="75" customFormat="1" ht="14.4">
      <c r="A369" s="403" t="s">
        <v>17144</v>
      </c>
      <c r="B369" s="365" t="str">
        <f t="shared" si="10"/>
        <v>35</v>
      </c>
      <c r="C369" s="74" t="str">
        <f t="shared" si="11"/>
        <v>35045</v>
      </c>
      <c r="D369" s="74" t="str">
        <f>VLOOKUP(C369,fips_xref!$A$5:$B$16,2,FALSE)</f>
        <v>San Juan</v>
      </c>
      <c r="E369" s="74" t="s">
        <v>17370</v>
      </c>
      <c r="F369" s="348">
        <v>1182</v>
      </c>
      <c r="G369" s="348" t="s">
        <v>17244</v>
      </c>
      <c r="H369" s="348">
        <v>17</v>
      </c>
      <c r="I369" s="348" t="s">
        <v>17446</v>
      </c>
      <c r="J369" s="351">
        <v>36.730707000000002</v>
      </c>
      <c r="K369" s="351">
        <v>-107.954892</v>
      </c>
      <c r="L369" s="348" t="s">
        <v>17439</v>
      </c>
      <c r="M369" s="348"/>
      <c r="N369" s="348">
        <v>12.1920003890991</v>
      </c>
      <c r="O369" s="348">
        <v>374.82000732421898</v>
      </c>
      <c r="P369" s="348">
        <v>7.0408802032470703</v>
      </c>
      <c r="Q369" s="348">
        <v>0.14935200000000001</v>
      </c>
      <c r="R369" s="348" t="s">
        <v>17247</v>
      </c>
      <c r="S369" s="351">
        <v>0</v>
      </c>
      <c r="T369" s="351">
        <v>1709.07141113281</v>
      </c>
      <c r="U369" s="348" t="s">
        <v>16</v>
      </c>
      <c r="V369" s="348" t="s">
        <v>389</v>
      </c>
      <c r="W369" s="358">
        <v>0</v>
      </c>
      <c r="X369" s="354">
        <v>5.3220000000000001</v>
      </c>
      <c r="Y369" s="354">
        <v>0</v>
      </c>
      <c r="Z369" s="354">
        <v>0</v>
      </c>
      <c r="AA369" s="359">
        <v>0</v>
      </c>
      <c r="AB369" s="176"/>
    </row>
    <row r="370" spans="1:28" s="75" customFormat="1" ht="14.4">
      <c r="A370" s="403" t="s">
        <v>17144</v>
      </c>
      <c r="B370" s="365" t="str">
        <f t="shared" si="10"/>
        <v>35</v>
      </c>
      <c r="C370" s="74" t="str">
        <f t="shared" si="11"/>
        <v>35045</v>
      </c>
      <c r="D370" s="74" t="str">
        <f>VLOOKUP(C370,fips_xref!$A$5:$B$16,2,FALSE)</f>
        <v>San Juan</v>
      </c>
      <c r="E370" s="74" t="s">
        <v>17370</v>
      </c>
      <c r="F370" s="348">
        <v>1182</v>
      </c>
      <c r="G370" s="348" t="s">
        <v>17244</v>
      </c>
      <c r="H370" s="348">
        <v>18</v>
      </c>
      <c r="I370" s="348" t="s">
        <v>17447</v>
      </c>
      <c r="J370" s="351">
        <v>36.730719000000001</v>
      </c>
      <c r="K370" s="351">
        <v>-107.95438900000001</v>
      </c>
      <c r="L370" s="348" t="s">
        <v>17439</v>
      </c>
      <c r="M370" s="348"/>
      <c r="N370" s="348">
        <v>17.312639236450199</v>
      </c>
      <c r="O370" s="348">
        <v>641.47998046875</v>
      </c>
      <c r="P370" s="348">
        <v>13.9598398208618</v>
      </c>
      <c r="Q370" s="348">
        <v>1.2588239999999999</v>
      </c>
      <c r="R370" s="348" t="s">
        <v>17247</v>
      </c>
      <c r="S370" s="351">
        <v>0</v>
      </c>
      <c r="T370" s="351">
        <v>1710.98950195313</v>
      </c>
      <c r="U370" s="348" t="s">
        <v>16</v>
      </c>
      <c r="V370" s="348" t="s">
        <v>411</v>
      </c>
      <c r="W370" s="358">
        <v>16.170000000000002</v>
      </c>
      <c r="X370" s="354">
        <v>0.626</v>
      </c>
      <c r="Y370" s="354">
        <v>15.818</v>
      </c>
      <c r="Z370" s="354">
        <v>3.1930000000000001</v>
      </c>
      <c r="AA370" s="359">
        <v>1.698</v>
      </c>
      <c r="AB370" s="176"/>
    </row>
    <row r="371" spans="1:28" s="75" customFormat="1" ht="14.4">
      <c r="A371" s="403" t="s">
        <v>17144</v>
      </c>
      <c r="B371" s="365" t="str">
        <f t="shared" si="10"/>
        <v>35</v>
      </c>
      <c r="C371" s="74" t="str">
        <f t="shared" si="11"/>
        <v>35045</v>
      </c>
      <c r="D371" s="74" t="str">
        <f>VLOOKUP(C371,fips_xref!$A$5:$B$16,2,FALSE)</f>
        <v>San Juan</v>
      </c>
      <c r="E371" s="74" t="s">
        <v>17370</v>
      </c>
      <c r="F371" s="348">
        <v>1182</v>
      </c>
      <c r="G371" s="348" t="s">
        <v>17244</v>
      </c>
      <c r="H371" s="348">
        <v>19</v>
      </c>
      <c r="I371" s="348" t="s">
        <v>17447</v>
      </c>
      <c r="J371" s="351">
        <v>36.730694</v>
      </c>
      <c r="K371" s="351">
        <v>-107.95539599999999</v>
      </c>
      <c r="L371" s="348" t="s">
        <v>17439</v>
      </c>
      <c r="M371" s="348"/>
      <c r="N371" s="348">
        <v>17.312639236450199</v>
      </c>
      <c r="O371" s="348">
        <v>659.260009765625</v>
      </c>
      <c r="P371" s="348">
        <v>4.8158397674560502</v>
      </c>
      <c r="Q371" s="348">
        <v>1.2588239999999999</v>
      </c>
      <c r="R371" s="348" t="s">
        <v>17247</v>
      </c>
      <c r="S371" s="351">
        <v>0</v>
      </c>
      <c r="T371" s="351">
        <v>1708.49682617188</v>
      </c>
      <c r="U371" s="348" t="s">
        <v>16</v>
      </c>
      <c r="V371" s="348" t="s">
        <v>411</v>
      </c>
      <c r="W371" s="358">
        <v>8.5670000000000002</v>
      </c>
      <c r="X371" s="354">
        <v>0</v>
      </c>
      <c r="Y371" s="354">
        <v>8.3800000000000008</v>
      </c>
      <c r="Z371" s="354">
        <v>1.6919999999999999</v>
      </c>
      <c r="AA371" s="359">
        <v>0.9</v>
      </c>
      <c r="AB371" s="176"/>
    </row>
    <row r="372" spans="1:28" s="75" customFormat="1" ht="14.4">
      <c r="A372" s="403" t="s">
        <v>17144</v>
      </c>
      <c r="B372" s="365" t="str">
        <f t="shared" si="10"/>
        <v>35</v>
      </c>
      <c r="C372" s="74" t="str">
        <f t="shared" si="11"/>
        <v>35045</v>
      </c>
      <c r="D372" s="74" t="str">
        <f>VLOOKUP(C372,fips_xref!$A$5:$B$16,2,FALSE)</f>
        <v>San Juan</v>
      </c>
      <c r="E372" s="74" t="s">
        <v>17370</v>
      </c>
      <c r="F372" s="348">
        <v>1182</v>
      </c>
      <c r="G372" s="348" t="s">
        <v>17244</v>
      </c>
      <c r="H372" s="348">
        <v>20</v>
      </c>
      <c r="I372" s="348" t="s">
        <v>17448</v>
      </c>
      <c r="J372" s="351">
        <v>36.730707000000002</v>
      </c>
      <c r="K372" s="351">
        <v>-107.954892</v>
      </c>
      <c r="L372" s="348" t="s">
        <v>17439</v>
      </c>
      <c r="M372" s="348"/>
      <c r="N372" s="348">
        <v>5.8826398849487296</v>
      </c>
      <c r="O372" s="348">
        <v>519.260009765625</v>
      </c>
      <c r="P372" s="348">
        <v>7.1323199272155797</v>
      </c>
      <c r="Q372" s="348">
        <v>0.35052</v>
      </c>
      <c r="R372" s="348" t="s">
        <v>17247</v>
      </c>
      <c r="S372" s="351">
        <v>0</v>
      </c>
      <c r="T372" s="351">
        <v>1709.07141113281</v>
      </c>
      <c r="U372" s="348" t="s">
        <v>16</v>
      </c>
      <c r="V372" s="348" t="s">
        <v>407</v>
      </c>
      <c r="W372" s="358">
        <v>3.044</v>
      </c>
      <c r="X372" s="354">
        <v>0</v>
      </c>
      <c r="Y372" s="354">
        <v>0.435</v>
      </c>
      <c r="Z372" s="354">
        <v>0.23400000000000001</v>
      </c>
      <c r="AA372" s="359">
        <v>0.124</v>
      </c>
      <c r="AB372" s="176"/>
    </row>
    <row r="373" spans="1:28" s="75" customFormat="1" ht="14.4">
      <c r="A373" s="403" t="s">
        <v>17144</v>
      </c>
      <c r="B373" s="365" t="str">
        <f t="shared" si="10"/>
        <v>35</v>
      </c>
      <c r="C373" s="74" t="str">
        <f t="shared" si="11"/>
        <v>35045</v>
      </c>
      <c r="D373" s="74" t="str">
        <f>VLOOKUP(C373,fips_xref!$A$5:$B$16,2,FALSE)</f>
        <v>San Juan</v>
      </c>
      <c r="E373" s="74" t="s">
        <v>17370</v>
      </c>
      <c r="F373" s="348">
        <v>1182</v>
      </c>
      <c r="G373" s="348" t="s">
        <v>17244</v>
      </c>
      <c r="H373" s="348">
        <v>21</v>
      </c>
      <c r="I373" s="348" t="s">
        <v>17449</v>
      </c>
      <c r="J373" s="351">
        <v>36.730719000000001</v>
      </c>
      <c r="K373" s="351">
        <v>-107.95438900000001</v>
      </c>
      <c r="L373" s="348" t="s">
        <v>17439</v>
      </c>
      <c r="M373" s="348"/>
      <c r="N373" s="348">
        <v>12.1920003890991</v>
      </c>
      <c r="O373" s="348">
        <v>374.82000732421898</v>
      </c>
      <c r="P373" s="348">
        <v>7.0408802032470703</v>
      </c>
      <c r="Q373" s="348">
        <v>0.14935200000000001</v>
      </c>
      <c r="R373" s="348" t="s">
        <v>17247</v>
      </c>
      <c r="S373" s="351">
        <v>0</v>
      </c>
      <c r="T373" s="351">
        <v>1710.98950195313</v>
      </c>
      <c r="U373" s="348" t="s">
        <v>16</v>
      </c>
      <c r="V373" s="348" t="s">
        <v>389</v>
      </c>
      <c r="W373" s="358">
        <v>0</v>
      </c>
      <c r="X373" s="354">
        <v>4.7</v>
      </c>
      <c r="Y373" s="354">
        <v>0</v>
      </c>
      <c r="Z373" s="354">
        <v>0</v>
      </c>
      <c r="AA373" s="359">
        <v>0</v>
      </c>
      <c r="AB373" s="176"/>
    </row>
    <row r="374" spans="1:28" s="75" customFormat="1" ht="27">
      <c r="A374" s="403" t="s">
        <v>17144</v>
      </c>
      <c r="B374" s="365" t="str">
        <f t="shared" si="10"/>
        <v>35</v>
      </c>
      <c r="C374" s="74" t="str">
        <f t="shared" si="11"/>
        <v>35045</v>
      </c>
      <c r="D374" s="74" t="str">
        <f>VLOOKUP(C374,fips_xref!$A$5:$B$16,2,FALSE)</f>
        <v>San Juan</v>
      </c>
      <c r="E374" s="74" t="s">
        <v>17370</v>
      </c>
      <c r="F374" s="348">
        <v>1182</v>
      </c>
      <c r="G374" s="348" t="s">
        <v>17244</v>
      </c>
      <c r="H374" s="348">
        <v>22</v>
      </c>
      <c r="I374" s="348" t="s">
        <v>17450</v>
      </c>
      <c r="J374" s="351">
        <v>36.731661000000003</v>
      </c>
      <c r="K374" s="351">
        <v>-107.956407</v>
      </c>
      <c r="L374" s="348" t="s">
        <v>17439</v>
      </c>
      <c r="M374" s="348"/>
      <c r="N374" s="348">
        <v>12.1920003890991</v>
      </c>
      <c r="O374" s="348">
        <v>324.70999145507801</v>
      </c>
      <c r="P374" s="348">
        <v>43.229782104492202</v>
      </c>
      <c r="Q374" s="348">
        <v>0.74980800000000003</v>
      </c>
      <c r="R374" s="348" t="s">
        <v>17247</v>
      </c>
      <c r="S374" s="351">
        <v>0</v>
      </c>
      <c r="T374" s="351">
        <v>1709.064453125</v>
      </c>
      <c r="U374" s="348" t="s">
        <v>16</v>
      </c>
      <c r="V374" s="348" t="s">
        <v>411</v>
      </c>
      <c r="W374" s="358">
        <v>0</v>
      </c>
      <c r="X374" s="354">
        <v>3.9420000000000002</v>
      </c>
      <c r="Y374" s="354">
        <v>0</v>
      </c>
      <c r="Z374" s="354">
        <v>0</v>
      </c>
      <c r="AA374" s="359">
        <v>0</v>
      </c>
      <c r="AB374" s="176"/>
    </row>
    <row r="375" spans="1:28" s="75" customFormat="1" ht="14.4">
      <c r="A375" s="403" t="s">
        <v>17144</v>
      </c>
      <c r="B375" s="365" t="str">
        <f t="shared" si="10"/>
        <v>35</v>
      </c>
      <c r="C375" s="74" t="str">
        <f t="shared" si="11"/>
        <v>35045</v>
      </c>
      <c r="D375" s="74" t="str">
        <f>VLOOKUP(C375,fips_xref!$A$5:$B$16,2,FALSE)</f>
        <v>San Juan</v>
      </c>
      <c r="E375" s="74" t="s">
        <v>17370</v>
      </c>
      <c r="F375" s="348">
        <v>1182</v>
      </c>
      <c r="G375" s="348" t="s">
        <v>17244</v>
      </c>
      <c r="H375" s="348">
        <v>23</v>
      </c>
      <c r="I375" s="348" t="s">
        <v>17451</v>
      </c>
      <c r="J375" s="351">
        <v>36.731661000000003</v>
      </c>
      <c r="K375" s="351">
        <v>-107.956407</v>
      </c>
      <c r="L375" s="348" t="s">
        <v>17439</v>
      </c>
      <c r="M375" s="348"/>
      <c r="N375" s="348">
        <v>27.523439407348601</v>
      </c>
      <c r="O375" s="348">
        <v>563.15002441406295</v>
      </c>
      <c r="P375" s="348">
        <v>4.9377598762512198</v>
      </c>
      <c r="Q375" s="348">
        <v>1.133856</v>
      </c>
      <c r="R375" s="348" t="s">
        <v>17247</v>
      </c>
      <c r="S375" s="351">
        <v>0</v>
      </c>
      <c r="T375" s="351">
        <v>1709.064453125</v>
      </c>
      <c r="U375" s="348" t="s">
        <v>16</v>
      </c>
      <c r="V375" s="348" t="s">
        <v>404</v>
      </c>
      <c r="W375" s="358">
        <v>17.808</v>
      </c>
      <c r="X375" s="354">
        <v>0.72699999999999998</v>
      </c>
      <c r="Y375" s="354">
        <v>11.266</v>
      </c>
      <c r="Z375" s="354">
        <v>3.1779999999999999</v>
      </c>
      <c r="AA375" s="359">
        <v>1.69</v>
      </c>
      <c r="AB375" s="176"/>
    </row>
    <row r="376" spans="1:28" s="75" customFormat="1" ht="14.4">
      <c r="A376" s="403" t="s">
        <v>17144</v>
      </c>
      <c r="B376" s="365" t="str">
        <f t="shared" si="10"/>
        <v>35</v>
      </c>
      <c r="C376" s="74" t="str">
        <f t="shared" si="11"/>
        <v>35045</v>
      </c>
      <c r="D376" s="74" t="str">
        <f>VLOOKUP(C376,fips_xref!$A$5:$B$16,2,FALSE)</f>
        <v>San Juan</v>
      </c>
      <c r="E376" s="74" t="s">
        <v>17370</v>
      </c>
      <c r="F376" s="348">
        <v>1182</v>
      </c>
      <c r="G376" s="348" t="s">
        <v>17244</v>
      </c>
      <c r="H376" s="348">
        <v>24</v>
      </c>
      <c r="I376" s="348" t="s">
        <v>17451</v>
      </c>
      <c r="J376" s="351">
        <v>36.731661000000003</v>
      </c>
      <c r="K376" s="351">
        <v>-107.956407</v>
      </c>
      <c r="L376" s="348" t="s">
        <v>17439</v>
      </c>
      <c r="M376" s="348"/>
      <c r="N376" s="348">
        <v>27.523439407348601</v>
      </c>
      <c r="O376" s="348">
        <v>560.36999511718795</v>
      </c>
      <c r="P376" s="348">
        <v>4.9377598762512198</v>
      </c>
      <c r="Q376" s="348">
        <v>1.133856</v>
      </c>
      <c r="R376" s="348" t="s">
        <v>17247</v>
      </c>
      <c r="S376" s="351">
        <v>0</v>
      </c>
      <c r="T376" s="351">
        <v>1709.064453125</v>
      </c>
      <c r="U376" s="348" t="s">
        <v>16</v>
      </c>
      <c r="V376" s="348" t="s">
        <v>404</v>
      </c>
      <c r="W376" s="358">
        <v>18.661000000000001</v>
      </c>
      <c r="X376" s="354">
        <v>0.76200000000000001</v>
      </c>
      <c r="Y376" s="354">
        <v>11.805999999999999</v>
      </c>
      <c r="Z376" s="354">
        <v>3.33</v>
      </c>
      <c r="AA376" s="359">
        <v>1.7709999999999999</v>
      </c>
      <c r="AB376" s="176"/>
    </row>
    <row r="377" spans="1:28" s="75" customFormat="1" ht="14.4">
      <c r="A377" s="403" t="s">
        <v>17144</v>
      </c>
      <c r="B377" s="365" t="str">
        <f t="shared" si="10"/>
        <v>35</v>
      </c>
      <c r="C377" s="74" t="str">
        <f t="shared" si="11"/>
        <v>35045</v>
      </c>
      <c r="D377" s="74" t="str">
        <f>VLOOKUP(C377,fips_xref!$A$5:$B$16,2,FALSE)</f>
        <v>San Juan</v>
      </c>
      <c r="E377" s="74" t="s">
        <v>17370</v>
      </c>
      <c r="F377" s="348">
        <v>1182</v>
      </c>
      <c r="G377" s="348" t="s">
        <v>17244</v>
      </c>
      <c r="H377" s="348">
        <v>25</v>
      </c>
      <c r="I377" s="348" t="s">
        <v>17452</v>
      </c>
      <c r="J377" s="351">
        <v>36.731661000000003</v>
      </c>
      <c r="K377" s="351">
        <v>-107.956407</v>
      </c>
      <c r="L377" s="348" t="s">
        <v>17439</v>
      </c>
      <c r="M377" s="348"/>
      <c r="N377" s="348">
        <v>6.6446399688720703</v>
      </c>
      <c r="O377" s="348">
        <v>516.47998046875</v>
      </c>
      <c r="P377" s="348">
        <v>7.1323199272155797</v>
      </c>
      <c r="Q377" s="348">
        <v>0.35052</v>
      </c>
      <c r="R377" s="348" t="s">
        <v>17247</v>
      </c>
      <c r="S377" s="351">
        <v>0</v>
      </c>
      <c r="T377" s="351">
        <v>1709.064453125</v>
      </c>
      <c r="U377" s="348" t="s">
        <v>16</v>
      </c>
      <c r="V377" s="348" t="s">
        <v>407</v>
      </c>
      <c r="W377" s="358">
        <v>2.8860000000000001</v>
      </c>
      <c r="X377" s="354">
        <v>0</v>
      </c>
      <c r="Y377" s="354">
        <v>0.41199999999999998</v>
      </c>
      <c r="Z377" s="354">
        <v>0.222</v>
      </c>
      <c r="AA377" s="359">
        <v>0.11799999999999999</v>
      </c>
      <c r="AB377" s="176"/>
    </row>
    <row r="378" spans="1:28" s="75" customFormat="1" ht="14.4">
      <c r="A378" s="403" t="s">
        <v>17144</v>
      </c>
      <c r="B378" s="365" t="str">
        <f t="shared" si="10"/>
        <v>35</v>
      </c>
      <c r="C378" s="74" t="str">
        <f t="shared" si="11"/>
        <v>35045</v>
      </c>
      <c r="D378" s="74" t="str">
        <f>VLOOKUP(C378,fips_xref!$A$5:$B$16,2,FALSE)</f>
        <v>San Juan</v>
      </c>
      <c r="E378" s="74" t="s">
        <v>17370</v>
      </c>
      <c r="F378" s="348">
        <v>1182</v>
      </c>
      <c r="G378" s="348" t="s">
        <v>17244</v>
      </c>
      <c r="H378" s="348">
        <v>27</v>
      </c>
      <c r="I378" s="348" t="s">
        <v>17453</v>
      </c>
      <c r="J378" s="351">
        <v>36.731661000000003</v>
      </c>
      <c r="K378" s="351">
        <v>-107.956407</v>
      </c>
      <c r="L378" s="348" t="s">
        <v>17439</v>
      </c>
      <c r="M378" s="348"/>
      <c r="N378" s="348">
        <v>12.1920003890991</v>
      </c>
      <c r="O378" s="348">
        <v>374.82000732421898</v>
      </c>
      <c r="P378" s="348">
        <v>7.0408802032470703</v>
      </c>
      <c r="Q378" s="348">
        <v>0.14935200000000001</v>
      </c>
      <c r="R378" s="348" t="s">
        <v>17247</v>
      </c>
      <c r="S378" s="351">
        <v>0</v>
      </c>
      <c r="T378" s="351">
        <v>1709.064453125</v>
      </c>
      <c r="U378" s="348" t="s">
        <v>16</v>
      </c>
      <c r="V378" s="348" t="s">
        <v>389</v>
      </c>
      <c r="W378" s="358">
        <v>0</v>
      </c>
      <c r="X378" s="354">
        <v>11.598000000000001</v>
      </c>
      <c r="Y378" s="354">
        <v>0</v>
      </c>
      <c r="Z378" s="354">
        <v>0</v>
      </c>
      <c r="AA378" s="359">
        <v>0</v>
      </c>
      <c r="AB378" s="176"/>
    </row>
    <row r="379" spans="1:28" s="75" customFormat="1" ht="14.4">
      <c r="A379" s="403" t="s">
        <v>17144</v>
      </c>
      <c r="B379" s="365" t="str">
        <f t="shared" si="10"/>
        <v>35</v>
      </c>
      <c r="C379" s="74" t="str">
        <f t="shared" si="11"/>
        <v>35045</v>
      </c>
      <c r="D379" s="74" t="str">
        <f>VLOOKUP(C379,fips_xref!$A$5:$B$16,2,FALSE)</f>
        <v>San Juan</v>
      </c>
      <c r="E379" s="74" t="s">
        <v>17370</v>
      </c>
      <c r="F379" s="348">
        <v>1182</v>
      </c>
      <c r="G379" s="348" t="s">
        <v>17244</v>
      </c>
      <c r="H379" s="348">
        <v>28</v>
      </c>
      <c r="I379" s="348" t="s">
        <v>17454</v>
      </c>
      <c r="J379" s="351">
        <v>36.731661000000003</v>
      </c>
      <c r="K379" s="351">
        <v>-107.956407</v>
      </c>
      <c r="L379" s="348" t="s">
        <v>17439</v>
      </c>
      <c r="M379" s="348"/>
      <c r="N379" s="348">
        <v>27.523439407348601</v>
      </c>
      <c r="O379" s="348">
        <v>595.36999511718795</v>
      </c>
      <c r="P379" s="348">
        <v>4.9377598762512198</v>
      </c>
      <c r="Q379" s="348">
        <v>1.133856</v>
      </c>
      <c r="R379" s="348" t="s">
        <v>17247</v>
      </c>
      <c r="S379" s="351">
        <v>0</v>
      </c>
      <c r="T379" s="351">
        <v>1709.064453125</v>
      </c>
      <c r="U379" s="348" t="s">
        <v>16</v>
      </c>
      <c r="V379" s="348" t="s">
        <v>404</v>
      </c>
      <c r="W379" s="358">
        <v>19.094000000000001</v>
      </c>
      <c r="X379" s="354">
        <v>0.77900000000000003</v>
      </c>
      <c r="Y379" s="354">
        <v>12.08</v>
      </c>
      <c r="Z379" s="354">
        <v>3.407</v>
      </c>
      <c r="AA379" s="359">
        <v>1.8120000000000001</v>
      </c>
      <c r="AB379" s="176"/>
    </row>
    <row r="380" spans="1:28" s="75" customFormat="1" ht="14.4">
      <c r="A380" s="403" t="s">
        <v>17144</v>
      </c>
      <c r="B380" s="365" t="str">
        <f t="shared" si="10"/>
        <v>35</v>
      </c>
      <c r="C380" s="74" t="str">
        <f t="shared" si="11"/>
        <v>35045</v>
      </c>
      <c r="D380" s="74" t="str">
        <f>VLOOKUP(C380,fips_xref!$A$5:$B$16,2,FALSE)</f>
        <v>San Juan</v>
      </c>
      <c r="E380" s="74" t="s">
        <v>17370</v>
      </c>
      <c r="F380" s="348">
        <v>1182</v>
      </c>
      <c r="G380" s="348" t="s">
        <v>17244</v>
      </c>
      <c r="H380" s="348">
        <v>29</v>
      </c>
      <c r="I380" s="348" t="s">
        <v>17454</v>
      </c>
      <c r="J380" s="351">
        <v>36.731932999999998</v>
      </c>
      <c r="K380" s="351">
        <v>-107.954514</v>
      </c>
      <c r="L380" s="348" t="s">
        <v>17439</v>
      </c>
      <c r="M380" s="348"/>
      <c r="N380" s="348">
        <v>27.523439407348601</v>
      </c>
      <c r="O380" s="348">
        <v>572.03997802734398</v>
      </c>
      <c r="P380" s="348">
        <v>4.9377598762512198</v>
      </c>
      <c r="Q380" s="348">
        <v>1.133856</v>
      </c>
      <c r="R380" s="348" t="s">
        <v>17247</v>
      </c>
      <c r="S380" s="351">
        <v>0</v>
      </c>
      <c r="T380" s="351">
        <v>1714.326171875</v>
      </c>
      <c r="U380" s="348" t="s">
        <v>16</v>
      </c>
      <c r="V380" s="348" t="s">
        <v>404</v>
      </c>
      <c r="W380" s="358">
        <v>20.655999999999999</v>
      </c>
      <c r="X380" s="354">
        <v>0.84299999999999997</v>
      </c>
      <c r="Y380" s="354">
        <v>13.068</v>
      </c>
      <c r="Z380" s="354">
        <v>3.6859999999999999</v>
      </c>
      <c r="AA380" s="359">
        <v>1.96</v>
      </c>
      <c r="AB380" s="176"/>
    </row>
    <row r="381" spans="1:28" s="75" customFormat="1" ht="14.4">
      <c r="A381" s="403" t="s">
        <v>17144</v>
      </c>
      <c r="B381" s="365" t="str">
        <f t="shared" si="10"/>
        <v>35</v>
      </c>
      <c r="C381" s="74" t="str">
        <f t="shared" si="11"/>
        <v>35045</v>
      </c>
      <c r="D381" s="74" t="str">
        <f>VLOOKUP(C381,fips_xref!$A$5:$B$16,2,FALSE)</f>
        <v>San Juan</v>
      </c>
      <c r="E381" s="74" t="s">
        <v>17370</v>
      </c>
      <c r="F381" s="348">
        <v>1182</v>
      </c>
      <c r="G381" s="348" t="s">
        <v>17244</v>
      </c>
      <c r="H381" s="348">
        <v>30</v>
      </c>
      <c r="I381" s="348" t="s">
        <v>17455</v>
      </c>
      <c r="J381" s="351">
        <v>36.732151999999999</v>
      </c>
      <c r="K381" s="351">
        <v>-107.954466</v>
      </c>
      <c r="L381" s="348" t="s">
        <v>17439</v>
      </c>
      <c r="M381" s="348"/>
      <c r="N381" s="348">
        <v>12.1920003890991</v>
      </c>
      <c r="O381" s="348">
        <v>374.82000732421898</v>
      </c>
      <c r="P381" s="348">
        <v>7.0408802032470703</v>
      </c>
      <c r="Q381" s="348">
        <v>0.14935200000000001</v>
      </c>
      <c r="R381" s="348" t="s">
        <v>17247</v>
      </c>
      <c r="S381" s="351">
        <v>0</v>
      </c>
      <c r="T381" s="351">
        <v>1714.6064453125</v>
      </c>
      <c r="U381" s="348" t="s">
        <v>16</v>
      </c>
      <c r="V381" s="348" t="s">
        <v>389</v>
      </c>
      <c r="W381" s="358">
        <v>0</v>
      </c>
      <c r="X381" s="354">
        <v>11.598000000000001</v>
      </c>
      <c r="Y381" s="354">
        <v>0</v>
      </c>
      <c r="Z381" s="354">
        <v>0</v>
      </c>
      <c r="AA381" s="359">
        <v>0</v>
      </c>
      <c r="AB381" s="176"/>
    </row>
    <row r="382" spans="1:28" s="75" customFormat="1" ht="27">
      <c r="A382" s="403" t="s">
        <v>17144</v>
      </c>
      <c r="B382" s="365" t="str">
        <f t="shared" si="10"/>
        <v>35</v>
      </c>
      <c r="C382" s="74" t="str">
        <f t="shared" si="11"/>
        <v>35045</v>
      </c>
      <c r="D382" s="74" t="str">
        <f>VLOOKUP(C382,fips_xref!$A$5:$B$16,2,FALSE)</f>
        <v>San Juan</v>
      </c>
      <c r="E382" s="74" t="s">
        <v>17370</v>
      </c>
      <c r="F382" s="348">
        <v>1182</v>
      </c>
      <c r="G382" s="348" t="s">
        <v>17249</v>
      </c>
      <c r="H382" s="348">
        <v>1</v>
      </c>
      <c r="I382" s="348" t="s">
        <v>17456</v>
      </c>
      <c r="J382" s="351">
        <v>36.727528</v>
      </c>
      <c r="K382" s="351">
        <v>-107.95563900000001</v>
      </c>
      <c r="L382" s="348" t="s">
        <v>17439</v>
      </c>
      <c r="M382" s="348"/>
      <c r="N382" s="348">
        <v>0</v>
      </c>
      <c r="O382" s="348">
        <v>0</v>
      </c>
      <c r="P382" s="348">
        <v>0</v>
      </c>
      <c r="Q382" s="348">
        <v>0</v>
      </c>
      <c r="R382" s="348">
        <v>0</v>
      </c>
      <c r="S382" s="351">
        <v>0</v>
      </c>
      <c r="T382" s="351">
        <v>1698.73278808594</v>
      </c>
      <c r="U382" s="348" t="s">
        <v>16</v>
      </c>
      <c r="V382" s="348" t="s">
        <v>403</v>
      </c>
      <c r="W382" s="358">
        <v>0</v>
      </c>
      <c r="X382" s="354">
        <v>6.55</v>
      </c>
      <c r="Y382" s="354">
        <v>0</v>
      </c>
      <c r="Z382" s="354">
        <v>0</v>
      </c>
      <c r="AA382" s="359">
        <v>0</v>
      </c>
      <c r="AB382" s="176"/>
    </row>
    <row r="383" spans="1:28" s="75" customFormat="1" ht="14.4">
      <c r="A383" s="403" t="s">
        <v>17144</v>
      </c>
      <c r="B383" s="365" t="str">
        <f t="shared" si="10"/>
        <v>35</v>
      </c>
      <c r="C383" s="74" t="str">
        <f t="shared" si="11"/>
        <v>35045</v>
      </c>
      <c r="D383" s="74" t="str">
        <f>VLOOKUP(C383,fips_xref!$A$5:$B$16,2,FALSE)</f>
        <v>San Juan</v>
      </c>
      <c r="E383" s="74" t="s">
        <v>17370</v>
      </c>
      <c r="F383" s="348">
        <v>1183</v>
      </c>
      <c r="G383" s="348" t="s">
        <v>17244</v>
      </c>
      <c r="H383" s="348">
        <v>2</v>
      </c>
      <c r="I383" s="348" t="s">
        <v>17359</v>
      </c>
      <c r="J383" s="351">
        <v>36.794693000000002</v>
      </c>
      <c r="K383" s="351">
        <v>-107.73310600000001</v>
      </c>
      <c r="L383" s="348" t="s">
        <v>17457</v>
      </c>
      <c r="M383" s="348"/>
      <c r="N383" s="348">
        <v>12.8016004562378</v>
      </c>
      <c r="O383" s="348">
        <v>677.59002685546898</v>
      </c>
      <c r="P383" s="348">
        <v>54.589679718017599</v>
      </c>
      <c r="Q383" s="348">
        <v>0.4572</v>
      </c>
      <c r="R383" s="348" t="s">
        <v>17247</v>
      </c>
      <c r="S383" s="351">
        <v>0</v>
      </c>
      <c r="T383" s="351">
        <v>1748.90258789063</v>
      </c>
      <c r="U383" s="348" t="s">
        <v>213</v>
      </c>
      <c r="V383" s="348" t="s">
        <v>390</v>
      </c>
      <c r="W383" s="358">
        <v>22.526</v>
      </c>
      <c r="X383" s="354">
        <v>6.0069999999999997</v>
      </c>
      <c r="Y383" s="354">
        <v>37.844000000000001</v>
      </c>
      <c r="Z383" s="354">
        <v>0</v>
      </c>
      <c r="AA383" s="359">
        <v>0.48299999999999998</v>
      </c>
      <c r="AB383" s="176"/>
    </row>
    <row r="384" spans="1:28" s="75" customFormat="1" ht="14.4">
      <c r="A384" s="403" t="s">
        <v>17144</v>
      </c>
      <c r="B384" s="365" t="str">
        <f t="shared" si="10"/>
        <v>35</v>
      </c>
      <c r="C384" s="74" t="str">
        <f t="shared" si="11"/>
        <v>35045</v>
      </c>
      <c r="D384" s="74" t="str">
        <f>VLOOKUP(C384,fips_xref!$A$5:$B$16,2,FALSE)</f>
        <v>San Juan</v>
      </c>
      <c r="E384" s="74" t="s">
        <v>17370</v>
      </c>
      <c r="F384" s="348">
        <v>1183</v>
      </c>
      <c r="G384" s="348" t="s">
        <v>17244</v>
      </c>
      <c r="H384" s="348">
        <v>4</v>
      </c>
      <c r="I384" s="348" t="s">
        <v>17359</v>
      </c>
      <c r="J384" s="351">
        <v>36.794693000000002</v>
      </c>
      <c r="K384" s="351">
        <v>-107.73310600000001</v>
      </c>
      <c r="L384" s="348" t="s">
        <v>17457</v>
      </c>
      <c r="M384" s="348"/>
      <c r="N384" s="348">
        <v>16.062959671020501</v>
      </c>
      <c r="O384" s="348">
        <v>668.15002441406295</v>
      </c>
      <c r="P384" s="348">
        <v>34.4424018859863</v>
      </c>
      <c r="Q384" s="348">
        <v>0.55778399999999995</v>
      </c>
      <c r="R384" s="348" t="s">
        <v>17247</v>
      </c>
      <c r="S384" s="351">
        <v>0</v>
      </c>
      <c r="T384" s="351">
        <v>1748.90258789063</v>
      </c>
      <c r="U384" s="348" t="s">
        <v>213</v>
      </c>
      <c r="V384" s="348" t="s">
        <v>390</v>
      </c>
      <c r="W384" s="358">
        <v>33.427999999999997</v>
      </c>
      <c r="X384" s="354">
        <v>8.9139999999999997</v>
      </c>
      <c r="Y384" s="354">
        <v>56.158999999999999</v>
      </c>
      <c r="Z384" s="354">
        <v>0</v>
      </c>
      <c r="AA384" s="359">
        <v>0.71699999999999997</v>
      </c>
      <c r="AB384" s="176"/>
    </row>
    <row r="385" spans="1:28" s="75" customFormat="1" ht="14.4">
      <c r="A385" s="403" t="s">
        <v>17144</v>
      </c>
      <c r="B385" s="365" t="str">
        <f t="shared" si="10"/>
        <v>35</v>
      </c>
      <c r="C385" s="74" t="str">
        <f t="shared" si="11"/>
        <v>35045</v>
      </c>
      <c r="D385" s="74" t="str">
        <f>VLOOKUP(C385,fips_xref!$A$5:$B$16,2,FALSE)</f>
        <v>San Juan</v>
      </c>
      <c r="E385" s="74" t="s">
        <v>17370</v>
      </c>
      <c r="F385" s="348">
        <v>1183</v>
      </c>
      <c r="G385" s="348" t="s">
        <v>17244</v>
      </c>
      <c r="H385" s="348">
        <v>5</v>
      </c>
      <c r="I385" s="348" t="s">
        <v>17359</v>
      </c>
      <c r="J385" s="351">
        <v>36.794693000000002</v>
      </c>
      <c r="K385" s="351">
        <v>-107.73310600000001</v>
      </c>
      <c r="L385" s="348" t="s">
        <v>17457</v>
      </c>
      <c r="M385" s="348"/>
      <c r="N385" s="348">
        <v>12.8016004562378</v>
      </c>
      <c r="O385" s="348">
        <v>677.59002685546898</v>
      </c>
      <c r="P385" s="348">
        <v>54.589679718017599</v>
      </c>
      <c r="Q385" s="348">
        <v>0.4572</v>
      </c>
      <c r="R385" s="348" t="s">
        <v>17247</v>
      </c>
      <c r="S385" s="351">
        <v>0</v>
      </c>
      <c r="T385" s="351">
        <v>1748.90258789063</v>
      </c>
      <c r="U385" s="348" t="s">
        <v>213</v>
      </c>
      <c r="V385" s="348" t="s">
        <v>390</v>
      </c>
      <c r="W385" s="358">
        <v>34.470999999999997</v>
      </c>
      <c r="X385" s="354">
        <v>9.1920000000000002</v>
      </c>
      <c r="Y385" s="354">
        <v>57.911000000000001</v>
      </c>
      <c r="Z385" s="354">
        <v>0</v>
      </c>
      <c r="AA385" s="359">
        <v>0.73899999999999999</v>
      </c>
      <c r="AB385" s="176"/>
    </row>
    <row r="386" spans="1:28" s="75" customFormat="1" ht="14.4">
      <c r="A386" s="403" t="s">
        <v>17144</v>
      </c>
      <c r="B386" s="365" t="str">
        <f t="shared" si="10"/>
        <v>35</v>
      </c>
      <c r="C386" s="74" t="str">
        <f t="shared" si="11"/>
        <v>35045</v>
      </c>
      <c r="D386" s="74" t="str">
        <f>VLOOKUP(C386,fips_xref!$A$5:$B$16,2,FALSE)</f>
        <v>San Juan</v>
      </c>
      <c r="E386" s="74" t="s">
        <v>17370</v>
      </c>
      <c r="F386" s="348">
        <v>1183</v>
      </c>
      <c r="G386" s="348" t="s">
        <v>17244</v>
      </c>
      <c r="H386" s="348">
        <v>6</v>
      </c>
      <c r="I386" s="348" t="s">
        <v>17359</v>
      </c>
      <c r="J386" s="351">
        <v>36.794693000000002</v>
      </c>
      <c r="K386" s="351">
        <v>-107.73310600000001</v>
      </c>
      <c r="L386" s="348" t="s">
        <v>17457</v>
      </c>
      <c r="M386" s="348"/>
      <c r="N386" s="348">
        <v>12.8016004562378</v>
      </c>
      <c r="O386" s="348">
        <v>677.59002685546898</v>
      </c>
      <c r="P386" s="348">
        <v>54.589679718017599</v>
      </c>
      <c r="Q386" s="348">
        <v>0.4572</v>
      </c>
      <c r="R386" s="348" t="s">
        <v>17247</v>
      </c>
      <c r="S386" s="351">
        <v>0</v>
      </c>
      <c r="T386" s="351">
        <v>1748.90258789063</v>
      </c>
      <c r="U386" s="348" t="s">
        <v>213</v>
      </c>
      <c r="V386" s="348" t="s">
        <v>390</v>
      </c>
      <c r="W386" s="358">
        <v>24.59</v>
      </c>
      <c r="X386" s="354">
        <v>6.5570000000000004</v>
      </c>
      <c r="Y386" s="354">
        <v>41.311</v>
      </c>
      <c r="Z386" s="354">
        <v>0</v>
      </c>
      <c r="AA386" s="359">
        <v>0.52700000000000002</v>
      </c>
      <c r="AB386" s="176"/>
    </row>
    <row r="387" spans="1:28" s="75" customFormat="1" ht="27">
      <c r="A387" s="403" t="s">
        <v>17144</v>
      </c>
      <c r="B387" s="365" t="str">
        <f t="shared" si="10"/>
        <v>35</v>
      </c>
      <c r="C387" s="74" t="str">
        <f t="shared" si="11"/>
        <v>35045</v>
      </c>
      <c r="D387" s="74" t="str">
        <f>VLOOKUP(C387,fips_xref!$A$5:$B$16,2,FALSE)</f>
        <v>San Juan</v>
      </c>
      <c r="E387" s="74" t="s">
        <v>17370</v>
      </c>
      <c r="F387" s="348">
        <v>1183</v>
      </c>
      <c r="G387" s="348" t="s">
        <v>17249</v>
      </c>
      <c r="H387" s="348">
        <v>2</v>
      </c>
      <c r="I387" s="348" t="s">
        <v>17458</v>
      </c>
      <c r="J387" s="351">
        <v>36.794722</v>
      </c>
      <c r="K387" s="351">
        <v>-107.733333</v>
      </c>
      <c r="L387" s="348" t="s">
        <v>17457</v>
      </c>
      <c r="M387" s="348"/>
      <c r="N387" s="348">
        <v>0</v>
      </c>
      <c r="O387" s="348">
        <v>0</v>
      </c>
      <c r="P387" s="348">
        <v>0</v>
      </c>
      <c r="Q387" s="348">
        <v>0</v>
      </c>
      <c r="R387" s="348">
        <v>0</v>
      </c>
      <c r="S387" s="351">
        <v>0</v>
      </c>
      <c r="T387" s="351">
        <v>1748.19274902344</v>
      </c>
      <c r="U387" s="348" t="s">
        <v>213</v>
      </c>
      <c r="V387" s="348" t="s">
        <v>403</v>
      </c>
      <c r="W387" s="358">
        <v>0</v>
      </c>
      <c r="X387" s="354">
        <v>0.56999999999999995</v>
      </c>
      <c r="Y387" s="354">
        <v>0</v>
      </c>
      <c r="Z387" s="354">
        <v>0</v>
      </c>
      <c r="AA387" s="359">
        <v>0</v>
      </c>
      <c r="AB387" s="176"/>
    </row>
    <row r="388" spans="1:28" s="75" customFormat="1" ht="14.4">
      <c r="A388" s="403" t="s">
        <v>17144</v>
      </c>
      <c r="B388" s="365" t="str">
        <f t="shared" si="10"/>
        <v>35</v>
      </c>
      <c r="C388" s="74" t="str">
        <f t="shared" si="11"/>
        <v>35045</v>
      </c>
      <c r="D388" s="74" t="str">
        <f>VLOOKUP(C388,fips_xref!$A$5:$B$16,2,FALSE)</f>
        <v>San Juan</v>
      </c>
      <c r="E388" s="74" t="s">
        <v>17370</v>
      </c>
      <c r="F388" s="348">
        <v>1189</v>
      </c>
      <c r="G388" s="348" t="s">
        <v>426</v>
      </c>
      <c r="H388" s="348">
        <v>1</v>
      </c>
      <c r="I388" s="348" t="s">
        <v>17339</v>
      </c>
      <c r="J388" s="351">
        <v>36.690556000000001</v>
      </c>
      <c r="K388" s="351">
        <v>-107.97833300000001</v>
      </c>
      <c r="L388" s="348" t="s">
        <v>17459</v>
      </c>
      <c r="M388" s="348"/>
      <c r="N388" s="348">
        <v>0</v>
      </c>
      <c r="O388" s="348">
        <v>0</v>
      </c>
      <c r="P388" s="348">
        <v>0</v>
      </c>
      <c r="Q388" s="348">
        <v>0</v>
      </c>
      <c r="R388" s="348">
        <v>0</v>
      </c>
      <c r="S388" s="351">
        <v>0</v>
      </c>
      <c r="T388" s="351">
        <v>1695.86975097656</v>
      </c>
      <c r="U388" s="348" t="s">
        <v>18</v>
      </c>
      <c r="V388" s="348" t="s">
        <v>397</v>
      </c>
      <c r="W388" s="358">
        <v>0</v>
      </c>
      <c r="X388" s="354">
        <v>3.1</v>
      </c>
      <c r="Y388" s="354">
        <v>0</v>
      </c>
      <c r="Z388" s="354">
        <v>0</v>
      </c>
      <c r="AA388" s="359">
        <v>0</v>
      </c>
      <c r="AB388" s="176"/>
    </row>
    <row r="389" spans="1:28" s="75" customFormat="1" ht="14.4">
      <c r="A389" s="403" t="s">
        <v>17144</v>
      </c>
      <c r="B389" s="365" t="str">
        <f t="shared" si="10"/>
        <v>35</v>
      </c>
      <c r="C389" s="74" t="str">
        <f t="shared" si="11"/>
        <v>35045</v>
      </c>
      <c r="D389" s="74" t="str">
        <f>VLOOKUP(C389,fips_xref!$A$5:$B$16,2,FALSE)</f>
        <v>San Juan</v>
      </c>
      <c r="E389" s="74" t="s">
        <v>17370</v>
      </c>
      <c r="F389" s="348">
        <v>1189</v>
      </c>
      <c r="G389" s="348" t="s">
        <v>17244</v>
      </c>
      <c r="H389" s="348">
        <v>1</v>
      </c>
      <c r="I389" s="348" t="s">
        <v>17460</v>
      </c>
      <c r="J389" s="351">
        <v>36.690389000000003</v>
      </c>
      <c r="K389" s="351">
        <v>-107.978106</v>
      </c>
      <c r="L389" s="348" t="s">
        <v>17459</v>
      </c>
      <c r="M389" s="348"/>
      <c r="N389" s="348">
        <v>6.7055997848510698</v>
      </c>
      <c r="O389" s="348">
        <v>722.03997802734398</v>
      </c>
      <c r="P389" s="348">
        <v>83.819999694824205</v>
      </c>
      <c r="Q389" s="348">
        <v>0.4572</v>
      </c>
      <c r="R389" s="348" t="s">
        <v>17247</v>
      </c>
      <c r="S389" s="351">
        <v>0</v>
      </c>
      <c r="T389" s="351">
        <v>1697.41223144531</v>
      </c>
      <c r="U389" s="348" t="s">
        <v>18</v>
      </c>
      <c r="V389" s="348" t="s">
        <v>388</v>
      </c>
      <c r="W389" s="358">
        <v>4.3</v>
      </c>
      <c r="X389" s="354">
        <v>0.1</v>
      </c>
      <c r="Y389" s="354">
        <v>4.5</v>
      </c>
      <c r="Z389" s="354">
        <v>0.1</v>
      </c>
      <c r="AA389" s="359">
        <v>0.1</v>
      </c>
      <c r="AB389" s="176"/>
    </row>
    <row r="390" spans="1:28" s="75" customFormat="1" ht="14.4">
      <c r="A390" s="403" t="s">
        <v>17144</v>
      </c>
      <c r="B390" s="365" t="str">
        <f t="shared" ref="B390:B453" si="12">LEFT(C390,2)</f>
        <v>35</v>
      </c>
      <c r="C390" s="74" t="str">
        <f t="shared" ref="C390:C453" si="13">35&amp;E390</f>
        <v>35045</v>
      </c>
      <c r="D390" s="74" t="str">
        <f>VLOOKUP(C390,fips_xref!$A$5:$B$16,2,FALSE)</f>
        <v>San Juan</v>
      </c>
      <c r="E390" s="74" t="s">
        <v>17370</v>
      </c>
      <c r="F390" s="348">
        <v>1189</v>
      </c>
      <c r="G390" s="348" t="s">
        <v>17244</v>
      </c>
      <c r="H390" s="348">
        <v>2</v>
      </c>
      <c r="I390" s="348" t="s">
        <v>17460</v>
      </c>
      <c r="J390" s="351">
        <v>36.690389000000003</v>
      </c>
      <c r="K390" s="351">
        <v>-107.978106</v>
      </c>
      <c r="L390" s="348" t="s">
        <v>17459</v>
      </c>
      <c r="M390" s="348"/>
      <c r="N390" s="348">
        <v>6.7055997848510698</v>
      </c>
      <c r="O390" s="348">
        <v>710.36999511718795</v>
      </c>
      <c r="P390" s="348">
        <v>83.819999694824205</v>
      </c>
      <c r="Q390" s="348">
        <v>0.4572</v>
      </c>
      <c r="R390" s="348" t="s">
        <v>17247</v>
      </c>
      <c r="S390" s="351">
        <v>0</v>
      </c>
      <c r="T390" s="351">
        <v>1697.41223144531</v>
      </c>
      <c r="U390" s="348" t="s">
        <v>18</v>
      </c>
      <c r="V390" s="348" t="s">
        <v>388</v>
      </c>
      <c r="W390" s="358">
        <v>7.2</v>
      </c>
      <c r="X390" s="354">
        <v>0.2</v>
      </c>
      <c r="Y390" s="354">
        <v>7.7</v>
      </c>
      <c r="Z390" s="354">
        <v>0.1</v>
      </c>
      <c r="AA390" s="359">
        <v>0.2</v>
      </c>
      <c r="AB390" s="176"/>
    </row>
    <row r="391" spans="1:28" s="75" customFormat="1" ht="14.4">
      <c r="A391" s="403" t="s">
        <v>17144</v>
      </c>
      <c r="B391" s="365" t="str">
        <f t="shared" si="12"/>
        <v>35</v>
      </c>
      <c r="C391" s="74" t="str">
        <f t="shared" si="13"/>
        <v>35045</v>
      </c>
      <c r="D391" s="74" t="str">
        <f>VLOOKUP(C391,fips_xref!$A$5:$B$16,2,FALSE)</f>
        <v>San Juan</v>
      </c>
      <c r="E391" s="74" t="s">
        <v>17370</v>
      </c>
      <c r="F391" s="348">
        <v>1189</v>
      </c>
      <c r="G391" s="348" t="s">
        <v>17244</v>
      </c>
      <c r="H391" s="348">
        <v>3</v>
      </c>
      <c r="I391" s="348" t="s">
        <v>17461</v>
      </c>
      <c r="J391" s="351">
        <v>36.690389000000003</v>
      </c>
      <c r="K391" s="351">
        <v>-107.978106</v>
      </c>
      <c r="L391" s="348" t="s">
        <v>17459</v>
      </c>
      <c r="M391" s="348"/>
      <c r="N391" s="348">
        <v>6.7055997848510698</v>
      </c>
      <c r="O391" s="348">
        <v>696.47998046875</v>
      </c>
      <c r="P391" s="348">
        <v>83.819999694824205</v>
      </c>
      <c r="Q391" s="348">
        <v>0.4572</v>
      </c>
      <c r="R391" s="348" t="s">
        <v>17247</v>
      </c>
      <c r="S391" s="351">
        <v>0</v>
      </c>
      <c r="T391" s="351">
        <v>1697.41223144531</v>
      </c>
      <c r="U391" s="348" t="s">
        <v>18</v>
      </c>
      <c r="V391" s="348" t="s">
        <v>388</v>
      </c>
      <c r="W391" s="358">
        <v>12.3</v>
      </c>
      <c r="X391" s="354">
        <v>0.4</v>
      </c>
      <c r="Y391" s="354">
        <v>13</v>
      </c>
      <c r="Z391" s="354">
        <v>0.2</v>
      </c>
      <c r="AA391" s="359">
        <v>0.4</v>
      </c>
      <c r="AB391" s="176"/>
    </row>
    <row r="392" spans="1:28" s="75" customFormat="1" ht="14.4">
      <c r="A392" s="403" t="s">
        <v>17144</v>
      </c>
      <c r="B392" s="365" t="str">
        <f t="shared" si="12"/>
        <v>35</v>
      </c>
      <c r="C392" s="74" t="str">
        <f t="shared" si="13"/>
        <v>35045</v>
      </c>
      <c r="D392" s="74" t="str">
        <f>VLOOKUP(C392,fips_xref!$A$5:$B$16,2,FALSE)</f>
        <v>San Juan</v>
      </c>
      <c r="E392" s="74" t="s">
        <v>17370</v>
      </c>
      <c r="F392" s="348">
        <v>1189</v>
      </c>
      <c r="G392" s="348" t="s">
        <v>17244</v>
      </c>
      <c r="H392" s="348">
        <v>4</v>
      </c>
      <c r="I392" s="348" t="s">
        <v>17462</v>
      </c>
      <c r="J392" s="351">
        <v>36.690389000000003</v>
      </c>
      <c r="K392" s="351">
        <v>-107.978106</v>
      </c>
      <c r="L392" s="348" t="s">
        <v>17459</v>
      </c>
      <c r="M392" s="348"/>
      <c r="N392" s="348">
        <v>6.7055997848510698</v>
      </c>
      <c r="O392" s="348">
        <v>713.15002441406295</v>
      </c>
      <c r="P392" s="348">
        <v>85.6488037109375</v>
      </c>
      <c r="Q392" s="348">
        <v>0.76200000000000001</v>
      </c>
      <c r="R392" s="348" t="s">
        <v>17247</v>
      </c>
      <c r="S392" s="351">
        <v>0</v>
      </c>
      <c r="T392" s="351">
        <v>1697.41223144531</v>
      </c>
      <c r="U392" s="348" t="s">
        <v>18</v>
      </c>
      <c r="V392" s="348" t="s">
        <v>388</v>
      </c>
      <c r="W392" s="358">
        <v>72.099999999999994</v>
      </c>
      <c r="X392" s="354">
        <v>2.2000000000000002</v>
      </c>
      <c r="Y392" s="354">
        <v>18.100000000000001</v>
      </c>
      <c r="Z392" s="354">
        <v>0.6</v>
      </c>
      <c r="AA392" s="359">
        <v>1.1000000000000001</v>
      </c>
      <c r="AB392" s="176"/>
    </row>
    <row r="393" spans="1:28" s="75" customFormat="1" ht="14.4">
      <c r="A393" s="403" t="s">
        <v>17144</v>
      </c>
      <c r="B393" s="365" t="str">
        <f t="shared" si="12"/>
        <v>35</v>
      </c>
      <c r="C393" s="74" t="str">
        <f t="shared" si="13"/>
        <v>35045</v>
      </c>
      <c r="D393" s="74" t="str">
        <f>VLOOKUP(C393,fips_xref!$A$5:$B$16,2,FALSE)</f>
        <v>San Juan</v>
      </c>
      <c r="E393" s="74" t="s">
        <v>17370</v>
      </c>
      <c r="F393" s="348">
        <v>1189</v>
      </c>
      <c r="G393" s="348" t="s">
        <v>17244</v>
      </c>
      <c r="H393" s="348">
        <v>6</v>
      </c>
      <c r="I393" s="348" t="s">
        <v>17386</v>
      </c>
      <c r="J393" s="351">
        <v>36.690556000000001</v>
      </c>
      <c r="K393" s="351">
        <v>-107.97833300000001</v>
      </c>
      <c r="L393" s="348" t="s">
        <v>17459</v>
      </c>
      <c r="M393" s="348"/>
      <c r="N393" s="348">
        <v>0</v>
      </c>
      <c r="O393" s="348">
        <v>0</v>
      </c>
      <c r="P393" s="348">
        <v>0</v>
      </c>
      <c r="Q393" s="348">
        <v>0</v>
      </c>
      <c r="R393" s="348">
        <v>0</v>
      </c>
      <c r="S393" s="351">
        <v>0</v>
      </c>
      <c r="T393" s="351">
        <v>1695.86975097656</v>
      </c>
      <c r="U393" s="348" t="s">
        <v>18</v>
      </c>
      <c r="V393" s="348" t="s">
        <v>395</v>
      </c>
      <c r="W393" s="358">
        <v>0</v>
      </c>
      <c r="X393" s="354">
        <v>8.3000000000000007</v>
      </c>
      <c r="Y393" s="354">
        <v>0</v>
      </c>
      <c r="Z393" s="354">
        <v>0</v>
      </c>
      <c r="AA393" s="359">
        <v>0</v>
      </c>
      <c r="AB393" s="176"/>
    </row>
    <row r="394" spans="1:28" s="75" customFormat="1" ht="14.4">
      <c r="A394" s="403" t="s">
        <v>17144</v>
      </c>
      <c r="B394" s="365" t="str">
        <f t="shared" si="12"/>
        <v>35</v>
      </c>
      <c r="C394" s="74" t="str">
        <f t="shared" si="13"/>
        <v>35045</v>
      </c>
      <c r="D394" s="74" t="str">
        <f>VLOOKUP(C394,fips_xref!$A$5:$B$16,2,FALSE)</f>
        <v>San Juan</v>
      </c>
      <c r="E394" s="74" t="s">
        <v>17370</v>
      </c>
      <c r="F394" s="348">
        <v>1189</v>
      </c>
      <c r="G394" s="348" t="s">
        <v>17244</v>
      </c>
      <c r="H394" s="348">
        <v>7</v>
      </c>
      <c r="I394" s="348" t="s">
        <v>17386</v>
      </c>
      <c r="J394" s="351">
        <v>36.690556000000001</v>
      </c>
      <c r="K394" s="351">
        <v>-107.97833300000001</v>
      </c>
      <c r="L394" s="348" t="s">
        <v>17459</v>
      </c>
      <c r="M394" s="348"/>
      <c r="N394" s="348">
        <v>0</v>
      </c>
      <c r="O394" s="348">
        <v>0</v>
      </c>
      <c r="P394" s="348">
        <v>0</v>
      </c>
      <c r="Q394" s="348">
        <v>0</v>
      </c>
      <c r="R394" s="348">
        <v>0</v>
      </c>
      <c r="S394" s="351">
        <v>0</v>
      </c>
      <c r="T394" s="351">
        <v>1695.86975097656</v>
      </c>
      <c r="U394" s="348" t="s">
        <v>18</v>
      </c>
      <c r="V394" s="348" t="s">
        <v>395</v>
      </c>
      <c r="W394" s="358">
        <v>0</v>
      </c>
      <c r="X394" s="354">
        <v>8.3000000000000007</v>
      </c>
      <c r="Y394" s="354">
        <v>0</v>
      </c>
      <c r="Z394" s="354">
        <v>0</v>
      </c>
      <c r="AA394" s="359">
        <v>0</v>
      </c>
      <c r="AB394" s="176"/>
    </row>
    <row r="395" spans="1:28" s="75" customFormat="1" ht="14.4">
      <c r="A395" s="403" t="s">
        <v>17144</v>
      </c>
      <c r="B395" s="365" t="str">
        <f t="shared" si="12"/>
        <v>35</v>
      </c>
      <c r="C395" s="74" t="str">
        <f t="shared" si="13"/>
        <v>35045</v>
      </c>
      <c r="D395" s="74" t="str">
        <f>VLOOKUP(C395,fips_xref!$A$5:$B$16,2,FALSE)</f>
        <v>San Juan</v>
      </c>
      <c r="E395" s="74" t="s">
        <v>17370</v>
      </c>
      <c r="F395" s="348">
        <v>1191</v>
      </c>
      <c r="G395" s="348" t="s">
        <v>17244</v>
      </c>
      <c r="H395" s="348">
        <v>10</v>
      </c>
      <c r="I395" s="348" t="s">
        <v>17463</v>
      </c>
      <c r="J395" s="351">
        <v>36.834167000000001</v>
      </c>
      <c r="K395" s="351">
        <v>-108.09777800000001</v>
      </c>
      <c r="L395" s="348" t="s">
        <v>17464</v>
      </c>
      <c r="M395" s="348"/>
      <c r="N395" s="348">
        <v>13.7159996032715</v>
      </c>
      <c r="O395" s="348">
        <v>728.71002197265602</v>
      </c>
      <c r="P395" s="348">
        <v>71.627998352050795</v>
      </c>
      <c r="Q395" s="348">
        <v>0.50901600000000002</v>
      </c>
      <c r="R395" s="348" t="s">
        <v>17247</v>
      </c>
      <c r="S395" s="351">
        <v>0</v>
      </c>
      <c r="T395" s="351">
        <v>1768.07177734375</v>
      </c>
      <c r="U395" s="348" t="s">
        <v>18</v>
      </c>
      <c r="V395" s="348" t="s">
        <v>388</v>
      </c>
      <c r="W395" s="358">
        <v>0</v>
      </c>
      <c r="X395" s="354">
        <v>0</v>
      </c>
      <c r="Y395" s="354">
        <v>0.1</v>
      </c>
      <c r="Z395" s="354">
        <v>0</v>
      </c>
      <c r="AA395" s="359">
        <v>0</v>
      </c>
      <c r="AB395" s="176"/>
    </row>
    <row r="396" spans="1:28" s="75" customFormat="1" ht="14.4">
      <c r="A396" s="403" t="s">
        <v>17144</v>
      </c>
      <c r="B396" s="365" t="str">
        <f t="shared" si="12"/>
        <v>35</v>
      </c>
      <c r="C396" s="74" t="str">
        <f t="shared" si="13"/>
        <v>35045</v>
      </c>
      <c r="D396" s="74" t="str">
        <f>VLOOKUP(C396,fips_xref!$A$5:$B$16,2,FALSE)</f>
        <v>San Juan</v>
      </c>
      <c r="E396" s="74" t="s">
        <v>17370</v>
      </c>
      <c r="F396" s="348">
        <v>1191</v>
      </c>
      <c r="G396" s="348" t="s">
        <v>17244</v>
      </c>
      <c r="H396" s="348">
        <v>13</v>
      </c>
      <c r="I396" s="348" t="s">
        <v>17465</v>
      </c>
      <c r="J396" s="351">
        <v>36.834167000000001</v>
      </c>
      <c r="K396" s="351">
        <v>-108.09777800000001</v>
      </c>
      <c r="L396" s="348" t="s">
        <v>17464</v>
      </c>
      <c r="M396" s="348"/>
      <c r="N396" s="348">
        <v>0</v>
      </c>
      <c r="O396" s="348">
        <v>0</v>
      </c>
      <c r="P396" s="348">
        <v>0</v>
      </c>
      <c r="Q396" s="348">
        <v>0</v>
      </c>
      <c r="R396" s="348">
        <v>0</v>
      </c>
      <c r="S396" s="351">
        <v>0</v>
      </c>
      <c r="T396" s="351">
        <v>1768.07177734375</v>
      </c>
      <c r="U396" s="348" t="s">
        <v>18</v>
      </c>
      <c r="V396" s="348" t="s">
        <v>395</v>
      </c>
      <c r="W396" s="358">
        <v>0</v>
      </c>
      <c r="X396" s="354">
        <v>4.5999999999999996</v>
      </c>
      <c r="Y396" s="354">
        <v>0</v>
      </c>
      <c r="Z396" s="354">
        <v>0</v>
      </c>
      <c r="AA396" s="359">
        <v>0</v>
      </c>
      <c r="AB396" s="176"/>
    </row>
    <row r="397" spans="1:28" s="75" customFormat="1" ht="27">
      <c r="A397" s="403" t="s">
        <v>17144</v>
      </c>
      <c r="B397" s="365" t="str">
        <f t="shared" si="12"/>
        <v>35</v>
      </c>
      <c r="C397" s="74" t="str">
        <f t="shared" si="13"/>
        <v>35045</v>
      </c>
      <c r="D397" s="74" t="str">
        <f>VLOOKUP(C397,fips_xref!$A$5:$B$16,2,FALSE)</f>
        <v>San Juan</v>
      </c>
      <c r="E397" s="74" t="s">
        <v>17370</v>
      </c>
      <c r="F397" s="348">
        <v>1191</v>
      </c>
      <c r="G397" s="348" t="s">
        <v>17244</v>
      </c>
      <c r="H397" s="348">
        <v>14</v>
      </c>
      <c r="I397" s="348" t="s">
        <v>17466</v>
      </c>
      <c r="J397" s="351">
        <v>36.834085999999999</v>
      </c>
      <c r="K397" s="351">
        <v>-108.097066</v>
      </c>
      <c r="L397" s="348" t="s">
        <v>17464</v>
      </c>
      <c r="M397" s="348"/>
      <c r="N397" s="348">
        <v>7.9247999191284197</v>
      </c>
      <c r="O397" s="348">
        <v>678.71002197265602</v>
      </c>
      <c r="P397" s="348">
        <v>66.751197814941406</v>
      </c>
      <c r="Q397" s="348">
        <v>0.30480000000000002</v>
      </c>
      <c r="R397" s="348" t="s">
        <v>17247</v>
      </c>
      <c r="S397" s="351">
        <v>0</v>
      </c>
      <c r="T397" s="351">
        <v>1767.71301269531</v>
      </c>
      <c r="U397" s="348" t="s">
        <v>18</v>
      </c>
      <c r="V397" s="348" t="s">
        <v>392</v>
      </c>
      <c r="W397" s="358">
        <v>0</v>
      </c>
      <c r="X397" s="354">
        <v>0</v>
      </c>
      <c r="Y397" s="354">
        <v>0.1</v>
      </c>
      <c r="Z397" s="354">
        <v>0</v>
      </c>
      <c r="AA397" s="359">
        <v>0</v>
      </c>
      <c r="AB397" s="176"/>
    </row>
    <row r="398" spans="1:28" s="75" customFormat="1" ht="14.4">
      <c r="A398" s="403" t="s">
        <v>17144</v>
      </c>
      <c r="B398" s="365" t="str">
        <f t="shared" si="12"/>
        <v>35</v>
      </c>
      <c r="C398" s="74" t="str">
        <f t="shared" si="13"/>
        <v>35045</v>
      </c>
      <c r="D398" s="74" t="str">
        <f>VLOOKUP(C398,fips_xref!$A$5:$B$16,2,FALSE)</f>
        <v>San Juan</v>
      </c>
      <c r="E398" s="74" t="s">
        <v>17370</v>
      </c>
      <c r="F398" s="348">
        <v>1191</v>
      </c>
      <c r="G398" s="348" t="s">
        <v>17244</v>
      </c>
      <c r="H398" s="348">
        <v>15</v>
      </c>
      <c r="I398" s="348" t="s">
        <v>17467</v>
      </c>
      <c r="J398" s="351">
        <v>36.834167000000001</v>
      </c>
      <c r="K398" s="351">
        <v>-108.09777800000001</v>
      </c>
      <c r="L398" s="348" t="s">
        <v>17464</v>
      </c>
      <c r="M398" s="348"/>
      <c r="N398" s="348">
        <v>0</v>
      </c>
      <c r="O398" s="348">
        <v>0</v>
      </c>
      <c r="P398" s="348">
        <v>0</v>
      </c>
      <c r="Q398" s="348">
        <v>0</v>
      </c>
      <c r="R398" s="348">
        <v>0</v>
      </c>
      <c r="S398" s="351">
        <v>0</v>
      </c>
      <c r="T398" s="351">
        <v>1768.07177734375</v>
      </c>
      <c r="U398" s="348" t="s">
        <v>18</v>
      </c>
      <c r="V398" s="348" t="s">
        <v>395</v>
      </c>
      <c r="W398" s="358">
        <v>0</v>
      </c>
      <c r="X398" s="354">
        <v>4.5999999999999996</v>
      </c>
      <c r="Y398" s="354">
        <v>0</v>
      </c>
      <c r="Z398" s="354">
        <v>0</v>
      </c>
      <c r="AA398" s="359">
        <v>0</v>
      </c>
      <c r="AB398" s="176"/>
    </row>
    <row r="399" spans="1:28" s="75" customFormat="1" ht="14.4">
      <c r="A399" s="403" t="s">
        <v>17144</v>
      </c>
      <c r="B399" s="365" t="str">
        <f t="shared" si="12"/>
        <v>35</v>
      </c>
      <c r="C399" s="74" t="str">
        <f t="shared" si="13"/>
        <v>35045</v>
      </c>
      <c r="D399" s="74" t="str">
        <f>VLOOKUP(C399,fips_xref!$A$5:$B$16,2,FALSE)</f>
        <v>San Juan</v>
      </c>
      <c r="E399" s="74" t="s">
        <v>17370</v>
      </c>
      <c r="F399" s="348">
        <v>1191</v>
      </c>
      <c r="G399" s="348" t="s">
        <v>17244</v>
      </c>
      <c r="H399" s="348">
        <v>20</v>
      </c>
      <c r="I399" s="348" t="s">
        <v>17463</v>
      </c>
      <c r="J399" s="351">
        <v>36.834167000000001</v>
      </c>
      <c r="K399" s="351">
        <v>-108.09777800000001</v>
      </c>
      <c r="L399" s="348" t="s">
        <v>17464</v>
      </c>
      <c r="M399" s="348"/>
      <c r="N399" s="348">
        <v>8.5343999862670898</v>
      </c>
      <c r="O399" s="348">
        <v>680.92999267578102</v>
      </c>
      <c r="P399" s="348">
        <v>65.836799621582003</v>
      </c>
      <c r="Q399" s="348">
        <v>0.50901600000000002</v>
      </c>
      <c r="R399" s="348" t="s">
        <v>17247</v>
      </c>
      <c r="S399" s="351">
        <v>0</v>
      </c>
      <c r="T399" s="351">
        <v>1768.07177734375</v>
      </c>
      <c r="U399" s="348" t="s">
        <v>18</v>
      </c>
      <c r="V399" s="348" t="s">
        <v>388</v>
      </c>
      <c r="W399" s="358">
        <v>29</v>
      </c>
      <c r="X399" s="354">
        <v>1.3</v>
      </c>
      <c r="Y399" s="354">
        <v>46.9</v>
      </c>
      <c r="Z399" s="354">
        <v>0.2</v>
      </c>
      <c r="AA399" s="359">
        <v>0.4</v>
      </c>
      <c r="AB399" s="176"/>
    </row>
    <row r="400" spans="1:28" s="75" customFormat="1" ht="14.4">
      <c r="A400" s="403" t="s">
        <v>17144</v>
      </c>
      <c r="B400" s="365" t="str">
        <f t="shared" si="12"/>
        <v>35</v>
      </c>
      <c r="C400" s="74" t="str">
        <f t="shared" si="13"/>
        <v>35045</v>
      </c>
      <c r="D400" s="74" t="str">
        <f>VLOOKUP(C400,fips_xref!$A$5:$B$16,2,FALSE)</f>
        <v>San Juan</v>
      </c>
      <c r="E400" s="74" t="s">
        <v>17370</v>
      </c>
      <c r="F400" s="348">
        <v>1191</v>
      </c>
      <c r="G400" s="348" t="s">
        <v>17244</v>
      </c>
      <c r="H400" s="348">
        <v>21</v>
      </c>
      <c r="I400" s="348" t="s">
        <v>17468</v>
      </c>
      <c r="J400" s="351">
        <v>36.834167000000001</v>
      </c>
      <c r="K400" s="351">
        <v>-108.09777800000001</v>
      </c>
      <c r="L400" s="348" t="s">
        <v>17464</v>
      </c>
      <c r="M400" s="348"/>
      <c r="N400" s="348">
        <v>9.1440000534057599</v>
      </c>
      <c r="O400" s="348">
        <v>674.82000732421898</v>
      </c>
      <c r="P400" s="348">
        <v>0</v>
      </c>
      <c r="Q400" s="348">
        <v>0.91439999999999999</v>
      </c>
      <c r="R400" s="348" t="s">
        <v>17247</v>
      </c>
      <c r="S400" s="351">
        <v>0</v>
      </c>
      <c r="T400" s="351">
        <v>1768.07177734375</v>
      </c>
      <c r="U400" s="348" t="s">
        <v>18</v>
      </c>
      <c r="V400" s="348" t="s">
        <v>388</v>
      </c>
      <c r="W400" s="358">
        <v>24.1</v>
      </c>
      <c r="X400" s="354">
        <v>1.1000000000000001</v>
      </c>
      <c r="Y400" s="354">
        <v>19.399999999999999</v>
      </c>
      <c r="Z400" s="354">
        <v>0.6</v>
      </c>
      <c r="AA400" s="359">
        <v>1.1000000000000001</v>
      </c>
      <c r="AB400" s="176"/>
    </row>
    <row r="401" spans="1:28" s="75" customFormat="1" ht="14.4">
      <c r="A401" s="403" t="s">
        <v>17144</v>
      </c>
      <c r="B401" s="365" t="str">
        <f t="shared" si="12"/>
        <v>35</v>
      </c>
      <c r="C401" s="74" t="str">
        <f t="shared" si="13"/>
        <v>35045</v>
      </c>
      <c r="D401" s="74" t="str">
        <f>VLOOKUP(C401,fips_xref!$A$5:$B$16,2,FALSE)</f>
        <v>San Juan</v>
      </c>
      <c r="E401" s="74" t="s">
        <v>17370</v>
      </c>
      <c r="F401" s="348">
        <v>1191</v>
      </c>
      <c r="G401" s="348" t="s">
        <v>17249</v>
      </c>
      <c r="H401" s="348">
        <v>3</v>
      </c>
      <c r="I401" s="348" t="s">
        <v>4346</v>
      </c>
      <c r="J401" s="351">
        <v>36.834085999999999</v>
      </c>
      <c r="K401" s="351">
        <v>-108.097066</v>
      </c>
      <c r="L401" s="348" t="s">
        <v>17464</v>
      </c>
      <c r="M401" s="348"/>
      <c r="N401" s="348">
        <v>0</v>
      </c>
      <c r="O401" s="348">
        <v>0</v>
      </c>
      <c r="P401" s="348">
        <v>0</v>
      </c>
      <c r="Q401" s="348">
        <v>0</v>
      </c>
      <c r="R401" s="348">
        <v>0</v>
      </c>
      <c r="S401" s="351">
        <v>0</v>
      </c>
      <c r="T401" s="351">
        <v>1767.71301269531</v>
      </c>
      <c r="U401" s="348" t="s">
        <v>18</v>
      </c>
      <c r="V401" s="348" t="s">
        <v>397</v>
      </c>
      <c r="W401" s="358">
        <v>0</v>
      </c>
      <c r="X401" s="354">
        <v>2.9</v>
      </c>
      <c r="Y401" s="354">
        <v>0</v>
      </c>
      <c r="Z401" s="354">
        <v>0</v>
      </c>
      <c r="AA401" s="359">
        <v>0</v>
      </c>
      <c r="AB401" s="176"/>
    </row>
    <row r="402" spans="1:28" s="75" customFormat="1" ht="14.4">
      <c r="A402" s="403" t="s">
        <v>17144</v>
      </c>
      <c r="B402" s="365" t="str">
        <f t="shared" si="12"/>
        <v>35</v>
      </c>
      <c r="C402" s="74" t="str">
        <f t="shared" si="13"/>
        <v>35045</v>
      </c>
      <c r="D402" s="74" t="str">
        <f>VLOOKUP(C402,fips_xref!$A$5:$B$16,2,FALSE)</f>
        <v>San Juan</v>
      </c>
      <c r="E402" s="74" t="s">
        <v>17370</v>
      </c>
      <c r="F402" s="348">
        <v>1191</v>
      </c>
      <c r="G402" s="348" t="s">
        <v>17249</v>
      </c>
      <c r="H402" s="348">
        <v>17</v>
      </c>
      <c r="I402" s="348" t="s">
        <v>17339</v>
      </c>
      <c r="J402" s="351">
        <v>36.834085999999999</v>
      </c>
      <c r="K402" s="351">
        <v>-108.097066</v>
      </c>
      <c r="L402" s="348" t="s">
        <v>17464</v>
      </c>
      <c r="M402" s="348"/>
      <c r="N402" s="348">
        <v>0</v>
      </c>
      <c r="O402" s="348">
        <v>0</v>
      </c>
      <c r="P402" s="348">
        <v>0</v>
      </c>
      <c r="Q402" s="348">
        <v>0</v>
      </c>
      <c r="R402" s="348">
        <v>0</v>
      </c>
      <c r="S402" s="351">
        <v>0</v>
      </c>
      <c r="T402" s="351">
        <v>1767.71301269531</v>
      </c>
      <c r="U402" s="348" t="s">
        <v>18</v>
      </c>
      <c r="V402" s="348" t="s">
        <v>397</v>
      </c>
      <c r="W402" s="358">
        <v>0</v>
      </c>
      <c r="X402" s="354">
        <v>0.8</v>
      </c>
      <c r="Y402" s="354">
        <v>0</v>
      </c>
      <c r="Z402" s="354">
        <v>0</v>
      </c>
      <c r="AA402" s="359">
        <v>0</v>
      </c>
      <c r="AB402" s="176"/>
    </row>
    <row r="403" spans="1:28" s="75" customFormat="1" ht="14.4">
      <c r="A403" s="403" t="s">
        <v>17144</v>
      </c>
      <c r="B403" s="365" t="str">
        <f t="shared" si="12"/>
        <v>35</v>
      </c>
      <c r="C403" s="74" t="str">
        <f t="shared" si="13"/>
        <v>35045</v>
      </c>
      <c r="D403" s="74" t="str">
        <f>VLOOKUP(C403,fips_xref!$A$5:$B$16,2,FALSE)</f>
        <v>San Juan</v>
      </c>
      <c r="E403" s="74" t="s">
        <v>17370</v>
      </c>
      <c r="F403" s="348">
        <v>1191</v>
      </c>
      <c r="G403" s="348" t="s">
        <v>17249</v>
      </c>
      <c r="H403" s="348">
        <v>23</v>
      </c>
      <c r="I403" s="348" t="s">
        <v>17295</v>
      </c>
      <c r="J403" s="351">
        <v>36.834167000000001</v>
      </c>
      <c r="K403" s="351">
        <v>-108.09777800000001</v>
      </c>
      <c r="L403" s="348" t="s">
        <v>17464</v>
      </c>
      <c r="M403" s="348"/>
      <c r="N403" s="348">
        <v>0</v>
      </c>
      <c r="O403" s="348">
        <v>0</v>
      </c>
      <c r="P403" s="348">
        <v>0</v>
      </c>
      <c r="Q403" s="348">
        <v>0</v>
      </c>
      <c r="R403" s="348">
        <v>0</v>
      </c>
      <c r="S403" s="351">
        <v>0</v>
      </c>
      <c r="T403" s="351">
        <v>1768.07177734375</v>
      </c>
      <c r="U403" s="348" t="s">
        <v>18</v>
      </c>
      <c r="V403" s="348" t="s">
        <v>403</v>
      </c>
      <c r="W403" s="358">
        <v>0</v>
      </c>
      <c r="X403" s="354">
        <v>1.7</v>
      </c>
      <c r="Y403" s="354">
        <v>0</v>
      </c>
      <c r="Z403" s="354">
        <v>0</v>
      </c>
      <c r="AA403" s="359">
        <v>0</v>
      </c>
      <c r="AB403" s="176"/>
    </row>
    <row r="404" spans="1:28" s="75" customFormat="1" ht="14.4">
      <c r="A404" s="403" t="s">
        <v>17144</v>
      </c>
      <c r="B404" s="365" t="str">
        <f t="shared" si="12"/>
        <v>35</v>
      </c>
      <c r="C404" s="74" t="str">
        <f t="shared" si="13"/>
        <v>35045</v>
      </c>
      <c r="D404" s="74" t="str">
        <f>VLOOKUP(C404,fips_xref!$A$5:$B$16,2,FALSE)</f>
        <v>San Juan</v>
      </c>
      <c r="E404" s="74" t="s">
        <v>17370</v>
      </c>
      <c r="F404" s="348">
        <v>1192</v>
      </c>
      <c r="G404" s="348" t="s">
        <v>17244</v>
      </c>
      <c r="H404" s="348">
        <v>1</v>
      </c>
      <c r="I404" s="348" t="s">
        <v>17469</v>
      </c>
      <c r="J404" s="351">
        <v>36.727865000000001</v>
      </c>
      <c r="K404" s="351">
        <v>-107.948132</v>
      </c>
      <c r="L404" s="348" t="s">
        <v>17470</v>
      </c>
      <c r="M404" s="348"/>
      <c r="N404" s="348">
        <v>15.2399997711182</v>
      </c>
      <c r="O404" s="348">
        <v>963.71002197265602</v>
      </c>
      <c r="P404" s="348">
        <v>66.446403503417997</v>
      </c>
      <c r="Q404" s="348">
        <v>0.91439999999999999</v>
      </c>
      <c r="R404" s="348" t="s">
        <v>17247</v>
      </c>
      <c r="S404" s="351">
        <v>0</v>
      </c>
      <c r="T404" s="351">
        <v>1706.21850585938</v>
      </c>
      <c r="U404" s="348" t="s">
        <v>213</v>
      </c>
      <c r="V404" s="348" t="s">
        <v>388</v>
      </c>
      <c r="W404" s="358">
        <v>11.409918000000001</v>
      </c>
      <c r="X404" s="354">
        <v>0.1</v>
      </c>
      <c r="Y404" s="354">
        <v>0.31</v>
      </c>
      <c r="Z404" s="354">
        <v>0.16</v>
      </c>
      <c r="AA404" s="359">
        <v>0.31</v>
      </c>
      <c r="AB404" s="176"/>
    </row>
    <row r="405" spans="1:28" s="75" customFormat="1" ht="14.4">
      <c r="A405" s="403" t="s">
        <v>17144</v>
      </c>
      <c r="B405" s="365" t="str">
        <f t="shared" si="12"/>
        <v>35</v>
      </c>
      <c r="C405" s="74" t="str">
        <f t="shared" si="13"/>
        <v>35045</v>
      </c>
      <c r="D405" s="74" t="str">
        <f>VLOOKUP(C405,fips_xref!$A$5:$B$16,2,FALSE)</f>
        <v>San Juan</v>
      </c>
      <c r="E405" s="74" t="s">
        <v>17370</v>
      </c>
      <c r="F405" s="348">
        <v>1192</v>
      </c>
      <c r="G405" s="348" t="s">
        <v>17244</v>
      </c>
      <c r="H405" s="348">
        <v>2</v>
      </c>
      <c r="I405" s="348" t="s">
        <v>17469</v>
      </c>
      <c r="J405" s="351">
        <v>36.727955999999999</v>
      </c>
      <c r="K405" s="351">
        <v>-107.94813499999999</v>
      </c>
      <c r="L405" s="348" t="s">
        <v>17470</v>
      </c>
      <c r="M405" s="348"/>
      <c r="N405" s="348">
        <v>15.2399997711182</v>
      </c>
      <c r="O405" s="348">
        <v>954.82000732421898</v>
      </c>
      <c r="P405" s="348">
        <v>74.980796813964801</v>
      </c>
      <c r="Q405" s="348">
        <v>0.91439999999999999</v>
      </c>
      <c r="R405" s="348" t="s">
        <v>17247</v>
      </c>
      <c r="S405" s="351">
        <v>0</v>
      </c>
      <c r="T405" s="351">
        <v>1706.37658691406</v>
      </c>
      <c r="U405" s="348" t="s">
        <v>213</v>
      </c>
      <c r="V405" s="348" t="s">
        <v>388</v>
      </c>
      <c r="W405" s="358">
        <v>9.9888159999999999</v>
      </c>
      <c r="X405" s="354">
        <v>0.08</v>
      </c>
      <c r="Y405" s="354">
        <v>0.33</v>
      </c>
      <c r="Z405" s="354">
        <v>0.14000000000000001</v>
      </c>
      <c r="AA405" s="359">
        <v>0.27</v>
      </c>
      <c r="AB405" s="176"/>
    </row>
    <row r="406" spans="1:28" s="75" customFormat="1" ht="27">
      <c r="A406" s="403" t="s">
        <v>17144</v>
      </c>
      <c r="B406" s="365" t="str">
        <f t="shared" si="12"/>
        <v>35</v>
      </c>
      <c r="C406" s="74" t="str">
        <f t="shared" si="13"/>
        <v>35045</v>
      </c>
      <c r="D406" s="74" t="str">
        <f>VLOOKUP(C406,fips_xref!$A$5:$B$16,2,FALSE)</f>
        <v>San Juan</v>
      </c>
      <c r="E406" s="74" t="s">
        <v>17370</v>
      </c>
      <c r="F406" s="348">
        <v>1192</v>
      </c>
      <c r="G406" s="348" t="s">
        <v>17244</v>
      </c>
      <c r="H406" s="348">
        <v>4</v>
      </c>
      <c r="I406" s="348" t="s">
        <v>17471</v>
      </c>
      <c r="J406" s="351">
        <v>36.727955999999999</v>
      </c>
      <c r="K406" s="351">
        <v>-107.94813499999999</v>
      </c>
      <c r="L406" s="348" t="s">
        <v>17470</v>
      </c>
      <c r="M406" s="348"/>
      <c r="N406" s="348">
        <v>4.8768000602722203</v>
      </c>
      <c r="O406" s="348">
        <v>863.15002441406295</v>
      </c>
      <c r="P406" s="348">
        <v>6.6446399688720703</v>
      </c>
      <c r="Q406" s="348">
        <v>0.20421600000000001</v>
      </c>
      <c r="R406" s="348" t="s">
        <v>17247</v>
      </c>
      <c r="S406" s="351">
        <v>0</v>
      </c>
      <c r="T406" s="351">
        <v>1706.37658691406</v>
      </c>
      <c r="U406" s="348" t="s">
        <v>213</v>
      </c>
      <c r="V406" s="348" t="s">
        <v>392</v>
      </c>
      <c r="W406" s="358">
        <v>4.33</v>
      </c>
      <c r="X406" s="354">
        <v>5.8000000000000003E-2</v>
      </c>
      <c r="Y406" s="354">
        <v>7.29</v>
      </c>
      <c r="Z406" s="354">
        <v>1E-3</v>
      </c>
      <c r="AA406" s="359">
        <v>0.04</v>
      </c>
      <c r="AB406" s="176"/>
    </row>
    <row r="407" spans="1:28" s="75" customFormat="1" ht="14.4">
      <c r="A407" s="403" t="s">
        <v>17144</v>
      </c>
      <c r="B407" s="365" t="str">
        <f t="shared" si="12"/>
        <v>35</v>
      </c>
      <c r="C407" s="74" t="str">
        <f t="shared" si="13"/>
        <v>35045</v>
      </c>
      <c r="D407" s="74" t="str">
        <f>VLOOKUP(C407,fips_xref!$A$5:$B$16,2,FALSE)</f>
        <v>San Juan</v>
      </c>
      <c r="E407" s="74" t="s">
        <v>17370</v>
      </c>
      <c r="F407" s="348">
        <v>1192</v>
      </c>
      <c r="G407" s="348" t="s">
        <v>17244</v>
      </c>
      <c r="H407" s="348">
        <v>6</v>
      </c>
      <c r="I407" s="348" t="s">
        <v>17386</v>
      </c>
      <c r="J407" s="351">
        <v>36.726944000000003</v>
      </c>
      <c r="K407" s="351">
        <v>-107.965</v>
      </c>
      <c r="L407" s="348" t="s">
        <v>17470</v>
      </c>
      <c r="M407" s="348"/>
      <c r="N407" s="348">
        <v>0</v>
      </c>
      <c r="O407" s="348">
        <v>0</v>
      </c>
      <c r="P407" s="348">
        <v>0</v>
      </c>
      <c r="Q407" s="348">
        <v>0</v>
      </c>
      <c r="R407" s="348">
        <v>0</v>
      </c>
      <c r="S407" s="351">
        <v>0</v>
      </c>
      <c r="T407" s="351">
        <v>1707.87121582031</v>
      </c>
      <c r="U407" s="348" t="s">
        <v>213</v>
      </c>
      <c r="V407" s="348" t="s">
        <v>395</v>
      </c>
      <c r="W407" s="358">
        <v>0</v>
      </c>
      <c r="X407" s="354">
        <v>0.87</v>
      </c>
      <c r="Y407" s="354">
        <v>0</v>
      </c>
      <c r="Z407" s="354">
        <v>0</v>
      </c>
      <c r="AA407" s="359">
        <v>0</v>
      </c>
      <c r="AB407" s="176"/>
    </row>
    <row r="408" spans="1:28" s="75" customFormat="1" ht="14.4">
      <c r="A408" s="403" t="s">
        <v>17144</v>
      </c>
      <c r="B408" s="365" t="str">
        <f t="shared" si="12"/>
        <v>35</v>
      </c>
      <c r="C408" s="74" t="str">
        <f t="shared" si="13"/>
        <v>35045</v>
      </c>
      <c r="D408" s="74" t="str">
        <f>VLOOKUP(C408,fips_xref!$A$5:$B$16,2,FALSE)</f>
        <v>San Juan</v>
      </c>
      <c r="E408" s="74" t="s">
        <v>17370</v>
      </c>
      <c r="F408" s="348">
        <v>1192</v>
      </c>
      <c r="G408" s="348" t="s">
        <v>17244</v>
      </c>
      <c r="H408" s="348">
        <v>10</v>
      </c>
      <c r="I408" s="348" t="s">
        <v>17469</v>
      </c>
      <c r="J408" s="351">
        <v>36.727955999999999</v>
      </c>
      <c r="K408" s="351">
        <v>-107.94813499999999</v>
      </c>
      <c r="L408" s="348" t="s">
        <v>17470</v>
      </c>
      <c r="M408" s="348"/>
      <c r="N408" s="348">
        <v>15.2399997711182</v>
      </c>
      <c r="O408" s="348">
        <v>1005.36999511719</v>
      </c>
      <c r="P408" s="348">
        <v>74.980796813964801</v>
      </c>
      <c r="Q408" s="348">
        <v>0.91439999999999999</v>
      </c>
      <c r="R408" s="348" t="s">
        <v>17247</v>
      </c>
      <c r="S408" s="351">
        <v>0</v>
      </c>
      <c r="T408" s="351">
        <v>1706.37658691406</v>
      </c>
      <c r="U408" s="348" t="s">
        <v>213</v>
      </c>
      <c r="V408" s="348" t="s">
        <v>388</v>
      </c>
      <c r="W408" s="358">
        <v>57.190691999999999</v>
      </c>
      <c r="X408" s="354">
        <v>0.47</v>
      </c>
      <c r="Y408" s="354">
        <v>1.68</v>
      </c>
      <c r="Z408" s="354">
        <v>0.77</v>
      </c>
      <c r="AA408" s="359">
        <v>1.49</v>
      </c>
      <c r="AB408" s="176"/>
    </row>
    <row r="409" spans="1:28" s="75" customFormat="1" ht="14.4">
      <c r="A409" s="403" t="s">
        <v>17144</v>
      </c>
      <c r="B409" s="365" t="str">
        <f t="shared" si="12"/>
        <v>35</v>
      </c>
      <c r="C409" s="74" t="str">
        <f t="shared" si="13"/>
        <v>35045</v>
      </c>
      <c r="D409" s="74" t="str">
        <f>VLOOKUP(C409,fips_xref!$A$5:$B$16,2,FALSE)</f>
        <v>San Juan</v>
      </c>
      <c r="E409" s="74" t="s">
        <v>17370</v>
      </c>
      <c r="F409" s="348">
        <v>1193</v>
      </c>
      <c r="G409" s="348" t="s">
        <v>17244</v>
      </c>
      <c r="H409" s="348">
        <v>2</v>
      </c>
      <c r="I409" s="348" t="s">
        <v>17472</v>
      </c>
      <c r="J409" s="351">
        <v>36.908835000000003</v>
      </c>
      <c r="K409" s="351">
        <v>-107.564769</v>
      </c>
      <c r="L409" s="348" t="s">
        <v>17473</v>
      </c>
      <c r="M409" s="348"/>
      <c r="N409" s="348">
        <v>12.8016004562378</v>
      </c>
      <c r="O409" s="348">
        <v>677.59002685546898</v>
      </c>
      <c r="P409" s="348">
        <v>54.589679718017599</v>
      </c>
      <c r="Q409" s="348">
        <v>0.4572</v>
      </c>
      <c r="R409" s="348" t="s">
        <v>17247</v>
      </c>
      <c r="S409" s="351">
        <v>0</v>
      </c>
      <c r="T409" s="351">
        <v>2013.94555664063</v>
      </c>
      <c r="U409" s="348" t="s">
        <v>213</v>
      </c>
      <c r="V409" s="348" t="s">
        <v>392</v>
      </c>
      <c r="W409" s="358">
        <v>27.119</v>
      </c>
      <c r="X409" s="354">
        <v>7.2320000000000002</v>
      </c>
      <c r="Y409" s="354">
        <v>45.558999999999997</v>
      </c>
      <c r="Z409" s="354">
        <v>3.4000000000000002E-2</v>
      </c>
      <c r="AA409" s="359">
        <v>0.58199999999999996</v>
      </c>
      <c r="AB409" s="176"/>
    </row>
    <row r="410" spans="1:28" s="75" customFormat="1" ht="14.4">
      <c r="A410" s="403" t="s">
        <v>17144</v>
      </c>
      <c r="B410" s="365" t="str">
        <f t="shared" si="12"/>
        <v>35</v>
      </c>
      <c r="C410" s="74" t="str">
        <f t="shared" si="13"/>
        <v>35045</v>
      </c>
      <c r="D410" s="74" t="str">
        <f>VLOOKUP(C410,fips_xref!$A$5:$B$16,2,FALSE)</f>
        <v>San Juan</v>
      </c>
      <c r="E410" s="74" t="s">
        <v>17370</v>
      </c>
      <c r="F410" s="348">
        <v>1193</v>
      </c>
      <c r="G410" s="348" t="s">
        <v>17244</v>
      </c>
      <c r="H410" s="348">
        <v>12</v>
      </c>
      <c r="I410" s="348" t="s">
        <v>17474</v>
      </c>
      <c r="J410" s="351">
        <v>36.908296999999997</v>
      </c>
      <c r="K410" s="351">
        <v>-107.564751</v>
      </c>
      <c r="L410" s="348" t="s">
        <v>17473</v>
      </c>
      <c r="M410" s="348"/>
      <c r="N410" s="348">
        <v>7.6199998855590803</v>
      </c>
      <c r="O410" s="348">
        <v>560.92999267578102</v>
      </c>
      <c r="P410" s="348">
        <v>11.734800338745099</v>
      </c>
      <c r="Q410" s="348">
        <v>0.30480000000000002</v>
      </c>
      <c r="R410" s="348" t="s">
        <v>17247</v>
      </c>
      <c r="S410" s="351">
        <v>0</v>
      </c>
      <c r="T410" s="351">
        <v>2010.63623046875</v>
      </c>
      <c r="U410" s="348" t="s">
        <v>213</v>
      </c>
      <c r="V410" s="348" t="s">
        <v>405</v>
      </c>
      <c r="W410" s="358">
        <v>0.26300000000000001</v>
      </c>
      <c r="X410" s="354">
        <v>1.4E-2</v>
      </c>
      <c r="Y410" s="354">
        <v>0.22</v>
      </c>
      <c r="Z410" s="354">
        <v>2E-3</v>
      </c>
      <c r="AA410" s="359">
        <v>0.02</v>
      </c>
      <c r="AB410" s="176"/>
    </row>
    <row r="411" spans="1:28" s="75" customFormat="1" ht="14.4">
      <c r="A411" s="403" t="s">
        <v>17144</v>
      </c>
      <c r="B411" s="365" t="str">
        <f t="shared" si="12"/>
        <v>35</v>
      </c>
      <c r="C411" s="74" t="str">
        <f t="shared" si="13"/>
        <v>35045</v>
      </c>
      <c r="D411" s="74" t="str">
        <f>VLOOKUP(C411,fips_xref!$A$5:$B$16,2,FALSE)</f>
        <v>San Juan</v>
      </c>
      <c r="E411" s="74" t="s">
        <v>17370</v>
      </c>
      <c r="F411" s="348">
        <v>1193</v>
      </c>
      <c r="G411" s="348" t="s">
        <v>17244</v>
      </c>
      <c r="H411" s="348">
        <v>13</v>
      </c>
      <c r="I411" s="348" t="s">
        <v>17308</v>
      </c>
      <c r="J411" s="351">
        <v>36.908386999999998</v>
      </c>
      <c r="K411" s="351">
        <v>-107.56475399999999</v>
      </c>
      <c r="L411" s="348" t="s">
        <v>17473</v>
      </c>
      <c r="M411" s="348"/>
      <c r="N411" s="348">
        <v>1.5240000486373899</v>
      </c>
      <c r="O411" s="348">
        <v>373.14999389648398</v>
      </c>
      <c r="P411" s="348">
        <v>18.9280796051025</v>
      </c>
      <c r="Q411" s="348">
        <v>5.1816000000000004</v>
      </c>
      <c r="R411" s="348" t="s">
        <v>17247</v>
      </c>
      <c r="S411" s="351">
        <v>0</v>
      </c>
      <c r="T411" s="351">
        <v>2011.03601074219</v>
      </c>
      <c r="U411" s="348" t="s">
        <v>213</v>
      </c>
      <c r="V411" s="348" t="s">
        <v>394</v>
      </c>
      <c r="W411" s="358">
        <v>0</v>
      </c>
      <c r="X411" s="354">
        <v>9.2370000000000001</v>
      </c>
      <c r="Y411" s="354">
        <v>0</v>
      </c>
      <c r="Z411" s="354">
        <v>0</v>
      </c>
      <c r="AA411" s="359">
        <v>0</v>
      </c>
      <c r="AB411" s="176"/>
    </row>
    <row r="412" spans="1:28" s="75" customFormat="1" ht="14.4">
      <c r="A412" s="403" t="s">
        <v>17144</v>
      </c>
      <c r="B412" s="365" t="str">
        <f t="shared" si="12"/>
        <v>35</v>
      </c>
      <c r="C412" s="74" t="str">
        <f t="shared" si="13"/>
        <v>35045</v>
      </c>
      <c r="D412" s="74" t="str">
        <f>VLOOKUP(C412,fips_xref!$A$5:$B$16,2,FALSE)</f>
        <v>San Juan</v>
      </c>
      <c r="E412" s="74" t="s">
        <v>17370</v>
      </c>
      <c r="F412" s="348">
        <v>1193</v>
      </c>
      <c r="G412" s="348" t="s">
        <v>17244</v>
      </c>
      <c r="H412" s="348">
        <v>14</v>
      </c>
      <c r="I412" s="348" t="s">
        <v>17474</v>
      </c>
      <c r="J412" s="351">
        <v>36.906666999999999</v>
      </c>
      <c r="K412" s="351">
        <v>-107.564167</v>
      </c>
      <c r="L412" s="348" t="s">
        <v>17473</v>
      </c>
      <c r="M412" s="348"/>
      <c r="N412" s="348">
        <v>7.6199998855590803</v>
      </c>
      <c r="O412" s="348">
        <v>560.92999267578102</v>
      </c>
      <c r="P412" s="348">
        <v>11.734800338745099</v>
      </c>
      <c r="Q412" s="348">
        <v>0.30480000000000002</v>
      </c>
      <c r="R412" s="348" t="s">
        <v>17247</v>
      </c>
      <c r="S412" s="351">
        <v>0</v>
      </c>
      <c r="T412" s="351">
        <v>2005.06555175781</v>
      </c>
      <c r="U412" s="348" t="s">
        <v>213</v>
      </c>
      <c r="V412" s="348" t="s">
        <v>405</v>
      </c>
      <c r="W412" s="358">
        <v>0.26300000000000001</v>
      </c>
      <c r="X412" s="354">
        <v>0</v>
      </c>
      <c r="Y412" s="354">
        <v>0.22</v>
      </c>
      <c r="Z412" s="354">
        <v>2E-3</v>
      </c>
      <c r="AA412" s="359">
        <v>0.02</v>
      </c>
      <c r="AB412" s="176"/>
    </row>
    <row r="413" spans="1:28" s="75" customFormat="1" ht="14.4">
      <c r="A413" s="403" t="s">
        <v>17144</v>
      </c>
      <c r="B413" s="365" t="str">
        <f t="shared" si="12"/>
        <v>35</v>
      </c>
      <c r="C413" s="74" t="str">
        <f t="shared" si="13"/>
        <v>35045</v>
      </c>
      <c r="D413" s="74" t="str">
        <f>VLOOKUP(C413,fips_xref!$A$5:$B$16,2,FALSE)</f>
        <v>San Juan</v>
      </c>
      <c r="E413" s="74" t="s">
        <v>17370</v>
      </c>
      <c r="F413" s="348">
        <v>1193</v>
      </c>
      <c r="G413" s="348" t="s">
        <v>17244</v>
      </c>
      <c r="H413" s="348">
        <v>15</v>
      </c>
      <c r="I413" s="348" t="s">
        <v>17308</v>
      </c>
      <c r="J413" s="351">
        <v>36.906666999999999</v>
      </c>
      <c r="K413" s="351">
        <v>-107.564167</v>
      </c>
      <c r="L413" s="348" t="s">
        <v>17473</v>
      </c>
      <c r="M413" s="348"/>
      <c r="N413" s="348">
        <v>1.5240000486373899</v>
      </c>
      <c r="O413" s="348">
        <v>373.14999389648398</v>
      </c>
      <c r="P413" s="348">
        <v>18.9280796051025</v>
      </c>
      <c r="Q413" s="348">
        <v>5.1816000000000001E-2</v>
      </c>
      <c r="R413" s="348" t="s">
        <v>17247</v>
      </c>
      <c r="S413" s="351">
        <v>0</v>
      </c>
      <c r="T413" s="351">
        <v>2005.06555175781</v>
      </c>
      <c r="U413" s="348" t="s">
        <v>213</v>
      </c>
      <c r="V413" s="348" t="s">
        <v>394</v>
      </c>
      <c r="W413" s="358">
        <v>0</v>
      </c>
      <c r="X413" s="354">
        <v>9.3249999999999993</v>
      </c>
      <c r="Y413" s="354">
        <v>0</v>
      </c>
      <c r="Z413" s="354">
        <v>0</v>
      </c>
      <c r="AA413" s="359">
        <v>0</v>
      </c>
      <c r="AB413" s="176"/>
    </row>
    <row r="414" spans="1:28" s="75" customFormat="1" ht="14.4">
      <c r="A414" s="403" t="s">
        <v>17144</v>
      </c>
      <c r="B414" s="365" t="str">
        <f t="shared" si="12"/>
        <v>35</v>
      </c>
      <c r="C414" s="74" t="str">
        <f t="shared" si="13"/>
        <v>35045</v>
      </c>
      <c r="D414" s="74" t="str">
        <f>VLOOKUP(C414,fips_xref!$A$5:$B$16,2,FALSE)</f>
        <v>San Juan</v>
      </c>
      <c r="E414" s="74" t="s">
        <v>17370</v>
      </c>
      <c r="F414" s="348">
        <v>1193</v>
      </c>
      <c r="G414" s="348" t="s">
        <v>17244</v>
      </c>
      <c r="H414" s="348">
        <v>16</v>
      </c>
      <c r="I414" s="348" t="s">
        <v>17474</v>
      </c>
      <c r="J414" s="351">
        <v>36.906666999999999</v>
      </c>
      <c r="K414" s="351">
        <v>-107.564167</v>
      </c>
      <c r="L414" s="348" t="s">
        <v>17473</v>
      </c>
      <c r="M414" s="348"/>
      <c r="N414" s="348">
        <v>7.6199998855590803</v>
      </c>
      <c r="O414" s="348">
        <v>560.92999267578102</v>
      </c>
      <c r="P414" s="348">
        <v>11.734800338745099</v>
      </c>
      <c r="Q414" s="348">
        <v>0.30480000000000002</v>
      </c>
      <c r="R414" s="348" t="s">
        <v>17247</v>
      </c>
      <c r="S414" s="351">
        <v>0</v>
      </c>
      <c r="T414" s="351">
        <v>2005.06555175781</v>
      </c>
      <c r="U414" s="348" t="s">
        <v>213</v>
      </c>
      <c r="V414" s="348" t="s">
        <v>405</v>
      </c>
      <c r="W414" s="358">
        <v>0.26300000000000001</v>
      </c>
      <c r="X414" s="354">
        <v>0</v>
      </c>
      <c r="Y414" s="354">
        <v>0.22</v>
      </c>
      <c r="Z414" s="354">
        <v>2E-3</v>
      </c>
      <c r="AA414" s="359">
        <v>0.02</v>
      </c>
      <c r="AB414" s="176"/>
    </row>
    <row r="415" spans="1:28" s="75" customFormat="1" ht="14.4">
      <c r="A415" s="403" t="s">
        <v>17144</v>
      </c>
      <c r="B415" s="365" t="str">
        <f t="shared" si="12"/>
        <v>35</v>
      </c>
      <c r="C415" s="74" t="str">
        <f t="shared" si="13"/>
        <v>35045</v>
      </c>
      <c r="D415" s="74" t="str">
        <f>VLOOKUP(C415,fips_xref!$A$5:$B$16,2,FALSE)</f>
        <v>San Juan</v>
      </c>
      <c r="E415" s="74" t="s">
        <v>17370</v>
      </c>
      <c r="F415" s="348">
        <v>1193</v>
      </c>
      <c r="G415" s="348" t="s">
        <v>17244</v>
      </c>
      <c r="H415" s="348">
        <v>17</v>
      </c>
      <c r="I415" s="348" t="s">
        <v>17308</v>
      </c>
      <c r="J415" s="351">
        <v>36.906666999999999</v>
      </c>
      <c r="K415" s="351">
        <v>-107.564167</v>
      </c>
      <c r="L415" s="348" t="s">
        <v>17473</v>
      </c>
      <c r="M415" s="348"/>
      <c r="N415" s="348">
        <v>1.5240000486373899</v>
      </c>
      <c r="O415" s="348">
        <v>373.14999389648398</v>
      </c>
      <c r="P415" s="348">
        <v>18.9280796051025</v>
      </c>
      <c r="Q415" s="348">
        <v>5.1816000000000001E-2</v>
      </c>
      <c r="R415" s="348" t="s">
        <v>17247</v>
      </c>
      <c r="S415" s="351">
        <v>0</v>
      </c>
      <c r="T415" s="351">
        <v>2005.06555175781</v>
      </c>
      <c r="U415" s="348" t="s">
        <v>213</v>
      </c>
      <c r="V415" s="348" t="s">
        <v>394</v>
      </c>
      <c r="W415" s="358">
        <v>0</v>
      </c>
      <c r="X415" s="354">
        <v>9.43</v>
      </c>
      <c r="Y415" s="354">
        <v>0</v>
      </c>
      <c r="Z415" s="354">
        <v>0</v>
      </c>
      <c r="AA415" s="359">
        <v>0</v>
      </c>
      <c r="AB415" s="176"/>
    </row>
    <row r="416" spans="1:28" s="75" customFormat="1" ht="14.4">
      <c r="A416" s="403" t="s">
        <v>17144</v>
      </c>
      <c r="B416" s="365" t="str">
        <f t="shared" si="12"/>
        <v>35</v>
      </c>
      <c r="C416" s="74" t="str">
        <f t="shared" si="13"/>
        <v>35045</v>
      </c>
      <c r="D416" s="74" t="str">
        <f>VLOOKUP(C416,fips_xref!$A$5:$B$16,2,FALSE)</f>
        <v>San Juan</v>
      </c>
      <c r="E416" s="74" t="s">
        <v>17370</v>
      </c>
      <c r="F416" s="348">
        <v>1193</v>
      </c>
      <c r="G416" s="348" t="s">
        <v>17244</v>
      </c>
      <c r="H416" s="348">
        <v>18</v>
      </c>
      <c r="I416" s="348" t="s">
        <v>17475</v>
      </c>
      <c r="J416" s="351">
        <v>36.908835000000003</v>
      </c>
      <c r="K416" s="351">
        <v>-107.564769</v>
      </c>
      <c r="L416" s="348" t="s">
        <v>17473</v>
      </c>
      <c r="M416" s="348"/>
      <c r="N416" s="348">
        <v>12.8016004562378</v>
      </c>
      <c r="O416" s="348">
        <v>677.59002685546898</v>
      </c>
      <c r="P416" s="348">
        <v>54.589679718017599</v>
      </c>
      <c r="Q416" s="348">
        <v>0.4572</v>
      </c>
      <c r="R416" s="348" t="s">
        <v>17247</v>
      </c>
      <c r="S416" s="351">
        <v>0</v>
      </c>
      <c r="T416" s="351">
        <v>2013.94555664063</v>
      </c>
      <c r="U416" s="348" t="s">
        <v>213</v>
      </c>
      <c r="V416" s="348" t="s">
        <v>390</v>
      </c>
      <c r="W416" s="358">
        <v>31.22</v>
      </c>
      <c r="X416" s="354">
        <v>8.3260000000000005</v>
      </c>
      <c r="Y416" s="354">
        <v>52.45</v>
      </c>
      <c r="Z416" s="354">
        <v>0.04</v>
      </c>
      <c r="AA416" s="359">
        <v>0.67</v>
      </c>
      <c r="AB416" s="176"/>
    </row>
    <row r="417" spans="1:28" s="75" customFormat="1" ht="14.4">
      <c r="A417" s="403" t="s">
        <v>17144</v>
      </c>
      <c r="B417" s="365" t="str">
        <f t="shared" si="12"/>
        <v>35</v>
      </c>
      <c r="C417" s="74" t="str">
        <f t="shared" si="13"/>
        <v>35045</v>
      </c>
      <c r="D417" s="74" t="str">
        <f>VLOOKUP(C417,fips_xref!$A$5:$B$16,2,FALSE)</f>
        <v>San Juan</v>
      </c>
      <c r="E417" s="74" t="s">
        <v>17370</v>
      </c>
      <c r="F417" s="348">
        <v>1221</v>
      </c>
      <c r="G417" s="348" t="s">
        <v>17244</v>
      </c>
      <c r="H417" s="348">
        <v>3</v>
      </c>
      <c r="I417" s="348" t="s">
        <v>17296</v>
      </c>
      <c r="J417" s="351">
        <v>36.931024000000001</v>
      </c>
      <c r="K417" s="351">
        <v>-107.559786</v>
      </c>
      <c r="L417" s="348" t="s">
        <v>17476</v>
      </c>
      <c r="M417" s="348"/>
      <c r="N417" s="348">
        <v>6.7055997848510698</v>
      </c>
      <c r="O417" s="348">
        <v>644.82000732421898</v>
      </c>
      <c r="P417" s="348">
        <v>46.939201354980497</v>
      </c>
      <c r="Q417" s="348">
        <v>0.31089600000000001</v>
      </c>
      <c r="R417" s="348" t="s">
        <v>17247</v>
      </c>
      <c r="S417" s="351">
        <v>0</v>
      </c>
      <c r="T417" s="351">
        <v>2051.9306640625</v>
      </c>
      <c r="U417" s="348" t="s">
        <v>18</v>
      </c>
      <c r="V417" s="348" t="s">
        <v>392</v>
      </c>
      <c r="W417" s="358">
        <v>11.4</v>
      </c>
      <c r="X417" s="354">
        <v>12.7</v>
      </c>
      <c r="Y417" s="354">
        <v>34.700000000000003</v>
      </c>
      <c r="Z417" s="354">
        <v>0</v>
      </c>
      <c r="AA417" s="359">
        <v>0.5</v>
      </c>
      <c r="AB417" s="176"/>
    </row>
    <row r="418" spans="1:28" s="75" customFormat="1" ht="14.4">
      <c r="A418" s="403" t="s">
        <v>17144</v>
      </c>
      <c r="B418" s="365" t="str">
        <f t="shared" si="12"/>
        <v>35</v>
      </c>
      <c r="C418" s="74" t="str">
        <f t="shared" si="13"/>
        <v>35045</v>
      </c>
      <c r="D418" s="74" t="str">
        <f>VLOOKUP(C418,fips_xref!$A$5:$B$16,2,FALSE)</f>
        <v>San Juan</v>
      </c>
      <c r="E418" s="74" t="s">
        <v>17370</v>
      </c>
      <c r="F418" s="348">
        <v>1221</v>
      </c>
      <c r="G418" s="348" t="s">
        <v>17244</v>
      </c>
      <c r="H418" s="348">
        <v>5</v>
      </c>
      <c r="I418" s="348" t="s">
        <v>17296</v>
      </c>
      <c r="J418" s="351">
        <v>36.931024000000001</v>
      </c>
      <c r="K418" s="351">
        <v>-107.559786</v>
      </c>
      <c r="L418" s="348" t="s">
        <v>17476</v>
      </c>
      <c r="M418" s="348"/>
      <c r="N418" s="348">
        <v>6.7055997848510698</v>
      </c>
      <c r="O418" s="348">
        <v>644.82000732421898</v>
      </c>
      <c r="P418" s="348">
        <v>46.939201354980497</v>
      </c>
      <c r="Q418" s="348">
        <v>0.31089600000000001</v>
      </c>
      <c r="R418" s="348" t="s">
        <v>17247</v>
      </c>
      <c r="S418" s="351">
        <v>0</v>
      </c>
      <c r="T418" s="351">
        <v>2051.9306640625</v>
      </c>
      <c r="U418" s="348" t="s">
        <v>18</v>
      </c>
      <c r="V418" s="348" t="s">
        <v>392</v>
      </c>
      <c r="W418" s="358">
        <v>0.2</v>
      </c>
      <c r="X418" s="354">
        <v>0.3</v>
      </c>
      <c r="Y418" s="354">
        <v>0.8</v>
      </c>
      <c r="Z418" s="354">
        <v>0</v>
      </c>
      <c r="AA418" s="359">
        <v>0</v>
      </c>
      <c r="AB418" s="176"/>
    </row>
    <row r="419" spans="1:28" s="75" customFormat="1" ht="14.4">
      <c r="A419" s="403" t="s">
        <v>17144</v>
      </c>
      <c r="B419" s="365" t="str">
        <f t="shared" si="12"/>
        <v>35</v>
      </c>
      <c r="C419" s="74" t="str">
        <f t="shared" si="13"/>
        <v>35045</v>
      </c>
      <c r="D419" s="74" t="str">
        <f>VLOOKUP(C419,fips_xref!$A$5:$B$16,2,FALSE)</f>
        <v>San Juan</v>
      </c>
      <c r="E419" s="74" t="s">
        <v>17370</v>
      </c>
      <c r="F419" s="348">
        <v>1221</v>
      </c>
      <c r="G419" s="348" t="s">
        <v>17244</v>
      </c>
      <c r="H419" s="348">
        <v>6</v>
      </c>
      <c r="I419" s="348" t="s">
        <v>17296</v>
      </c>
      <c r="J419" s="351">
        <v>36.931024000000001</v>
      </c>
      <c r="K419" s="351">
        <v>-107.559786</v>
      </c>
      <c r="L419" s="348" t="s">
        <v>17476</v>
      </c>
      <c r="M419" s="348"/>
      <c r="N419" s="348">
        <v>6.7055997848510698</v>
      </c>
      <c r="O419" s="348">
        <v>644.82000732421898</v>
      </c>
      <c r="P419" s="348">
        <v>46.939201354980497</v>
      </c>
      <c r="Q419" s="348">
        <v>0.31089600000000001</v>
      </c>
      <c r="R419" s="348" t="s">
        <v>17247</v>
      </c>
      <c r="S419" s="351">
        <v>0</v>
      </c>
      <c r="T419" s="351">
        <v>2051.9306640625</v>
      </c>
      <c r="U419" s="348" t="s">
        <v>18</v>
      </c>
      <c r="V419" s="348" t="s">
        <v>392</v>
      </c>
      <c r="W419" s="358">
        <v>10.3</v>
      </c>
      <c r="X419" s="354">
        <v>11.5</v>
      </c>
      <c r="Y419" s="354">
        <v>31.4</v>
      </c>
      <c r="Z419" s="354">
        <v>0</v>
      </c>
      <c r="AA419" s="359">
        <v>0.4</v>
      </c>
      <c r="AB419" s="176"/>
    </row>
    <row r="420" spans="1:28" s="75" customFormat="1" ht="14.4">
      <c r="A420" s="403" t="s">
        <v>17144</v>
      </c>
      <c r="B420" s="365" t="str">
        <f t="shared" si="12"/>
        <v>35</v>
      </c>
      <c r="C420" s="74" t="str">
        <f t="shared" si="13"/>
        <v>35045</v>
      </c>
      <c r="D420" s="74" t="str">
        <f>VLOOKUP(C420,fips_xref!$A$5:$B$16,2,FALSE)</f>
        <v>San Juan</v>
      </c>
      <c r="E420" s="74" t="s">
        <v>17370</v>
      </c>
      <c r="F420" s="348">
        <v>1221</v>
      </c>
      <c r="G420" s="348" t="s">
        <v>17244</v>
      </c>
      <c r="H420" s="348">
        <v>18</v>
      </c>
      <c r="I420" s="348" t="s">
        <v>17296</v>
      </c>
      <c r="J420" s="351">
        <v>36.931024000000001</v>
      </c>
      <c r="K420" s="351">
        <v>-107.559786</v>
      </c>
      <c r="L420" s="348" t="s">
        <v>17476</v>
      </c>
      <c r="M420" s="348"/>
      <c r="N420" s="348">
        <v>6.7055997848510698</v>
      </c>
      <c r="O420" s="348">
        <v>644.82000732421898</v>
      </c>
      <c r="P420" s="348">
        <v>46.939201354980497</v>
      </c>
      <c r="Q420" s="348">
        <v>0.31089600000000001</v>
      </c>
      <c r="R420" s="348" t="s">
        <v>17247</v>
      </c>
      <c r="S420" s="351">
        <v>0</v>
      </c>
      <c r="T420" s="351">
        <v>2051.9306640625</v>
      </c>
      <c r="U420" s="348" t="s">
        <v>18</v>
      </c>
      <c r="V420" s="348" t="s">
        <v>392</v>
      </c>
      <c r="W420" s="358">
        <v>9.4</v>
      </c>
      <c r="X420" s="354">
        <v>10.4</v>
      </c>
      <c r="Y420" s="354">
        <v>28.5</v>
      </c>
      <c r="Z420" s="354">
        <v>0</v>
      </c>
      <c r="AA420" s="359">
        <v>0.4</v>
      </c>
      <c r="AB420" s="176"/>
    </row>
    <row r="421" spans="1:28" s="75" customFormat="1" ht="14.4">
      <c r="A421" s="403" t="s">
        <v>17144</v>
      </c>
      <c r="B421" s="365" t="str">
        <f t="shared" si="12"/>
        <v>35</v>
      </c>
      <c r="C421" s="74" t="str">
        <f t="shared" si="13"/>
        <v>35045</v>
      </c>
      <c r="D421" s="74" t="str">
        <f>VLOOKUP(C421,fips_xref!$A$5:$B$16,2,FALSE)</f>
        <v>San Juan</v>
      </c>
      <c r="E421" s="74" t="s">
        <v>17370</v>
      </c>
      <c r="F421" s="348">
        <v>1221</v>
      </c>
      <c r="G421" s="348" t="s">
        <v>17244</v>
      </c>
      <c r="H421" s="348">
        <v>19</v>
      </c>
      <c r="I421" s="348" t="s">
        <v>17296</v>
      </c>
      <c r="J421" s="351">
        <v>36.931024000000001</v>
      </c>
      <c r="K421" s="351">
        <v>-107.559786</v>
      </c>
      <c r="L421" s="348" t="s">
        <v>17476</v>
      </c>
      <c r="M421" s="348"/>
      <c r="N421" s="348">
        <v>6.7055997848510698</v>
      </c>
      <c r="O421" s="348">
        <v>644.82000732421898</v>
      </c>
      <c r="P421" s="348">
        <v>46.939201354980497</v>
      </c>
      <c r="Q421" s="348">
        <v>0.31089600000000001</v>
      </c>
      <c r="R421" s="348" t="s">
        <v>17247</v>
      </c>
      <c r="S421" s="351">
        <v>0</v>
      </c>
      <c r="T421" s="351">
        <v>2051.9306640625</v>
      </c>
      <c r="U421" s="348" t="s">
        <v>18</v>
      </c>
      <c r="V421" s="348" t="s">
        <v>392</v>
      </c>
      <c r="W421" s="358">
        <v>11.7</v>
      </c>
      <c r="X421" s="354">
        <v>13</v>
      </c>
      <c r="Y421" s="354">
        <v>35.700000000000003</v>
      </c>
      <c r="Z421" s="354">
        <v>0</v>
      </c>
      <c r="AA421" s="359">
        <v>0.5</v>
      </c>
      <c r="AB421" s="176"/>
    </row>
    <row r="422" spans="1:28" s="75" customFormat="1" ht="14.4">
      <c r="A422" s="403" t="s">
        <v>17144</v>
      </c>
      <c r="B422" s="365" t="str">
        <f t="shared" si="12"/>
        <v>35</v>
      </c>
      <c r="C422" s="74" t="str">
        <f t="shared" si="13"/>
        <v>35045</v>
      </c>
      <c r="D422" s="74" t="str">
        <f>VLOOKUP(C422,fips_xref!$A$5:$B$16,2,FALSE)</f>
        <v>San Juan</v>
      </c>
      <c r="E422" s="74" t="s">
        <v>17370</v>
      </c>
      <c r="F422" s="348">
        <v>1221</v>
      </c>
      <c r="G422" s="348" t="s">
        <v>17244</v>
      </c>
      <c r="H422" s="348">
        <v>20</v>
      </c>
      <c r="I422" s="348" t="s">
        <v>17296</v>
      </c>
      <c r="J422" s="351">
        <v>36.931024000000001</v>
      </c>
      <c r="K422" s="351">
        <v>-107.559786</v>
      </c>
      <c r="L422" s="348" t="s">
        <v>17476</v>
      </c>
      <c r="M422" s="348"/>
      <c r="N422" s="348">
        <v>6.7055997848510698</v>
      </c>
      <c r="O422" s="348">
        <v>644.82000732421898</v>
      </c>
      <c r="P422" s="348">
        <v>46.939201354980497</v>
      </c>
      <c r="Q422" s="348">
        <v>0.31089600000000001</v>
      </c>
      <c r="R422" s="348" t="s">
        <v>17247</v>
      </c>
      <c r="S422" s="351">
        <v>0</v>
      </c>
      <c r="T422" s="351">
        <v>2051.9306640625</v>
      </c>
      <c r="U422" s="348" t="s">
        <v>18</v>
      </c>
      <c r="V422" s="348" t="s">
        <v>392</v>
      </c>
      <c r="W422" s="358">
        <v>8.6999999999999993</v>
      </c>
      <c r="X422" s="354">
        <v>1.9</v>
      </c>
      <c r="Y422" s="354">
        <v>1.9</v>
      </c>
      <c r="Z422" s="354">
        <v>0</v>
      </c>
      <c r="AA422" s="359">
        <v>0.4</v>
      </c>
      <c r="AB422" s="176"/>
    </row>
    <row r="423" spans="1:28" s="75" customFormat="1" ht="14.4">
      <c r="A423" s="403" t="s">
        <v>17144</v>
      </c>
      <c r="B423" s="365" t="str">
        <f t="shared" si="12"/>
        <v>35</v>
      </c>
      <c r="C423" s="74" t="str">
        <f t="shared" si="13"/>
        <v>35045</v>
      </c>
      <c r="D423" s="74" t="str">
        <f>VLOOKUP(C423,fips_xref!$A$5:$B$16,2,FALSE)</f>
        <v>San Juan</v>
      </c>
      <c r="E423" s="74" t="s">
        <v>17370</v>
      </c>
      <c r="F423" s="348">
        <v>1221</v>
      </c>
      <c r="G423" s="348" t="s">
        <v>17244</v>
      </c>
      <c r="H423" s="348">
        <v>22</v>
      </c>
      <c r="I423" s="348" t="s">
        <v>17296</v>
      </c>
      <c r="J423" s="351">
        <v>36.931024000000001</v>
      </c>
      <c r="K423" s="351">
        <v>-107.559786</v>
      </c>
      <c r="L423" s="348" t="s">
        <v>17476</v>
      </c>
      <c r="M423" s="348"/>
      <c r="N423" s="348">
        <v>6.7055997848510698</v>
      </c>
      <c r="O423" s="348">
        <v>644.82000732421898</v>
      </c>
      <c r="P423" s="348">
        <v>46.939201354980497</v>
      </c>
      <c r="Q423" s="348">
        <v>0.31089600000000001</v>
      </c>
      <c r="R423" s="348" t="s">
        <v>17247</v>
      </c>
      <c r="S423" s="351">
        <v>0</v>
      </c>
      <c r="T423" s="351">
        <v>2051.9306640625</v>
      </c>
      <c r="U423" s="348" t="s">
        <v>18</v>
      </c>
      <c r="V423" s="348" t="s">
        <v>392</v>
      </c>
      <c r="W423" s="358">
        <v>11.6</v>
      </c>
      <c r="X423" s="354">
        <v>2.6</v>
      </c>
      <c r="Y423" s="354">
        <v>2.6</v>
      </c>
      <c r="Z423" s="354">
        <v>0</v>
      </c>
      <c r="AA423" s="359">
        <v>0.5</v>
      </c>
      <c r="AB423" s="176"/>
    </row>
    <row r="424" spans="1:28" s="75" customFormat="1" ht="14.4">
      <c r="A424" s="403" t="s">
        <v>17144</v>
      </c>
      <c r="B424" s="365" t="str">
        <f t="shared" si="12"/>
        <v>35</v>
      </c>
      <c r="C424" s="74" t="str">
        <f t="shared" si="13"/>
        <v>35045</v>
      </c>
      <c r="D424" s="74" t="str">
        <f>VLOOKUP(C424,fips_xref!$A$5:$B$16,2,FALSE)</f>
        <v>San Juan</v>
      </c>
      <c r="E424" s="74" t="s">
        <v>17370</v>
      </c>
      <c r="F424" s="348">
        <v>1221</v>
      </c>
      <c r="G424" s="348" t="s">
        <v>17244</v>
      </c>
      <c r="H424" s="348">
        <v>23</v>
      </c>
      <c r="I424" s="348" t="s">
        <v>17296</v>
      </c>
      <c r="J424" s="351">
        <v>36.931024000000001</v>
      </c>
      <c r="K424" s="351">
        <v>-107.559786</v>
      </c>
      <c r="L424" s="348" t="s">
        <v>17476</v>
      </c>
      <c r="M424" s="348"/>
      <c r="N424" s="348">
        <v>6.7055997848510698</v>
      </c>
      <c r="O424" s="348">
        <v>644.82000732421898</v>
      </c>
      <c r="P424" s="348">
        <v>46.939201354980497</v>
      </c>
      <c r="Q424" s="348">
        <v>0.31089600000000001</v>
      </c>
      <c r="R424" s="348" t="s">
        <v>17247</v>
      </c>
      <c r="S424" s="351">
        <v>0</v>
      </c>
      <c r="T424" s="351">
        <v>2051.9306640625</v>
      </c>
      <c r="U424" s="348" t="s">
        <v>18</v>
      </c>
      <c r="V424" s="348" t="s">
        <v>392</v>
      </c>
      <c r="W424" s="358">
        <v>2.4</v>
      </c>
      <c r="X424" s="354">
        <v>0.5</v>
      </c>
      <c r="Y424" s="354">
        <v>0.5</v>
      </c>
      <c r="Z424" s="354">
        <v>0</v>
      </c>
      <c r="AA424" s="359">
        <v>0.1</v>
      </c>
      <c r="AB424" s="176"/>
    </row>
    <row r="425" spans="1:28" s="75" customFormat="1" ht="14.4">
      <c r="A425" s="403" t="s">
        <v>17144</v>
      </c>
      <c r="B425" s="365" t="str">
        <f t="shared" si="12"/>
        <v>35</v>
      </c>
      <c r="C425" s="74" t="str">
        <f t="shared" si="13"/>
        <v>35045</v>
      </c>
      <c r="D425" s="74" t="str">
        <f>VLOOKUP(C425,fips_xref!$A$5:$B$16,2,FALSE)</f>
        <v>San Juan</v>
      </c>
      <c r="E425" s="74" t="s">
        <v>17370</v>
      </c>
      <c r="F425" s="348">
        <v>1221</v>
      </c>
      <c r="G425" s="348" t="s">
        <v>17244</v>
      </c>
      <c r="H425" s="348">
        <v>24</v>
      </c>
      <c r="I425" s="348" t="s">
        <v>17296</v>
      </c>
      <c r="J425" s="351">
        <v>36.931024000000001</v>
      </c>
      <c r="K425" s="351">
        <v>-107.559786</v>
      </c>
      <c r="L425" s="348" t="s">
        <v>17476</v>
      </c>
      <c r="M425" s="348"/>
      <c r="N425" s="348">
        <v>6.7055997848510698</v>
      </c>
      <c r="O425" s="348">
        <v>644.82000732421898</v>
      </c>
      <c r="P425" s="348">
        <v>46.939201354980497</v>
      </c>
      <c r="Q425" s="348">
        <v>0.31089600000000001</v>
      </c>
      <c r="R425" s="348" t="s">
        <v>17247</v>
      </c>
      <c r="S425" s="351">
        <v>0</v>
      </c>
      <c r="T425" s="351">
        <v>2051.9306640625</v>
      </c>
      <c r="U425" s="348" t="s">
        <v>18</v>
      </c>
      <c r="V425" s="348" t="s">
        <v>392</v>
      </c>
      <c r="W425" s="358">
        <v>11.1</v>
      </c>
      <c r="X425" s="354">
        <v>2.5</v>
      </c>
      <c r="Y425" s="354">
        <v>2.5</v>
      </c>
      <c r="Z425" s="354">
        <v>0</v>
      </c>
      <c r="AA425" s="359">
        <v>0.5</v>
      </c>
      <c r="AB425" s="176"/>
    </row>
    <row r="426" spans="1:28" s="75" customFormat="1" ht="14.4">
      <c r="A426" s="403" t="s">
        <v>17144</v>
      </c>
      <c r="B426" s="365" t="str">
        <f t="shared" si="12"/>
        <v>35</v>
      </c>
      <c r="C426" s="74" t="str">
        <f t="shared" si="13"/>
        <v>35045</v>
      </c>
      <c r="D426" s="74" t="str">
        <f>VLOOKUP(C426,fips_xref!$A$5:$B$16,2,FALSE)</f>
        <v>San Juan</v>
      </c>
      <c r="E426" s="74" t="s">
        <v>17370</v>
      </c>
      <c r="F426" s="348">
        <v>1221</v>
      </c>
      <c r="G426" s="348" t="s">
        <v>17244</v>
      </c>
      <c r="H426" s="348">
        <v>25</v>
      </c>
      <c r="I426" s="348" t="s">
        <v>17296</v>
      </c>
      <c r="J426" s="351">
        <v>36.931024000000001</v>
      </c>
      <c r="K426" s="351">
        <v>-107.559786</v>
      </c>
      <c r="L426" s="348" t="s">
        <v>17476</v>
      </c>
      <c r="M426" s="348"/>
      <c r="N426" s="348">
        <v>6.7055997848510698</v>
      </c>
      <c r="O426" s="348">
        <v>644.82000732421898</v>
      </c>
      <c r="P426" s="348">
        <v>46.939201354980497</v>
      </c>
      <c r="Q426" s="348">
        <v>0.31089600000000001</v>
      </c>
      <c r="R426" s="348" t="s">
        <v>17247</v>
      </c>
      <c r="S426" s="351">
        <v>0</v>
      </c>
      <c r="T426" s="351">
        <v>2051.9306640625</v>
      </c>
      <c r="U426" s="348" t="s">
        <v>18</v>
      </c>
      <c r="V426" s="348" t="s">
        <v>392</v>
      </c>
      <c r="W426" s="358">
        <v>11.4</v>
      </c>
      <c r="X426" s="354">
        <v>2.5</v>
      </c>
      <c r="Y426" s="354">
        <v>2.5</v>
      </c>
      <c r="Z426" s="354">
        <v>0</v>
      </c>
      <c r="AA426" s="359">
        <v>0.5</v>
      </c>
      <c r="AB426" s="176"/>
    </row>
    <row r="427" spans="1:28" s="75" customFormat="1" ht="14.4">
      <c r="A427" s="403" t="s">
        <v>17144</v>
      </c>
      <c r="B427" s="365" t="str">
        <f t="shared" si="12"/>
        <v>35</v>
      </c>
      <c r="C427" s="74" t="str">
        <f t="shared" si="13"/>
        <v>35045</v>
      </c>
      <c r="D427" s="74" t="str">
        <f>VLOOKUP(C427,fips_xref!$A$5:$B$16,2,FALSE)</f>
        <v>San Juan</v>
      </c>
      <c r="E427" s="74" t="s">
        <v>17370</v>
      </c>
      <c r="F427" s="348">
        <v>1221</v>
      </c>
      <c r="G427" s="348" t="s">
        <v>17244</v>
      </c>
      <c r="H427" s="348">
        <v>27</v>
      </c>
      <c r="I427" s="348" t="s">
        <v>17477</v>
      </c>
      <c r="J427" s="351">
        <v>36.931389000000003</v>
      </c>
      <c r="K427" s="351">
        <v>-107.560278</v>
      </c>
      <c r="L427" s="348" t="s">
        <v>17476</v>
      </c>
      <c r="M427" s="348"/>
      <c r="N427" s="348">
        <v>3.0480000972747798</v>
      </c>
      <c r="O427" s="348">
        <v>588.71002197265602</v>
      </c>
      <c r="P427" s="348">
        <v>1.8287999629974401</v>
      </c>
      <c r="Q427" s="348">
        <v>0.25298399999999999</v>
      </c>
      <c r="R427" s="348" t="s">
        <v>17247</v>
      </c>
      <c r="S427" s="351">
        <v>0</v>
      </c>
      <c r="T427" s="351">
        <v>2053.17358398438</v>
      </c>
      <c r="U427" s="348" t="s">
        <v>18</v>
      </c>
      <c r="V427" s="348" t="s">
        <v>407</v>
      </c>
      <c r="W427" s="358">
        <v>0.2</v>
      </c>
      <c r="X427" s="354">
        <v>0</v>
      </c>
      <c r="Y427" s="354">
        <v>0.1</v>
      </c>
      <c r="Z427" s="354">
        <v>0</v>
      </c>
      <c r="AA427" s="359">
        <v>0</v>
      </c>
      <c r="AB427" s="176"/>
    </row>
    <row r="428" spans="1:28" s="75" customFormat="1" ht="14.4">
      <c r="A428" s="403" t="s">
        <v>17144</v>
      </c>
      <c r="B428" s="365" t="str">
        <f t="shared" si="12"/>
        <v>35</v>
      </c>
      <c r="C428" s="74" t="str">
        <f t="shared" si="13"/>
        <v>35045</v>
      </c>
      <c r="D428" s="74" t="str">
        <f>VLOOKUP(C428,fips_xref!$A$5:$B$16,2,FALSE)</f>
        <v>San Juan</v>
      </c>
      <c r="E428" s="74" t="s">
        <v>17370</v>
      </c>
      <c r="F428" s="348">
        <v>1221</v>
      </c>
      <c r="G428" s="348" t="s">
        <v>17244</v>
      </c>
      <c r="H428" s="348">
        <v>34</v>
      </c>
      <c r="I428" s="348" t="s">
        <v>17296</v>
      </c>
      <c r="J428" s="351">
        <v>36.931024000000001</v>
      </c>
      <c r="K428" s="351">
        <v>-107.559786</v>
      </c>
      <c r="L428" s="348" t="s">
        <v>17476</v>
      </c>
      <c r="M428" s="348"/>
      <c r="N428" s="348">
        <v>6.7055997848510698</v>
      </c>
      <c r="O428" s="348">
        <v>644.82000732421898</v>
      </c>
      <c r="P428" s="348">
        <v>46.939201354980497</v>
      </c>
      <c r="Q428" s="348">
        <v>0.31089600000000001</v>
      </c>
      <c r="R428" s="348" t="s">
        <v>17247</v>
      </c>
      <c r="S428" s="351">
        <v>0</v>
      </c>
      <c r="T428" s="351">
        <v>2051.9306640625</v>
      </c>
      <c r="U428" s="348" t="s">
        <v>18</v>
      </c>
      <c r="V428" s="348" t="s">
        <v>392</v>
      </c>
      <c r="W428" s="358">
        <v>11.6</v>
      </c>
      <c r="X428" s="354">
        <v>2.6</v>
      </c>
      <c r="Y428" s="354">
        <v>2.5</v>
      </c>
      <c r="Z428" s="354">
        <v>0</v>
      </c>
      <c r="AA428" s="359">
        <v>0.5</v>
      </c>
      <c r="AB428" s="176"/>
    </row>
    <row r="429" spans="1:28" s="75" customFormat="1" ht="14.4">
      <c r="A429" s="403" t="s">
        <v>17144</v>
      </c>
      <c r="B429" s="365" t="str">
        <f t="shared" si="12"/>
        <v>35</v>
      </c>
      <c r="C429" s="74" t="str">
        <f t="shared" si="13"/>
        <v>35045</v>
      </c>
      <c r="D429" s="74" t="str">
        <f>VLOOKUP(C429,fips_xref!$A$5:$B$16,2,FALSE)</f>
        <v>San Juan</v>
      </c>
      <c r="E429" s="74" t="s">
        <v>17370</v>
      </c>
      <c r="F429" s="348">
        <v>1221</v>
      </c>
      <c r="G429" s="348" t="s">
        <v>17244</v>
      </c>
      <c r="H429" s="348">
        <v>35</v>
      </c>
      <c r="I429" s="348" t="s">
        <v>17296</v>
      </c>
      <c r="J429" s="351">
        <v>36.931024000000001</v>
      </c>
      <c r="K429" s="351">
        <v>-107.559786</v>
      </c>
      <c r="L429" s="348" t="s">
        <v>17476</v>
      </c>
      <c r="M429" s="348"/>
      <c r="N429" s="348">
        <v>6.7055997848510698</v>
      </c>
      <c r="O429" s="348">
        <v>644.82000732421898</v>
      </c>
      <c r="P429" s="348">
        <v>46.939201354980497</v>
      </c>
      <c r="Q429" s="348">
        <v>0.31089600000000001</v>
      </c>
      <c r="R429" s="348" t="s">
        <v>17247</v>
      </c>
      <c r="S429" s="351">
        <v>0</v>
      </c>
      <c r="T429" s="351">
        <v>2051.9306640625</v>
      </c>
      <c r="U429" s="348" t="s">
        <v>18</v>
      </c>
      <c r="V429" s="348" t="s">
        <v>392</v>
      </c>
      <c r="W429" s="358">
        <v>7.9</v>
      </c>
      <c r="X429" s="354">
        <v>1.8</v>
      </c>
      <c r="Y429" s="354">
        <v>1.8</v>
      </c>
      <c r="Z429" s="354">
        <v>0</v>
      </c>
      <c r="AA429" s="359">
        <v>0.3</v>
      </c>
      <c r="AB429" s="176"/>
    </row>
    <row r="430" spans="1:28" s="75" customFormat="1" ht="27">
      <c r="A430" s="403" t="s">
        <v>17144</v>
      </c>
      <c r="B430" s="365" t="str">
        <f t="shared" si="12"/>
        <v>35</v>
      </c>
      <c r="C430" s="74" t="str">
        <f t="shared" si="13"/>
        <v>35045</v>
      </c>
      <c r="D430" s="74" t="str">
        <f>VLOOKUP(C430,fips_xref!$A$5:$B$16,2,FALSE)</f>
        <v>San Juan</v>
      </c>
      <c r="E430" s="74" t="s">
        <v>17370</v>
      </c>
      <c r="F430" s="348">
        <v>1221</v>
      </c>
      <c r="G430" s="348" t="s">
        <v>17244</v>
      </c>
      <c r="H430" s="348">
        <v>41</v>
      </c>
      <c r="I430" s="348" t="s">
        <v>17478</v>
      </c>
      <c r="J430" s="351">
        <v>36.931024000000001</v>
      </c>
      <c r="K430" s="351">
        <v>-107.559786</v>
      </c>
      <c r="L430" s="348" t="s">
        <v>17476</v>
      </c>
      <c r="M430" s="348"/>
      <c r="N430" s="348">
        <v>0</v>
      </c>
      <c r="O430" s="348">
        <v>0</v>
      </c>
      <c r="P430" s="348">
        <v>0</v>
      </c>
      <c r="Q430" s="348">
        <v>0</v>
      </c>
      <c r="R430" s="348">
        <v>0</v>
      </c>
      <c r="S430" s="351">
        <v>0</v>
      </c>
      <c r="T430" s="351">
        <v>2051.9306640625</v>
      </c>
      <c r="U430" s="348" t="s">
        <v>18</v>
      </c>
      <c r="V430" s="348" t="s">
        <v>389</v>
      </c>
      <c r="W430" s="358">
        <v>0</v>
      </c>
      <c r="X430" s="354">
        <v>2.8</v>
      </c>
      <c r="Y430" s="354">
        <v>0</v>
      </c>
      <c r="Z430" s="354">
        <v>0</v>
      </c>
      <c r="AA430" s="359">
        <v>0</v>
      </c>
      <c r="AB430" s="176"/>
    </row>
    <row r="431" spans="1:28" s="75" customFormat="1" ht="27">
      <c r="A431" s="403" t="s">
        <v>17144</v>
      </c>
      <c r="B431" s="365" t="str">
        <f t="shared" si="12"/>
        <v>35</v>
      </c>
      <c r="C431" s="74" t="str">
        <f t="shared" si="13"/>
        <v>35045</v>
      </c>
      <c r="D431" s="74" t="str">
        <f>VLOOKUP(C431,fips_xref!$A$5:$B$16,2,FALSE)</f>
        <v>San Juan</v>
      </c>
      <c r="E431" s="74" t="s">
        <v>17370</v>
      </c>
      <c r="F431" s="348">
        <v>1221</v>
      </c>
      <c r="G431" s="348" t="s">
        <v>17244</v>
      </c>
      <c r="H431" s="348">
        <v>42</v>
      </c>
      <c r="I431" s="348" t="s">
        <v>17479</v>
      </c>
      <c r="J431" s="351">
        <v>36.931024000000001</v>
      </c>
      <c r="K431" s="351">
        <v>-107.559786</v>
      </c>
      <c r="L431" s="348" t="s">
        <v>17476</v>
      </c>
      <c r="M431" s="348"/>
      <c r="N431" s="348">
        <v>0</v>
      </c>
      <c r="O431" s="348">
        <v>0</v>
      </c>
      <c r="P431" s="348">
        <v>0</v>
      </c>
      <c r="Q431" s="348">
        <v>0</v>
      </c>
      <c r="R431" s="348">
        <v>0</v>
      </c>
      <c r="S431" s="351">
        <v>0</v>
      </c>
      <c r="T431" s="351">
        <v>2051.9306640625</v>
      </c>
      <c r="U431" s="348" t="s">
        <v>18</v>
      </c>
      <c r="V431" s="348" t="s">
        <v>389</v>
      </c>
      <c r="W431" s="358">
        <v>0</v>
      </c>
      <c r="X431" s="354">
        <v>2.2999999999999998</v>
      </c>
      <c r="Y431" s="354">
        <v>0</v>
      </c>
      <c r="Z431" s="354">
        <v>0</v>
      </c>
      <c r="AA431" s="359">
        <v>0</v>
      </c>
      <c r="AB431" s="176"/>
    </row>
    <row r="432" spans="1:28" s="75" customFormat="1" ht="14.4">
      <c r="A432" s="403" t="s">
        <v>17144</v>
      </c>
      <c r="B432" s="365" t="str">
        <f t="shared" si="12"/>
        <v>35</v>
      </c>
      <c r="C432" s="74" t="str">
        <f t="shared" si="13"/>
        <v>35045</v>
      </c>
      <c r="D432" s="74" t="str">
        <f>VLOOKUP(C432,fips_xref!$A$5:$B$16,2,FALSE)</f>
        <v>San Juan</v>
      </c>
      <c r="E432" s="74" t="s">
        <v>17370</v>
      </c>
      <c r="F432" s="348">
        <v>1221</v>
      </c>
      <c r="G432" s="348" t="s">
        <v>17244</v>
      </c>
      <c r="H432" s="348">
        <v>43</v>
      </c>
      <c r="I432" s="348" t="s">
        <v>17477</v>
      </c>
      <c r="J432" s="351">
        <v>36.931389000000003</v>
      </c>
      <c r="K432" s="351">
        <v>-107.560278</v>
      </c>
      <c r="L432" s="348" t="s">
        <v>17476</v>
      </c>
      <c r="M432" s="348"/>
      <c r="N432" s="348">
        <v>3.0480000972747798</v>
      </c>
      <c r="O432" s="348">
        <v>588.71002197265602</v>
      </c>
      <c r="P432" s="348">
        <v>1.8287999629974401</v>
      </c>
      <c r="Q432" s="348">
        <v>0.25298399999999999</v>
      </c>
      <c r="R432" s="348" t="s">
        <v>17247</v>
      </c>
      <c r="S432" s="351">
        <v>0</v>
      </c>
      <c r="T432" s="351">
        <v>2053.17358398438</v>
      </c>
      <c r="U432" s="348" t="s">
        <v>18</v>
      </c>
      <c r="V432" s="348" t="s">
        <v>389</v>
      </c>
      <c r="W432" s="358">
        <v>0.2</v>
      </c>
      <c r="X432" s="354">
        <v>0</v>
      </c>
      <c r="Y432" s="354">
        <v>0.2</v>
      </c>
      <c r="Z432" s="354">
        <v>0</v>
      </c>
      <c r="AA432" s="359">
        <v>0.1</v>
      </c>
      <c r="AB432" s="176"/>
    </row>
    <row r="433" spans="1:28" s="75" customFormat="1" ht="27">
      <c r="A433" s="403" t="s">
        <v>17144</v>
      </c>
      <c r="B433" s="365" t="str">
        <f t="shared" si="12"/>
        <v>35</v>
      </c>
      <c r="C433" s="74" t="str">
        <f t="shared" si="13"/>
        <v>35045</v>
      </c>
      <c r="D433" s="74" t="str">
        <f>VLOOKUP(C433,fips_xref!$A$5:$B$16,2,FALSE)</f>
        <v>San Juan</v>
      </c>
      <c r="E433" s="74" t="s">
        <v>17370</v>
      </c>
      <c r="F433" s="348">
        <v>1221</v>
      </c>
      <c r="G433" s="348" t="s">
        <v>17244</v>
      </c>
      <c r="H433" s="348">
        <v>44</v>
      </c>
      <c r="I433" s="348" t="s">
        <v>17479</v>
      </c>
      <c r="J433" s="351">
        <v>36.931024000000001</v>
      </c>
      <c r="K433" s="351">
        <v>-107.559786</v>
      </c>
      <c r="L433" s="348" t="s">
        <v>17476</v>
      </c>
      <c r="M433" s="348"/>
      <c r="N433" s="348">
        <v>0</v>
      </c>
      <c r="O433" s="348">
        <v>0</v>
      </c>
      <c r="P433" s="348">
        <v>0</v>
      </c>
      <c r="Q433" s="348">
        <v>0</v>
      </c>
      <c r="R433" s="348">
        <v>0</v>
      </c>
      <c r="S433" s="351">
        <v>0</v>
      </c>
      <c r="T433" s="351">
        <v>2051.9306640625</v>
      </c>
      <c r="U433" s="348" t="s">
        <v>18</v>
      </c>
      <c r="V433" s="348" t="s">
        <v>389</v>
      </c>
      <c r="W433" s="358">
        <v>0</v>
      </c>
      <c r="X433" s="354">
        <v>2.2999999999999998</v>
      </c>
      <c r="Y433" s="354">
        <v>0</v>
      </c>
      <c r="Z433" s="354">
        <v>0</v>
      </c>
      <c r="AA433" s="359">
        <v>0</v>
      </c>
      <c r="AB433" s="176"/>
    </row>
    <row r="434" spans="1:28" s="75" customFormat="1" ht="14.4">
      <c r="A434" s="403" t="s">
        <v>17144</v>
      </c>
      <c r="B434" s="365" t="str">
        <f t="shared" si="12"/>
        <v>35</v>
      </c>
      <c r="C434" s="74" t="str">
        <f t="shared" si="13"/>
        <v>35045</v>
      </c>
      <c r="D434" s="74" t="str">
        <f>VLOOKUP(C434,fips_xref!$A$5:$B$16,2,FALSE)</f>
        <v>San Juan</v>
      </c>
      <c r="E434" s="74" t="s">
        <v>17370</v>
      </c>
      <c r="F434" s="348">
        <v>1221</v>
      </c>
      <c r="G434" s="348" t="s">
        <v>17244</v>
      </c>
      <c r="H434" s="348">
        <v>45</v>
      </c>
      <c r="I434" s="348" t="s">
        <v>17477</v>
      </c>
      <c r="J434" s="351">
        <v>36.931389000000003</v>
      </c>
      <c r="K434" s="351">
        <v>-107.560278</v>
      </c>
      <c r="L434" s="348" t="s">
        <v>17476</v>
      </c>
      <c r="M434" s="348"/>
      <c r="N434" s="348">
        <v>3.0480000972747798</v>
      </c>
      <c r="O434" s="348">
        <v>588.71002197265602</v>
      </c>
      <c r="P434" s="348">
        <v>1.8287999629974401</v>
      </c>
      <c r="Q434" s="348">
        <v>0.25298399999999999</v>
      </c>
      <c r="R434" s="348" t="s">
        <v>17247</v>
      </c>
      <c r="S434" s="351">
        <v>0</v>
      </c>
      <c r="T434" s="351">
        <v>2053.17358398438</v>
      </c>
      <c r="U434" s="348" t="s">
        <v>18</v>
      </c>
      <c r="V434" s="348" t="s">
        <v>407</v>
      </c>
      <c r="W434" s="358">
        <v>0.2</v>
      </c>
      <c r="X434" s="354">
        <v>0</v>
      </c>
      <c r="Y434" s="354">
        <v>0.2</v>
      </c>
      <c r="Z434" s="354">
        <v>0</v>
      </c>
      <c r="AA434" s="359">
        <v>0.1</v>
      </c>
      <c r="AB434" s="176"/>
    </row>
    <row r="435" spans="1:28" s="75" customFormat="1" ht="27">
      <c r="A435" s="403" t="s">
        <v>17144</v>
      </c>
      <c r="B435" s="365" t="str">
        <f t="shared" si="12"/>
        <v>35</v>
      </c>
      <c r="C435" s="74" t="str">
        <f t="shared" si="13"/>
        <v>35045</v>
      </c>
      <c r="D435" s="74" t="str">
        <f>VLOOKUP(C435,fips_xref!$A$5:$B$16,2,FALSE)</f>
        <v>San Juan</v>
      </c>
      <c r="E435" s="74" t="s">
        <v>17370</v>
      </c>
      <c r="F435" s="348">
        <v>1221</v>
      </c>
      <c r="G435" s="348" t="s">
        <v>17244</v>
      </c>
      <c r="H435" s="348">
        <v>46</v>
      </c>
      <c r="I435" s="348" t="s">
        <v>17479</v>
      </c>
      <c r="J435" s="351">
        <v>36.931024000000001</v>
      </c>
      <c r="K435" s="351">
        <v>-107.559786</v>
      </c>
      <c r="L435" s="348" t="s">
        <v>17476</v>
      </c>
      <c r="M435" s="348"/>
      <c r="N435" s="348">
        <v>0</v>
      </c>
      <c r="O435" s="348">
        <v>0</v>
      </c>
      <c r="P435" s="348">
        <v>0</v>
      </c>
      <c r="Q435" s="348">
        <v>0</v>
      </c>
      <c r="R435" s="348">
        <v>0</v>
      </c>
      <c r="S435" s="351">
        <v>0</v>
      </c>
      <c r="T435" s="351">
        <v>2051.9306640625</v>
      </c>
      <c r="U435" s="348" t="s">
        <v>18</v>
      </c>
      <c r="V435" s="348" t="s">
        <v>389</v>
      </c>
      <c r="W435" s="358">
        <v>0</v>
      </c>
      <c r="X435" s="354">
        <v>0.1</v>
      </c>
      <c r="Y435" s="354">
        <v>0</v>
      </c>
      <c r="Z435" s="354">
        <v>0</v>
      </c>
      <c r="AA435" s="359">
        <v>0</v>
      </c>
      <c r="AB435" s="176"/>
    </row>
    <row r="436" spans="1:28" s="75" customFormat="1" ht="14.4">
      <c r="A436" s="403" t="s">
        <v>17144</v>
      </c>
      <c r="B436" s="365" t="str">
        <f t="shared" si="12"/>
        <v>35</v>
      </c>
      <c r="C436" s="74" t="str">
        <f t="shared" si="13"/>
        <v>35045</v>
      </c>
      <c r="D436" s="74" t="str">
        <f>VLOOKUP(C436,fips_xref!$A$5:$B$16,2,FALSE)</f>
        <v>San Juan</v>
      </c>
      <c r="E436" s="74" t="s">
        <v>17370</v>
      </c>
      <c r="F436" s="348">
        <v>1221</v>
      </c>
      <c r="G436" s="348" t="s">
        <v>17249</v>
      </c>
      <c r="H436" s="348">
        <v>1</v>
      </c>
      <c r="I436" s="348" t="s">
        <v>17480</v>
      </c>
      <c r="J436" s="351">
        <v>36.931389000000003</v>
      </c>
      <c r="K436" s="351">
        <v>-107.560278</v>
      </c>
      <c r="L436" s="348" t="s">
        <v>17476</v>
      </c>
      <c r="M436" s="348"/>
      <c r="N436" s="348">
        <v>0</v>
      </c>
      <c r="O436" s="348">
        <v>0</v>
      </c>
      <c r="P436" s="348">
        <v>0</v>
      </c>
      <c r="Q436" s="348">
        <v>0</v>
      </c>
      <c r="R436" s="348">
        <v>0</v>
      </c>
      <c r="S436" s="351">
        <v>0</v>
      </c>
      <c r="T436" s="351">
        <v>2053.17358398438</v>
      </c>
      <c r="U436" s="348" t="s">
        <v>18</v>
      </c>
      <c r="V436" s="348" t="s">
        <v>397</v>
      </c>
      <c r="W436" s="358">
        <v>0</v>
      </c>
      <c r="X436" s="354">
        <v>0.4</v>
      </c>
      <c r="Y436" s="354">
        <v>0</v>
      </c>
      <c r="Z436" s="354">
        <v>0</v>
      </c>
      <c r="AA436" s="359">
        <v>0</v>
      </c>
      <c r="AB436" s="176"/>
    </row>
    <row r="437" spans="1:28" s="75" customFormat="1" ht="14.4">
      <c r="A437" s="403" t="s">
        <v>17144</v>
      </c>
      <c r="B437" s="365" t="str">
        <f t="shared" si="12"/>
        <v>35</v>
      </c>
      <c r="C437" s="74" t="str">
        <f t="shared" si="13"/>
        <v>35045</v>
      </c>
      <c r="D437" s="74" t="str">
        <f>VLOOKUP(C437,fips_xref!$A$5:$B$16,2,FALSE)</f>
        <v>San Juan</v>
      </c>
      <c r="E437" s="74" t="s">
        <v>17370</v>
      </c>
      <c r="F437" s="348">
        <v>1221</v>
      </c>
      <c r="G437" s="348" t="s">
        <v>17249</v>
      </c>
      <c r="H437" s="348">
        <v>3</v>
      </c>
      <c r="I437" s="348" t="s">
        <v>17295</v>
      </c>
      <c r="J437" s="351">
        <v>36.931389000000003</v>
      </c>
      <c r="K437" s="351">
        <v>-107.560278</v>
      </c>
      <c r="L437" s="348" t="s">
        <v>17476</v>
      </c>
      <c r="M437" s="348"/>
      <c r="N437" s="348">
        <v>0</v>
      </c>
      <c r="O437" s="348">
        <v>0</v>
      </c>
      <c r="P437" s="348">
        <v>0</v>
      </c>
      <c r="Q437" s="348">
        <v>0</v>
      </c>
      <c r="R437" s="348">
        <v>0</v>
      </c>
      <c r="S437" s="351">
        <v>0</v>
      </c>
      <c r="T437" s="351">
        <v>2053.17358398438</v>
      </c>
      <c r="U437" s="348" t="s">
        <v>18</v>
      </c>
      <c r="V437" s="348" t="s">
        <v>397</v>
      </c>
      <c r="W437" s="358">
        <v>0</v>
      </c>
      <c r="X437" s="354">
        <v>0.8</v>
      </c>
      <c r="Y437" s="354">
        <v>0</v>
      </c>
      <c r="Z437" s="354">
        <v>0</v>
      </c>
      <c r="AA437" s="359">
        <v>0</v>
      </c>
      <c r="AB437" s="176"/>
    </row>
    <row r="438" spans="1:28" s="75" customFormat="1" ht="14.4">
      <c r="A438" s="403" t="s">
        <v>17144</v>
      </c>
      <c r="B438" s="365" t="str">
        <f t="shared" si="12"/>
        <v>35</v>
      </c>
      <c r="C438" s="74" t="str">
        <f t="shared" si="13"/>
        <v>35045</v>
      </c>
      <c r="D438" s="74" t="str">
        <f>VLOOKUP(C438,fips_xref!$A$5:$B$16,2,FALSE)</f>
        <v>San Juan</v>
      </c>
      <c r="E438" s="74" t="s">
        <v>17370</v>
      </c>
      <c r="F438" s="348">
        <v>1221</v>
      </c>
      <c r="G438" s="348" t="s">
        <v>17249</v>
      </c>
      <c r="H438" s="348">
        <v>4</v>
      </c>
      <c r="I438" s="348" t="s">
        <v>17481</v>
      </c>
      <c r="J438" s="351">
        <v>36.931389000000003</v>
      </c>
      <c r="K438" s="351">
        <v>-107.560278</v>
      </c>
      <c r="L438" s="348" t="s">
        <v>17476</v>
      </c>
      <c r="M438" s="348"/>
      <c r="N438" s="348">
        <v>0</v>
      </c>
      <c r="O438" s="348">
        <v>0</v>
      </c>
      <c r="P438" s="348">
        <v>0</v>
      </c>
      <c r="Q438" s="348">
        <v>0</v>
      </c>
      <c r="R438" s="348">
        <v>0</v>
      </c>
      <c r="S438" s="351">
        <v>0</v>
      </c>
      <c r="T438" s="351">
        <v>2053.17358398438</v>
      </c>
      <c r="U438" s="348" t="s">
        <v>18</v>
      </c>
      <c r="V438" s="348" t="s">
        <v>397</v>
      </c>
      <c r="W438" s="358">
        <v>0</v>
      </c>
      <c r="X438" s="354">
        <v>0.2</v>
      </c>
      <c r="Y438" s="354">
        <v>0</v>
      </c>
      <c r="Z438" s="354">
        <v>0</v>
      </c>
      <c r="AA438" s="359">
        <v>0</v>
      </c>
      <c r="AB438" s="176"/>
    </row>
    <row r="439" spans="1:28" s="75" customFormat="1" ht="14.4">
      <c r="A439" s="403" t="s">
        <v>17144</v>
      </c>
      <c r="B439" s="365" t="str">
        <f t="shared" si="12"/>
        <v>35</v>
      </c>
      <c r="C439" s="74" t="str">
        <f t="shared" si="13"/>
        <v>35045</v>
      </c>
      <c r="D439" s="74" t="str">
        <f>VLOOKUP(C439,fips_xref!$A$5:$B$16,2,FALSE)</f>
        <v>San Juan</v>
      </c>
      <c r="E439" s="74" t="s">
        <v>17370</v>
      </c>
      <c r="F439" s="348">
        <v>1226</v>
      </c>
      <c r="G439" s="348" t="s">
        <v>17244</v>
      </c>
      <c r="H439" s="348">
        <v>7</v>
      </c>
      <c r="I439" s="348" t="s">
        <v>17423</v>
      </c>
      <c r="J439" s="351">
        <v>36.895589999999999</v>
      </c>
      <c r="K439" s="351">
        <v>-107.86014900000001</v>
      </c>
      <c r="L439" s="348" t="s">
        <v>17482</v>
      </c>
      <c r="M439" s="348"/>
      <c r="N439" s="348">
        <v>6.7055997848510698</v>
      </c>
      <c r="O439" s="348">
        <v>701.47998046875</v>
      </c>
      <c r="P439" s="348">
        <v>50.288951873779297</v>
      </c>
      <c r="Q439" s="348">
        <v>0.313944</v>
      </c>
      <c r="R439" s="348" t="s">
        <v>17247</v>
      </c>
      <c r="S439" s="351">
        <v>0</v>
      </c>
      <c r="T439" s="351">
        <v>1901.27453613281</v>
      </c>
      <c r="U439" s="348" t="s">
        <v>18</v>
      </c>
      <c r="V439" s="348" t="s">
        <v>392</v>
      </c>
      <c r="W439" s="358">
        <v>11</v>
      </c>
      <c r="X439" s="354">
        <v>7.2</v>
      </c>
      <c r="Y439" s="354">
        <v>19.399999999999999</v>
      </c>
      <c r="Z439" s="354">
        <v>0</v>
      </c>
      <c r="AA439" s="359">
        <v>0.3</v>
      </c>
      <c r="AB439" s="176"/>
    </row>
    <row r="440" spans="1:28" s="75" customFormat="1" ht="14.4">
      <c r="A440" s="403" t="s">
        <v>17144</v>
      </c>
      <c r="B440" s="365" t="str">
        <f t="shared" si="12"/>
        <v>35</v>
      </c>
      <c r="C440" s="74" t="str">
        <f t="shared" si="13"/>
        <v>35045</v>
      </c>
      <c r="D440" s="74" t="str">
        <f>VLOOKUP(C440,fips_xref!$A$5:$B$16,2,FALSE)</f>
        <v>San Juan</v>
      </c>
      <c r="E440" s="74" t="s">
        <v>17370</v>
      </c>
      <c r="F440" s="348">
        <v>1226</v>
      </c>
      <c r="G440" s="348" t="s">
        <v>17244</v>
      </c>
      <c r="H440" s="348">
        <v>10</v>
      </c>
      <c r="I440" s="348" t="s">
        <v>17302</v>
      </c>
      <c r="J440" s="351">
        <v>36.895589999999999</v>
      </c>
      <c r="K440" s="351">
        <v>-107.86014900000001</v>
      </c>
      <c r="L440" s="348" t="s">
        <v>17482</v>
      </c>
      <c r="M440" s="348"/>
      <c r="N440" s="348">
        <v>3.0480000972747798</v>
      </c>
      <c r="O440" s="348">
        <v>588.71002197265602</v>
      </c>
      <c r="P440" s="348">
        <v>1.8287999629974401</v>
      </c>
      <c r="Q440" s="348">
        <v>0.25298399999999999</v>
      </c>
      <c r="R440" s="348" t="s">
        <v>17247</v>
      </c>
      <c r="S440" s="351">
        <v>0</v>
      </c>
      <c r="T440" s="351">
        <v>1901.27453613281</v>
      </c>
      <c r="U440" s="348" t="s">
        <v>18</v>
      </c>
      <c r="V440" s="348" t="s">
        <v>405</v>
      </c>
      <c r="W440" s="358">
        <v>0.1</v>
      </c>
      <c r="X440" s="354">
        <v>0</v>
      </c>
      <c r="Y440" s="354">
        <v>0</v>
      </c>
      <c r="Z440" s="354">
        <v>0</v>
      </c>
      <c r="AA440" s="359">
        <v>0</v>
      </c>
      <c r="AB440" s="176"/>
    </row>
    <row r="441" spans="1:28" s="75" customFormat="1" ht="14.4">
      <c r="A441" s="403" t="s">
        <v>17144</v>
      </c>
      <c r="B441" s="365" t="str">
        <f t="shared" si="12"/>
        <v>35</v>
      </c>
      <c r="C441" s="74" t="str">
        <f t="shared" si="13"/>
        <v>35045</v>
      </c>
      <c r="D441" s="74" t="str">
        <f>VLOOKUP(C441,fips_xref!$A$5:$B$16,2,FALSE)</f>
        <v>San Juan</v>
      </c>
      <c r="E441" s="74" t="s">
        <v>17370</v>
      </c>
      <c r="F441" s="348">
        <v>1226</v>
      </c>
      <c r="G441" s="348" t="s">
        <v>17244</v>
      </c>
      <c r="H441" s="348">
        <v>13</v>
      </c>
      <c r="I441" s="348" t="s">
        <v>17423</v>
      </c>
      <c r="J441" s="351">
        <v>36.895589999999999</v>
      </c>
      <c r="K441" s="351">
        <v>-107.86014900000001</v>
      </c>
      <c r="L441" s="348" t="s">
        <v>17482</v>
      </c>
      <c r="M441" s="348"/>
      <c r="N441" s="348">
        <v>6.7055997848510698</v>
      </c>
      <c r="O441" s="348">
        <v>701.47998046875</v>
      </c>
      <c r="P441" s="348">
        <v>50.288951873779297</v>
      </c>
      <c r="Q441" s="348">
        <v>0.313944</v>
      </c>
      <c r="R441" s="348" t="s">
        <v>17247</v>
      </c>
      <c r="S441" s="351">
        <v>0</v>
      </c>
      <c r="T441" s="351">
        <v>1901.27453613281</v>
      </c>
      <c r="U441" s="348" t="s">
        <v>18</v>
      </c>
      <c r="V441" s="348" t="s">
        <v>392</v>
      </c>
      <c r="W441" s="358">
        <v>6.8</v>
      </c>
      <c r="X441" s="354">
        <v>4.4000000000000004</v>
      </c>
      <c r="Y441" s="354">
        <v>12</v>
      </c>
      <c r="Z441" s="354">
        <v>0</v>
      </c>
      <c r="AA441" s="359">
        <v>0.2</v>
      </c>
      <c r="AB441" s="176"/>
    </row>
    <row r="442" spans="1:28" s="75" customFormat="1" ht="14.4">
      <c r="A442" s="403" t="s">
        <v>17144</v>
      </c>
      <c r="B442" s="365" t="str">
        <f t="shared" si="12"/>
        <v>35</v>
      </c>
      <c r="C442" s="74" t="str">
        <f t="shared" si="13"/>
        <v>35045</v>
      </c>
      <c r="D442" s="74" t="str">
        <f>VLOOKUP(C442,fips_xref!$A$5:$B$16,2,FALSE)</f>
        <v>San Juan</v>
      </c>
      <c r="E442" s="74" t="s">
        <v>17370</v>
      </c>
      <c r="F442" s="348">
        <v>1226</v>
      </c>
      <c r="G442" s="348" t="s">
        <v>17244</v>
      </c>
      <c r="H442" s="348">
        <v>34</v>
      </c>
      <c r="I442" s="348" t="s">
        <v>17302</v>
      </c>
      <c r="J442" s="351">
        <v>36.895833000000003</v>
      </c>
      <c r="K442" s="351">
        <v>-107.860833</v>
      </c>
      <c r="L442" s="348" t="s">
        <v>17482</v>
      </c>
      <c r="M442" s="348"/>
      <c r="N442" s="348">
        <v>3.0480000972747798</v>
      </c>
      <c r="O442" s="348">
        <v>588.71002197265602</v>
      </c>
      <c r="P442" s="348">
        <v>1.8287999629974401</v>
      </c>
      <c r="Q442" s="348">
        <v>0.25298399999999999</v>
      </c>
      <c r="R442" s="348" t="s">
        <v>17247</v>
      </c>
      <c r="S442" s="351">
        <v>0</v>
      </c>
      <c r="T442" s="351">
        <v>1899.435546875</v>
      </c>
      <c r="U442" s="348" t="s">
        <v>18</v>
      </c>
      <c r="V442" s="348" t="s">
        <v>407</v>
      </c>
      <c r="W442" s="358">
        <v>0.1</v>
      </c>
      <c r="X442" s="354">
        <v>0</v>
      </c>
      <c r="Y442" s="354">
        <v>0</v>
      </c>
      <c r="Z442" s="354">
        <v>0</v>
      </c>
      <c r="AA442" s="359">
        <v>0</v>
      </c>
      <c r="AB442" s="176"/>
    </row>
    <row r="443" spans="1:28" s="75" customFormat="1" ht="14.4">
      <c r="A443" s="403" t="s">
        <v>17144</v>
      </c>
      <c r="B443" s="365" t="str">
        <f t="shared" si="12"/>
        <v>35</v>
      </c>
      <c r="C443" s="74" t="str">
        <f t="shared" si="13"/>
        <v>35045</v>
      </c>
      <c r="D443" s="74" t="str">
        <f>VLOOKUP(C443,fips_xref!$A$5:$B$16,2,FALSE)</f>
        <v>San Juan</v>
      </c>
      <c r="E443" s="74" t="s">
        <v>17370</v>
      </c>
      <c r="F443" s="348">
        <v>1226</v>
      </c>
      <c r="G443" s="348" t="s">
        <v>17244</v>
      </c>
      <c r="H443" s="348">
        <v>35</v>
      </c>
      <c r="I443" s="348" t="s">
        <v>17302</v>
      </c>
      <c r="J443" s="351">
        <v>36.895833000000003</v>
      </c>
      <c r="K443" s="351">
        <v>-107.860833</v>
      </c>
      <c r="L443" s="348" t="s">
        <v>17482</v>
      </c>
      <c r="M443" s="348"/>
      <c r="N443" s="348">
        <v>3.0480000972747798</v>
      </c>
      <c r="O443" s="348">
        <v>588.71002197265602</v>
      </c>
      <c r="P443" s="348">
        <v>1.8287999629974401</v>
      </c>
      <c r="Q443" s="348">
        <v>0.25298399999999999</v>
      </c>
      <c r="R443" s="348" t="s">
        <v>17247</v>
      </c>
      <c r="S443" s="351">
        <v>0</v>
      </c>
      <c r="T443" s="351">
        <v>1899.435546875</v>
      </c>
      <c r="U443" s="348" t="s">
        <v>18</v>
      </c>
      <c r="V443" s="348" t="s">
        <v>407</v>
      </c>
      <c r="W443" s="358">
        <v>0.1</v>
      </c>
      <c r="X443" s="354">
        <v>0</v>
      </c>
      <c r="Y443" s="354">
        <v>0.1</v>
      </c>
      <c r="Z443" s="354">
        <v>0</v>
      </c>
      <c r="AA443" s="359">
        <v>0</v>
      </c>
      <c r="AB443" s="176"/>
    </row>
    <row r="444" spans="1:28" s="75" customFormat="1" ht="14.4">
      <c r="A444" s="403" t="s">
        <v>17144</v>
      </c>
      <c r="B444" s="365" t="str">
        <f t="shared" si="12"/>
        <v>35</v>
      </c>
      <c r="C444" s="74" t="str">
        <f t="shared" si="13"/>
        <v>35045</v>
      </c>
      <c r="D444" s="74" t="str">
        <f>VLOOKUP(C444,fips_xref!$A$5:$B$16,2,FALSE)</f>
        <v>San Juan</v>
      </c>
      <c r="E444" s="74" t="s">
        <v>17370</v>
      </c>
      <c r="F444" s="348">
        <v>1226</v>
      </c>
      <c r="G444" s="348" t="s">
        <v>17244</v>
      </c>
      <c r="H444" s="348">
        <v>37</v>
      </c>
      <c r="I444" s="348" t="s">
        <v>17423</v>
      </c>
      <c r="J444" s="351">
        <v>36.895589999999999</v>
      </c>
      <c r="K444" s="351">
        <v>-107.86014900000001</v>
      </c>
      <c r="L444" s="348" t="s">
        <v>17482</v>
      </c>
      <c r="M444" s="348"/>
      <c r="N444" s="348">
        <v>6.7055997848510698</v>
      </c>
      <c r="O444" s="348">
        <v>701.47998046875</v>
      </c>
      <c r="P444" s="348">
        <v>50.288951873779297</v>
      </c>
      <c r="Q444" s="348">
        <v>0.313944</v>
      </c>
      <c r="R444" s="348" t="s">
        <v>17247</v>
      </c>
      <c r="S444" s="351">
        <v>0</v>
      </c>
      <c r="T444" s="351">
        <v>1901.27453613281</v>
      </c>
      <c r="U444" s="348" t="s">
        <v>18</v>
      </c>
      <c r="V444" s="348" t="s">
        <v>392</v>
      </c>
      <c r="W444" s="358">
        <v>15.6</v>
      </c>
      <c r="X444" s="354">
        <v>10.1</v>
      </c>
      <c r="Y444" s="354">
        <v>27.4</v>
      </c>
      <c r="Z444" s="354">
        <v>0</v>
      </c>
      <c r="AA444" s="359">
        <v>0.4</v>
      </c>
      <c r="AB444" s="176"/>
    </row>
    <row r="445" spans="1:28" s="75" customFormat="1" ht="14.4">
      <c r="A445" s="403" t="s">
        <v>17144</v>
      </c>
      <c r="B445" s="365" t="str">
        <f t="shared" si="12"/>
        <v>35</v>
      </c>
      <c r="C445" s="74" t="str">
        <f t="shared" si="13"/>
        <v>35045</v>
      </c>
      <c r="D445" s="74" t="str">
        <f>VLOOKUP(C445,fips_xref!$A$5:$B$16,2,FALSE)</f>
        <v>San Juan</v>
      </c>
      <c r="E445" s="74" t="s">
        <v>17370</v>
      </c>
      <c r="F445" s="348">
        <v>1226</v>
      </c>
      <c r="G445" s="348" t="s">
        <v>17244</v>
      </c>
      <c r="H445" s="348">
        <v>39</v>
      </c>
      <c r="I445" s="348" t="s">
        <v>17302</v>
      </c>
      <c r="J445" s="351">
        <v>36.895833000000003</v>
      </c>
      <c r="K445" s="351">
        <v>-107.860833</v>
      </c>
      <c r="L445" s="348" t="s">
        <v>17482</v>
      </c>
      <c r="M445" s="348"/>
      <c r="N445" s="348">
        <v>3.0480000972747798</v>
      </c>
      <c r="O445" s="348">
        <v>588.71002197265602</v>
      </c>
      <c r="P445" s="348">
        <v>1.8287999629974401</v>
      </c>
      <c r="Q445" s="348">
        <v>0.25298399999999999</v>
      </c>
      <c r="R445" s="348" t="s">
        <v>17247</v>
      </c>
      <c r="S445" s="351">
        <v>0</v>
      </c>
      <c r="T445" s="351">
        <v>1899.435546875</v>
      </c>
      <c r="U445" s="348" t="s">
        <v>18</v>
      </c>
      <c r="V445" s="348" t="s">
        <v>394</v>
      </c>
      <c r="W445" s="358">
        <v>0.2</v>
      </c>
      <c r="X445" s="354">
        <v>0</v>
      </c>
      <c r="Y445" s="354">
        <v>0.1</v>
      </c>
      <c r="Z445" s="354">
        <v>0</v>
      </c>
      <c r="AA445" s="359">
        <v>0</v>
      </c>
      <c r="AB445" s="176"/>
    </row>
    <row r="446" spans="1:28" s="75" customFormat="1" ht="14.4">
      <c r="A446" s="403" t="s">
        <v>17144</v>
      </c>
      <c r="B446" s="365" t="str">
        <f t="shared" si="12"/>
        <v>35</v>
      </c>
      <c r="C446" s="74" t="str">
        <f t="shared" si="13"/>
        <v>35045</v>
      </c>
      <c r="D446" s="74" t="str">
        <f>VLOOKUP(C446,fips_xref!$A$5:$B$16,2,FALSE)</f>
        <v>San Juan</v>
      </c>
      <c r="E446" s="74" t="s">
        <v>17370</v>
      </c>
      <c r="F446" s="348">
        <v>1226</v>
      </c>
      <c r="G446" s="348" t="s">
        <v>17244</v>
      </c>
      <c r="H446" s="348">
        <v>46</v>
      </c>
      <c r="I446" s="348" t="s">
        <v>17423</v>
      </c>
      <c r="J446" s="351">
        <v>36.895589999999999</v>
      </c>
      <c r="K446" s="351">
        <v>-107.86014900000001</v>
      </c>
      <c r="L446" s="348" t="s">
        <v>17482</v>
      </c>
      <c r="M446" s="348"/>
      <c r="N446" s="348">
        <v>6.7055997848510698</v>
      </c>
      <c r="O446" s="348">
        <v>701.47998046875</v>
      </c>
      <c r="P446" s="348">
        <v>50.288951873779297</v>
      </c>
      <c r="Q446" s="348">
        <v>0.313944</v>
      </c>
      <c r="R446" s="348" t="s">
        <v>17247</v>
      </c>
      <c r="S446" s="351">
        <v>0</v>
      </c>
      <c r="T446" s="351">
        <v>1901.27453613281</v>
      </c>
      <c r="U446" s="348" t="s">
        <v>18</v>
      </c>
      <c r="V446" s="348" t="s">
        <v>392</v>
      </c>
      <c r="W446" s="358">
        <v>19.399999999999999</v>
      </c>
      <c r="X446" s="354">
        <v>12.7</v>
      </c>
      <c r="Y446" s="354">
        <v>34.200000000000003</v>
      </c>
      <c r="Z446" s="354">
        <v>0</v>
      </c>
      <c r="AA446" s="359">
        <v>0.5</v>
      </c>
      <c r="AB446" s="176"/>
    </row>
    <row r="447" spans="1:28" s="75" customFormat="1" ht="14.4">
      <c r="A447" s="403" t="s">
        <v>17144</v>
      </c>
      <c r="B447" s="365" t="str">
        <f t="shared" si="12"/>
        <v>35</v>
      </c>
      <c r="C447" s="74" t="str">
        <f t="shared" si="13"/>
        <v>35045</v>
      </c>
      <c r="D447" s="74" t="str">
        <f>VLOOKUP(C447,fips_xref!$A$5:$B$16,2,FALSE)</f>
        <v>San Juan</v>
      </c>
      <c r="E447" s="74" t="s">
        <v>17370</v>
      </c>
      <c r="F447" s="348">
        <v>1226</v>
      </c>
      <c r="G447" s="348" t="s">
        <v>17244</v>
      </c>
      <c r="H447" s="348">
        <v>47</v>
      </c>
      <c r="I447" s="348" t="s">
        <v>17423</v>
      </c>
      <c r="J447" s="351">
        <v>36.895589999999999</v>
      </c>
      <c r="K447" s="351">
        <v>-107.86014900000001</v>
      </c>
      <c r="L447" s="348" t="s">
        <v>17482</v>
      </c>
      <c r="M447" s="348"/>
      <c r="N447" s="348">
        <v>6.7055997848510698</v>
      </c>
      <c r="O447" s="348">
        <v>701.47998046875</v>
      </c>
      <c r="P447" s="348">
        <v>50.288951873779297</v>
      </c>
      <c r="Q447" s="348">
        <v>0.313944</v>
      </c>
      <c r="R447" s="348" t="s">
        <v>17247</v>
      </c>
      <c r="S447" s="351">
        <v>0</v>
      </c>
      <c r="T447" s="351">
        <v>1901.27453613281</v>
      </c>
      <c r="U447" s="348" t="s">
        <v>18</v>
      </c>
      <c r="V447" s="348" t="s">
        <v>392</v>
      </c>
      <c r="W447" s="358">
        <v>11.5</v>
      </c>
      <c r="X447" s="354">
        <v>7.5</v>
      </c>
      <c r="Y447" s="354">
        <v>20.2</v>
      </c>
      <c r="Z447" s="354">
        <v>0</v>
      </c>
      <c r="AA447" s="359">
        <v>0.3</v>
      </c>
      <c r="AB447" s="176"/>
    </row>
    <row r="448" spans="1:28" s="75" customFormat="1" ht="14.4">
      <c r="A448" s="403" t="s">
        <v>17144</v>
      </c>
      <c r="B448" s="365" t="str">
        <f t="shared" si="12"/>
        <v>35</v>
      </c>
      <c r="C448" s="74" t="str">
        <f t="shared" si="13"/>
        <v>35045</v>
      </c>
      <c r="D448" s="74" t="str">
        <f>VLOOKUP(C448,fips_xref!$A$5:$B$16,2,FALSE)</f>
        <v>San Juan</v>
      </c>
      <c r="E448" s="74" t="s">
        <v>17370</v>
      </c>
      <c r="F448" s="348">
        <v>1226</v>
      </c>
      <c r="G448" s="348" t="s">
        <v>17244</v>
      </c>
      <c r="H448" s="348">
        <v>48</v>
      </c>
      <c r="I448" s="348" t="s">
        <v>17308</v>
      </c>
      <c r="J448" s="351">
        <v>36.895833000000003</v>
      </c>
      <c r="K448" s="351">
        <v>-107.860833</v>
      </c>
      <c r="L448" s="348" t="s">
        <v>17482</v>
      </c>
      <c r="M448" s="348"/>
      <c r="N448" s="348">
        <v>3.0480000972747798</v>
      </c>
      <c r="O448" s="348">
        <v>0</v>
      </c>
      <c r="P448" s="348">
        <v>0</v>
      </c>
      <c r="Q448" s="348">
        <v>0</v>
      </c>
      <c r="R448" s="348" t="s">
        <v>17247</v>
      </c>
      <c r="S448" s="351">
        <v>0</v>
      </c>
      <c r="T448" s="351">
        <v>1899.435546875</v>
      </c>
      <c r="U448" s="348" t="s">
        <v>18</v>
      </c>
      <c r="V448" s="348" t="s">
        <v>389</v>
      </c>
      <c r="W448" s="358">
        <v>0</v>
      </c>
      <c r="X448" s="354">
        <v>0.3</v>
      </c>
      <c r="Y448" s="354">
        <v>0</v>
      </c>
      <c r="Z448" s="354">
        <v>0</v>
      </c>
      <c r="AA448" s="359">
        <v>0</v>
      </c>
      <c r="AB448" s="176"/>
    </row>
    <row r="449" spans="1:28" s="75" customFormat="1" ht="14.4">
      <c r="A449" s="403" t="s">
        <v>17144</v>
      </c>
      <c r="B449" s="365" t="str">
        <f t="shared" si="12"/>
        <v>35</v>
      </c>
      <c r="C449" s="74" t="str">
        <f t="shared" si="13"/>
        <v>35045</v>
      </c>
      <c r="D449" s="74" t="str">
        <f>VLOOKUP(C449,fips_xref!$A$5:$B$16,2,FALSE)</f>
        <v>San Juan</v>
      </c>
      <c r="E449" s="74" t="s">
        <v>17370</v>
      </c>
      <c r="F449" s="348">
        <v>1226</v>
      </c>
      <c r="G449" s="348" t="s">
        <v>17244</v>
      </c>
      <c r="H449" s="348">
        <v>49</v>
      </c>
      <c r="I449" s="348" t="s">
        <v>17308</v>
      </c>
      <c r="J449" s="351">
        <v>36.895833000000003</v>
      </c>
      <c r="K449" s="351">
        <v>-107.860833</v>
      </c>
      <c r="L449" s="348" t="s">
        <v>17482</v>
      </c>
      <c r="M449" s="348"/>
      <c r="N449" s="348">
        <v>3.0480000972747798</v>
      </c>
      <c r="O449" s="348">
        <v>0</v>
      </c>
      <c r="P449" s="348">
        <v>0</v>
      </c>
      <c r="Q449" s="348">
        <v>0</v>
      </c>
      <c r="R449" s="348" t="s">
        <v>17247</v>
      </c>
      <c r="S449" s="351">
        <v>0</v>
      </c>
      <c r="T449" s="351">
        <v>1899.435546875</v>
      </c>
      <c r="U449" s="348" t="s">
        <v>18</v>
      </c>
      <c r="V449" s="348" t="s">
        <v>389</v>
      </c>
      <c r="W449" s="358">
        <v>0</v>
      </c>
      <c r="X449" s="354">
        <v>0.5</v>
      </c>
      <c r="Y449" s="354">
        <v>0</v>
      </c>
      <c r="Z449" s="354">
        <v>0</v>
      </c>
      <c r="AA449" s="359">
        <v>0</v>
      </c>
      <c r="AB449" s="176"/>
    </row>
    <row r="450" spans="1:28" s="75" customFormat="1" ht="14.4">
      <c r="A450" s="403" t="s">
        <v>17144</v>
      </c>
      <c r="B450" s="365" t="str">
        <f t="shared" si="12"/>
        <v>35</v>
      </c>
      <c r="C450" s="74" t="str">
        <f t="shared" si="13"/>
        <v>35045</v>
      </c>
      <c r="D450" s="74" t="str">
        <f>VLOOKUP(C450,fips_xref!$A$5:$B$16,2,FALSE)</f>
        <v>San Juan</v>
      </c>
      <c r="E450" s="74" t="s">
        <v>17370</v>
      </c>
      <c r="F450" s="348">
        <v>1226</v>
      </c>
      <c r="G450" s="348" t="s">
        <v>17244</v>
      </c>
      <c r="H450" s="348">
        <v>50</v>
      </c>
      <c r="I450" s="348" t="s">
        <v>17308</v>
      </c>
      <c r="J450" s="351">
        <v>36.895833000000003</v>
      </c>
      <c r="K450" s="351">
        <v>-107.860833</v>
      </c>
      <c r="L450" s="348" t="s">
        <v>17482</v>
      </c>
      <c r="M450" s="348"/>
      <c r="N450" s="348">
        <v>3.0480000972747798</v>
      </c>
      <c r="O450" s="348">
        <v>0</v>
      </c>
      <c r="P450" s="348">
        <v>0</v>
      </c>
      <c r="Q450" s="348">
        <v>0</v>
      </c>
      <c r="R450" s="348" t="s">
        <v>17247</v>
      </c>
      <c r="S450" s="351">
        <v>0</v>
      </c>
      <c r="T450" s="351">
        <v>1899.435546875</v>
      </c>
      <c r="U450" s="348" t="s">
        <v>18</v>
      </c>
      <c r="V450" s="348" t="s">
        <v>394</v>
      </c>
      <c r="W450" s="358">
        <v>0</v>
      </c>
      <c r="X450" s="354">
        <v>0.6</v>
      </c>
      <c r="Y450" s="354">
        <v>0</v>
      </c>
      <c r="Z450" s="354">
        <v>0</v>
      </c>
      <c r="AA450" s="359">
        <v>0</v>
      </c>
      <c r="AB450" s="176"/>
    </row>
    <row r="451" spans="1:28" s="75" customFormat="1" ht="14.4">
      <c r="A451" s="403" t="s">
        <v>17144</v>
      </c>
      <c r="B451" s="365" t="str">
        <f t="shared" si="12"/>
        <v>35</v>
      </c>
      <c r="C451" s="74" t="str">
        <f t="shared" si="13"/>
        <v>35045</v>
      </c>
      <c r="D451" s="74" t="str">
        <f>VLOOKUP(C451,fips_xref!$A$5:$B$16,2,FALSE)</f>
        <v>San Juan</v>
      </c>
      <c r="E451" s="74" t="s">
        <v>17370</v>
      </c>
      <c r="F451" s="348">
        <v>1226</v>
      </c>
      <c r="G451" s="348" t="s">
        <v>17244</v>
      </c>
      <c r="H451" s="348">
        <v>53</v>
      </c>
      <c r="I451" s="348" t="s">
        <v>17308</v>
      </c>
      <c r="J451" s="351">
        <v>36.895589999999999</v>
      </c>
      <c r="K451" s="351">
        <v>-107.86014900000001</v>
      </c>
      <c r="L451" s="348" t="s">
        <v>17482</v>
      </c>
      <c r="M451" s="348"/>
      <c r="N451" s="348">
        <v>3.0480000972747798</v>
      </c>
      <c r="O451" s="348">
        <v>0</v>
      </c>
      <c r="P451" s="348">
        <v>0</v>
      </c>
      <c r="Q451" s="348">
        <v>0</v>
      </c>
      <c r="R451" s="348" t="s">
        <v>17247</v>
      </c>
      <c r="S451" s="351">
        <v>0</v>
      </c>
      <c r="T451" s="351">
        <v>1901.27453613281</v>
      </c>
      <c r="U451" s="348" t="s">
        <v>18</v>
      </c>
      <c r="V451" s="348" t="s">
        <v>394</v>
      </c>
      <c r="W451" s="358">
        <v>0</v>
      </c>
      <c r="X451" s="354">
        <v>0.3</v>
      </c>
      <c r="Y451" s="354">
        <v>0</v>
      </c>
      <c r="Z451" s="354">
        <v>0</v>
      </c>
      <c r="AA451" s="359">
        <v>0</v>
      </c>
      <c r="AB451" s="176"/>
    </row>
    <row r="452" spans="1:28" s="75" customFormat="1" ht="14.4">
      <c r="A452" s="403" t="s">
        <v>17144</v>
      </c>
      <c r="B452" s="365" t="str">
        <f t="shared" si="12"/>
        <v>35</v>
      </c>
      <c r="C452" s="74" t="str">
        <f t="shared" si="13"/>
        <v>35045</v>
      </c>
      <c r="D452" s="74" t="str">
        <f>VLOOKUP(C452,fips_xref!$A$5:$B$16,2,FALSE)</f>
        <v>San Juan</v>
      </c>
      <c r="E452" s="74" t="s">
        <v>17370</v>
      </c>
      <c r="F452" s="348">
        <v>1226</v>
      </c>
      <c r="G452" s="348" t="s">
        <v>17249</v>
      </c>
      <c r="H452" s="348">
        <v>1</v>
      </c>
      <c r="I452" s="348" t="s">
        <v>5776</v>
      </c>
      <c r="J452" s="351">
        <v>36.895833000000003</v>
      </c>
      <c r="K452" s="351">
        <v>-107.860833</v>
      </c>
      <c r="L452" s="348" t="s">
        <v>17482</v>
      </c>
      <c r="M452" s="348"/>
      <c r="N452" s="348">
        <v>0</v>
      </c>
      <c r="O452" s="348">
        <v>0</v>
      </c>
      <c r="P452" s="348">
        <v>0</v>
      </c>
      <c r="Q452" s="348">
        <v>0</v>
      </c>
      <c r="R452" s="348">
        <v>0</v>
      </c>
      <c r="S452" s="351">
        <v>0</v>
      </c>
      <c r="T452" s="351">
        <v>1899.435546875</v>
      </c>
      <c r="U452" s="348" t="s">
        <v>18</v>
      </c>
      <c r="V452" s="348" t="s">
        <v>397</v>
      </c>
      <c r="W452" s="358">
        <v>0</v>
      </c>
      <c r="X452" s="354">
        <v>0.1</v>
      </c>
      <c r="Y452" s="354">
        <v>0</v>
      </c>
      <c r="Z452" s="354">
        <v>0</v>
      </c>
      <c r="AA452" s="359">
        <v>0</v>
      </c>
      <c r="AB452" s="176"/>
    </row>
    <row r="453" spans="1:28" s="75" customFormat="1" ht="14.4">
      <c r="A453" s="403" t="s">
        <v>17144</v>
      </c>
      <c r="B453" s="365" t="str">
        <f t="shared" si="12"/>
        <v>35</v>
      </c>
      <c r="C453" s="74" t="str">
        <f t="shared" si="13"/>
        <v>35045</v>
      </c>
      <c r="D453" s="74" t="str">
        <f>VLOOKUP(C453,fips_xref!$A$5:$B$16,2,FALSE)</f>
        <v>San Juan</v>
      </c>
      <c r="E453" s="74" t="s">
        <v>17370</v>
      </c>
      <c r="F453" s="348">
        <v>1226</v>
      </c>
      <c r="G453" s="348" t="s">
        <v>17249</v>
      </c>
      <c r="H453" s="348">
        <v>2</v>
      </c>
      <c r="I453" s="348" t="s">
        <v>17481</v>
      </c>
      <c r="J453" s="351">
        <v>36.895833000000003</v>
      </c>
      <c r="K453" s="351">
        <v>-107.860833</v>
      </c>
      <c r="L453" s="348" t="s">
        <v>17482</v>
      </c>
      <c r="M453" s="348"/>
      <c r="N453" s="348">
        <v>0</v>
      </c>
      <c r="O453" s="348">
        <v>0</v>
      </c>
      <c r="P453" s="348">
        <v>0</v>
      </c>
      <c r="Q453" s="348">
        <v>0</v>
      </c>
      <c r="R453" s="348">
        <v>0</v>
      </c>
      <c r="S453" s="351">
        <v>0</v>
      </c>
      <c r="T453" s="351">
        <v>1899.435546875</v>
      </c>
      <c r="U453" s="348" t="s">
        <v>18</v>
      </c>
      <c r="V453" s="348" t="s">
        <v>403</v>
      </c>
      <c r="W453" s="358">
        <v>0</v>
      </c>
      <c r="X453" s="354">
        <v>0.1</v>
      </c>
      <c r="Y453" s="354">
        <v>0</v>
      </c>
      <c r="Z453" s="354">
        <v>0</v>
      </c>
      <c r="AA453" s="359">
        <v>0</v>
      </c>
      <c r="AB453" s="176"/>
    </row>
    <row r="454" spans="1:28" s="75" customFormat="1" ht="27">
      <c r="A454" s="403" t="s">
        <v>17144</v>
      </c>
      <c r="B454" s="365" t="str">
        <f t="shared" ref="B454:B517" si="14">LEFT(C454,2)</f>
        <v>35</v>
      </c>
      <c r="C454" s="74" t="str">
        <f t="shared" ref="C454:C517" si="15">35&amp;E454</f>
        <v>35045</v>
      </c>
      <c r="D454" s="74" t="str">
        <f>VLOOKUP(C454,fips_xref!$A$5:$B$16,2,FALSE)</f>
        <v>San Juan</v>
      </c>
      <c r="E454" s="74" t="s">
        <v>17370</v>
      </c>
      <c r="F454" s="348">
        <v>1226</v>
      </c>
      <c r="G454" s="348" t="s">
        <v>17249</v>
      </c>
      <c r="H454" s="348">
        <v>3</v>
      </c>
      <c r="I454" s="348" t="s">
        <v>17483</v>
      </c>
      <c r="J454" s="351">
        <v>36.895833000000003</v>
      </c>
      <c r="K454" s="351">
        <v>-107.860833</v>
      </c>
      <c r="L454" s="348" t="s">
        <v>17482</v>
      </c>
      <c r="M454" s="348"/>
      <c r="N454" s="348">
        <v>0</v>
      </c>
      <c r="O454" s="348">
        <v>0</v>
      </c>
      <c r="P454" s="348">
        <v>0</v>
      </c>
      <c r="Q454" s="348">
        <v>0</v>
      </c>
      <c r="R454" s="348">
        <v>0</v>
      </c>
      <c r="S454" s="351">
        <v>0</v>
      </c>
      <c r="T454" s="351">
        <v>1899.435546875</v>
      </c>
      <c r="U454" s="348" t="s">
        <v>18</v>
      </c>
      <c r="V454" s="348" t="s">
        <v>403</v>
      </c>
      <c r="W454" s="358">
        <v>0</v>
      </c>
      <c r="X454" s="354">
        <v>0.1</v>
      </c>
      <c r="Y454" s="354">
        <v>0</v>
      </c>
      <c r="Z454" s="354">
        <v>0</v>
      </c>
      <c r="AA454" s="359">
        <v>0</v>
      </c>
      <c r="AB454" s="176"/>
    </row>
    <row r="455" spans="1:28" s="75" customFormat="1" ht="14.4">
      <c r="A455" s="403" t="s">
        <v>17144</v>
      </c>
      <c r="B455" s="365" t="str">
        <f t="shared" si="14"/>
        <v>35</v>
      </c>
      <c r="C455" s="74" t="str">
        <f t="shared" si="15"/>
        <v>35045</v>
      </c>
      <c r="D455" s="74" t="str">
        <f>VLOOKUP(C455,fips_xref!$A$5:$B$16,2,FALSE)</f>
        <v>San Juan</v>
      </c>
      <c r="E455" s="74" t="s">
        <v>17370</v>
      </c>
      <c r="F455" s="348">
        <v>1227</v>
      </c>
      <c r="G455" s="348" t="s">
        <v>17244</v>
      </c>
      <c r="H455" s="348">
        <v>1</v>
      </c>
      <c r="I455" s="348" t="s">
        <v>17312</v>
      </c>
      <c r="J455" s="351">
        <v>36.951884999999997</v>
      </c>
      <c r="K455" s="351">
        <v>-107.894598</v>
      </c>
      <c r="L455" s="348" t="s">
        <v>17484</v>
      </c>
      <c r="M455" s="348"/>
      <c r="N455" s="348">
        <v>6.7055997848510698</v>
      </c>
      <c r="O455" s="348">
        <v>645.92999267578102</v>
      </c>
      <c r="P455" s="348">
        <v>50.535839080810497</v>
      </c>
      <c r="Q455" s="348">
        <v>0.31089600000000001</v>
      </c>
      <c r="R455" s="348" t="s">
        <v>17247</v>
      </c>
      <c r="S455" s="351">
        <v>0</v>
      </c>
      <c r="T455" s="351">
        <v>1845.41625976563</v>
      </c>
      <c r="U455" s="348" t="s">
        <v>18</v>
      </c>
      <c r="V455" s="348" t="s">
        <v>398</v>
      </c>
      <c r="W455" s="358">
        <v>14.2</v>
      </c>
      <c r="X455" s="354">
        <v>9.5</v>
      </c>
      <c r="Y455" s="354">
        <v>24.9</v>
      </c>
      <c r="Z455" s="354">
        <v>0</v>
      </c>
      <c r="AA455" s="359">
        <v>0.4</v>
      </c>
      <c r="AB455" s="176"/>
    </row>
    <row r="456" spans="1:28" s="75" customFormat="1" ht="14.4">
      <c r="A456" s="403" t="s">
        <v>17144</v>
      </c>
      <c r="B456" s="365" t="str">
        <f t="shared" si="14"/>
        <v>35</v>
      </c>
      <c r="C456" s="74" t="str">
        <f t="shared" si="15"/>
        <v>35045</v>
      </c>
      <c r="D456" s="74" t="str">
        <f>VLOOKUP(C456,fips_xref!$A$5:$B$16,2,FALSE)</f>
        <v>San Juan</v>
      </c>
      <c r="E456" s="74" t="s">
        <v>17370</v>
      </c>
      <c r="F456" s="348">
        <v>1227</v>
      </c>
      <c r="G456" s="348" t="s">
        <v>17244</v>
      </c>
      <c r="H456" s="348">
        <v>2</v>
      </c>
      <c r="I456" s="348" t="s">
        <v>17312</v>
      </c>
      <c r="J456" s="351">
        <v>36.951884999999997</v>
      </c>
      <c r="K456" s="351">
        <v>-107.894598</v>
      </c>
      <c r="L456" s="348" t="s">
        <v>17484</v>
      </c>
      <c r="M456" s="348"/>
      <c r="N456" s="348">
        <v>6.7055997848510698</v>
      </c>
      <c r="O456" s="348">
        <v>645.92999267578102</v>
      </c>
      <c r="P456" s="348">
        <v>47.853599548339801</v>
      </c>
      <c r="Q456" s="348">
        <v>0.31089600000000001</v>
      </c>
      <c r="R456" s="348" t="s">
        <v>17247</v>
      </c>
      <c r="S456" s="351">
        <v>0</v>
      </c>
      <c r="T456" s="351">
        <v>1845.41625976563</v>
      </c>
      <c r="U456" s="348" t="s">
        <v>18</v>
      </c>
      <c r="V456" s="348" t="s">
        <v>398</v>
      </c>
      <c r="W456" s="358">
        <v>17.7</v>
      </c>
      <c r="X456" s="354">
        <v>11.9</v>
      </c>
      <c r="Y456" s="354">
        <v>31.2</v>
      </c>
      <c r="Z456" s="354">
        <v>0</v>
      </c>
      <c r="AA456" s="359">
        <v>0.5</v>
      </c>
      <c r="AB456" s="176"/>
    </row>
    <row r="457" spans="1:28" s="75" customFormat="1" ht="14.4">
      <c r="A457" s="403" t="s">
        <v>17144</v>
      </c>
      <c r="B457" s="365" t="str">
        <f t="shared" si="14"/>
        <v>35</v>
      </c>
      <c r="C457" s="74" t="str">
        <f t="shared" si="15"/>
        <v>35045</v>
      </c>
      <c r="D457" s="74" t="str">
        <f>VLOOKUP(C457,fips_xref!$A$5:$B$16,2,FALSE)</f>
        <v>San Juan</v>
      </c>
      <c r="E457" s="74" t="s">
        <v>17370</v>
      </c>
      <c r="F457" s="348">
        <v>1227</v>
      </c>
      <c r="G457" s="348" t="s">
        <v>17244</v>
      </c>
      <c r="H457" s="348">
        <v>7</v>
      </c>
      <c r="I457" s="348" t="s">
        <v>17477</v>
      </c>
      <c r="J457" s="351">
        <v>36.951884999999997</v>
      </c>
      <c r="K457" s="351">
        <v>-107.894598</v>
      </c>
      <c r="L457" s="348" t="s">
        <v>17484</v>
      </c>
      <c r="M457" s="348"/>
      <c r="N457" s="348">
        <v>5.7912001609802202</v>
      </c>
      <c r="O457" s="348">
        <v>588.71002197265602</v>
      </c>
      <c r="P457" s="348">
        <v>1.5544799566268901</v>
      </c>
      <c r="Q457" s="348">
        <v>0.20421600000000001</v>
      </c>
      <c r="R457" s="348" t="s">
        <v>17247</v>
      </c>
      <c r="S457" s="351">
        <v>0</v>
      </c>
      <c r="T457" s="351">
        <v>1845.41625976563</v>
      </c>
      <c r="U457" s="348" t="s">
        <v>18</v>
      </c>
      <c r="V457" s="348" t="s">
        <v>407</v>
      </c>
      <c r="W457" s="358">
        <v>0.2</v>
      </c>
      <c r="X457" s="354">
        <v>0</v>
      </c>
      <c r="Y457" s="354">
        <v>0.1</v>
      </c>
      <c r="Z457" s="354">
        <v>0</v>
      </c>
      <c r="AA457" s="359">
        <v>0</v>
      </c>
      <c r="AB457" s="176"/>
    </row>
    <row r="458" spans="1:28" s="75" customFormat="1" ht="14.4">
      <c r="A458" s="403" t="s">
        <v>17144</v>
      </c>
      <c r="B458" s="365" t="str">
        <f t="shared" si="14"/>
        <v>35</v>
      </c>
      <c r="C458" s="74" t="str">
        <f t="shared" si="15"/>
        <v>35045</v>
      </c>
      <c r="D458" s="74" t="str">
        <f>VLOOKUP(C458,fips_xref!$A$5:$B$16,2,FALSE)</f>
        <v>San Juan</v>
      </c>
      <c r="E458" s="74" t="s">
        <v>17370</v>
      </c>
      <c r="F458" s="348">
        <v>1227</v>
      </c>
      <c r="G458" s="348" t="s">
        <v>17244</v>
      </c>
      <c r="H458" s="348">
        <v>13</v>
      </c>
      <c r="I458" s="348" t="s">
        <v>17477</v>
      </c>
      <c r="J458" s="351">
        <v>36.951884999999997</v>
      </c>
      <c r="K458" s="351">
        <v>-107.894598</v>
      </c>
      <c r="L458" s="348" t="s">
        <v>17484</v>
      </c>
      <c r="M458" s="348"/>
      <c r="N458" s="348">
        <v>5.7912001609802202</v>
      </c>
      <c r="O458" s="348">
        <v>588.71002197265602</v>
      </c>
      <c r="P458" s="348">
        <v>1.5544799566268901</v>
      </c>
      <c r="Q458" s="348">
        <v>0.20421600000000001</v>
      </c>
      <c r="R458" s="348" t="s">
        <v>17247</v>
      </c>
      <c r="S458" s="351">
        <v>0</v>
      </c>
      <c r="T458" s="351">
        <v>1845.41625976563</v>
      </c>
      <c r="U458" s="348" t="s">
        <v>18</v>
      </c>
      <c r="V458" s="348" t="s">
        <v>407</v>
      </c>
      <c r="W458" s="358">
        <v>0.1</v>
      </c>
      <c r="X458" s="354">
        <v>0</v>
      </c>
      <c r="Y458" s="354">
        <v>0</v>
      </c>
      <c r="Z458" s="354">
        <v>0</v>
      </c>
      <c r="AA458" s="359">
        <v>0</v>
      </c>
      <c r="AB458" s="176"/>
    </row>
    <row r="459" spans="1:28" s="75" customFormat="1" ht="14.4">
      <c r="A459" s="403" t="s">
        <v>17144</v>
      </c>
      <c r="B459" s="365" t="str">
        <f t="shared" si="14"/>
        <v>35</v>
      </c>
      <c r="C459" s="74" t="str">
        <f t="shared" si="15"/>
        <v>35045</v>
      </c>
      <c r="D459" s="74" t="str">
        <f>VLOOKUP(C459,fips_xref!$A$5:$B$16,2,FALSE)</f>
        <v>San Juan</v>
      </c>
      <c r="E459" s="74" t="s">
        <v>17370</v>
      </c>
      <c r="F459" s="348">
        <v>1227</v>
      </c>
      <c r="G459" s="348" t="s">
        <v>17244</v>
      </c>
      <c r="H459" s="348">
        <v>51</v>
      </c>
      <c r="I459" s="348" t="s">
        <v>17485</v>
      </c>
      <c r="J459" s="351">
        <v>36.951943999999997</v>
      </c>
      <c r="K459" s="351">
        <v>-107.89533299999999</v>
      </c>
      <c r="L459" s="348" t="s">
        <v>17484</v>
      </c>
      <c r="M459" s="348"/>
      <c r="N459" s="348">
        <v>0</v>
      </c>
      <c r="O459" s="348">
        <v>0</v>
      </c>
      <c r="P459" s="348">
        <v>0</v>
      </c>
      <c r="Q459" s="348">
        <v>0</v>
      </c>
      <c r="R459" s="348">
        <v>0</v>
      </c>
      <c r="S459" s="351">
        <v>0</v>
      </c>
      <c r="T459" s="351">
        <v>1846.02954101563</v>
      </c>
      <c r="U459" s="348" t="s">
        <v>18</v>
      </c>
      <c r="V459" s="348" t="s">
        <v>389</v>
      </c>
      <c r="W459" s="358">
        <v>0</v>
      </c>
      <c r="X459" s="354">
        <v>2.2999999999999998</v>
      </c>
      <c r="Y459" s="354">
        <v>0</v>
      </c>
      <c r="Z459" s="354">
        <v>0</v>
      </c>
      <c r="AA459" s="359">
        <v>0</v>
      </c>
      <c r="AB459" s="176"/>
    </row>
    <row r="460" spans="1:28" s="75" customFormat="1" ht="14.4">
      <c r="A460" s="403" t="s">
        <v>17144</v>
      </c>
      <c r="B460" s="365" t="str">
        <f t="shared" si="14"/>
        <v>35</v>
      </c>
      <c r="C460" s="74" t="str">
        <f t="shared" si="15"/>
        <v>35045</v>
      </c>
      <c r="D460" s="74" t="str">
        <f>VLOOKUP(C460,fips_xref!$A$5:$B$16,2,FALSE)</f>
        <v>San Juan</v>
      </c>
      <c r="E460" s="74" t="s">
        <v>17370</v>
      </c>
      <c r="F460" s="348">
        <v>1227</v>
      </c>
      <c r="G460" s="348" t="s">
        <v>17244</v>
      </c>
      <c r="H460" s="348">
        <v>52</v>
      </c>
      <c r="I460" s="348" t="s">
        <v>17485</v>
      </c>
      <c r="J460" s="351">
        <v>36.951943999999997</v>
      </c>
      <c r="K460" s="351">
        <v>-107.89533299999999</v>
      </c>
      <c r="L460" s="348" t="s">
        <v>17484</v>
      </c>
      <c r="M460" s="348"/>
      <c r="N460" s="348">
        <v>0</v>
      </c>
      <c r="O460" s="348">
        <v>0</v>
      </c>
      <c r="P460" s="348">
        <v>0</v>
      </c>
      <c r="Q460" s="348">
        <v>0</v>
      </c>
      <c r="R460" s="348">
        <v>0</v>
      </c>
      <c r="S460" s="351">
        <v>0</v>
      </c>
      <c r="T460" s="351">
        <v>1846.02954101563</v>
      </c>
      <c r="U460" s="348" t="s">
        <v>18</v>
      </c>
      <c r="V460" s="348" t="s">
        <v>389</v>
      </c>
      <c r="W460" s="358">
        <v>0</v>
      </c>
      <c r="X460" s="354">
        <v>0.9</v>
      </c>
      <c r="Y460" s="354">
        <v>0</v>
      </c>
      <c r="Z460" s="354">
        <v>0</v>
      </c>
      <c r="AA460" s="359">
        <v>0</v>
      </c>
      <c r="AB460" s="176"/>
    </row>
    <row r="461" spans="1:28" s="75" customFormat="1" ht="27">
      <c r="A461" s="403" t="s">
        <v>17144</v>
      </c>
      <c r="B461" s="365" t="str">
        <f t="shared" si="14"/>
        <v>35</v>
      </c>
      <c r="C461" s="74" t="str">
        <f t="shared" si="15"/>
        <v>35045</v>
      </c>
      <c r="D461" s="74" t="str">
        <f>VLOOKUP(C461,fips_xref!$A$5:$B$16,2,FALSE)</f>
        <v>San Juan</v>
      </c>
      <c r="E461" s="74" t="s">
        <v>17370</v>
      </c>
      <c r="F461" s="348">
        <v>1227</v>
      </c>
      <c r="G461" s="348" t="s">
        <v>17249</v>
      </c>
      <c r="H461" s="348">
        <v>4</v>
      </c>
      <c r="I461" s="348" t="s">
        <v>17486</v>
      </c>
      <c r="J461" s="351">
        <v>36.951943999999997</v>
      </c>
      <c r="K461" s="351">
        <v>-107.89533299999999</v>
      </c>
      <c r="L461" s="348" t="s">
        <v>17484</v>
      </c>
      <c r="M461" s="348"/>
      <c r="N461" s="348">
        <v>0</v>
      </c>
      <c r="O461" s="348">
        <v>0</v>
      </c>
      <c r="P461" s="348">
        <v>0</v>
      </c>
      <c r="Q461" s="348">
        <v>0</v>
      </c>
      <c r="R461" s="348">
        <v>0</v>
      </c>
      <c r="S461" s="351">
        <v>0</v>
      </c>
      <c r="T461" s="351">
        <v>1846.02954101563</v>
      </c>
      <c r="U461" s="348" t="s">
        <v>18</v>
      </c>
      <c r="V461" s="348" t="s">
        <v>397</v>
      </c>
      <c r="W461" s="358">
        <v>0</v>
      </c>
      <c r="X461" s="354">
        <v>0.9</v>
      </c>
      <c r="Y461" s="354">
        <v>0</v>
      </c>
      <c r="Z461" s="354">
        <v>0</v>
      </c>
      <c r="AA461" s="359">
        <v>0</v>
      </c>
      <c r="AB461" s="176"/>
    </row>
    <row r="462" spans="1:28" s="75" customFormat="1" ht="14.4">
      <c r="A462" s="403" t="s">
        <v>17144</v>
      </c>
      <c r="B462" s="365" t="str">
        <f t="shared" si="14"/>
        <v>35</v>
      </c>
      <c r="C462" s="74" t="str">
        <f t="shared" si="15"/>
        <v>35045</v>
      </c>
      <c r="D462" s="74" t="str">
        <f>VLOOKUP(C462,fips_xref!$A$5:$B$16,2,FALSE)</f>
        <v>San Juan</v>
      </c>
      <c r="E462" s="74" t="s">
        <v>17370</v>
      </c>
      <c r="F462" s="348">
        <v>1236</v>
      </c>
      <c r="G462" s="348" t="s">
        <v>17244</v>
      </c>
      <c r="H462" s="348">
        <v>1</v>
      </c>
      <c r="I462" s="348" t="s">
        <v>17296</v>
      </c>
      <c r="J462" s="351">
        <v>36.956952999999999</v>
      </c>
      <c r="K462" s="351">
        <v>-107.663085</v>
      </c>
      <c r="L462" s="348" t="s">
        <v>17487</v>
      </c>
      <c r="M462" s="348"/>
      <c r="N462" s="348">
        <v>6.7055997848510698</v>
      </c>
      <c r="O462" s="348">
        <v>700.92999267578102</v>
      </c>
      <c r="P462" s="348">
        <v>49.529998779296903</v>
      </c>
      <c r="Q462" s="348">
        <v>0.313944</v>
      </c>
      <c r="R462" s="348" t="s">
        <v>17247</v>
      </c>
      <c r="S462" s="351">
        <v>0</v>
      </c>
      <c r="T462" s="351">
        <v>2047.28955078125</v>
      </c>
      <c r="U462" s="348" t="s">
        <v>18</v>
      </c>
      <c r="V462" s="348" t="s">
        <v>392</v>
      </c>
      <c r="W462" s="358">
        <v>11.4</v>
      </c>
      <c r="X462" s="354">
        <v>12.6</v>
      </c>
      <c r="Y462" s="354">
        <v>34.5</v>
      </c>
      <c r="Z462" s="354">
        <v>0</v>
      </c>
      <c r="AA462" s="359">
        <v>0.5</v>
      </c>
      <c r="AB462" s="176"/>
    </row>
    <row r="463" spans="1:28" s="75" customFormat="1" ht="14.4">
      <c r="A463" s="403" t="s">
        <v>17144</v>
      </c>
      <c r="B463" s="365" t="str">
        <f t="shared" si="14"/>
        <v>35</v>
      </c>
      <c r="C463" s="74" t="str">
        <f t="shared" si="15"/>
        <v>35045</v>
      </c>
      <c r="D463" s="74" t="str">
        <f>VLOOKUP(C463,fips_xref!$A$5:$B$16,2,FALSE)</f>
        <v>San Juan</v>
      </c>
      <c r="E463" s="74" t="s">
        <v>17370</v>
      </c>
      <c r="F463" s="348">
        <v>1236</v>
      </c>
      <c r="G463" s="348" t="s">
        <v>17244</v>
      </c>
      <c r="H463" s="348">
        <v>2</v>
      </c>
      <c r="I463" s="348" t="s">
        <v>17296</v>
      </c>
      <c r="J463" s="351">
        <v>36.956952999999999</v>
      </c>
      <c r="K463" s="351">
        <v>-107.663085</v>
      </c>
      <c r="L463" s="348" t="s">
        <v>17487</v>
      </c>
      <c r="M463" s="348"/>
      <c r="N463" s="348">
        <v>6.7055997848510698</v>
      </c>
      <c r="O463" s="348">
        <v>700.92999267578102</v>
      </c>
      <c r="P463" s="348">
        <v>49.529998779296903</v>
      </c>
      <c r="Q463" s="348">
        <v>0.313944</v>
      </c>
      <c r="R463" s="348" t="s">
        <v>17247</v>
      </c>
      <c r="S463" s="351">
        <v>0</v>
      </c>
      <c r="T463" s="351">
        <v>2047.28955078125</v>
      </c>
      <c r="U463" s="348" t="s">
        <v>18</v>
      </c>
      <c r="V463" s="348" t="s">
        <v>392</v>
      </c>
      <c r="W463" s="358">
        <v>10.199999999999999</v>
      </c>
      <c r="X463" s="354">
        <v>11.3</v>
      </c>
      <c r="Y463" s="354">
        <v>31</v>
      </c>
      <c r="Z463" s="354">
        <v>0</v>
      </c>
      <c r="AA463" s="359">
        <v>0.4</v>
      </c>
      <c r="AB463" s="176"/>
    </row>
    <row r="464" spans="1:28" s="75" customFormat="1" ht="14.4">
      <c r="A464" s="403" t="s">
        <v>17144</v>
      </c>
      <c r="B464" s="365" t="str">
        <f t="shared" si="14"/>
        <v>35</v>
      </c>
      <c r="C464" s="74" t="str">
        <f t="shared" si="15"/>
        <v>35045</v>
      </c>
      <c r="D464" s="74" t="str">
        <f>VLOOKUP(C464,fips_xref!$A$5:$B$16,2,FALSE)</f>
        <v>San Juan</v>
      </c>
      <c r="E464" s="74" t="s">
        <v>17370</v>
      </c>
      <c r="F464" s="348">
        <v>1236</v>
      </c>
      <c r="G464" s="348" t="s">
        <v>17244</v>
      </c>
      <c r="H464" s="348">
        <v>3</v>
      </c>
      <c r="I464" s="348" t="s">
        <v>17296</v>
      </c>
      <c r="J464" s="351">
        <v>36.956952999999999</v>
      </c>
      <c r="K464" s="351">
        <v>-107.663085</v>
      </c>
      <c r="L464" s="348" t="s">
        <v>17487</v>
      </c>
      <c r="M464" s="348"/>
      <c r="N464" s="348">
        <v>6.7055997848510698</v>
      </c>
      <c r="O464" s="348">
        <v>700.92999267578102</v>
      </c>
      <c r="P464" s="348">
        <v>49.529998779296903</v>
      </c>
      <c r="Q464" s="348">
        <v>0.313944</v>
      </c>
      <c r="R464" s="348" t="s">
        <v>17247</v>
      </c>
      <c r="S464" s="351">
        <v>0</v>
      </c>
      <c r="T464" s="351">
        <v>2047.28955078125</v>
      </c>
      <c r="U464" s="348" t="s">
        <v>18</v>
      </c>
      <c r="V464" s="348" t="s">
        <v>392</v>
      </c>
      <c r="W464" s="358">
        <v>10.9</v>
      </c>
      <c r="X464" s="354">
        <v>12.1</v>
      </c>
      <c r="Y464" s="354">
        <v>33</v>
      </c>
      <c r="Z464" s="354">
        <v>0</v>
      </c>
      <c r="AA464" s="359">
        <v>0.5</v>
      </c>
      <c r="AB464" s="176"/>
    </row>
    <row r="465" spans="1:28" s="75" customFormat="1" ht="14.4">
      <c r="A465" s="403" t="s">
        <v>17144</v>
      </c>
      <c r="B465" s="365" t="str">
        <f t="shared" si="14"/>
        <v>35</v>
      </c>
      <c r="C465" s="74" t="str">
        <f t="shared" si="15"/>
        <v>35045</v>
      </c>
      <c r="D465" s="74" t="str">
        <f>VLOOKUP(C465,fips_xref!$A$5:$B$16,2,FALSE)</f>
        <v>San Juan</v>
      </c>
      <c r="E465" s="74" t="s">
        <v>17370</v>
      </c>
      <c r="F465" s="348">
        <v>1236</v>
      </c>
      <c r="G465" s="348" t="s">
        <v>17244</v>
      </c>
      <c r="H465" s="348">
        <v>5</v>
      </c>
      <c r="I465" s="348" t="s">
        <v>17296</v>
      </c>
      <c r="J465" s="351">
        <v>36.956952999999999</v>
      </c>
      <c r="K465" s="351">
        <v>-107.663085</v>
      </c>
      <c r="L465" s="348" t="s">
        <v>17487</v>
      </c>
      <c r="M465" s="348"/>
      <c r="N465" s="348">
        <v>6.7055997848510698</v>
      </c>
      <c r="O465" s="348">
        <v>700.92999267578102</v>
      </c>
      <c r="P465" s="348">
        <v>49.529998779296903</v>
      </c>
      <c r="Q465" s="348">
        <v>0.313944</v>
      </c>
      <c r="R465" s="348" t="s">
        <v>17247</v>
      </c>
      <c r="S465" s="351">
        <v>0</v>
      </c>
      <c r="T465" s="351">
        <v>2047.28955078125</v>
      </c>
      <c r="U465" s="348" t="s">
        <v>18</v>
      </c>
      <c r="V465" s="348" t="s">
        <v>392</v>
      </c>
      <c r="W465" s="358">
        <v>11.7</v>
      </c>
      <c r="X465" s="354">
        <v>13</v>
      </c>
      <c r="Y465" s="354">
        <v>35.4</v>
      </c>
      <c r="Z465" s="354">
        <v>0</v>
      </c>
      <c r="AA465" s="359">
        <v>0.5</v>
      </c>
      <c r="AB465" s="176"/>
    </row>
    <row r="466" spans="1:28" s="75" customFormat="1" ht="14.4">
      <c r="A466" s="403" t="s">
        <v>17144</v>
      </c>
      <c r="B466" s="365" t="str">
        <f t="shared" si="14"/>
        <v>35</v>
      </c>
      <c r="C466" s="74" t="str">
        <f t="shared" si="15"/>
        <v>35045</v>
      </c>
      <c r="D466" s="74" t="str">
        <f>VLOOKUP(C466,fips_xref!$A$5:$B$16,2,FALSE)</f>
        <v>San Juan</v>
      </c>
      <c r="E466" s="74" t="s">
        <v>17370</v>
      </c>
      <c r="F466" s="348">
        <v>1236</v>
      </c>
      <c r="G466" s="348" t="s">
        <v>17244</v>
      </c>
      <c r="H466" s="348">
        <v>7</v>
      </c>
      <c r="I466" s="348" t="s">
        <v>17296</v>
      </c>
      <c r="J466" s="351">
        <v>36.956952999999999</v>
      </c>
      <c r="K466" s="351">
        <v>-107.663085</v>
      </c>
      <c r="L466" s="348" t="s">
        <v>17487</v>
      </c>
      <c r="M466" s="348"/>
      <c r="N466" s="348">
        <v>6.7055997848510698</v>
      </c>
      <c r="O466" s="348">
        <v>700.92999267578102</v>
      </c>
      <c r="P466" s="348">
        <v>49.529998779296903</v>
      </c>
      <c r="Q466" s="348">
        <v>0.313944</v>
      </c>
      <c r="R466" s="348" t="s">
        <v>17247</v>
      </c>
      <c r="S466" s="351">
        <v>0</v>
      </c>
      <c r="T466" s="351">
        <v>2047.28955078125</v>
      </c>
      <c r="U466" s="348" t="s">
        <v>18</v>
      </c>
      <c r="V466" s="348" t="s">
        <v>392</v>
      </c>
      <c r="W466" s="358">
        <v>0.2</v>
      </c>
      <c r="X466" s="354">
        <v>0</v>
      </c>
      <c r="Y466" s="354">
        <v>0</v>
      </c>
      <c r="Z466" s="354">
        <v>0</v>
      </c>
      <c r="AA466" s="359">
        <v>0</v>
      </c>
      <c r="AB466" s="176"/>
    </row>
    <row r="467" spans="1:28" s="75" customFormat="1" ht="14.4">
      <c r="A467" s="403" t="s">
        <v>17144</v>
      </c>
      <c r="B467" s="365" t="str">
        <f t="shared" si="14"/>
        <v>35</v>
      </c>
      <c r="C467" s="74" t="str">
        <f t="shared" si="15"/>
        <v>35045</v>
      </c>
      <c r="D467" s="74" t="str">
        <f>VLOOKUP(C467,fips_xref!$A$5:$B$16,2,FALSE)</f>
        <v>San Juan</v>
      </c>
      <c r="E467" s="74" t="s">
        <v>17370</v>
      </c>
      <c r="F467" s="348">
        <v>1236</v>
      </c>
      <c r="G467" s="348" t="s">
        <v>17244</v>
      </c>
      <c r="H467" s="348">
        <v>9</v>
      </c>
      <c r="I467" s="348" t="s">
        <v>17296</v>
      </c>
      <c r="J467" s="351">
        <v>36.956952999999999</v>
      </c>
      <c r="K467" s="351">
        <v>-107.663085</v>
      </c>
      <c r="L467" s="348" t="s">
        <v>17487</v>
      </c>
      <c r="M467" s="348"/>
      <c r="N467" s="348">
        <v>6.7055997848510698</v>
      </c>
      <c r="O467" s="348">
        <v>700.92999267578102</v>
      </c>
      <c r="P467" s="348">
        <v>49.529998779296903</v>
      </c>
      <c r="Q467" s="348">
        <v>0.313944</v>
      </c>
      <c r="R467" s="348" t="s">
        <v>17247</v>
      </c>
      <c r="S467" s="351">
        <v>0</v>
      </c>
      <c r="T467" s="351">
        <v>2047.28955078125</v>
      </c>
      <c r="U467" s="348" t="s">
        <v>18</v>
      </c>
      <c r="V467" s="348" t="s">
        <v>392</v>
      </c>
      <c r="W467" s="358">
        <v>11.5</v>
      </c>
      <c r="X467" s="354">
        <v>2.6</v>
      </c>
      <c r="Y467" s="354">
        <v>2.5</v>
      </c>
      <c r="Z467" s="354">
        <v>0</v>
      </c>
      <c r="AA467" s="359">
        <v>0.5</v>
      </c>
      <c r="AB467" s="176"/>
    </row>
    <row r="468" spans="1:28" s="75" customFormat="1" ht="14.4">
      <c r="A468" s="403" t="s">
        <v>17144</v>
      </c>
      <c r="B468" s="365" t="str">
        <f t="shared" si="14"/>
        <v>35</v>
      </c>
      <c r="C468" s="74" t="str">
        <f t="shared" si="15"/>
        <v>35045</v>
      </c>
      <c r="D468" s="74" t="str">
        <f>VLOOKUP(C468,fips_xref!$A$5:$B$16,2,FALSE)</f>
        <v>San Juan</v>
      </c>
      <c r="E468" s="74" t="s">
        <v>17370</v>
      </c>
      <c r="F468" s="348">
        <v>1236</v>
      </c>
      <c r="G468" s="348" t="s">
        <v>17244</v>
      </c>
      <c r="H468" s="348">
        <v>17</v>
      </c>
      <c r="I468" s="348" t="s">
        <v>17296</v>
      </c>
      <c r="J468" s="351">
        <v>36.956952999999999</v>
      </c>
      <c r="K468" s="351">
        <v>-107.663085</v>
      </c>
      <c r="L468" s="348" t="s">
        <v>17487</v>
      </c>
      <c r="M468" s="348"/>
      <c r="N468" s="348">
        <v>6.7055997848510698</v>
      </c>
      <c r="O468" s="348">
        <v>700.92999267578102</v>
      </c>
      <c r="P468" s="348">
        <v>49.529998779296903</v>
      </c>
      <c r="Q468" s="348">
        <v>0.313944</v>
      </c>
      <c r="R468" s="348" t="s">
        <v>17247</v>
      </c>
      <c r="S468" s="351">
        <v>0</v>
      </c>
      <c r="T468" s="351">
        <v>2047.28955078125</v>
      </c>
      <c r="U468" s="348" t="s">
        <v>18</v>
      </c>
      <c r="V468" s="348" t="s">
        <v>392</v>
      </c>
      <c r="W468" s="358">
        <v>11.3</v>
      </c>
      <c r="X468" s="354">
        <v>12.5</v>
      </c>
      <c r="Y468" s="354">
        <v>34.200000000000003</v>
      </c>
      <c r="Z468" s="354">
        <v>0</v>
      </c>
      <c r="AA468" s="359">
        <v>0.5</v>
      </c>
      <c r="AB468" s="176"/>
    </row>
    <row r="469" spans="1:28" s="75" customFormat="1" ht="14.4">
      <c r="A469" s="403" t="s">
        <v>17144</v>
      </c>
      <c r="B469" s="365" t="str">
        <f t="shared" si="14"/>
        <v>35</v>
      </c>
      <c r="C469" s="74" t="str">
        <f t="shared" si="15"/>
        <v>35045</v>
      </c>
      <c r="D469" s="74" t="str">
        <f>VLOOKUP(C469,fips_xref!$A$5:$B$16,2,FALSE)</f>
        <v>San Juan</v>
      </c>
      <c r="E469" s="74" t="s">
        <v>17370</v>
      </c>
      <c r="F469" s="348">
        <v>1236</v>
      </c>
      <c r="G469" s="348" t="s">
        <v>17244</v>
      </c>
      <c r="H469" s="348">
        <v>18</v>
      </c>
      <c r="I469" s="348" t="s">
        <v>17296</v>
      </c>
      <c r="J469" s="351">
        <v>36.956952999999999</v>
      </c>
      <c r="K469" s="351">
        <v>-107.663085</v>
      </c>
      <c r="L469" s="348" t="s">
        <v>17487</v>
      </c>
      <c r="M469" s="348"/>
      <c r="N469" s="348">
        <v>6.7055997848510698</v>
      </c>
      <c r="O469" s="348">
        <v>700.92999267578102</v>
      </c>
      <c r="P469" s="348">
        <v>49.529998779296903</v>
      </c>
      <c r="Q469" s="348">
        <v>0.313944</v>
      </c>
      <c r="R469" s="348" t="s">
        <v>17247</v>
      </c>
      <c r="S469" s="351">
        <v>0</v>
      </c>
      <c r="T469" s="351">
        <v>2047.28955078125</v>
      </c>
      <c r="U469" s="348" t="s">
        <v>18</v>
      </c>
      <c r="V469" s="348" t="s">
        <v>392</v>
      </c>
      <c r="W469" s="358">
        <v>10.9</v>
      </c>
      <c r="X469" s="354">
        <v>12.1</v>
      </c>
      <c r="Y469" s="354">
        <v>33.1</v>
      </c>
      <c r="Z469" s="354">
        <v>0</v>
      </c>
      <c r="AA469" s="359">
        <v>0.5</v>
      </c>
      <c r="AB469" s="176"/>
    </row>
    <row r="470" spans="1:28" s="75" customFormat="1" ht="14.4">
      <c r="A470" s="403" t="s">
        <v>17144</v>
      </c>
      <c r="B470" s="365" t="str">
        <f t="shared" si="14"/>
        <v>35</v>
      </c>
      <c r="C470" s="74" t="str">
        <f t="shared" si="15"/>
        <v>35045</v>
      </c>
      <c r="D470" s="74" t="str">
        <f>VLOOKUP(C470,fips_xref!$A$5:$B$16,2,FALSE)</f>
        <v>San Juan</v>
      </c>
      <c r="E470" s="74" t="s">
        <v>17370</v>
      </c>
      <c r="F470" s="348">
        <v>1236</v>
      </c>
      <c r="G470" s="348" t="s">
        <v>17244</v>
      </c>
      <c r="H470" s="348">
        <v>19</v>
      </c>
      <c r="I470" s="348" t="s">
        <v>17296</v>
      </c>
      <c r="J470" s="351">
        <v>36.956952999999999</v>
      </c>
      <c r="K470" s="351">
        <v>-107.663085</v>
      </c>
      <c r="L470" s="348" t="s">
        <v>17487</v>
      </c>
      <c r="M470" s="348"/>
      <c r="N470" s="348">
        <v>6.7055997848510698</v>
      </c>
      <c r="O470" s="348">
        <v>700.92999267578102</v>
      </c>
      <c r="P470" s="348">
        <v>49.529998779296903</v>
      </c>
      <c r="Q470" s="348">
        <v>0.313944</v>
      </c>
      <c r="R470" s="348" t="s">
        <v>17247</v>
      </c>
      <c r="S470" s="351">
        <v>0</v>
      </c>
      <c r="T470" s="351">
        <v>2047.28955078125</v>
      </c>
      <c r="U470" s="348" t="s">
        <v>18</v>
      </c>
      <c r="V470" s="348" t="s">
        <v>392</v>
      </c>
      <c r="W470" s="358">
        <v>8.6</v>
      </c>
      <c r="X470" s="354">
        <v>1.9</v>
      </c>
      <c r="Y470" s="354">
        <v>1.9</v>
      </c>
      <c r="Z470" s="354">
        <v>0</v>
      </c>
      <c r="AA470" s="359">
        <v>0.4</v>
      </c>
      <c r="AB470" s="176"/>
    </row>
    <row r="471" spans="1:28" s="75" customFormat="1" ht="14.4">
      <c r="A471" s="403" t="s">
        <v>17144</v>
      </c>
      <c r="B471" s="365" t="str">
        <f t="shared" si="14"/>
        <v>35</v>
      </c>
      <c r="C471" s="74" t="str">
        <f t="shared" si="15"/>
        <v>35045</v>
      </c>
      <c r="D471" s="74" t="str">
        <f>VLOOKUP(C471,fips_xref!$A$5:$B$16,2,FALSE)</f>
        <v>San Juan</v>
      </c>
      <c r="E471" s="74" t="s">
        <v>17370</v>
      </c>
      <c r="F471" s="348">
        <v>1236</v>
      </c>
      <c r="G471" s="348" t="s">
        <v>17244</v>
      </c>
      <c r="H471" s="348">
        <v>20</v>
      </c>
      <c r="I471" s="348" t="s">
        <v>17296</v>
      </c>
      <c r="J471" s="351">
        <v>36.956952999999999</v>
      </c>
      <c r="K471" s="351">
        <v>-107.663085</v>
      </c>
      <c r="L471" s="348" t="s">
        <v>17487</v>
      </c>
      <c r="M471" s="348"/>
      <c r="N471" s="348">
        <v>6.7055997848510698</v>
      </c>
      <c r="O471" s="348">
        <v>700.92999267578102</v>
      </c>
      <c r="P471" s="348">
        <v>49.529998779296903</v>
      </c>
      <c r="Q471" s="348">
        <v>0.313944</v>
      </c>
      <c r="R471" s="348" t="s">
        <v>17247</v>
      </c>
      <c r="S471" s="351">
        <v>0</v>
      </c>
      <c r="T471" s="351">
        <v>2047.28955078125</v>
      </c>
      <c r="U471" s="348" t="s">
        <v>18</v>
      </c>
      <c r="V471" s="348" t="s">
        <v>392</v>
      </c>
      <c r="W471" s="358">
        <v>5.7</v>
      </c>
      <c r="X471" s="354">
        <v>1.3</v>
      </c>
      <c r="Y471" s="354">
        <v>1.3</v>
      </c>
      <c r="Z471" s="354">
        <v>0</v>
      </c>
      <c r="AA471" s="359">
        <v>0.2</v>
      </c>
      <c r="AB471" s="176"/>
    </row>
    <row r="472" spans="1:28" s="75" customFormat="1" ht="14.4">
      <c r="A472" s="403" t="s">
        <v>17144</v>
      </c>
      <c r="B472" s="365" t="str">
        <f t="shared" si="14"/>
        <v>35</v>
      </c>
      <c r="C472" s="74" t="str">
        <f t="shared" si="15"/>
        <v>35045</v>
      </c>
      <c r="D472" s="74" t="str">
        <f>VLOOKUP(C472,fips_xref!$A$5:$B$16,2,FALSE)</f>
        <v>San Juan</v>
      </c>
      <c r="E472" s="74" t="s">
        <v>17370</v>
      </c>
      <c r="F472" s="348">
        <v>1236</v>
      </c>
      <c r="G472" s="348" t="s">
        <v>17244</v>
      </c>
      <c r="H472" s="348">
        <v>21</v>
      </c>
      <c r="I472" s="348" t="s">
        <v>17296</v>
      </c>
      <c r="J472" s="351">
        <v>36.956952999999999</v>
      </c>
      <c r="K472" s="351">
        <v>-107.663085</v>
      </c>
      <c r="L472" s="348" t="s">
        <v>17487</v>
      </c>
      <c r="M472" s="348"/>
      <c r="N472" s="348">
        <v>6.7055997848510698</v>
      </c>
      <c r="O472" s="348">
        <v>700.92999267578102</v>
      </c>
      <c r="P472" s="348">
        <v>49.529998779296903</v>
      </c>
      <c r="Q472" s="348">
        <v>0.313944</v>
      </c>
      <c r="R472" s="348" t="s">
        <v>17247</v>
      </c>
      <c r="S472" s="351">
        <v>0</v>
      </c>
      <c r="T472" s="351">
        <v>2047.28955078125</v>
      </c>
      <c r="U472" s="348" t="s">
        <v>18</v>
      </c>
      <c r="V472" s="348" t="s">
        <v>392</v>
      </c>
      <c r="W472" s="358">
        <v>9.1</v>
      </c>
      <c r="X472" s="354">
        <v>2</v>
      </c>
      <c r="Y472" s="354">
        <v>2</v>
      </c>
      <c r="Z472" s="354">
        <v>0</v>
      </c>
      <c r="AA472" s="359">
        <v>0.4</v>
      </c>
      <c r="AB472" s="176"/>
    </row>
    <row r="473" spans="1:28" s="75" customFormat="1" ht="14.4">
      <c r="A473" s="403" t="s">
        <v>17144</v>
      </c>
      <c r="B473" s="365" t="str">
        <f t="shared" si="14"/>
        <v>35</v>
      </c>
      <c r="C473" s="74" t="str">
        <f t="shared" si="15"/>
        <v>35045</v>
      </c>
      <c r="D473" s="74" t="str">
        <f>VLOOKUP(C473,fips_xref!$A$5:$B$16,2,FALSE)</f>
        <v>San Juan</v>
      </c>
      <c r="E473" s="74" t="s">
        <v>17370</v>
      </c>
      <c r="F473" s="348">
        <v>1236</v>
      </c>
      <c r="G473" s="348" t="s">
        <v>17244</v>
      </c>
      <c r="H473" s="348">
        <v>31</v>
      </c>
      <c r="I473" s="348" t="s">
        <v>17488</v>
      </c>
      <c r="J473" s="351">
        <v>36.956952999999999</v>
      </c>
      <c r="K473" s="351">
        <v>-107.663085</v>
      </c>
      <c r="L473" s="348" t="s">
        <v>17487</v>
      </c>
      <c r="M473" s="348"/>
      <c r="N473" s="348">
        <v>3.0480000972747798</v>
      </c>
      <c r="O473" s="348">
        <v>588.71002197265602</v>
      </c>
      <c r="P473" s="348">
        <v>1.85927999019623</v>
      </c>
      <c r="Q473" s="348">
        <v>0.30480000000000002</v>
      </c>
      <c r="R473" s="348" t="s">
        <v>17247</v>
      </c>
      <c r="S473" s="351">
        <v>0</v>
      </c>
      <c r="T473" s="351">
        <v>2047.28955078125</v>
      </c>
      <c r="U473" s="348" t="s">
        <v>18</v>
      </c>
      <c r="V473" s="348" t="s">
        <v>394</v>
      </c>
      <c r="W473" s="358">
        <v>0</v>
      </c>
      <c r="X473" s="354">
        <v>1.1000000000000001</v>
      </c>
      <c r="Y473" s="354">
        <v>0</v>
      </c>
      <c r="Z473" s="354">
        <v>0</v>
      </c>
      <c r="AA473" s="359">
        <v>0</v>
      </c>
      <c r="AB473" s="176"/>
    </row>
    <row r="474" spans="1:28" s="75" customFormat="1" ht="14.4">
      <c r="A474" s="403" t="s">
        <v>17144</v>
      </c>
      <c r="B474" s="365" t="str">
        <f t="shared" si="14"/>
        <v>35</v>
      </c>
      <c r="C474" s="74" t="str">
        <f t="shared" si="15"/>
        <v>35045</v>
      </c>
      <c r="D474" s="74" t="str">
        <f>VLOOKUP(C474,fips_xref!$A$5:$B$16,2,FALSE)</f>
        <v>San Juan</v>
      </c>
      <c r="E474" s="74" t="s">
        <v>17370</v>
      </c>
      <c r="F474" s="348">
        <v>1236</v>
      </c>
      <c r="G474" s="348" t="s">
        <v>17244</v>
      </c>
      <c r="H474" s="348">
        <v>33</v>
      </c>
      <c r="I474" s="348" t="s">
        <v>17488</v>
      </c>
      <c r="J474" s="351">
        <v>36.956952999999999</v>
      </c>
      <c r="K474" s="351">
        <v>-107.663085</v>
      </c>
      <c r="L474" s="348" t="s">
        <v>17487</v>
      </c>
      <c r="M474" s="348"/>
      <c r="N474" s="348">
        <v>5.8216800689697301</v>
      </c>
      <c r="O474" s="348">
        <v>588.71002197265602</v>
      </c>
      <c r="P474" s="348">
        <v>1.85927999019623</v>
      </c>
      <c r="Q474" s="348">
        <v>0.25298399999999999</v>
      </c>
      <c r="R474" s="348" t="s">
        <v>17247</v>
      </c>
      <c r="S474" s="351">
        <v>0</v>
      </c>
      <c r="T474" s="351">
        <v>2047.28955078125</v>
      </c>
      <c r="U474" s="348" t="s">
        <v>18</v>
      </c>
      <c r="V474" s="348" t="s">
        <v>394</v>
      </c>
      <c r="W474" s="358">
        <v>0</v>
      </c>
      <c r="X474" s="354">
        <v>0.9</v>
      </c>
      <c r="Y474" s="354">
        <v>0</v>
      </c>
      <c r="Z474" s="354">
        <v>0</v>
      </c>
      <c r="AA474" s="359">
        <v>0</v>
      </c>
      <c r="AB474" s="176"/>
    </row>
    <row r="475" spans="1:28" s="75" customFormat="1" ht="14.4">
      <c r="A475" s="403" t="s">
        <v>17144</v>
      </c>
      <c r="B475" s="365" t="str">
        <f t="shared" si="14"/>
        <v>35</v>
      </c>
      <c r="C475" s="74" t="str">
        <f t="shared" si="15"/>
        <v>35045</v>
      </c>
      <c r="D475" s="74" t="str">
        <f>VLOOKUP(C475,fips_xref!$A$5:$B$16,2,FALSE)</f>
        <v>San Juan</v>
      </c>
      <c r="E475" s="74" t="s">
        <v>17370</v>
      </c>
      <c r="F475" s="348">
        <v>1236</v>
      </c>
      <c r="G475" s="348" t="s">
        <v>17244</v>
      </c>
      <c r="H475" s="348">
        <v>35</v>
      </c>
      <c r="I475" s="348" t="s">
        <v>17488</v>
      </c>
      <c r="J475" s="351">
        <v>36.956952999999999</v>
      </c>
      <c r="K475" s="351">
        <v>-107.663085</v>
      </c>
      <c r="L475" s="348" t="s">
        <v>17487</v>
      </c>
      <c r="M475" s="348"/>
      <c r="N475" s="348">
        <v>5.6692800521850604</v>
      </c>
      <c r="O475" s="348">
        <v>588.71002197265602</v>
      </c>
      <c r="P475" s="348">
        <v>1.85927999019623</v>
      </c>
      <c r="Q475" s="348">
        <v>0.15240000000000001</v>
      </c>
      <c r="R475" s="348" t="s">
        <v>17247</v>
      </c>
      <c r="S475" s="351">
        <v>0</v>
      </c>
      <c r="T475" s="351">
        <v>2047.28955078125</v>
      </c>
      <c r="U475" s="348" t="s">
        <v>18</v>
      </c>
      <c r="V475" s="348" t="s">
        <v>394</v>
      </c>
      <c r="W475" s="358">
        <v>0</v>
      </c>
      <c r="X475" s="354">
        <v>1.6</v>
      </c>
      <c r="Y475" s="354">
        <v>0</v>
      </c>
      <c r="Z475" s="354">
        <v>0</v>
      </c>
      <c r="AA475" s="359">
        <v>0</v>
      </c>
      <c r="AB475" s="176"/>
    </row>
    <row r="476" spans="1:28" s="75" customFormat="1" ht="14.4">
      <c r="A476" s="403" t="s">
        <v>17144</v>
      </c>
      <c r="B476" s="365" t="str">
        <f t="shared" si="14"/>
        <v>35</v>
      </c>
      <c r="C476" s="74" t="str">
        <f t="shared" si="15"/>
        <v>35045</v>
      </c>
      <c r="D476" s="74" t="str">
        <f>VLOOKUP(C476,fips_xref!$A$5:$B$16,2,FALSE)</f>
        <v>San Juan</v>
      </c>
      <c r="E476" s="74" t="s">
        <v>17370</v>
      </c>
      <c r="F476" s="348">
        <v>1236</v>
      </c>
      <c r="G476" s="348" t="s">
        <v>17244</v>
      </c>
      <c r="H476" s="348">
        <v>36</v>
      </c>
      <c r="I476" s="348" t="s">
        <v>17488</v>
      </c>
      <c r="J476" s="351">
        <v>36.956952999999999</v>
      </c>
      <c r="K476" s="351">
        <v>-107.663085</v>
      </c>
      <c r="L476" s="348" t="s">
        <v>17487</v>
      </c>
      <c r="M476" s="348"/>
      <c r="N476" s="348">
        <v>5.6692800521850604</v>
      </c>
      <c r="O476" s="348">
        <v>588.71002197265602</v>
      </c>
      <c r="P476" s="348">
        <v>1.85927999019623</v>
      </c>
      <c r="Q476" s="348">
        <v>0.15240000000000001</v>
      </c>
      <c r="R476" s="348" t="s">
        <v>17247</v>
      </c>
      <c r="S476" s="351">
        <v>0</v>
      </c>
      <c r="T476" s="351">
        <v>2047.28955078125</v>
      </c>
      <c r="U476" s="348" t="s">
        <v>18</v>
      </c>
      <c r="V476" s="348" t="s">
        <v>394</v>
      </c>
      <c r="W476" s="358">
        <v>0</v>
      </c>
      <c r="X476" s="354">
        <v>1.1000000000000001</v>
      </c>
      <c r="Y476" s="354">
        <v>0</v>
      </c>
      <c r="Z476" s="354">
        <v>0</v>
      </c>
      <c r="AA476" s="359">
        <v>0</v>
      </c>
      <c r="AB476" s="176"/>
    </row>
    <row r="477" spans="1:28" s="75" customFormat="1" ht="14.4">
      <c r="A477" s="403" t="s">
        <v>17144</v>
      </c>
      <c r="B477" s="365" t="str">
        <f t="shared" si="14"/>
        <v>35</v>
      </c>
      <c r="C477" s="74" t="str">
        <f t="shared" si="15"/>
        <v>35045</v>
      </c>
      <c r="D477" s="74" t="str">
        <f>VLOOKUP(C477,fips_xref!$A$5:$B$16,2,FALSE)</f>
        <v>San Juan</v>
      </c>
      <c r="E477" s="74" t="s">
        <v>17370</v>
      </c>
      <c r="F477" s="348">
        <v>1236</v>
      </c>
      <c r="G477" s="348" t="s">
        <v>17249</v>
      </c>
      <c r="H477" s="348">
        <v>1</v>
      </c>
      <c r="I477" s="348" t="s">
        <v>17489</v>
      </c>
      <c r="J477" s="351">
        <v>36.956944</v>
      </c>
      <c r="K477" s="351">
        <v>-107.663056</v>
      </c>
      <c r="L477" s="348" t="s">
        <v>17487</v>
      </c>
      <c r="M477" s="348"/>
      <c r="N477" s="348">
        <v>0</v>
      </c>
      <c r="O477" s="348">
        <v>0</v>
      </c>
      <c r="P477" s="348">
        <v>0</v>
      </c>
      <c r="Q477" s="348">
        <v>0</v>
      </c>
      <c r="R477" s="348">
        <v>0</v>
      </c>
      <c r="S477" s="351">
        <v>0</v>
      </c>
      <c r="T477" s="351">
        <v>2047.19555664063</v>
      </c>
      <c r="U477" s="348" t="s">
        <v>18</v>
      </c>
      <c r="V477" s="348" t="s">
        <v>397</v>
      </c>
      <c r="W477" s="358">
        <v>0</v>
      </c>
      <c r="X477" s="354">
        <v>0.3</v>
      </c>
      <c r="Y477" s="354">
        <v>0</v>
      </c>
      <c r="Z477" s="354">
        <v>0</v>
      </c>
      <c r="AA477" s="359">
        <v>0</v>
      </c>
      <c r="AB477" s="176"/>
    </row>
    <row r="478" spans="1:28" s="75" customFormat="1" ht="27">
      <c r="A478" s="403" t="s">
        <v>17144</v>
      </c>
      <c r="B478" s="365" t="str">
        <f t="shared" si="14"/>
        <v>35</v>
      </c>
      <c r="C478" s="74" t="str">
        <f t="shared" si="15"/>
        <v>35045</v>
      </c>
      <c r="D478" s="74" t="str">
        <f>VLOOKUP(C478,fips_xref!$A$5:$B$16,2,FALSE)</f>
        <v>San Juan</v>
      </c>
      <c r="E478" s="74" t="s">
        <v>17370</v>
      </c>
      <c r="F478" s="348">
        <v>1252</v>
      </c>
      <c r="G478" s="348" t="s">
        <v>17244</v>
      </c>
      <c r="H478" s="348">
        <v>2</v>
      </c>
      <c r="I478" s="348" t="s">
        <v>17490</v>
      </c>
      <c r="J478" s="351">
        <v>36.757306</v>
      </c>
      <c r="K478" s="351">
        <v>-108.367474</v>
      </c>
      <c r="L478" s="348" t="s">
        <v>17491</v>
      </c>
      <c r="M478" s="348"/>
      <c r="N478" s="348">
        <v>14.325599670410201</v>
      </c>
      <c r="O478" s="348">
        <v>449.82000732421898</v>
      </c>
      <c r="P478" s="348">
        <v>31.260288238525401</v>
      </c>
      <c r="Q478" s="348">
        <v>0.35661599999999999</v>
      </c>
      <c r="R478" s="348" t="s">
        <v>17247</v>
      </c>
      <c r="S478" s="351">
        <v>0</v>
      </c>
      <c r="T478" s="351">
        <v>1611.2021484375</v>
      </c>
      <c r="U478" s="348" t="s">
        <v>16</v>
      </c>
      <c r="V478" s="348" t="s">
        <v>393</v>
      </c>
      <c r="W478" s="358">
        <v>104.9</v>
      </c>
      <c r="X478" s="354">
        <v>0.1</v>
      </c>
      <c r="Y478" s="354">
        <v>17.5</v>
      </c>
      <c r="Z478" s="354">
        <v>0</v>
      </c>
      <c r="AA478" s="359">
        <v>0</v>
      </c>
      <c r="AB478" s="176"/>
    </row>
    <row r="479" spans="1:28" s="75" customFormat="1" ht="27">
      <c r="A479" s="403" t="s">
        <v>17144</v>
      </c>
      <c r="B479" s="365" t="str">
        <f t="shared" si="14"/>
        <v>35</v>
      </c>
      <c r="C479" s="74" t="str">
        <f t="shared" si="15"/>
        <v>35045</v>
      </c>
      <c r="D479" s="74" t="str">
        <f>VLOOKUP(C479,fips_xref!$A$5:$B$16,2,FALSE)</f>
        <v>San Juan</v>
      </c>
      <c r="E479" s="74" t="s">
        <v>17370</v>
      </c>
      <c r="F479" s="348">
        <v>1252</v>
      </c>
      <c r="G479" s="348" t="s">
        <v>17244</v>
      </c>
      <c r="H479" s="348">
        <v>3</v>
      </c>
      <c r="I479" s="348" t="s">
        <v>17490</v>
      </c>
      <c r="J479" s="351">
        <v>36.757306</v>
      </c>
      <c r="K479" s="351">
        <v>-108.367474</v>
      </c>
      <c r="L479" s="348" t="s">
        <v>17491</v>
      </c>
      <c r="M479" s="348"/>
      <c r="N479" s="348">
        <v>14.325599670410201</v>
      </c>
      <c r="O479" s="348">
        <v>449.82000732421898</v>
      </c>
      <c r="P479" s="348">
        <v>31.260288238525401</v>
      </c>
      <c r="Q479" s="348">
        <v>0.35661599999999999</v>
      </c>
      <c r="R479" s="348" t="s">
        <v>17247</v>
      </c>
      <c r="S479" s="351">
        <v>0</v>
      </c>
      <c r="T479" s="351">
        <v>1611.2021484375</v>
      </c>
      <c r="U479" s="348" t="s">
        <v>16</v>
      </c>
      <c r="V479" s="348" t="s">
        <v>393</v>
      </c>
      <c r="W479" s="358">
        <v>102.2</v>
      </c>
      <c r="X479" s="354">
        <v>0.1</v>
      </c>
      <c r="Y479" s="354">
        <v>17.100000000000001</v>
      </c>
      <c r="Z479" s="354">
        <v>0</v>
      </c>
      <c r="AA479" s="359">
        <v>0</v>
      </c>
      <c r="AB479" s="176"/>
    </row>
    <row r="480" spans="1:28" s="75" customFormat="1" ht="27">
      <c r="A480" s="403" t="s">
        <v>17144</v>
      </c>
      <c r="B480" s="365" t="str">
        <f t="shared" si="14"/>
        <v>35</v>
      </c>
      <c r="C480" s="74" t="str">
        <f t="shared" si="15"/>
        <v>35045</v>
      </c>
      <c r="D480" s="74" t="str">
        <f>VLOOKUP(C480,fips_xref!$A$5:$B$16,2,FALSE)</f>
        <v>San Juan</v>
      </c>
      <c r="E480" s="74" t="s">
        <v>17370</v>
      </c>
      <c r="F480" s="348">
        <v>1252</v>
      </c>
      <c r="G480" s="348" t="s">
        <v>17244</v>
      </c>
      <c r="H480" s="348">
        <v>4</v>
      </c>
      <c r="I480" s="348" t="s">
        <v>17490</v>
      </c>
      <c r="J480" s="351">
        <v>36.757306</v>
      </c>
      <c r="K480" s="351">
        <v>-108.367474</v>
      </c>
      <c r="L480" s="348" t="s">
        <v>17491</v>
      </c>
      <c r="M480" s="348"/>
      <c r="N480" s="348">
        <v>19.202400207519499</v>
      </c>
      <c r="O480" s="348">
        <v>449.82000732421898</v>
      </c>
      <c r="P480" s="348">
        <v>31.260288238525401</v>
      </c>
      <c r="Q480" s="348">
        <v>0.35661599999999999</v>
      </c>
      <c r="R480" s="348" t="s">
        <v>17247</v>
      </c>
      <c r="S480" s="351">
        <v>0</v>
      </c>
      <c r="T480" s="351">
        <v>1611.2021484375</v>
      </c>
      <c r="U480" s="348" t="s">
        <v>16</v>
      </c>
      <c r="V480" s="348" t="s">
        <v>393</v>
      </c>
      <c r="W480" s="358">
        <v>102.3</v>
      </c>
      <c r="X480" s="354">
        <v>0.1</v>
      </c>
      <c r="Y480" s="354">
        <v>17.100000000000001</v>
      </c>
      <c r="Z480" s="354">
        <v>0</v>
      </c>
      <c r="AA480" s="359">
        <v>0</v>
      </c>
      <c r="AB480" s="176"/>
    </row>
    <row r="481" spans="1:28" s="75" customFormat="1" ht="14.4">
      <c r="A481" s="403" t="s">
        <v>17144</v>
      </c>
      <c r="B481" s="365" t="str">
        <f t="shared" si="14"/>
        <v>35</v>
      </c>
      <c r="C481" s="74" t="str">
        <f t="shared" si="15"/>
        <v>35045</v>
      </c>
      <c r="D481" s="74" t="str">
        <f>VLOOKUP(C481,fips_xref!$A$5:$B$16,2,FALSE)</f>
        <v>San Juan</v>
      </c>
      <c r="E481" s="74" t="s">
        <v>17370</v>
      </c>
      <c r="F481" s="348">
        <v>1252</v>
      </c>
      <c r="G481" s="348" t="s">
        <v>17244</v>
      </c>
      <c r="H481" s="348">
        <v>9</v>
      </c>
      <c r="I481" s="348" t="s">
        <v>17492</v>
      </c>
      <c r="J481" s="351">
        <v>36.757306</v>
      </c>
      <c r="K481" s="351">
        <v>-108.367474</v>
      </c>
      <c r="L481" s="348" t="s">
        <v>17491</v>
      </c>
      <c r="M481" s="348"/>
      <c r="N481" s="348">
        <v>62.7887992858887</v>
      </c>
      <c r="O481" s="348">
        <v>810.92999267578102</v>
      </c>
      <c r="P481" s="348">
        <v>19.994880676269499</v>
      </c>
      <c r="Q481" s="348">
        <v>0.91439999999999999</v>
      </c>
      <c r="R481" s="348" t="s">
        <v>17247</v>
      </c>
      <c r="S481" s="351">
        <v>0</v>
      </c>
      <c r="T481" s="351">
        <v>1611.2021484375</v>
      </c>
      <c r="U481" s="348" t="s">
        <v>16</v>
      </c>
      <c r="V481" s="348" t="s">
        <v>11973</v>
      </c>
      <c r="W481" s="358">
        <v>9.6999999999999993</v>
      </c>
      <c r="X481" s="354">
        <v>0</v>
      </c>
      <c r="Y481" s="354">
        <v>8.1</v>
      </c>
      <c r="Z481" s="354">
        <v>615</v>
      </c>
      <c r="AA481" s="359">
        <v>0.7</v>
      </c>
      <c r="AB481" s="176"/>
    </row>
    <row r="482" spans="1:28" s="75" customFormat="1" ht="14.4">
      <c r="A482" s="403" t="s">
        <v>17144</v>
      </c>
      <c r="B482" s="365" t="str">
        <f t="shared" si="14"/>
        <v>35</v>
      </c>
      <c r="C482" s="74" t="str">
        <f t="shared" si="15"/>
        <v>35045</v>
      </c>
      <c r="D482" s="74" t="str">
        <f>VLOOKUP(C482,fips_xref!$A$5:$B$16,2,FALSE)</f>
        <v>San Juan</v>
      </c>
      <c r="E482" s="74" t="s">
        <v>17370</v>
      </c>
      <c r="F482" s="348">
        <v>1252</v>
      </c>
      <c r="G482" s="348" t="s">
        <v>17244</v>
      </c>
      <c r="H482" s="348">
        <v>13</v>
      </c>
      <c r="I482" s="348" t="s">
        <v>17308</v>
      </c>
      <c r="J482" s="351">
        <v>36.757306</v>
      </c>
      <c r="K482" s="351">
        <v>-108.367474</v>
      </c>
      <c r="L482" s="348" t="s">
        <v>17491</v>
      </c>
      <c r="M482" s="348"/>
      <c r="N482" s="348">
        <v>0</v>
      </c>
      <c r="O482" s="348">
        <v>0</v>
      </c>
      <c r="P482" s="348">
        <v>0</v>
      </c>
      <c r="Q482" s="348">
        <v>0</v>
      </c>
      <c r="R482" s="348">
        <v>0</v>
      </c>
      <c r="S482" s="351">
        <v>0</v>
      </c>
      <c r="T482" s="351">
        <v>1611.2021484375</v>
      </c>
      <c r="U482" s="348" t="s">
        <v>16</v>
      </c>
      <c r="V482" s="348" t="s">
        <v>394</v>
      </c>
      <c r="W482" s="358">
        <v>0</v>
      </c>
      <c r="X482" s="354">
        <v>5.18</v>
      </c>
      <c r="Y482" s="354">
        <v>0</v>
      </c>
      <c r="Z482" s="354">
        <v>0</v>
      </c>
      <c r="AA482" s="359">
        <v>0</v>
      </c>
      <c r="AB482" s="176"/>
    </row>
    <row r="483" spans="1:28" s="75" customFormat="1" ht="14.4">
      <c r="A483" s="403" t="s">
        <v>17144</v>
      </c>
      <c r="B483" s="365" t="str">
        <f t="shared" si="14"/>
        <v>35</v>
      </c>
      <c r="C483" s="74" t="str">
        <f t="shared" si="15"/>
        <v>35045</v>
      </c>
      <c r="D483" s="74" t="str">
        <f>VLOOKUP(C483,fips_xref!$A$5:$B$16,2,FALSE)</f>
        <v>San Juan</v>
      </c>
      <c r="E483" s="74" t="s">
        <v>17370</v>
      </c>
      <c r="F483" s="348">
        <v>1252</v>
      </c>
      <c r="G483" s="348" t="s">
        <v>17244</v>
      </c>
      <c r="H483" s="348">
        <v>29</v>
      </c>
      <c r="I483" s="348" t="s">
        <v>17493</v>
      </c>
      <c r="J483" s="351">
        <v>36.758747</v>
      </c>
      <c r="K483" s="351">
        <v>-108.36725300000001</v>
      </c>
      <c r="L483" s="348" t="s">
        <v>17491</v>
      </c>
      <c r="M483" s="348"/>
      <c r="N483" s="348">
        <v>81.991203308105497</v>
      </c>
      <c r="O483" s="348">
        <v>1273.15002441406</v>
      </c>
      <c r="P483" s="348">
        <v>1.2801599502563501</v>
      </c>
      <c r="Q483" s="348">
        <v>0.40538400000000002</v>
      </c>
      <c r="R483" s="348" t="s">
        <v>17247</v>
      </c>
      <c r="S483" s="351">
        <v>0</v>
      </c>
      <c r="T483" s="351">
        <v>1613.74719238281</v>
      </c>
      <c r="U483" s="348" t="s">
        <v>16</v>
      </c>
      <c r="V483" s="348" t="s">
        <v>401</v>
      </c>
      <c r="W483" s="358">
        <v>2.1</v>
      </c>
      <c r="X483" s="354">
        <v>1.65</v>
      </c>
      <c r="Y483" s="354">
        <v>8.35</v>
      </c>
      <c r="Z483" s="354">
        <v>0.33</v>
      </c>
      <c r="AA483" s="359">
        <v>0.11</v>
      </c>
      <c r="AB483" s="176"/>
    </row>
    <row r="484" spans="1:28" s="75" customFormat="1" ht="14.4">
      <c r="A484" s="403" t="s">
        <v>17144</v>
      </c>
      <c r="B484" s="365" t="str">
        <f t="shared" si="14"/>
        <v>35</v>
      </c>
      <c r="C484" s="74" t="str">
        <f t="shared" si="15"/>
        <v>35045</v>
      </c>
      <c r="D484" s="74" t="str">
        <f>VLOOKUP(C484,fips_xref!$A$5:$B$16,2,FALSE)</f>
        <v>San Juan</v>
      </c>
      <c r="E484" s="74" t="s">
        <v>17370</v>
      </c>
      <c r="F484" s="348">
        <v>1252</v>
      </c>
      <c r="G484" s="348" t="s">
        <v>17244</v>
      </c>
      <c r="H484" s="348">
        <v>30</v>
      </c>
      <c r="I484" s="348" t="s">
        <v>17494</v>
      </c>
      <c r="J484" s="351">
        <v>36.758747</v>
      </c>
      <c r="K484" s="351">
        <v>-108.36725300000001</v>
      </c>
      <c r="L484" s="348" t="s">
        <v>17491</v>
      </c>
      <c r="M484" s="348"/>
      <c r="N484" s="348">
        <v>7.6199998855590803</v>
      </c>
      <c r="O484" s="348">
        <v>885.92999267578102</v>
      </c>
      <c r="P484" s="348">
        <v>37.490398406982401</v>
      </c>
      <c r="Q484" s="348">
        <v>0.25298399999999999</v>
      </c>
      <c r="R484" s="348" t="s">
        <v>17247</v>
      </c>
      <c r="S484" s="351">
        <v>0</v>
      </c>
      <c r="T484" s="351">
        <v>1613.74719238281</v>
      </c>
      <c r="U484" s="348" t="s">
        <v>16</v>
      </c>
      <c r="V484" s="348" t="s">
        <v>398</v>
      </c>
      <c r="W484" s="358">
        <v>22.2</v>
      </c>
      <c r="X484" s="354">
        <v>0.9</v>
      </c>
      <c r="Y484" s="354">
        <v>22.2</v>
      </c>
      <c r="Z484" s="354">
        <v>0</v>
      </c>
      <c r="AA484" s="359">
        <v>0</v>
      </c>
      <c r="AB484" s="176"/>
    </row>
    <row r="485" spans="1:28" s="75" customFormat="1" ht="14.4">
      <c r="A485" s="403" t="s">
        <v>17144</v>
      </c>
      <c r="B485" s="365" t="str">
        <f t="shared" si="14"/>
        <v>35</v>
      </c>
      <c r="C485" s="74" t="str">
        <f t="shared" si="15"/>
        <v>35045</v>
      </c>
      <c r="D485" s="74" t="str">
        <f>VLOOKUP(C485,fips_xref!$A$5:$B$16,2,FALSE)</f>
        <v>San Juan</v>
      </c>
      <c r="E485" s="74" t="s">
        <v>17370</v>
      </c>
      <c r="F485" s="348">
        <v>1252</v>
      </c>
      <c r="G485" s="348" t="s">
        <v>17244</v>
      </c>
      <c r="H485" s="348">
        <v>34</v>
      </c>
      <c r="I485" s="348" t="s">
        <v>17495</v>
      </c>
      <c r="J485" s="351">
        <v>36.758747</v>
      </c>
      <c r="K485" s="351">
        <v>-108.36725300000001</v>
      </c>
      <c r="L485" s="348" t="s">
        <v>17491</v>
      </c>
      <c r="M485" s="348"/>
      <c r="N485" s="348">
        <v>8.5343999862670898</v>
      </c>
      <c r="O485" s="348">
        <v>743.15002441406295</v>
      </c>
      <c r="P485" s="348">
        <v>21.488399505615199</v>
      </c>
      <c r="Q485" s="348">
        <v>0.40538400000000002</v>
      </c>
      <c r="R485" s="348" t="s">
        <v>17247</v>
      </c>
      <c r="S485" s="351">
        <v>0</v>
      </c>
      <c r="T485" s="351">
        <v>1613.74719238281</v>
      </c>
      <c r="U485" s="348" t="s">
        <v>16</v>
      </c>
      <c r="V485" s="348" t="s">
        <v>392</v>
      </c>
      <c r="W485" s="358">
        <v>26.2</v>
      </c>
      <c r="X485" s="354">
        <v>3.8</v>
      </c>
      <c r="Y485" s="354">
        <v>12.4</v>
      </c>
      <c r="Z485" s="354">
        <v>0</v>
      </c>
      <c r="AA485" s="359">
        <v>0</v>
      </c>
      <c r="AB485" s="176"/>
    </row>
    <row r="486" spans="1:28" s="75" customFormat="1" ht="27">
      <c r="A486" s="403" t="s">
        <v>17144</v>
      </c>
      <c r="B486" s="365" t="str">
        <f t="shared" si="14"/>
        <v>35</v>
      </c>
      <c r="C486" s="74" t="str">
        <f t="shared" si="15"/>
        <v>35045</v>
      </c>
      <c r="D486" s="74" t="str">
        <f>VLOOKUP(C486,fips_xref!$A$5:$B$16,2,FALSE)</f>
        <v>San Juan</v>
      </c>
      <c r="E486" s="74" t="s">
        <v>17370</v>
      </c>
      <c r="F486" s="348">
        <v>1252</v>
      </c>
      <c r="G486" s="348" t="s">
        <v>17244</v>
      </c>
      <c r="H486" s="348">
        <v>35</v>
      </c>
      <c r="I486" s="348" t="s">
        <v>17496</v>
      </c>
      <c r="J486" s="351">
        <v>36.758747</v>
      </c>
      <c r="K486" s="351">
        <v>-108.36725300000001</v>
      </c>
      <c r="L486" s="348" t="s">
        <v>17491</v>
      </c>
      <c r="M486" s="348"/>
      <c r="N486" s="348">
        <v>0</v>
      </c>
      <c r="O486" s="348">
        <v>0</v>
      </c>
      <c r="P486" s="348">
        <v>0</v>
      </c>
      <c r="Q486" s="348">
        <v>0</v>
      </c>
      <c r="R486" s="348">
        <v>0</v>
      </c>
      <c r="S486" s="351">
        <v>0</v>
      </c>
      <c r="T486" s="351">
        <v>1613.74719238281</v>
      </c>
      <c r="U486" s="348" t="s">
        <v>16</v>
      </c>
      <c r="V486" s="348" t="s">
        <v>395</v>
      </c>
      <c r="W486" s="358">
        <v>0</v>
      </c>
      <c r="X486" s="354">
        <v>4.4000000000000004</v>
      </c>
      <c r="Y486" s="354">
        <v>0</v>
      </c>
      <c r="Z486" s="354">
        <v>0</v>
      </c>
      <c r="AA486" s="359">
        <v>0</v>
      </c>
      <c r="AB486" s="176"/>
    </row>
    <row r="487" spans="1:28" s="75" customFormat="1" ht="14.4">
      <c r="A487" s="403" t="s">
        <v>17144</v>
      </c>
      <c r="B487" s="365" t="str">
        <f t="shared" si="14"/>
        <v>35</v>
      </c>
      <c r="C487" s="74" t="str">
        <f t="shared" si="15"/>
        <v>35045</v>
      </c>
      <c r="D487" s="74" t="str">
        <f>VLOOKUP(C487,fips_xref!$A$5:$B$16,2,FALSE)</f>
        <v>San Juan</v>
      </c>
      <c r="E487" s="74" t="s">
        <v>17370</v>
      </c>
      <c r="F487" s="348">
        <v>1252</v>
      </c>
      <c r="G487" s="348" t="s">
        <v>17244</v>
      </c>
      <c r="H487" s="348">
        <v>39</v>
      </c>
      <c r="I487" s="348" t="s">
        <v>17497</v>
      </c>
      <c r="J487" s="351">
        <v>36.758747</v>
      </c>
      <c r="K487" s="351">
        <v>-108.36725300000001</v>
      </c>
      <c r="L487" s="348" t="s">
        <v>17491</v>
      </c>
      <c r="M487" s="348"/>
      <c r="N487" s="348">
        <v>3.9623999595642099</v>
      </c>
      <c r="O487" s="348">
        <v>685.36999511718795</v>
      </c>
      <c r="P487" s="348">
        <v>37.795200347900398</v>
      </c>
      <c r="Q487" s="348">
        <v>0.20421600000000001</v>
      </c>
      <c r="R487" s="348" t="s">
        <v>17247</v>
      </c>
      <c r="S487" s="351">
        <v>0</v>
      </c>
      <c r="T487" s="351">
        <v>1613.74719238281</v>
      </c>
      <c r="U487" s="348" t="s">
        <v>16</v>
      </c>
      <c r="V487" s="348" t="s">
        <v>392</v>
      </c>
      <c r="W487" s="358">
        <v>1.1000000000000001</v>
      </c>
      <c r="X487" s="354">
        <v>0.4</v>
      </c>
      <c r="Y487" s="354">
        <v>0.2</v>
      </c>
      <c r="Z487" s="354">
        <v>0</v>
      </c>
      <c r="AA487" s="359">
        <v>0</v>
      </c>
      <c r="AB487" s="176"/>
    </row>
    <row r="488" spans="1:28" s="75" customFormat="1" ht="14.4">
      <c r="A488" s="403" t="s">
        <v>17144</v>
      </c>
      <c r="B488" s="365" t="str">
        <f t="shared" si="14"/>
        <v>35</v>
      </c>
      <c r="C488" s="74" t="str">
        <f t="shared" si="15"/>
        <v>35045</v>
      </c>
      <c r="D488" s="74" t="str">
        <f>VLOOKUP(C488,fips_xref!$A$5:$B$16,2,FALSE)</f>
        <v>San Juan</v>
      </c>
      <c r="E488" s="74" t="s">
        <v>17370</v>
      </c>
      <c r="F488" s="348">
        <v>1252</v>
      </c>
      <c r="G488" s="348" t="s">
        <v>17244</v>
      </c>
      <c r="H488" s="348">
        <v>40</v>
      </c>
      <c r="I488" s="348" t="s">
        <v>17497</v>
      </c>
      <c r="J488" s="351">
        <v>36.758747</v>
      </c>
      <c r="K488" s="351">
        <v>-108.36725300000001</v>
      </c>
      <c r="L488" s="348" t="s">
        <v>17491</v>
      </c>
      <c r="M488" s="348"/>
      <c r="N488" s="348">
        <v>3.9623999595642099</v>
      </c>
      <c r="O488" s="348">
        <v>685.36999511718795</v>
      </c>
      <c r="P488" s="348">
        <v>37.795200347900398</v>
      </c>
      <c r="Q488" s="348">
        <v>0.20421600000000001</v>
      </c>
      <c r="R488" s="348" t="s">
        <v>17247</v>
      </c>
      <c r="S488" s="351">
        <v>0</v>
      </c>
      <c r="T488" s="351">
        <v>1613.74719238281</v>
      </c>
      <c r="U488" s="348" t="s">
        <v>16</v>
      </c>
      <c r="V488" s="348" t="s">
        <v>392</v>
      </c>
      <c r="W488" s="358">
        <v>0.4</v>
      </c>
      <c r="X488" s="354">
        <v>0.2</v>
      </c>
      <c r="Y488" s="354">
        <v>0.1</v>
      </c>
      <c r="Z488" s="354">
        <v>0</v>
      </c>
      <c r="AA488" s="359">
        <v>0</v>
      </c>
      <c r="AB488" s="176"/>
    </row>
    <row r="489" spans="1:28" s="75" customFormat="1" ht="14.4">
      <c r="A489" s="403" t="s">
        <v>17144</v>
      </c>
      <c r="B489" s="365" t="str">
        <f t="shared" si="14"/>
        <v>35</v>
      </c>
      <c r="C489" s="74" t="str">
        <f t="shared" si="15"/>
        <v>35045</v>
      </c>
      <c r="D489" s="74" t="str">
        <f>VLOOKUP(C489,fips_xref!$A$5:$B$16,2,FALSE)</f>
        <v>San Juan</v>
      </c>
      <c r="E489" s="74" t="s">
        <v>17370</v>
      </c>
      <c r="F489" s="348">
        <v>1252</v>
      </c>
      <c r="G489" s="348" t="s">
        <v>17244</v>
      </c>
      <c r="H489" s="348">
        <v>41</v>
      </c>
      <c r="I489" s="348" t="s">
        <v>17497</v>
      </c>
      <c r="J489" s="351">
        <v>36.758747</v>
      </c>
      <c r="K489" s="351">
        <v>-108.36725300000001</v>
      </c>
      <c r="L489" s="348" t="s">
        <v>17491</v>
      </c>
      <c r="M489" s="348"/>
      <c r="N489" s="348">
        <v>3.9623999595642099</v>
      </c>
      <c r="O489" s="348">
        <v>685.36999511718795</v>
      </c>
      <c r="P489" s="348">
        <v>37.795200347900398</v>
      </c>
      <c r="Q489" s="348">
        <v>0.20421600000000001</v>
      </c>
      <c r="R489" s="348" t="s">
        <v>17247</v>
      </c>
      <c r="S489" s="351">
        <v>0</v>
      </c>
      <c r="T489" s="351">
        <v>1613.74719238281</v>
      </c>
      <c r="U489" s="348" t="s">
        <v>16</v>
      </c>
      <c r="V489" s="348" t="s">
        <v>392</v>
      </c>
      <c r="W489" s="358">
        <v>0.3</v>
      </c>
      <c r="X489" s="354">
        <v>0.1</v>
      </c>
      <c r="Y489" s="354">
        <v>0.05</v>
      </c>
      <c r="Z489" s="354">
        <v>0</v>
      </c>
      <c r="AA489" s="359">
        <v>0</v>
      </c>
      <c r="AB489" s="176"/>
    </row>
    <row r="490" spans="1:28" s="75" customFormat="1" ht="14.4">
      <c r="A490" s="403" t="s">
        <v>17144</v>
      </c>
      <c r="B490" s="365" t="str">
        <f t="shared" si="14"/>
        <v>35</v>
      </c>
      <c r="C490" s="74" t="str">
        <f t="shared" si="15"/>
        <v>35045</v>
      </c>
      <c r="D490" s="74" t="str">
        <f>VLOOKUP(C490,fips_xref!$A$5:$B$16,2,FALSE)</f>
        <v>San Juan</v>
      </c>
      <c r="E490" s="74" t="s">
        <v>17370</v>
      </c>
      <c r="F490" s="348">
        <v>1252</v>
      </c>
      <c r="G490" s="348" t="s">
        <v>17249</v>
      </c>
      <c r="H490" s="348">
        <v>2</v>
      </c>
      <c r="I490" s="348" t="s">
        <v>17339</v>
      </c>
      <c r="J490" s="351">
        <v>36.758747</v>
      </c>
      <c r="K490" s="351">
        <v>-108.36725300000001</v>
      </c>
      <c r="L490" s="348" t="s">
        <v>17491</v>
      </c>
      <c r="M490" s="348"/>
      <c r="N490" s="348">
        <v>0</v>
      </c>
      <c r="O490" s="348">
        <v>0</v>
      </c>
      <c r="P490" s="348">
        <v>0</v>
      </c>
      <c r="Q490" s="348">
        <v>0</v>
      </c>
      <c r="R490" s="348">
        <v>0</v>
      </c>
      <c r="S490" s="351">
        <v>0</v>
      </c>
      <c r="T490" s="351">
        <v>1613.74719238281</v>
      </c>
      <c r="U490" s="348" t="s">
        <v>16</v>
      </c>
      <c r="V490" s="348" t="s">
        <v>397</v>
      </c>
      <c r="W490" s="358">
        <v>0</v>
      </c>
      <c r="X490" s="354">
        <v>3.1</v>
      </c>
      <c r="Y490" s="354">
        <v>0</v>
      </c>
      <c r="Z490" s="354">
        <v>0</v>
      </c>
      <c r="AA490" s="359">
        <v>0</v>
      </c>
      <c r="AB490" s="176"/>
    </row>
    <row r="491" spans="1:28" s="75" customFormat="1" ht="14.4">
      <c r="A491" s="403" t="s">
        <v>17144</v>
      </c>
      <c r="B491" s="365" t="str">
        <f t="shared" si="14"/>
        <v>35</v>
      </c>
      <c r="C491" s="74" t="str">
        <f t="shared" si="15"/>
        <v>35045</v>
      </c>
      <c r="D491" s="74" t="str">
        <f>VLOOKUP(C491,fips_xref!$A$5:$B$16,2,FALSE)</f>
        <v>San Juan</v>
      </c>
      <c r="E491" s="74" t="s">
        <v>17370</v>
      </c>
      <c r="F491" s="348">
        <v>1252</v>
      </c>
      <c r="G491" s="348" t="s">
        <v>17249</v>
      </c>
      <c r="H491" s="348">
        <v>3</v>
      </c>
      <c r="I491" s="348" t="s">
        <v>17154</v>
      </c>
      <c r="J491" s="351">
        <v>36.758747</v>
      </c>
      <c r="K491" s="351">
        <v>-108.36725300000001</v>
      </c>
      <c r="L491" s="348" t="s">
        <v>17491</v>
      </c>
      <c r="M491" s="348"/>
      <c r="N491" s="348">
        <v>0</v>
      </c>
      <c r="O491" s="348">
        <v>0</v>
      </c>
      <c r="P491" s="348">
        <v>0</v>
      </c>
      <c r="Q491" s="348">
        <v>0</v>
      </c>
      <c r="R491" s="348">
        <v>0</v>
      </c>
      <c r="S491" s="351">
        <v>0</v>
      </c>
      <c r="T491" s="351">
        <v>1613.74719238281</v>
      </c>
      <c r="U491" s="348" t="s">
        <v>16</v>
      </c>
      <c r="V491" s="348" t="s">
        <v>397</v>
      </c>
      <c r="W491" s="358">
        <v>0</v>
      </c>
      <c r="X491" s="354">
        <v>26.2</v>
      </c>
      <c r="Y491" s="354">
        <v>0</v>
      </c>
      <c r="Z491" s="354">
        <v>0</v>
      </c>
      <c r="AA491" s="359">
        <v>0</v>
      </c>
      <c r="AB491" s="176"/>
    </row>
    <row r="492" spans="1:28" s="75" customFormat="1" ht="27">
      <c r="A492" s="403" t="s">
        <v>17144</v>
      </c>
      <c r="B492" s="365" t="str">
        <f t="shared" si="14"/>
        <v>35</v>
      </c>
      <c r="C492" s="74" t="str">
        <f t="shared" si="15"/>
        <v>35045</v>
      </c>
      <c r="D492" s="74" t="str">
        <f>VLOOKUP(C492,fips_xref!$A$5:$B$16,2,FALSE)</f>
        <v>San Juan</v>
      </c>
      <c r="E492" s="74" t="s">
        <v>17370</v>
      </c>
      <c r="F492" s="348">
        <v>1267</v>
      </c>
      <c r="G492" s="348" t="s">
        <v>17244</v>
      </c>
      <c r="H492" s="348">
        <v>1</v>
      </c>
      <c r="I492" s="348" t="s">
        <v>17423</v>
      </c>
      <c r="J492" s="351">
        <v>36.967550000000003</v>
      </c>
      <c r="K492" s="351">
        <v>-107.917208</v>
      </c>
      <c r="L492" s="348" t="s">
        <v>17498</v>
      </c>
      <c r="M492" s="348"/>
      <c r="N492" s="348">
        <v>6.0960001945495597</v>
      </c>
      <c r="O492" s="348">
        <v>645.92999267578102</v>
      </c>
      <c r="P492" s="348">
        <v>47.853599548339801</v>
      </c>
      <c r="Q492" s="348">
        <v>0.313944</v>
      </c>
      <c r="R492" s="348" t="s">
        <v>17247</v>
      </c>
      <c r="S492" s="351">
        <v>0</v>
      </c>
      <c r="T492" s="351">
        <v>1840.96899414063</v>
      </c>
      <c r="U492" s="348" t="s">
        <v>18</v>
      </c>
      <c r="V492" s="348" t="s">
        <v>392</v>
      </c>
      <c r="W492" s="358">
        <v>11.9</v>
      </c>
      <c r="X492" s="354">
        <v>8</v>
      </c>
      <c r="Y492" s="354">
        <v>20.9</v>
      </c>
      <c r="Z492" s="354">
        <v>0</v>
      </c>
      <c r="AA492" s="359">
        <v>0.3</v>
      </c>
      <c r="AB492" s="176"/>
    </row>
    <row r="493" spans="1:28" s="75" customFormat="1" ht="14.4">
      <c r="A493" s="403" t="s">
        <v>17144</v>
      </c>
      <c r="B493" s="365" t="str">
        <f t="shared" si="14"/>
        <v>35</v>
      </c>
      <c r="C493" s="74" t="str">
        <f t="shared" si="15"/>
        <v>35045</v>
      </c>
      <c r="D493" s="74" t="str">
        <f>VLOOKUP(C493,fips_xref!$A$5:$B$16,2,FALSE)</f>
        <v>San Juan</v>
      </c>
      <c r="E493" s="74" t="s">
        <v>17370</v>
      </c>
      <c r="F493" s="348">
        <v>1272</v>
      </c>
      <c r="G493" s="348" t="s">
        <v>17244</v>
      </c>
      <c r="H493" s="348">
        <v>2</v>
      </c>
      <c r="I493" s="348" t="s">
        <v>17499</v>
      </c>
      <c r="J493" s="351">
        <v>36.907470000000004</v>
      </c>
      <c r="K493" s="351">
        <v>-107.561244</v>
      </c>
      <c r="L493" s="348" t="s">
        <v>17500</v>
      </c>
      <c r="M493" s="348"/>
      <c r="N493" s="348">
        <v>6.7055997848510698</v>
      </c>
      <c r="O493" s="348">
        <v>644.82000732421898</v>
      </c>
      <c r="P493" s="348">
        <v>46.939201354980497</v>
      </c>
      <c r="Q493" s="348">
        <v>0.31089600000000001</v>
      </c>
      <c r="R493" s="348" t="s">
        <v>17247</v>
      </c>
      <c r="S493" s="351">
        <v>0</v>
      </c>
      <c r="T493" s="351">
        <v>2015.39245605469</v>
      </c>
      <c r="U493" s="348" t="s">
        <v>18</v>
      </c>
      <c r="V493" s="348" t="s">
        <v>392</v>
      </c>
      <c r="W493" s="358">
        <v>19.399999999999999</v>
      </c>
      <c r="X493" s="354">
        <v>13</v>
      </c>
      <c r="Y493" s="354">
        <v>34.1</v>
      </c>
      <c r="Z493" s="354">
        <v>0</v>
      </c>
      <c r="AA493" s="359">
        <v>0.5</v>
      </c>
      <c r="AB493" s="176"/>
    </row>
    <row r="494" spans="1:28" s="75" customFormat="1" ht="14.4">
      <c r="A494" s="403" t="s">
        <v>17144</v>
      </c>
      <c r="B494" s="365" t="str">
        <f t="shared" si="14"/>
        <v>35</v>
      </c>
      <c r="C494" s="74" t="str">
        <f t="shared" si="15"/>
        <v>35045</v>
      </c>
      <c r="D494" s="74" t="str">
        <f>VLOOKUP(C494,fips_xref!$A$5:$B$16,2,FALSE)</f>
        <v>San Juan</v>
      </c>
      <c r="E494" s="74" t="s">
        <v>17370</v>
      </c>
      <c r="F494" s="348">
        <v>1272</v>
      </c>
      <c r="G494" s="348" t="s">
        <v>17244</v>
      </c>
      <c r="H494" s="348">
        <v>9</v>
      </c>
      <c r="I494" s="348" t="s">
        <v>17499</v>
      </c>
      <c r="J494" s="351">
        <v>36.907470000000004</v>
      </c>
      <c r="K494" s="351">
        <v>-107.561244</v>
      </c>
      <c r="L494" s="348" t="s">
        <v>17500</v>
      </c>
      <c r="M494" s="348"/>
      <c r="N494" s="348">
        <v>6.7055997848510698</v>
      </c>
      <c r="O494" s="348">
        <v>644.82000732421898</v>
      </c>
      <c r="P494" s="348">
        <v>46.939201354980497</v>
      </c>
      <c r="Q494" s="348">
        <v>0.31089600000000001</v>
      </c>
      <c r="R494" s="348" t="s">
        <v>17247</v>
      </c>
      <c r="S494" s="351">
        <v>0</v>
      </c>
      <c r="T494" s="351">
        <v>2015.39245605469</v>
      </c>
      <c r="U494" s="348" t="s">
        <v>18</v>
      </c>
      <c r="V494" s="348" t="s">
        <v>392</v>
      </c>
      <c r="W494" s="358">
        <v>19.100000000000001</v>
      </c>
      <c r="X494" s="354">
        <v>12.8</v>
      </c>
      <c r="Y494" s="354">
        <v>33.6</v>
      </c>
      <c r="Z494" s="354">
        <v>0</v>
      </c>
      <c r="AA494" s="359">
        <v>0.5</v>
      </c>
      <c r="AB494" s="176"/>
    </row>
    <row r="495" spans="1:28" s="75" customFormat="1" ht="14.4">
      <c r="A495" s="403" t="s">
        <v>17144</v>
      </c>
      <c r="B495" s="365" t="str">
        <f t="shared" si="14"/>
        <v>35</v>
      </c>
      <c r="C495" s="74" t="str">
        <f t="shared" si="15"/>
        <v>35045</v>
      </c>
      <c r="D495" s="74" t="str">
        <f>VLOOKUP(C495,fips_xref!$A$5:$B$16,2,FALSE)</f>
        <v>San Juan</v>
      </c>
      <c r="E495" s="74" t="s">
        <v>17370</v>
      </c>
      <c r="F495" s="348">
        <v>1272</v>
      </c>
      <c r="G495" s="348" t="s">
        <v>17244</v>
      </c>
      <c r="H495" s="348">
        <v>13</v>
      </c>
      <c r="I495" s="348" t="s">
        <v>17499</v>
      </c>
      <c r="J495" s="351">
        <v>36.907470000000004</v>
      </c>
      <c r="K495" s="351">
        <v>-107.561244</v>
      </c>
      <c r="L495" s="348" t="s">
        <v>17500</v>
      </c>
      <c r="M495" s="348"/>
      <c r="N495" s="348">
        <v>6.7055997848510698</v>
      </c>
      <c r="O495" s="348">
        <v>644.82000732421898</v>
      </c>
      <c r="P495" s="348">
        <v>46.939201354980497</v>
      </c>
      <c r="Q495" s="348">
        <v>0.31089600000000001</v>
      </c>
      <c r="R495" s="348" t="s">
        <v>17247</v>
      </c>
      <c r="S495" s="351">
        <v>0</v>
      </c>
      <c r="T495" s="351">
        <v>2015.39245605469</v>
      </c>
      <c r="U495" s="348" t="s">
        <v>18</v>
      </c>
      <c r="V495" s="348" t="s">
        <v>392</v>
      </c>
      <c r="W495" s="358">
        <v>19.600000000000001</v>
      </c>
      <c r="X495" s="354">
        <v>13</v>
      </c>
      <c r="Y495" s="354">
        <v>34.299999999999997</v>
      </c>
      <c r="Z495" s="354">
        <v>0</v>
      </c>
      <c r="AA495" s="359">
        <v>0.5</v>
      </c>
      <c r="AB495" s="176"/>
    </row>
    <row r="496" spans="1:28" s="75" customFormat="1" ht="14.4">
      <c r="A496" s="403" t="s">
        <v>17144</v>
      </c>
      <c r="B496" s="365" t="str">
        <f t="shared" si="14"/>
        <v>35</v>
      </c>
      <c r="C496" s="74" t="str">
        <f t="shared" si="15"/>
        <v>35045</v>
      </c>
      <c r="D496" s="74" t="str">
        <f>VLOOKUP(C496,fips_xref!$A$5:$B$16,2,FALSE)</f>
        <v>San Juan</v>
      </c>
      <c r="E496" s="74" t="s">
        <v>17370</v>
      </c>
      <c r="F496" s="348">
        <v>1272</v>
      </c>
      <c r="G496" s="348" t="s">
        <v>17244</v>
      </c>
      <c r="H496" s="348">
        <v>17</v>
      </c>
      <c r="I496" s="348" t="s">
        <v>17499</v>
      </c>
      <c r="J496" s="351">
        <v>36.907470000000004</v>
      </c>
      <c r="K496" s="351">
        <v>-107.561244</v>
      </c>
      <c r="L496" s="348" t="s">
        <v>17500</v>
      </c>
      <c r="M496" s="348"/>
      <c r="N496" s="348">
        <v>6.7055997848510698</v>
      </c>
      <c r="O496" s="348">
        <v>644.82000732421898</v>
      </c>
      <c r="P496" s="348">
        <v>47.061119079589801</v>
      </c>
      <c r="Q496" s="348">
        <v>0.31089600000000001</v>
      </c>
      <c r="R496" s="348" t="s">
        <v>17247</v>
      </c>
      <c r="S496" s="351">
        <v>0</v>
      </c>
      <c r="T496" s="351">
        <v>2015.39245605469</v>
      </c>
      <c r="U496" s="348" t="s">
        <v>18</v>
      </c>
      <c r="V496" s="348" t="s">
        <v>392</v>
      </c>
      <c r="W496" s="358">
        <v>1.2</v>
      </c>
      <c r="X496" s="354">
        <v>0.8</v>
      </c>
      <c r="Y496" s="354">
        <v>2</v>
      </c>
      <c r="Z496" s="354">
        <v>0</v>
      </c>
      <c r="AA496" s="359">
        <v>0</v>
      </c>
      <c r="AB496" s="176"/>
    </row>
    <row r="497" spans="1:28" s="75" customFormat="1" ht="14.4">
      <c r="A497" s="403" t="s">
        <v>17144</v>
      </c>
      <c r="B497" s="365" t="str">
        <f t="shared" si="14"/>
        <v>35</v>
      </c>
      <c r="C497" s="74" t="str">
        <f t="shared" si="15"/>
        <v>35045</v>
      </c>
      <c r="D497" s="74" t="str">
        <f>VLOOKUP(C497,fips_xref!$A$5:$B$16,2,FALSE)</f>
        <v>San Juan</v>
      </c>
      <c r="E497" s="74" t="s">
        <v>17370</v>
      </c>
      <c r="F497" s="348">
        <v>1272</v>
      </c>
      <c r="G497" s="348" t="s">
        <v>17244</v>
      </c>
      <c r="H497" s="348">
        <v>20</v>
      </c>
      <c r="I497" s="348" t="s">
        <v>17499</v>
      </c>
      <c r="J497" s="351">
        <v>36.907470000000004</v>
      </c>
      <c r="K497" s="351">
        <v>-107.561244</v>
      </c>
      <c r="L497" s="348" t="s">
        <v>17500</v>
      </c>
      <c r="M497" s="348"/>
      <c r="N497" s="348">
        <v>6.7055997848510698</v>
      </c>
      <c r="O497" s="348">
        <v>644.82000732421898</v>
      </c>
      <c r="P497" s="348">
        <v>46.939201354980497</v>
      </c>
      <c r="Q497" s="348">
        <v>0.31089600000000001</v>
      </c>
      <c r="R497" s="348" t="s">
        <v>17247</v>
      </c>
      <c r="S497" s="351">
        <v>0</v>
      </c>
      <c r="T497" s="351">
        <v>2015.39245605469</v>
      </c>
      <c r="U497" s="348" t="s">
        <v>18</v>
      </c>
      <c r="V497" s="348" t="s">
        <v>392</v>
      </c>
      <c r="W497" s="358">
        <v>19.2</v>
      </c>
      <c r="X497" s="354">
        <v>12.8</v>
      </c>
      <c r="Y497" s="354">
        <v>33.700000000000003</v>
      </c>
      <c r="Z497" s="354">
        <v>0</v>
      </c>
      <c r="AA497" s="359">
        <v>0.5</v>
      </c>
      <c r="AB497" s="176"/>
    </row>
    <row r="498" spans="1:28" s="75" customFormat="1" ht="27">
      <c r="A498" s="403" t="s">
        <v>17144</v>
      </c>
      <c r="B498" s="365" t="str">
        <f t="shared" si="14"/>
        <v>35</v>
      </c>
      <c r="C498" s="74" t="str">
        <f t="shared" si="15"/>
        <v>35045</v>
      </c>
      <c r="D498" s="74" t="str">
        <f>VLOOKUP(C498,fips_xref!$A$5:$B$16,2,FALSE)</f>
        <v>San Juan</v>
      </c>
      <c r="E498" s="74" t="s">
        <v>17370</v>
      </c>
      <c r="F498" s="348">
        <v>1272</v>
      </c>
      <c r="G498" s="348" t="s">
        <v>17244</v>
      </c>
      <c r="H498" s="348">
        <v>25</v>
      </c>
      <c r="I498" s="348" t="s">
        <v>17501</v>
      </c>
      <c r="J498" s="351">
        <v>36.907778</v>
      </c>
      <c r="K498" s="351">
        <v>-107.561944</v>
      </c>
      <c r="L498" s="348" t="s">
        <v>17500</v>
      </c>
      <c r="M498" s="348"/>
      <c r="N498" s="348">
        <v>7.6199998855590803</v>
      </c>
      <c r="O498" s="348">
        <v>588.71002197265602</v>
      </c>
      <c r="P498" s="348">
        <v>1.85927999019623</v>
      </c>
      <c r="Q498" s="348">
        <v>0.25298399999999999</v>
      </c>
      <c r="R498" s="348" t="s">
        <v>17247</v>
      </c>
      <c r="S498" s="351">
        <v>0</v>
      </c>
      <c r="T498" s="351">
        <v>2016.47180175781</v>
      </c>
      <c r="U498" s="348" t="s">
        <v>18</v>
      </c>
      <c r="V498" s="348" t="s">
        <v>407</v>
      </c>
      <c r="W498" s="358">
        <v>0.2</v>
      </c>
      <c r="X498" s="354">
        <v>0</v>
      </c>
      <c r="Y498" s="354">
        <v>0.1</v>
      </c>
      <c r="Z498" s="354">
        <v>0</v>
      </c>
      <c r="AA498" s="359">
        <v>0</v>
      </c>
      <c r="AB498" s="176"/>
    </row>
    <row r="499" spans="1:28" s="75" customFormat="1" ht="14.4">
      <c r="A499" s="403" t="s">
        <v>17144</v>
      </c>
      <c r="B499" s="365" t="str">
        <f t="shared" si="14"/>
        <v>35</v>
      </c>
      <c r="C499" s="74" t="str">
        <f t="shared" si="15"/>
        <v>35045</v>
      </c>
      <c r="D499" s="74" t="str">
        <f>VLOOKUP(C499,fips_xref!$A$5:$B$16,2,FALSE)</f>
        <v>San Juan</v>
      </c>
      <c r="E499" s="74" t="s">
        <v>17370</v>
      </c>
      <c r="F499" s="348">
        <v>1272</v>
      </c>
      <c r="G499" s="348" t="s">
        <v>17244</v>
      </c>
      <c r="H499" s="348">
        <v>31</v>
      </c>
      <c r="I499" s="348" t="s">
        <v>17499</v>
      </c>
      <c r="J499" s="351">
        <v>36.907470000000004</v>
      </c>
      <c r="K499" s="351">
        <v>-107.561244</v>
      </c>
      <c r="L499" s="348" t="s">
        <v>17500</v>
      </c>
      <c r="M499" s="348"/>
      <c r="N499" s="348">
        <v>6.7055997848510698</v>
      </c>
      <c r="O499" s="348">
        <v>644.82000732421898</v>
      </c>
      <c r="P499" s="348">
        <v>46.939201354980497</v>
      </c>
      <c r="Q499" s="348">
        <v>0.31089600000000001</v>
      </c>
      <c r="R499" s="348" t="s">
        <v>17247</v>
      </c>
      <c r="S499" s="351">
        <v>0</v>
      </c>
      <c r="T499" s="351">
        <v>2015.39245605469</v>
      </c>
      <c r="U499" s="348" t="s">
        <v>18</v>
      </c>
      <c r="V499" s="348" t="s">
        <v>392</v>
      </c>
      <c r="W499" s="358">
        <v>19.3</v>
      </c>
      <c r="X499" s="354">
        <v>4.5</v>
      </c>
      <c r="Y499" s="354">
        <v>2.4</v>
      </c>
      <c r="Z499" s="354">
        <v>0</v>
      </c>
      <c r="AA499" s="359">
        <v>0.5</v>
      </c>
      <c r="AB499" s="176"/>
    </row>
    <row r="500" spans="1:28" s="75" customFormat="1" ht="14.4">
      <c r="A500" s="403" t="s">
        <v>17144</v>
      </c>
      <c r="B500" s="365" t="str">
        <f t="shared" si="14"/>
        <v>35</v>
      </c>
      <c r="C500" s="74" t="str">
        <f t="shared" si="15"/>
        <v>35045</v>
      </c>
      <c r="D500" s="74" t="str">
        <f>VLOOKUP(C500,fips_xref!$A$5:$B$16,2,FALSE)</f>
        <v>San Juan</v>
      </c>
      <c r="E500" s="74" t="s">
        <v>17370</v>
      </c>
      <c r="F500" s="348">
        <v>1272</v>
      </c>
      <c r="G500" s="348" t="s">
        <v>17244</v>
      </c>
      <c r="H500" s="348">
        <v>32</v>
      </c>
      <c r="I500" s="348" t="s">
        <v>17499</v>
      </c>
      <c r="J500" s="351">
        <v>36.907470000000004</v>
      </c>
      <c r="K500" s="351">
        <v>-107.561244</v>
      </c>
      <c r="L500" s="348" t="s">
        <v>17500</v>
      </c>
      <c r="M500" s="348"/>
      <c r="N500" s="348">
        <v>6.7055997848510698</v>
      </c>
      <c r="O500" s="348">
        <v>644.82000732421898</v>
      </c>
      <c r="P500" s="348">
        <v>46.939201354980497</v>
      </c>
      <c r="Q500" s="348">
        <v>0.31089600000000001</v>
      </c>
      <c r="R500" s="348" t="s">
        <v>17247</v>
      </c>
      <c r="S500" s="351">
        <v>0</v>
      </c>
      <c r="T500" s="351">
        <v>2015.39245605469</v>
      </c>
      <c r="U500" s="348" t="s">
        <v>18</v>
      </c>
      <c r="V500" s="348" t="s">
        <v>392</v>
      </c>
      <c r="W500" s="358">
        <v>0.4</v>
      </c>
      <c r="X500" s="354">
        <v>0.3</v>
      </c>
      <c r="Y500" s="354">
        <v>0.8</v>
      </c>
      <c r="Z500" s="354">
        <v>0</v>
      </c>
      <c r="AA500" s="359">
        <v>0</v>
      </c>
      <c r="AB500" s="176"/>
    </row>
    <row r="501" spans="1:28" s="75" customFormat="1" ht="14.4">
      <c r="A501" s="403" t="s">
        <v>17144</v>
      </c>
      <c r="B501" s="365" t="str">
        <f t="shared" si="14"/>
        <v>35</v>
      </c>
      <c r="C501" s="74" t="str">
        <f t="shared" si="15"/>
        <v>35045</v>
      </c>
      <c r="D501" s="74" t="str">
        <f>VLOOKUP(C501,fips_xref!$A$5:$B$16,2,FALSE)</f>
        <v>San Juan</v>
      </c>
      <c r="E501" s="74" t="s">
        <v>17370</v>
      </c>
      <c r="F501" s="348">
        <v>1272</v>
      </c>
      <c r="G501" s="348" t="s">
        <v>17244</v>
      </c>
      <c r="H501" s="348">
        <v>33</v>
      </c>
      <c r="I501" s="348" t="s">
        <v>17499</v>
      </c>
      <c r="J501" s="351">
        <v>36.907470000000004</v>
      </c>
      <c r="K501" s="351">
        <v>-107.561244</v>
      </c>
      <c r="L501" s="348" t="s">
        <v>17500</v>
      </c>
      <c r="M501" s="348"/>
      <c r="N501" s="348">
        <v>6.7055997848510698</v>
      </c>
      <c r="O501" s="348">
        <v>644.82000732421898</v>
      </c>
      <c r="P501" s="348">
        <v>46.939201354980497</v>
      </c>
      <c r="Q501" s="348">
        <v>0.31089600000000001</v>
      </c>
      <c r="R501" s="348" t="s">
        <v>17247</v>
      </c>
      <c r="S501" s="351">
        <v>0</v>
      </c>
      <c r="T501" s="351">
        <v>2015.39245605469</v>
      </c>
      <c r="U501" s="348" t="s">
        <v>18</v>
      </c>
      <c r="V501" s="348" t="s">
        <v>392</v>
      </c>
      <c r="W501" s="358">
        <v>10</v>
      </c>
      <c r="X501" s="354">
        <v>6.7</v>
      </c>
      <c r="Y501" s="354">
        <v>17.5</v>
      </c>
      <c r="Z501" s="354">
        <v>0</v>
      </c>
      <c r="AA501" s="359">
        <v>0.3</v>
      </c>
      <c r="AB501" s="176"/>
    </row>
    <row r="502" spans="1:28" s="75" customFormat="1" ht="14.4">
      <c r="A502" s="403" t="s">
        <v>17144</v>
      </c>
      <c r="B502" s="365" t="str">
        <f t="shared" si="14"/>
        <v>35</v>
      </c>
      <c r="C502" s="74" t="str">
        <f t="shared" si="15"/>
        <v>35045</v>
      </c>
      <c r="D502" s="74" t="str">
        <f>VLOOKUP(C502,fips_xref!$A$5:$B$16,2,FALSE)</f>
        <v>San Juan</v>
      </c>
      <c r="E502" s="74" t="s">
        <v>17370</v>
      </c>
      <c r="F502" s="348">
        <v>1272</v>
      </c>
      <c r="G502" s="348" t="s">
        <v>17244</v>
      </c>
      <c r="H502" s="348">
        <v>36</v>
      </c>
      <c r="I502" s="348" t="s">
        <v>17499</v>
      </c>
      <c r="J502" s="351">
        <v>36.907470000000004</v>
      </c>
      <c r="K502" s="351">
        <v>-107.561244</v>
      </c>
      <c r="L502" s="348" t="s">
        <v>17500</v>
      </c>
      <c r="M502" s="348"/>
      <c r="N502" s="348">
        <v>6.7055997848510698</v>
      </c>
      <c r="O502" s="348">
        <v>644.82000732421898</v>
      </c>
      <c r="P502" s="348">
        <v>46.939201354980497</v>
      </c>
      <c r="Q502" s="348">
        <v>0.31089600000000001</v>
      </c>
      <c r="R502" s="348" t="s">
        <v>17247</v>
      </c>
      <c r="S502" s="351">
        <v>0</v>
      </c>
      <c r="T502" s="351">
        <v>2015.39245605469</v>
      </c>
      <c r="U502" s="348" t="s">
        <v>18</v>
      </c>
      <c r="V502" s="348" t="s">
        <v>392</v>
      </c>
      <c r="W502" s="358">
        <v>19.600000000000001</v>
      </c>
      <c r="X502" s="354">
        <v>13.1</v>
      </c>
      <c r="Y502" s="354">
        <v>34.4</v>
      </c>
      <c r="Z502" s="354">
        <v>0</v>
      </c>
      <c r="AA502" s="359">
        <v>0.5</v>
      </c>
      <c r="AB502" s="176"/>
    </row>
    <row r="503" spans="1:28" s="75" customFormat="1" ht="14.4">
      <c r="A503" s="403" t="s">
        <v>17144</v>
      </c>
      <c r="B503" s="365" t="str">
        <f t="shared" si="14"/>
        <v>35</v>
      </c>
      <c r="C503" s="74" t="str">
        <f t="shared" si="15"/>
        <v>35045</v>
      </c>
      <c r="D503" s="74" t="str">
        <f>VLOOKUP(C503,fips_xref!$A$5:$B$16,2,FALSE)</f>
        <v>San Juan</v>
      </c>
      <c r="E503" s="74" t="s">
        <v>17370</v>
      </c>
      <c r="F503" s="348">
        <v>1272</v>
      </c>
      <c r="G503" s="348" t="s">
        <v>17244</v>
      </c>
      <c r="H503" s="348">
        <v>55</v>
      </c>
      <c r="I503" s="348" t="s">
        <v>17499</v>
      </c>
      <c r="J503" s="351">
        <v>36.907470000000004</v>
      </c>
      <c r="K503" s="351">
        <v>-107.561244</v>
      </c>
      <c r="L503" s="348" t="s">
        <v>17500</v>
      </c>
      <c r="M503" s="348"/>
      <c r="N503" s="348">
        <v>6.7055997848510698</v>
      </c>
      <c r="O503" s="348">
        <v>644.82000732421898</v>
      </c>
      <c r="P503" s="348">
        <v>46.939201354980497</v>
      </c>
      <c r="Q503" s="348">
        <v>0.31089600000000001</v>
      </c>
      <c r="R503" s="348" t="s">
        <v>17247</v>
      </c>
      <c r="S503" s="351">
        <v>0</v>
      </c>
      <c r="T503" s="351">
        <v>2015.39245605469</v>
      </c>
      <c r="U503" s="348" t="s">
        <v>18</v>
      </c>
      <c r="V503" s="348" t="s">
        <v>392</v>
      </c>
      <c r="W503" s="358">
        <v>3.3</v>
      </c>
      <c r="X503" s="354">
        <v>2.2000000000000002</v>
      </c>
      <c r="Y503" s="354">
        <v>5.8</v>
      </c>
      <c r="Z503" s="354">
        <v>0</v>
      </c>
      <c r="AA503" s="359">
        <v>0.1</v>
      </c>
      <c r="AB503" s="176"/>
    </row>
    <row r="504" spans="1:28" s="75" customFormat="1" ht="14.4">
      <c r="A504" s="403" t="s">
        <v>17144</v>
      </c>
      <c r="B504" s="365" t="str">
        <f t="shared" si="14"/>
        <v>35</v>
      </c>
      <c r="C504" s="74" t="str">
        <f t="shared" si="15"/>
        <v>35045</v>
      </c>
      <c r="D504" s="74" t="str">
        <f>VLOOKUP(C504,fips_xref!$A$5:$B$16,2,FALSE)</f>
        <v>San Juan</v>
      </c>
      <c r="E504" s="74" t="s">
        <v>17370</v>
      </c>
      <c r="F504" s="348">
        <v>1272</v>
      </c>
      <c r="G504" s="348" t="s">
        <v>17244</v>
      </c>
      <c r="H504" s="348">
        <v>56</v>
      </c>
      <c r="I504" s="348" t="s">
        <v>17499</v>
      </c>
      <c r="J504" s="351">
        <v>36.907470000000004</v>
      </c>
      <c r="K504" s="351">
        <v>-107.561244</v>
      </c>
      <c r="L504" s="348" t="s">
        <v>17500</v>
      </c>
      <c r="M504" s="348"/>
      <c r="N504" s="348">
        <v>6.7055997848510698</v>
      </c>
      <c r="O504" s="348">
        <v>644.82000732421898</v>
      </c>
      <c r="P504" s="348">
        <v>46.939201354980497</v>
      </c>
      <c r="Q504" s="348">
        <v>0.31089600000000001</v>
      </c>
      <c r="R504" s="348" t="s">
        <v>17247</v>
      </c>
      <c r="S504" s="351">
        <v>0</v>
      </c>
      <c r="T504" s="351">
        <v>2015.39245605469</v>
      </c>
      <c r="U504" s="348" t="s">
        <v>18</v>
      </c>
      <c r="V504" s="348" t="s">
        <v>392</v>
      </c>
      <c r="W504" s="358">
        <v>7</v>
      </c>
      <c r="X504" s="354">
        <v>4.5999999999999996</v>
      </c>
      <c r="Y504" s="354">
        <v>12.2</v>
      </c>
      <c r="Z504" s="354">
        <v>0</v>
      </c>
      <c r="AA504" s="359">
        <v>0.2</v>
      </c>
      <c r="AB504" s="176"/>
    </row>
    <row r="505" spans="1:28" s="75" customFormat="1" ht="27">
      <c r="A505" s="403" t="s">
        <v>17144</v>
      </c>
      <c r="B505" s="365" t="str">
        <f t="shared" si="14"/>
        <v>35</v>
      </c>
      <c r="C505" s="74" t="str">
        <f t="shared" si="15"/>
        <v>35045</v>
      </c>
      <c r="D505" s="74" t="str">
        <f>VLOOKUP(C505,fips_xref!$A$5:$B$16,2,FALSE)</f>
        <v>San Juan</v>
      </c>
      <c r="E505" s="74" t="s">
        <v>17370</v>
      </c>
      <c r="F505" s="348">
        <v>1272</v>
      </c>
      <c r="G505" s="348" t="s">
        <v>17244</v>
      </c>
      <c r="H505" s="348">
        <v>63</v>
      </c>
      <c r="I505" s="348" t="s">
        <v>17501</v>
      </c>
      <c r="J505" s="351">
        <v>36.907470000000004</v>
      </c>
      <c r="K505" s="351">
        <v>-107.561244</v>
      </c>
      <c r="L505" s="348" t="s">
        <v>17500</v>
      </c>
      <c r="M505" s="348"/>
      <c r="N505" s="348">
        <v>7.6199998855590803</v>
      </c>
      <c r="O505" s="348">
        <v>588.71002197265602</v>
      </c>
      <c r="P505" s="348">
        <v>1.85927999019623</v>
      </c>
      <c r="Q505" s="348">
        <v>0.25298399999999999</v>
      </c>
      <c r="R505" s="348" t="s">
        <v>17247</v>
      </c>
      <c r="S505" s="351">
        <v>0</v>
      </c>
      <c r="T505" s="351">
        <v>2015.39245605469</v>
      </c>
      <c r="U505" s="348" t="s">
        <v>18</v>
      </c>
      <c r="V505" s="348" t="s">
        <v>389</v>
      </c>
      <c r="W505" s="358">
        <v>0.2</v>
      </c>
      <c r="X505" s="354">
        <v>0</v>
      </c>
      <c r="Y505" s="354">
        <v>0.1</v>
      </c>
      <c r="Z505" s="354">
        <v>0</v>
      </c>
      <c r="AA505" s="359">
        <v>0</v>
      </c>
      <c r="AB505" s="176"/>
    </row>
    <row r="506" spans="1:28" s="75" customFormat="1" ht="27">
      <c r="A506" s="403" t="s">
        <v>17144</v>
      </c>
      <c r="B506" s="365" t="str">
        <f t="shared" si="14"/>
        <v>35</v>
      </c>
      <c r="C506" s="74" t="str">
        <f t="shared" si="15"/>
        <v>35045</v>
      </c>
      <c r="D506" s="74" t="str">
        <f>VLOOKUP(C506,fips_xref!$A$5:$B$16,2,FALSE)</f>
        <v>San Juan</v>
      </c>
      <c r="E506" s="74" t="s">
        <v>17370</v>
      </c>
      <c r="F506" s="348">
        <v>1272</v>
      </c>
      <c r="G506" s="348" t="s">
        <v>17244</v>
      </c>
      <c r="H506" s="348">
        <v>64</v>
      </c>
      <c r="I506" s="348" t="s">
        <v>17502</v>
      </c>
      <c r="J506" s="351">
        <v>36.907470000000004</v>
      </c>
      <c r="K506" s="351">
        <v>-107.561244</v>
      </c>
      <c r="L506" s="348" t="s">
        <v>17500</v>
      </c>
      <c r="M506" s="348"/>
      <c r="N506" s="348">
        <v>0</v>
      </c>
      <c r="O506" s="348">
        <v>0</v>
      </c>
      <c r="P506" s="348">
        <v>0</v>
      </c>
      <c r="Q506" s="348">
        <v>0</v>
      </c>
      <c r="R506" s="348">
        <v>0</v>
      </c>
      <c r="S506" s="351">
        <v>0</v>
      </c>
      <c r="T506" s="351">
        <v>2015.39245605469</v>
      </c>
      <c r="U506" s="348" t="s">
        <v>18</v>
      </c>
      <c r="V506" s="348" t="s">
        <v>389</v>
      </c>
      <c r="W506" s="358">
        <v>0</v>
      </c>
      <c r="X506" s="354">
        <v>4.7</v>
      </c>
      <c r="Y506" s="354">
        <v>0</v>
      </c>
      <c r="Z506" s="354">
        <v>0</v>
      </c>
      <c r="AA506" s="359">
        <v>0</v>
      </c>
      <c r="AB506" s="176"/>
    </row>
    <row r="507" spans="1:28" s="75" customFormat="1" ht="27">
      <c r="A507" s="403" t="s">
        <v>17144</v>
      </c>
      <c r="B507" s="365" t="str">
        <f t="shared" si="14"/>
        <v>35</v>
      </c>
      <c r="C507" s="74" t="str">
        <f t="shared" si="15"/>
        <v>35045</v>
      </c>
      <c r="D507" s="74" t="str">
        <f>VLOOKUP(C507,fips_xref!$A$5:$B$16,2,FALSE)</f>
        <v>San Juan</v>
      </c>
      <c r="E507" s="74" t="s">
        <v>17370</v>
      </c>
      <c r="F507" s="348">
        <v>1272</v>
      </c>
      <c r="G507" s="348" t="s">
        <v>17244</v>
      </c>
      <c r="H507" s="348">
        <v>65</v>
      </c>
      <c r="I507" s="348" t="s">
        <v>17502</v>
      </c>
      <c r="J507" s="351">
        <v>36.907778</v>
      </c>
      <c r="K507" s="351">
        <v>-107.561944</v>
      </c>
      <c r="L507" s="348" t="s">
        <v>17500</v>
      </c>
      <c r="M507" s="348"/>
      <c r="N507" s="348">
        <v>3.6575999259948699</v>
      </c>
      <c r="O507" s="348">
        <v>373.14999389648398</v>
      </c>
      <c r="P507" s="348">
        <v>0.19202400743961301</v>
      </c>
      <c r="Q507" s="348">
        <v>0.25298399999999999</v>
      </c>
      <c r="R507" s="348" t="s">
        <v>17247</v>
      </c>
      <c r="S507" s="351">
        <v>0</v>
      </c>
      <c r="T507" s="351">
        <v>2016.47180175781</v>
      </c>
      <c r="U507" s="348" t="s">
        <v>18</v>
      </c>
      <c r="V507" s="348" t="s">
        <v>407</v>
      </c>
      <c r="W507" s="358">
        <v>0</v>
      </c>
      <c r="X507" s="354">
        <v>4.7</v>
      </c>
      <c r="Y507" s="354">
        <v>0</v>
      </c>
      <c r="Z507" s="354">
        <v>0</v>
      </c>
      <c r="AA507" s="359">
        <v>0</v>
      </c>
      <c r="AB507" s="176"/>
    </row>
    <row r="508" spans="1:28" s="75" customFormat="1" ht="14.4">
      <c r="A508" s="403" t="s">
        <v>17144</v>
      </c>
      <c r="B508" s="365" t="str">
        <f t="shared" si="14"/>
        <v>35</v>
      </c>
      <c r="C508" s="74" t="str">
        <f t="shared" si="15"/>
        <v>35045</v>
      </c>
      <c r="D508" s="74" t="str">
        <f>VLOOKUP(C508,fips_xref!$A$5:$B$16,2,FALSE)</f>
        <v>San Juan</v>
      </c>
      <c r="E508" s="74" t="s">
        <v>17370</v>
      </c>
      <c r="F508" s="348">
        <v>1272</v>
      </c>
      <c r="G508" s="348" t="s">
        <v>17249</v>
      </c>
      <c r="H508" s="348">
        <v>2</v>
      </c>
      <c r="I508" s="348" t="s">
        <v>17154</v>
      </c>
      <c r="J508" s="351">
        <v>36.907778</v>
      </c>
      <c r="K508" s="351">
        <v>-107.561944</v>
      </c>
      <c r="L508" s="348" t="s">
        <v>17500</v>
      </c>
      <c r="M508" s="348"/>
      <c r="N508" s="348">
        <v>0</v>
      </c>
      <c r="O508" s="348">
        <v>0</v>
      </c>
      <c r="P508" s="348">
        <v>0</v>
      </c>
      <c r="Q508" s="348">
        <v>0</v>
      </c>
      <c r="R508" s="348">
        <v>0</v>
      </c>
      <c r="S508" s="351">
        <v>0</v>
      </c>
      <c r="T508" s="351">
        <v>2016.47180175781</v>
      </c>
      <c r="U508" s="348" t="s">
        <v>18</v>
      </c>
      <c r="V508" s="348" t="s">
        <v>403</v>
      </c>
      <c r="W508" s="358">
        <v>0</v>
      </c>
      <c r="X508" s="354">
        <v>2.2999999999999998</v>
      </c>
      <c r="Y508" s="354">
        <v>0</v>
      </c>
      <c r="Z508" s="354">
        <v>0</v>
      </c>
      <c r="AA508" s="359">
        <v>0</v>
      </c>
      <c r="AB508" s="176"/>
    </row>
    <row r="509" spans="1:28" s="75" customFormat="1" ht="27">
      <c r="A509" s="403" t="s">
        <v>17144</v>
      </c>
      <c r="B509" s="365" t="str">
        <f t="shared" si="14"/>
        <v>35</v>
      </c>
      <c r="C509" s="74" t="str">
        <f t="shared" si="15"/>
        <v>35045</v>
      </c>
      <c r="D509" s="74" t="str">
        <f>VLOOKUP(C509,fips_xref!$A$5:$B$16,2,FALSE)</f>
        <v>San Juan</v>
      </c>
      <c r="E509" s="74" t="s">
        <v>17370</v>
      </c>
      <c r="F509" s="348">
        <v>1272</v>
      </c>
      <c r="G509" s="348" t="s">
        <v>17249</v>
      </c>
      <c r="H509" s="348">
        <v>3</v>
      </c>
      <c r="I509" s="348" t="s">
        <v>17503</v>
      </c>
      <c r="J509" s="351">
        <v>36.907778</v>
      </c>
      <c r="K509" s="351">
        <v>-107.561944</v>
      </c>
      <c r="L509" s="348" t="s">
        <v>17500</v>
      </c>
      <c r="M509" s="348"/>
      <c r="N509" s="348">
        <v>0</v>
      </c>
      <c r="O509" s="348">
        <v>0</v>
      </c>
      <c r="P509" s="348">
        <v>0</v>
      </c>
      <c r="Q509" s="348">
        <v>0</v>
      </c>
      <c r="R509" s="348">
        <v>0</v>
      </c>
      <c r="S509" s="351">
        <v>0</v>
      </c>
      <c r="T509" s="351">
        <v>2016.47180175781</v>
      </c>
      <c r="U509" s="348" t="s">
        <v>18</v>
      </c>
      <c r="V509" s="348" t="s">
        <v>403</v>
      </c>
      <c r="W509" s="358">
        <v>0</v>
      </c>
      <c r="X509" s="354">
        <v>4.5999999999999996</v>
      </c>
      <c r="Y509" s="354">
        <v>0</v>
      </c>
      <c r="Z509" s="354">
        <v>0</v>
      </c>
      <c r="AA509" s="359">
        <v>0</v>
      </c>
      <c r="AB509" s="176"/>
    </row>
    <row r="510" spans="1:28" s="75" customFormat="1" ht="27">
      <c r="A510" s="403" t="s">
        <v>17144</v>
      </c>
      <c r="B510" s="365" t="str">
        <f t="shared" si="14"/>
        <v>35</v>
      </c>
      <c r="C510" s="74" t="str">
        <f t="shared" si="15"/>
        <v>35045</v>
      </c>
      <c r="D510" s="74" t="str">
        <f>VLOOKUP(C510,fips_xref!$A$5:$B$16,2,FALSE)</f>
        <v>San Juan</v>
      </c>
      <c r="E510" s="74" t="s">
        <v>17370</v>
      </c>
      <c r="F510" s="348">
        <v>1273</v>
      </c>
      <c r="G510" s="348" t="s">
        <v>17244</v>
      </c>
      <c r="H510" s="348">
        <v>11</v>
      </c>
      <c r="I510" s="348" t="s">
        <v>17504</v>
      </c>
      <c r="J510" s="351">
        <v>36.892515000000003</v>
      </c>
      <c r="K510" s="351">
        <v>-107.643225</v>
      </c>
      <c r="L510" s="348" t="s">
        <v>17505</v>
      </c>
      <c r="M510" s="348"/>
      <c r="N510" s="348">
        <v>5.7912001609802202</v>
      </c>
      <c r="O510" s="348">
        <v>588.71002197265602</v>
      </c>
      <c r="P510" s="348">
        <v>1.85927999019623</v>
      </c>
      <c r="Q510" s="348">
        <v>0.25298399999999999</v>
      </c>
      <c r="R510" s="348" t="s">
        <v>17247</v>
      </c>
      <c r="S510" s="351">
        <v>0</v>
      </c>
      <c r="T510" s="351">
        <v>2005.09289550781</v>
      </c>
      <c r="U510" s="348" t="s">
        <v>213</v>
      </c>
      <c r="V510" s="348" t="s">
        <v>407</v>
      </c>
      <c r="W510" s="358">
        <v>0.2</v>
      </c>
      <c r="X510" s="354">
        <v>0</v>
      </c>
      <c r="Y510" s="354">
        <v>0.1</v>
      </c>
      <c r="Z510" s="354">
        <v>0</v>
      </c>
      <c r="AA510" s="359">
        <v>0</v>
      </c>
      <c r="AB510" s="176"/>
    </row>
    <row r="511" spans="1:28" s="75" customFormat="1" ht="27">
      <c r="A511" s="403" t="s">
        <v>17144</v>
      </c>
      <c r="B511" s="365" t="str">
        <f t="shared" si="14"/>
        <v>35</v>
      </c>
      <c r="C511" s="74" t="str">
        <f t="shared" si="15"/>
        <v>35045</v>
      </c>
      <c r="D511" s="74" t="str">
        <f>VLOOKUP(C511,fips_xref!$A$5:$B$16,2,FALSE)</f>
        <v>San Juan</v>
      </c>
      <c r="E511" s="74" t="s">
        <v>17370</v>
      </c>
      <c r="F511" s="348">
        <v>1273</v>
      </c>
      <c r="G511" s="348" t="s">
        <v>17244</v>
      </c>
      <c r="H511" s="348">
        <v>12</v>
      </c>
      <c r="I511" s="348" t="s">
        <v>17504</v>
      </c>
      <c r="J511" s="351">
        <v>36.892515000000003</v>
      </c>
      <c r="K511" s="351">
        <v>-107.643225</v>
      </c>
      <c r="L511" s="348" t="s">
        <v>17505</v>
      </c>
      <c r="M511" s="348"/>
      <c r="N511" s="348">
        <v>5.7912001609802202</v>
      </c>
      <c r="O511" s="348">
        <v>588.71002197265602</v>
      </c>
      <c r="P511" s="348">
        <v>1.85927999019623</v>
      </c>
      <c r="Q511" s="348">
        <v>0.25298399999999999</v>
      </c>
      <c r="R511" s="348" t="s">
        <v>17247</v>
      </c>
      <c r="S511" s="351">
        <v>0</v>
      </c>
      <c r="T511" s="351">
        <v>2005.09289550781</v>
      </c>
      <c r="U511" s="348" t="s">
        <v>213</v>
      </c>
      <c r="V511" s="348" t="s">
        <v>407</v>
      </c>
      <c r="W511" s="358">
        <v>0.2</v>
      </c>
      <c r="X511" s="354">
        <v>0</v>
      </c>
      <c r="Y511" s="354">
        <v>0.2</v>
      </c>
      <c r="Z511" s="354">
        <v>0</v>
      </c>
      <c r="AA511" s="359">
        <v>0.1</v>
      </c>
      <c r="AB511" s="176"/>
    </row>
    <row r="512" spans="1:28" s="75" customFormat="1" ht="27">
      <c r="A512" s="403" t="s">
        <v>17144</v>
      </c>
      <c r="B512" s="365" t="str">
        <f t="shared" si="14"/>
        <v>35</v>
      </c>
      <c r="C512" s="74" t="str">
        <f t="shared" si="15"/>
        <v>35045</v>
      </c>
      <c r="D512" s="74" t="str">
        <f>VLOOKUP(C512,fips_xref!$A$5:$B$16,2,FALSE)</f>
        <v>San Juan</v>
      </c>
      <c r="E512" s="74" t="s">
        <v>17370</v>
      </c>
      <c r="F512" s="348">
        <v>1273</v>
      </c>
      <c r="G512" s="348" t="s">
        <v>17244</v>
      </c>
      <c r="H512" s="348">
        <v>18</v>
      </c>
      <c r="I512" s="348" t="s">
        <v>17296</v>
      </c>
      <c r="J512" s="351">
        <v>36.892515000000003</v>
      </c>
      <c r="K512" s="351">
        <v>-107.643225</v>
      </c>
      <c r="L512" s="348" t="s">
        <v>17505</v>
      </c>
      <c r="M512" s="348"/>
      <c r="N512" s="348">
        <v>6.7055997848510698</v>
      </c>
      <c r="O512" s="348">
        <v>700.92999267578102</v>
      </c>
      <c r="P512" s="348">
        <v>49.682399749755902</v>
      </c>
      <c r="Q512" s="348">
        <v>0.30480000000000002</v>
      </c>
      <c r="R512" s="348" t="s">
        <v>17247</v>
      </c>
      <c r="S512" s="351">
        <v>0</v>
      </c>
      <c r="T512" s="351">
        <v>2005.09289550781</v>
      </c>
      <c r="U512" s="348" t="s">
        <v>213</v>
      </c>
      <c r="V512" s="348" t="s">
        <v>392</v>
      </c>
      <c r="W512" s="358">
        <v>19.399999999999999</v>
      </c>
      <c r="X512" s="354">
        <v>12.9</v>
      </c>
      <c r="Y512" s="354">
        <v>34.4</v>
      </c>
      <c r="Z512" s="354">
        <v>0</v>
      </c>
      <c r="AA512" s="359">
        <v>0.5</v>
      </c>
      <c r="AB512" s="176"/>
    </row>
    <row r="513" spans="1:28" s="75" customFormat="1" ht="27">
      <c r="A513" s="403" t="s">
        <v>17144</v>
      </c>
      <c r="B513" s="365" t="str">
        <f t="shared" si="14"/>
        <v>35</v>
      </c>
      <c r="C513" s="74" t="str">
        <f t="shared" si="15"/>
        <v>35045</v>
      </c>
      <c r="D513" s="74" t="str">
        <f>VLOOKUP(C513,fips_xref!$A$5:$B$16,2,FALSE)</f>
        <v>San Juan</v>
      </c>
      <c r="E513" s="74" t="s">
        <v>17370</v>
      </c>
      <c r="F513" s="348">
        <v>1273</v>
      </c>
      <c r="G513" s="348" t="s">
        <v>17244</v>
      </c>
      <c r="H513" s="348">
        <v>20</v>
      </c>
      <c r="I513" s="348" t="s">
        <v>17296</v>
      </c>
      <c r="J513" s="351">
        <v>36.892515000000003</v>
      </c>
      <c r="K513" s="351">
        <v>-107.643225</v>
      </c>
      <c r="L513" s="348" t="s">
        <v>17505</v>
      </c>
      <c r="M513" s="348"/>
      <c r="N513" s="348">
        <v>6.7055997848510698</v>
      </c>
      <c r="O513" s="348">
        <v>700.92999267578102</v>
      </c>
      <c r="P513" s="348">
        <v>49.682399749755902</v>
      </c>
      <c r="Q513" s="348">
        <v>0.30480000000000002</v>
      </c>
      <c r="R513" s="348" t="s">
        <v>17247</v>
      </c>
      <c r="S513" s="351">
        <v>0</v>
      </c>
      <c r="T513" s="351">
        <v>2005.09289550781</v>
      </c>
      <c r="U513" s="348" t="s">
        <v>213</v>
      </c>
      <c r="V513" s="348" t="s">
        <v>392</v>
      </c>
      <c r="W513" s="358">
        <v>14.5</v>
      </c>
      <c r="X513" s="354">
        <v>9.6999999999999993</v>
      </c>
      <c r="Y513" s="354">
        <v>25.8</v>
      </c>
      <c r="Z513" s="354">
        <v>0</v>
      </c>
      <c r="AA513" s="359">
        <v>0.4</v>
      </c>
      <c r="AB513" s="176"/>
    </row>
    <row r="514" spans="1:28" s="75" customFormat="1" ht="27">
      <c r="A514" s="403" t="s">
        <v>17144</v>
      </c>
      <c r="B514" s="365" t="str">
        <f t="shared" si="14"/>
        <v>35</v>
      </c>
      <c r="C514" s="74" t="str">
        <f t="shared" si="15"/>
        <v>35045</v>
      </c>
      <c r="D514" s="74" t="str">
        <f>VLOOKUP(C514,fips_xref!$A$5:$B$16,2,FALSE)</f>
        <v>San Juan</v>
      </c>
      <c r="E514" s="74" t="s">
        <v>17370</v>
      </c>
      <c r="F514" s="348">
        <v>1273</v>
      </c>
      <c r="G514" s="348" t="s">
        <v>17244</v>
      </c>
      <c r="H514" s="348">
        <v>21</v>
      </c>
      <c r="I514" s="348" t="s">
        <v>17296</v>
      </c>
      <c r="J514" s="351">
        <v>36.892515000000003</v>
      </c>
      <c r="K514" s="351">
        <v>-107.643225</v>
      </c>
      <c r="L514" s="348" t="s">
        <v>17505</v>
      </c>
      <c r="M514" s="348"/>
      <c r="N514" s="348">
        <v>0</v>
      </c>
      <c r="O514" s="348">
        <v>650.36999511718795</v>
      </c>
      <c r="P514" s="348">
        <v>45.720001220703097</v>
      </c>
      <c r="Q514" s="348">
        <v>0</v>
      </c>
      <c r="R514" s="348" t="s">
        <v>17247</v>
      </c>
      <c r="S514" s="351">
        <v>0</v>
      </c>
      <c r="T514" s="351">
        <v>2005.09289550781</v>
      </c>
      <c r="U514" s="348" t="s">
        <v>213</v>
      </c>
      <c r="V514" s="348" t="s">
        <v>392</v>
      </c>
      <c r="W514" s="358">
        <v>6.3</v>
      </c>
      <c r="X514" s="354">
        <v>4.2</v>
      </c>
      <c r="Y514" s="354">
        <v>11.1</v>
      </c>
      <c r="Z514" s="354">
        <v>0</v>
      </c>
      <c r="AA514" s="359">
        <v>0.2</v>
      </c>
      <c r="AB514" s="176"/>
    </row>
    <row r="515" spans="1:28" s="75" customFormat="1" ht="27">
      <c r="A515" s="403" t="s">
        <v>17144</v>
      </c>
      <c r="B515" s="365" t="str">
        <f t="shared" si="14"/>
        <v>35</v>
      </c>
      <c r="C515" s="74" t="str">
        <f t="shared" si="15"/>
        <v>35045</v>
      </c>
      <c r="D515" s="74" t="str">
        <f>VLOOKUP(C515,fips_xref!$A$5:$B$16,2,FALSE)</f>
        <v>San Juan</v>
      </c>
      <c r="E515" s="74" t="s">
        <v>17370</v>
      </c>
      <c r="F515" s="348">
        <v>1273</v>
      </c>
      <c r="G515" s="348" t="s">
        <v>17244</v>
      </c>
      <c r="H515" s="348">
        <v>22</v>
      </c>
      <c r="I515" s="348" t="s">
        <v>17296</v>
      </c>
      <c r="J515" s="351">
        <v>36.892515000000003</v>
      </c>
      <c r="K515" s="351">
        <v>-107.643225</v>
      </c>
      <c r="L515" s="348" t="s">
        <v>17505</v>
      </c>
      <c r="M515" s="348"/>
      <c r="N515" s="348">
        <v>6.7055997848510698</v>
      </c>
      <c r="O515" s="348">
        <v>700.92999267578102</v>
      </c>
      <c r="P515" s="348">
        <v>49.682399749755902</v>
      </c>
      <c r="Q515" s="348">
        <v>0.30480000000000002</v>
      </c>
      <c r="R515" s="348" t="s">
        <v>17247</v>
      </c>
      <c r="S515" s="351">
        <v>0</v>
      </c>
      <c r="T515" s="351">
        <v>2005.09289550781</v>
      </c>
      <c r="U515" s="348" t="s">
        <v>213</v>
      </c>
      <c r="V515" s="348" t="s">
        <v>392</v>
      </c>
      <c r="W515" s="358">
        <v>5.3</v>
      </c>
      <c r="X515" s="354">
        <v>3.6</v>
      </c>
      <c r="Y515" s="354">
        <v>9.5</v>
      </c>
      <c r="Z515" s="354">
        <v>0</v>
      </c>
      <c r="AA515" s="359">
        <v>0.1</v>
      </c>
      <c r="AB515" s="176"/>
    </row>
    <row r="516" spans="1:28" s="75" customFormat="1" ht="27">
      <c r="A516" s="403" t="s">
        <v>17144</v>
      </c>
      <c r="B516" s="365" t="str">
        <f t="shared" si="14"/>
        <v>35</v>
      </c>
      <c r="C516" s="74" t="str">
        <f t="shared" si="15"/>
        <v>35045</v>
      </c>
      <c r="D516" s="74" t="str">
        <f>VLOOKUP(C516,fips_xref!$A$5:$B$16,2,FALSE)</f>
        <v>San Juan</v>
      </c>
      <c r="E516" s="74" t="s">
        <v>17370</v>
      </c>
      <c r="F516" s="348">
        <v>1273</v>
      </c>
      <c r="G516" s="348" t="s">
        <v>17244</v>
      </c>
      <c r="H516" s="348">
        <v>23</v>
      </c>
      <c r="I516" s="348" t="s">
        <v>17296</v>
      </c>
      <c r="J516" s="351">
        <v>36.892515000000003</v>
      </c>
      <c r="K516" s="351">
        <v>-107.643225</v>
      </c>
      <c r="L516" s="348" t="s">
        <v>17505</v>
      </c>
      <c r="M516" s="348"/>
      <c r="N516" s="348">
        <v>6.7055997848510698</v>
      </c>
      <c r="O516" s="348">
        <v>700.92999267578102</v>
      </c>
      <c r="P516" s="348">
        <v>49.682399749755902</v>
      </c>
      <c r="Q516" s="348">
        <v>0.30480000000000002</v>
      </c>
      <c r="R516" s="348" t="s">
        <v>17247</v>
      </c>
      <c r="S516" s="351">
        <v>0</v>
      </c>
      <c r="T516" s="351">
        <v>2005.09289550781</v>
      </c>
      <c r="U516" s="348" t="s">
        <v>213</v>
      </c>
      <c r="V516" s="348" t="s">
        <v>392</v>
      </c>
      <c r="W516" s="358">
        <v>19.2</v>
      </c>
      <c r="X516" s="354">
        <v>12.8</v>
      </c>
      <c r="Y516" s="354">
        <v>34.200000000000003</v>
      </c>
      <c r="Z516" s="354">
        <v>0</v>
      </c>
      <c r="AA516" s="359">
        <v>0.5</v>
      </c>
      <c r="AB516" s="176"/>
    </row>
    <row r="517" spans="1:28" s="75" customFormat="1" ht="27">
      <c r="A517" s="403" t="s">
        <v>17144</v>
      </c>
      <c r="B517" s="365" t="str">
        <f t="shared" si="14"/>
        <v>35</v>
      </c>
      <c r="C517" s="74" t="str">
        <f t="shared" si="15"/>
        <v>35045</v>
      </c>
      <c r="D517" s="74" t="str">
        <f>VLOOKUP(C517,fips_xref!$A$5:$B$16,2,FALSE)</f>
        <v>San Juan</v>
      </c>
      <c r="E517" s="74" t="s">
        <v>17370</v>
      </c>
      <c r="F517" s="348">
        <v>1273</v>
      </c>
      <c r="G517" s="348" t="s">
        <v>17244</v>
      </c>
      <c r="H517" s="348">
        <v>24</v>
      </c>
      <c r="I517" s="348" t="s">
        <v>17296</v>
      </c>
      <c r="J517" s="351">
        <v>36.892515000000003</v>
      </c>
      <c r="K517" s="351">
        <v>-107.643225</v>
      </c>
      <c r="L517" s="348" t="s">
        <v>17505</v>
      </c>
      <c r="M517" s="348"/>
      <c r="N517" s="348">
        <v>6.7055997848510698</v>
      </c>
      <c r="O517" s="348">
        <v>700.92999267578102</v>
      </c>
      <c r="P517" s="348">
        <v>49.682399749755902</v>
      </c>
      <c r="Q517" s="348">
        <v>0.30480000000000002</v>
      </c>
      <c r="R517" s="348" t="s">
        <v>17247</v>
      </c>
      <c r="S517" s="351">
        <v>0</v>
      </c>
      <c r="T517" s="351">
        <v>2005.09289550781</v>
      </c>
      <c r="U517" s="348" t="s">
        <v>213</v>
      </c>
      <c r="V517" s="348" t="s">
        <v>392</v>
      </c>
      <c r="W517" s="358">
        <v>18.7</v>
      </c>
      <c r="X517" s="354">
        <v>12.5</v>
      </c>
      <c r="Y517" s="354">
        <v>33.200000000000003</v>
      </c>
      <c r="Z517" s="354">
        <v>0</v>
      </c>
      <c r="AA517" s="359">
        <v>0.5</v>
      </c>
      <c r="AB517" s="176"/>
    </row>
    <row r="518" spans="1:28" s="75" customFormat="1" ht="27">
      <c r="A518" s="403" t="s">
        <v>17144</v>
      </c>
      <c r="B518" s="365" t="str">
        <f t="shared" ref="B518:B581" si="16">LEFT(C518,2)</f>
        <v>35</v>
      </c>
      <c r="C518" s="74" t="str">
        <f t="shared" ref="C518:C581" si="17">35&amp;E518</f>
        <v>35045</v>
      </c>
      <c r="D518" s="74" t="str">
        <f>VLOOKUP(C518,fips_xref!$A$5:$B$16,2,FALSE)</f>
        <v>San Juan</v>
      </c>
      <c r="E518" s="74" t="s">
        <v>17370</v>
      </c>
      <c r="F518" s="348">
        <v>1273</v>
      </c>
      <c r="G518" s="348" t="s">
        <v>17244</v>
      </c>
      <c r="H518" s="348">
        <v>25</v>
      </c>
      <c r="I518" s="348" t="s">
        <v>17506</v>
      </c>
      <c r="J518" s="351">
        <v>36.892515000000003</v>
      </c>
      <c r="K518" s="351">
        <v>-107.643225</v>
      </c>
      <c r="L518" s="348" t="s">
        <v>17505</v>
      </c>
      <c r="M518" s="348"/>
      <c r="N518" s="348">
        <v>3.6575999259948699</v>
      </c>
      <c r="O518" s="348">
        <v>373.14999389648398</v>
      </c>
      <c r="P518" s="348">
        <v>0.19202400743961301</v>
      </c>
      <c r="Q518" s="348">
        <v>0.25298399999999999</v>
      </c>
      <c r="R518" s="348" t="s">
        <v>17247</v>
      </c>
      <c r="S518" s="351">
        <v>0</v>
      </c>
      <c r="T518" s="351">
        <v>2005.09289550781</v>
      </c>
      <c r="U518" s="348" t="s">
        <v>213</v>
      </c>
      <c r="V518" s="348" t="s">
        <v>389</v>
      </c>
      <c r="W518" s="358">
        <v>0</v>
      </c>
      <c r="X518" s="354">
        <v>3.5</v>
      </c>
      <c r="Y518" s="354">
        <v>0</v>
      </c>
      <c r="Z518" s="354">
        <v>0</v>
      </c>
      <c r="AA518" s="359">
        <v>0</v>
      </c>
      <c r="AB518" s="176"/>
    </row>
    <row r="519" spans="1:28" s="75" customFormat="1" ht="27">
      <c r="A519" s="403" t="s">
        <v>17144</v>
      </c>
      <c r="B519" s="365" t="str">
        <f t="shared" si="16"/>
        <v>35</v>
      </c>
      <c r="C519" s="74" t="str">
        <f t="shared" si="17"/>
        <v>35045</v>
      </c>
      <c r="D519" s="74" t="str">
        <f>VLOOKUP(C519,fips_xref!$A$5:$B$16,2,FALSE)</f>
        <v>San Juan</v>
      </c>
      <c r="E519" s="74" t="s">
        <v>17370</v>
      </c>
      <c r="F519" s="348">
        <v>1273</v>
      </c>
      <c r="G519" s="348" t="s">
        <v>17244</v>
      </c>
      <c r="H519" s="348">
        <v>26</v>
      </c>
      <c r="I519" s="348" t="s">
        <v>17507</v>
      </c>
      <c r="J519" s="351">
        <v>36.892515000000003</v>
      </c>
      <c r="K519" s="351">
        <v>-107.643225</v>
      </c>
      <c r="L519" s="348" t="s">
        <v>17505</v>
      </c>
      <c r="M519" s="348"/>
      <c r="N519" s="348">
        <v>3.6575999259948699</v>
      </c>
      <c r="O519" s="348">
        <v>373.14999389648398</v>
      </c>
      <c r="P519" s="348">
        <v>0.19202400743961301</v>
      </c>
      <c r="Q519" s="348">
        <v>0.25298399999999999</v>
      </c>
      <c r="R519" s="348" t="s">
        <v>17247</v>
      </c>
      <c r="S519" s="351">
        <v>0</v>
      </c>
      <c r="T519" s="351">
        <v>2005.09289550781</v>
      </c>
      <c r="U519" s="348" t="s">
        <v>213</v>
      </c>
      <c r="V519" s="348" t="s">
        <v>389</v>
      </c>
      <c r="W519" s="358">
        <v>0</v>
      </c>
      <c r="X519" s="354">
        <v>3.9</v>
      </c>
      <c r="Y519" s="354">
        <v>0</v>
      </c>
      <c r="Z519" s="354">
        <v>0</v>
      </c>
      <c r="AA519" s="359">
        <v>0</v>
      </c>
      <c r="AB519" s="176"/>
    </row>
    <row r="520" spans="1:28" s="75" customFormat="1" ht="27">
      <c r="A520" s="403" t="s">
        <v>17144</v>
      </c>
      <c r="B520" s="365" t="str">
        <f t="shared" si="16"/>
        <v>35</v>
      </c>
      <c r="C520" s="74" t="str">
        <f t="shared" si="17"/>
        <v>35045</v>
      </c>
      <c r="D520" s="74" t="str">
        <f>VLOOKUP(C520,fips_xref!$A$5:$B$16,2,FALSE)</f>
        <v>San Juan</v>
      </c>
      <c r="E520" s="74" t="s">
        <v>17370</v>
      </c>
      <c r="F520" s="348">
        <v>1273</v>
      </c>
      <c r="G520" s="348" t="s">
        <v>17249</v>
      </c>
      <c r="H520" s="348">
        <v>1</v>
      </c>
      <c r="I520" s="348" t="s">
        <v>17250</v>
      </c>
      <c r="J520" s="351">
        <v>36.892515000000003</v>
      </c>
      <c r="K520" s="351">
        <v>-107.643225</v>
      </c>
      <c r="L520" s="348" t="s">
        <v>17505</v>
      </c>
      <c r="M520" s="348"/>
      <c r="N520" s="348">
        <v>0</v>
      </c>
      <c r="O520" s="348">
        <v>0</v>
      </c>
      <c r="P520" s="348">
        <v>0</v>
      </c>
      <c r="Q520" s="348">
        <v>0</v>
      </c>
      <c r="R520" s="348">
        <v>0</v>
      </c>
      <c r="S520" s="351">
        <v>0</v>
      </c>
      <c r="T520" s="351">
        <v>2005.09289550781</v>
      </c>
      <c r="U520" s="348" t="s">
        <v>213</v>
      </c>
      <c r="V520" s="348" t="s">
        <v>397</v>
      </c>
      <c r="W520" s="358">
        <v>0</v>
      </c>
      <c r="X520" s="354">
        <v>0.3</v>
      </c>
      <c r="Y520" s="354">
        <v>0</v>
      </c>
      <c r="Z520" s="354">
        <v>0</v>
      </c>
      <c r="AA520" s="359">
        <v>0</v>
      </c>
      <c r="AB520" s="176"/>
    </row>
    <row r="521" spans="1:28" s="75" customFormat="1" ht="27">
      <c r="A521" s="403" t="s">
        <v>17144</v>
      </c>
      <c r="B521" s="365" t="str">
        <f t="shared" si="16"/>
        <v>35</v>
      </c>
      <c r="C521" s="74" t="str">
        <f t="shared" si="17"/>
        <v>35045</v>
      </c>
      <c r="D521" s="74" t="str">
        <f>VLOOKUP(C521,fips_xref!$A$5:$B$16,2,FALSE)</f>
        <v>San Juan</v>
      </c>
      <c r="E521" s="74" t="s">
        <v>17370</v>
      </c>
      <c r="F521" s="348">
        <v>1273</v>
      </c>
      <c r="G521" s="348" t="s">
        <v>17249</v>
      </c>
      <c r="H521" s="348">
        <v>2</v>
      </c>
      <c r="I521" s="348" t="s">
        <v>17295</v>
      </c>
      <c r="J521" s="351">
        <v>36.894167000000003</v>
      </c>
      <c r="K521" s="351">
        <v>-107.643889</v>
      </c>
      <c r="L521" s="348" t="s">
        <v>17505</v>
      </c>
      <c r="M521" s="348"/>
      <c r="N521" s="348">
        <v>0</v>
      </c>
      <c r="O521" s="348">
        <v>0</v>
      </c>
      <c r="P521" s="348">
        <v>0</v>
      </c>
      <c r="Q521" s="348">
        <v>0</v>
      </c>
      <c r="R521" s="348">
        <v>0</v>
      </c>
      <c r="S521" s="351">
        <v>0</v>
      </c>
      <c r="T521" s="351">
        <v>2012.64147949219</v>
      </c>
      <c r="U521" s="348" t="s">
        <v>213</v>
      </c>
      <c r="V521" s="348" t="s">
        <v>403</v>
      </c>
      <c r="W521" s="358">
        <v>0</v>
      </c>
      <c r="X521" s="354">
        <v>0.4</v>
      </c>
      <c r="Y521" s="354">
        <v>0</v>
      </c>
      <c r="Z521" s="354">
        <v>0</v>
      </c>
      <c r="AA521" s="359">
        <v>0</v>
      </c>
      <c r="AB521" s="176"/>
    </row>
    <row r="522" spans="1:28" s="75" customFormat="1" ht="27">
      <c r="A522" s="403" t="s">
        <v>17144</v>
      </c>
      <c r="B522" s="365" t="str">
        <f t="shared" si="16"/>
        <v>35</v>
      </c>
      <c r="C522" s="74" t="str">
        <f t="shared" si="17"/>
        <v>35045</v>
      </c>
      <c r="D522" s="74" t="str">
        <f>VLOOKUP(C522,fips_xref!$A$5:$B$16,2,FALSE)</f>
        <v>San Juan</v>
      </c>
      <c r="E522" s="74" t="s">
        <v>17370</v>
      </c>
      <c r="F522" s="348">
        <v>1274</v>
      </c>
      <c r="G522" s="348" t="s">
        <v>17244</v>
      </c>
      <c r="H522" s="348">
        <v>4</v>
      </c>
      <c r="I522" s="348" t="s">
        <v>17508</v>
      </c>
      <c r="J522" s="351">
        <v>36.786850000000001</v>
      </c>
      <c r="K522" s="351">
        <v>-107.760171</v>
      </c>
      <c r="L522" s="348" t="s">
        <v>17509</v>
      </c>
      <c r="M522" s="348"/>
      <c r="N522" s="348">
        <v>6.7055997848510698</v>
      </c>
      <c r="O522" s="348">
        <v>645.92999267578102</v>
      </c>
      <c r="P522" s="348">
        <v>47.969425201416001</v>
      </c>
      <c r="Q522" s="348">
        <v>0.31089600000000001</v>
      </c>
      <c r="R522" s="348" t="s">
        <v>17247</v>
      </c>
      <c r="S522" s="351">
        <v>0</v>
      </c>
      <c r="T522" s="351">
        <v>1823.43493652344</v>
      </c>
      <c r="U522" s="348" t="s">
        <v>18</v>
      </c>
      <c r="V522" s="348" t="s">
        <v>392</v>
      </c>
      <c r="W522" s="358">
        <v>19.8</v>
      </c>
      <c r="X522" s="354">
        <v>13.3</v>
      </c>
      <c r="Y522" s="354">
        <v>34.799999999999997</v>
      </c>
      <c r="Z522" s="354">
        <v>0</v>
      </c>
      <c r="AA522" s="359">
        <v>0.5</v>
      </c>
      <c r="AB522" s="176"/>
    </row>
    <row r="523" spans="1:28" s="75" customFormat="1" ht="27">
      <c r="A523" s="403" t="s">
        <v>17144</v>
      </c>
      <c r="B523" s="365" t="str">
        <f t="shared" si="16"/>
        <v>35</v>
      </c>
      <c r="C523" s="74" t="str">
        <f t="shared" si="17"/>
        <v>35045</v>
      </c>
      <c r="D523" s="74" t="str">
        <f>VLOOKUP(C523,fips_xref!$A$5:$B$16,2,FALSE)</f>
        <v>San Juan</v>
      </c>
      <c r="E523" s="74" t="s">
        <v>17370</v>
      </c>
      <c r="F523" s="348">
        <v>1274</v>
      </c>
      <c r="G523" s="348" t="s">
        <v>17244</v>
      </c>
      <c r="H523" s="348">
        <v>6</v>
      </c>
      <c r="I523" s="348" t="s">
        <v>17508</v>
      </c>
      <c r="J523" s="351">
        <v>36.786850000000001</v>
      </c>
      <c r="K523" s="351">
        <v>-107.760171</v>
      </c>
      <c r="L523" s="348" t="s">
        <v>17509</v>
      </c>
      <c r="M523" s="348"/>
      <c r="N523" s="348">
        <v>6.7055997848510698</v>
      </c>
      <c r="O523" s="348">
        <v>645.92999267578102</v>
      </c>
      <c r="P523" s="348">
        <v>47.969425201416001</v>
      </c>
      <c r="Q523" s="348">
        <v>0.31089600000000001</v>
      </c>
      <c r="R523" s="348" t="s">
        <v>17247</v>
      </c>
      <c r="S523" s="351">
        <v>0</v>
      </c>
      <c r="T523" s="351">
        <v>1823.43493652344</v>
      </c>
      <c r="U523" s="348" t="s">
        <v>18</v>
      </c>
      <c r="V523" s="348" t="s">
        <v>392</v>
      </c>
      <c r="W523" s="358">
        <v>19.7</v>
      </c>
      <c r="X523" s="354">
        <v>13.3</v>
      </c>
      <c r="Y523" s="354">
        <v>34.700000000000003</v>
      </c>
      <c r="Z523" s="354">
        <v>0</v>
      </c>
      <c r="AA523" s="359">
        <v>0.5</v>
      </c>
      <c r="AB523" s="176"/>
    </row>
    <row r="524" spans="1:28" s="75" customFormat="1" ht="27">
      <c r="A524" s="403" t="s">
        <v>17144</v>
      </c>
      <c r="B524" s="365" t="str">
        <f t="shared" si="16"/>
        <v>35</v>
      </c>
      <c r="C524" s="74" t="str">
        <f t="shared" si="17"/>
        <v>35045</v>
      </c>
      <c r="D524" s="74" t="str">
        <f>VLOOKUP(C524,fips_xref!$A$5:$B$16,2,FALSE)</f>
        <v>San Juan</v>
      </c>
      <c r="E524" s="74" t="s">
        <v>17370</v>
      </c>
      <c r="F524" s="348">
        <v>1274</v>
      </c>
      <c r="G524" s="348" t="s">
        <v>17244</v>
      </c>
      <c r="H524" s="348">
        <v>7</v>
      </c>
      <c r="I524" s="348" t="s">
        <v>17508</v>
      </c>
      <c r="J524" s="351">
        <v>36.786850000000001</v>
      </c>
      <c r="K524" s="351">
        <v>-107.760171</v>
      </c>
      <c r="L524" s="348" t="s">
        <v>17509</v>
      </c>
      <c r="M524" s="348"/>
      <c r="N524" s="348">
        <v>6.7055997848510698</v>
      </c>
      <c r="O524" s="348">
        <v>645.92999267578102</v>
      </c>
      <c r="P524" s="348">
        <v>47.969425201416001</v>
      </c>
      <c r="Q524" s="348">
        <v>0.31089600000000001</v>
      </c>
      <c r="R524" s="348" t="s">
        <v>17247</v>
      </c>
      <c r="S524" s="351">
        <v>0</v>
      </c>
      <c r="T524" s="351">
        <v>1823.43493652344</v>
      </c>
      <c r="U524" s="348" t="s">
        <v>18</v>
      </c>
      <c r="V524" s="348" t="s">
        <v>392</v>
      </c>
      <c r="W524" s="358">
        <v>19.600000000000001</v>
      </c>
      <c r="X524" s="354">
        <v>13.2</v>
      </c>
      <c r="Y524" s="354">
        <v>34.5</v>
      </c>
      <c r="Z524" s="354">
        <v>0</v>
      </c>
      <c r="AA524" s="359">
        <v>0.5</v>
      </c>
      <c r="AB524" s="176"/>
    </row>
    <row r="525" spans="1:28" s="75" customFormat="1" ht="27">
      <c r="A525" s="403" t="s">
        <v>17144</v>
      </c>
      <c r="B525" s="365" t="str">
        <f t="shared" si="16"/>
        <v>35</v>
      </c>
      <c r="C525" s="74" t="str">
        <f t="shared" si="17"/>
        <v>35045</v>
      </c>
      <c r="D525" s="74" t="str">
        <f>VLOOKUP(C525,fips_xref!$A$5:$B$16,2,FALSE)</f>
        <v>San Juan</v>
      </c>
      <c r="E525" s="74" t="s">
        <v>17370</v>
      </c>
      <c r="F525" s="348">
        <v>1274</v>
      </c>
      <c r="G525" s="348" t="s">
        <v>17244</v>
      </c>
      <c r="H525" s="348">
        <v>15</v>
      </c>
      <c r="I525" s="348" t="s">
        <v>17314</v>
      </c>
      <c r="J525" s="351">
        <v>36.786850000000001</v>
      </c>
      <c r="K525" s="351">
        <v>-107.760171</v>
      </c>
      <c r="L525" s="348" t="s">
        <v>17509</v>
      </c>
      <c r="M525" s="348"/>
      <c r="N525" s="348">
        <v>3.0480000972747798</v>
      </c>
      <c r="O525" s="348">
        <v>588.71002197265602</v>
      </c>
      <c r="P525" s="348">
        <v>1.85927999019623</v>
      </c>
      <c r="Q525" s="348">
        <v>0.25298399999999999</v>
      </c>
      <c r="R525" s="348" t="s">
        <v>17247</v>
      </c>
      <c r="S525" s="351">
        <v>0</v>
      </c>
      <c r="T525" s="351">
        <v>1823.43493652344</v>
      </c>
      <c r="U525" s="348" t="s">
        <v>18</v>
      </c>
      <c r="V525" s="348" t="s">
        <v>407</v>
      </c>
      <c r="W525" s="358">
        <v>0.2</v>
      </c>
      <c r="X525" s="354">
        <v>0</v>
      </c>
      <c r="Y525" s="354">
        <v>0.1</v>
      </c>
      <c r="Z525" s="354">
        <v>0</v>
      </c>
      <c r="AA525" s="359">
        <v>0</v>
      </c>
      <c r="AB525" s="176"/>
    </row>
    <row r="526" spans="1:28" s="75" customFormat="1" ht="27">
      <c r="A526" s="403" t="s">
        <v>17144</v>
      </c>
      <c r="B526" s="365" t="str">
        <f t="shared" si="16"/>
        <v>35</v>
      </c>
      <c r="C526" s="74" t="str">
        <f t="shared" si="17"/>
        <v>35045</v>
      </c>
      <c r="D526" s="74" t="str">
        <f>VLOOKUP(C526,fips_xref!$A$5:$B$16,2,FALSE)</f>
        <v>San Juan</v>
      </c>
      <c r="E526" s="74" t="s">
        <v>17370</v>
      </c>
      <c r="F526" s="348">
        <v>1274</v>
      </c>
      <c r="G526" s="348" t="s">
        <v>17244</v>
      </c>
      <c r="H526" s="348">
        <v>17</v>
      </c>
      <c r="I526" s="348" t="s">
        <v>17510</v>
      </c>
      <c r="J526" s="351">
        <v>36.786850000000001</v>
      </c>
      <c r="K526" s="351">
        <v>-107.760171</v>
      </c>
      <c r="L526" s="348" t="s">
        <v>17509</v>
      </c>
      <c r="M526" s="348"/>
      <c r="N526" s="348">
        <v>4.57200002670288</v>
      </c>
      <c r="O526" s="348">
        <v>588.71002197265602</v>
      </c>
      <c r="P526" s="348">
        <v>1.85927999019623</v>
      </c>
      <c r="Q526" s="348">
        <v>0.10058400000000001</v>
      </c>
      <c r="R526" s="348" t="s">
        <v>17247</v>
      </c>
      <c r="S526" s="351">
        <v>0</v>
      </c>
      <c r="T526" s="351">
        <v>1823.43493652344</v>
      </c>
      <c r="U526" s="348" t="s">
        <v>18</v>
      </c>
      <c r="V526" s="348" t="s">
        <v>404</v>
      </c>
      <c r="W526" s="358">
        <v>1.2</v>
      </c>
      <c r="X526" s="354">
        <v>0.1</v>
      </c>
      <c r="Y526" s="354">
        <v>1</v>
      </c>
      <c r="Z526" s="354">
        <v>0</v>
      </c>
      <c r="AA526" s="359">
        <v>0.1</v>
      </c>
      <c r="AB526" s="176"/>
    </row>
    <row r="527" spans="1:28" s="75" customFormat="1" ht="27">
      <c r="A527" s="403" t="s">
        <v>17144</v>
      </c>
      <c r="B527" s="365" t="str">
        <f t="shared" si="16"/>
        <v>35</v>
      </c>
      <c r="C527" s="74" t="str">
        <f t="shared" si="17"/>
        <v>35045</v>
      </c>
      <c r="D527" s="74" t="str">
        <f>VLOOKUP(C527,fips_xref!$A$5:$B$16,2,FALSE)</f>
        <v>San Juan</v>
      </c>
      <c r="E527" s="74" t="s">
        <v>17370</v>
      </c>
      <c r="F527" s="348">
        <v>1274</v>
      </c>
      <c r="G527" s="348" t="s">
        <v>17244</v>
      </c>
      <c r="H527" s="348">
        <v>31</v>
      </c>
      <c r="I527" s="348" t="s">
        <v>17314</v>
      </c>
      <c r="J527" s="351">
        <v>36.786850000000001</v>
      </c>
      <c r="K527" s="351">
        <v>-107.760171</v>
      </c>
      <c r="L527" s="348" t="s">
        <v>17509</v>
      </c>
      <c r="M527" s="348"/>
      <c r="N527" s="348">
        <v>3.0480000972747798</v>
      </c>
      <c r="O527" s="348">
        <v>588.71002197265602</v>
      </c>
      <c r="P527" s="348">
        <v>1.85927999019623</v>
      </c>
      <c r="Q527" s="348">
        <v>0.25298399999999999</v>
      </c>
      <c r="R527" s="348" t="s">
        <v>17247</v>
      </c>
      <c r="S527" s="351">
        <v>0</v>
      </c>
      <c r="T527" s="351">
        <v>1823.43493652344</v>
      </c>
      <c r="U527" s="348" t="s">
        <v>18</v>
      </c>
      <c r="V527" s="348" t="s">
        <v>407</v>
      </c>
      <c r="W527" s="358">
        <v>0.2</v>
      </c>
      <c r="X527" s="354">
        <v>0</v>
      </c>
      <c r="Y527" s="354">
        <v>0.1</v>
      </c>
      <c r="Z527" s="354">
        <v>0</v>
      </c>
      <c r="AA527" s="359">
        <v>0</v>
      </c>
      <c r="AB527" s="176"/>
    </row>
    <row r="528" spans="1:28" s="75" customFormat="1" ht="27">
      <c r="A528" s="403" t="s">
        <v>17144</v>
      </c>
      <c r="B528" s="365" t="str">
        <f t="shared" si="16"/>
        <v>35</v>
      </c>
      <c r="C528" s="74" t="str">
        <f t="shared" si="17"/>
        <v>35045</v>
      </c>
      <c r="D528" s="74" t="str">
        <f>VLOOKUP(C528,fips_xref!$A$5:$B$16,2,FALSE)</f>
        <v>San Juan</v>
      </c>
      <c r="E528" s="74" t="s">
        <v>17370</v>
      </c>
      <c r="F528" s="348">
        <v>1274</v>
      </c>
      <c r="G528" s="348" t="s">
        <v>17244</v>
      </c>
      <c r="H528" s="348">
        <v>39</v>
      </c>
      <c r="I528" s="348" t="s">
        <v>17511</v>
      </c>
      <c r="J528" s="351">
        <v>36.786850000000001</v>
      </c>
      <c r="K528" s="351">
        <v>-107.760171</v>
      </c>
      <c r="L528" s="348" t="s">
        <v>17509</v>
      </c>
      <c r="M528" s="348"/>
      <c r="N528" s="348">
        <v>5.6997599601745597</v>
      </c>
      <c r="O528" s="348">
        <v>588.71002197265602</v>
      </c>
      <c r="P528" s="348">
        <v>1.5544799566268901</v>
      </c>
      <c r="Q528" s="348">
        <v>0.21335999999999999</v>
      </c>
      <c r="R528" s="348" t="s">
        <v>17247</v>
      </c>
      <c r="S528" s="351">
        <v>0</v>
      </c>
      <c r="T528" s="351">
        <v>1823.43493652344</v>
      </c>
      <c r="U528" s="348" t="s">
        <v>18</v>
      </c>
      <c r="V528" s="348" t="s">
        <v>389</v>
      </c>
      <c r="W528" s="358">
        <v>0</v>
      </c>
      <c r="X528" s="354">
        <v>1.6</v>
      </c>
      <c r="Y528" s="354">
        <v>0</v>
      </c>
      <c r="Z528" s="354">
        <v>0</v>
      </c>
      <c r="AA528" s="359">
        <v>0</v>
      </c>
      <c r="AB528" s="176"/>
    </row>
    <row r="529" spans="1:28" s="75" customFormat="1" ht="27">
      <c r="A529" s="403" t="s">
        <v>17144</v>
      </c>
      <c r="B529" s="365" t="str">
        <f t="shared" si="16"/>
        <v>35</v>
      </c>
      <c r="C529" s="74" t="str">
        <f t="shared" si="17"/>
        <v>35045</v>
      </c>
      <c r="D529" s="74" t="str">
        <f>VLOOKUP(C529,fips_xref!$A$5:$B$16,2,FALSE)</f>
        <v>San Juan</v>
      </c>
      <c r="E529" s="74" t="s">
        <v>17370</v>
      </c>
      <c r="F529" s="348">
        <v>1274</v>
      </c>
      <c r="G529" s="348" t="s">
        <v>17244</v>
      </c>
      <c r="H529" s="348">
        <v>43</v>
      </c>
      <c r="I529" s="348" t="s">
        <v>17511</v>
      </c>
      <c r="J529" s="351">
        <v>36.786850000000001</v>
      </c>
      <c r="K529" s="351">
        <v>-107.760171</v>
      </c>
      <c r="L529" s="348" t="s">
        <v>17509</v>
      </c>
      <c r="M529" s="348"/>
      <c r="N529" s="348">
        <v>5.7912001609802202</v>
      </c>
      <c r="O529" s="348">
        <v>588.71002197265602</v>
      </c>
      <c r="P529" s="348">
        <v>1.5544799566268901</v>
      </c>
      <c r="Q529" s="348">
        <v>0.21335999999999999</v>
      </c>
      <c r="R529" s="348" t="s">
        <v>17247</v>
      </c>
      <c r="S529" s="351">
        <v>0</v>
      </c>
      <c r="T529" s="351">
        <v>1823.43493652344</v>
      </c>
      <c r="U529" s="348" t="s">
        <v>18</v>
      </c>
      <c r="V529" s="348" t="s">
        <v>389</v>
      </c>
      <c r="W529" s="358">
        <v>0</v>
      </c>
      <c r="X529" s="354">
        <v>1.9</v>
      </c>
      <c r="Y529" s="354">
        <v>0</v>
      </c>
      <c r="Z529" s="354">
        <v>0</v>
      </c>
      <c r="AA529" s="359">
        <v>0</v>
      </c>
      <c r="AB529" s="176"/>
    </row>
    <row r="530" spans="1:28" s="75" customFormat="1" ht="27">
      <c r="A530" s="403" t="s">
        <v>17144</v>
      </c>
      <c r="B530" s="365" t="str">
        <f t="shared" si="16"/>
        <v>35</v>
      </c>
      <c r="C530" s="74" t="str">
        <f t="shared" si="17"/>
        <v>35045</v>
      </c>
      <c r="D530" s="74" t="str">
        <f>VLOOKUP(C530,fips_xref!$A$5:$B$16,2,FALSE)</f>
        <v>San Juan</v>
      </c>
      <c r="E530" s="74" t="s">
        <v>17370</v>
      </c>
      <c r="F530" s="348">
        <v>1274</v>
      </c>
      <c r="G530" s="348" t="s">
        <v>17249</v>
      </c>
      <c r="H530" s="348">
        <v>12</v>
      </c>
      <c r="I530" s="348" t="s">
        <v>17250</v>
      </c>
      <c r="J530" s="351">
        <v>36.786850000000001</v>
      </c>
      <c r="K530" s="351">
        <v>-107.760171</v>
      </c>
      <c r="L530" s="348" t="s">
        <v>17509</v>
      </c>
      <c r="M530" s="348"/>
      <c r="N530" s="348">
        <v>0</v>
      </c>
      <c r="O530" s="348">
        <v>0</v>
      </c>
      <c r="P530" s="348">
        <v>0</v>
      </c>
      <c r="Q530" s="348">
        <v>0</v>
      </c>
      <c r="R530" s="348">
        <v>0</v>
      </c>
      <c r="S530" s="351">
        <v>0</v>
      </c>
      <c r="T530" s="351">
        <v>1823.43493652344</v>
      </c>
      <c r="U530" s="348" t="s">
        <v>18</v>
      </c>
      <c r="V530" s="348" t="s">
        <v>397</v>
      </c>
      <c r="W530" s="358">
        <v>0</v>
      </c>
      <c r="X530" s="354">
        <v>1</v>
      </c>
      <c r="Y530" s="354">
        <v>0</v>
      </c>
      <c r="Z530" s="354">
        <v>0</v>
      </c>
      <c r="AA530" s="359">
        <v>0</v>
      </c>
      <c r="AB530" s="176"/>
    </row>
    <row r="531" spans="1:28" s="75" customFormat="1" ht="27">
      <c r="A531" s="403" t="s">
        <v>17144</v>
      </c>
      <c r="B531" s="365" t="str">
        <f t="shared" si="16"/>
        <v>35</v>
      </c>
      <c r="C531" s="74" t="str">
        <f t="shared" si="17"/>
        <v>35045</v>
      </c>
      <c r="D531" s="74" t="str">
        <f>VLOOKUP(C531,fips_xref!$A$5:$B$16,2,FALSE)</f>
        <v>San Juan</v>
      </c>
      <c r="E531" s="74" t="s">
        <v>17370</v>
      </c>
      <c r="F531" s="348">
        <v>1274</v>
      </c>
      <c r="G531" s="348" t="s">
        <v>17249</v>
      </c>
      <c r="H531" s="348">
        <v>16</v>
      </c>
      <c r="I531" s="348" t="s">
        <v>17321</v>
      </c>
      <c r="J531" s="351">
        <v>36.787222</v>
      </c>
      <c r="K531" s="351">
        <v>-107.760278</v>
      </c>
      <c r="L531" s="348" t="s">
        <v>17509</v>
      </c>
      <c r="M531" s="348"/>
      <c r="N531" s="348">
        <v>0</v>
      </c>
      <c r="O531" s="348">
        <v>0</v>
      </c>
      <c r="P531" s="348">
        <v>0</v>
      </c>
      <c r="Q531" s="348">
        <v>0</v>
      </c>
      <c r="R531" s="348">
        <v>0</v>
      </c>
      <c r="S531" s="351">
        <v>0</v>
      </c>
      <c r="T531" s="351">
        <v>1825.76770019531</v>
      </c>
      <c r="U531" s="348" t="s">
        <v>18</v>
      </c>
      <c r="V531" s="348" t="s">
        <v>403</v>
      </c>
      <c r="W531" s="358">
        <v>0</v>
      </c>
      <c r="X531" s="354">
        <v>1</v>
      </c>
      <c r="Y531" s="354">
        <v>0</v>
      </c>
      <c r="Z531" s="354">
        <v>0</v>
      </c>
      <c r="AA531" s="359">
        <v>0</v>
      </c>
      <c r="AB531" s="176"/>
    </row>
    <row r="532" spans="1:28" s="75" customFormat="1" ht="14.4">
      <c r="A532" s="403" t="s">
        <v>17144</v>
      </c>
      <c r="B532" s="365" t="str">
        <f t="shared" si="16"/>
        <v>35</v>
      </c>
      <c r="C532" s="74" t="str">
        <f t="shared" si="17"/>
        <v>35045</v>
      </c>
      <c r="D532" s="74" t="str">
        <f>VLOOKUP(C532,fips_xref!$A$5:$B$16,2,FALSE)</f>
        <v>San Juan</v>
      </c>
      <c r="E532" s="74" t="s">
        <v>17370</v>
      </c>
      <c r="F532" s="348">
        <v>1275</v>
      </c>
      <c r="G532" s="348" t="s">
        <v>17244</v>
      </c>
      <c r="H532" s="348">
        <v>3</v>
      </c>
      <c r="I532" s="348" t="s">
        <v>17511</v>
      </c>
      <c r="J532" s="351">
        <v>36.775241000000001</v>
      </c>
      <c r="K532" s="351">
        <v>-107.676839</v>
      </c>
      <c r="L532" s="348" t="s">
        <v>17512</v>
      </c>
      <c r="M532" s="348"/>
      <c r="N532" s="348">
        <v>6.7055997848510698</v>
      </c>
      <c r="O532" s="348">
        <v>650.36999511718795</v>
      </c>
      <c r="P532" s="348">
        <v>29.6875190734863</v>
      </c>
      <c r="Q532" s="348">
        <v>0.313944</v>
      </c>
      <c r="R532" s="348" t="s">
        <v>17247</v>
      </c>
      <c r="S532" s="351">
        <v>0</v>
      </c>
      <c r="T532" s="351">
        <v>1869.70935058594</v>
      </c>
      <c r="U532" s="348" t="s">
        <v>18</v>
      </c>
      <c r="V532" s="348" t="s">
        <v>394</v>
      </c>
      <c r="W532" s="358">
        <v>0</v>
      </c>
      <c r="X532" s="354">
        <v>4</v>
      </c>
      <c r="Y532" s="354">
        <v>0</v>
      </c>
      <c r="Z532" s="354">
        <v>0</v>
      </c>
      <c r="AA532" s="359">
        <v>0</v>
      </c>
      <c r="AB532" s="176"/>
    </row>
    <row r="533" spans="1:28" s="75" customFormat="1" ht="14.4">
      <c r="A533" s="403" t="s">
        <v>17144</v>
      </c>
      <c r="B533" s="365" t="str">
        <f t="shared" si="16"/>
        <v>35</v>
      </c>
      <c r="C533" s="74" t="str">
        <f t="shared" si="17"/>
        <v>35045</v>
      </c>
      <c r="D533" s="74" t="str">
        <f>VLOOKUP(C533,fips_xref!$A$5:$B$16,2,FALSE)</f>
        <v>San Juan</v>
      </c>
      <c r="E533" s="74" t="s">
        <v>17370</v>
      </c>
      <c r="F533" s="348">
        <v>1275</v>
      </c>
      <c r="G533" s="348" t="s">
        <v>17244</v>
      </c>
      <c r="H533" s="348">
        <v>8</v>
      </c>
      <c r="I533" s="348" t="s">
        <v>17296</v>
      </c>
      <c r="J533" s="351">
        <v>36.776193999999997</v>
      </c>
      <c r="K533" s="351">
        <v>-107.681361</v>
      </c>
      <c r="L533" s="348" t="s">
        <v>17512</v>
      </c>
      <c r="M533" s="348"/>
      <c r="N533" s="348">
        <v>6.7055997848510698</v>
      </c>
      <c r="O533" s="348">
        <v>645.36999511718795</v>
      </c>
      <c r="P533" s="348">
        <v>47.6097602844238</v>
      </c>
      <c r="Q533" s="348">
        <v>0.31089600000000001</v>
      </c>
      <c r="R533" s="348" t="s">
        <v>17247</v>
      </c>
      <c r="S533" s="351">
        <v>0</v>
      </c>
      <c r="T533" s="351">
        <v>1897.58764648438</v>
      </c>
      <c r="U533" s="348" t="s">
        <v>18</v>
      </c>
      <c r="V533" s="348" t="s">
        <v>392</v>
      </c>
      <c r="W533" s="358">
        <v>19.7</v>
      </c>
      <c r="X533" s="354">
        <v>12.8</v>
      </c>
      <c r="Y533" s="354">
        <v>34.6</v>
      </c>
      <c r="Z533" s="354">
        <v>0</v>
      </c>
      <c r="AA533" s="359">
        <v>0.5</v>
      </c>
      <c r="AB533" s="176"/>
    </row>
    <row r="534" spans="1:28" s="75" customFormat="1" ht="14.4">
      <c r="A534" s="403" t="s">
        <v>17144</v>
      </c>
      <c r="B534" s="365" t="str">
        <f t="shared" si="16"/>
        <v>35</v>
      </c>
      <c r="C534" s="74" t="str">
        <f t="shared" si="17"/>
        <v>35045</v>
      </c>
      <c r="D534" s="74" t="str">
        <f>VLOOKUP(C534,fips_xref!$A$5:$B$16,2,FALSE)</f>
        <v>San Juan</v>
      </c>
      <c r="E534" s="74" t="s">
        <v>17370</v>
      </c>
      <c r="F534" s="348">
        <v>1275</v>
      </c>
      <c r="G534" s="348" t="s">
        <v>17249</v>
      </c>
      <c r="H534" s="348">
        <v>2</v>
      </c>
      <c r="I534" s="348" t="s">
        <v>17321</v>
      </c>
      <c r="J534" s="351">
        <v>36.776333000000001</v>
      </c>
      <c r="K534" s="351">
        <v>-107.68225</v>
      </c>
      <c r="L534" s="348" t="s">
        <v>17512</v>
      </c>
      <c r="M534" s="348"/>
      <c r="N534" s="348">
        <v>0</v>
      </c>
      <c r="O534" s="348">
        <v>0</v>
      </c>
      <c r="P534" s="348">
        <v>0</v>
      </c>
      <c r="Q534" s="348">
        <v>0</v>
      </c>
      <c r="R534" s="348">
        <v>0</v>
      </c>
      <c r="S534" s="351">
        <v>0</v>
      </c>
      <c r="T534" s="351">
        <v>1900.19653320313</v>
      </c>
      <c r="U534" s="348" t="s">
        <v>18</v>
      </c>
      <c r="V534" s="348" t="s">
        <v>403</v>
      </c>
      <c r="W534" s="358">
        <v>0</v>
      </c>
      <c r="X534" s="354">
        <v>0.4</v>
      </c>
      <c r="Y534" s="354">
        <v>0</v>
      </c>
      <c r="Z534" s="354">
        <v>0</v>
      </c>
      <c r="AA534" s="359">
        <v>0</v>
      </c>
      <c r="AB534" s="176"/>
    </row>
    <row r="535" spans="1:28" s="75" customFormat="1" ht="14.4">
      <c r="A535" s="403" t="s">
        <v>17144</v>
      </c>
      <c r="B535" s="365" t="str">
        <f t="shared" si="16"/>
        <v>35</v>
      </c>
      <c r="C535" s="74" t="str">
        <f t="shared" si="17"/>
        <v>35045</v>
      </c>
      <c r="D535" s="74" t="str">
        <f>VLOOKUP(C535,fips_xref!$A$5:$B$16,2,FALSE)</f>
        <v>San Juan</v>
      </c>
      <c r="E535" s="74" t="s">
        <v>17370</v>
      </c>
      <c r="F535" s="348">
        <v>1276</v>
      </c>
      <c r="G535" s="348" t="s">
        <v>17244</v>
      </c>
      <c r="H535" s="348">
        <v>2</v>
      </c>
      <c r="I535" s="348" t="s">
        <v>17312</v>
      </c>
      <c r="J535" s="351">
        <v>36.993164</v>
      </c>
      <c r="K535" s="351">
        <v>-107.91256799999999</v>
      </c>
      <c r="L535" s="348" t="s">
        <v>17513</v>
      </c>
      <c r="M535" s="348"/>
      <c r="N535" s="348">
        <v>6.7055997848510698</v>
      </c>
      <c r="O535" s="348">
        <v>701.47998046875</v>
      </c>
      <c r="P535" s="348">
        <v>50.444400787353501</v>
      </c>
      <c r="Q535" s="348">
        <v>0.313944</v>
      </c>
      <c r="R535" s="348" t="s">
        <v>17247</v>
      </c>
      <c r="S535" s="351">
        <v>0</v>
      </c>
      <c r="T535" s="351">
        <v>1875.767578125</v>
      </c>
      <c r="U535" s="348" t="s">
        <v>18</v>
      </c>
      <c r="V535" s="348" t="s">
        <v>392</v>
      </c>
      <c r="W535" s="358">
        <v>0.3</v>
      </c>
      <c r="X535" s="354">
        <v>0.2</v>
      </c>
      <c r="Y535" s="354">
        <v>0.5</v>
      </c>
      <c r="Z535" s="354">
        <v>0</v>
      </c>
      <c r="AA535" s="359">
        <v>0</v>
      </c>
      <c r="AB535" s="176"/>
    </row>
    <row r="536" spans="1:28" s="75" customFormat="1" ht="14.4">
      <c r="A536" s="403" t="s">
        <v>17144</v>
      </c>
      <c r="B536" s="365" t="str">
        <f t="shared" si="16"/>
        <v>35</v>
      </c>
      <c r="C536" s="74" t="str">
        <f t="shared" si="17"/>
        <v>35045</v>
      </c>
      <c r="D536" s="74" t="str">
        <f>VLOOKUP(C536,fips_xref!$A$5:$B$16,2,FALSE)</f>
        <v>San Juan</v>
      </c>
      <c r="E536" s="74" t="s">
        <v>17370</v>
      </c>
      <c r="F536" s="348">
        <v>1276</v>
      </c>
      <c r="G536" s="348" t="s">
        <v>17244</v>
      </c>
      <c r="H536" s="348">
        <v>3</v>
      </c>
      <c r="I536" s="348" t="s">
        <v>17312</v>
      </c>
      <c r="J536" s="351">
        <v>36.993164</v>
      </c>
      <c r="K536" s="351">
        <v>-107.91256799999999</v>
      </c>
      <c r="L536" s="348" t="s">
        <v>17513</v>
      </c>
      <c r="M536" s="348"/>
      <c r="N536" s="348">
        <v>6.7055997848510698</v>
      </c>
      <c r="O536" s="348">
        <v>701.47998046875</v>
      </c>
      <c r="P536" s="348">
        <v>50.444400787353501</v>
      </c>
      <c r="Q536" s="348">
        <v>0.313944</v>
      </c>
      <c r="R536" s="348" t="s">
        <v>17247</v>
      </c>
      <c r="S536" s="351">
        <v>0</v>
      </c>
      <c r="T536" s="351">
        <v>1875.767578125</v>
      </c>
      <c r="U536" s="348" t="s">
        <v>18</v>
      </c>
      <c r="V536" s="348" t="s">
        <v>392</v>
      </c>
      <c r="W536" s="358">
        <v>18.7</v>
      </c>
      <c r="X536" s="354">
        <v>12.2</v>
      </c>
      <c r="Y536" s="354">
        <v>32.9</v>
      </c>
      <c r="Z536" s="354">
        <v>0</v>
      </c>
      <c r="AA536" s="359">
        <v>0.5</v>
      </c>
      <c r="AB536" s="176"/>
    </row>
    <row r="537" spans="1:28" s="75" customFormat="1" ht="14.4">
      <c r="A537" s="403" t="s">
        <v>17144</v>
      </c>
      <c r="B537" s="365" t="str">
        <f t="shared" si="16"/>
        <v>35</v>
      </c>
      <c r="C537" s="74" t="str">
        <f t="shared" si="17"/>
        <v>35045</v>
      </c>
      <c r="D537" s="74" t="str">
        <f>VLOOKUP(C537,fips_xref!$A$5:$B$16,2,FALSE)</f>
        <v>San Juan</v>
      </c>
      <c r="E537" s="74" t="s">
        <v>17370</v>
      </c>
      <c r="F537" s="348">
        <v>1276</v>
      </c>
      <c r="G537" s="348" t="s">
        <v>17244</v>
      </c>
      <c r="H537" s="348">
        <v>4</v>
      </c>
      <c r="I537" s="348" t="s">
        <v>17312</v>
      </c>
      <c r="J537" s="351">
        <v>36.993164</v>
      </c>
      <c r="K537" s="351">
        <v>-107.91256799999999</v>
      </c>
      <c r="L537" s="348" t="s">
        <v>17513</v>
      </c>
      <c r="M537" s="348"/>
      <c r="N537" s="348">
        <v>6.7055997848510698</v>
      </c>
      <c r="O537" s="348">
        <v>701.47998046875</v>
      </c>
      <c r="P537" s="348">
        <v>50.444400787353501</v>
      </c>
      <c r="Q537" s="348">
        <v>0.313944</v>
      </c>
      <c r="R537" s="348" t="s">
        <v>17247</v>
      </c>
      <c r="S537" s="351">
        <v>0</v>
      </c>
      <c r="T537" s="351">
        <v>1875.767578125</v>
      </c>
      <c r="U537" s="348" t="s">
        <v>18</v>
      </c>
      <c r="V537" s="348" t="s">
        <v>392</v>
      </c>
      <c r="W537" s="358">
        <v>6.9</v>
      </c>
      <c r="X537" s="354">
        <v>4.5</v>
      </c>
      <c r="Y537" s="354">
        <v>12.1</v>
      </c>
      <c r="Z537" s="354">
        <v>0</v>
      </c>
      <c r="AA537" s="359">
        <v>0.2</v>
      </c>
      <c r="AB537" s="176"/>
    </row>
    <row r="538" spans="1:28" s="75" customFormat="1" ht="14.4">
      <c r="A538" s="403" t="s">
        <v>17144</v>
      </c>
      <c r="B538" s="365" t="str">
        <f t="shared" si="16"/>
        <v>35</v>
      </c>
      <c r="C538" s="74" t="str">
        <f t="shared" si="17"/>
        <v>35045</v>
      </c>
      <c r="D538" s="74" t="str">
        <f>VLOOKUP(C538,fips_xref!$A$5:$B$16,2,FALSE)</f>
        <v>San Juan</v>
      </c>
      <c r="E538" s="74" t="s">
        <v>17370</v>
      </c>
      <c r="F538" s="348">
        <v>1276</v>
      </c>
      <c r="G538" s="348" t="s">
        <v>17244</v>
      </c>
      <c r="H538" s="348">
        <v>14</v>
      </c>
      <c r="I538" s="348" t="s">
        <v>17514</v>
      </c>
      <c r="J538" s="351">
        <v>36.993164</v>
      </c>
      <c r="K538" s="351">
        <v>-107.91256799999999</v>
      </c>
      <c r="L538" s="348" t="s">
        <v>17513</v>
      </c>
      <c r="M538" s="348"/>
      <c r="N538" s="348">
        <v>6.7055997848510698</v>
      </c>
      <c r="O538" s="348">
        <v>628.71002197265602</v>
      </c>
      <c r="P538" s="348">
        <v>33.893760681152301</v>
      </c>
      <c r="Q538" s="348">
        <v>0.31089600000000001</v>
      </c>
      <c r="R538" s="348" t="s">
        <v>17247</v>
      </c>
      <c r="S538" s="351">
        <v>0</v>
      </c>
      <c r="T538" s="351">
        <v>1875.767578125</v>
      </c>
      <c r="U538" s="348" t="s">
        <v>18</v>
      </c>
      <c r="V538" s="348" t="s">
        <v>392</v>
      </c>
      <c r="W538" s="358">
        <v>12.8</v>
      </c>
      <c r="X538" s="354">
        <v>8.6</v>
      </c>
      <c r="Y538" s="354">
        <v>23</v>
      </c>
      <c r="Z538" s="354">
        <v>0</v>
      </c>
      <c r="AA538" s="359">
        <v>0.3</v>
      </c>
      <c r="AB538" s="176"/>
    </row>
    <row r="539" spans="1:28" s="75" customFormat="1" ht="14.4">
      <c r="A539" s="403" t="s">
        <v>17144</v>
      </c>
      <c r="B539" s="365" t="str">
        <f t="shared" si="16"/>
        <v>35</v>
      </c>
      <c r="C539" s="74" t="str">
        <f t="shared" si="17"/>
        <v>35045</v>
      </c>
      <c r="D539" s="74" t="str">
        <f>VLOOKUP(C539,fips_xref!$A$5:$B$16,2,FALSE)</f>
        <v>San Juan</v>
      </c>
      <c r="E539" s="74" t="s">
        <v>17370</v>
      </c>
      <c r="F539" s="348">
        <v>1276</v>
      </c>
      <c r="G539" s="348" t="s">
        <v>17244</v>
      </c>
      <c r="H539" s="348">
        <v>17</v>
      </c>
      <c r="I539" s="348" t="s">
        <v>17515</v>
      </c>
      <c r="J539" s="351">
        <v>36.993611000000001</v>
      </c>
      <c r="K539" s="351">
        <v>-107.913056</v>
      </c>
      <c r="L539" s="348" t="s">
        <v>17513</v>
      </c>
      <c r="M539" s="348"/>
      <c r="N539" s="348">
        <v>3.0480000972747798</v>
      </c>
      <c r="O539" s="348">
        <v>373.14999389648398</v>
      </c>
      <c r="P539" s="348">
        <v>118.262397766113</v>
      </c>
      <c r="Q539" s="348">
        <v>0.30480000000000002</v>
      </c>
      <c r="R539" s="348" t="s">
        <v>17247</v>
      </c>
      <c r="S539" s="351">
        <v>0</v>
      </c>
      <c r="T539" s="351">
        <v>1878.13159179688</v>
      </c>
      <c r="U539" s="348" t="s">
        <v>18</v>
      </c>
      <c r="V539" s="348" t="s">
        <v>389</v>
      </c>
      <c r="W539" s="358">
        <v>0</v>
      </c>
      <c r="X539" s="354">
        <v>1.2</v>
      </c>
      <c r="Y539" s="354">
        <v>0</v>
      </c>
      <c r="Z539" s="354">
        <v>0</v>
      </c>
      <c r="AA539" s="359">
        <v>0</v>
      </c>
      <c r="AB539" s="176"/>
    </row>
    <row r="540" spans="1:28" s="75" customFormat="1" ht="14.4">
      <c r="A540" s="403" t="s">
        <v>17144</v>
      </c>
      <c r="B540" s="365" t="str">
        <f t="shared" si="16"/>
        <v>35</v>
      </c>
      <c r="C540" s="74" t="str">
        <f t="shared" si="17"/>
        <v>35045</v>
      </c>
      <c r="D540" s="74" t="str">
        <f>VLOOKUP(C540,fips_xref!$A$5:$B$16,2,FALSE)</f>
        <v>San Juan</v>
      </c>
      <c r="E540" s="74" t="s">
        <v>17370</v>
      </c>
      <c r="F540" s="348">
        <v>1276</v>
      </c>
      <c r="G540" s="348" t="s">
        <v>17244</v>
      </c>
      <c r="H540" s="348">
        <v>18</v>
      </c>
      <c r="I540" s="348" t="s">
        <v>17516</v>
      </c>
      <c r="J540" s="351">
        <v>36.993611000000001</v>
      </c>
      <c r="K540" s="351">
        <v>-107.913056</v>
      </c>
      <c r="L540" s="348" t="s">
        <v>17513</v>
      </c>
      <c r="M540" s="348"/>
      <c r="N540" s="348">
        <v>3.0480000972747798</v>
      </c>
      <c r="O540" s="348">
        <v>588.71002197265602</v>
      </c>
      <c r="P540" s="348">
        <v>1.8287999629974401</v>
      </c>
      <c r="Q540" s="348">
        <v>0.25298399999999999</v>
      </c>
      <c r="R540" s="348" t="s">
        <v>17247</v>
      </c>
      <c r="S540" s="351">
        <v>0</v>
      </c>
      <c r="T540" s="351">
        <v>1878.13159179688</v>
      </c>
      <c r="U540" s="348" t="s">
        <v>18</v>
      </c>
      <c r="V540" s="348" t="s">
        <v>407</v>
      </c>
      <c r="W540" s="358">
        <v>0.1</v>
      </c>
      <c r="X540" s="354">
        <v>0</v>
      </c>
      <c r="Y540" s="354">
        <v>0.1</v>
      </c>
      <c r="Z540" s="354">
        <v>0</v>
      </c>
      <c r="AA540" s="359">
        <v>0</v>
      </c>
      <c r="AB540" s="176"/>
    </row>
    <row r="541" spans="1:28" s="75" customFormat="1" ht="14.4">
      <c r="A541" s="403" t="s">
        <v>17144</v>
      </c>
      <c r="B541" s="365" t="str">
        <f t="shared" si="16"/>
        <v>35</v>
      </c>
      <c r="C541" s="74" t="str">
        <f t="shared" si="17"/>
        <v>35045</v>
      </c>
      <c r="D541" s="74" t="str">
        <f>VLOOKUP(C541,fips_xref!$A$5:$B$16,2,FALSE)</f>
        <v>San Juan</v>
      </c>
      <c r="E541" s="74" t="s">
        <v>17370</v>
      </c>
      <c r="F541" s="348">
        <v>1276</v>
      </c>
      <c r="G541" s="348" t="s">
        <v>17244</v>
      </c>
      <c r="H541" s="348">
        <v>25</v>
      </c>
      <c r="I541" s="348" t="s">
        <v>17517</v>
      </c>
      <c r="J541" s="351">
        <v>36.993611000000001</v>
      </c>
      <c r="K541" s="351">
        <v>-107.913056</v>
      </c>
      <c r="L541" s="348" t="s">
        <v>17513</v>
      </c>
      <c r="M541" s="348"/>
      <c r="N541" s="348">
        <v>3.0480000972747798</v>
      </c>
      <c r="O541" s="348">
        <v>373.14999389648398</v>
      </c>
      <c r="P541" s="348">
        <v>128.44271850585901</v>
      </c>
      <c r="Q541" s="348">
        <v>0.30480000000000002</v>
      </c>
      <c r="R541" s="348" t="s">
        <v>17247</v>
      </c>
      <c r="S541" s="351">
        <v>0</v>
      </c>
      <c r="T541" s="351">
        <v>1878.13159179688</v>
      </c>
      <c r="U541" s="348" t="s">
        <v>18</v>
      </c>
      <c r="V541" s="348" t="s">
        <v>389</v>
      </c>
      <c r="W541" s="358">
        <v>0</v>
      </c>
      <c r="X541" s="354">
        <v>2.4</v>
      </c>
      <c r="Y541" s="354">
        <v>0</v>
      </c>
      <c r="Z541" s="354">
        <v>0</v>
      </c>
      <c r="AA541" s="359">
        <v>0</v>
      </c>
      <c r="AB541" s="176"/>
    </row>
    <row r="542" spans="1:28" s="75" customFormat="1" ht="14.4">
      <c r="A542" s="403" t="s">
        <v>17144</v>
      </c>
      <c r="B542" s="365" t="str">
        <f t="shared" si="16"/>
        <v>35</v>
      </c>
      <c r="C542" s="74" t="str">
        <f t="shared" si="17"/>
        <v>35045</v>
      </c>
      <c r="D542" s="74" t="str">
        <f>VLOOKUP(C542,fips_xref!$A$5:$B$16,2,FALSE)</f>
        <v>San Juan</v>
      </c>
      <c r="E542" s="74" t="s">
        <v>17370</v>
      </c>
      <c r="F542" s="348">
        <v>1276</v>
      </c>
      <c r="G542" s="348" t="s">
        <v>17244</v>
      </c>
      <c r="H542" s="348">
        <v>26</v>
      </c>
      <c r="I542" s="348" t="s">
        <v>17516</v>
      </c>
      <c r="J542" s="351">
        <v>36.993611000000001</v>
      </c>
      <c r="K542" s="351">
        <v>-107.913056</v>
      </c>
      <c r="L542" s="348" t="s">
        <v>17513</v>
      </c>
      <c r="M542" s="348"/>
      <c r="N542" s="348">
        <v>3.0480000972747798</v>
      </c>
      <c r="O542" s="348">
        <v>588.71002197265602</v>
      </c>
      <c r="P542" s="348">
        <v>1.85927999019623</v>
      </c>
      <c r="Q542" s="348">
        <v>0.25298399999999999</v>
      </c>
      <c r="R542" s="348" t="s">
        <v>17247</v>
      </c>
      <c r="S542" s="351">
        <v>0</v>
      </c>
      <c r="T542" s="351">
        <v>1878.13159179688</v>
      </c>
      <c r="U542" s="348" t="s">
        <v>18</v>
      </c>
      <c r="V542" s="348" t="s">
        <v>407</v>
      </c>
      <c r="W542" s="358">
        <v>0.1</v>
      </c>
      <c r="X542" s="354">
        <v>0</v>
      </c>
      <c r="Y542" s="354">
        <v>0</v>
      </c>
      <c r="Z542" s="354">
        <v>0</v>
      </c>
      <c r="AA542" s="359">
        <v>0</v>
      </c>
      <c r="AB542" s="176"/>
    </row>
    <row r="543" spans="1:28" s="75" customFormat="1" ht="14.4">
      <c r="A543" s="403" t="s">
        <v>17144</v>
      </c>
      <c r="B543" s="365" t="str">
        <f t="shared" si="16"/>
        <v>35</v>
      </c>
      <c r="C543" s="74" t="str">
        <f t="shared" si="17"/>
        <v>35045</v>
      </c>
      <c r="D543" s="74" t="str">
        <f>VLOOKUP(C543,fips_xref!$A$5:$B$16,2,FALSE)</f>
        <v>San Juan</v>
      </c>
      <c r="E543" s="74" t="s">
        <v>17370</v>
      </c>
      <c r="F543" s="348">
        <v>1276</v>
      </c>
      <c r="G543" s="348" t="s">
        <v>17249</v>
      </c>
      <c r="H543" s="348">
        <v>18</v>
      </c>
      <c r="I543" s="348" t="s">
        <v>17154</v>
      </c>
      <c r="J543" s="351">
        <v>36.993611000000001</v>
      </c>
      <c r="K543" s="351">
        <v>-107.913056</v>
      </c>
      <c r="L543" s="348" t="s">
        <v>17513</v>
      </c>
      <c r="M543" s="348"/>
      <c r="N543" s="348">
        <v>0</v>
      </c>
      <c r="O543" s="348">
        <v>0</v>
      </c>
      <c r="P543" s="348">
        <v>0</v>
      </c>
      <c r="Q543" s="348">
        <v>0</v>
      </c>
      <c r="R543" s="348">
        <v>0</v>
      </c>
      <c r="S543" s="351">
        <v>0</v>
      </c>
      <c r="T543" s="351">
        <v>1878.13159179688</v>
      </c>
      <c r="U543" s="348" t="s">
        <v>18</v>
      </c>
      <c r="V543" s="348" t="s">
        <v>397</v>
      </c>
      <c r="W543" s="358">
        <v>0</v>
      </c>
      <c r="X543" s="354">
        <v>0.2</v>
      </c>
      <c r="Y543" s="354">
        <v>0</v>
      </c>
      <c r="Z543" s="354">
        <v>0</v>
      </c>
      <c r="AA543" s="359">
        <v>0</v>
      </c>
      <c r="AB543" s="176"/>
    </row>
    <row r="544" spans="1:28" s="75" customFormat="1" ht="14.4">
      <c r="A544" s="403" t="s">
        <v>17144</v>
      </c>
      <c r="B544" s="365" t="str">
        <f t="shared" si="16"/>
        <v>35</v>
      </c>
      <c r="C544" s="74" t="str">
        <f t="shared" si="17"/>
        <v>35045</v>
      </c>
      <c r="D544" s="74" t="str">
        <f>VLOOKUP(C544,fips_xref!$A$5:$B$16,2,FALSE)</f>
        <v>San Juan</v>
      </c>
      <c r="E544" s="74" t="s">
        <v>17370</v>
      </c>
      <c r="F544" s="348">
        <v>1276</v>
      </c>
      <c r="G544" s="348" t="s">
        <v>17249</v>
      </c>
      <c r="H544" s="348">
        <v>19</v>
      </c>
      <c r="I544" s="348" t="s">
        <v>17295</v>
      </c>
      <c r="J544" s="351">
        <v>36.993611000000001</v>
      </c>
      <c r="K544" s="351">
        <v>-107.913056</v>
      </c>
      <c r="L544" s="348" t="s">
        <v>17513</v>
      </c>
      <c r="M544" s="348"/>
      <c r="N544" s="348">
        <v>0</v>
      </c>
      <c r="O544" s="348">
        <v>0</v>
      </c>
      <c r="P544" s="348">
        <v>0</v>
      </c>
      <c r="Q544" s="348">
        <v>0</v>
      </c>
      <c r="R544" s="348">
        <v>0</v>
      </c>
      <c r="S544" s="351">
        <v>0</v>
      </c>
      <c r="T544" s="351">
        <v>1878.13159179688</v>
      </c>
      <c r="U544" s="348" t="s">
        <v>18</v>
      </c>
      <c r="V544" s="348" t="s">
        <v>397</v>
      </c>
      <c r="W544" s="358">
        <v>0</v>
      </c>
      <c r="X544" s="354">
        <v>0.4</v>
      </c>
      <c r="Y544" s="354">
        <v>0</v>
      </c>
      <c r="Z544" s="354">
        <v>0</v>
      </c>
      <c r="AA544" s="359">
        <v>0</v>
      </c>
      <c r="AB544" s="176"/>
    </row>
    <row r="545" spans="1:28" s="75" customFormat="1" ht="14.4">
      <c r="A545" s="403" t="s">
        <v>17144</v>
      </c>
      <c r="B545" s="365" t="str">
        <f t="shared" si="16"/>
        <v>35</v>
      </c>
      <c r="C545" s="74" t="str">
        <f t="shared" si="17"/>
        <v>35045</v>
      </c>
      <c r="D545" s="74" t="str">
        <f>VLOOKUP(C545,fips_xref!$A$5:$B$16,2,FALSE)</f>
        <v>San Juan</v>
      </c>
      <c r="E545" s="74" t="s">
        <v>17370</v>
      </c>
      <c r="F545" s="348">
        <v>1276</v>
      </c>
      <c r="G545" s="348" t="s">
        <v>17249</v>
      </c>
      <c r="H545" s="348">
        <v>21</v>
      </c>
      <c r="I545" s="348" t="s">
        <v>17481</v>
      </c>
      <c r="J545" s="351">
        <v>36.993611000000001</v>
      </c>
      <c r="K545" s="351">
        <v>-107.913056</v>
      </c>
      <c r="L545" s="348" t="s">
        <v>17513</v>
      </c>
      <c r="M545" s="348"/>
      <c r="N545" s="348">
        <v>0</v>
      </c>
      <c r="O545" s="348">
        <v>0</v>
      </c>
      <c r="P545" s="348">
        <v>0</v>
      </c>
      <c r="Q545" s="348">
        <v>0</v>
      </c>
      <c r="R545" s="348">
        <v>0</v>
      </c>
      <c r="S545" s="351">
        <v>0</v>
      </c>
      <c r="T545" s="351">
        <v>1878.13159179688</v>
      </c>
      <c r="U545" s="348" t="s">
        <v>18</v>
      </c>
      <c r="V545" s="348" t="s">
        <v>397</v>
      </c>
      <c r="W545" s="358">
        <v>0</v>
      </c>
      <c r="X545" s="354">
        <v>0.2</v>
      </c>
      <c r="Y545" s="354">
        <v>0</v>
      </c>
      <c r="Z545" s="354">
        <v>0</v>
      </c>
      <c r="AA545" s="359">
        <v>0</v>
      </c>
      <c r="AB545" s="176"/>
    </row>
    <row r="546" spans="1:28" s="75" customFormat="1" ht="14.4">
      <c r="A546" s="403" t="s">
        <v>17144</v>
      </c>
      <c r="B546" s="365" t="str">
        <f t="shared" si="16"/>
        <v>35</v>
      </c>
      <c r="C546" s="74" t="str">
        <f t="shared" si="17"/>
        <v>35045</v>
      </c>
      <c r="D546" s="74" t="str">
        <f>VLOOKUP(C546,fips_xref!$A$5:$B$16,2,FALSE)</f>
        <v>San Juan</v>
      </c>
      <c r="E546" s="74" t="s">
        <v>17370</v>
      </c>
      <c r="F546" s="348">
        <v>1303</v>
      </c>
      <c r="G546" s="348" t="s">
        <v>17244</v>
      </c>
      <c r="H546" s="348">
        <v>18</v>
      </c>
      <c r="I546" s="348" t="s">
        <v>17518</v>
      </c>
      <c r="J546" s="351">
        <v>36.982987999999999</v>
      </c>
      <c r="K546" s="351">
        <v>-107.586133</v>
      </c>
      <c r="L546" s="348" t="s">
        <v>17519</v>
      </c>
      <c r="M546" s="348"/>
      <c r="N546" s="348">
        <v>6.7055997848510698</v>
      </c>
      <c r="O546" s="348">
        <v>644.82000732421898</v>
      </c>
      <c r="P546" s="348">
        <v>47.2439994812012</v>
      </c>
      <c r="Q546" s="348">
        <v>0.31089600000000001</v>
      </c>
      <c r="R546" s="348" t="s">
        <v>17247</v>
      </c>
      <c r="S546" s="351">
        <v>0</v>
      </c>
      <c r="T546" s="351">
        <v>1979.81750488281</v>
      </c>
      <c r="U546" s="348" t="s">
        <v>213</v>
      </c>
      <c r="V546" s="348" t="s">
        <v>392</v>
      </c>
      <c r="W546" s="358">
        <v>10.8</v>
      </c>
      <c r="X546" s="354">
        <v>12</v>
      </c>
      <c r="Y546" s="354">
        <v>33.299999999999997</v>
      </c>
      <c r="Z546" s="354">
        <v>0</v>
      </c>
      <c r="AA546" s="359">
        <v>0.5</v>
      </c>
      <c r="AB546" s="176"/>
    </row>
    <row r="547" spans="1:28" s="75" customFormat="1" ht="14.4">
      <c r="A547" s="403" t="s">
        <v>17144</v>
      </c>
      <c r="B547" s="365" t="str">
        <f t="shared" si="16"/>
        <v>35</v>
      </c>
      <c r="C547" s="74" t="str">
        <f t="shared" si="17"/>
        <v>35045</v>
      </c>
      <c r="D547" s="74" t="str">
        <f>VLOOKUP(C547,fips_xref!$A$5:$B$16,2,FALSE)</f>
        <v>San Juan</v>
      </c>
      <c r="E547" s="74" t="s">
        <v>17370</v>
      </c>
      <c r="F547" s="348">
        <v>1303</v>
      </c>
      <c r="G547" s="348" t="s">
        <v>17244</v>
      </c>
      <c r="H547" s="348">
        <v>19</v>
      </c>
      <c r="I547" s="348" t="s">
        <v>17518</v>
      </c>
      <c r="J547" s="351">
        <v>36.982987999999999</v>
      </c>
      <c r="K547" s="351">
        <v>-107.586133</v>
      </c>
      <c r="L547" s="348" t="s">
        <v>17519</v>
      </c>
      <c r="M547" s="348"/>
      <c r="N547" s="348">
        <v>6.7055997848510698</v>
      </c>
      <c r="O547" s="348">
        <v>644.82000732421898</v>
      </c>
      <c r="P547" s="348">
        <v>47.2439994812012</v>
      </c>
      <c r="Q547" s="348">
        <v>0.31089600000000001</v>
      </c>
      <c r="R547" s="348" t="s">
        <v>17247</v>
      </c>
      <c r="S547" s="351">
        <v>0</v>
      </c>
      <c r="T547" s="351">
        <v>1979.81750488281</v>
      </c>
      <c r="U547" s="348" t="s">
        <v>213</v>
      </c>
      <c r="V547" s="348" t="s">
        <v>392</v>
      </c>
      <c r="W547" s="358">
        <v>11.4</v>
      </c>
      <c r="X547" s="354">
        <v>12.7</v>
      </c>
      <c r="Y547" s="354">
        <v>35.1</v>
      </c>
      <c r="Z547" s="354">
        <v>0</v>
      </c>
      <c r="AA547" s="359">
        <v>0.5</v>
      </c>
      <c r="AB547" s="176"/>
    </row>
    <row r="548" spans="1:28" s="75" customFormat="1" ht="14.4">
      <c r="A548" s="403" t="s">
        <v>17144</v>
      </c>
      <c r="B548" s="365" t="str">
        <f t="shared" si="16"/>
        <v>35</v>
      </c>
      <c r="C548" s="74" t="str">
        <f t="shared" si="17"/>
        <v>35045</v>
      </c>
      <c r="D548" s="74" t="str">
        <f>VLOOKUP(C548,fips_xref!$A$5:$B$16,2,FALSE)</f>
        <v>San Juan</v>
      </c>
      <c r="E548" s="74" t="s">
        <v>17370</v>
      </c>
      <c r="F548" s="348">
        <v>1303</v>
      </c>
      <c r="G548" s="348" t="s">
        <v>17244</v>
      </c>
      <c r="H548" s="348">
        <v>20</v>
      </c>
      <c r="I548" s="348" t="s">
        <v>17518</v>
      </c>
      <c r="J548" s="351">
        <v>36.982987999999999</v>
      </c>
      <c r="K548" s="351">
        <v>-107.586133</v>
      </c>
      <c r="L548" s="348" t="s">
        <v>17519</v>
      </c>
      <c r="M548" s="348"/>
      <c r="N548" s="348">
        <v>6.7055997848510698</v>
      </c>
      <c r="O548" s="348">
        <v>644.82000732421898</v>
      </c>
      <c r="P548" s="348">
        <v>47.2439994812012</v>
      </c>
      <c r="Q548" s="348">
        <v>0.31089600000000001</v>
      </c>
      <c r="R548" s="348" t="s">
        <v>17247</v>
      </c>
      <c r="S548" s="351">
        <v>0</v>
      </c>
      <c r="T548" s="351">
        <v>1979.81750488281</v>
      </c>
      <c r="U548" s="348" t="s">
        <v>213</v>
      </c>
      <c r="V548" s="348" t="s">
        <v>392</v>
      </c>
      <c r="W548" s="358">
        <v>11.4</v>
      </c>
      <c r="X548" s="354">
        <v>12.7</v>
      </c>
      <c r="Y548" s="354">
        <v>35.1</v>
      </c>
      <c r="Z548" s="354">
        <v>0</v>
      </c>
      <c r="AA548" s="359">
        <v>0.5</v>
      </c>
      <c r="AB548" s="176"/>
    </row>
    <row r="549" spans="1:28" s="75" customFormat="1" ht="14.4">
      <c r="A549" s="403" t="s">
        <v>17144</v>
      </c>
      <c r="B549" s="365" t="str">
        <f t="shared" si="16"/>
        <v>35</v>
      </c>
      <c r="C549" s="74" t="str">
        <f t="shared" si="17"/>
        <v>35045</v>
      </c>
      <c r="D549" s="74" t="str">
        <f>VLOOKUP(C549,fips_xref!$A$5:$B$16,2,FALSE)</f>
        <v>San Juan</v>
      </c>
      <c r="E549" s="74" t="s">
        <v>17370</v>
      </c>
      <c r="F549" s="348">
        <v>1303</v>
      </c>
      <c r="G549" s="348" t="s">
        <v>17244</v>
      </c>
      <c r="H549" s="348">
        <v>31</v>
      </c>
      <c r="I549" s="348" t="s">
        <v>17518</v>
      </c>
      <c r="J549" s="351">
        <v>36.982987999999999</v>
      </c>
      <c r="K549" s="351">
        <v>-107.586133</v>
      </c>
      <c r="L549" s="348" t="s">
        <v>17519</v>
      </c>
      <c r="M549" s="348"/>
      <c r="N549" s="348">
        <v>6.7055997848510698</v>
      </c>
      <c r="O549" s="348">
        <v>644.82000732421898</v>
      </c>
      <c r="P549" s="348">
        <v>47.2439994812012</v>
      </c>
      <c r="Q549" s="348">
        <v>0.31089600000000001</v>
      </c>
      <c r="R549" s="348" t="s">
        <v>17247</v>
      </c>
      <c r="S549" s="351">
        <v>0</v>
      </c>
      <c r="T549" s="351">
        <v>1979.81750488281</v>
      </c>
      <c r="U549" s="348" t="s">
        <v>213</v>
      </c>
      <c r="V549" s="348" t="s">
        <v>392</v>
      </c>
      <c r="W549" s="358">
        <v>11.1</v>
      </c>
      <c r="X549" s="354">
        <v>12.3</v>
      </c>
      <c r="Y549" s="354">
        <v>34.1</v>
      </c>
      <c r="Z549" s="354">
        <v>0</v>
      </c>
      <c r="AA549" s="359">
        <v>0.5</v>
      </c>
      <c r="AB549" s="176"/>
    </row>
    <row r="550" spans="1:28" s="75" customFormat="1" ht="27">
      <c r="A550" s="403" t="s">
        <v>17144</v>
      </c>
      <c r="B550" s="365" t="str">
        <f t="shared" si="16"/>
        <v>35</v>
      </c>
      <c r="C550" s="74" t="str">
        <f t="shared" si="17"/>
        <v>35045</v>
      </c>
      <c r="D550" s="74" t="str">
        <f>VLOOKUP(C550,fips_xref!$A$5:$B$16,2,FALSE)</f>
        <v>San Juan</v>
      </c>
      <c r="E550" s="74" t="s">
        <v>17370</v>
      </c>
      <c r="F550" s="348">
        <v>1303</v>
      </c>
      <c r="G550" s="348" t="s">
        <v>17249</v>
      </c>
      <c r="H550" s="348">
        <v>1</v>
      </c>
      <c r="I550" s="348" t="s">
        <v>17520</v>
      </c>
      <c r="J550" s="351">
        <v>36.982989000000003</v>
      </c>
      <c r="K550" s="351">
        <v>-107.586944</v>
      </c>
      <c r="L550" s="348" t="s">
        <v>17519</v>
      </c>
      <c r="M550" s="348"/>
      <c r="N550" s="348">
        <v>0</v>
      </c>
      <c r="O550" s="348">
        <v>0</v>
      </c>
      <c r="P550" s="348">
        <v>0</v>
      </c>
      <c r="Q550" s="348">
        <v>0</v>
      </c>
      <c r="R550" s="348">
        <v>0</v>
      </c>
      <c r="S550" s="351">
        <v>0</v>
      </c>
      <c r="T550" s="351">
        <v>1979.18798828125</v>
      </c>
      <c r="U550" s="348" t="s">
        <v>213</v>
      </c>
      <c r="V550" s="348" t="s">
        <v>397</v>
      </c>
      <c r="W550" s="358">
        <v>0</v>
      </c>
      <c r="X550" s="354">
        <v>0.6</v>
      </c>
      <c r="Y550" s="354">
        <v>0</v>
      </c>
      <c r="Z550" s="354">
        <v>0</v>
      </c>
      <c r="AA550" s="359">
        <v>0</v>
      </c>
      <c r="AB550" s="176"/>
    </row>
    <row r="551" spans="1:28" s="75" customFormat="1" ht="14.4">
      <c r="A551" s="403" t="s">
        <v>17144</v>
      </c>
      <c r="B551" s="365" t="str">
        <f t="shared" si="16"/>
        <v>35</v>
      </c>
      <c r="C551" s="74" t="str">
        <f t="shared" si="17"/>
        <v>35045</v>
      </c>
      <c r="D551" s="74" t="str">
        <f>VLOOKUP(C551,fips_xref!$A$5:$B$16,2,FALSE)</f>
        <v>San Juan</v>
      </c>
      <c r="E551" s="74" t="s">
        <v>17370</v>
      </c>
      <c r="F551" s="348">
        <v>1331</v>
      </c>
      <c r="G551" s="348" t="s">
        <v>17244</v>
      </c>
      <c r="H551" s="348">
        <v>6</v>
      </c>
      <c r="I551" s="348" t="s">
        <v>17302</v>
      </c>
      <c r="J551" s="351">
        <v>36.949238999999999</v>
      </c>
      <c r="K551" s="351">
        <v>-107.906963</v>
      </c>
      <c r="L551" s="348" t="s">
        <v>17521</v>
      </c>
      <c r="M551" s="348"/>
      <c r="N551" s="348">
        <v>6.0960001945495597</v>
      </c>
      <c r="O551" s="348">
        <v>699.82000732421898</v>
      </c>
      <c r="P551" s="348">
        <v>2.9565598964691202</v>
      </c>
      <c r="Q551" s="348">
        <v>0.24079200000000001</v>
      </c>
      <c r="R551" s="348" t="s">
        <v>17247</v>
      </c>
      <c r="S551" s="351">
        <v>0</v>
      </c>
      <c r="T551" s="351">
        <v>1821.91918945313</v>
      </c>
      <c r="U551" s="348" t="s">
        <v>213</v>
      </c>
      <c r="V551" s="348" t="s">
        <v>394</v>
      </c>
      <c r="W551" s="358">
        <v>0.74299999999999999</v>
      </c>
      <c r="X551" s="354">
        <v>4.1000000000000002E-2</v>
      </c>
      <c r="Y551" s="354">
        <v>0.624</v>
      </c>
      <c r="Z551" s="354">
        <v>0</v>
      </c>
      <c r="AA551" s="359">
        <v>5.7000000000000002E-2</v>
      </c>
      <c r="AB551" s="176"/>
    </row>
    <row r="552" spans="1:28" s="75" customFormat="1" ht="14.4">
      <c r="A552" s="403" t="s">
        <v>17144</v>
      </c>
      <c r="B552" s="365" t="str">
        <f t="shared" si="16"/>
        <v>35</v>
      </c>
      <c r="C552" s="74" t="str">
        <f t="shared" si="17"/>
        <v>35045</v>
      </c>
      <c r="D552" s="74" t="str">
        <f>VLOOKUP(C552,fips_xref!$A$5:$B$16,2,FALSE)</f>
        <v>San Juan</v>
      </c>
      <c r="E552" s="74" t="s">
        <v>17370</v>
      </c>
      <c r="F552" s="348">
        <v>1331</v>
      </c>
      <c r="G552" s="348" t="s">
        <v>17244</v>
      </c>
      <c r="H552" s="348">
        <v>7</v>
      </c>
      <c r="I552" s="348" t="s">
        <v>17522</v>
      </c>
      <c r="J552" s="351">
        <v>36.949238999999999</v>
      </c>
      <c r="K552" s="351">
        <v>-107.906963</v>
      </c>
      <c r="L552" s="348" t="s">
        <v>17521</v>
      </c>
      <c r="M552" s="348"/>
      <c r="N552" s="348">
        <v>6.0960001945495597</v>
      </c>
      <c r="O552" s="348">
        <v>373.14999389648398</v>
      </c>
      <c r="P552" s="348">
        <v>1.5240000486373899</v>
      </c>
      <c r="Q552" s="348">
        <v>0.24079200000000001</v>
      </c>
      <c r="R552" s="348" t="s">
        <v>17247</v>
      </c>
      <c r="S552" s="351">
        <v>0</v>
      </c>
      <c r="T552" s="351">
        <v>1821.91918945313</v>
      </c>
      <c r="U552" s="348" t="s">
        <v>213</v>
      </c>
      <c r="V552" s="348" t="s">
        <v>394</v>
      </c>
      <c r="W552" s="358">
        <v>0</v>
      </c>
      <c r="X552" s="354">
        <v>1.68</v>
      </c>
      <c r="Y552" s="354">
        <v>0</v>
      </c>
      <c r="Z552" s="354">
        <v>0</v>
      </c>
      <c r="AA552" s="359">
        <v>0</v>
      </c>
      <c r="AB552" s="176"/>
    </row>
    <row r="553" spans="1:28" s="75" customFormat="1" ht="14.4">
      <c r="A553" s="403" t="s">
        <v>17144</v>
      </c>
      <c r="B553" s="365" t="str">
        <f t="shared" si="16"/>
        <v>35</v>
      </c>
      <c r="C553" s="74" t="str">
        <f t="shared" si="17"/>
        <v>35045</v>
      </c>
      <c r="D553" s="74" t="str">
        <f>VLOOKUP(C553,fips_xref!$A$5:$B$16,2,FALSE)</f>
        <v>San Juan</v>
      </c>
      <c r="E553" s="74" t="s">
        <v>17370</v>
      </c>
      <c r="F553" s="348">
        <v>1331</v>
      </c>
      <c r="G553" s="348" t="s">
        <v>17244</v>
      </c>
      <c r="H553" s="348">
        <v>9</v>
      </c>
      <c r="I553" s="348" t="s">
        <v>17302</v>
      </c>
      <c r="J553" s="351">
        <v>36.949444</v>
      </c>
      <c r="K553" s="351">
        <v>-107.9075</v>
      </c>
      <c r="L553" s="348" t="s">
        <v>17521</v>
      </c>
      <c r="M553" s="348"/>
      <c r="N553" s="348">
        <v>11.582400321960399</v>
      </c>
      <c r="O553" s="348">
        <v>699.82000732421898</v>
      </c>
      <c r="P553" s="348">
        <v>2.9565598964691202</v>
      </c>
      <c r="Q553" s="348">
        <v>0.4572</v>
      </c>
      <c r="R553" s="348" t="s">
        <v>17247</v>
      </c>
      <c r="S553" s="351">
        <v>0</v>
      </c>
      <c r="T553" s="351">
        <v>1821.18908691406</v>
      </c>
      <c r="U553" s="348" t="s">
        <v>213</v>
      </c>
      <c r="V553" s="348" t="s">
        <v>394</v>
      </c>
      <c r="W553" s="358">
        <v>0.74299999999999999</v>
      </c>
      <c r="X553" s="354">
        <v>4.1000000000000002E-2</v>
      </c>
      <c r="Y553" s="354">
        <v>0.624</v>
      </c>
      <c r="Z553" s="354">
        <v>4.0000000000000001E-3</v>
      </c>
      <c r="AA553" s="359">
        <v>5.7000000000000002E-2</v>
      </c>
      <c r="AB553" s="176"/>
    </row>
    <row r="554" spans="1:28" s="75" customFormat="1" ht="14.4">
      <c r="A554" s="403" t="s">
        <v>17144</v>
      </c>
      <c r="B554" s="365" t="str">
        <f t="shared" si="16"/>
        <v>35</v>
      </c>
      <c r="C554" s="74" t="str">
        <f t="shared" si="17"/>
        <v>35045</v>
      </c>
      <c r="D554" s="74" t="str">
        <f>VLOOKUP(C554,fips_xref!$A$5:$B$16,2,FALSE)</f>
        <v>San Juan</v>
      </c>
      <c r="E554" s="74" t="s">
        <v>17370</v>
      </c>
      <c r="F554" s="348">
        <v>1331</v>
      </c>
      <c r="G554" s="348" t="s">
        <v>17244</v>
      </c>
      <c r="H554" s="348">
        <v>10</v>
      </c>
      <c r="I554" s="348" t="s">
        <v>17523</v>
      </c>
      <c r="J554" s="351">
        <v>36.949238999999999</v>
      </c>
      <c r="K554" s="351">
        <v>-107.906963</v>
      </c>
      <c r="L554" s="348" t="s">
        <v>17521</v>
      </c>
      <c r="M554" s="348"/>
      <c r="N554" s="348">
        <v>12.1920003890991</v>
      </c>
      <c r="O554" s="348">
        <v>688.71002197265602</v>
      </c>
      <c r="P554" s="348">
        <v>54.589679718017599</v>
      </c>
      <c r="Q554" s="348">
        <v>0.451104</v>
      </c>
      <c r="R554" s="348" t="s">
        <v>17247</v>
      </c>
      <c r="S554" s="351">
        <v>0</v>
      </c>
      <c r="T554" s="351">
        <v>1821.91918945313</v>
      </c>
      <c r="U554" s="348" t="s">
        <v>213</v>
      </c>
      <c r="V554" s="348" t="s">
        <v>392</v>
      </c>
      <c r="W554" s="358">
        <v>26.41</v>
      </c>
      <c r="X554" s="354">
        <v>10.564</v>
      </c>
      <c r="Y554" s="354">
        <v>42.609000000000002</v>
      </c>
      <c r="Z554" s="354">
        <v>0</v>
      </c>
      <c r="AA554" s="359">
        <v>0.56599999999999995</v>
      </c>
      <c r="AB554" s="176"/>
    </row>
    <row r="555" spans="1:28" s="75" customFormat="1" ht="14.4">
      <c r="A555" s="403" t="s">
        <v>17144</v>
      </c>
      <c r="B555" s="365" t="str">
        <f t="shared" si="16"/>
        <v>35</v>
      </c>
      <c r="C555" s="74" t="str">
        <f t="shared" si="17"/>
        <v>35045</v>
      </c>
      <c r="D555" s="74" t="str">
        <f>VLOOKUP(C555,fips_xref!$A$5:$B$16,2,FALSE)</f>
        <v>San Juan</v>
      </c>
      <c r="E555" s="74" t="s">
        <v>17370</v>
      </c>
      <c r="F555" s="348">
        <v>1331</v>
      </c>
      <c r="G555" s="348" t="s">
        <v>17244</v>
      </c>
      <c r="H555" s="348">
        <v>11</v>
      </c>
      <c r="I555" s="348" t="s">
        <v>17524</v>
      </c>
      <c r="J555" s="351">
        <v>36.949238999999999</v>
      </c>
      <c r="K555" s="351">
        <v>-107.906963</v>
      </c>
      <c r="L555" s="348" t="s">
        <v>17521</v>
      </c>
      <c r="M555" s="348"/>
      <c r="N555" s="348">
        <v>12.1920003890991</v>
      </c>
      <c r="O555" s="348">
        <v>688.71002197265602</v>
      </c>
      <c r="P555" s="348">
        <v>54.589679718017599</v>
      </c>
      <c r="Q555" s="348">
        <v>0.451104</v>
      </c>
      <c r="R555" s="348" t="s">
        <v>17247</v>
      </c>
      <c r="S555" s="351">
        <v>0</v>
      </c>
      <c r="T555" s="351">
        <v>1821.91918945313</v>
      </c>
      <c r="U555" s="348" t="s">
        <v>213</v>
      </c>
      <c r="V555" s="348" t="s">
        <v>392</v>
      </c>
      <c r="W555" s="358">
        <v>32.572000000000003</v>
      </c>
      <c r="X555" s="354">
        <v>13.029</v>
      </c>
      <c r="Y555" s="354">
        <v>52.548999999999999</v>
      </c>
      <c r="Z555" s="354">
        <v>0</v>
      </c>
      <c r="AA555" s="359">
        <v>0.69899999999999995</v>
      </c>
      <c r="AB555" s="176"/>
    </row>
    <row r="556" spans="1:28" s="75" customFormat="1" ht="14.4">
      <c r="A556" s="403" t="s">
        <v>17144</v>
      </c>
      <c r="B556" s="365" t="str">
        <f t="shared" si="16"/>
        <v>35</v>
      </c>
      <c r="C556" s="74" t="str">
        <f t="shared" si="17"/>
        <v>35045</v>
      </c>
      <c r="D556" s="74" t="str">
        <f>VLOOKUP(C556,fips_xref!$A$5:$B$16,2,FALSE)</f>
        <v>San Juan</v>
      </c>
      <c r="E556" s="74" t="s">
        <v>17370</v>
      </c>
      <c r="F556" s="348">
        <v>1331</v>
      </c>
      <c r="G556" s="348" t="s">
        <v>17244</v>
      </c>
      <c r="H556" s="348">
        <v>13</v>
      </c>
      <c r="I556" s="348" t="s">
        <v>17524</v>
      </c>
      <c r="J556" s="351">
        <v>36.949238999999999</v>
      </c>
      <c r="K556" s="351">
        <v>-107.906963</v>
      </c>
      <c r="L556" s="348" t="s">
        <v>17521</v>
      </c>
      <c r="M556" s="348"/>
      <c r="N556" s="348">
        <v>12.1920003890991</v>
      </c>
      <c r="O556" s="348">
        <v>688.71002197265602</v>
      </c>
      <c r="P556" s="348">
        <v>54.589679718017599</v>
      </c>
      <c r="Q556" s="348">
        <v>0.451104</v>
      </c>
      <c r="R556" s="348" t="s">
        <v>17247</v>
      </c>
      <c r="S556" s="351">
        <v>0</v>
      </c>
      <c r="T556" s="351">
        <v>1821.91918945313</v>
      </c>
      <c r="U556" s="348" t="s">
        <v>213</v>
      </c>
      <c r="V556" s="348" t="s">
        <v>392</v>
      </c>
      <c r="W556" s="358">
        <v>19.035</v>
      </c>
      <c r="X556" s="354">
        <v>7.6139999999999999</v>
      </c>
      <c r="Y556" s="354">
        <v>30.71</v>
      </c>
      <c r="Z556" s="354">
        <v>0</v>
      </c>
      <c r="AA556" s="359">
        <v>0.40799999999999997</v>
      </c>
      <c r="AB556" s="176"/>
    </row>
    <row r="557" spans="1:28" s="75" customFormat="1" ht="14.4">
      <c r="A557" s="403" t="s">
        <v>17144</v>
      </c>
      <c r="B557" s="365" t="str">
        <f t="shared" si="16"/>
        <v>35</v>
      </c>
      <c r="C557" s="74" t="str">
        <f t="shared" si="17"/>
        <v>35045</v>
      </c>
      <c r="D557" s="74" t="str">
        <f>VLOOKUP(C557,fips_xref!$A$5:$B$16,2,FALSE)</f>
        <v>San Juan</v>
      </c>
      <c r="E557" s="74" t="s">
        <v>17370</v>
      </c>
      <c r="F557" s="348">
        <v>1342</v>
      </c>
      <c r="G557" s="348" t="s">
        <v>17244</v>
      </c>
      <c r="H557" s="348">
        <v>1</v>
      </c>
      <c r="I557" s="348" t="s">
        <v>17312</v>
      </c>
      <c r="J557" s="351">
        <v>36.745918000000003</v>
      </c>
      <c r="K557" s="351">
        <v>-107.698221</v>
      </c>
      <c r="L557" s="348" t="s">
        <v>17525</v>
      </c>
      <c r="M557" s="348"/>
      <c r="N557" s="348">
        <v>6.7055997848510698</v>
      </c>
      <c r="O557" s="348">
        <v>700.92999267578102</v>
      </c>
      <c r="P557" s="348">
        <v>49.926239013671903</v>
      </c>
      <c r="Q557" s="348">
        <v>0.30480000000000002</v>
      </c>
      <c r="R557" s="348" t="s">
        <v>17247</v>
      </c>
      <c r="S557" s="351">
        <v>0</v>
      </c>
      <c r="T557" s="351">
        <v>1967.30053710938</v>
      </c>
      <c r="U557" s="348" t="s">
        <v>18</v>
      </c>
      <c r="V557" s="348" t="s">
        <v>392</v>
      </c>
      <c r="W557" s="358">
        <v>4.8</v>
      </c>
      <c r="X557" s="354">
        <v>3.2</v>
      </c>
      <c r="Y557" s="354">
        <v>8.5</v>
      </c>
      <c r="Z557" s="354">
        <v>0</v>
      </c>
      <c r="AA557" s="359">
        <v>0.1</v>
      </c>
      <c r="AB557" s="176"/>
    </row>
    <row r="558" spans="1:28" s="75" customFormat="1" ht="14.4">
      <c r="A558" s="403" t="s">
        <v>17144</v>
      </c>
      <c r="B558" s="365" t="str">
        <f t="shared" si="16"/>
        <v>35</v>
      </c>
      <c r="C558" s="74" t="str">
        <f t="shared" si="17"/>
        <v>35045</v>
      </c>
      <c r="D558" s="74" t="str">
        <f>VLOOKUP(C558,fips_xref!$A$5:$B$16,2,FALSE)</f>
        <v>San Juan</v>
      </c>
      <c r="E558" s="74" t="s">
        <v>17370</v>
      </c>
      <c r="F558" s="348">
        <v>1342</v>
      </c>
      <c r="G558" s="348" t="s">
        <v>17244</v>
      </c>
      <c r="H558" s="348">
        <v>2</v>
      </c>
      <c r="I558" s="348" t="s">
        <v>17312</v>
      </c>
      <c r="J558" s="351">
        <v>36.745918000000003</v>
      </c>
      <c r="K558" s="351">
        <v>-107.698221</v>
      </c>
      <c r="L558" s="348" t="s">
        <v>17525</v>
      </c>
      <c r="M558" s="348"/>
      <c r="N558" s="348">
        <v>6.7055997848510698</v>
      </c>
      <c r="O558" s="348">
        <v>700.92999267578102</v>
      </c>
      <c r="P558" s="348">
        <v>49.926239013671903</v>
      </c>
      <c r="Q558" s="348">
        <v>0.30480000000000002</v>
      </c>
      <c r="R558" s="348" t="s">
        <v>17247</v>
      </c>
      <c r="S558" s="351">
        <v>0</v>
      </c>
      <c r="T558" s="351">
        <v>1967.30053710938</v>
      </c>
      <c r="U558" s="348" t="s">
        <v>18</v>
      </c>
      <c r="V558" s="348" t="s">
        <v>392</v>
      </c>
      <c r="W558" s="358">
        <v>2.6</v>
      </c>
      <c r="X558" s="354">
        <v>1.7</v>
      </c>
      <c r="Y558" s="354">
        <v>4.5</v>
      </c>
      <c r="Z558" s="354">
        <v>0</v>
      </c>
      <c r="AA558" s="359">
        <v>0.1</v>
      </c>
      <c r="AB558" s="176"/>
    </row>
    <row r="559" spans="1:28" s="75" customFormat="1" ht="14.4">
      <c r="A559" s="403" t="s">
        <v>17144</v>
      </c>
      <c r="B559" s="365" t="str">
        <f t="shared" si="16"/>
        <v>35</v>
      </c>
      <c r="C559" s="74" t="str">
        <f t="shared" si="17"/>
        <v>35045</v>
      </c>
      <c r="D559" s="74" t="str">
        <f>VLOOKUP(C559,fips_xref!$A$5:$B$16,2,FALSE)</f>
        <v>San Juan</v>
      </c>
      <c r="E559" s="74" t="s">
        <v>17370</v>
      </c>
      <c r="F559" s="348">
        <v>1342</v>
      </c>
      <c r="G559" s="348" t="s">
        <v>17244</v>
      </c>
      <c r="H559" s="348">
        <v>3</v>
      </c>
      <c r="I559" s="348" t="s">
        <v>17312</v>
      </c>
      <c r="J559" s="351">
        <v>36.745918000000003</v>
      </c>
      <c r="K559" s="351">
        <v>-107.698221</v>
      </c>
      <c r="L559" s="348" t="s">
        <v>17525</v>
      </c>
      <c r="M559" s="348"/>
      <c r="N559" s="348">
        <v>6.7055997848510698</v>
      </c>
      <c r="O559" s="348">
        <v>700.92999267578102</v>
      </c>
      <c r="P559" s="348">
        <v>49.926239013671903</v>
      </c>
      <c r="Q559" s="348">
        <v>0.30480000000000002</v>
      </c>
      <c r="R559" s="348" t="s">
        <v>17247</v>
      </c>
      <c r="S559" s="351">
        <v>0</v>
      </c>
      <c r="T559" s="351">
        <v>1967.30053710938</v>
      </c>
      <c r="U559" s="348" t="s">
        <v>18</v>
      </c>
      <c r="V559" s="348" t="s">
        <v>392</v>
      </c>
      <c r="W559" s="358">
        <v>2.5</v>
      </c>
      <c r="X559" s="354">
        <v>1.7</v>
      </c>
      <c r="Y559" s="354">
        <v>4.5</v>
      </c>
      <c r="Z559" s="354">
        <v>0</v>
      </c>
      <c r="AA559" s="359">
        <v>0.1</v>
      </c>
      <c r="AB559" s="176"/>
    </row>
    <row r="560" spans="1:28" s="75" customFormat="1" ht="14.4">
      <c r="A560" s="403" t="s">
        <v>17144</v>
      </c>
      <c r="B560" s="365" t="str">
        <f t="shared" si="16"/>
        <v>35</v>
      </c>
      <c r="C560" s="74" t="str">
        <f t="shared" si="17"/>
        <v>35045</v>
      </c>
      <c r="D560" s="74" t="str">
        <f>VLOOKUP(C560,fips_xref!$A$5:$B$16,2,FALSE)</f>
        <v>San Juan</v>
      </c>
      <c r="E560" s="74" t="s">
        <v>17370</v>
      </c>
      <c r="F560" s="348">
        <v>1342</v>
      </c>
      <c r="G560" s="348" t="s">
        <v>17244</v>
      </c>
      <c r="H560" s="348">
        <v>4</v>
      </c>
      <c r="I560" s="348" t="s">
        <v>17312</v>
      </c>
      <c r="J560" s="351">
        <v>36.745918000000003</v>
      </c>
      <c r="K560" s="351">
        <v>-107.698221</v>
      </c>
      <c r="L560" s="348" t="s">
        <v>17525</v>
      </c>
      <c r="M560" s="348"/>
      <c r="N560" s="348">
        <v>6.7055997848510698</v>
      </c>
      <c r="O560" s="348">
        <v>700.92999267578102</v>
      </c>
      <c r="P560" s="348">
        <v>49.926239013671903</v>
      </c>
      <c r="Q560" s="348">
        <v>0.30480000000000002</v>
      </c>
      <c r="R560" s="348" t="s">
        <v>17247</v>
      </c>
      <c r="S560" s="351">
        <v>0</v>
      </c>
      <c r="T560" s="351">
        <v>1967.30053710938</v>
      </c>
      <c r="U560" s="348" t="s">
        <v>18</v>
      </c>
      <c r="V560" s="348" t="s">
        <v>392</v>
      </c>
      <c r="W560" s="358">
        <v>2.8</v>
      </c>
      <c r="X560" s="354">
        <v>1.8</v>
      </c>
      <c r="Y560" s="354">
        <v>4.9000000000000004</v>
      </c>
      <c r="Z560" s="354">
        <v>0</v>
      </c>
      <c r="AA560" s="359">
        <v>0.1</v>
      </c>
      <c r="AB560" s="176"/>
    </row>
    <row r="561" spans="1:28" s="75" customFormat="1" ht="14.4">
      <c r="A561" s="403" t="s">
        <v>17144</v>
      </c>
      <c r="B561" s="365" t="str">
        <f t="shared" si="16"/>
        <v>35</v>
      </c>
      <c r="C561" s="74" t="str">
        <f t="shared" si="17"/>
        <v>35045</v>
      </c>
      <c r="D561" s="74" t="str">
        <f>VLOOKUP(C561,fips_xref!$A$5:$B$16,2,FALSE)</f>
        <v>San Juan</v>
      </c>
      <c r="E561" s="74" t="s">
        <v>17370</v>
      </c>
      <c r="F561" s="348">
        <v>1342</v>
      </c>
      <c r="G561" s="348" t="s">
        <v>17244</v>
      </c>
      <c r="H561" s="348">
        <v>5</v>
      </c>
      <c r="I561" s="348" t="s">
        <v>17312</v>
      </c>
      <c r="J561" s="351">
        <v>36.745918000000003</v>
      </c>
      <c r="K561" s="351">
        <v>-107.698221</v>
      </c>
      <c r="L561" s="348" t="s">
        <v>17525</v>
      </c>
      <c r="M561" s="348"/>
      <c r="N561" s="348">
        <v>6.7055997848510698</v>
      </c>
      <c r="O561" s="348">
        <v>700.92999267578102</v>
      </c>
      <c r="P561" s="348">
        <v>49.926239013671903</v>
      </c>
      <c r="Q561" s="348">
        <v>0.30480000000000002</v>
      </c>
      <c r="R561" s="348" t="s">
        <v>17247</v>
      </c>
      <c r="S561" s="351">
        <v>0</v>
      </c>
      <c r="T561" s="351">
        <v>1967.30053710938</v>
      </c>
      <c r="U561" s="348" t="s">
        <v>18</v>
      </c>
      <c r="V561" s="348" t="s">
        <v>392</v>
      </c>
      <c r="W561" s="358">
        <v>2.2000000000000002</v>
      </c>
      <c r="X561" s="354">
        <v>1.5</v>
      </c>
      <c r="Y561" s="354">
        <v>3.9</v>
      </c>
      <c r="Z561" s="354">
        <v>0</v>
      </c>
      <c r="AA561" s="359">
        <v>0.1</v>
      </c>
      <c r="AB561" s="176"/>
    </row>
    <row r="562" spans="1:28" s="75" customFormat="1" ht="14.4">
      <c r="A562" s="403" t="s">
        <v>17144</v>
      </c>
      <c r="B562" s="365" t="str">
        <f t="shared" si="16"/>
        <v>35</v>
      </c>
      <c r="C562" s="74" t="str">
        <f t="shared" si="17"/>
        <v>35045</v>
      </c>
      <c r="D562" s="74" t="str">
        <f>VLOOKUP(C562,fips_xref!$A$5:$B$16,2,FALSE)</f>
        <v>San Juan</v>
      </c>
      <c r="E562" s="74" t="s">
        <v>17370</v>
      </c>
      <c r="F562" s="348">
        <v>1342</v>
      </c>
      <c r="G562" s="348" t="s">
        <v>17249</v>
      </c>
      <c r="H562" s="348">
        <v>3</v>
      </c>
      <c r="I562" s="348" t="s">
        <v>17526</v>
      </c>
      <c r="J562" s="351">
        <v>36.745918000000003</v>
      </c>
      <c r="K562" s="351">
        <v>-107.698221</v>
      </c>
      <c r="L562" s="348" t="s">
        <v>17525</v>
      </c>
      <c r="M562" s="348"/>
      <c r="N562" s="348">
        <v>0</v>
      </c>
      <c r="O562" s="348">
        <v>0</v>
      </c>
      <c r="P562" s="348">
        <v>0</v>
      </c>
      <c r="Q562" s="348">
        <v>0</v>
      </c>
      <c r="R562" s="348">
        <v>0</v>
      </c>
      <c r="S562" s="351">
        <v>0</v>
      </c>
      <c r="T562" s="351">
        <v>1967.30053710938</v>
      </c>
      <c r="U562" s="348" t="s">
        <v>18</v>
      </c>
      <c r="V562" s="348" t="s">
        <v>397</v>
      </c>
      <c r="W562" s="358">
        <v>0</v>
      </c>
      <c r="X562" s="354">
        <v>0.2</v>
      </c>
      <c r="Y562" s="354">
        <v>0</v>
      </c>
      <c r="Z562" s="354">
        <v>0</v>
      </c>
      <c r="AA562" s="359">
        <v>0</v>
      </c>
      <c r="AB562" s="176"/>
    </row>
    <row r="563" spans="1:28" s="75" customFormat="1" ht="14.4">
      <c r="A563" s="403" t="s">
        <v>17144</v>
      </c>
      <c r="B563" s="365" t="str">
        <f t="shared" si="16"/>
        <v>35</v>
      </c>
      <c r="C563" s="74" t="str">
        <f t="shared" si="17"/>
        <v>35045</v>
      </c>
      <c r="D563" s="74" t="str">
        <f>VLOOKUP(C563,fips_xref!$A$5:$B$16,2,FALSE)</f>
        <v>San Juan</v>
      </c>
      <c r="E563" s="74" t="s">
        <v>17370</v>
      </c>
      <c r="F563" s="348">
        <v>1342</v>
      </c>
      <c r="G563" s="348" t="s">
        <v>17249</v>
      </c>
      <c r="H563" s="348">
        <v>11</v>
      </c>
      <c r="I563" s="348" t="s">
        <v>17295</v>
      </c>
      <c r="J563" s="351">
        <v>36.745919000000001</v>
      </c>
      <c r="K563" s="351">
        <v>-107.698221</v>
      </c>
      <c r="L563" s="348" t="s">
        <v>17525</v>
      </c>
      <c r="M563" s="348"/>
      <c r="N563" s="348">
        <v>0</v>
      </c>
      <c r="O563" s="348">
        <v>0</v>
      </c>
      <c r="P563" s="348">
        <v>0</v>
      </c>
      <c r="Q563" s="348">
        <v>0</v>
      </c>
      <c r="R563" s="348">
        <v>0</v>
      </c>
      <c r="S563" s="351">
        <v>0</v>
      </c>
      <c r="T563" s="351">
        <v>1967.30041503906</v>
      </c>
      <c r="U563" s="348" t="s">
        <v>18</v>
      </c>
      <c r="V563" s="348" t="s">
        <v>397</v>
      </c>
      <c r="W563" s="358">
        <v>0</v>
      </c>
      <c r="X563" s="354">
        <v>0.2</v>
      </c>
      <c r="Y563" s="354">
        <v>0</v>
      </c>
      <c r="Z563" s="354">
        <v>0</v>
      </c>
      <c r="AA563" s="359">
        <v>0</v>
      </c>
      <c r="AB563" s="176"/>
    </row>
    <row r="564" spans="1:28" s="75" customFormat="1" ht="14.4">
      <c r="A564" s="403" t="s">
        <v>17144</v>
      </c>
      <c r="B564" s="365" t="str">
        <f t="shared" si="16"/>
        <v>35</v>
      </c>
      <c r="C564" s="74" t="str">
        <f t="shared" si="17"/>
        <v>35045</v>
      </c>
      <c r="D564" s="74" t="str">
        <f>VLOOKUP(C564,fips_xref!$A$5:$B$16,2,FALSE)</f>
        <v>San Juan</v>
      </c>
      <c r="E564" s="74" t="s">
        <v>17370</v>
      </c>
      <c r="F564" s="348">
        <v>1347</v>
      </c>
      <c r="G564" s="348" t="s">
        <v>17244</v>
      </c>
      <c r="H564" s="348">
        <v>3</v>
      </c>
      <c r="I564" s="348" t="s">
        <v>17296</v>
      </c>
      <c r="J564" s="351">
        <v>36.952838</v>
      </c>
      <c r="K564" s="351">
        <v>-107.72909199999999</v>
      </c>
      <c r="L564" s="348" t="s">
        <v>17527</v>
      </c>
      <c r="M564" s="348"/>
      <c r="N564" s="348">
        <v>6.7055997848510698</v>
      </c>
      <c r="O564" s="348">
        <v>644.82000732421898</v>
      </c>
      <c r="P564" s="348">
        <v>46.8477592468262</v>
      </c>
      <c r="Q564" s="348">
        <v>0.31089600000000001</v>
      </c>
      <c r="R564" s="348" t="s">
        <v>17247</v>
      </c>
      <c r="S564" s="351">
        <v>0</v>
      </c>
      <c r="T564" s="351">
        <v>2060.80737304688</v>
      </c>
      <c r="U564" s="348" t="s">
        <v>18</v>
      </c>
      <c r="V564" s="348" t="s">
        <v>392</v>
      </c>
      <c r="W564" s="358">
        <v>19.2</v>
      </c>
      <c r="X564" s="354">
        <v>12.8</v>
      </c>
      <c r="Y564" s="354">
        <v>33.6</v>
      </c>
      <c r="Z564" s="354">
        <v>0</v>
      </c>
      <c r="AA564" s="359">
        <v>0.5</v>
      </c>
      <c r="AB564" s="176"/>
    </row>
    <row r="565" spans="1:28" s="75" customFormat="1" ht="14.4">
      <c r="A565" s="403" t="s">
        <v>17144</v>
      </c>
      <c r="B565" s="365" t="str">
        <f t="shared" si="16"/>
        <v>35</v>
      </c>
      <c r="C565" s="74" t="str">
        <f t="shared" si="17"/>
        <v>35045</v>
      </c>
      <c r="D565" s="74" t="str">
        <f>VLOOKUP(C565,fips_xref!$A$5:$B$16,2,FALSE)</f>
        <v>San Juan</v>
      </c>
      <c r="E565" s="74" t="s">
        <v>17370</v>
      </c>
      <c r="F565" s="348">
        <v>1347</v>
      </c>
      <c r="G565" s="348" t="s">
        <v>17244</v>
      </c>
      <c r="H565" s="348">
        <v>5</v>
      </c>
      <c r="I565" s="348" t="s">
        <v>17296</v>
      </c>
      <c r="J565" s="351">
        <v>36.952838</v>
      </c>
      <c r="K565" s="351">
        <v>-107.72909199999999</v>
      </c>
      <c r="L565" s="348" t="s">
        <v>17527</v>
      </c>
      <c r="M565" s="348"/>
      <c r="N565" s="348">
        <v>6.7055997848510698</v>
      </c>
      <c r="O565" s="348">
        <v>644.82000732421898</v>
      </c>
      <c r="P565" s="348">
        <v>46.8477592468262</v>
      </c>
      <c r="Q565" s="348">
        <v>0.31089600000000001</v>
      </c>
      <c r="R565" s="348" t="s">
        <v>17247</v>
      </c>
      <c r="S565" s="351">
        <v>0</v>
      </c>
      <c r="T565" s="351">
        <v>2060.80737304688</v>
      </c>
      <c r="U565" s="348" t="s">
        <v>18</v>
      </c>
      <c r="V565" s="348" t="s">
        <v>392</v>
      </c>
      <c r="W565" s="358">
        <v>19.3</v>
      </c>
      <c r="X565" s="354">
        <v>12.9</v>
      </c>
      <c r="Y565" s="354">
        <v>34</v>
      </c>
      <c r="Z565" s="354">
        <v>0</v>
      </c>
      <c r="AA565" s="359">
        <v>0.5</v>
      </c>
      <c r="AB565" s="176"/>
    </row>
    <row r="566" spans="1:28" s="75" customFormat="1" ht="14.4">
      <c r="A566" s="403" t="s">
        <v>17144</v>
      </c>
      <c r="B566" s="365" t="str">
        <f t="shared" si="16"/>
        <v>35</v>
      </c>
      <c r="C566" s="74" t="str">
        <f t="shared" si="17"/>
        <v>35045</v>
      </c>
      <c r="D566" s="74" t="str">
        <f>VLOOKUP(C566,fips_xref!$A$5:$B$16,2,FALSE)</f>
        <v>San Juan</v>
      </c>
      <c r="E566" s="74" t="s">
        <v>17370</v>
      </c>
      <c r="F566" s="348">
        <v>1347</v>
      </c>
      <c r="G566" s="348" t="s">
        <v>17244</v>
      </c>
      <c r="H566" s="348">
        <v>10</v>
      </c>
      <c r="I566" s="348" t="s">
        <v>17308</v>
      </c>
      <c r="J566" s="351">
        <v>36.952838</v>
      </c>
      <c r="K566" s="351">
        <v>-107.72909199999999</v>
      </c>
      <c r="L566" s="348" t="s">
        <v>17527</v>
      </c>
      <c r="M566" s="348"/>
      <c r="N566" s="348">
        <v>0</v>
      </c>
      <c r="O566" s="348">
        <v>0</v>
      </c>
      <c r="P566" s="348">
        <v>0</v>
      </c>
      <c r="Q566" s="348">
        <v>0</v>
      </c>
      <c r="R566" s="348">
        <v>0</v>
      </c>
      <c r="S566" s="351">
        <v>0</v>
      </c>
      <c r="T566" s="351">
        <v>2060.80737304688</v>
      </c>
      <c r="U566" s="348" t="s">
        <v>18</v>
      </c>
      <c r="V566" s="348" t="s">
        <v>389</v>
      </c>
      <c r="W566" s="358">
        <v>0</v>
      </c>
      <c r="X566" s="354">
        <v>2.2000000000000002</v>
      </c>
      <c r="Y566" s="354">
        <v>0</v>
      </c>
      <c r="Z566" s="354">
        <v>0</v>
      </c>
      <c r="AA566" s="359">
        <v>0</v>
      </c>
      <c r="AB566" s="176"/>
    </row>
    <row r="567" spans="1:28" s="75" customFormat="1" ht="14.4">
      <c r="A567" s="403" t="s">
        <v>17144</v>
      </c>
      <c r="B567" s="365" t="str">
        <f t="shared" si="16"/>
        <v>35</v>
      </c>
      <c r="C567" s="74" t="str">
        <f t="shared" si="17"/>
        <v>35045</v>
      </c>
      <c r="D567" s="74" t="str">
        <f>VLOOKUP(C567,fips_xref!$A$5:$B$16,2,FALSE)</f>
        <v>San Juan</v>
      </c>
      <c r="E567" s="74" t="s">
        <v>17370</v>
      </c>
      <c r="F567" s="348">
        <v>1347</v>
      </c>
      <c r="G567" s="348" t="s">
        <v>17244</v>
      </c>
      <c r="H567" s="348">
        <v>16</v>
      </c>
      <c r="I567" s="348" t="s">
        <v>17302</v>
      </c>
      <c r="J567" s="351">
        <v>36.952838</v>
      </c>
      <c r="K567" s="351">
        <v>-107.72909199999999</v>
      </c>
      <c r="L567" s="348" t="s">
        <v>17527</v>
      </c>
      <c r="M567" s="348"/>
      <c r="N567" s="348">
        <v>3.0480000972747798</v>
      </c>
      <c r="O567" s="348">
        <v>588.71002197265602</v>
      </c>
      <c r="P567" s="348">
        <v>1.85927999019623</v>
      </c>
      <c r="Q567" s="348">
        <v>0.30480000000000002</v>
      </c>
      <c r="R567" s="348" t="s">
        <v>17247</v>
      </c>
      <c r="S567" s="351">
        <v>0</v>
      </c>
      <c r="T567" s="351">
        <v>2060.80737304688</v>
      </c>
      <c r="U567" s="348" t="s">
        <v>18</v>
      </c>
      <c r="V567" s="348" t="s">
        <v>407</v>
      </c>
      <c r="W567" s="358">
        <v>0.2</v>
      </c>
      <c r="X567" s="354">
        <v>0</v>
      </c>
      <c r="Y567" s="354">
        <v>0.2</v>
      </c>
      <c r="Z567" s="354">
        <v>0</v>
      </c>
      <c r="AA567" s="359">
        <v>0.1</v>
      </c>
      <c r="AB567" s="176"/>
    </row>
    <row r="568" spans="1:28" s="75" customFormat="1" ht="14.4">
      <c r="A568" s="403" t="s">
        <v>17144</v>
      </c>
      <c r="B568" s="365" t="str">
        <f t="shared" si="16"/>
        <v>35</v>
      </c>
      <c r="C568" s="74" t="str">
        <f t="shared" si="17"/>
        <v>35045</v>
      </c>
      <c r="D568" s="74" t="str">
        <f>VLOOKUP(C568,fips_xref!$A$5:$B$16,2,FALSE)</f>
        <v>San Juan</v>
      </c>
      <c r="E568" s="74" t="s">
        <v>17370</v>
      </c>
      <c r="F568" s="348">
        <v>1347</v>
      </c>
      <c r="G568" s="348" t="s">
        <v>17249</v>
      </c>
      <c r="H568" s="348">
        <v>3</v>
      </c>
      <c r="I568" s="348" t="s">
        <v>17528</v>
      </c>
      <c r="J568" s="351">
        <v>36.953000000000003</v>
      </c>
      <c r="K568" s="351">
        <v>-107.729556</v>
      </c>
      <c r="L568" s="348" t="s">
        <v>17527</v>
      </c>
      <c r="M568" s="348"/>
      <c r="N568" s="348">
        <v>0</v>
      </c>
      <c r="O568" s="348">
        <v>0</v>
      </c>
      <c r="P568" s="348">
        <v>0</v>
      </c>
      <c r="Q568" s="348">
        <v>0</v>
      </c>
      <c r="R568" s="348">
        <v>0</v>
      </c>
      <c r="S568" s="351">
        <v>0</v>
      </c>
      <c r="T568" s="351">
        <v>2057.203125</v>
      </c>
      <c r="U568" s="348" t="s">
        <v>18</v>
      </c>
      <c r="V568" s="348" t="s">
        <v>397</v>
      </c>
      <c r="W568" s="358">
        <v>0</v>
      </c>
      <c r="X568" s="354">
        <v>0.1</v>
      </c>
      <c r="Y568" s="354">
        <v>0</v>
      </c>
      <c r="Z568" s="354">
        <v>0</v>
      </c>
      <c r="AA568" s="359">
        <v>0</v>
      </c>
      <c r="AB568" s="176"/>
    </row>
    <row r="569" spans="1:28" s="75" customFormat="1" ht="14.4">
      <c r="A569" s="403" t="s">
        <v>17144</v>
      </c>
      <c r="B569" s="365" t="str">
        <f t="shared" si="16"/>
        <v>35</v>
      </c>
      <c r="C569" s="74" t="str">
        <f t="shared" si="17"/>
        <v>35045</v>
      </c>
      <c r="D569" s="74" t="str">
        <f>VLOOKUP(C569,fips_xref!$A$5:$B$16,2,FALSE)</f>
        <v>San Juan</v>
      </c>
      <c r="E569" s="74" t="s">
        <v>17370</v>
      </c>
      <c r="F569" s="348">
        <v>1350</v>
      </c>
      <c r="G569" s="348" t="s">
        <v>17244</v>
      </c>
      <c r="H569" s="348">
        <v>1</v>
      </c>
      <c r="I569" s="348" t="s">
        <v>17296</v>
      </c>
      <c r="J569" s="351">
        <v>36.863332</v>
      </c>
      <c r="K569" s="351">
        <v>-107.68664099999999</v>
      </c>
      <c r="L569" s="348" t="s">
        <v>17529</v>
      </c>
      <c r="M569" s="348"/>
      <c r="N569" s="348">
        <v>6.7055997848510698</v>
      </c>
      <c r="O569" s="348">
        <v>652.59002685546898</v>
      </c>
      <c r="P569" s="348">
        <v>48.0364799499512</v>
      </c>
      <c r="Q569" s="348">
        <v>0.30480000000000002</v>
      </c>
      <c r="R569" s="348" t="s">
        <v>17247</v>
      </c>
      <c r="S569" s="351">
        <v>0</v>
      </c>
      <c r="T569" s="351">
        <v>1982.39978027344</v>
      </c>
      <c r="U569" s="348" t="s">
        <v>18</v>
      </c>
      <c r="V569" s="348" t="s">
        <v>392</v>
      </c>
      <c r="W569" s="358">
        <v>0.6</v>
      </c>
      <c r="X569" s="354">
        <v>0.4</v>
      </c>
      <c r="Y569" s="354">
        <v>1</v>
      </c>
      <c r="Z569" s="354">
        <v>0</v>
      </c>
      <c r="AA569" s="359">
        <v>0</v>
      </c>
      <c r="AB569" s="176"/>
    </row>
    <row r="570" spans="1:28" s="75" customFormat="1" ht="14.4">
      <c r="A570" s="403" t="s">
        <v>17144</v>
      </c>
      <c r="B570" s="365" t="str">
        <f t="shared" si="16"/>
        <v>35</v>
      </c>
      <c r="C570" s="74" t="str">
        <f t="shared" si="17"/>
        <v>35045</v>
      </c>
      <c r="D570" s="74" t="str">
        <f>VLOOKUP(C570,fips_xref!$A$5:$B$16,2,FALSE)</f>
        <v>San Juan</v>
      </c>
      <c r="E570" s="74" t="s">
        <v>17370</v>
      </c>
      <c r="F570" s="348">
        <v>1350</v>
      </c>
      <c r="G570" s="348" t="s">
        <v>17244</v>
      </c>
      <c r="H570" s="348">
        <v>2</v>
      </c>
      <c r="I570" s="348" t="s">
        <v>17296</v>
      </c>
      <c r="J570" s="351">
        <v>36.863332</v>
      </c>
      <c r="K570" s="351">
        <v>-107.68664099999999</v>
      </c>
      <c r="L570" s="348" t="s">
        <v>17529</v>
      </c>
      <c r="M570" s="348"/>
      <c r="N570" s="348">
        <v>6.7055997848510698</v>
      </c>
      <c r="O570" s="348">
        <v>652.59002685546898</v>
      </c>
      <c r="P570" s="348">
        <v>48.0364799499512</v>
      </c>
      <c r="Q570" s="348">
        <v>0.30480000000000002</v>
      </c>
      <c r="R570" s="348" t="s">
        <v>17247</v>
      </c>
      <c r="S570" s="351">
        <v>0</v>
      </c>
      <c r="T570" s="351">
        <v>1982.39978027344</v>
      </c>
      <c r="U570" s="348" t="s">
        <v>18</v>
      </c>
      <c r="V570" s="348" t="s">
        <v>392</v>
      </c>
      <c r="W570" s="358">
        <v>0.6</v>
      </c>
      <c r="X570" s="354">
        <v>0.4</v>
      </c>
      <c r="Y570" s="354">
        <v>1.1000000000000001</v>
      </c>
      <c r="Z570" s="354">
        <v>0</v>
      </c>
      <c r="AA570" s="359">
        <v>0</v>
      </c>
      <c r="AB570" s="176"/>
    </row>
    <row r="571" spans="1:28" s="75" customFormat="1" ht="14.4">
      <c r="A571" s="403" t="s">
        <v>17144</v>
      </c>
      <c r="B571" s="365" t="str">
        <f t="shared" si="16"/>
        <v>35</v>
      </c>
      <c r="C571" s="74" t="str">
        <f t="shared" si="17"/>
        <v>35045</v>
      </c>
      <c r="D571" s="74" t="str">
        <f>VLOOKUP(C571,fips_xref!$A$5:$B$16,2,FALSE)</f>
        <v>San Juan</v>
      </c>
      <c r="E571" s="74" t="s">
        <v>17370</v>
      </c>
      <c r="F571" s="348">
        <v>1350</v>
      </c>
      <c r="G571" s="348" t="s">
        <v>17244</v>
      </c>
      <c r="H571" s="348">
        <v>3</v>
      </c>
      <c r="I571" s="348" t="s">
        <v>17296</v>
      </c>
      <c r="J571" s="351">
        <v>36.863332</v>
      </c>
      <c r="K571" s="351">
        <v>-107.68664099999999</v>
      </c>
      <c r="L571" s="348" t="s">
        <v>17529</v>
      </c>
      <c r="M571" s="348"/>
      <c r="N571" s="348">
        <v>6.7055997848510698</v>
      </c>
      <c r="O571" s="348">
        <v>652.59002685546898</v>
      </c>
      <c r="P571" s="348">
        <v>48.0364799499512</v>
      </c>
      <c r="Q571" s="348">
        <v>0.30480000000000002</v>
      </c>
      <c r="R571" s="348" t="s">
        <v>17247</v>
      </c>
      <c r="S571" s="351">
        <v>0</v>
      </c>
      <c r="T571" s="351">
        <v>1982.39978027344</v>
      </c>
      <c r="U571" s="348" t="s">
        <v>18</v>
      </c>
      <c r="V571" s="348" t="s">
        <v>392</v>
      </c>
      <c r="W571" s="358">
        <v>0.6</v>
      </c>
      <c r="X571" s="354">
        <v>0.4</v>
      </c>
      <c r="Y571" s="354">
        <v>1</v>
      </c>
      <c r="Z571" s="354">
        <v>0</v>
      </c>
      <c r="AA571" s="359">
        <v>0</v>
      </c>
      <c r="AB571" s="176"/>
    </row>
    <row r="572" spans="1:28" s="75" customFormat="1" ht="14.4">
      <c r="A572" s="403" t="s">
        <v>17144</v>
      </c>
      <c r="B572" s="365" t="str">
        <f t="shared" si="16"/>
        <v>35</v>
      </c>
      <c r="C572" s="74" t="str">
        <f t="shared" si="17"/>
        <v>35045</v>
      </c>
      <c r="D572" s="74" t="str">
        <f>VLOOKUP(C572,fips_xref!$A$5:$B$16,2,FALSE)</f>
        <v>San Juan</v>
      </c>
      <c r="E572" s="74" t="s">
        <v>17370</v>
      </c>
      <c r="F572" s="348">
        <v>1350</v>
      </c>
      <c r="G572" s="348" t="s">
        <v>17244</v>
      </c>
      <c r="H572" s="348">
        <v>5</v>
      </c>
      <c r="I572" s="348" t="s">
        <v>17296</v>
      </c>
      <c r="J572" s="351">
        <v>36.863332</v>
      </c>
      <c r="K572" s="351">
        <v>-107.68664099999999</v>
      </c>
      <c r="L572" s="348" t="s">
        <v>17529</v>
      </c>
      <c r="M572" s="348"/>
      <c r="N572" s="348">
        <v>6.7055997848510698</v>
      </c>
      <c r="O572" s="348">
        <v>652.59002685546898</v>
      </c>
      <c r="P572" s="348">
        <v>48.0364799499512</v>
      </c>
      <c r="Q572" s="348">
        <v>0.30480000000000002</v>
      </c>
      <c r="R572" s="348" t="s">
        <v>17247</v>
      </c>
      <c r="S572" s="351">
        <v>0</v>
      </c>
      <c r="T572" s="351">
        <v>1982.39978027344</v>
      </c>
      <c r="U572" s="348" t="s">
        <v>18</v>
      </c>
      <c r="V572" s="348" t="s">
        <v>392</v>
      </c>
      <c r="W572" s="358">
        <v>1.6</v>
      </c>
      <c r="X572" s="354">
        <v>1.1000000000000001</v>
      </c>
      <c r="Y572" s="354">
        <v>2.9</v>
      </c>
      <c r="Z572" s="354">
        <v>0</v>
      </c>
      <c r="AA572" s="359">
        <v>0</v>
      </c>
      <c r="AB572" s="176"/>
    </row>
    <row r="573" spans="1:28" s="75" customFormat="1" ht="14.4">
      <c r="A573" s="403" t="s">
        <v>17144</v>
      </c>
      <c r="B573" s="365" t="str">
        <f t="shared" si="16"/>
        <v>35</v>
      </c>
      <c r="C573" s="74" t="str">
        <f t="shared" si="17"/>
        <v>35045</v>
      </c>
      <c r="D573" s="74" t="str">
        <f>VLOOKUP(C573,fips_xref!$A$5:$B$16,2,FALSE)</f>
        <v>San Juan</v>
      </c>
      <c r="E573" s="74" t="s">
        <v>17370</v>
      </c>
      <c r="F573" s="348">
        <v>1350</v>
      </c>
      <c r="G573" s="348" t="s">
        <v>17244</v>
      </c>
      <c r="H573" s="348">
        <v>6</v>
      </c>
      <c r="I573" s="348" t="s">
        <v>17296</v>
      </c>
      <c r="J573" s="351">
        <v>36.863332</v>
      </c>
      <c r="K573" s="351">
        <v>-107.68664099999999</v>
      </c>
      <c r="L573" s="348" t="s">
        <v>17529</v>
      </c>
      <c r="M573" s="348"/>
      <c r="N573" s="348">
        <v>6.7055997848510698</v>
      </c>
      <c r="O573" s="348">
        <v>652.59002685546898</v>
      </c>
      <c r="P573" s="348">
        <v>48.0364799499512</v>
      </c>
      <c r="Q573" s="348">
        <v>0.30480000000000002</v>
      </c>
      <c r="R573" s="348" t="s">
        <v>17247</v>
      </c>
      <c r="S573" s="351">
        <v>0</v>
      </c>
      <c r="T573" s="351">
        <v>1982.39978027344</v>
      </c>
      <c r="U573" s="348" t="s">
        <v>18</v>
      </c>
      <c r="V573" s="348" t="s">
        <v>392</v>
      </c>
      <c r="W573" s="358">
        <v>0.6</v>
      </c>
      <c r="X573" s="354">
        <v>0.4</v>
      </c>
      <c r="Y573" s="354">
        <v>1</v>
      </c>
      <c r="Z573" s="354">
        <v>0</v>
      </c>
      <c r="AA573" s="359">
        <v>0</v>
      </c>
      <c r="AB573" s="176"/>
    </row>
    <row r="574" spans="1:28" s="75" customFormat="1" ht="27">
      <c r="A574" s="403" t="s">
        <v>17144</v>
      </c>
      <c r="B574" s="365" t="str">
        <f t="shared" si="16"/>
        <v>35</v>
      </c>
      <c r="C574" s="74" t="str">
        <f t="shared" si="17"/>
        <v>35045</v>
      </c>
      <c r="D574" s="74" t="str">
        <f>VLOOKUP(C574,fips_xref!$A$5:$B$16,2,FALSE)</f>
        <v>San Juan</v>
      </c>
      <c r="E574" s="74" t="s">
        <v>17370</v>
      </c>
      <c r="F574" s="348">
        <v>1350</v>
      </c>
      <c r="G574" s="348" t="s">
        <v>17249</v>
      </c>
      <c r="H574" s="348">
        <v>19</v>
      </c>
      <c r="I574" s="348" t="s">
        <v>17530</v>
      </c>
      <c r="J574" s="351">
        <v>36.863332999999997</v>
      </c>
      <c r="K574" s="351">
        <v>-107.68722200000001</v>
      </c>
      <c r="L574" s="348" t="s">
        <v>17529</v>
      </c>
      <c r="M574" s="348"/>
      <c r="N574" s="348">
        <v>0</v>
      </c>
      <c r="O574" s="348">
        <v>0</v>
      </c>
      <c r="P574" s="348">
        <v>0</v>
      </c>
      <c r="Q574" s="348">
        <v>0</v>
      </c>
      <c r="R574" s="348">
        <v>0</v>
      </c>
      <c r="S574" s="351">
        <v>0</v>
      </c>
      <c r="T574" s="351">
        <v>1983.61962890625</v>
      </c>
      <c r="U574" s="348" t="s">
        <v>18</v>
      </c>
      <c r="V574" s="348" t="s">
        <v>403</v>
      </c>
      <c r="W574" s="358">
        <v>0</v>
      </c>
      <c r="X574" s="354">
        <v>0.1</v>
      </c>
      <c r="Y574" s="354">
        <v>0</v>
      </c>
      <c r="Z574" s="354">
        <v>0</v>
      </c>
      <c r="AA574" s="359">
        <v>0</v>
      </c>
      <c r="AB574" s="176"/>
    </row>
    <row r="575" spans="1:28" s="75" customFormat="1" ht="14.4">
      <c r="A575" s="403" t="s">
        <v>17144</v>
      </c>
      <c r="B575" s="365" t="str">
        <f t="shared" si="16"/>
        <v>35</v>
      </c>
      <c r="C575" s="74" t="str">
        <f t="shared" si="17"/>
        <v>35045</v>
      </c>
      <c r="D575" s="74" t="str">
        <f>VLOOKUP(C575,fips_xref!$A$5:$B$16,2,FALSE)</f>
        <v>San Juan</v>
      </c>
      <c r="E575" s="74" t="s">
        <v>17370</v>
      </c>
      <c r="F575" s="348">
        <v>1367</v>
      </c>
      <c r="G575" s="348" t="s">
        <v>17244</v>
      </c>
      <c r="H575" s="348">
        <v>5</v>
      </c>
      <c r="I575" s="348" t="s">
        <v>17296</v>
      </c>
      <c r="J575" s="351">
        <v>36.917096999999998</v>
      </c>
      <c r="K575" s="351">
        <v>-107.494325</v>
      </c>
      <c r="L575" s="348" t="s">
        <v>17531</v>
      </c>
      <c r="M575" s="348"/>
      <c r="N575" s="348">
        <v>6.7055997848510698</v>
      </c>
      <c r="O575" s="348">
        <v>644.82000732421898</v>
      </c>
      <c r="P575" s="348">
        <v>46.8477592468262</v>
      </c>
      <c r="Q575" s="348">
        <v>0.31089600000000001</v>
      </c>
      <c r="R575" s="348" t="s">
        <v>17247</v>
      </c>
      <c r="S575" s="351">
        <v>0</v>
      </c>
      <c r="T575" s="351">
        <v>1920.54736328125</v>
      </c>
      <c r="U575" s="348" t="s">
        <v>18</v>
      </c>
      <c r="V575" s="348" t="s">
        <v>392</v>
      </c>
      <c r="W575" s="358">
        <v>19.8</v>
      </c>
      <c r="X575" s="354">
        <v>12.9</v>
      </c>
      <c r="Y575" s="354">
        <v>34.4</v>
      </c>
      <c r="Z575" s="354">
        <v>0</v>
      </c>
      <c r="AA575" s="359">
        <v>0.5</v>
      </c>
      <c r="AB575" s="176"/>
    </row>
    <row r="576" spans="1:28" s="75" customFormat="1" ht="14.4">
      <c r="A576" s="403" t="s">
        <v>17144</v>
      </c>
      <c r="B576" s="365" t="str">
        <f t="shared" si="16"/>
        <v>35</v>
      </c>
      <c r="C576" s="74" t="str">
        <f t="shared" si="17"/>
        <v>35045</v>
      </c>
      <c r="D576" s="74" t="str">
        <f>VLOOKUP(C576,fips_xref!$A$5:$B$16,2,FALSE)</f>
        <v>San Juan</v>
      </c>
      <c r="E576" s="74" t="s">
        <v>17370</v>
      </c>
      <c r="F576" s="348">
        <v>1367</v>
      </c>
      <c r="G576" s="348" t="s">
        <v>17244</v>
      </c>
      <c r="H576" s="348">
        <v>6</v>
      </c>
      <c r="I576" s="348" t="s">
        <v>17518</v>
      </c>
      <c r="J576" s="351">
        <v>36.917096999999998</v>
      </c>
      <c r="K576" s="351">
        <v>-107.494325</v>
      </c>
      <c r="L576" s="348" t="s">
        <v>17531</v>
      </c>
      <c r="M576" s="348"/>
      <c r="N576" s="348">
        <v>6.7055997848510698</v>
      </c>
      <c r="O576" s="348">
        <v>644.82000732421898</v>
      </c>
      <c r="P576" s="348">
        <v>46.8477592468262</v>
      </c>
      <c r="Q576" s="348">
        <v>0.31089600000000001</v>
      </c>
      <c r="R576" s="348" t="s">
        <v>17247</v>
      </c>
      <c r="S576" s="351">
        <v>0</v>
      </c>
      <c r="T576" s="351">
        <v>1920.54736328125</v>
      </c>
      <c r="U576" s="348" t="s">
        <v>18</v>
      </c>
      <c r="V576" s="348" t="s">
        <v>392</v>
      </c>
      <c r="W576" s="358">
        <v>19.7</v>
      </c>
      <c r="X576" s="354">
        <v>13</v>
      </c>
      <c r="Y576" s="354">
        <v>34.700000000000003</v>
      </c>
      <c r="Z576" s="354">
        <v>0</v>
      </c>
      <c r="AA576" s="359">
        <v>0.5</v>
      </c>
      <c r="AB576" s="176"/>
    </row>
    <row r="577" spans="1:28" s="75" customFormat="1" ht="14.4">
      <c r="A577" s="403" t="s">
        <v>17144</v>
      </c>
      <c r="B577" s="365" t="str">
        <f t="shared" si="16"/>
        <v>35</v>
      </c>
      <c r="C577" s="74" t="str">
        <f t="shared" si="17"/>
        <v>35045</v>
      </c>
      <c r="D577" s="74" t="str">
        <f>VLOOKUP(C577,fips_xref!$A$5:$B$16,2,FALSE)</f>
        <v>San Juan</v>
      </c>
      <c r="E577" s="74" t="s">
        <v>17370</v>
      </c>
      <c r="F577" s="348">
        <v>1367</v>
      </c>
      <c r="G577" s="348" t="s">
        <v>17244</v>
      </c>
      <c r="H577" s="348">
        <v>8</v>
      </c>
      <c r="I577" s="348" t="s">
        <v>17296</v>
      </c>
      <c r="J577" s="351">
        <v>36.917096999999998</v>
      </c>
      <c r="K577" s="351">
        <v>-107.494325</v>
      </c>
      <c r="L577" s="348" t="s">
        <v>17531</v>
      </c>
      <c r="M577" s="348"/>
      <c r="N577" s="348">
        <v>6.7055997848510698</v>
      </c>
      <c r="O577" s="348">
        <v>644.82000732421898</v>
      </c>
      <c r="P577" s="348">
        <v>46.8477592468262</v>
      </c>
      <c r="Q577" s="348">
        <v>0.31089600000000001</v>
      </c>
      <c r="R577" s="348" t="s">
        <v>17247</v>
      </c>
      <c r="S577" s="351">
        <v>0</v>
      </c>
      <c r="T577" s="351">
        <v>1920.54736328125</v>
      </c>
      <c r="U577" s="348" t="s">
        <v>18</v>
      </c>
      <c r="V577" s="348" t="s">
        <v>392</v>
      </c>
      <c r="W577" s="358">
        <v>13</v>
      </c>
      <c r="X577" s="354">
        <v>8.5</v>
      </c>
      <c r="Y577" s="354">
        <v>22.6</v>
      </c>
      <c r="Z577" s="354">
        <v>0</v>
      </c>
      <c r="AA577" s="359">
        <v>0.3</v>
      </c>
      <c r="AB577" s="176"/>
    </row>
    <row r="578" spans="1:28" s="75" customFormat="1" ht="14.4">
      <c r="A578" s="403" t="s">
        <v>17144</v>
      </c>
      <c r="B578" s="365" t="str">
        <f t="shared" si="16"/>
        <v>35</v>
      </c>
      <c r="C578" s="74" t="str">
        <f t="shared" si="17"/>
        <v>35045</v>
      </c>
      <c r="D578" s="74" t="str">
        <f>VLOOKUP(C578,fips_xref!$A$5:$B$16,2,FALSE)</f>
        <v>San Juan</v>
      </c>
      <c r="E578" s="74" t="s">
        <v>17370</v>
      </c>
      <c r="F578" s="348">
        <v>1367</v>
      </c>
      <c r="G578" s="348" t="s">
        <v>17244</v>
      </c>
      <c r="H578" s="348">
        <v>9</v>
      </c>
      <c r="I578" s="348" t="s">
        <v>17296</v>
      </c>
      <c r="J578" s="351">
        <v>36.917096999999998</v>
      </c>
      <c r="K578" s="351">
        <v>-107.494325</v>
      </c>
      <c r="L578" s="348" t="s">
        <v>17531</v>
      </c>
      <c r="M578" s="348"/>
      <c r="N578" s="348">
        <v>6.7055997848510698</v>
      </c>
      <c r="O578" s="348">
        <v>644.82000732421898</v>
      </c>
      <c r="P578" s="348">
        <v>46.8477592468262</v>
      </c>
      <c r="Q578" s="348">
        <v>0.31089600000000001</v>
      </c>
      <c r="R578" s="348" t="s">
        <v>17247</v>
      </c>
      <c r="S578" s="351">
        <v>0</v>
      </c>
      <c r="T578" s="351">
        <v>1920.54736328125</v>
      </c>
      <c r="U578" s="348" t="s">
        <v>18</v>
      </c>
      <c r="V578" s="348" t="s">
        <v>398</v>
      </c>
      <c r="W578" s="358">
        <v>19.7</v>
      </c>
      <c r="X578" s="354">
        <v>13</v>
      </c>
      <c r="Y578" s="354">
        <v>34.700000000000003</v>
      </c>
      <c r="Z578" s="354">
        <v>0</v>
      </c>
      <c r="AA578" s="359">
        <v>0.5</v>
      </c>
      <c r="AB578" s="176"/>
    </row>
    <row r="579" spans="1:28" s="75" customFormat="1" ht="14.4">
      <c r="A579" s="403" t="s">
        <v>17144</v>
      </c>
      <c r="B579" s="365" t="str">
        <f t="shared" si="16"/>
        <v>35</v>
      </c>
      <c r="C579" s="74" t="str">
        <f t="shared" si="17"/>
        <v>35045</v>
      </c>
      <c r="D579" s="74" t="str">
        <f>VLOOKUP(C579,fips_xref!$A$5:$B$16,2,FALSE)</f>
        <v>San Juan</v>
      </c>
      <c r="E579" s="74" t="s">
        <v>17370</v>
      </c>
      <c r="F579" s="348">
        <v>1367</v>
      </c>
      <c r="G579" s="348" t="s">
        <v>17244</v>
      </c>
      <c r="H579" s="348">
        <v>16</v>
      </c>
      <c r="I579" s="348" t="s">
        <v>17511</v>
      </c>
      <c r="J579" s="351">
        <v>36.917096999999998</v>
      </c>
      <c r="K579" s="351">
        <v>-107.494325</v>
      </c>
      <c r="L579" s="348" t="s">
        <v>17531</v>
      </c>
      <c r="M579" s="348"/>
      <c r="N579" s="348">
        <v>3.0480000972747798</v>
      </c>
      <c r="O579" s="348">
        <v>588.71002197265602</v>
      </c>
      <c r="P579" s="348">
        <v>1.85927999019623</v>
      </c>
      <c r="Q579" s="348">
        <v>0.30480000000000002</v>
      </c>
      <c r="R579" s="348" t="s">
        <v>17247</v>
      </c>
      <c r="S579" s="351">
        <v>0</v>
      </c>
      <c r="T579" s="351">
        <v>1920.54736328125</v>
      </c>
      <c r="U579" s="348" t="s">
        <v>18</v>
      </c>
      <c r="V579" s="348" t="s">
        <v>394</v>
      </c>
      <c r="W579" s="358">
        <v>0</v>
      </c>
      <c r="X579" s="354">
        <v>1.2</v>
      </c>
      <c r="Y579" s="354">
        <v>0</v>
      </c>
      <c r="Z579" s="354">
        <v>0</v>
      </c>
      <c r="AA579" s="359">
        <v>0</v>
      </c>
      <c r="AB579" s="176"/>
    </row>
    <row r="580" spans="1:28" s="75" customFormat="1" ht="14.4">
      <c r="A580" s="403" t="s">
        <v>17144</v>
      </c>
      <c r="B580" s="365" t="str">
        <f t="shared" si="16"/>
        <v>35</v>
      </c>
      <c r="C580" s="74" t="str">
        <f t="shared" si="17"/>
        <v>35045</v>
      </c>
      <c r="D580" s="74" t="str">
        <f>VLOOKUP(C580,fips_xref!$A$5:$B$16,2,FALSE)</f>
        <v>San Juan</v>
      </c>
      <c r="E580" s="74" t="s">
        <v>17370</v>
      </c>
      <c r="F580" s="348">
        <v>1367</v>
      </c>
      <c r="G580" s="348" t="s">
        <v>17244</v>
      </c>
      <c r="H580" s="348">
        <v>17</v>
      </c>
      <c r="I580" s="348" t="s">
        <v>17511</v>
      </c>
      <c r="J580" s="351">
        <v>36.917096999999998</v>
      </c>
      <c r="K580" s="351">
        <v>-107.494325</v>
      </c>
      <c r="L580" s="348" t="s">
        <v>17531</v>
      </c>
      <c r="M580" s="348"/>
      <c r="N580" s="348">
        <v>3.0480000972747798</v>
      </c>
      <c r="O580" s="348">
        <v>588.71002197265602</v>
      </c>
      <c r="P580" s="348">
        <v>1.85927999019623</v>
      </c>
      <c r="Q580" s="348">
        <v>0.30480000000000002</v>
      </c>
      <c r="R580" s="348" t="s">
        <v>17247</v>
      </c>
      <c r="S580" s="351">
        <v>0</v>
      </c>
      <c r="T580" s="351">
        <v>1920.54736328125</v>
      </c>
      <c r="U580" s="348" t="s">
        <v>18</v>
      </c>
      <c r="V580" s="348" t="s">
        <v>394</v>
      </c>
      <c r="W580" s="358">
        <v>0</v>
      </c>
      <c r="X580" s="354">
        <v>1</v>
      </c>
      <c r="Y580" s="354">
        <v>0</v>
      </c>
      <c r="Z580" s="354">
        <v>0</v>
      </c>
      <c r="AA580" s="359">
        <v>0</v>
      </c>
      <c r="AB580" s="176"/>
    </row>
    <row r="581" spans="1:28" s="75" customFormat="1" ht="14.4">
      <c r="A581" s="403" t="s">
        <v>17144</v>
      </c>
      <c r="B581" s="365" t="str">
        <f t="shared" si="16"/>
        <v>35</v>
      </c>
      <c r="C581" s="74" t="str">
        <f t="shared" si="17"/>
        <v>35045</v>
      </c>
      <c r="D581" s="74" t="str">
        <f>VLOOKUP(C581,fips_xref!$A$5:$B$16,2,FALSE)</f>
        <v>San Juan</v>
      </c>
      <c r="E581" s="74" t="s">
        <v>17370</v>
      </c>
      <c r="F581" s="348">
        <v>1367</v>
      </c>
      <c r="G581" s="348" t="s">
        <v>17249</v>
      </c>
      <c r="H581" s="348">
        <v>2</v>
      </c>
      <c r="I581" s="348" t="s">
        <v>17321</v>
      </c>
      <c r="J581" s="351">
        <v>36.917028000000002</v>
      </c>
      <c r="K581" s="351">
        <v>-107.49550000000001</v>
      </c>
      <c r="L581" s="348" t="s">
        <v>17531</v>
      </c>
      <c r="M581" s="348"/>
      <c r="N581" s="348">
        <v>0</v>
      </c>
      <c r="O581" s="348">
        <v>0</v>
      </c>
      <c r="P581" s="348">
        <v>0</v>
      </c>
      <c r="Q581" s="348">
        <v>0</v>
      </c>
      <c r="R581" s="348">
        <v>0</v>
      </c>
      <c r="S581" s="351">
        <v>0</v>
      </c>
      <c r="T581" s="351">
        <v>1928.44653320313</v>
      </c>
      <c r="U581" s="348" t="s">
        <v>18</v>
      </c>
      <c r="V581" s="348" t="s">
        <v>403</v>
      </c>
      <c r="W581" s="358">
        <v>0</v>
      </c>
      <c r="X581" s="354">
        <v>0.4</v>
      </c>
      <c r="Y581" s="354">
        <v>0</v>
      </c>
      <c r="Z581" s="354">
        <v>0</v>
      </c>
      <c r="AA581" s="359">
        <v>0</v>
      </c>
      <c r="AB581" s="176"/>
    </row>
    <row r="582" spans="1:28" s="75" customFormat="1" ht="14.4">
      <c r="A582" s="403" t="s">
        <v>17144</v>
      </c>
      <c r="B582" s="365" t="str">
        <f t="shared" ref="B582:B701" si="18">LEFT(C582,2)</f>
        <v>35</v>
      </c>
      <c r="C582" s="74" t="str">
        <f t="shared" ref="C582:C585" si="19">35&amp;E582</f>
        <v>35045</v>
      </c>
      <c r="D582" s="74" t="str">
        <f>VLOOKUP(C582,fips_xref!$A$5:$B$16,2,FALSE)</f>
        <v>San Juan</v>
      </c>
      <c r="E582" s="74" t="s">
        <v>17370</v>
      </c>
      <c r="F582" s="348">
        <v>1367</v>
      </c>
      <c r="G582" s="348" t="s">
        <v>17249</v>
      </c>
      <c r="H582" s="348">
        <v>3</v>
      </c>
      <c r="I582" s="348" t="s">
        <v>17481</v>
      </c>
      <c r="J582" s="351">
        <v>36.917028000000002</v>
      </c>
      <c r="K582" s="351">
        <v>-107.49550000000001</v>
      </c>
      <c r="L582" s="348" t="s">
        <v>17531</v>
      </c>
      <c r="M582" s="348"/>
      <c r="N582" s="348">
        <v>0</v>
      </c>
      <c r="O582" s="348">
        <v>0</v>
      </c>
      <c r="P582" s="348">
        <v>0</v>
      </c>
      <c r="Q582" s="348">
        <v>0</v>
      </c>
      <c r="R582" s="348">
        <v>0</v>
      </c>
      <c r="S582" s="351">
        <v>0</v>
      </c>
      <c r="T582" s="351">
        <v>1928.44653320313</v>
      </c>
      <c r="U582" s="348" t="s">
        <v>18</v>
      </c>
      <c r="V582" s="348" t="s">
        <v>403</v>
      </c>
      <c r="W582" s="358">
        <v>0</v>
      </c>
      <c r="X582" s="354">
        <v>0.2</v>
      </c>
      <c r="Y582" s="354">
        <v>0</v>
      </c>
      <c r="Z582" s="354">
        <v>0</v>
      </c>
      <c r="AA582" s="359">
        <v>0</v>
      </c>
      <c r="AB582" s="176"/>
    </row>
    <row r="583" spans="1:28" s="75" customFormat="1" ht="27">
      <c r="A583" s="403" t="s">
        <v>17144</v>
      </c>
      <c r="B583" s="365" t="str">
        <f t="shared" si="18"/>
        <v>35</v>
      </c>
      <c r="C583" s="74" t="str">
        <f t="shared" si="19"/>
        <v>35045</v>
      </c>
      <c r="D583" s="74" t="str">
        <f>VLOOKUP(C583,fips_xref!$A$5:$B$16,2,FALSE)</f>
        <v>San Juan</v>
      </c>
      <c r="E583" s="74" t="s">
        <v>17370</v>
      </c>
      <c r="F583" s="348">
        <v>1374</v>
      </c>
      <c r="G583" s="348" t="s">
        <v>17244</v>
      </c>
      <c r="H583" s="348">
        <v>1</v>
      </c>
      <c r="I583" s="348" t="s">
        <v>17532</v>
      </c>
      <c r="J583" s="351">
        <v>36.841298000000002</v>
      </c>
      <c r="K583" s="351">
        <v>-107.95748500000001</v>
      </c>
      <c r="L583" s="348" t="s">
        <v>17533</v>
      </c>
      <c r="M583" s="348"/>
      <c r="N583" s="348">
        <v>7.3151998519897496</v>
      </c>
      <c r="O583" s="348">
        <v>769.260009765625</v>
      </c>
      <c r="P583" s="348">
        <v>36.576000213622997</v>
      </c>
      <c r="Q583" s="348">
        <v>0.30480000000000002</v>
      </c>
      <c r="R583" s="348" t="s">
        <v>17247</v>
      </c>
      <c r="S583" s="351">
        <v>0</v>
      </c>
      <c r="T583" s="351">
        <v>1820.64123535156</v>
      </c>
      <c r="U583" s="348" t="s">
        <v>18</v>
      </c>
      <c r="V583" s="348" t="s">
        <v>391</v>
      </c>
      <c r="W583" s="358">
        <v>4.8</v>
      </c>
      <c r="X583" s="354">
        <v>3</v>
      </c>
      <c r="Y583" s="354">
        <v>4.8</v>
      </c>
      <c r="Z583" s="354">
        <v>0</v>
      </c>
      <c r="AA583" s="359">
        <v>0.1</v>
      </c>
      <c r="AB583" s="176"/>
    </row>
    <row r="584" spans="1:28" s="75" customFormat="1" ht="14.4">
      <c r="A584" s="403" t="s">
        <v>17144</v>
      </c>
      <c r="B584" s="365" t="str">
        <f t="shared" si="18"/>
        <v>35</v>
      </c>
      <c r="C584" s="74" t="str">
        <f t="shared" si="19"/>
        <v>35045</v>
      </c>
      <c r="D584" s="74" t="str">
        <f>VLOOKUP(C584,fips_xref!$A$5:$B$16,2,FALSE)</f>
        <v>San Juan</v>
      </c>
      <c r="E584" s="74" t="s">
        <v>17370</v>
      </c>
      <c r="F584" s="348">
        <v>1374</v>
      </c>
      <c r="G584" s="348" t="s">
        <v>17244</v>
      </c>
      <c r="H584" s="348">
        <v>5</v>
      </c>
      <c r="I584" s="348" t="s">
        <v>17534</v>
      </c>
      <c r="J584" s="351">
        <v>36.841298000000002</v>
      </c>
      <c r="K584" s="351">
        <v>-107.95748500000001</v>
      </c>
      <c r="L584" s="348" t="s">
        <v>17533</v>
      </c>
      <c r="M584" s="348"/>
      <c r="N584" s="348">
        <v>0</v>
      </c>
      <c r="O584" s="348">
        <v>0</v>
      </c>
      <c r="P584" s="348">
        <v>0</v>
      </c>
      <c r="Q584" s="348">
        <v>0</v>
      </c>
      <c r="R584" s="348">
        <v>0</v>
      </c>
      <c r="S584" s="351">
        <v>0</v>
      </c>
      <c r="T584" s="351">
        <v>1820.64123535156</v>
      </c>
      <c r="U584" s="348" t="s">
        <v>18</v>
      </c>
      <c r="V584" s="348" t="s">
        <v>395</v>
      </c>
      <c r="W584" s="358">
        <v>0</v>
      </c>
      <c r="X584" s="354">
        <v>2.5</v>
      </c>
      <c r="Y584" s="354">
        <v>0</v>
      </c>
      <c r="Z584" s="354">
        <v>0</v>
      </c>
      <c r="AA584" s="359">
        <v>0</v>
      </c>
      <c r="AB584" s="176"/>
    </row>
    <row r="585" spans="1:28" s="75" customFormat="1" ht="27">
      <c r="A585" s="403" t="s">
        <v>17144</v>
      </c>
      <c r="B585" s="365" t="str">
        <f t="shared" si="18"/>
        <v>35</v>
      </c>
      <c r="C585" s="74" t="str">
        <f t="shared" si="19"/>
        <v>35045</v>
      </c>
      <c r="D585" s="74" t="str">
        <f>VLOOKUP(C585,fips_xref!$A$5:$B$16,2,FALSE)</f>
        <v>San Juan</v>
      </c>
      <c r="E585" s="74" t="s">
        <v>17370</v>
      </c>
      <c r="F585" s="348">
        <v>1374</v>
      </c>
      <c r="G585" s="348" t="s">
        <v>17244</v>
      </c>
      <c r="H585" s="348">
        <v>12</v>
      </c>
      <c r="I585" s="348" t="s">
        <v>17535</v>
      </c>
      <c r="J585" s="351">
        <v>36.841298000000002</v>
      </c>
      <c r="K585" s="351">
        <v>-107.95748500000001</v>
      </c>
      <c r="L585" s="348" t="s">
        <v>17533</v>
      </c>
      <c r="M585" s="348"/>
      <c r="N585" s="348">
        <v>6.7055997848510698</v>
      </c>
      <c r="O585" s="348">
        <v>645.92999267578102</v>
      </c>
      <c r="P585" s="348">
        <v>47.853599548339801</v>
      </c>
      <c r="Q585" s="348">
        <v>0.31089600000000001</v>
      </c>
      <c r="R585" s="348" t="s">
        <v>17247</v>
      </c>
      <c r="S585" s="351">
        <v>0</v>
      </c>
      <c r="T585" s="351">
        <v>1820.64123535156</v>
      </c>
      <c r="U585" s="348" t="s">
        <v>18</v>
      </c>
      <c r="V585" s="348" t="s">
        <v>392</v>
      </c>
      <c r="W585" s="358">
        <v>5.4</v>
      </c>
      <c r="X585" s="354">
        <v>2.6</v>
      </c>
      <c r="Y585" s="354">
        <v>10.8</v>
      </c>
      <c r="Z585" s="354">
        <v>0</v>
      </c>
      <c r="AA585" s="359">
        <v>0.1</v>
      </c>
      <c r="AB585" s="176"/>
    </row>
    <row r="586" spans="1:28" s="75" customFormat="1" ht="27">
      <c r="A586" s="403" t="s">
        <v>17144</v>
      </c>
      <c r="B586" s="365" t="str">
        <f t="shared" ref="B586:B639" si="20">LEFT(C586,2)</f>
        <v>35</v>
      </c>
      <c r="C586" s="74" t="str">
        <f t="shared" ref="C586:C639" si="21">35&amp;E586</f>
        <v>35045</v>
      </c>
      <c r="D586" s="74" t="str">
        <f>VLOOKUP(C586,fips_xref!$A$5:$B$16,2,FALSE)</f>
        <v>San Juan</v>
      </c>
      <c r="E586" s="74" t="s">
        <v>17370</v>
      </c>
      <c r="F586" s="348">
        <v>1374</v>
      </c>
      <c r="G586" s="348" t="s">
        <v>17244</v>
      </c>
      <c r="H586" s="348">
        <v>13</v>
      </c>
      <c r="I586" s="348" t="s">
        <v>17535</v>
      </c>
      <c r="J586" s="351">
        <v>36.841298000000002</v>
      </c>
      <c r="K586" s="351">
        <v>-107.95748500000001</v>
      </c>
      <c r="L586" s="348" t="s">
        <v>17533</v>
      </c>
      <c r="M586" s="348"/>
      <c r="N586" s="348">
        <v>6.7055997848510698</v>
      </c>
      <c r="O586" s="348">
        <v>645.92999267578102</v>
      </c>
      <c r="P586" s="348">
        <v>47.853599548339801</v>
      </c>
      <c r="Q586" s="348">
        <v>0.31089600000000001</v>
      </c>
      <c r="R586" s="348" t="s">
        <v>17247</v>
      </c>
      <c r="S586" s="351">
        <v>0</v>
      </c>
      <c r="T586" s="351">
        <v>1820.64123535156</v>
      </c>
      <c r="U586" s="348" t="s">
        <v>18</v>
      </c>
      <c r="V586" s="348" t="s">
        <v>392</v>
      </c>
      <c r="W586" s="358">
        <v>15.1</v>
      </c>
      <c r="X586" s="354">
        <v>3.6</v>
      </c>
      <c r="Y586" s="354">
        <v>2.1</v>
      </c>
      <c r="Z586" s="354">
        <v>0</v>
      </c>
      <c r="AA586" s="359">
        <v>0.4</v>
      </c>
      <c r="AB586" s="176"/>
    </row>
    <row r="587" spans="1:28" s="75" customFormat="1" ht="27">
      <c r="A587" s="403" t="s">
        <v>17144</v>
      </c>
      <c r="B587" s="365" t="str">
        <f t="shared" si="20"/>
        <v>35</v>
      </c>
      <c r="C587" s="74" t="str">
        <f t="shared" si="21"/>
        <v>35045</v>
      </c>
      <c r="D587" s="74" t="str">
        <f>VLOOKUP(C587,fips_xref!$A$5:$B$16,2,FALSE)</f>
        <v>San Juan</v>
      </c>
      <c r="E587" s="74" t="s">
        <v>17370</v>
      </c>
      <c r="F587" s="348">
        <v>1374</v>
      </c>
      <c r="G587" s="348" t="s">
        <v>17244</v>
      </c>
      <c r="H587" s="348">
        <v>14</v>
      </c>
      <c r="I587" s="348" t="s">
        <v>17535</v>
      </c>
      <c r="J587" s="351">
        <v>36.841298000000002</v>
      </c>
      <c r="K587" s="351">
        <v>-107.95748500000001</v>
      </c>
      <c r="L587" s="348" t="s">
        <v>17533</v>
      </c>
      <c r="M587" s="348"/>
      <c r="N587" s="348">
        <v>6.7055997848510698</v>
      </c>
      <c r="O587" s="348">
        <v>645.92999267578102</v>
      </c>
      <c r="P587" s="348">
        <v>47.853599548339801</v>
      </c>
      <c r="Q587" s="348">
        <v>0.31089600000000001</v>
      </c>
      <c r="R587" s="348" t="s">
        <v>17247</v>
      </c>
      <c r="S587" s="351">
        <v>0</v>
      </c>
      <c r="T587" s="351">
        <v>1820.64123535156</v>
      </c>
      <c r="U587" s="348" t="s">
        <v>18</v>
      </c>
      <c r="V587" s="348" t="s">
        <v>392</v>
      </c>
      <c r="W587" s="358">
        <v>18.899999999999999</v>
      </c>
      <c r="X587" s="354">
        <v>4.5</v>
      </c>
      <c r="Y587" s="354">
        <v>2.6</v>
      </c>
      <c r="Z587" s="354">
        <v>0</v>
      </c>
      <c r="AA587" s="359">
        <v>0.5</v>
      </c>
      <c r="AB587" s="176"/>
    </row>
    <row r="588" spans="1:28" s="75" customFormat="1" ht="27">
      <c r="A588" s="403" t="s">
        <v>17144</v>
      </c>
      <c r="B588" s="365" t="str">
        <f t="shared" si="20"/>
        <v>35</v>
      </c>
      <c r="C588" s="74" t="str">
        <f t="shared" si="21"/>
        <v>35045</v>
      </c>
      <c r="D588" s="74" t="str">
        <f>VLOOKUP(C588,fips_xref!$A$5:$B$16,2,FALSE)</f>
        <v>San Juan</v>
      </c>
      <c r="E588" s="74" t="s">
        <v>17370</v>
      </c>
      <c r="F588" s="348">
        <v>1374</v>
      </c>
      <c r="G588" s="348" t="s">
        <v>17249</v>
      </c>
      <c r="H588" s="348">
        <v>1</v>
      </c>
      <c r="I588" s="348" t="s">
        <v>17536</v>
      </c>
      <c r="J588" s="351">
        <v>36.841298000000002</v>
      </c>
      <c r="K588" s="351">
        <v>-107.95748500000001</v>
      </c>
      <c r="L588" s="348" t="s">
        <v>17533</v>
      </c>
      <c r="M588" s="348"/>
      <c r="N588" s="348">
        <v>0</v>
      </c>
      <c r="O588" s="348">
        <v>0</v>
      </c>
      <c r="P588" s="348">
        <v>0</v>
      </c>
      <c r="Q588" s="348">
        <v>0</v>
      </c>
      <c r="R588" s="348">
        <v>0</v>
      </c>
      <c r="S588" s="351">
        <v>0</v>
      </c>
      <c r="T588" s="351">
        <v>1820.64123535156</v>
      </c>
      <c r="U588" s="348" t="s">
        <v>18</v>
      </c>
      <c r="V588" s="348" t="s">
        <v>397</v>
      </c>
      <c r="W588" s="358">
        <v>0</v>
      </c>
      <c r="X588" s="354">
        <v>3.6</v>
      </c>
      <c r="Y588" s="354">
        <v>0</v>
      </c>
      <c r="Z588" s="354">
        <v>0</v>
      </c>
      <c r="AA588" s="359">
        <v>0</v>
      </c>
      <c r="AB588" s="176"/>
    </row>
    <row r="589" spans="1:28" s="75" customFormat="1" ht="14.4">
      <c r="A589" s="403" t="s">
        <v>17144</v>
      </c>
      <c r="B589" s="365" t="str">
        <f t="shared" si="20"/>
        <v>35</v>
      </c>
      <c r="C589" s="74" t="str">
        <f t="shared" si="21"/>
        <v>35045</v>
      </c>
      <c r="D589" s="74" t="str">
        <f>VLOOKUP(C589,fips_xref!$A$5:$B$16,2,FALSE)</f>
        <v>San Juan</v>
      </c>
      <c r="E589" s="74" t="s">
        <v>17370</v>
      </c>
      <c r="F589" s="348">
        <v>1374</v>
      </c>
      <c r="G589" s="348" t="s">
        <v>17249</v>
      </c>
      <c r="H589" s="348">
        <v>9</v>
      </c>
      <c r="I589" s="348" t="s">
        <v>17481</v>
      </c>
      <c r="J589" s="351">
        <v>36.841777999999998</v>
      </c>
      <c r="K589" s="351">
        <v>-107.957628</v>
      </c>
      <c r="L589" s="348" t="s">
        <v>17533</v>
      </c>
      <c r="M589" s="348"/>
      <c r="N589" s="348">
        <v>0</v>
      </c>
      <c r="O589" s="348">
        <v>0</v>
      </c>
      <c r="P589" s="348">
        <v>0</v>
      </c>
      <c r="Q589" s="348">
        <v>0</v>
      </c>
      <c r="R589" s="348">
        <v>0</v>
      </c>
      <c r="S589" s="351">
        <v>0</v>
      </c>
      <c r="T589" s="351">
        <v>1819.88916015625</v>
      </c>
      <c r="U589" s="348" t="s">
        <v>18</v>
      </c>
      <c r="V589" s="348" t="s">
        <v>403</v>
      </c>
      <c r="W589" s="358">
        <v>0</v>
      </c>
      <c r="X589" s="354">
        <v>0.8</v>
      </c>
      <c r="Y589" s="354">
        <v>0</v>
      </c>
      <c r="Z589" s="354">
        <v>0</v>
      </c>
      <c r="AA589" s="359">
        <v>0</v>
      </c>
      <c r="AB589" s="176"/>
    </row>
    <row r="590" spans="1:28" s="75" customFormat="1" ht="27">
      <c r="A590" s="403" t="s">
        <v>17144</v>
      </c>
      <c r="B590" s="365" t="str">
        <f t="shared" si="20"/>
        <v>35</v>
      </c>
      <c r="C590" s="74" t="str">
        <f t="shared" si="21"/>
        <v>35045</v>
      </c>
      <c r="D590" s="74" t="str">
        <f>VLOOKUP(C590,fips_xref!$A$5:$B$16,2,FALSE)</f>
        <v>San Juan</v>
      </c>
      <c r="E590" s="74" t="s">
        <v>17370</v>
      </c>
      <c r="F590" s="348">
        <v>1374</v>
      </c>
      <c r="G590" s="348" t="s">
        <v>17249</v>
      </c>
      <c r="H590" s="348">
        <v>10</v>
      </c>
      <c r="I590" s="348" t="s">
        <v>17537</v>
      </c>
      <c r="J590" s="351">
        <v>36.841777999999998</v>
      </c>
      <c r="K590" s="351">
        <v>-107.957628</v>
      </c>
      <c r="L590" s="348" t="s">
        <v>17533</v>
      </c>
      <c r="M590" s="348"/>
      <c r="N590" s="348">
        <v>0</v>
      </c>
      <c r="O590" s="348">
        <v>0</v>
      </c>
      <c r="P590" s="348">
        <v>0</v>
      </c>
      <c r="Q590" s="348">
        <v>0</v>
      </c>
      <c r="R590" s="348">
        <v>0</v>
      </c>
      <c r="S590" s="351">
        <v>0</v>
      </c>
      <c r="T590" s="351">
        <v>1819.88916015625</v>
      </c>
      <c r="U590" s="348" t="s">
        <v>18</v>
      </c>
      <c r="V590" s="348" t="s">
        <v>403</v>
      </c>
      <c r="W590" s="358">
        <v>0</v>
      </c>
      <c r="X590" s="354">
        <v>9.6999999999999993</v>
      </c>
      <c r="Y590" s="354">
        <v>0</v>
      </c>
      <c r="Z590" s="354">
        <v>0</v>
      </c>
      <c r="AA590" s="359">
        <v>0</v>
      </c>
      <c r="AB590" s="176"/>
    </row>
    <row r="591" spans="1:28" s="75" customFormat="1" ht="27">
      <c r="A591" s="403" t="s">
        <v>17144</v>
      </c>
      <c r="B591" s="365" t="str">
        <f t="shared" si="20"/>
        <v>35</v>
      </c>
      <c r="C591" s="74" t="str">
        <f t="shared" si="21"/>
        <v>35045</v>
      </c>
      <c r="D591" s="74" t="str">
        <f>VLOOKUP(C591,fips_xref!$A$5:$B$16,2,FALSE)</f>
        <v>San Juan</v>
      </c>
      <c r="E591" s="74" t="s">
        <v>17370</v>
      </c>
      <c r="F591" s="348">
        <v>1423</v>
      </c>
      <c r="G591" s="348" t="s">
        <v>17244</v>
      </c>
      <c r="H591" s="348">
        <v>1</v>
      </c>
      <c r="I591" s="348" t="s">
        <v>17538</v>
      </c>
      <c r="J591" s="351">
        <v>36.987029</v>
      </c>
      <c r="K591" s="351">
        <v>-107.777841</v>
      </c>
      <c r="L591" s="348" t="s">
        <v>17539</v>
      </c>
      <c r="M591" s="348"/>
      <c r="N591" s="348">
        <v>13.7159996032715</v>
      </c>
      <c r="O591" s="348">
        <v>683.15002441406295</v>
      </c>
      <c r="P591" s="348">
        <v>35.356800079345703</v>
      </c>
      <c r="Q591" s="348">
        <v>0.67056000000000004</v>
      </c>
      <c r="R591" s="348" t="s">
        <v>17247</v>
      </c>
      <c r="S591" s="351">
        <v>0</v>
      </c>
      <c r="T591" s="351">
        <v>2099.60864257813</v>
      </c>
      <c r="U591" s="348" t="s">
        <v>213</v>
      </c>
      <c r="V591" s="348" t="s">
        <v>392</v>
      </c>
      <c r="W591" s="358">
        <v>15.581</v>
      </c>
      <c r="X591" s="354">
        <v>3.1779999999999999</v>
      </c>
      <c r="Y591" s="354">
        <v>14.802</v>
      </c>
      <c r="Z591" s="354">
        <v>1.6E-2</v>
      </c>
      <c r="AA591" s="359">
        <v>0.26700000000000002</v>
      </c>
      <c r="AB591" s="176"/>
    </row>
    <row r="592" spans="1:28" s="75" customFormat="1" ht="27">
      <c r="A592" s="403" t="s">
        <v>17144</v>
      </c>
      <c r="B592" s="365" t="str">
        <f t="shared" si="20"/>
        <v>35</v>
      </c>
      <c r="C592" s="74" t="str">
        <f t="shared" si="21"/>
        <v>35045</v>
      </c>
      <c r="D592" s="74" t="str">
        <f>VLOOKUP(C592,fips_xref!$A$5:$B$16,2,FALSE)</f>
        <v>San Juan</v>
      </c>
      <c r="E592" s="74" t="s">
        <v>17370</v>
      </c>
      <c r="F592" s="348">
        <v>1423</v>
      </c>
      <c r="G592" s="348" t="s">
        <v>17244</v>
      </c>
      <c r="H592" s="348">
        <v>2</v>
      </c>
      <c r="I592" s="348" t="s">
        <v>17538</v>
      </c>
      <c r="J592" s="351">
        <v>36.987029</v>
      </c>
      <c r="K592" s="351">
        <v>-107.777841</v>
      </c>
      <c r="L592" s="348" t="s">
        <v>17539</v>
      </c>
      <c r="M592" s="348"/>
      <c r="N592" s="348">
        <v>13.7159996032715</v>
      </c>
      <c r="O592" s="348">
        <v>683.15002441406295</v>
      </c>
      <c r="P592" s="348">
        <v>35.356800079345703</v>
      </c>
      <c r="Q592" s="348">
        <v>0.67056000000000004</v>
      </c>
      <c r="R592" s="348" t="s">
        <v>17247</v>
      </c>
      <c r="S592" s="351">
        <v>0</v>
      </c>
      <c r="T592" s="351">
        <v>2099.60864257813</v>
      </c>
      <c r="U592" s="348" t="s">
        <v>213</v>
      </c>
      <c r="V592" s="348" t="s">
        <v>392</v>
      </c>
      <c r="W592" s="358">
        <v>17.385000000000002</v>
      </c>
      <c r="X592" s="354">
        <v>3.5470000000000002</v>
      </c>
      <c r="Y592" s="354">
        <v>16.515999999999998</v>
      </c>
      <c r="Z592" s="354">
        <v>1.7000000000000001E-2</v>
      </c>
      <c r="AA592" s="359">
        <v>0.29799999999999999</v>
      </c>
      <c r="AB592" s="176"/>
    </row>
    <row r="593" spans="1:28" s="75" customFormat="1" ht="27">
      <c r="A593" s="403" t="s">
        <v>17144</v>
      </c>
      <c r="B593" s="365" t="str">
        <f t="shared" si="20"/>
        <v>35</v>
      </c>
      <c r="C593" s="74" t="str">
        <f t="shared" si="21"/>
        <v>35045</v>
      </c>
      <c r="D593" s="74" t="str">
        <f>VLOOKUP(C593,fips_xref!$A$5:$B$16,2,FALSE)</f>
        <v>San Juan</v>
      </c>
      <c r="E593" s="74" t="s">
        <v>17370</v>
      </c>
      <c r="F593" s="348">
        <v>1423</v>
      </c>
      <c r="G593" s="348" t="s">
        <v>17244</v>
      </c>
      <c r="H593" s="348">
        <v>3</v>
      </c>
      <c r="I593" s="348" t="s">
        <v>17540</v>
      </c>
      <c r="J593" s="351">
        <v>36.987029</v>
      </c>
      <c r="K593" s="351">
        <v>-107.777841</v>
      </c>
      <c r="L593" s="348" t="s">
        <v>17539</v>
      </c>
      <c r="M593" s="348"/>
      <c r="N593" s="348">
        <v>11.277600288391101</v>
      </c>
      <c r="O593" s="348">
        <v>477.58999633789102</v>
      </c>
      <c r="P593" s="348">
        <v>2.4384000301361102</v>
      </c>
      <c r="Q593" s="348">
        <v>0.71018400000000004</v>
      </c>
      <c r="R593" s="348" t="s">
        <v>17247</v>
      </c>
      <c r="S593" s="351">
        <v>0</v>
      </c>
      <c r="T593" s="351">
        <v>2099.60864257813</v>
      </c>
      <c r="U593" s="348" t="s">
        <v>213</v>
      </c>
      <c r="V593" s="348" t="s">
        <v>404</v>
      </c>
      <c r="W593" s="358">
        <v>2.1880000000000002</v>
      </c>
      <c r="X593" s="354">
        <v>0</v>
      </c>
      <c r="Y593" s="354">
        <v>1.8380000000000001</v>
      </c>
      <c r="Z593" s="354">
        <v>1.2999999999999999E-2</v>
      </c>
      <c r="AA593" s="359">
        <v>0.16600000000000001</v>
      </c>
      <c r="AB593" s="176"/>
    </row>
    <row r="594" spans="1:28" s="75" customFormat="1" ht="27">
      <c r="A594" s="403" t="s">
        <v>17144</v>
      </c>
      <c r="B594" s="365" t="str">
        <f t="shared" si="20"/>
        <v>35</v>
      </c>
      <c r="C594" s="74" t="str">
        <f t="shared" si="21"/>
        <v>35045</v>
      </c>
      <c r="D594" s="74" t="str">
        <f>VLOOKUP(C594,fips_xref!$A$5:$B$16,2,FALSE)</f>
        <v>San Juan</v>
      </c>
      <c r="E594" s="74" t="s">
        <v>17370</v>
      </c>
      <c r="F594" s="348">
        <v>1423</v>
      </c>
      <c r="G594" s="348" t="s">
        <v>17244</v>
      </c>
      <c r="H594" s="348">
        <v>4</v>
      </c>
      <c r="I594" s="348" t="s">
        <v>17540</v>
      </c>
      <c r="J594" s="351">
        <v>36.987029</v>
      </c>
      <c r="K594" s="351">
        <v>-107.777841</v>
      </c>
      <c r="L594" s="348" t="s">
        <v>17539</v>
      </c>
      <c r="M594" s="348"/>
      <c r="N594" s="348">
        <v>11.277600288391101</v>
      </c>
      <c r="O594" s="348">
        <v>477.58999633789102</v>
      </c>
      <c r="P594" s="348">
        <v>2.4384000301361102</v>
      </c>
      <c r="Q594" s="348">
        <v>0.71018400000000004</v>
      </c>
      <c r="R594" s="348" t="s">
        <v>17247</v>
      </c>
      <c r="S594" s="351">
        <v>0</v>
      </c>
      <c r="T594" s="351">
        <v>2099.60864257813</v>
      </c>
      <c r="U594" s="348" t="s">
        <v>213</v>
      </c>
      <c r="V594" s="348" t="s">
        <v>404</v>
      </c>
      <c r="W594" s="358">
        <v>2.1880000000000002</v>
      </c>
      <c r="X594" s="354">
        <v>0</v>
      </c>
      <c r="Y594" s="354">
        <v>1.8380000000000001</v>
      </c>
      <c r="Z594" s="354">
        <v>1.2999999999999999E-2</v>
      </c>
      <c r="AA594" s="359">
        <v>0.16600000000000001</v>
      </c>
      <c r="AB594" s="176"/>
    </row>
    <row r="595" spans="1:28" s="75" customFormat="1" ht="27">
      <c r="A595" s="403" t="s">
        <v>17144</v>
      </c>
      <c r="B595" s="365" t="str">
        <f t="shared" si="20"/>
        <v>35</v>
      </c>
      <c r="C595" s="74" t="str">
        <f t="shared" si="21"/>
        <v>35045</v>
      </c>
      <c r="D595" s="74" t="str">
        <f>VLOOKUP(C595,fips_xref!$A$5:$B$16,2,FALSE)</f>
        <v>San Juan</v>
      </c>
      <c r="E595" s="74" t="s">
        <v>17370</v>
      </c>
      <c r="F595" s="348">
        <v>1423</v>
      </c>
      <c r="G595" s="348" t="s">
        <v>17244</v>
      </c>
      <c r="H595" s="348">
        <v>5</v>
      </c>
      <c r="I595" s="348" t="s">
        <v>17541</v>
      </c>
      <c r="J595" s="351">
        <v>36.987499999999997</v>
      </c>
      <c r="K595" s="351">
        <v>-107.777778</v>
      </c>
      <c r="L595" s="348" t="s">
        <v>17539</v>
      </c>
      <c r="M595" s="348"/>
      <c r="N595" s="348">
        <v>3.6575999259948699</v>
      </c>
      <c r="O595" s="348">
        <v>533.15002441406295</v>
      </c>
      <c r="P595" s="348">
        <v>1.21920001506805</v>
      </c>
      <c r="Q595" s="348">
        <v>0.30480000000000002</v>
      </c>
      <c r="R595" s="348" t="s">
        <v>17247</v>
      </c>
      <c r="S595" s="351">
        <v>0</v>
      </c>
      <c r="T595" s="351">
        <v>2097.14501953125</v>
      </c>
      <c r="U595" s="348" t="s">
        <v>213</v>
      </c>
      <c r="V595" s="348" t="s">
        <v>389</v>
      </c>
      <c r="W595" s="358">
        <v>0</v>
      </c>
      <c r="X595" s="354">
        <v>4.4459999999999997</v>
      </c>
      <c r="Y595" s="354">
        <v>0</v>
      </c>
      <c r="Z595" s="354">
        <v>0</v>
      </c>
      <c r="AA595" s="359">
        <v>0</v>
      </c>
      <c r="AB595" s="176"/>
    </row>
    <row r="596" spans="1:28" s="75" customFormat="1" ht="27">
      <c r="A596" s="403" t="s">
        <v>17144</v>
      </c>
      <c r="B596" s="365" t="str">
        <f t="shared" si="20"/>
        <v>35</v>
      </c>
      <c r="C596" s="74" t="str">
        <f t="shared" si="21"/>
        <v>35045</v>
      </c>
      <c r="D596" s="74" t="str">
        <f>VLOOKUP(C596,fips_xref!$A$5:$B$16,2,FALSE)</f>
        <v>San Juan</v>
      </c>
      <c r="E596" s="74" t="s">
        <v>17370</v>
      </c>
      <c r="F596" s="348">
        <v>1423</v>
      </c>
      <c r="G596" s="348" t="s">
        <v>17244</v>
      </c>
      <c r="H596" s="348">
        <v>6</v>
      </c>
      <c r="I596" s="348" t="s">
        <v>17540</v>
      </c>
      <c r="J596" s="351">
        <v>36.987499999999997</v>
      </c>
      <c r="K596" s="351">
        <v>-107.777778</v>
      </c>
      <c r="L596" s="348" t="s">
        <v>17539</v>
      </c>
      <c r="M596" s="348"/>
      <c r="N596" s="348">
        <v>12.4968004226685</v>
      </c>
      <c r="O596" s="348">
        <v>533.15002441406295</v>
      </c>
      <c r="P596" s="348">
        <v>5.1816000938415501</v>
      </c>
      <c r="Q596" s="348">
        <v>0.76200000000000001</v>
      </c>
      <c r="R596" s="348" t="s">
        <v>17247</v>
      </c>
      <c r="S596" s="351">
        <v>0</v>
      </c>
      <c r="T596" s="351">
        <v>2097.14501953125</v>
      </c>
      <c r="U596" s="348" t="s">
        <v>213</v>
      </c>
      <c r="V596" s="348" t="s">
        <v>404</v>
      </c>
      <c r="W596" s="358">
        <v>12.087</v>
      </c>
      <c r="X596" s="354">
        <v>0.66500000000000004</v>
      </c>
      <c r="Y596" s="354">
        <v>10.153</v>
      </c>
      <c r="Z596" s="354">
        <v>7.1999999999999995E-2</v>
      </c>
      <c r="AA596" s="359">
        <v>0.91900000000000004</v>
      </c>
      <c r="AB596" s="176"/>
    </row>
    <row r="597" spans="1:28" s="75" customFormat="1" ht="27">
      <c r="A597" s="403" t="s">
        <v>17144</v>
      </c>
      <c r="B597" s="365" t="str">
        <f t="shared" si="20"/>
        <v>35</v>
      </c>
      <c r="C597" s="74" t="str">
        <f t="shared" si="21"/>
        <v>35045</v>
      </c>
      <c r="D597" s="74" t="str">
        <f>VLOOKUP(C597,fips_xref!$A$5:$B$16,2,FALSE)</f>
        <v>San Juan</v>
      </c>
      <c r="E597" s="74" t="s">
        <v>17370</v>
      </c>
      <c r="F597" s="348">
        <v>1423</v>
      </c>
      <c r="G597" s="348" t="s">
        <v>17244</v>
      </c>
      <c r="H597" s="348">
        <v>7</v>
      </c>
      <c r="I597" s="348" t="s">
        <v>17541</v>
      </c>
      <c r="J597" s="351">
        <v>36.987499999999997</v>
      </c>
      <c r="K597" s="351">
        <v>-107.777778</v>
      </c>
      <c r="L597" s="348" t="s">
        <v>17539</v>
      </c>
      <c r="M597" s="348"/>
      <c r="N597" s="348">
        <v>6.0960001945495597</v>
      </c>
      <c r="O597" s="348">
        <v>533.15002441406295</v>
      </c>
      <c r="P597" s="348">
        <v>2.1335999965667698</v>
      </c>
      <c r="Q597" s="348">
        <v>0.30480000000000002</v>
      </c>
      <c r="R597" s="348" t="s">
        <v>17247</v>
      </c>
      <c r="S597" s="351">
        <v>0</v>
      </c>
      <c r="T597" s="351">
        <v>2097.14501953125</v>
      </c>
      <c r="U597" s="348" t="s">
        <v>213</v>
      </c>
      <c r="V597" s="348" t="s">
        <v>389</v>
      </c>
      <c r="W597" s="358">
        <v>0</v>
      </c>
      <c r="X597" s="354">
        <v>1.006</v>
      </c>
      <c r="Y597" s="354">
        <v>0</v>
      </c>
      <c r="Z597" s="354">
        <v>0</v>
      </c>
      <c r="AA597" s="359">
        <v>0</v>
      </c>
      <c r="AB597" s="176"/>
    </row>
    <row r="598" spans="1:28" s="75" customFormat="1" ht="27">
      <c r="A598" s="403" t="s">
        <v>17144</v>
      </c>
      <c r="B598" s="365" t="str">
        <f t="shared" si="20"/>
        <v>35</v>
      </c>
      <c r="C598" s="74" t="str">
        <f t="shared" si="21"/>
        <v>35045</v>
      </c>
      <c r="D598" s="74" t="str">
        <f>VLOOKUP(C598,fips_xref!$A$5:$B$16,2,FALSE)</f>
        <v>San Juan</v>
      </c>
      <c r="E598" s="74" t="s">
        <v>17370</v>
      </c>
      <c r="F598" s="348">
        <v>1423</v>
      </c>
      <c r="G598" s="348" t="s">
        <v>17244</v>
      </c>
      <c r="H598" s="348">
        <v>8</v>
      </c>
      <c r="I598" s="348" t="s">
        <v>17538</v>
      </c>
      <c r="J598" s="351">
        <v>36.987499999999997</v>
      </c>
      <c r="K598" s="351">
        <v>-107.777778</v>
      </c>
      <c r="L598" s="348" t="s">
        <v>17539</v>
      </c>
      <c r="M598" s="348"/>
      <c r="N598" s="348">
        <v>13.7159996032715</v>
      </c>
      <c r="O598" s="348">
        <v>683.15002441406295</v>
      </c>
      <c r="P598" s="348">
        <v>35.356800079345703</v>
      </c>
      <c r="Q598" s="348">
        <v>0.67056000000000004</v>
      </c>
      <c r="R598" s="348" t="s">
        <v>17247</v>
      </c>
      <c r="S598" s="351">
        <v>0</v>
      </c>
      <c r="T598" s="351">
        <v>2097.14501953125</v>
      </c>
      <c r="U598" s="348" t="s">
        <v>213</v>
      </c>
      <c r="V598" s="348" t="s">
        <v>392</v>
      </c>
      <c r="W598" s="358">
        <v>19.452000000000002</v>
      </c>
      <c r="X598" s="354">
        <v>4.28</v>
      </c>
      <c r="Y598" s="354">
        <v>18.48</v>
      </c>
      <c r="Z598" s="354">
        <v>0.02</v>
      </c>
      <c r="AA598" s="359">
        <v>0.33300000000000002</v>
      </c>
      <c r="AB598" s="176"/>
    </row>
    <row r="599" spans="1:28" s="75" customFormat="1" ht="27">
      <c r="A599" s="403" t="s">
        <v>17144</v>
      </c>
      <c r="B599" s="365" t="str">
        <f t="shared" si="20"/>
        <v>35</v>
      </c>
      <c r="C599" s="74" t="str">
        <f t="shared" si="21"/>
        <v>35045</v>
      </c>
      <c r="D599" s="74" t="str">
        <f>VLOOKUP(C599,fips_xref!$A$5:$B$16,2,FALSE)</f>
        <v>San Juan</v>
      </c>
      <c r="E599" s="74" t="s">
        <v>17370</v>
      </c>
      <c r="F599" s="348">
        <v>1423</v>
      </c>
      <c r="G599" s="348" t="s">
        <v>17244</v>
      </c>
      <c r="H599" s="348">
        <v>10</v>
      </c>
      <c r="I599" s="348" t="s">
        <v>17538</v>
      </c>
      <c r="J599" s="351">
        <v>36.987499999999997</v>
      </c>
      <c r="K599" s="351">
        <v>-107.777778</v>
      </c>
      <c r="L599" s="348" t="s">
        <v>17539</v>
      </c>
      <c r="M599" s="348"/>
      <c r="N599" s="348">
        <v>13.7159996032715</v>
      </c>
      <c r="O599" s="348">
        <v>683.15002441406295</v>
      </c>
      <c r="P599" s="348">
        <v>35.356800079345703</v>
      </c>
      <c r="Q599" s="348">
        <v>0.67056000000000004</v>
      </c>
      <c r="R599" s="348" t="s">
        <v>17247</v>
      </c>
      <c r="S599" s="351">
        <v>0</v>
      </c>
      <c r="T599" s="351">
        <v>2097.14501953125</v>
      </c>
      <c r="U599" s="348" t="s">
        <v>213</v>
      </c>
      <c r="V599" s="348" t="s">
        <v>392</v>
      </c>
      <c r="W599" s="358">
        <v>14.568</v>
      </c>
      <c r="X599" s="354">
        <v>3.2050000000000001</v>
      </c>
      <c r="Y599" s="354">
        <v>13.84</v>
      </c>
      <c r="Z599" s="354">
        <v>1.4999999999999999E-2</v>
      </c>
      <c r="AA599" s="359">
        <v>0.249</v>
      </c>
      <c r="AB599" s="176"/>
    </row>
    <row r="600" spans="1:28" s="75" customFormat="1" ht="14.4">
      <c r="A600" s="403" t="s">
        <v>17144</v>
      </c>
      <c r="B600" s="365" t="str">
        <f t="shared" si="20"/>
        <v>35</v>
      </c>
      <c r="C600" s="74" t="str">
        <f t="shared" si="21"/>
        <v>35045</v>
      </c>
      <c r="D600" s="74" t="str">
        <f>VLOOKUP(C600,fips_xref!$A$5:$B$16,2,FALSE)</f>
        <v>San Juan</v>
      </c>
      <c r="E600" s="74" t="s">
        <v>17370</v>
      </c>
      <c r="F600" s="348">
        <v>3552</v>
      </c>
      <c r="G600" s="348" t="s">
        <v>17375</v>
      </c>
      <c r="H600" s="348">
        <v>1</v>
      </c>
      <c r="I600" s="348" t="s">
        <v>17542</v>
      </c>
      <c r="J600" s="351">
        <v>36.732500000000002</v>
      </c>
      <c r="K600" s="351">
        <v>-107.96166700000001</v>
      </c>
      <c r="L600" s="348" t="s">
        <v>17543</v>
      </c>
      <c r="M600" s="348"/>
      <c r="N600" s="348">
        <v>13.7159996032715</v>
      </c>
      <c r="O600" s="348">
        <v>1273.15002441406</v>
      </c>
      <c r="P600" s="348">
        <v>19.994880676269499</v>
      </c>
      <c r="Q600" s="348">
        <v>0.16459199999999999</v>
      </c>
      <c r="R600" s="348" t="s">
        <v>17247</v>
      </c>
      <c r="S600" s="351">
        <v>0</v>
      </c>
      <c r="T600" s="351">
        <v>1706.23999023438</v>
      </c>
      <c r="U600" s="348" t="s">
        <v>213</v>
      </c>
      <c r="V600" s="348" t="s">
        <v>401</v>
      </c>
      <c r="W600" s="358">
        <v>0.36399999999999999</v>
      </c>
      <c r="X600" s="354">
        <v>0.28599999999999998</v>
      </c>
      <c r="Y600" s="354">
        <v>0.72699999999999998</v>
      </c>
      <c r="Z600" s="354">
        <v>0</v>
      </c>
      <c r="AA600" s="359">
        <v>0</v>
      </c>
      <c r="AB600" s="176"/>
    </row>
    <row r="601" spans="1:28" s="75" customFormat="1" ht="14.4">
      <c r="A601" s="403" t="s">
        <v>17144</v>
      </c>
      <c r="B601" s="365" t="str">
        <f t="shared" si="20"/>
        <v>35</v>
      </c>
      <c r="C601" s="74" t="str">
        <f t="shared" si="21"/>
        <v>35045</v>
      </c>
      <c r="D601" s="74" t="str">
        <f>VLOOKUP(C601,fips_xref!$A$5:$B$16,2,FALSE)</f>
        <v>San Juan</v>
      </c>
      <c r="E601" s="74" t="s">
        <v>17370</v>
      </c>
      <c r="F601" s="348">
        <v>3552</v>
      </c>
      <c r="G601" s="348" t="s">
        <v>17244</v>
      </c>
      <c r="H601" s="348">
        <v>1</v>
      </c>
      <c r="I601" s="348" t="s">
        <v>17544</v>
      </c>
      <c r="J601" s="351">
        <v>36.732500000000002</v>
      </c>
      <c r="K601" s="351">
        <v>-107.96166700000001</v>
      </c>
      <c r="L601" s="348" t="s">
        <v>17543</v>
      </c>
      <c r="M601" s="348"/>
      <c r="N601" s="348">
        <v>0</v>
      </c>
      <c r="O601" s="348">
        <v>0</v>
      </c>
      <c r="P601" s="348">
        <v>0</v>
      </c>
      <c r="Q601" s="348">
        <v>0</v>
      </c>
      <c r="R601" s="348">
        <v>0</v>
      </c>
      <c r="S601" s="351">
        <v>0</v>
      </c>
      <c r="T601" s="351">
        <v>1706.23999023438</v>
      </c>
      <c r="U601" s="348" t="s">
        <v>213</v>
      </c>
      <c r="V601" s="348" t="s">
        <v>395</v>
      </c>
      <c r="W601" s="358">
        <v>0</v>
      </c>
      <c r="X601" s="354">
        <v>18</v>
      </c>
      <c r="Y601" s="354">
        <v>0</v>
      </c>
      <c r="Z601" s="354">
        <v>0</v>
      </c>
      <c r="AA601" s="359">
        <v>0</v>
      </c>
      <c r="AB601" s="176"/>
    </row>
    <row r="602" spans="1:28" s="75" customFormat="1" ht="14.4">
      <c r="A602" s="403" t="s">
        <v>17144</v>
      </c>
      <c r="B602" s="365" t="str">
        <f t="shared" si="20"/>
        <v>35</v>
      </c>
      <c r="C602" s="74" t="str">
        <f t="shared" si="21"/>
        <v>35045</v>
      </c>
      <c r="D602" s="74" t="str">
        <f>VLOOKUP(C602,fips_xref!$A$5:$B$16,2,FALSE)</f>
        <v>San Juan</v>
      </c>
      <c r="E602" s="74" t="s">
        <v>17370</v>
      </c>
      <c r="F602" s="348">
        <v>3552</v>
      </c>
      <c r="G602" s="348" t="s">
        <v>17244</v>
      </c>
      <c r="H602" s="348">
        <v>2</v>
      </c>
      <c r="I602" s="348" t="s">
        <v>17545</v>
      </c>
      <c r="J602" s="351">
        <v>36.732500000000002</v>
      </c>
      <c r="K602" s="351">
        <v>-107.96166700000001</v>
      </c>
      <c r="L602" s="348" t="s">
        <v>17543</v>
      </c>
      <c r="M602" s="348"/>
      <c r="N602" s="348">
        <v>0</v>
      </c>
      <c r="O602" s="348">
        <v>0</v>
      </c>
      <c r="P602" s="348">
        <v>0</v>
      </c>
      <c r="Q602" s="348">
        <v>0</v>
      </c>
      <c r="R602" s="348">
        <v>0</v>
      </c>
      <c r="S602" s="351">
        <v>0</v>
      </c>
      <c r="T602" s="351">
        <v>1706.23999023438</v>
      </c>
      <c r="U602" s="348" t="s">
        <v>213</v>
      </c>
      <c r="V602" s="348" t="s">
        <v>395</v>
      </c>
      <c r="W602" s="358">
        <v>0</v>
      </c>
      <c r="X602" s="354">
        <v>1.827</v>
      </c>
      <c r="Y602" s="354">
        <v>0</v>
      </c>
      <c r="Z602" s="354">
        <v>0</v>
      </c>
      <c r="AA602" s="359">
        <v>0</v>
      </c>
      <c r="AB602" s="176"/>
    </row>
    <row r="603" spans="1:28" s="75" customFormat="1" ht="14.4">
      <c r="A603" s="403" t="s">
        <v>17144</v>
      </c>
      <c r="B603" s="365" t="str">
        <f t="shared" si="20"/>
        <v>35</v>
      </c>
      <c r="C603" s="74" t="str">
        <f t="shared" si="21"/>
        <v>35045</v>
      </c>
      <c r="D603" s="74" t="str">
        <f>VLOOKUP(C603,fips_xref!$A$5:$B$16,2,FALSE)</f>
        <v>San Juan</v>
      </c>
      <c r="E603" s="74" t="s">
        <v>17370</v>
      </c>
      <c r="F603" s="348">
        <v>3552</v>
      </c>
      <c r="G603" s="348" t="s">
        <v>17244</v>
      </c>
      <c r="H603" s="348">
        <v>3</v>
      </c>
      <c r="I603" s="348" t="s">
        <v>17545</v>
      </c>
      <c r="J603" s="351">
        <v>36.732500000000002</v>
      </c>
      <c r="K603" s="351">
        <v>-107.96166700000001</v>
      </c>
      <c r="L603" s="348" t="s">
        <v>17543</v>
      </c>
      <c r="M603" s="348"/>
      <c r="N603" s="348">
        <v>0</v>
      </c>
      <c r="O603" s="348">
        <v>0</v>
      </c>
      <c r="P603" s="348">
        <v>0</v>
      </c>
      <c r="Q603" s="348">
        <v>0</v>
      </c>
      <c r="R603" s="348">
        <v>0</v>
      </c>
      <c r="S603" s="351">
        <v>0</v>
      </c>
      <c r="T603" s="351">
        <v>1706.23999023438</v>
      </c>
      <c r="U603" s="348" t="s">
        <v>213</v>
      </c>
      <c r="V603" s="348" t="s">
        <v>395</v>
      </c>
      <c r="W603" s="358">
        <v>0</v>
      </c>
      <c r="X603" s="354">
        <v>1.827</v>
      </c>
      <c r="Y603" s="354">
        <v>0</v>
      </c>
      <c r="Z603" s="354">
        <v>0</v>
      </c>
      <c r="AA603" s="359">
        <v>0</v>
      </c>
      <c r="AB603" s="176"/>
    </row>
    <row r="604" spans="1:28" s="75" customFormat="1" ht="14.4">
      <c r="A604" s="403" t="s">
        <v>17144</v>
      </c>
      <c r="B604" s="365" t="str">
        <f t="shared" si="20"/>
        <v>35</v>
      </c>
      <c r="C604" s="74" t="str">
        <f t="shared" si="21"/>
        <v>35045</v>
      </c>
      <c r="D604" s="74" t="str">
        <f>VLOOKUP(C604,fips_xref!$A$5:$B$16,2,FALSE)</f>
        <v>San Juan</v>
      </c>
      <c r="E604" s="74" t="s">
        <v>17370</v>
      </c>
      <c r="F604" s="348">
        <v>3552</v>
      </c>
      <c r="G604" s="348" t="s">
        <v>17244</v>
      </c>
      <c r="H604" s="348">
        <v>4</v>
      </c>
      <c r="I604" s="348" t="s">
        <v>17545</v>
      </c>
      <c r="J604" s="351">
        <v>36.732500000000002</v>
      </c>
      <c r="K604" s="351">
        <v>-107.96166700000001</v>
      </c>
      <c r="L604" s="348" t="s">
        <v>17543</v>
      </c>
      <c r="M604" s="348"/>
      <c r="N604" s="348">
        <v>0</v>
      </c>
      <c r="O604" s="348">
        <v>0</v>
      </c>
      <c r="P604" s="348">
        <v>0</v>
      </c>
      <c r="Q604" s="348">
        <v>0</v>
      </c>
      <c r="R604" s="348">
        <v>0</v>
      </c>
      <c r="S604" s="351">
        <v>0</v>
      </c>
      <c r="T604" s="351">
        <v>1706.23999023438</v>
      </c>
      <c r="U604" s="348" t="s">
        <v>213</v>
      </c>
      <c r="V604" s="348" t="s">
        <v>395</v>
      </c>
      <c r="W604" s="358">
        <v>0</v>
      </c>
      <c r="X604" s="354">
        <v>1.827</v>
      </c>
      <c r="Y604" s="354">
        <v>0</v>
      </c>
      <c r="Z604" s="354">
        <v>0</v>
      </c>
      <c r="AA604" s="359">
        <v>0</v>
      </c>
      <c r="AB604" s="176"/>
    </row>
    <row r="605" spans="1:28" s="75" customFormat="1" ht="14.4">
      <c r="A605" s="403" t="s">
        <v>17144</v>
      </c>
      <c r="B605" s="365" t="str">
        <f t="shared" si="20"/>
        <v>35</v>
      </c>
      <c r="C605" s="74" t="str">
        <f t="shared" si="21"/>
        <v>35045</v>
      </c>
      <c r="D605" s="74" t="str">
        <f>VLOOKUP(C605,fips_xref!$A$5:$B$16,2,FALSE)</f>
        <v>San Juan</v>
      </c>
      <c r="E605" s="74" t="s">
        <v>17370</v>
      </c>
      <c r="F605" s="348">
        <v>3552</v>
      </c>
      <c r="G605" s="348" t="s">
        <v>17244</v>
      </c>
      <c r="H605" s="348">
        <v>5</v>
      </c>
      <c r="I605" s="348" t="s">
        <v>17546</v>
      </c>
      <c r="J605" s="351">
        <v>36.732500000000002</v>
      </c>
      <c r="K605" s="351">
        <v>-107.96166700000001</v>
      </c>
      <c r="L605" s="348" t="s">
        <v>17543</v>
      </c>
      <c r="M605" s="348"/>
      <c r="N605" s="348">
        <v>0</v>
      </c>
      <c r="O605" s="348">
        <v>0</v>
      </c>
      <c r="P605" s="348">
        <v>0</v>
      </c>
      <c r="Q605" s="348">
        <v>0</v>
      </c>
      <c r="R605" s="348">
        <v>0</v>
      </c>
      <c r="S605" s="351">
        <v>0</v>
      </c>
      <c r="T605" s="351">
        <v>1706.23999023438</v>
      </c>
      <c r="U605" s="348" t="s">
        <v>213</v>
      </c>
      <c r="V605" s="348" t="s">
        <v>395</v>
      </c>
      <c r="W605" s="358">
        <v>0</v>
      </c>
      <c r="X605" s="354">
        <v>2.5329999999999999</v>
      </c>
      <c r="Y605" s="354">
        <v>0</v>
      </c>
      <c r="Z605" s="354">
        <v>0</v>
      </c>
      <c r="AA605" s="359">
        <v>0</v>
      </c>
      <c r="AB605" s="176"/>
    </row>
    <row r="606" spans="1:28" s="75" customFormat="1" ht="14.4">
      <c r="A606" s="403" t="s">
        <v>17144</v>
      </c>
      <c r="B606" s="365" t="str">
        <f t="shared" si="20"/>
        <v>35</v>
      </c>
      <c r="C606" s="74" t="str">
        <f t="shared" si="21"/>
        <v>35045</v>
      </c>
      <c r="D606" s="74" t="str">
        <f>VLOOKUP(C606,fips_xref!$A$5:$B$16,2,FALSE)</f>
        <v>San Juan</v>
      </c>
      <c r="E606" s="74" t="s">
        <v>17370</v>
      </c>
      <c r="F606" s="348">
        <v>3552</v>
      </c>
      <c r="G606" s="348" t="s">
        <v>17244</v>
      </c>
      <c r="H606" s="348">
        <v>6</v>
      </c>
      <c r="I606" s="348" t="s">
        <v>17547</v>
      </c>
      <c r="J606" s="351">
        <v>36.732500000000002</v>
      </c>
      <c r="K606" s="351">
        <v>-107.96166700000001</v>
      </c>
      <c r="L606" s="348" t="s">
        <v>17543</v>
      </c>
      <c r="M606" s="348"/>
      <c r="N606" s="348">
        <v>12.6492004394531</v>
      </c>
      <c r="O606" s="348">
        <v>435.92999267578102</v>
      </c>
      <c r="P606" s="348">
        <v>10.5765600204468</v>
      </c>
      <c r="Q606" s="348">
        <v>3.1699199999999998</v>
      </c>
      <c r="R606" s="348" t="s">
        <v>17247</v>
      </c>
      <c r="S606" s="351">
        <v>0</v>
      </c>
      <c r="T606" s="351">
        <v>1706.23999023438</v>
      </c>
      <c r="U606" s="348" t="s">
        <v>213</v>
      </c>
      <c r="V606" s="348" t="s">
        <v>388</v>
      </c>
      <c r="W606" s="358">
        <v>252.26499999999999</v>
      </c>
      <c r="X606" s="354">
        <v>1.37</v>
      </c>
      <c r="Y606" s="354">
        <v>19.600000000000001</v>
      </c>
      <c r="Z606" s="354">
        <v>1.37</v>
      </c>
      <c r="AA606" s="359">
        <v>5.1689999999999996</v>
      </c>
      <c r="AB606" s="176"/>
    </row>
    <row r="607" spans="1:28" s="75" customFormat="1" ht="14.4">
      <c r="A607" s="403" t="s">
        <v>17144</v>
      </c>
      <c r="B607" s="365" t="str">
        <f t="shared" si="20"/>
        <v>35</v>
      </c>
      <c r="C607" s="74" t="str">
        <f t="shared" si="21"/>
        <v>35045</v>
      </c>
      <c r="D607" s="74" t="str">
        <f>VLOOKUP(C607,fips_xref!$A$5:$B$16,2,FALSE)</f>
        <v>San Juan</v>
      </c>
      <c r="E607" s="74" t="s">
        <v>17370</v>
      </c>
      <c r="F607" s="348">
        <v>3552</v>
      </c>
      <c r="G607" s="348" t="s">
        <v>17244</v>
      </c>
      <c r="H607" s="348">
        <v>7</v>
      </c>
      <c r="I607" s="348" t="s">
        <v>17548</v>
      </c>
      <c r="J607" s="351">
        <v>36.732500000000002</v>
      </c>
      <c r="K607" s="351">
        <v>-107.96166700000001</v>
      </c>
      <c r="L607" s="348" t="s">
        <v>17543</v>
      </c>
      <c r="M607" s="348"/>
      <c r="N607" s="348">
        <v>12.6492004394531</v>
      </c>
      <c r="O607" s="348">
        <v>435.92999267578102</v>
      </c>
      <c r="P607" s="348">
        <v>19.202400207519499</v>
      </c>
      <c r="Q607" s="348">
        <v>2.2555200000000002</v>
      </c>
      <c r="R607" s="348" t="s">
        <v>17247</v>
      </c>
      <c r="S607" s="351">
        <v>0</v>
      </c>
      <c r="T607" s="351">
        <v>1706.23999023438</v>
      </c>
      <c r="U607" s="348" t="s">
        <v>213</v>
      </c>
      <c r="V607" s="348" t="s">
        <v>388</v>
      </c>
      <c r="W607" s="358">
        <v>286.47000000000003</v>
      </c>
      <c r="X607" s="354">
        <v>1.3919999999999999</v>
      </c>
      <c r="Y607" s="354">
        <v>15.048</v>
      </c>
      <c r="Z607" s="354">
        <v>1.3919999999999999</v>
      </c>
      <c r="AA607" s="359">
        <v>5.2530000000000001</v>
      </c>
      <c r="AB607" s="176"/>
    </row>
    <row r="608" spans="1:28" s="75" customFormat="1" ht="14.4">
      <c r="A608" s="403" t="s">
        <v>17144</v>
      </c>
      <c r="B608" s="365" t="str">
        <f t="shared" si="20"/>
        <v>35</v>
      </c>
      <c r="C608" s="74" t="str">
        <f t="shared" si="21"/>
        <v>35045</v>
      </c>
      <c r="D608" s="74" t="str">
        <f>VLOOKUP(C608,fips_xref!$A$5:$B$16,2,FALSE)</f>
        <v>San Juan</v>
      </c>
      <c r="E608" s="74" t="s">
        <v>17370</v>
      </c>
      <c r="F608" s="348">
        <v>3552</v>
      </c>
      <c r="G608" s="348" t="s">
        <v>17244</v>
      </c>
      <c r="H608" s="348">
        <v>8</v>
      </c>
      <c r="I608" s="348" t="s">
        <v>17549</v>
      </c>
      <c r="J608" s="351">
        <v>36.732500000000002</v>
      </c>
      <c r="K608" s="351">
        <v>-107.96166700000001</v>
      </c>
      <c r="L608" s="348" t="s">
        <v>17543</v>
      </c>
      <c r="M608" s="348"/>
      <c r="N608" s="348">
        <v>11.3080797195435</v>
      </c>
      <c r="O608" s="348">
        <v>757.59002685546898</v>
      </c>
      <c r="P608" s="348">
        <v>30.175199508666999</v>
      </c>
      <c r="Q608" s="348">
        <v>2.286</v>
      </c>
      <c r="R608" s="348" t="s">
        <v>17247</v>
      </c>
      <c r="S608" s="351">
        <v>0</v>
      </c>
      <c r="T608" s="351">
        <v>1706.23999023438</v>
      </c>
      <c r="U608" s="348" t="s">
        <v>213</v>
      </c>
      <c r="V608" s="348" t="s">
        <v>388</v>
      </c>
      <c r="W608" s="358">
        <v>564.85</v>
      </c>
      <c r="X608" s="354">
        <v>2</v>
      </c>
      <c r="Y608" s="354">
        <v>23.832999999999998</v>
      </c>
      <c r="Z608" s="354">
        <v>2</v>
      </c>
      <c r="AA608" s="359">
        <v>6.58</v>
      </c>
      <c r="AB608" s="176"/>
    </row>
    <row r="609" spans="1:28" s="75" customFormat="1" ht="14.4">
      <c r="A609" s="403" t="s">
        <v>17144</v>
      </c>
      <c r="B609" s="365" t="str">
        <f t="shared" si="20"/>
        <v>35</v>
      </c>
      <c r="C609" s="74" t="str">
        <f t="shared" si="21"/>
        <v>35045</v>
      </c>
      <c r="D609" s="74" t="str">
        <f>VLOOKUP(C609,fips_xref!$A$5:$B$16,2,FALSE)</f>
        <v>San Juan</v>
      </c>
      <c r="E609" s="74" t="s">
        <v>17370</v>
      </c>
      <c r="F609" s="348">
        <v>3552</v>
      </c>
      <c r="G609" s="348" t="s">
        <v>17244</v>
      </c>
      <c r="H609" s="348">
        <v>11</v>
      </c>
      <c r="I609" s="348" t="s">
        <v>17550</v>
      </c>
      <c r="J609" s="351">
        <v>36.732500000000002</v>
      </c>
      <c r="K609" s="351">
        <v>-107.96166700000001</v>
      </c>
      <c r="L609" s="348" t="s">
        <v>17543</v>
      </c>
      <c r="M609" s="348"/>
      <c r="N609" s="348">
        <v>1.8287999629974401</v>
      </c>
      <c r="O609" s="348">
        <v>373.14999389648398</v>
      </c>
      <c r="P609" s="348">
        <v>7.3151998519897496</v>
      </c>
      <c r="Q609" s="348">
        <v>0.30480000000000002</v>
      </c>
      <c r="R609" s="348" t="s">
        <v>17247</v>
      </c>
      <c r="S609" s="351">
        <v>0</v>
      </c>
      <c r="T609" s="351">
        <v>1706.23999023438</v>
      </c>
      <c r="U609" s="348" t="s">
        <v>213</v>
      </c>
      <c r="V609" s="348" t="s">
        <v>404</v>
      </c>
      <c r="W609" s="358">
        <v>1.75</v>
      </c>
      <c r="X609" s="354">
        <v>0</v>
      </c>
      <c r="Y609" s="354">
        <v>1.47</v>
      </c>
      <c r="Z609" s="354">
        <v>0</v>
      </c>
      <c r="AA609" s="359">
        <v>0</v>
      </c>
      <c r="AB609" s="176"/>
    </row>
    <row r="610" spans="1:28" s="75" customFormat="1" ht="14.4">
      <c r="A610" s="403" t="s">
        <v>17144</v>
      </c>
      <c r="B610" s="365" t="str">
        <f t="shared" si="20"/>
        <v>35</v>
      </c>
      <c r="C610" s="74" t="str">
        <f t="shared" si="21"/>
        <v>35045</v>
      </c>
      <c r="D610" s="74" t="str">
        <f>VLOOKUP(C610,fips_xref!$A$5:$B$16,2,FALSE)</f>
        <v>San Juan</v>
      </c>
      <c r="E610" s="74" t="s">
        <v>17370</v>
      </c>
      <c r="F610" s="348">
        <v>3552</v>
      </c>
      <c r="G610" s="348" t="s">
        <v>17244</v>
      </c>
      <c r="H610" s="348">
        <v>12</v>
      </c>
      <c r="I610" s="348" t="s">
        <v>17386</v>
      </c>
      <c r="J610" s="351">
        <v>36.732500000000002</v>
      </c>
      <c r="K610" s="351">
        <v>-107.96166700000001</v>
      </c>
      <c r="L610" s="348" t="s">
        <v>17543</v>
      </c>
      <c r="M610" s="348"/>
      <c r="N610" s="348">
        <v>0</v>
      </c>
      <c r="O610" s="348">
        <v>0</v>
      </c>
      <c r="P610" s="348">
        <v>0</v>
      </c>
      <c r="Q610" s="348">
        <v>0</v>
      </c>
      <c r="R610" s="348">
        <v>0</v>
      </c>
      <c r="S610" s="351">
        <v>0</v>
      </c>
      <c r="T610" s="351">
        <v>1706.23999023438</v>
      </c>
      <c r="U610" s="348" t="s">
        <v>213</v>
      </c>
      <c r="V610" s="348" t="s">
        <v>395</v>
      </c>
      <c r="W610" s="358">
        <v>0</v>
      </c>
      <c r="X610" s="354">
        <v>0.52</v>
      </c>
      <c r="Y610" s="354">
        <v>0</v>
      </c>
      <c r="Z610" s="354">
        <v>0</v>
      </c>
      <c r="AA610" s="359">
        <v>0</v>
      </c>
      <c r="AB610" s="176"/>
    </row>
    <row r="611" spans="1:28" s="75" customFormat="1" ht="14.4">
      <c r="A611" s="403" t="s">
        <v>17144</v>
      </c>
      <c r="B611" s="365" t="str">
        <f t="shared" si="20"/>
        <v>35</v>
      </c>
      <c r="C611" s="74" t="str">
        <f t="shared" si="21"/>
        <v>35045</v>
      </c>
      <c r="D611" s="74" t="str">
        <f>VLOOKUP(C611,fips_xref!$A$5:$B$16,2,FALSE)</f>
        <v>San Juan</v>
      </c>
      <c r="E611" s="74" t="s">
        <v>17370</v>
      </c>
      <c r="F611" s="348">
        <v>3552</v>
      </c>
      <c r="G611" s="348" t="s">
        <v>17244</v>
      </c>
      <c r="H611" s="348">
        <v>13</v>
      </c>
      <c r="I611" s="348" t="s">
        <v>17551</v>
      </c>
      <c r="J611" s="351">
        <v>36.732500000000002</v>
      </c>
      <c r="K611" s="351">
        <v>-107.96166700000001</v>
      </c>
      <c r="L611" s="348" t="s">
        <v>17543</v>
      </c>
      <c r="M611" s="348"/>
      <c r="N611" s="348">
        <v>0</v>
      </c>
      <c r="O611" s="348">
        <v>0</v>
      </c>
      <c r="P611" s="348">
        <v>0</v>
      </c>
      <c r="Q611" s="348">
        <v>0</v>
      </c>
      <c r="R611" s="348">
        <v>0</v>
      </c>
      <c r="S611" s="351">
        <v>0</v>
      </c>
      <c r="T611" s="351">
        <v>1706.23999023438</v>
      </c>
      <c r="U611" s="348" t="s">
        <v>213</v>
      </c>
      <c r="V611" s="348" t="s">
        <v>395</v>
      </c>
      <c r="W611" s="358">
        <v>0</v>
      </c>
      <c r="X611" s="354">
        <v>1.137</v>
      </c>
      <c r="Y611" s="354">
        <v>0</v>
      </c>
      <c r="Z611" s="354">
        <v>0</v>
      </c>
      <c r="AA611" s="359">
        <v>0</v>
      </c>
      <c r="AB611" s="176"/>
    </row>
    <row r="612" spans="1:28" s="75" customFormat="1" ht="14.4">
      <c r="A612" s="403" t="s">
        <v>17144</v>
      </c>
      <c r="B612" s="365" t="str">
        <f t="shared" si="20"/>
        <v>35</v>
      </c>
      <c r="C612" s="74" t="str">
        <f t="shared" si="21"/>
        <v>35045</v>
      </c>
      <c r="D612" s="74" t="str">
        <f>VLOOKUP(C612,fips_xref!$A$5:$B$16,2,FALSE)</f>
        <v>San Juan</v>
      </c>
      <c r="E612" s="74" t="s">
        <v>17370</v>
      </c>
      <c r="F612" s="348">
        <v>3552</v>
      </c>
      <c r="G612" s="348" t="s">
        <v>17244</v>
      </c>
      <c r="H612" s="348">
        <v>15</v>
      </c>
      <c r="I612" s="348" t="s">
        <v>17552</v>
      </c>
      <c r="J612" s="351">
        <v>36.732500000000002</v>
      </c>
      <c r="K612" s="351">
        <v>-107.96166700000001</v>
      </c>
      <c r="L612" s="348" t="s">
        <v>17543</v>
      </c>
      <c r="M612" s="348"/>
      <c r="N612" s="348">
        <v>0</v>
      </c>
      <c r="O612" s="348">
        <v>0</v>
      </c>
      <c r="P612" s="348">
        <v>0</v>
      </c>
      <c r="Q612" s="348">
        <v>0</v>
      </c>
      <c r="R612" s="348">
        <v>0</v>
      </c>
      <c r="S612" s="351">
        <v>0</v>
      </c>
      <c r="T612" s="351">
        <v>1706.23999023438</v>
      </c>
      <c r="U612" s="348" t="s">
        <v>213</v>
      </c>
      <c r="V612" s="348" t="s">
        <v>397</v>
      </c>
      <c r="W612" s="358">
        <v>0</v>
      </c>
      <c r="X612" s="354">
        <v>16.91</v>
      </c>
      <c r="Y612" s="354">
        <v>0</v>
      </c>
      <c r="Z612" s="354">
        <v>0</v>
      </c>
      <c r="AA612" s="359">
        <v>0</v>
      </c>
      <c r="AB612" s="176"/>
    </row>
    <row r="613" spans="1:28" s="75" customFormat="1" ht="14.4">
      <c r="A613" s="403" t="s">
        <v>17144</v>
      </c>
      <c r="B613" s="365" t="str">
        <f t="shared" si="20"/>
        <v>35</v>
      </c>
      <c r="C613" s="74" t="str">
        <f t="shared" si="21"/>
        <v>35045</v>
      </c>
      <c r="D613" s="74" t="str">
        <f>VLOOKUP(C613,fips_xref!$A$5:$B$16,2,FALSE)</f>
        <v>San Juan</v>
      </c>
      <c r="E613" s="74" t="s">
        <v>17370</v>
      </c>
      <c r="F613" s="348">
        <v>3552</v>
      </c>
      <c r="G613" s="348" t="s">
        <v>17249</v>
      </c>
      <c r="H613" s="348">
        <v>1</v>
      </c>
      <c r="I613" s="348" t="s">
        <v>17553</v>
      </c>
      <c r="J613" s="351">
        <v>36.732500000000002</v>
      </c>
      <c r="K613" s="351">
        <v>-107.96166700000001</v>
      </c>
      <c r="L613" s="348" t="s">
        <v>17543</v>
      </c>
      <c r="M613" s="348"/>
      <c r="N613" s="348">
        <v>0</v>
      </c>
      <c r="O613" s="348">
        <v>0</v>
      </c>
      <c r="P613" s="348">
        <v>0</v>
      </c>
      <c r="Q613" s="348">
        <v>0</v>
      </c>
      <c r="R613" s="348">
        <v>0</v>
      </c>
      <c r="S613" s="351">
        <v>0</v>
      </c>
      <c r="T613" s="351">
        <v>1706.23999023438</v>
      </c>
      <c r="U613" s="348" t="s">
        <v>213</v>
      </c>
      <c r="V613" s="348" t="s">
        <v>397</v>
      </c>
      <c r="W613" s="358">
        <v>0</v>
      </c>
      <c r="X613" s="354">
        <v>9.6300000000000008</v>
      </c>
      <c r="Y613" s="354">
        <v>0</v>
      </c>
      <c r="Z613" s="354">
        <v>0</v>
      </c>
      <c r="AA613" s="359">
        <v>0</v>
      </c>
      <c r="AB613" s="176"/>
    </row>
    <row r="614" spans="1:28" s="75" customFormat="1" ht="14.4">
      <c r="A614" s="403" t="s">
        <v>17144</v>
      </c>
      <c r="B614" s="365" t="str">
        <f t="shared" si="20"/>
        <v>35</v>
      </c>
      <c r="C614" s="74" t="str">
        <f t="shared" si="21"/>
        <v>35045</v>
      </c>
      <c r="D614" s="74" t="str">
        <f>VLOOKUP(C614,fips_xref!$A$5:$B$16,2,FALSE)</f>
        <v>San Juan</v>
      </c>
      <c r="E614" s="74" t="s">
        <v>17370</v>
      </c>
      <c r="F614" s="348">
        <v>3552</v>
      </c>
      <c r="G614" s="348" t="s">
        <v>17249</v>
      </c>
      <c r="H614" s="348">
        <v>3</v>
      </c>
      <c r="I614" s="348" t="s">
        <v>17554</v>
      </c>
      <c r="J614" s="351">
        <v>36.732500000000002</v>
      </c>
      <c r="K614" s="351">
        <v>-107.96166700000001</v>
      </c>
      <c r="L614" s="348" t="s">
        <v>17543</v>
      </c>
      <c r="M614" s="348"/>
      <c r="N614" s="348">
        <v>0</v>
      </c>
      <c r="O614" s="348">
        <v>0</v>
      </c>
      <c r="P614" s="348">
        <v>0</v>
      </c>
      <c r="Q614" s="348">
        <v>0</v>
      </c>
      <c r="R614" s="348">
        <v>0</v>
      </c>
      <c r="S614" s="351">
        <v>0</v>
      </c>
      <c r="T614" s="351">
        <v>1706.23999023438</v>
      </c>
      <c r="U614" s="348" t="s">
        <v>213</v>
      </c>
      <c r="V614" s="348" t="s">
        <v>415</v>
      </c>
      <c r="W614" s="358">
        <v>0</v>
      </c>
      <c r="X614" s="354">
        <v>3.41</v>
      </c>
      <c r="Y614" s="354">
        <v>0</v>
      </c>
      <c r="Z614" s="354">
        <v>0</v>
      </c>
      <c r="AA614" s="359">
        <v>0</v>
      </c>
      <c r="AB614" s="176"/>
    </row>
    <row r="615" spans="1:28" s="75" customFormat="1" ht="14.4">
      <c r="A615" s="403" t="s">
        <v>17144</v>
      </c>
      <c r="B615" s="365" t="str">
        <f t="shared" si="20"/>
        <v>35</v>
      </c>
      <c r="C615" s="74" t="str">
        <f t="shared" si="21"/>
        <v>35045</v>
      </c>
      <c r="D615" s="74" t="str">
        <f>VLOOKUP(C615,fips_xref!$A$5:$B$16,2,FALSE)</f>
        <v>San Juan</v>
      </c>
      <c r="E615" s="74" t="s">
        <v>17370</v>
      </c>
      <c r="F615" s="348">
        <v>3552</v>
      </c>
      <c r="G615" s="348" t="s">
        <v>17249</v>
      </c>
      <c r="H615" s="348">
        <v>5</v>
      </c>
      <c r="I615" s="348" t="s">
        <v>17555</v>
      </c>
      <c r="J615" s="351">
        <v>36.732500000000002</v>
      </c>
      <c r="K615" s="351">
        <v>-107.96166700000001</v>
      </c>
      <c r="L615" s="348" t="s">
        <v>17543</v>
      </c>
      <c r="M615" s="348"/>
      <c r="N615" s="348">
        <v>0</v>
      </c>
      <c r="O615" s="348">
        <v>0</v>
      </c>
      <c r="P615" s="348">
        <v>0</v>
      </c>
      <c r="Q615" s="348">
        <v>0</v>
      </c>
      <c r="R615" s="348">
        <v>0</v>
      </c>
      <c r="S615" s="351">
        <v>0</v>
      </c>
      <c r="T615" s="351">
        <v>1706.23999023438</v>
      </c>
      <c r="U615" s="348" t="s">
        <v>213</v>
      </c>
      <c r="V615" s="348" t="s">
        <v>415</v>
      </c>
      <c r="W615" s="358">
        <v>0</v>
      </c>
      <c r="X615" s="354">
        <v>2.39</v>
      </c>
      <c r="Y615" s="354">
        <v>0</v>
      </c>
      <c r="Z615" s="354">
        <v>0</v>
      </c>
      <c r="AA615" s="359">
        <v>0</v>
      </c>
      <c r="AB615" s="176"/>
    </row>
    <row r="616" spans="1:28" s="75" customFormat="1" ht="14.4">
      <c r="A616" s="403" t="s">
        <v>17144</v>
      </c>
      <c r="B616" s="365" t="str">
        <f t="shared" si="20"/>
        <v>35</v>
      </c>
      <c r="C616" s="74" t="str">
        <f t="shared" si="21"/>
        <v>35045</v>
      </c>
      <c r="D616" s="74" t="str">
        <f>VLOOKUP(C616,fips_xref!$A$5:$B$16,2,FALSE)</f>
        <v>San Juan</v>
      </c>
      <c r="E616" s="74" t="s">
        <v>17370</v>
      </c>
      <c r="F616" s="348">
        <v>3552</v>
      </c>
      <c r="G616" s="348" t="s">
        <v>17249</v>
      </c>
      <c r="H616" s="348">
        <v>7</v>
      </c>
      <c r="I616" s="348" t="s">
        <v>17556</v>
      </c>
      <c r="J616" s="351">
        <v>36.732500000000002</v>
      </c>
      <c r="K616" s="351">
        <v>-107.96166700000001</v>
      </c>
      <c r="L616" s="348" t="s">
        <v>17543</v>
      </c>
      <c r="M616" s="348"/>
      <c r="N616" s="348">
        <v>0</v>
      </c>
      <c r="O616" s="348">
        <v>0</v>
      </c>
      <c r="P616" s="348">
        <v>0</v>
      </c>
      <c r="Q616" s="348">
        <v>0</v>
      </c>
      <c r="R616" s="348">
        <v>0</v>
      </c>
      <c r="S616" s="351">
        <v>0</v>
      </c>
      <c r="T616" s="351">
        <v>1706.23999023438</v>
      </c>
      <c r="U616" s="348" t="s">
        <v>213</v>
      </c>
      <c r="V616" s="348" t="s">
        <v>397</v>
      </c>
      <c r="W616" s="358">
        <v>0</v>
      </c>
      <c r="X616" s="354">
        <v>0</v>
      </c>
      <c r="Y616" s="354">
        <v>0</v>
      </c>
      <c r="Z616" s="354">
        <v>0</v>
      </c>
      <c r="AA616" s="359">
        <v>2.6</v>
      </c>
      <c r="AB616" s="176"/>
    </row>
    <row r="617" spans="1:28" s="75" customFormat="1" ht="14.4">
      <c r="A617" s="403" t="s">
        <v>17144</v>
      </c>
      <c r="B617" s="365" t="str">
        <f t="shared" si="20"/>
        <v>35</v>
      </c>
      <c r="C617" s="74" t="str">
        <f t="shared" si="21"/>
        <v>35039</v>
      </c>
      <c r="D617" s="74" t="str">
        <f>VLOOKUP(C617,fips_xref!$A$5:$B$16,2,FALSE)</f>
        <v>Rio Arriba</v>
      </c>
      <c r="E617" s="74" t="s">
        <v>17270</v>
      </c>
      <c r="F617" s="348">
        <v>21709</v>
      </c>
      <c r="G617" s="348" t="s">
        <v>17244</v>
      </c>
      <c r="H617" s="348">
        <v>4</v>
      </c>
      <c r="I617" s="348" t="s">
        <v>17540</v>
      </c>
      <c r="J617" s="351">
        <v>36.816389000000001</v>
      </c>
      <c r="K617" s="351">
        <v>-107.205556</v>
      </c>
      <c r="L617" s="348" t="s">
        <v>17557</v>
      </c>
      <c r="M617" s="348"/>
      <c r="N617" s="348">
        <v>4.0538401603698704</v>
      </c>
      <c r="O617" s="348">
        <v>533.71002197265602</v>
      </c>
      <c r="P617" s="348">
        <v>3.50519990921021</v>
      </c>
      <c r="Q617" s="348">
        <v>0.27432000000000001</v>
      </c>
      <c r="R617" s="348" t="s">
        <v>17247</v>
      </c>
      <c r="S617" s="351">
        <v>0</v>
      </c>
      <c r="T617" s="351">
        <v>2119.86743164063</v>
      </c>
      <c r="U617" s="348" t="s">
        <v>14</v>
      </c>
      <c r="V617" s="348" t="s">
        <v>411</v>
      </c>
      <c r="W617" s="358">
        <v>0</v>
      </c>
      <c r="X617" s="354">
        <v>0</v>
      </c>
      <c r="Y617" s="354">
        <v>0.01</v>
      </c>
      <c r="Z617" s="354">
        <v>0.01</v>
      </c>
      <c r="AA617" s="359">
        <v>1E-3</v>
      </c>
      <c r="AB617" s="176"/>
    </row>
    <row r="618" spans="1:28" s="75" customFormat="1" ht="27">
      <c r="A618" s="403" t="s">
        <v>17144</v>
      </c>
      <c r="B618" s="365" t="str">
        <f t="shared" si="20"/>
        <v>35</v>
      </c>
      <c r="C618" s="74" t="str">
        <f t="shared" si="21"/>
        <v>35039</v>
      </c>
      <c r="D618" s="74" t="str">
        <f>VLOOKUP(C618,fips_xref!$A$5:$B$16,2,FALSE)</f>
        <v>Rio Arriba</v>
      </c>
      <c r="E618" s="74" t="s">
        <v>17270</v>
      </c>
      <c r="F618" s="348">
        <v>21709</v>
      </c>
      <c r="G618" s="348" t="s">
        <v>17244</v>
      </c>
      <c r="H618" s="348">
        <v>5</v>
      </c>
      <c r="I618" s="348" t="s">
        <v>17558</v>
      </c>
      <c r="J618" s="351">
        <v>36.816389000000001</v>
      </c>
      <c r="K618" s="351">
        <v>-107.205556</v>
      </c>
      <c r="L618" s="348" t="s">
        <v>17557</v>
      </c>
      <c r="M618" s="348"/>
      <c r="N618" s="348">
        <v>3.6575999259948699</v>
      </c>
      <c r="O618" s="348">
        <v>333.14999389648398</v>
      </c>
      <c r="P618" s="348">
        <v>14.020799636840801</v>
      </c>
      <c r="Q618" s="348">
        <v>5.1816000000000001E-2</v>
      </c>
      <c r="R618" s="348" t="s">
        <v>17247</v>
      </c>
      <c r="S618" s="351">
        <v>0</v>
      </c>
      <c r="T618" s="351">
        <v>2119.86743164063</v>
      </c>
      <c r="U618" s="348" t="s">
        <v>14</v>
      </c>
      <c r="V618" s="348" t="s">
        <v>394</v>
      </c>
      <c r="W618" s="358">
        <v>0</v>
      </c>
      <c r="X618" s="354">
        <v>0.02</v>
      </c>
      <c r="Y618" s="354">
        <v>0</v>
      </c>
      <c r="Z618" s="354">
        <v>0</v>
      </c>
      <c r="AA618" s="359">
        <v>0</v>
      </c>
      <c r="AB618" s="176"/>
    </row>
    <row r="619" spans="1:28" s="75" customFormat="1" ht="14.4">
      <c r="A619" s="403" t="s">
        <v>17144</v>
      </c>
      <c r="B619" s="365" t="str">
        <f t="shared" si="20"/>
        <v>35</v>
      </c>
      <c r="C619" s="74" t="str">
        <f t="shared" si="21"/>
        <v>35039</v>
      </c>
      <c r="D619" s="74" t="str">
        <f>VLOOKUP(C619,fips_xref!$A$5:$B$16,2,FALSE)</f>
        <v>Rio Arriba</v>
      </c>
      <c r="E619" s="74" t="s">
        <v>17270</v>
      </c>
      <c r="F619" s="348">
        <v>21709</v>
      </c>
      <c r="G619" s="348" t="s">
        <v>17244</v>
      </c>
      <c r="H619" s="348">
        <v>6</v>
      </c>
      <c r="I619" s="348" t="s">
        <v>17559</v>
      </c>
      <c r="J619" s="351">
        <v>36.816389000000001</v>
      </c>
      <c r="K619" s="351">
        <v>-107.205556</v>
      </c>
      <c r="L619" s="348" t="s">
        <v>17557</v>
      </c>
      <c r="M619" s="348"/>
      <c r="N619" s="348">
        <v>5.4864001274108896</v>
      </c>
      <c r="O619" s="348">
        <v>533.71002197265602</v>
      </c>
      <c r="P619" s="348">
        <v>4.57200002670288</v>
      </c>
      <c r="Q619" s="348">
        <v>0.27432000000000001</v>
      </c>
      <c r="R619" s="348" t="s">
        <v>17247</v>
      </c>
      <c r="S619" s="351">
        <v>0</v>
      </c>
      <c r="T619" s="351">
        <v>2119.86743164063</v>
      </c>
      <c r="U619" s="348" t="s">
        <v>14</v>
      </c>
      <c r="V619" s="348" t="s">
        <v>405</v>
      </c>
      <c r="W619" s="358">
        <v>0.32</v>
      </c>
      <c r="X619" s="354">
        <v>0.02</v>
      </c>
      <c r="Y619" s="354">
        <v>0.27</v>
      </c>
      <c r="Z619" s="354">
        <v>0.01</v>
      </c>
      <c r="AA619" s="359">
        <v>0.02</v>
      </c>
      <c r="AB619" s="176"/>
    </row>
    <row r="620" spans="1:28" s="75" customFormat="1" ht="14.4">
      <c r="A620" s="403" t="s">
        <v>17144</v>
      </c>
      <c r="B620" s="365" t="str">
        <f t="shared" si="20"/>
        <v>35</v>
      </c>
      <c r="C620" s="74" t="str">
        <f t="shared" si="21"/>
        <v>35039</v>
      </c>
      <c r="D620" s="74" t="str">
        <f>VLOOKUP(C620,fips_xref!$A$5:$B$16,2,FALSE)</f>
        <v>Rio Arriba</v>
      </c>
      <c r="E620" s="74" t="s">
        <v>17270</v>
      </c>
      <c r="F620" s="348">
        <v>21709</v>
      </c>
      <c r="G620" s="348" t="s">
        <v>17244</v>
      </c>
      <c r="H620" s="348">
        <v>15</v>
      </c>
      <c r="I620" s="348" t="s">
        <v>17560</v>
      </c>
      <c r="J620" s="351">
        <v>36.816389000000001</v>
      </c>
      <c r="K620" s="351">
        <v>-107.205556</v>
      </c>
      <c r="L620" s="348" t="s">
        <v>17557</v>
      </c>
      <c r="M620" s="348"/>
      <c r="N620" s="348">
        <v>13.7159996032715</v>
      </c>
      <c r="O620" s="348">
        <v>745.92999267578102</v>
      </c>
      <c r="P620" s="348">
        <v>52.4255981445313</v>
      </c>
      <c r="Q620" s="348">
        <v>0.25298399999999999</v>
      </c>
      <c r="R620" s="348" t="s">
        <v>17247</v>
      </c>
      <c r="S620" s="351">
        <v>0</v>
      </c>
      <c r="T620" s="351">
        <v>2119.86743164063</v>
      </c>
      <c r="U620" s="348" t="s">
        <v>14</v>
      </c>
      <c r="V620" s="348" t="s">
        <v>392</v>
      </c>
      <c r="W620" s="358">
        <v>29.5</v>
      </c>
      <c r="X620" s="354">
        <v>4.3</v>
      </c>
      <c r="Y620" s="354">
        <v>17</v>
      </c>
      <c r="Z620" s="354">
        <v>0</v>
      </c>
      <c r="AA620" s="359">
        <v>3.0000000000000001E-3</v>
      </c>
      <c r="AB620" s="176"/>
    </row>
    <row r="621" spans="1:28" s="75" customFormat="1" ht="14.4">
      <c r="A621" s="403" t="s">
        <v>17144</v>
      </c>
      <c r="B621" s="365" t="str">
        <f t="shared" si="20"/>
        <v>35</v>
      </c>
      <c r="C621" s="74" t="str">
        <f t="shared" si="21"/>
        <v>35039</v>
      </c>
      <c r="D621" s="74" t="str">
        <f>VLOOKUP(C621,fips_xref!$A$5:$B$16,2,FALSE)</f>
        <v>Rio Arriba</v>
      </c>
      <c r="E621" s="74" t="s">
        <v>17270</v>
      </c>
      <c r="F621" s="348">
        <v>21709</v>
      </c>
      <c r="G621" s="348" t="s">
        <v>17244</v>
      </c>
      <c r="H621" s="348">
        <v>16</v>
      </c>
      <c r="I621" s="348" t="s">
        <v>17560</v>
      </c>
      <c r="J621" s="351">
        <v>36.816389000000001</v>
      </c>
      <c r="K621" s="351">
        <v>-107.205556</v>
      </c>
      <c r="L621" s="348" t="s">
        <v>17557</v>
      </c>
      <c r="M621" s="348"/>
      <c r="N621" s="348">
        <v>13.7159996032715</v>
      </c>
      <c r="O621" s="348">
        <v>745.92999267578102</v>
      </c>
      <c r="P621" s="348">
        <v>52.4255981445313</v>
      </c>
      <c r="Q621" s="348">
        <v>0.25298399999999999</v>
      </c>
      <c r="R621" s="348" t="s">
        <v>17247</v>
      </c>
      <c r="S621" s="351">
        <v>0</v>
      </c>
      <c r="T621" s="351">
        <v>2119.86743164063</v>
      </c>
      <c r="U621" s="348" t="s">
        <v>14</v>
      </c>
      <c r="V621" s="348" t="s">
        <v>392</v>
      </c>
      <c r="W621" s="358">
        <v>29.7</v>
      </c>
      <c r="X621" s="354">
        <v>4.3</v>
      </c>
      <c r="Y621" s="354">
        <v>17.100000000000001</v>
      </c>
      <c r="Z621" s="354">
        <v>0</v>
      </c>
      <c r="AA621" s="359">
        <v>3.0000000000000001E-3</v>
      </c>
      <c r="AB621" s="176"/>
    </row>
    <row r="622" spans="1:28" s="75" customFormat="1" ht="14.4">
      <c r="A622" s="403" t="s">
        <v>17144</v>
      </c>
      <c r="B622" s="365" t="str">
        <f t="shared" si="20"/>
        <v>35</v>
      </c>
      <c r="C622" s="74" t="str">
        <f t="shared" si="21"/>
        <v>35039</v>
      </c>
      <c r="D622" s="74" t="str">
        <f>VLOOKUP(C622,fips_xref!$A$5:$B$16,2,FALSE)</f>
        <v>Rio Arriba</v>
      </c>
      <c r="E622" s="74" t="s">
        <v>17270</v>
      </c>
      <c r="F622" s="348">
        <v>21709</v>
      </c>
      <c r="G622" s="348" t="s">
        <v>17244</v>
      </c>
      <c r="H622" s="348">
        <v>20</v>
      </c>
      <c r="I622" s="348" t="s">
        <v>17561</v>
      </c>
      <c r="J622" s="351">
        <v>36.816389000000001</v>
      </c>
      <c r="K622" s="351">
        <v>-107.205556</v>
      </c>
      <c r="L622" s="348" t="s">
        <v>17557</v>
      </c>
      <c r="M622" s="348"/>
      <c r="N622" s="348">
        <v>22.860000610351602</v>
      </c>
      <c r="O622" s="348">
        <v>1144.26000976563</v>
      </c>
      <c r="P622" s="348">
        <v>3.0480000972747798</v>
      </c>
      <c r="Q622" s="348">
        <v>0.661416</v>
      </c>
      <c r="R622" s="348" t="s">
        <v>17247</v>
      </c>
      <c r="S622" s="351">
        <v>0</v>
      </c>
      <c r="T622" s="351">
        <v>2119.86743164063</v>
      </c>
      <c r="U622" s="348" t="s">
        <v>14</v>
      </c>
      <c r="V622" s="348" t="s">
        <v>411</v>
      </c>
      <c r="W622" s="358">
        <v>0.02</v>
      </c>
      <c r="X622" s="354">
        <v>0.01</v>
      </c>
      <c r="Y622" s="354">
        <v>0.01</v>
      </c>
      <c r="Z622" s="354">
        <v>0.45</v>
      </c>
      <c r="AA622" s="359">
        <v>0</v>
      </c>
      <c r="AB622" s="176"/>
    </row>
    <row r="623" spans="1:28" s="75" customFormat="1" ht="14.4">
      <c r="A623" s="403" t="s">
        <v>17144</v>
      </c>
      <c r="B623" s="365" t="str">
        <f t="shared" si="20"/>
        <v>35</v>
      </c>
      <c r="C623" s="74" t="str">
        <f t="shared" si="21"/>
        <v>35039</v>
      </c>
      <c r="D623" s="74" t="str">
        <f>VLOOKUP(C623,fips_xref!$A$5:$B$16,2,FALSE)</f>
        <v>Rio Arriba</v>
      </c>
      <c r="E623" s="74" t="s">
        <v>17270</v>
      </c>
      <c r="F623" s="348">
        <v>21709</v>
      </c>
      <c r="G623" s="348" t="s">
        <v>17244</v>
      </c>
      <c r="H623" s="348">
        <v>31</v>
      </c>
      <c r="I623" s="348" t="s">
        <v>17560</v>
      </c>
      <c r="J623" s="351">
        <v>36.816389000000001</v>
      </c>
      <c r="K623" s="351">
        <v>-107.205556</v>
      </c>
      <c r="L623" s="348" t="s">
        <v>17557</v>
      </c>
      <c r="M623" s="348"/>
      <c r="N623" s="348">
        <v>13.7159996032715</v>
      </c>
      <c r="O623" s="348">
        <v>745.92999267578102</v>
      </c>
      <c r="P623" s="348">
        <v>52.4255981445313</v>
      </c>
      <c r="Q623" s="348">
        <v>0.25298399999999999</v>
      </c>
      <c r="R623" s="348" t="s">
        <v>17247</v>
      </c>
      <c r="S623" s="351">
        <v>0</v>
      </c>
      <c r="T623" s="351">
        <v>2119.86743164063</v>
      </c>
      <c r="U623" s="348" t="s">
        <v>14</v>
      </c>
      <c r="V623" s="348" t="s">
        <v>392</v>
      </c>
      <c r="W623" s="358">
        <v>29.7</v>
      </c>
      <c r="X623" s="354">
        <v>4.3</v>
      </c>
      <c r="Y623" s="354">
        <v>17.100000000000001</v>
      </c>
      <c r="Z623" s="354">
        <v>0</v>
      </c>
      <c r="AA623" s="359">
        <v>3.0000000000000001E-3</v>
      </c>
      <c r="AB623" s="176"/>
    </row>
    <row r="624" spans="1:28" s="75" customFormat="1" ht="14.4">
      <c r="A624" s="403" t="s">
        <v>17144</v>
      </c>
      <c r="B624" s="365" t="str">
        <f t="shared" si="20"/>
        <v>35</v>
      </c>
      <c r="C624" s="74" t="str">
        <f t="shared" si="21"/>
        <v>35039</v>
      </c>
      <c r="D624" s="74" t="str">
        <f>VLOOKUP(C624,fips_xref!$A$5:$B$16,2,FALSE)</f>
        <v>Rio Arriba</v>
      </c>
      <c r="E624" s="74" t="s">
        <v>17270</v>
      </c>
      <c r="F624" s="348">
        <v>21709</v>
      </c>
      <c r="G624" s="348" t="s">
        <v>17249</v>
      </c>
      <c r="H624" s="348">
        <v>1</v>
      </c>
      <c r="I624" s="348" t="s">
        <v>17154</v>
      </c>
      <c r="J624" s="351">
        <v>36.816389000000001</v>
      </c>
      <c r="K624" s="351">
        <v>-107.205556</v>
      </c>
      <c r="L624" s="348" t="s">
        <v>17557</v>
      </c>
      <c r="M624" s="348"/>
      <c r="N624" s="348">
        <v>0</v>
      </c>
      <c r="O624" s="348">
        <v>0</v>
      </c>
      <c r="P624" s="348">
        <v>0</v>
      </c>
      <c r="Q624" s="348">
        <v>0</v>
      </c>
      <c r="R624" s="348">
        <v>0</v>
      </c>
      <c r="S624" s="351">
        <v>0</v>
      </c>
      <c r="T624" s="351">
        <v>2119.86743164063</v>
      </c>
      <c r="U624" s="348" t="s">
        <v>14</v>
      </c>
      <c r="V624" s="348" t="s">
        <v>397</v>
      </c>
      <c r="W624" s="358">
        <v>0</v>
      </c>
      <c r="X624" s="354">
        <v>4.8</v>
      </c>
      <c r="Y624" s="354">
        <v>0</v>
      </c>
      <c r="Z624" s="354">
        <v>0</v>
      </c>
      <c r="AA624" s="359">
        <v>0</v>
      </c>
      <c r="AB624" s="176"/>
    </row>
    <row r="625" spans="1:28" s="75" customFormat="1" ht="14.4">
      <c r="A625" s="403" t="s">
        <v>17144</v>
      </c>
      <c r="B625" s="365" t="str">
        <f t="shared" si="20"/>
        <v>35</v>
      </c>
      <c r="C625" s="74" t="str">
        <f t="shared" si="21"/>
        <v>35045</v>
      </c>
      <c r="D625" s="74" t="str">
        <f>VLOOKUP(C625,fips_xref!$A$5:$B$16,2,FALSE)</f>
        <v>San Juan</v>
      </c>
      <c r="E625" s="74" t="s">
        <v>17370</v>
      </c>
      <c r="F625" s="74">
        <v>1277</v>
      </c>
      <c r="G625" s="74" t="s">
        <v>17244</v>
      </c>
      <c r="H625" s="74">
        <v>1</v>
      </c>
      <c r="I625" s="74" t="s">
        <v>17562</v>
      </c>
      <c r="J625" s="74">
        <v>36.735501999999997</v>
      </c>
      <c r="K625" s="74">
        <v>-107.943228</v>
      </c>
      <c r="L625" s="74" t="s">
        <v>17563</v>
      </c>
      <c r="M625" s="74"/>
      <c r="N625" s="74" t="s">
        <v>17564</v>
      </c>
      <c r="O625" s="74" t="s">
        <v>17564</v>
      </c>
      <c r="P625" s="74" t="s">
        <v>17564</v>
      </c>
      <c r="Q625" s="74" t="s">
        <v>17564</v>
      </c>
      <c r="R625" s="74" t="s">
        <v>17564</v>
      </c>
      <c r="S625" s="74" t="s">
        <v>17564</v>
      </c>
      <c r="T625" s="74" t="s">
        <v>17564</v>
      </c>
      <c r="U625" s="74">
        <v>1311</v>
      </c>
      <c r="V625" s="74" t="s">
        <v>391</v>
      </c>
      <c r="W625" s="358">
        <v>53.9</v>
      </c>
      <c r="X625" s="354">
        <v>1.1000000000000001</v>
      </c>
      <c r="Y625" s="354">
        <v>47.1</v>
      </c>
      <c r="Z625" s="354">
        <v>0.4</v>
      </c>
      <c r="AA625" s="359">
        <v>2.1</v>
      </c>
      <c r="AB625" s="176"/>
    </row>
    <row r="626" spans="1:28" s="75" customFormat="1" ht="14.4">
      <c r="A626" s="403" t="s">
        <v>17144</v>
      </c>
      <c r="B626" s="365" t="str">
        <f t="shared" si="20"/>
        <v>35</v>
      </c>
      <c r="C626" s="74" t="str">
        <f t="shared" si="21"/>
        <v>35045</v>
      </c>
      <c r="D626" s="74" t="str">
        <f>VLOOKUP(C626,fips_xref!$A$5:$B$16,2,FALSE)</f>
        <v>San Juan</v>
      </c>
      <c r="E626" s="74" t="s">
        <v>17370</v>
      </c>
      <c r="F626" s="74">
        <v>1277</v>
      </c>
      <c r="G626" s="74" t="s">
        <v>17244</v>
      </c>
      <c r="H626" s="74">
        <v>2</v>
      </c>
      <c r="I626" s="74" t="s">
        <v>17562</v>
      </c>
      <c r="J626" s="74">
        <v>36.735501999999997</v>
      </c>
      <c r="K626" s="74">
        <v>-107.943228</v>
      </c>
      <c r="L626" s="74" t="s">
        <v>17563</v>
      </c>
      <c r="M626" s="74"/>
      <c r="N626" s="74" t="s">
        <v>17564</v>
      </c>
      <c r="O626" s="74" t="s">
        <v>17564</v>
      </c>
      <c r="P626" s="74" t="s">
        <v>17564</v>
      </c>
      <c r="Q626" s="74" t="s">
        <v>17564</v>
      </c>
      <c r="R626" s="74" t="s">
        <v>17564</v>
      </c>
      <c r="S626" s="74" t="s">
        <v>17564</v>
      </c>
      <c r="T626" s="74" t="s">
        <v>17564</v>
      </c>
      <c r="U626" s="74">
        <v>1311</v>
      </c>
      <c r="V626" s="74" t="s">
        <v>391</v>
      </c>
      <c r="W626" s="358">
        <v>2.2000000000000002</v>
      </c>
      <c r="X626" s="354">
        <v>0</v>
      </c>
      <c r="Y626" s="354">
        <v>2</v>
      </c>
      <c r="Z626" s="354">
        <v>0</v>
      </c>
      <c r="AA626" s="359">
        <v>0.1</v>
      </c>
      <c r="AB626" s="176"/>
    </row>
    <row r="627" spans="1:28" s="75" customFormat="1" ht="14.4">
      <c r="A627" s="403" t="s">
        <v>17144</v>
      </c>
      <c r="B627" s="365" t="str">
        <f t="shared" si="20"/>
        <v>35</v>
      </c>
      <c r="C627" s="74" t="str">
        <f t="shared" si="21"/>
        <v>35045</v>
      </c>
      <c r="D627" s="74" t="str">
        <f>VLOOKUP(C627,fips_xref!$A$5:$B$16,2,FALSE)</f>
        <v>San Juan</v>
      </c>
      <c r="E627" s="74" t="s">
        <v>17370</v>
      </c>
      <c r="F627" s="74">
        <v>1277</v>
      </c>
      <c r="G627" s="74" t="s">
        <v>17244</v>
      </c>
      <c r="H627" s="74">
        <v>10</v>
      </c>
      <c r="I627" s="74" t="s">
        <v>17562</v>
      </c>
      <c r="J627" s="74">
        <v>36.735501999999997</v>
      </c>
      <c r="K627" s="74">
        <v>-107.943228</v>
      </c>
      <c r="L627" s="74" t="s">
        <v>17563</v>
      </c>
      <c r="M627" s="74"/>
      <c r="N627" s="74" t="s">
        <v>17564</v>
      </c>
      <c r="O627" s="74" t="s">
        <v>17564</v>
      </c>
      <c r="P627" s="74" t="s">
        <v>17564</v>
      </c>
      <c r="Q627" s="74" t="s">
        <v>17564</v>
      </c>
      <c r="R627" s="74" t="s">
        <v>17564</v>
      </c>
      <c r="S627" s="74" t="s">
        <v>17564</v>
      </c>
      <c r="T627" s="74" t="s">
        <v>17564</v>
      </c>
      <c r="U627" s="74">
        <v>1311</v>
      </c>
      <c r="V627" s="74" t="s">
        <v>391</v>
      </c>
      <c r="W627" s="358">
        <v>21.1</v>
      </c>
      <c r="X627" s="354">
        <v>1.5</v>
      </c>
      <c r="Y627" s="354">
        <v>34.700000000000003</v>
      </c>
      <c r="Z627" s="354">
        <v>2.2000000000000002</v>
      </c>
      <c r="AA627" s="359">
        <v>7.5</v>
      </c>
      <c r="AB627" s="176"/>
    </row>
    <row r="628" spans="1:28" s="75" customFormat="1" ht="14.4">
      <c r="A628" s="403" t="s">
        <v>17144</v>
      </c>
      <c r="B628" s="365" t="str">
        <f t="shared" si="20"/>
        <v>35</v>
      </c>
      <c r="C628" s="74" t="str">
        <f t="shared" si="21"/>
        <v>35045</v>
      </c>
      <c r="D628" s="74" t="str">
        <f>VLOOKUP(C628,fips_xref!$A$5:$B$16,2,FALSE)</f>
        <v>San Juan</v>
      </c>
      <c r="E628" s="74" t="s">
        <v>17370</v>
      </c>
      <c r="F628" s="74">
        <v>1277</v>
      </c>
      <c r="G628" s="74" t="s">
        <v>17244</v>
      </c>
      <c r="H628" s="74">
        <v>11</v>
      </c>
      <c r="I628" s="74" t="s">
        <v>17562</v>
      </c>
      <c r="J628" s="74">
        <v>36.735501999999997</v>
      </c>
      <c r="K628" s="74">
        <v>-107.943228</v>
      </c>
      <c r="L628" s="74" t="s">
        <v>17563</v>
      </c>
      <c r="M628" s="74"/>
      <c r="N628" s="74" t="s">
        <v>17564</v>
      </c>
      <c r="O628" s="74" t="s">
        <v>17564</v>
      </c>
      <c r="P628" s="74" t="s">
        <v>17564</v>
      </c>
      <c r="Q628" s="74" t="s">
        <v>17564</v>
      </c>
      <c r="R628" s="74" t="s">
        <v>17564</v>
      </c>
      <c r="S628" s="74" t="s">
        <v>17564</v>
      </c>
      <c r="T628" s="74" t="s">
        <v>17564</v>
      </c>
      <c r="U628" s="74">
        <v>1311</v>
      </c>
      <c r="V628" s="74" t="s">
        <v>391</v>
      </c>
      <c r="W628" s="358">
        <v>43</v>
      </c>
      <c r="X628" s="354">
        <v>3.1</v>
      </c>
      <c r="Y628" s="354">
        <v>70.599999999999994</v>
      </c>
      <c r="Z628" s="354">
        <v>4.4000000000000004</v>
      </c>
      <c r="AA628" s="359">
        <v>15.4</v>
      </c>
      <c r="AB628" s="176"/>
    </row>
    <row r="629" spans="1:28" s="75" customFormat="1" ht="14.4">
      <c r="A629" s="403" t="s">
        <v>17144</v>
      </c>
      <c r="B629" s="365" t="str">
        <f t="shared" si="20"/>
        <v>35</v>
      </c>
      <c r="C629" s="74" t="str">
        <f t="shared" si="21"/>
        <v>35045</v>
      </c>
      <c r="D629" s="74" t="str">
        <f>VLOOKUP(C629,fips_xref!$A$5:$B$16,2,FALSE)</f>
        <v>San Juan</v>
      </c>
      <c r="E629" s="74" t="s">
        <v>17370</v>
      </c>
      <c r="F629" s="74">
        <v>1277</v>
      </c>
      <c r="G629" s="74" t="s">
        <v>17244</v>
      </c>
      <c r="H629" s="74">
        <v>12</v>
      </c>
      <c r="I629" s="74" t="s">
        <v>17565</v>
      </c>
      <c r="J629" s="74">
        <v>36.735501999999997</v>
      </c>
      <c r="K629" s="74">
        <v>-107.943228</v>
      </c>
      <c r="L629" s="74" t="s">
        <v>17563</v>
      </c>
      <c r="M629" s="74"/>
      <c r="N629" s="74">
        <v>9.1440000534057599</v>
      </c>
      <c r="O629" s="74">
        <v>616.47998046875</v>
      </c>
      <c r="P629" s="74">
        <v>2.7432000637054399</v>
      </c>
      <c r="Q629" s="74">
        <v>0.4572</v>
      </c>
      <c r="R629" s="74" t="s">
        <v>17247</v>
      </c>
      <c r="S629" s="74">
        <v>0</v>
      </c>
      <c r="T629" s="74">
        <v>1727.40197753906</v>
      </c>
      <c r="U629" s="74" t="s">
        <v>17566</v>
      </c>
      <c r="V629" s="74" t="s">
        <v>405</v>
      </c>
      <c r="W629" s="358">
        <v>0.1</v>
      </c>
      <c r="X629" s="354">
        <v>0</v>
      </c>
      <c r="Y629" s="354">
        <v>0.1</v>
      </c>
      <c r="Z629" s="354">
        <v>0</v>
      </c>
      <c r="AA629" s="359">
        <v>0</v>
      </c>
      <c r="AB629" s="176"/>
    </row>
    <row r="630" spans="1:28" s="75" customFormat="1" ht="14.4">
      <c r="A630" s="403" t="s">
        <v>17144</v>
      </c>
      <c r="B630" s="365" t="str">
        <f t="shared" si="20"/>
        <v>35</v>
      </c>
      <c r="C630" s="74" t="str">
        <f t="shared" si="21"/>
        <v>35045</v>
      </c>
      <c r="D630" s="74" t="str">
        <f>VLOOKUP(C630,fips_xref!$A$5:$B$16,2,FALSE)</f>
        <v>San Juan</v>
      </c>
      <c r="E630" s="74" t="s">
        <v>17370</v>
      </c>
      <c r="F630" s="74">
        <v>1277</v>
      </c>
      <c r="G630" s="74" t="s">
        <v>17244</v>
      </c>
      <c r="H630" s="74">
        <v>14</v>
      </c>
      <c r="I630" s="74" t="s">
        <v>17567</v>
      </c>
      <c r="J630" s="74">
        <v>36.735501999999997</v>
      </c>
      <c r="K630" s="74">
        <v>-107.943228</v>
      </c>
      <c r="L630" s="74" t="s">
        <v>17563</v>
      </c>
      <c r="M630" s="74"/>
      <c r="N630" s="74">
        <v>9.1440000534057599</v>
      </c>
      <c r="O630" s="74">
        <v>616.47998046875</v>
      </c>
      <c r="P630" s="74">
        <v>2.7432000637054399</v>
      </c>
      <c r="Q630" s="74">
        <v>0.4572</v>
      </c>
      <c r="R630" s="74" t="s">
        <v>17247</v>
      </c>
      <c r="S630" s="74">
        <v>0</v>
      </c>
      <c r="T630" s="74">
        <v>1727.40197753906</v>
      </c>
      <c r="U630" s="74" t="s">
        <v>17566</v>
      </c>
      <c r="V630" s="74" t="s">
        <v>405</v>
      </c>
      <c r="W630" s="358">
        <v>0.4</v>
      </c>
      <c r="X630" s="354">
        <v>0.1</v>
      </c>
      <c r="Y630" s="354">
        <v>0.4</v>
      </c>
      <c r="Z630" s="354">
        <v>0</v>
      </c>
      <c r="AA630" s="359">
        <v>0.1</v>
      </c>
      <c r="AB630" s="176"/>
    </row>
    <row r="631" spans="1:28" s="75" customFormat="1" ht="27">
      <c r="A631" s="403" t="s">
        <v>17144</v>
      </c>
      <c r="B631" s="365" t="str">
        <f t="shared" si="20"/>
        <v>35</v>
      </c>
      <c r="C631" s="74" t="str">
        <f t="shared" si="21"/>
        <v>35045</v>
      </c>
      <c r="D631" s="74" t="str">
        <f>VLOOKUP(C631,fips_xref!$A$5:$B$16,2,FALSE)</f>
        <v>San Juan</v>
      </c>
      <c r="E631" s="74" t="s">
        <v>17370</v>
      </c>
      <c r="F631" s="74">
        <v>1277</v>
      </c>
      <c r="G631" s="74" t="s">
        <v>17244</v>
      </c>
      <c r="H631" s="74">
        <v>15</v>
      </c>
      <c r="I631" s="74" t="s">
        <v>17568</v>
      </c>
      <c r="J631" s="74">
        <v>36.735501999999997</v>
      </c>
      <c r="K631" s="74">
        <v>-107.943228</v>
      </c>
      <c r="L631" s="74" t="s">
        <v>17563</v>
      </c>
      <c r="M631" s="74"/>
      <c r="N631" s="74">
        <v>14.020799636840801</v>
      </c>
      <c r="O631" s="74">
        <v>449.82000732421898</v>
      </c>
      <c r="P631" s="74">
        <v>12.1005601882935</v>
      </c>
      <c r="Q631" s="74">
        <v>1.524</v>
      </c>
      <c r="R631" s="74" t="s">
        <v>17247</v>
      </c>
      <c r="S631" s="74">
        <v>0</v>
      </c>
      <c r="T631" s="74">
        <v>1727.40197753906</v>
      </c>
      <c r="U631" s="74" t="s">
        <v>17566</v>
      </c>
      <c r="V631" s="74" t="s">
        <v>394</v>
      </c>
      <c r="W631" s="358">
        <v>0</v>
      </c>
      <c r="X631" s="354">
        <v>0.3</v>
      </c>
      <c r="Y631" s="354">
        <v>0</v>
      </c>
      <c r="Z631" s="354">
        <v>0</v>
      </c>
      <c r="AA631" s="359">
        <v>0</v>
      </c>
      <c r="AB631" s="176"/>
    </row>
    <row r="632" spans="1:28" s="75" customFormat="1" ht="14.4">
      <c r="A632" s="403" t="s">
        <v>17144</v>
      </c>
      <c r="B632" s="365" t="str">
        <f t="shared" si="20"/>
        <v>35</v>
      </c>
      <c r="C632" s="74" t="str">
        <f t="shared" si="21"/>
        <v>35045</v>
      </c>
      <c r="D632" s="74" t="str">
        <f>VLOOKUP(C632,fips_xref!$A$5:$B$16,2,FALSE)</f>
        <v>San Juan</v>
      </c>
      <c r="E632" s="74" t="s">
        <v>17370</v>
      </c>
      <c r="F632" s="74">
        <v>1277</v>
      </c>
      <c r="G632" s="74" t="s">
        <v>17244</v>
      </c>
      <c r="H632" s="74">
        <v>16</v>
      </c>
      <c r="I632" s="74" t="s">
        <v>17569</v>
      </c>
      <c r="J632" s="74">
        <v>36.735501999999997</v>
      </c>
      <c r="K632" s="74">
        <v>-107.943228</v>
      </c>
      <c r="L632" s="74" t="s">
        <v>17563</v>
      </c>
      <c r="M632" s="74"/>
      <c r="N632" s="74">
        <v>9.1440000534057599</v>
      </c>
      <c r="O632" s="74">
        <v>616.47998046875</v>
      </c>
      <c r="P632" s="74">
        <v>2.7432000637054399</v>
      </c>
      <c r="Q632" s="74">
        <v>0.4572</v>
      </c>
      <c r="R632" s="74" t="s">
        <v>17247</v>
      </c>
      <c r="S632" s="74">
        <v>0</v>
      </c>
      <c r="T632" s="74">
        <v>1727.40197753906</v>
      </c>
      <c r="U632" s="74" t="s">
        <v>17566</v>
      </c>
      <c r="V632" s="74" t="s">
        <v>405</v>
      </c>
      <c r="W632" s="358">
        <v>0.3</v>
      </c>
      <c r="X632" s="354">
        <v>0.1</v>
      </c>
      <c r="Y632" s="354">
        <v>0.3</v>
      </c>
      <c r="Z632" s="354">
        <v>0</v>
      </c>
      <c r="AA632" s="359">
        <v>0.1</v>
      </c>
      <c r="AB632" s="176"/>
    </row>
    <row r="633" spans="1:28" s="75" customFormat="1" ht="27">
      <c r="A633" s="403" t="s">
        <v>17144</v>
      </c>
      <c r="B633" s="365" t="str">
        <f t="shared" si="20"/>
        <v>35</v>
      </c>
      <c r="C633" s="74" t="str">
        <f t="shared" si="21"/>
        <v>35045</v>
      </c>
      <c r="D633" s="74" t="str">
        <f>VLOOKUP(C633,fips_xref!$A$5:$B$16,2,FALSE)</f>
        <v>San Juan</v>
      </c>
      <c r="E633" s="74" t="s">
        <v>17370</v>
      </c>
      <c r="F633" s="74">
        <v>1277</v>
      </c>
      <c r="G633" s="74" t="s">
        <v>17244</v>
      </c>
      <c r="H633" s="74">
        <v>17</v>
      </c>
      <c r="I633" s="74" t="s">
        <v>17570</v>
      </c>
      <c r="J633" s="74">
        <v>36.735501999999997</v>
      </c>
      <c r="K633" s="74">
        <v>-107.943228</v>
      </c>
      <c r="L633" s="74" t="s">
        <v>17563</v>
      </c>
      <c r="M633" s="74"/>
      <c r="N633" s="74">
        <v>14.020799636840801</v>
      </c>
      <c r="O633" s="74">
        <v>449.82000732421898</v>
      </c>
      <c r="P633" s="74">
        <v>12.1005601882935</v>
      </c>
      <c r="Q633" s="74">
        <v>1.524</v>
      </c>
      <c r="R633" s="74" t="s">
        <v>17247</v>
      </c>
      <c r="S633" s="74">
        <v>0</v>
      </c>
      <c r="T633" s="74">
        <v>1727.40197753906</v>
      </c>
      <c r="U633" s="74" t="s">
        <v>17566</v>
      </c>
      <c r="V633" s="74" t="s">
        <v>394</v>
      </c>
      <c r="W633" s="358">
        <v>0</v>
      </c>
      <c r="X633" s="354">
        <v>0.7</v>
      </c>
      <c r="Y633" s="354">
        <v>0</v>
      </c>
      <c r="Z633" s="354">
        <v>0</v>
      </c>
      <c r="AA633" s="359">
        <v>0</v>
      </c>
      <c r="AB633" s="176"/>
    </row>
    <row r="634" spans="1:28" s="75" customFormat="1" ht="27">
      <c r="A634" s="403" t="s">
        <v>17144</v>
      </c>
      <c r="B634" s="365" t="str">
        <f t="shared" si="20"/>
        <v>35</v>
      </c>
      <c r="C634" s="74" t="str">
        <f t="shared" si="21"/>
        <v>35045</v>
      </c>
      <c r="D634" s="74" t="str">
        <f>VLOOKUP(C634,fips_xref!$A$5:$B$16,2,FALSE)</f>
        <v>San Juan</v>
      </c>
      <c r="E634" s="74" t="s">
        <v>17370</v>
      </c>
      <c r="F634" s="74">
        <v>1277</v>
      </c>
      <c r="G634" s="74" t="s">
        <v>17244</v>
      </c>
      <c r="H634" s="74">
        <v>21</v>
      </c>
      <c r="I634" s="74" t="s">
        <v>17571</v>
      </c>
      <c r="J634" s="74">
        <v>36.735501999999997</v>
      </c>
      <c r="K634" s="74">
        <v>-107.943228</v>
      </c>
      <c r="L634" s="74" t="s">
        <v>17563</v>
      </c>
      <c r="M634" s="74"/>
      <c r="N634" s="74">
        <v>14.020799636840801</v>
      </c>
      <c r="O634" s="74">
        <v>449.82000732421898</v>
      </c>
      <c r="P634" s="74">
        <v>12.1005601882935</v>
      </c>
      <c r="Q634" s="74">
        <v>1.524</v>
      </c>
      <c r="R634" s="74" t="s">
        <v>17247</v>
      </c>
      <c r="S634" s="74">
        <v>0</v>
      </c>
      <c r="T634" s="74">
        <v>1727.40197753906</v>
      </c>
      <c r="U634" s="74" t="s">
        <v>17566</v>
      </c>
      <c r="V634" s="74" t="s">
        <v>394</v>
      </c>
      <c r="W634" s="358">
        <v>0</v>
      </c>
      <c r="X634" s="354">
        <v>0.1</v>
      </c>
      <c r="Y634" s="354">
        <v>0</v>
      </c>
      <c r="Z634" s="354">
        <v>0</v>
      </c>
      <c r="AA634" s="359">
        <v>0</v>
      </c>
      <c r="AB634" s="176"/>
    </row>
    <row r="635" spans="1:28" s="75" customFormat="1" ht="27">
      <c r="A635" s="403" t="s">
        <v>17144</v>
      </c>
      <c r="B635" s="365" t="str">
        <f t="shared" si="20"/>
        <v>35</v>
      </c>
      <c r="C635" s="74" t="str">
        <f t="shared" si="21"/>
        <v>35045</v>
      </c>
      <c r="D635" s="74" t="str">
        <f>VLOOKUP(C635,fips_xref!$A$5:$B$16,2,FALSE)</f>
        <v>San Juan</v>
      </c>
      <c r="E635" s="74" t="s">
        <v>17370</v>
      </c>
      <c r="F635" s="74">
        <v>1277</v>
      </c>
      <c r="G635" s="74" t="s">
        <v>17244</v>
      </c>
      <c r="H635" s="74">
        <v>23</v>
      </c>
      <c r="I635" s="74" t="s">
        <v>17572</v>
      </c>
      <c r="J635" s="74">
        <v>36.735501999999997</v>
      </c>
      <c r="K635" s="74">
        <v>-107.943228</v>
      </c>
      <c r="L635" s="74" t="s">
        <v>17563</v>
      </c>
      <c r="M635" s="74"/>
      <c r="N635" s="74">
        <v>14.020799636840801</v>
      </c>
      <c r="O635" s="74">
        <v>449.82000732421898</v>
      </c>
      <c r="P635" s="74">
        <v>12.1005601882935</v>
      </c>
      <c r="Q635" s="74">
        <v>1.524</v>
      </c>
      <c r="R635" s="74" t="s">
        <v>17247</v>
      </c>
      <c r="S635" s="74">
        <v>0</v>
      </c>
      <c r="T635" s="74">
        <v>1727.40197753906</v>
      </c>
      <c r="U635" s="74" t="s">
        <v>17566</v>
      </c>
      <c r="V635" s="74" t="s">
        <v>12004</v>
      </c>
      <c r="W635" s="358">
        <v>0</v>
      </c>
      <c r="X635" s="354">
        <v>0.3</v>
      </c>
      <c r="Y635" s="354">
        <v>0</v>
      </c>
      <c r="Z635" s="354">
        <v>0</v>
      </c>
      <c r="AA635" s="359">
        <v>0</v>
      </c>
      <c r="AB635" s="176"/>
    </row>
    <row r="636" spans="1:28" s="75" customFormat="1" ht="14.4">
      <c r="A636" s="403" t="s">
        <v>17144</v>
      </c>
      <c r="B636" s="365" t="str">
        <f t="shared" si="20"/>
        <v>35</v>
      </c>
      <c r="C636" s="74" t="str">
        <f t="shared" si="21"/>
        <v>35045</v>
      </c>
      <c r="D636" s="74" t="str">
        <f>VLOOKUP(C636,fips_xref!$A$5:$B$16,2,FALSE)</f>
        <v>San Juan</v>
      </c>
      <c r="E636" s="74" t="s">
        <v>17370</v>
      </c>
      <c r="F636" s="74">
        <v>1277</v>
      </c>
      <c r="G636" s="74" t="s">
        <v>17244</v>
      </c>
      <c r="H636" s="74">
        <v>24</v>
      </c>
      <c r="I636" s="74" t="s">
        <v>17154</v>
      </c>
      <c r="J636" s="74">
        <v>36.735501999999997</v>
      </c>
      <c r="K636" s="74">
        <v>-107.94322699999999</v>
      </c>
      <c r="L636" s="74" t="s">
        <v>17563</v>
      </c>
      <c r="M636" s="74"/>
      <c r="N636" s="74">
        <v>0</v>
      </c>
      <c r="O636" s="74">
        <v>0</v>
      </c>
      <c r="P636" s="74">
        <v>0</v>
      </c>
      <c r="Q636" s="74">
        <v>0</v>
      </c>
      <c r="R636" s="74">
        <v>0</v>
      </c>
      <c r="S636" s="74">
        <v>0</v>
      </c>
      <c r="T636" s="74">
        <v>1727.40625</v>
      </c>
      <c r="U636" s="74" t="s">
        <v>17566</v>
      </c>
      <c r="V636" s="74" t="s">
        <v>397</v>
      </c>
      <c r="W636" s="358">
        <v>0</v>
      </c>
      <c r="X636" s="354">
        <v>0.3</v>
      </c>
      <c r="Y636" s="354">
        <v>0</v>
      </c>
      <c r="Z636" s="354">
        <v>0</v>
      </c>
      <c r="AA636" s="359">
        <v>0</v>
      </c>
      <c r="AB636" s="176"/>
    </row>
    <row r="637" spans="1:28" s="75" customFormat="1" ht="14.4">
      <c r="A637" s="403" t="s">
        <v>17144</v>
      </c>
      <c r="B637" s="365" t="str">
        <f t="shared" si="20"/>
        <v>35</v>
      </c>
      <c r="C637" s="74" t="str">
        <f t="shared" si="21"/>
        <v>35045</v>
      </c>
      <c r="D637" s="74" t="str">
        <f>VLOOKUP(C637,fips_xref!$A$5:$B$16,2,FALSE)</f>
        <v>San Juan</v>
      </c>
      <c r="E637" s="74" t="s">
        <v>17370</v>
      </c>
      <c r="F637" s="74">
        <v>1277</v>
      </c>
      <c r="G637" s="74" t="s">
        <v>17244</v>
      </c>
      <c r="H637" s="74">
        <v>27</v>
      </c>
      <c r="I637" s="74" t="s">
        <v>17573</v>
      </c>
      <c r="J637" s="74">
        <v>36.735501999999997</v>
      </c>
      <c r="K637" s="74">
        <v>-107.94322699999999</v>
      </c>
      <c r="L637" s="74" t="s">
        <v>17563</v>
      </c>
      <c r="M637" s="74"/>
      <c r="N637" s="74">
        <v>25.831800460815401</v>
      </c>
      <c r="O637" s="74">
        <v>310.92999267578102</v>
      </c>
      <c r="P637" s="74">
        <v>48.920398712158203</v>
      </c>
      <c r="Q637" s="74">
        <v>0.38100000000000001</v>
      </c>
      <c r="R637" s="74" t="s">
        <v>17247</v>
      </c>
      <c r="S637" s="74">
        <v>0</v>
      </c>
      <c r="T637" s="74">
        <v>1727.40625</v>
      </c>
      <c r="U637" s="74" t="s">
        <v>17566</v>
      </c>
      <c r="V637" s="74" t="s">
        <v>411</v>
      </c>
      <c r="W637" s="358">
        <v>0</v>
      </c>
      <c r="X637" s="354">
        <v>2.9</v>
      </c>
      <c r="Y637" s="354">
        <v>0</v>
      </c>
      <c r="Z637" s="354">
        <v>0</v>
      </c>
      <c r="AA637" s="359">
        <v>0</v>
      </c>
      <c r="AB637" s="176"/>
    </row>
    <row r="638" spans="1:28" s="75" customFormat="1" ht="14.4">
      <c r="A638" s="403" t="s">
        <v>17144</v>
      </c>
      <c r="B638" s="365" t="str">
        <f t="shared" si="20"/>
        <v>35</v>
      </c>
      <c r="C638" s="74" t="str">
        <f t="shared" si="21"/>
        <v>35045</v>
      </c>
      <c r="D638" s="74" t="str">
        <f>VLOOKUP(C638,fips_xref!$A$5:$B$16,2,FALSE)</f>
        <v>San Juan</v>
      </c>
      <c r="E638" s="74" t="s">
        <v>17370</v>
      </c>
      <c r="F638" s="74">
        <v>1277</v>
      </c>
      <c r="G638" s="74" t="s">
        <v>17244</v>
      </c>
      <c r="H638" s="74">
        <v>28</v>
      </c>
      <c r="I638" s="74" t="s">
        <v>17574</v>
      </c>
      <c r="J638" s="74">
        <v>36.735501999999997</v>
      </c>
      <c r="K638" s="74">
        <v>-107.94322699999999</v>
      </c>
      <c r="L638" s="74" t="s">
        <v>17563</v>
      </c>
      <c r="M638" s="74"/>
      <c r="N638" s="74">
        <v>25.831800460815401</v>
      </c>
      <c r="O638" s="74">
        <v>310.92999267578102</v>
      </c>
      <c r="P638" s="74">
        <v>34.838638305664098</v>
      </c>
      <c r="Q638" s="74">
        <v>0.29260799999999998</v>
      </c>
      <c r="R638" s="74" t="s">
        <v>17247</v>
      </c>
      <c r="S638" s="74">
        <v>0</v>
      </c>
      <c r="T638" s="74">
        <v>1727.40625</v>
      </c>
      <c r="U638" s="74" t="s">
        <v>17566</v>
      </c>
      <c r="V638" s="74" t="s">
        <v>411</v>
      </c>
      <c r="W638" s="358">
        <v>0</v>
      </c>
      <c r="X638" s="354">
        <v>1.1000000000000001</v>
      </c>
      <c r="Y638" s="354">
        <v>0</v>
      </c>
      <c r="Z638" s="354">
        <v>0</v>
      </c>
      <c r="AA638" s="359">
        <v>0</v>
      </c>
      <c r="AB638" s="176"/>
    </row>
    <row r="639" spans="1:28" s="75" customFormat="1" ht="14.4">
      <c r="A639" s="403" t="s">
        <v>17144</v>
      </c>
      <c r="B639" s="365" t="str">
        <f t="shared" si="20"/>
        <v>35</v>
      </c>
      <c r="C639" s="74" t="str">
        <f t="shared" si="21"/>
        <v>35045</v>
      </c>
      <c r="D639" s="74" t="str">
        <f>VLOOKUP(C639,fips_xref!$A$5:$B$16,2,FALSE)</f>
        <v>San Juan</v>
      </c>
      <c r="E639" s="74" t="s">
        <v>17370</v>
      </c>
      <c r="F639" s="74">
        <v>1277</v>
      </c>
      <c r="G639" s="74" t="s">
        <v>17244</v>
      </c>
      <c r="H639" s="74">
        <v>29</v>
      </c>
      <c r="I639" s="74" t="s">
        <v>17575</v>
      </c>
      <c r="J639" s="74">
        <v>36.735501999999997</v>
      </c>
      <c r="K639" s="74">
        <v>-107.94322699999999</v>
      </c>
      <c r="L639" s="74" t="s">
        <v>17563</v>
      </c>
      <c r="M639" s="74"/>
      <c r="N639" s="74">
        <v>12.1920003890991</v>
      </c>
      <c r="O639" s="74">
        <v>310.92999267578102</v>
      </c>
      <c r="P639" s="74">
        <v>41.147998809814503</v>
      </c>
      <c r="Q639" s="74">
        <v>0.38100000000000001</v>
      </c>
      <c r="R639" s="74" t="s">
        <v>17247</v>
      </c>
      <c r="S639" s="74">
        <v>0</v>
      </c>
      <c r="T639" s="74">
        <v>1727.40625</v>
      </c>
      <c r="U639" s="74" t="s">
        <v>17566</v>
      </c>
      <c r="V639" s="74" t="s">
        <v>411</v>
      </c>
      <c r="W639" s="358">
        <v>0</v>
      </c>
      <c r="X639" s="354">
        <v>1.9</v>
      </c>
      <c r="Y639" s="354">
        <v>0</v>
      </c>
      <c r="Z639" s="354">
        <v>0</v>
      </c>
      <c r="AA639" s="359">
        <v>0</v>
      </c>
      <c r="AB639" s="176"/>
    </row>
    <row r="640" spans="1:28" s="75" customFormat="1" ht="14.4">
      <c r="A640" s="403" t="s">
        <v>17144</v>
      </c>
      <c r="B640" s="365" t="str">
        <f t="shared" ref="B640:B643" si="22">LEFT(C640,2)</f>
        <v>35</v>
      </c>
      <c r="C640" s="74" t="str">
        <f t="shared" ref="C640:C643" si="23">35&amp;E640</f>
        <v>35045</v>
      </c>
      <c r="D640" s="74" t="str">
        <f>VLOOKUP(C640,fips_xref!$A$5:$B$16,2,FALSE)</f>
        <v>San Juan</v>
      </c>
      <c r="E640" s="74" t="s">
        <v>17370</v>
      </c>
      <c r="F640" s="74">
        <v>1277</v>
      </c>
      <c r="G640" s="74" t="s">
        <v>17244</v>
      </c>
      <c r="H640" s="74">
        <v>30</v>
      </c>
      <c r="I640" s="74" t="s">
        <v>17576</v>
      </c>
      <c r="J640" s="74">
        <v>36.735501999999997</v>
      </c>
      <c r="K640" s="74">
        <v>-107.94322699999999</v>
      </c>
      <c r="L640" s="74" t="s">
        <v>17563</v>
      </c>
      <c r="M640" s="74"/>
      <c r="N640" s="74">
        <v>25.831800460815401</v>
      </c>
      <c r="O640" s="74">
        <v>310.92999267578102</v>
      </c>
      <c r="P640" s="74">
        <v>48.920398712158203</v>
      </c>
      <c r="Q640" s="74">
        <v>0.38100000000000001</v>
      </c>
      <c r="R640" s="74" t="s">
        <v>17247</v>
      </c>
      <c r="S640" s="74">
        <v>0</v>
      </c>
      <c r="T640" s="74">
        <v>1727.40625</v>
      </c>
      <c r="U640" s="74" t="s">
        <v>17566</v>
      </c>
      <c r="V640" s="74" t="s">
        <v>411</v>
      </c>
      <c r="W640" s="358">
        <v>0</v>
      </c>
      <c r="X640" s="354">
        <v>2.8</v>
      </c>
      <c r="Y640" s="354">
        <v>0</v>
      </c>
      <c r="Z640" s="354">
        <v>0</v>
      </c>
      <c r="AA640" s="359">
        <v>0</v>
      </c>
      <c r="AB640" s="176"/>
    </row>
    <row r="641" spans="1:28" s="75" customFormat="1" ht="14.4">
      <c r="A641" s="403" t="s">
        <v>17144</v>
      </c>
      <c r="B641" s="365" t="str">
        <f t="shared" si="22"/>
        <v>35</v>
      </c>
      <c r="C641" s="74" t="str">
        <f t="shared" si="23"/>
        <v>35045</v>
      </c>
      <c r="D641" s="74" t="str">
        <f>VLOOKUP(C641,fips_xref!$A$5:$B$16,2,FALSE)</f>
        <v>San Juan</v>
      </c>
      <c r="E641" s="74" t="s">
        <v>17370</v>
      </c>
      <c r="F641" s="74">
        <v>1277</v>
      </c>
      <c r="G641" s="74" t="s">
        <v>17244</v>
      </c>
      <c r="H641" s="74">
        <v>32</v>
      </c>
      <c r="I641" s="74" t="s">
        <v>17577</v>
      </c>
      <c r="J641" s="74">
        <v>36.736396999999997</v>
      </c>
      <c r="K641" s="74">
        <v>-107.94131299999999</v>
      </c>
      <c r="L641" s="74" t="s">
        <v>17563</v>
      </c>
      <c r="M641" s="74"/>
      <c r="N641" s="74">
        <v>24.3840007781982</v>
      </c>
      <c r="O641" s="74">
        <v>437.58999633789102</v>
      </c>
      <c r="P641" s="74">
        <v>23.378160476684599</v>
      </c>
      <c r="Q641" s="74">
        <v>3.048</v>
      </c>
      <c r="R641" s="74" t="s">
        <v>17247</v>
      </c>
      <c r="S641" s="74">
        <v>0</v>
      </c>
      <c r="T641" s="74">
        <v>1736.44775390625</v>
      </c>
      <c r="U641" s="74" t="s">
        <v>17566</v>
      </c>
      <c r="V641" s="74" t="s">
        <v>12026</v>
      </c>
      <c r="W641" s="358">
        <v>6.8</v>
      </c>
      <c r="X641" s="354">
        <v>2.4</v>
      </c>
      <c r="Y641" s="354">
        <v>6.8</v>
      </c>
      <c r="Z641" s="354">
        <v>0</v>
      </c>
      <c r="AA641" s="359">
        <v>0.9</v>
      </c>
      <c r="AB641" s="176"/>
    </row>
    <row r="642" spans="1:28" s="75" customFormat="1" ht="14.4">
      <c r="A642" s="403" t="s">
        <v>17144</v>
      </c>
      <c r="B642" s="365" t="str">
        <f t="shared" si="22"/>
        <v>35</v>
      </c>
      <c r="C642" s="74" t="str">
        <f t="shared" si="23"/>
        <v>35045</v>
      </c>
      <c r="D642" s="74" t="str">
        <f>VLOOKUP(C642,fips_xref!$A$5:$B$16,2,FALSE)</f>
        <v>San Juan</v>
      </c>
      <c r="E642" s="74" t="s">
        <v>17370</v>
      </c>
      <c r="F642" s="74">
        <v>1277</v>
      </c>
      <c r="G642" s="74" t="s">
        <v>17244</v>
      </c>
      <c r="H642" s="74">
        <v>33</v>
      </c>
      <c r="I642" s="74" t="s">
        <v>17577</v>
      </c>
      <c r="J642" s="74">
        <v>36.736384000000001</v>
      </c>
      <c r="K642" s="74">
        <v>-107.941839</v>
      </c>
      <c r="L642" s="74" t="s">
        <v>17563</v>
      </c>
      <c r="M642" s="74"/>
      <c r="N642" s="74">
        <v>24.3840007781982</v>
      </c>
      <c r="O642" s="74">
        <v>437.58999633789102</v>
      </c>
      <c r="P642" s="74">
        <v>23.378160476684599</v>
      </c>
      <c r="Q642" s="74">
        <v>3.048</v>
      </c>
      <c r="R642" s="74" t="s">
        <v>17247</v>
      </c>
      <c r="S642" s="74">
        <v>0</v>
      </c>
      <c r="T642" s="74">
        <v>1734.54528808594</v>
      </c>
      <c r="U642" s="74" t="s">
        <v>17566</v>
      </c>
      <c r="V642" s="74" t="s">
        <v>12026</v>
      </c>
      <c r="W642" s="358">
        <v>38</v>
      </c>
      <c r="X642" s="354">
        <v>13.7</v>
      </c>
      <c r="Y642" s="354">
        <v>38</v>
      </c>
      <c r="Z642" s="354">
        <v>0.3</v>
      </c>
      <c r="AA642" s="359">
        <v>4.9000000000000004</v>
      </c>
      <c r="AB642" s="176"/>
    </row>
    <row r="643" spans="1:28" s="75" customFormat="1" ht="14.4">
      <c r="A643" s="403" t="s">
        <v>17144</v>
      </c>
      <c r="B643" s="365" t="str">
        <f t="shared" si="22"/>
        <v>35</v>
      </c>
      <c r="C643" s="74" t="str">
        <f t="shared" si="23"/>
        <v>35045</v>
      </c>
      <c r="D643" s="74" t="str">
        <f>VLOOKUP(C643,fips_xref!$A$5:$B$16,2,FALSE)</f>
        <v>San Juan</v>
      </c>
      <c r="E643" s="74" t="s">
        <v>17370</v>
      </c>
      <c r="F643" s="74">
        <v>1277</v>
      </c>
      <c r="G643" s="74" t="s">
        <v>17244</v>
      </c>
      <c r="H643" s="74">
        <v>34</v>
      </c>
      <c r="I643" s="74" t="s">
        <v>17304</v>
      </c>
      <c r="J643" s="74">
        <v>36.735501999999997</v>
      </c>
      <c r="K643" s="74">
        <v>-107.94322699999999</v>
      </c>
      <c r="L643" s="74" t="s">
        <v>17563</v>
      </c>
      <c r="M643" s="74"/>
      <c r="N643" s="74">
        <v>0</v>
      </c>
      <c r="O643" s="74">
        <v>0</v>
      </c>
      <c r="P643" s="74">
        <v>0</v>
      </c>
      <c r="Q643" s="74">
        <v>0</v>
      </c>
      <c r="R643" s="74">
        <v>0</v>
      </c>
      <c r="S643" s="74">
        <v>0</v>
      </c>
      <c r="T643" s="74">
        <v>1727.40625</v>
      </c>
      <c r="U643" s="74" t="s">
        <v>17566</v>
      </c>
      <c r="V643" s="74" t="s">
        <v>395</v>
      </c>
      <c r="W643" s="358">
        <v>0</v>
      </c>
      <c r="X643" s="354">
        <v>1</v>
      </c>
      <c r="Y643" s="354">
        <v>0</v>
      </c>
      <c r="Z643" s="354">
        <v>0</v>
      </c>
      <c r="AA643" s="359">
        <v>0</v>
      </c>
      <c r="AB643" s="176"/>
    </row>
    <row r="644" spans="1:28" s="75" customFormat="1" ht="14.4">
      <c r="A644" s="403" t="s">
        <v>17144</v>
      </c>
      <c r="B644" s="365" t="str">
        <f t="shared" ref="B644" si="24">LEFT(C644,2)</f>
        <v>35</v>
      </c>
      <c r="C644" s="74" t="str">
        <f t="shared" ref="C644" si="25">35&amp;E644</f>
        <v>35045</v>
      </c>
      <c r="D644" s="74" t="str">
        <f>VLOOKUP(C644,fips_xref!$A$5:$B$16,2,FALSE)</f>
        <v>San Juan</v>
      </c>
      <c r="E644" s="74" t="s">
        <v>17370</v>
      </c>
      <c r="F644" s="74">
        <v>1277</v>
      </c>
      <c r="G644" s="74" t="s">
        <v>17244</v>
      </c>
      <c r="H644" s="74">
        <v>35</v>
      </c>
      <c r="I644" s="74" t="s">
        <v>17562</v>
      </c>
      <c r="J644" s="74">
        <v>36.735501999999997</v>
      </c>
      <c r="K644" s="74">
        <v>-107.943228</v>
      </c>
      <c r="L644" s="74" t="s">
        <v>17563</v>
      </c>
      <c r="M644" s="74"/>
      <c r="N644" s="74" t="s">
        <v>17564</v>
      </c>
      <c r="O644" s="74" t="s">
        <v>17564</v>
      </c>
      <c r="P644" s="74" t="s">
        <v>17564</v>
      </c>
      <c r="Q644" s="74" t="s">
        <v>17564</v>
      </c>
      <c r="R644" s="74" t="s">
        <v>17564</v>
      </c>
      <c r="S644" s="74" t="s">
        <v>17564</v>
      </c>
      <c r="T644" s="74" t="s">
        <v>17564</v>
      </c>
      <c r="U644" s="74">
        <v>1311</v>
      </c>
      <c r="V644" s="74" t="s">
        <v>391</v>
      </c>
      <c r="W644" s="358">
        <v>43.3</v>
      </c>
      <c r="X644" s="354">
        <v>0.9</v>
      </c>
      <c r="Y644" s="354">
        <v>37.799999999999997</v>
      </c>
      <c r="Z644" s="354">
        <v>0.4</v>
      </c>
      <c r="AA644" s="359">
        <v>1.7</v>
      </c>
      <c r="AB644" s="176"/>
    </row>
    <row r="645" spans="1:28" s="75" customFormat="1">
      <c r="A645" s="181" t="str">
        <f t="shared" ref="A645:A708" si="26">A5</f>
        <v>NMED</v>
      </c>
      <c r="B645" s="366" t="str">
        <f t="shared" si="18"/>
        <v>35</v>
      </c>
      <c r="C645" s="181" t="str">
        <f t="shared" ref="C645:C708" si="27">C5&amp;"02"</f>
        <v>3503102</v>
      </c>
      <c r="D645" s="181" t="str">
        <f>VLOOKUP(C645,fips_xref!$A$5:$B$16,2,FALSE)</f>
        <v>McKinley_NonTribal</v>
      </c>
      <c r="E645" s="181" t="str">
        <f t="shared" ref="E645:AA645" si="28">E5</f>
        <v>031</v>
      </c>
      <c r="F645" s="181">
        <f t="shared" si="28"/>
        <v>882</v>
      </c>
      <c r="G645" s="181" t="str">
        <f t="shared" si="28"/>
        <v>EQPT</v>
      </c>
      <c r="H645" s="181">
        <f t="shared" si="28"/>
        <v>14</v>
      </c>
      <c r="I645" s="181" t="str">
        <f t="shared" si="28"/>
        <v>Solar Turbine 60-7302</v>
      </c>
      <c r="J645" s="181">
        <f t="shared" si="28"/>
        <v>35.391514999999998</v>
      </c>
      <c r="K645" s="181">
        <f t="shared" si="28"/>
        <v>-108.225791</v>
      </c>
      <c r="L645" s="181" t="str">
        <f t="shared" si="28"/>
        <v>Bluewater Compressor Station</v>
      </c>
      <c r="M645" s="181"/>
      <c r="N645" s="181">
        <f t="shared" si="28"/>
        <v>11.582400321960399</v>
      </c>
      <c r="O645" s="181">
        <f t="shared" si="28"/>
        <v>735.36999511718795</v>
      </c>
      <c r="P645" s="181">
        <f t="shared" si="28"/>
        <v>56.235599517822301</v>
      </c>
      <c r="Q645" s="181">
        <f t="shared" si="28"/>
        <v>1.0668</v>
      </c>
      <c r="R645" s="181" t="str">
        <f t="shared" si="28"/>
        <v>Vertical</v>
      </c>
      <c r="S645" s="181">
        <f t="shared" si="28"/>
        <v>0</v>
      </c>
      <c r="T645" s="181">
        <f t="shared" si="28"/>
        <v>2187.14331054688</v>
      </c>
      <c r="U645" s="181" t="str">
        <f t="shared" si="28"/>
        <v>4922</v>
      </c>
      <c r="V645" s="181" t="str">
        <f t="shared" si="28"/>
        <v>20200201</v>
      </c>
      <c r="W645" s="360">
        <f t="shared" si="28"/>
        <v>18.11</v>
      </c>
      <c r="X645" s="355">
        <f t="shared" si="28"/>
        <v>0.2</v>
      </c>
      <c r="Y645" s="355">
        <f t="shared" si="28"/>
        <v>3.88</v>
      </c>
      <c r="Z645" s="355">
        <f t="shared" si="28"/>
        <v>0.27</v>
      </c>
      <c r="AA645" s="361">
        <f t="shared" si="28"/>
        <v>0.2</v>
      </c>
      <c r="AB645" s="182"/>
    </row>
    <row r="646" spans="1:28" s="75" customFormat="1">
      <c r="A646" s="181" t="str">
        <f t="shared" si="26"/>
        <v>NMED</v>
      </c>
      <c r="B646" s="366" t="str">
        <f t="shared" si="18"/>
        <v>35</v>
      </c>
      <c r="C646" s="181" t="str">
        <f t="shared" si="27"/>
        <v>3503102</v>
      </c>
      <c r="D646" s="181" t="str">
        <f>VLOOKUP(C646,fips_xref!$A$5:$B$16,2,FALSE)</f>
        <v>McKinley_NonTribal</v>
      </c>
      <c r="E646" s="181" t="str">
        <f t="shared" ref="E646:AA646" si="29">E6</f>
        <v>031</v>
      </c>
      <c r="F646" s="181">
        <f t="shared" si="29"/>
        <v>882</v>
      </c>
      <c r="G646" s="181" t="str">
        <f t="shared" si="29"/>
        <v>EQPT</v>
      </c>
      <c r="H646" s="181">
        <f t="shared" si="29"/>
        <v>15</v>
      </c>
      <c r="I646" s="181" t="str">
        <f t="shared" si="29"/>
        <v>Solar Turbine  60-7302</v>
      </c>
      <c r="J646" s="181">
        <f t="shared" si="29"/>
        <v>35.391514999999998</v>
      </c>
      <c r="K646" s="181">
        <f t="shared" si="29"/>
        <v>-108.225791</v>
      </c>
      <c r="L646" s="181" t="str">
        <f t="shared" si="29"/>
        <v>Bluewater Compressor Station</v>
      </c>
      <c r="M646" s="181"/>
      <c r="N646" s="181">
        <f t="shared" si="29"/>
        <v>11.582400321960399</v>
      </c>
      <c r="O646" s="181">
        <f t="shared" si="29"/>
        <v>735.36999511718795</v>
      </c>
      <c r="P646" s="181">
        <f t="shared" si="29"/>
        <v>56.235599517822301</v>
      </c>
      <c r="Q646" s="181">
        <f t="shared" si="29"/>
        <v>1.0668</v>
      </c>
      <c r="R646" s="181" t="str">
        <f t="shared" si="29"/>
        <v>Vertical</v>
      </c>
      <c r="S646" s="181">
        <f t="shared" si="29"/>
        <v>0</v>
      </c>
      <c r="T646" s="181">
        <f t="shared" si="29"/>
        <v>2187.14331054688</v>
      </c>
      <c r="U646" s="181" t="str">
        <f t="shared" si="29"/>
        <v>4922</v>
      </c>
      <c r="V646" s="181" t="str">
        <f t="shared" si="29"/>
        <v>20200201</v>
      </c>
      <c r="W646" s="360">
        <f t="shared" si="29"/>
        <v>22.51</v>
      </c>
      <c r="X646" s="355">
        <f t="shared" si="29"/>
        <v>0.25</v>
      </c>
      <c r="Y646" s="355">
        <f t="shared" si="29"/>
        <v>4.82</v>
      </c>
      <c r="Z646" s="355">
        <f t="shared" si="29"/>
        <v>0.33</v>
      </c>
      <c r="AA646" s="361">
        <f t="shared" si="29"/>
        <v>0.24</v>
      </c>
      <c r="AB646" s="182"/>
    </row>
    <row r="647" spans="1:28" s="75" customFormat="1">
      <c r="A647" s="181" t="str">
        <f t="shared" si="26"/>
        <v>NMED</v>
      </c>
      <c r="B647" s="366" t="str">
        <f t="shared" si="18"/>
        <v>35</v>
      </c>
      <c r="C647" s="181" t="str">
        <f t="shared" si="27"/>
        <v>3503102</v>
      </c>
      <c r="D647" s="181" t="str">
        <f>VLOOKUP(C647,fips_xref!$A$5:$B$16,2,FALSE)</f>
        <v>McKinley_NonTribal</v>
      </c>
      <c r="E647" s="181" t="str">
        <f t="shared" ref="E647:AA647" si="30">E7</f>
        <v>031</v>
      </c>
      <c r="F647" s="181">
        <f t="shared" si="30"/>
        <v>882</v>
      </c>
      <c r="G647" s="181" t="str">
        <f t="shared" si="30"/>
        <v>EQPT</v>
      </c>
      <c r="H647" s="181">
        <f t="shared" si="30"/>
        <v>16</v>
      </c>
      <c r="I647" s="181" t="str">
        <f t="shared" si="30"/>
        <v>Solar Turbine  60-7302</v>
      </c>
      <c r="J647" s="181">
        <f t="shared" si="30"/>
        <v>35.391514999999998</v>
      </c>
      <c r="K647" s="181">
        <f t="shared" si="30"/>
        <v>-108.225791</v>
      </c>
      <c r="L647" s="181" t="str">
        <f t="shared" si="30"/>
        <v>Bluewater Compressor Station</v>
      </c>
      <c r="M647" s="181"/>
      <c r="N647" s="181">
        <f t="shared" si="30"/>
        <v>11.582400321960399</v>
      </c>
      <c r="O647" s="181">
        <f t="shared" si="30"/>
        <v>735.36999511718795</v>
      </c>
      <c r="P647" s="181">
        <f t="shared" si="30"/>
        <v>56.235599517822301</v>
      </c>
      <c r="Q647" s="181">
        <f t="shared" si="30"/>
        <v>1.0668</v>
      </c>
      <c r="R647" s="181" t="str">
        <f t="shared" si="30"/>
        <v>Vertical</v>
      </c>
      <c r="S647" s="181">
        <f t="shared" si="30"/>
        <v>0</v>
      </c>
      <c r="T647" s="181">
        <f t="shared" si="30"/>
        <v>2187.14331054688</v>
      </c>
      <c r="U647" s="181" t="str">
        <f t="shared" si="30"/>
        <v>4922</v>
      </c>
      <c r="V647" s="181" t="str">
        <f t="shared" si="30"/>
        <v>20200201</v>
      </c>
      <c r="W647" s="360">
        <f t="shared" si="30"/>
        <v>24.04</v>
      </c>
      <c r="X647" s="355">
        <f t="shared" si="30"/>
        <v>0.27</v>
      </c>
      <c r="Y647" s="355">
        <f t="shared" si="30"/>
        <v>5.15</v>
      </c>
      <c r="Z647" s="355">
        <f t="shared" si="30"/>
        <v>0.35</v>
      </c>
      <c r="AA647" s="361">
        <f t="shared" si="30"/>
        <v>0.26</v>
      </c>
      <c r="AB647" s="182"/>
    </row>
    <row r="648" spans="1:28" s="75" customFormat="1">
      <c r="A648" s="181" t="str">
        <f t="shared" si="26"/>
        <v>NMED</v>
      </c>
      <c r="B648" s="366" t="str">
        <f t="shared" si="18"/>
        <v>35</v>
      </c>
      <c r="C648" s="181" t="str">
        <f t="shared" si="27"/>
        <v>3503102</v>
      </c>
      <c r="D648" s="181" t="str">
        <f>VLOOKUP(C648,fips_xref!$A$5:$B$16,2,FALSE)</f>
        <v>McKinley_NonTribal</v>
      </c>
      <c r="E648" s="181" t="str">
        <f t="shared" ref="E648:AA648" si="31">E8</f>
        <v>031</v>
      </c>
      <c r="F648" s="181">
        <f t="shared" si="31"/>
        <v>882</v>
      </c>
      <c r="G648" s="181" t="str">
        <f t="shared" si="31"/>
        <v>RPNT</v>
      </c>
      <c r="H648" s="181">
        <f t="shared" si="31"/>
        <v>1</v>
      </c>
      <c r="I648" s="181" t="str">
        <f t="shared" si="31"/>
        <v>Plant Level Fugitive</v>
      </c>
      <c r="J648" s="181">
        <f t="shared" si="31"/>
        <v>35.391416999999997</v>
      </c>
      <c r="K648" s="181">
        <f t="shared" si="31"/>
        <v>-108.225463</v>
      </c>
      <c r="L648" s="181" t="str">
        <f t="shared" si="31"/>
        <v>Bluewater Compressor Station</v>
      </c>
      <c r="M648" s="181"/>
      <c r="N648" s="181">
        <f t="shared" si="31"/>
        <v>0</v>
      </c>
      <c r="O648" s="181">
        <f t="shared" si="31"/>
        <v>0</v>
      </c>
      <c r="P648" s="181">
        <f t="shared" si="31"/>
        <v>0</v>
      </c>
      <c r="Q648" s="181">
        <f t="shared" si="31"/>
        <v>0</v>
      </c>
      <c r="R648" s="181">
        <f t="shared" si="31"/>
        <v>0</v>
      </c>
      <c r="S648" s="181">
        <f t="shared" si="31"/>
        <v>0</v>
      </c>
      <c r="T648" s="181">
        <f t="shared" si="31"/>
        <v>2186.93481445313</v>
      </c>
      <c r="U648" s="181" t="str">
        <f t="shared" si="31"/>
        <v>4922</v>
      </c>
      <c r="V648" s="181" t="str">
        <f t="shared" si="31"/>
        <v>31088811</v>
      </c>
      <c r="W648" s="360">
        <f t="shared" si="31"/>
        <v>0</v>
      </c>
      <c r="X648" s="355">
        <f t="shared" si="31"/>
        <v>0.56000000000000005</v>
      </c>
      <c r="Y648" s="355">
        <f t="shared" si="31"/>
        <v>0</v>
      </c>
      <c r="Z648" s="355">
        <f t="shared" si="31"/>
        <v>0</v>
      </c>
      <c r="AA648" s="361">
        <f t="shared" si="31"/>
        <v>0</v>
      </c>
      <c r="AB648" s="182"/>
    </row>
    <row r="649" spans="1:28" s="75" customFormat="1">
      <c r="A649" s="181" t="str">
        <f t="shared" si="26"/>
        <v>NMED</v>
      </c>
      <c r="B649" s="366" t="str">
        <f t="shared" si="18"/>
        <v>35</v>
      </c>
      <c r="C649" s="181" t="str">
        <f t="shared" si="27"/>
        <v>3503102</v>
      </c>
      <c r="D649" s="181" t="str">
        <f>VLOOKUP(C649,fips_xref!$A$5:$B$16,2,FALSE)</f>
        <v>McKinley_NonTribal</v>
      </c>
      <c r="E649" s="181" t="str">
        <f t="shared" ref="E649:AA649" si="32">E9</f>
        <v>031</v>
      </c>
      <c r="F649" s="181">
        <f t="shared" si="32"/>
        <v>884</v>
      </c>
      <c r="G649" s="181" t="str">
        <f t="shared" si="32"/>
        <v>EQPT</v>
      </c>
      <c r="H649" s="181">
        <f t="shared" si="32"/>
        <v>7</v>
      </c>
      <c r="I649" s="181" t="str">
        <f t="shared" si="32"/>
        <v>Butamer Unit</v>
      </c>
      <c r="J649" s="181">
        <f t="shared" si="32"/>
        <v>35.536343000000002</v>
      </c>
      <c r="K649" s="181">
        <f t="shared" si="32"/>
        <v>-108.639613</v>
      </c>
      <c r="L649" s="181" t="str">
        <f t="shared" si="32"/>
        <v>Wingate Fractionating Plant</v>
      </c>
      <c r="M649" s="181"/>
      <c r="N649" s="181">
        <f t="shared" si="32"/>
        <v>0</v>
      </c>
      <c r="O649" s="181">
        <f t="shared" si="32"/>
        <v>0</v>
      </c>
      <c r="P649" s="181">
        <f t="shared" si="32"/>
        <v>0</v>
      </c>
      <c r="Q649" s="181">
        <f t="shared" si="32"/>
        <v>0</v>
      </c>
      <c r="R649" s="181">
        <f t="shared" si="32"/>
        <v>0</v>
      </c>
      <c r="S649" s="181">
        <f t="shared" si="32"/>
        <v>0</v>
      </c>
      <c r="T649" s="181">
        <f t="shared" si="32"/>
        <v>2012.09997558594</v>
      </c>
      <c r="U649" s="181" t="str">
        <f t="shared" si="32"/>
        <v>1321</v>
      </c>
      <c r="V649" s="181" t="str">
        <f t="shared" si="32"/>
        <v>31000207</v>
      </c>
      <c r="W649" s="360">
        <f t="shared" si="32"/>
        <v>0</v>
      </c>
      <c r="X649" s="355">
        <f t="shared" si="32"/>
        <v>7.7</v>
      </c>
      <c r="Y649" s="355">
        <f t="shared" si="32"/>
        <v>0</v>
      </c>
      <c r="Z649" s="355">
        <f t="shared" si="32"/>
        <v>0</v>
      </c>
      <c r="AA649" s="361">
        <f t="shared" si="32"/>
        <v>0</v>
      </c>
      <c r="AB649" s="182"/>
    </row>
    <row r="650" spans="1:28" s="75" customFormat="1" ht="26.4">
      <c r="A650" s="181" t="str">
        <f t="shared" si="26"/>
        <v>NMED</v>
      </c>
      <c r="B650" s="366" t="str">
        <f t="shared" si="18"/>
        <v>35</v>
      </c>
      <c r="C650" s="181" t="str">
        <f t="shared" si="27"/>
        <v>3503102</v>
      </c>
      <c r="D650" s="181" t="str">
        <f>VLOOKUP(C650,fips_xref!$A$5:$B$16,2,FALSE)</f>
        <v>McKinley_NonTribal</v>
      </c>
      <c r="E650" s="181" t="str">
        <f t="shared" ref="E650:AA650" si="33">E10</f>
        <v>031</v>
      </c>
      <c r="F650" s="181">
        <f t="shared" si="33"/>
        <v>884</v>
      </c>
      <c r="G650" s="181" t="str">
        <f t="shared" si="33"/>
        <v>RPNT</v>
      </c>
      <c r="H650" s="181">
        <f t="shared" si="33"/>
        <v>19</v>
      </c>
      <c r="I650" s="181" t="str">
        <f t="shared" si="33"/>
        <v>Propane Storage &amp; Rail Loading (Fugitive)</v>
      </c>
      <c r="J650" s="181">
        <f t="shared" si="33"/>
        <v>35.536344</v>
      </c>
      <c r="K650" s="181">
        <f t="shared" si="33"/>
        <v>-108.639613</v>
      </c>
      <c r="L650" s="181" t="str">
        <f t="shared" si="33"/>
        <v>Wingate Fractionating Plant</v>
      </c>
      <c r="M650" s="181"/>
      <c r="N650" s="181">
        <f t="shared" si="33"/>
        <v>0</v>
      </c>
      <c r="O650" s="181">
        <f t="shared" si="33"/>
        <v>0</v>
      </c>
      <c r="P650" s="181">
        <f t="shared" si="33"/>
        <v>0</v>
      </c>
      <c r="Q650" s="181">
        <f t="shared" si="33"/>
        <v>0</v>
      </c>
      <c r="R650" s="181">
        <f t="shared" si="33"/>
        <v>0</v>
      </c>
      <c r="S650" s="181">
        <f t="shared" si="33"/>
        <v>0</v>
      </c>
      <c r="T650" s="181">
        <f t="shared" si="33"/>
        <v>2012.09997558594</v>
      </c>
      <c r="U650" s="181" t="str">
        <f t="shared" si="33"/>
        <v>1321</v>
      </c>
      <c r="V650" s="181" t="str">
        <f t="shared" si="33"/>
        <v>31000207</v>
      </c>
      <c r="W650" s="360">
        <f t="shared" si="33"/>
        <v>0</v>
      </c>
      <c r="X650" s="355">
        <f t="shared" si="33"/>
        <v>23.57</v>
      </c>
      <c r="Y650" s="355">
        <f t="shared" si="33"/>
        <v>0</v>
      </c>
      <c r="Z650" s="355">
        <f t="shared" si="33"/>
        <v>0</v>
      </c>
      <c r="AA650" s="361">
        <f t="shared" si="33"/>
        <v>0</v>
      </c>
      <c r="AB650" s="182"/>
    </row>
    <row r="651" spans="1:28" s="75" customFormat="1" ht="26.4">
      <c r="A651" s="181" t="str">
        <f t="shared" si="26"/>
        <v>NMED</v>
      </c>
      <c r="B651" s="366" t="str">
        <f t="shared" si="18"/>
        <v>35</v>
      </c>
      <c r="C651" s="181" t="str">
        <f t="shared" si="27"/>
        <v>3503102</v>
      </c>
      <c r="D651" s="181" t="str">
        <f>VLOOKUP(C651,fips_xref!$A$5:$B$16,2,FALSE)</f>
        <v>McKinley_NonTribal</v>
      </c>
      <c r="E651" s="181" t="str">
        <f t="shared" ref="E651:AA651" si="34">E11</f>
        <v>031</v>
      </c>
      <c r="F651" s="181">
        <f t="shared" si="34"/>
        <v>884</v>
      </c>
      <c r="G651" s="181" t="str">
        <f t="shared" si="34"/>
        <v>RPNT</v>
      </c>
      <c r="H651" s="181">
        <f t="shared" si="34"/>
        <v>20</v>
      </c>
      <c r="I651" s="181" t="str">
        <f t="shared" si="34"/>
        <v>Isobutane Storage &amp; Rail Loading (Fugitive)</v>
      </c>
      <c r="J651" s="181">
        <f t="shared" si="34"/>
        <v>35.536344</v>
      </c>
      <c r="K651" s="181">
        <f t="shared" si="34"/>
        <v>-108.639613</v>
      </c>
      <c r="L651" s="181" t="str">
        <f t="shared" si="34"/>
        <v>Wingate Fractionating Plant</v>
      </c>
      <c r="M651" s="181"/>
      <c r="N651" s="181">
        <f t="shared" si="34"/>
        <v>0</v>
      </c>
      <c r="O651" s="181">
        <f t="shared" si="34"/>
        <v>0</v>
      </c>
      <c r="P651" s="181">
        <f t="shared" si="34"/>
        <v>0</v>
      </c>
      <c r="Q651" s="181">
        <f t="shared" si="34"/>
        <v>0</v>
      </c>
      <c r="R651" s="181">
        <f t="shared" si="34"/>
        <v>0</v>
      </c>
      <c r="S651" s="181">
        <f t="shared" si="34"/>
        <v>0</v>
      </c>
      <c r="T651" s="181">
        <f t="shared" si="34"/>
        <v>2012.09997558594</v>
      </c>
      <c r="U651" s="181" t="str">
        <f t="shared" si="34"/>
        <v>1321</v>
      </c>
      <c r="V651" s="181" t="str">
        <f t="shared" si="34"/>
        <v>31000207</v>
      </c>
      <c r="W651" s="360">
        <f t="shared" si="34"/>
        <v>0</v>
      </c>
      <c r="X651" s="355">
        <f t="shared" si="34"/>
        <v>19.34</v>
      </c>
      <c r="Y651" s="355">
        <f t="shared" si="34"/>
        <v>0</v>
      </c>
      <c r="Z651" s="355">
        <f t="shared" si="34"/>
        <v>0</v>
      </c>
      <c r="AA651" s="361">
        <f t="shared" si="34"/>
        <v>0</v>
      </c>
      <c r="AB651" s="182"/>
    </row>
    <row r="652" spans="1:28" s="75" customFormat="1" ht="26.4">
      <c r="A652" s="181" t="str">
        <f t="shared" si="26"/>
        <v>NMED</v>
      </c>
      <c r="B652" s="366" t="str">
        <f t="shared" si="18"/>
        <v>35</v>
      </c>
      <c r="C652" s="181" t="str">
        <f t="shared" si="27"/>
        <v>3503102</v>
      </c>
      <c r="D652" s="181" t="str">
        <f>VLOOKUP(C652,fips_xref!$A$5:$B$16,2,FALSE)</f>
        <v>McKinley_NonTribal</v>
      </c>
      <c r="E652" s="181" t="str">
        <f t="shared" ref="E652:AA652" si="35">E12</f>
        <v>031</v>
      </c>
      <c r="F652" s="181">
        <f t="shared" si="35"/>
        <v>884</v>
      </c>
      <c r="G652" s="181" t="str">
        <f t="shared" si="35"/>
        <v>RPNT</v>
      </c>
      <c r="H652" s="181">
        <f t="shared" si="35"/>
        <v>21</v>
      </c>
      <c r="I652" s="181" t="str">
        <f t="shared" si="35"/>
        <v>N-butane Storage &amp; Rail Loading (Fugitive)</v>
      </c>
      <c r="J652" s="181">
        <f t="shared" si="35"/>
        <v>35.536344</v>
      </c>
      <c r="K652" s="181">
        <f t="shared" si="35"/>
        <v>-108.639613</v>
      </c>
      <c r="L652" s="181" t="str">
        <f t="shared" si="35"/>
        <v>Wingate Fractionating Plant</v>
      </c>
      <c r="M652" s="181"/>
      <c r="N652" s="181">
        <f t="shared" si="35"/>
        <v>0</v>
      </c>
      <c r="O652" s="181">
        <f t="shared" si="35"/>
        <v>0</v>
      </c>
      <c r="P652" s="181">
        <f t="shared" si="35"/>
        <v>0</v>
      </c>
      <c r="Q652" s="181">
        <f t="shared" si="35"/>
        <v>0</v>
      </c>
      <c r="R652" s="181">
        <f t="shared" si="35"/>
        <v>0</v>
      </c>
      <c r="S652" s="181">
        <f t="shared" si="35"/>
        <v>0</v>
      </c>
      <c r="T652" s="181">
        <f t="shared" si="35"/>
        <v>2012.09997558594</v>
      </c>
      <c r="U652" s="181" t="str">
        <f t="shared" si="35"/>
        <v>1321</v>
      </c>
      <c r="V652" s="181" t="str">
        <f t="shared" si="35"/>
        <v>31000207</v>
      </c>
      <c r="W652" s="360">
        <f t="shared" si="35"/>
        <v>0</v>
      </c>
      <c r="X652" s="355">
        <f t="shared" si="35"/>
        <v>12.85</v>
      </c>
      <c r="Y652" s="355">
        <f t="shared" si="35"/>
        <v>0</v>
      </c>
      <c r="Z652" s="355">
        <f t="shared" si="35"/>
        <v>0</v>
      </c>
      <c r="AA652" s="361">
        <f t="shared" si="35"/>
        <v>0</v>
      </c>
      <c r="AB652" s="182"/>
    </row>
    <row r="653" spans="1:28" s="75" customFormat="1" ht="26.4">
      <c r="A653" s="181" t="str">
        <f t="shared" si="26"/>
        <v>NMED</v>
      </c>
      <c r="B653" s="366" t="str">
        <f t="shared" si="18"/>
        <v>35</v>
      </c>
      <c r="C653" s="181" t="str">
        <f t="shared" si="27"/>
        <v>3503102</v>
      </c>
      <c r="D653" s="181" t="str">
        <f>VLOOKUP(C653,fips_xref!$A$5:$B$16,2,FALSE)</f>
        <v>McKinley_NonTribal</v>
      </c>
      <c r="E653" s="181" t="str">
        <f t="shared" ref="E653:AA653" si="36">E13</f>
        <v>031</v>
      </c>
      <c r="F653" s="181">
        <f t="shared" si="36"/>
        <v>884</v>
      </c>
      <c r="G653" s="181" t="str">
        <f t="shared" si="36"/>
        <v>RPNT</v>
      </c>
      <c r="H653" s="181">
        <f t="shared" si="36"/>
        <v>22</v>
      </c>
      <c r="I653" s="181" t="str">
        <f t="shared" si="36"/>
        <v>Pentanes Storage &amp; Rail Loading (Fugitive)</v>
      </c>
      <c r="J653" s="181">
        <f t="shared" si="36"/>
        <v>35.536344</v>
      </c>
      <c r="K653" s="181">
        <f t="shared" si="36"/>
        <v>-108.639613</v>
      </c>
      <c r="L653" s="181" t="str">
        <f t="shared" si="36"/>
        <v>Wingate Fractionating Plant</v>
      </c>
      <c r="M653" s="181"/>
      <c r="N653" s="181">
        <f t="shared" si="36"/>
        <v>0</v>
      </c>
      <c r="O653" s="181">
        <f t="shared" si="36"/>
        <v>0</v>
      </c>
      <c r="P653" s="181">
        <f t="shared" si="36"/>
        <v>0</v>
      </c>
      <c r="Q653" s="181">
        <f t="shared" si="36"/>
        <v>0</v>
      </c>
      <c r="R653" s="181">
        <f t="shared" si="36"/>
        <v>0</v>
      </c>
      <c r="S653" s="181">
        <f t="shared" si="36"/>
        <v>0</v>
      </c>
      <c r="T653" s="181">
        <f t="shared" si="36"/>
        <v>2012.09997558594</v>
      </c>
      <c r="U653" s="181" t="str">
        <f t="shared" si="36"/>
        <v>1321</v>
      </c>
      <c r="V653" s="181" t="str">
        <f t="shared" si="36"/>
        <v>31000207</v>
      </c>
      <c r="W653" s="360">
        <f t="shared" si="36"/>
        <v>0</v>
      </c>
      <c r="X653" s="355">
        <f t="shared" si="36"/>
        <v>16.29</v>
      </c>
      <c r="Y653" s="355">
        <f t="shared" si="36"/>
        <v>0</v>
      </c>
      <c r="Z653" s="355">
        <f t="shared" si="36"/>
        <v>0</v>
      </c>
      <c r="AA653" s="361">
        <f t="shared" si="36"/>
        <v>0</v>
      </c>
      <c r="AB653" s="182"/>
    </row>
    <row r="654" spans="1:28" s="75" customFormat="1" ht="26.4">
      <c r="A654" s="181" t="str">
        <f t="shared" si="26"/>
        <v>NMED</v>
      </c>
      <c r="B654" s="366" t="str">
        <f t="shared" si="18"/>
        <v>35</v>
      </c>
      <c r="C654" s="181" t="str">
        <f t="shared" si="27"/>
        <v>3503102</v>
      </c>
      <c r="D654" s="181" t="str">
        <f>VLOOKUP(C654,fips_xref!$A$5:$B$16,2,FALSE)</f>
        <v>McKinley_NonTribal</v>
      </c>
      <c r="E654" s="181" t="str">
        <f t="shared" ref="E654:AA654" si="37">E14</f>
        <v>031</v>
      </c>
      <c r="F654" s="181">
        <f t="shared" si="37"/>
        <v>884</v>
      </c>
      <c r="G654" s="181" t="str">
        <f t="shared" si="37"/>
        <v>RPNT</v>
      </c>
      <c r="H654" s="181">
        <f t="shared" si="37"/>
        <v>23</v>
      </c>
      <c r="I654" s="181" t="str">
        <f t="shared" si="37"/>
        <v>Ethyl Mercaptan Storage &amp; Rail Loading (Fugitives)</v>
      </c>
      <c r="J654" s="181">
        <f t="shared" si="37"/>
        <v>35.536344</v>
      </c>
      <c r="K654" s="181">
        <f t="shared" si="37"/>
        <v>-108.639613</v>
      </c>
      <c r="L654" s="181" t="str">
        <f t="shared" si="37"/>
        <v>Wingate Fractionating Plant</v>
      </c>
      <c r="M654" s="181"/>
      <c r="N654" s="181">
        <f t="shared" si="37"/>
        <v>0</v>
      </c>
      <c r="O654" s="181">
        <f t="shared" si="37"/>
        <v>0</v>
      </c>
      <c r="P654" s="181">
        <f t="shared" si="37"/>
        <v>0</v>
      </c>
      <c r="Q654" s="181">
        <f t="shared" si="37"/>
        <v>0</v>
      </c>
      <c r="R654" s="181">
        <f t="shared" si="37"/>
        <v>0</v>
      </c>
      <c r="S654" s="181">
        <f t="shared" si="37"/>
        <v>0</v>
      </c>
      <c r="T654" s="181">
        <f t="shared" si="37"/>
        <v>2012.09997558594</v>
      </c>
      <c r="U654" s="181" t="str">
        <f t="shared" si="37"/>
        <v>1321</v>
      </c>
      <c r="V654" s="181" t="str">
        <f t="shared" si="37"/>
        <v>31000207</v>
      </c>
      <c r="W654" s="360">
        <f t="shared" si="37"/>
        <v>0</v>
      </c>
      <c r="X654" s="355">
        <f t="shared" si="37"/>
        <v>5.82</v>
      </c>
      <c r="Y654" s="355">
        <f t="shared" si="37"/>
        <v>0</v>
      </c>
      <c r="Z654" s="355">
        <f t="shared" si="37"/>
        <v>0</v>
      </c>
      <c r="AA654" s="361">
        <f t="shared" si="37"/>
        <v>0</v>
      </c>
      <c r="AB654" s="182"/>
    </row>
    <row r="655" spans="1:28" s="75" customFormat="1">
      <c r="A655" s="181" t="str">
        <f t="shared" si="26"/>
        <v>NMED</v>
      </c>
      <c r="B655" s="366" t="str">
        <f t="shared" si="18"/>
        <v>35</v>
      </c>
      <c r="C655" s="181" t="str">
        <f t="shared" si="27"/>
        <v>3503102</v>
      </c>
      <c r="D655" s="181" t="str">
        <f>VLOOKUP(C655,fips_xref!$A$5:$B$16,2,FALSE)</f>
        <v>McKinley_NonTribal</v>
      </c>
      <c r="E655" s="181" t="str">
        <f t="shared" ref="E655:AA655" si="38">E15</f>
        <v>031</v>
      </c>
      <c r="F655" s="181">
        <f t="shared" si="38"/>
        <v>884</v>
      </c>
      <c r="G655" s="181" t="str">
        <f t="shared" si="38"/>
        <v>RPNT</v>
      </c>
      <c r="H655" s="181">
        <f t="shared" si="38"/>
        <v>24</v>
      </c>
      <c r="I655" s="181" t="str">
        <f t="shared" si="38"/>
        <v>Product Pumping System (Fugitives)</v>
      </c>
      <c r="J655" s="181">
        <f t="shared" si="38"/>
        <v>35.536344</v>
      </c>
      <c r="K655" s="181">
        <f t="shared" si="38"/>
        <v>-108.639613</v>
      </c>
      <c r="L655" s="181" t="str">
        <f t="shared" si="38"/>
        <v>Wingate Fractionating Plant</v>
      </c>
      <c r="M655" s="181"/>
      <c r="N655" s="181">
        <f t="shared" si="38"/>
        <v>0</v>
      </c>
      <c r="O655" s="181">
        <f t="shared" si="38"/>
        <v>0</v>
      </c>
      <c r="P655" s="181">
        <f t="shared" si="38"/>
        <v>0</v>
      </c>
      <c r="Q655" s="181">
        <f t="shared" si="38"/>
        <v>0</v>
      </c>
      <c r="R655" s="181">
        <f t="shared" si="38"/>
        <v>0</v>
      </c>
      <c r="S655" s="181">
        <f t="shared" si="38"/>
        <v>0</v>
      </c>
      <c r="T655" s="181">
        <f t="shared" si="38"/>
        <v>2012.09997558594</v>
      </c>
      <c r="U655" s="181" t="str">
        <f t="shared" si="38"/>
        <v>1321</v>
      </c>
      <c r="V655" s="181" t="str">
        <f t="shared" si="38"/>
        <v>31000207</v>
      </c>
      <c r="W655" s="360">
        <f t="shared" si="38"/>
        <v>0</v>
      </c>
      <c r="X655" s="355">
        <f t="shared" si="38"/>
        <v>20.36</v>
      </c>
      <c r="Y655" s="355">
        <f t="shared" si="38"/>
        <v>0</v>
      </c>
      <c r="Z655" s="355">
        <f t="shared" si="38"/>
        <v>0</v>
      </c>
      <c r="AA655" s="361">
        <f t="shared" si="38"/>
        <v>0</v>
      </c>
      <c r="AB655" s="182"/>
    </row>
    <row r="656" spans="1:28" s="75" customFormat="1">
      <c r="A656" s="181" t="str">
        <f t="shared" si="26"/>
        <v>NMED</v>
      </c>
      <c r="B656" s="366" t="str">
        <f t="shared" si="18"/>
        <v>35</v>
      </c>
      <c r="C656" s="181" t="str">
        <f t="shared" si="27"/>
        <v>3503102</v>
      </c>
      <c r="D656" s="181" t="str">
        <f>VLOOKUP(C656,fips_xref!$A$5:$B$16,2,FALSE)</f>
        <v>McKinley_NonTribal</v>
      </c>
      <c r="E656" s="181" t="str">
        <f t="shared" ref="E656:AA656" si="39">E16</f>
        <v>031</v>
      </c>
      <c r="F656" s="181">
        <f t="shared" si="39"/>
        <v>884</v>
      </c>
      <c r="G656" s="181" t="str">
        <f t="shared" si="39"/>
        <v>RPNT</v>
      </c>
      <c r="H656" s="181">
        <f t="shared" si="39"/>
        <v>25</v>
      </c>
      <c r="I656" s="181" t="str">
        <f t="shared" si="39"/>
        <v>Blowdown from Loading Hoses</v>
      </c>
      <c r="J656" s="181">
        <f t="shared" si="39"/>
        <v>35.536344</v>
      </c>
      <c r="K656" s="181">
        <f t="shared" si="39"/>
        <v>-108.639613</v>
      </c>
      <c r="L656" s="181" t="str">
        <f t="shared" si="39"/>
        <v>Wingate Fractionating Plant</v>
      </c>
      <c r="M656" s="181"/>
      <c r="N656" s="181">
        <f t="shared" si="39"/>
        <v>0</v>
      </c>
      <c r="O656" s="181">
        <f t="shared" si="39"/>
        <v>0</v>
      </c>
      <c r="P656" s="181">
        <f t="shared" si="39"/>
        <v>0</v>
      </c>
      <c r="Q656" s="181">
        <f t="shared" si="39"/>
        <v>0</v>
      </c>
      <c r="R656" s="181">
        <f t="shared" si="39"/>
        <v>0</v>
      </c>
      <c r="S656" s="181">
        <f t="shared" si="39"/>
        <v>0</v>
      </c>
      <c r="T656" s="181">
        <f t="shared" si="39"/>
        <v>2012.09997558594</v>
      </c>
      <c r="U656" s="181" t="str">
        <f t="shared" si="39"/>
        <v>1321</v>
      </c>
      <c r="V656" s="181" t="str">
        <f t="shared" si="39"/>
        <v>31000207</v>
      </c>
      <c r="W656" s="360">
        <f t="shared" si="39"/>
        <v>0</v>
      </c>
      <c r="X656" s="355">
        <f t="shared" si="39"/>
        <v>1.139</v>
      </c>
      <c r="Y656" s="355">
        <f t="shared" si="39"/>
        <v>0</v>
      </c>
      <c r="Z656" s="355">
        <f t="shared" si="39"/>
        <v>0</v>
      </c>
      <c r="AA656" s="361">
        <f t="shared" si="39"/>
        <v>0</v>
      </c>
      <c r="AB656" s="182"/>
    </row>
    <row r="657" spans="1:28" s="75" customFormat="1">
      <c r="A657" s="181" t="str">
        <f t="shared" si="26"/>
        <v>NMED</v>
      </c>
      <c r="B657" s="366" t="str">
        <f t="shared" si="18"/>
        <v>35</v>
      </c>
      <c r="C657" s="181" t="str">
        <f t="shared" si="27"/>
        <v>3503102</v>
      </c>
      <c r="D657" s="181" t="str">
        <f>VLOOKUP(C657,fips_xref!$A$5:$B$16,2,FALSE)</f>
        <v>McKinley_NonTribal</v>
      </c>
      <c r="E657" s="181" t="str">
        <f t="shared" ref="E657:AA657" si="40">E17</f>
        <v>031</v>
      </c>
      <c r="F657" s="181">
        <f t="shared" si="40"/>
        <v>884</v>
      </c>
      <c r="G657" s="181" t="str">
        <f t="shared" si="40"/>
        <v>RPNT</v>
      </c>
      <c r="H657" s="181">
        <f t="shared" si="40"/>
        <v>26</v>
      </c>
      <c r="I657" s="181" t="str">
        <f t="shared" si="40"/>
        <v>VRU &amp; Flare Fugitives</v>
      </c>
      <c r="J657" s="181">
        <f t="shared" si="40"/>
        <v>35.536343000000002</v>
      </c>
      <c r="K657" s="181">
        <f t="shared" si="40"/>
        <v>-108.639613</v>
      </c>
      <c r="L657" s="181" t="str">
        <f t="shared" si="40"/>
        <v>Wingate Fractionating Plant</v>
      </c>
      <c r="M657" s="181"/>
      <c r="N657" s="181">
        <f t="shared" si="40"/>
        <v>0</v>
      </c>
      <c r="O657" s="181">
        <f t="shared" si="40"/>
        <v>0</v>
      </c>
      <c r="P657" s="181">
        <f t="shared" si="40"/>
        <v>0</v>
      </c>
      <c r="Q657" s="181">
        <f t="shared" si="40"/>
        <v>0</v>
      </c>
      <c r="R657" s="181">
        <f t="shared" si="40"/>
        <v>0</v>
      </c>
      <c r="S657" s="181">
        <f t="shared" si="40"/>
        <v>0</v>
      </c>
      <c r="T657" s="181">
        <f t="shared" si="40"/>
        <v>2012.09997558594</v>
      </c>
      <c r="U657" s="181" t="str">
        <f t="shared" si="40"/>
        <v>1321</v>
      </c>
      <c r="V657" s="181" t="str">
        <f t="shared" si="40"/>
        <v>31000207</v>
      </c>
      <c r="W657" s="360">
        <f t="shared" si="40"/>
        <v>0</v>
      </c>
      <c r="X657" s="355">
        <f t="shared" si="40"/>
        <v>11.57</v>
      </c>
      <c r="Y657" s="355">
        <f t="shared" si="40"/>
        <v>0</v>
      </c>
      <c r="Z657" s="355">
        <f t="shared" si="40"/>
        <v>0</v>
      </c>
      <c r="AA657" s="361">
        <f t="shared" si="40"/>
        <v>0</v>
      </c>
      <c r="AB657" s="182"/>
    </row>
    <row r="658" spans="1:28" s="75" customFormat="1">
      <c r="A658" s="181" t="str">
        <f t="shared" si="26"/>
        <v>NMED</v>
      </c>
      <c r="B658" s="366" t="str">
        <f t="shared" si="18"/>
        <v>35</v>
      </c>
      <c r="C658" s="181" t="str">
        <f t="shared" si="27"/>
        <v>3503102</v>
      </c>
      <c r="D658" s="181" t="str">
        <f>VLOOKUP(C658,fips_xref!$A$5:$B$16,2,FALSE)</f>
        <v>McKinley_NonTribal</v>
      </c>
      <c r="E658" s="181" t="str">
        <f t="shared" ref="E658:AA658" si="41">E18</f>
        <v>031</v>
      </c>
      <c r="F658" s="181">
        <f t="shared" si="41"/>
        <v>884</v>
      </c>
      <c r="G658" s="181" t="str">
        <f t="shared" si="41"/>
        <v>RPNT</v>
      </c>
      <c r="H658" s="181">
        <f t="shared" si="41"/>
        <v>27</v>
      </c>
      <c r="I658" s="181" t="str">
        <f t="shared" si="41"/>
        <v>Mega Fractionation Train</v>
      </c>
      <c r="J658" s="181">
        <f t="shared" si="41"/>
        <v>35.536343000000002</v>
      </c>
      <c r="K658" s="181">
        <f t="shared" si="41"/>
        <v>-108.639613</v>
      </c>
      <c r="L658" s="181" t="str">
        <f t="shared" si="41"/>
        <v>Wingate Fractionating Plant</v>
      </c>
      <c r="M658" s="181"/>
      <c r="N658" s="181">
        <f t="shared" si="41"/>
        <v>0</v>
      </c>
      <c r="O658" s="181">
        <f t="shared" si="41"/>
        <v>0</v>
      </c>
      <c r="P658" s="181">
        <f t="shared" si="41"/>
        <v>0</v>
      </c>
      <c r="Q658" s="181">
        <f t="shared" si="41"/>
        <v>0</v>
      </c>
      <c r="R658" s="181">
        <f t="shared" si="41"/>
        <v>0</v>
      </c>
      <c r="S658" s="181">
        <f t="shared" si="41"/>
        <v>0</v>
      </c>
      <c r="T658" s="181">
        <f t="shared" si="41"/>
        <v>2012.09997558594</v>
      </c>
      <c r="U658" s="181" t="str">
        <f t="shared" si="41"/>
        <v>1321</v>
      </c>
      <c r="V658" s="181" t="str">
        <f t="shared" si="41"/>
        <v>31000306</v>
      </c>
      <c r="W658" s="360">
        <f t="shared" si="41"/>
        <v>0</v>
      </c>
      <c r="X658" s="355">
        <f t="shared" si="41"/>
        <v>23.6</v>
      </c>
      <c r="Y658" s="355">
        <f t="shared" si="41"/>
        <v>0</v>
      </c>
      <c r="Z658" s="355">
        <f t="shared" si="41"/>
        <v>0</v>
      </c>
      <c r="AA658" s="361">
        <f t="shared" si="41"/>
        <v>0</v>
      </c>
      <c r="AB658" s="182"/>
    </row>
    <row r="659" spans="1:28" s="75" customFormat="1">
      <c r="A659" s="181" t="str">
        <f t="shared" si="26"/>
        <v>NMED</v>
      </c>
      <c r="B659" s="366" t="str">
        <f t="shared" si="18"/>
        <v>35</v>
      </c>
      <c r="C659" s="181" t="str">
        <f t="shared" si="27"/>
        <v>3503102</v>
      </c>
      <c r="D659" s="181" t="str">
        <f>VLOOKUP(C659,fips_xref!$A$5:$B$16,2,FALSE)</f>
        <v>McKinley_NonTribal</v>
      </c>
      <c r="E659" s="181" t="str">
        <f t="shared" ref="E659:AA659" si="42">E19</f>
        <v>031</v>
      </c>
      <c r="F659" s="181">
        <f t="shared" si="42"/>
        <v>890</v>
      </c>
      <c r="G659" s="181" t="str">
        <f t="shared" si="42"/>
        <v>EQPT</v>
      </c>
      <c r="H659" s="181">
        <f t="shared" si="42"/>
        <v>2</v>
      </c>
      <c r="I659" s="181" t="str">
        <f t="shared" si="42"/>
        <v>Cooper Bessemer LSV-16SG</v>
      </c>
      <c r="J659" s="181">
        <f t="shared" si="42"/>
        <v>35.426482</v>
      </c>
      <c r="K659" s="181">
        <f t="shared" si="42"/>
        <v>-108.23747899999999</v>
      </c>
      <c r="L659" s="181" t="str">
        <f t="shared" si="42"/>
        <v>Thoreau No5 Compressor Station</v>
      </c>
      <c r="M659" s="181"/>
      <c r="N659" s="181">
        <f t="shared" si="42"/>
        <v>14.325599670410201</v>
      </c>
      <c r="O659" s="181">
        <f t="shared" si="42"/>
        <v>741.47998046875</v>
      </c>
      <c r="P659" s="181">
        <f t="shared" si="42"/>
        <v>40.538398742675803</v>
      </c>
      <c r="Q659" s="181">
        <f t="shared" si="42"/>
        <v>0.60960000000000003</v>
      </c>
      <c r="R659" s="181" t="str">
        <f t="shared" si="42"/>
        <v>Vertical</v>
      </c>
      <c r="S659" s="181">
        <f t="shared" si="42"/>
        <v>0</v>
      </c>
      <c r="T659" s="181">
        <f t="shared" si="42"/>
        <v>2232.76293945313</v>
      </c>
      <c r="U659" s="181" t="str">
        <f t="shared" si="42"/>
        <v>4922</v>
      </c>
      <c r="V659" s="181" t="str">
        <f t="shared" si="42"/>
        <v>20200254</v>
      </c>
      <c r="W659" s="360">
        <f t="shared" si="42"/>
        <v>0.99399999999999999</v>
      </c>
      <c r="X659" s="355">
        <f t="shared" si="42"/>
        <v>3.9E-2</v>
      </c>
      <c r="Y659" s="355">
        <f t="shared" si="42"/>
        <v>7.8E-2</v>
      </c>
      <c r="Z659" s="355">
        <f t="shared" si="42"/>
        <v>0</v>
      </c>
      <c r="AA659" s="361">
        <f t="shared" si="42"/>
        <v>3.0000000000000001E-3</v>
      </c>
      <c r="AB659" s="182"/>
    </row>
    <row r="660" spans="1:28" s="75" customFormat="1">
      <c r="A660" s="181" t="str">
        <f t="shared" si="26"/>
        <v>NMED</v>
      </c>
      <c r="B660" s="366" t="str">
        <f t="shared" si="18"/>
        <v>35</v>
      </c>
      <c r="C660" s="181" t="str">
        <f t="shared" si="27"/>
        <v>3503102</v>
      </c>
      <c r="D660" s="181" t="str">
        <f>VLOOKUP(C660,fips_xref!$A$5:$B$16,2,FALSE)</f>
        <v>McKinley_NonTribal</v>
      </c>
      <c r="E660" s="181" t="str">
        <f t="shared" ref="E660:AA660" si="43">E20</f>
        <v>031</v>
      </c>
      <c r="F660" s="181">
        <f t="shared" si="43"/>
        <v>890</v>
      </c>
      <c r="G660" s="181" t="str">
        <f t="shared" si="43"/>
        <v>EQPT</v>
      </c>
      <c r="H660" s="181">
        <f t="shared" si="43"/>
        <v>3</v>
      </c>
      <c r="I660" s="181" t="str">
        <f t="shared" si="43"/>
        <v>Cooper Bessemer LSV-16SG</v>
      </c>
      <c r="J660" s="181">
        <f t="shared" si="43"/>
        <v>35.426482</v>
      </c>
      <c r="K660" s="181">
        <f t="shared" si="43"/>
        <v>-108.23747899999999</v>
      </c>
      <c r="L660" s="181" t="str">
        <f t="shared" si="43"/>
        <v>Thoreau No5 Compressor Station</v>
      </c>
      <c r="M660" s="181"/>
      <c r="N660" s="181">
        <f t="shared" si="43"/>
        <v>14.325599670410201</v>
      </c>
      <c r="O660" s="181">
        <f t="shared" si="43"/>
        <v>741.47998046875</v>
      </c>
      <c r="P660" s="181">
        <f t="shared" si="43"/>
        <v>40.538398742675803</v>
      </c>
      <c r="Q660" s="181">
        <f t="shared" si="43"/>
        <v>0.60960000000000003</v>
      </c>
      <c r="R660" s="181" t="str">
        <f t="shared" si="43"/>
        <v>Vertical</v>
      </c>
      <c r="S660" s="181">
        <f t="shared" si="43"/>
        <v>0</v>
      </c>
      <c r="T660" s="181">
        <f t="shared" si="43"/>
        <v>2232.76293945313</v>
      </c>
      <c r="U660" s="181" t="str">
        <f t="shared" si="43"/>
        <v>4922</v>
      </c>
      <c r="V660" s="181" t="str">
        <f t="shared" si="43"/>
        <v>20200254</v>
      </c>
      <c r="W660" s="360">
        <f t="shared" si="43"/>
        <v>1.7999999999999999E-2</v>
      </c>
      <c r="X660" s="355">
        <f t="shared" si="43"/>
        <v>1E-3</v>
      </c>
      <c r="Y660" s="355">
        <f t="shared" si="43"/>
        <v>2E-3</v>
      </c>
      <c r="Z660" s="355">
        <f t="shared" si="43"/>
        <v>0</v>
      </c>
      <c r="AA660" s="361">
        <f t="shared" si="43"/>
        <v>0</v>
      </c>
      <c r="AB660" s="182"/>
    </row>
    <row r="661" spans="1:28" s="75" customFormat="1">
      <c r="A661" s="181" t="str">
        <f t="shared" si="26"/>
        <v>NMED</v>
      </c>
      <c r="B661" s="366" t="str">
        <f t="shared" si="18"/>
        <v>35</v>
      </c>
      <c r="C661" s="181" t="str">
        <f t="shared" si="27"/>
        <v>3503102</v>
      </c>
      <c r="D661" s="181" t="str">
        <f>VLOOKUP(C661,fips_xref!$A$5:$B$16,2,FALSE)</f>
        <v>McKinley_NonTribal</v>
      </c>
      <c r="E661" s="181" t="str">
        <f t="shared" ref="E661:AA661" si="44">E21</f>
        <v>031</v>
      </c>
      <c r="F661" s="181">
        <f t="shared" si="44"/>
        <v>905</v>
      </c>
      <c r="G661" s="181" t="str">
        <f t="shared" si="44"/>
        <v>EQPT</v>
      </c>
      <c r="H661" s="181">
        <f t="shared" si="44"/>
        <v>11</v>
      </c>
      <c r="I661" s="181" t="str">
        <f t="shared" si="44"/>
        <v>Solar Centaur T4000 Turbine</v>
      </c>
      <c r="J661" s="181">
        <f t="shared" si="44"/>
        <v>35.925035999999999</v>
      </c>
      <c r="K661" s="181">
        <f t="shared" si="44"/>
        <v>-107.466545</v>
      </c>
      <c r="L661" s="181" t="str">
        <f t="shared" si="44"/>
        <v>Star Lake Compressor Station</v>
      </c>
      <c r="M661" s="181"/>
      <c r="N661" s="181">
        <f t="shared" si="44"/>
        <v>6.0960001945495597</v>
      </c>
      <c r="O661" s="181">
        <f t="shared" si="44"/>
        <v>699.82000732421898</v>
      </c>
      <c r="P661" s="181">
        <f t="shared" si="44"/>
        <v>83.819999694824205</v>
      </c>
      <c r="Q661" s="181">
        <f t="shared" si="44"/>
        <v>0.73151999999999995</v>
      </c>
      <c r="R661" s="181" t="str">
        <f t="shared" si="44"/>
        <v>Vertical</v>
      </c>
      <c r="S661" s="181">
        <f t="shared" si="44"/>
        <v>0</v>
      </c>
      <c r="T661" s="181">
        <f t="shared" si="44"/>
        <v>2024.23657226563</v>
      </c>
      <c r="U661" s="181" t="str">
        <f t="shared" si="44"/>
        <v>4922</v>
      </c>
      <c r="V661" s="181" t="str">
        <f t="shared" si="44"/>
        <v>20200201</v>
      </c>
      <c r="W661" s="360">
        <f t="shared" si="44"/>
        <v>17.18</v>
      </c>
      <c r="X661" s="355">
        <f t="shared" si="44"/>
        <v>0.61</v>
      </c>
      <c r="Y661" s="355">
        <f t="shared" si="44"/>
        <v>18.04</v>
      </c>
      <c r="Z661" s="355">
        <f t="shared" si="44"/>
        <v>0.61</v>
      </c>
      <c r="AA661" s="361">
        <f t="shared" si="44"/>
        <v>0.23</v>
      </c>
      <c r="AB661" s="182"/>
    </row>
    <row r="662" spans="1:28" s="75" customFormat="1">
      <c r="A662" s="181" t="str">
        <f t="shared" si="26"/>
        <v>NMED</v>
      </c>
      <c r="B662" s="366" t="str">
        <f t="shared" si="18"/>
        <v>35</v>
      </c>
      <c r="C662" s="181" t="str">
        <f t="shared" si="27"/>
        <v>3503102</v>
      </c>
      <c r="D662" s="181" t="str">
        <f>VLOOKUP(C662,fips_xref!$A$5:$B$16,2,FALSE)</f>
        <v>McKinley_NonTribal</v>
      </c>
      <c r="E662" s="181" t="str">
        <f t="shared" ref="E662:AA662" si="45">E22</f>
        <v>031</v>
      </c>
      <c r="F662" s="181">
        <f t="shared" si="45"/>
        <v>905</v>
      </c>
      <c r="G662" s="181" t="str">
        <f t="shared" si="45"/>
        <v>EQPT</v>
      </c>
      <c r="H662" s="181">
        <f t="shared" si="45"/>
        <v>17</v>
      </c>
      <c r="I662" s="181" t="str">
        <f t="shared" si="45"/>
        <v>Solar Saturn 1200 Turbine</v>
      </c>
      <c r="J662" s="181">
        <f t="shared" si="45"/>
        <v>35.925035999999999</v>
      </c>
      <c r="K662" s="181">
        <f t="shared" si="45"/>
        <v>-107.466545</v>
      </c>
      <c r="L662" s="181" t="str">
        <f t="shared" si="45"/>
        <v>Star Lake Compressor Station</v>
      </c>
      <c r="M662" s="181"/>
      <c r="N662" s="181">
        <f t="shared" si="45"/>
        <v>6.7055997848510698</v>
      </c>
      <c r="O662" s="181">
        <f t="shared" si="45"/>
        <v>722.03997802734398</v>
      </c>
      <c r="P662" s="181">
        <f t="shared" si="45"/>
        <v>84.795356750488295</v>
      </c>
      <c r="Q662" s="181">
        <f t="shared" si="45"/>
        <v>0.4572</v>
      </c>
      <c r="R662" s="181" t="str">
        <f t="shared" si="45"/>
        <v>Vertical</v>
      </c>
      <c r="S662" s="181">
        <f t="shared" si="45"/>
        <v>0</v>
      </c>
      <c r="T662" s="181">
        <f t="shared" si="45"/>
        <v>2024.23657226563</v>
      </c>
      <c r="U662" s="181" t="str">
        <f t="shared" si="45"/>
        <v>4922</v>
      </c>
      <c r="V662" s="181" t="str">
        <f t="shared" si="45"/>
        <v>20200201</v>
      </c>
      <c r="W662" s="360">
        <f t="shared" si="45"/>
        <v>7.34</v>
      </c>
      <c r="X662" s="355">
        <f t="shared" si="45"/>
        <v>0.44</v>
      </c>
      <c r="Y662" s="355">
        <f t="shared" si="45"/>
        <v>10.9</v>
      </c>
      <c r="Z662" s="355">
        <f t="shared" si="45"/>
        <v>0.44</v>
      </c>
      <c r="AA662" s="361">
        <f t="shared" si="45"/>
        <v>0.16</v>
      </c>
      <c r="AB662" s="182"/>
    </row>
    <row r="663" spans="1:28" s="75" customFormat="1" ht="26.4">
      <c r="A663" s="181" t="str">
        <f t="shared" si="26"/>
        <v>NMED</v>
      </c>
      <c r="B663" s="366" t="str">
        <f t="shared" si="18"/>
        <v>35</v>
      </c>
      <c r="C663" s="181" t="str">
        <f t="shared" si="27"/>
        <v>3503102</v>
      </c>
      <c r="D663" s="181" t="str">
        <f>VLOOKUP(C663,fips_xref!$A$5:$B$16,2,FALSE)</f>
        <v>McKinley_NonTribal</v>
      </c>
      <c r="E663" s="181" t="str">
        <f t="shared" ref="E663:AA663" si="46">E23</f>
        <v>031</v>
      </c>
      <c r="F663" s="181">
        <f t="shared" si="46"/>
        <v>905</v>
      </c>
      <c r="G663" s="181" t="str">
        <f t="shared" si="46"/>
        <v>EQPT</v>
      </c>
      <c r="H663" s="181">
        <f t="shared" si="46"/>
        <v>24</v>
      </c>
      <c r="I663" s="181" t="str">
        <f t="shared" si="46"/>
        <v>Removed, Waukesha Internal Combustion Engine</v>
      </c>
      <c r="J663" s="181">
        <f t="shared" si="46"/>
        <v>35.925035999999999</v>
      </c>
      <c r="K663" s="181">
        <f t="shared" si="46"/>
        <v>-107.466545</v>
      </c>
      <c r="L663" s="181" t="str">
        <f t="shared" si="46"/>
        <v>Star Lake Compressor Station</v>
      </c>
      <c r="M663" s="181"/>
      <c r="N663" s="181">
        <f t="shared" si="46"/>
        <v>10.668000221252401</v>
      </c>
      <c r="O663" s="181">
        <f t="shared" si="46"/>
        <v>717.59002685546898</v>
      </c>
      <c r="P663" s="181">
        <f t="shared" si="46"/>
        <v>33.436561584472699</v>
      </c>
      <c r="Q663" s="181">
        <f t="shared" si="46"/>
        <v>0.15240000000000001</v>
      </c>
      <c r="R663" s="181" t="str">
        <f t="shared" si="46"/>
        <v>Vertical</v>
      </c>
      <c r="S663" s="181">
        <f t="shared" si="46"/>
        <v>0</v>
      </c>
      <c r="T663" s="181">
        <f t="shared" si="46"/>
        <v>2024.23657226563</v>
      </c>
      <c r="U663" s="181" t="str">
        <f t="shared" si="46"/>
        <v>4922</v>
      </c>
      <c r="V663" s="181" t="str">
        <f t="shared" si="46"/>
        <v>20200254</v>
      </c>
      <c r="W663" s="360">
        <f t="shared" si="46"/>
        <v>11.35</v>
      </c>
      <c r="X663" s="355">
        <f t="shared" si="46"/>
        <v>3.49</v>
      </c>
      <c r="Y663" s="355">
        <f t="shared" si="46"/>
        <v>7.77</v>
      </c>
      <c r="Z663" s="355">
        <f t="shared" si="46"/>
        <v>0</v>
      </c>
      <c r="AA663" s="361">
        <f t="shared" si="46"/>
        <v>0.31</v>
      </c>
      <c r="AB663" s="182"/>
    </row>
    <row r="664" spans="1:28" s="75" customFormat="1">
      <c r="A664" s="181" t="str">
        <f t="shared" si="26"/>
        <v>NMED</v>
      </c>
      <c r="B664" s="366" t="str">
        <f t="shared" si="18"/>
        <v>35</v>
      </c>
      <c r="C664" s="181" t="str">
        <f t="shared" si="27"/>
        <v>3503102</v>
      </c>
      <c r="D664" s="181" t="str">
        <f>VLOOKUP(C664,fips_xref!$A$5:$B$16,2,FALSE)</f>
        <v>McKinley_NonTribal</v>
      </c>
      <c r="E664" s="181" t="str">
        <f t="shared" ref="E664:AA664" si="47">E24</f>
        <v>031</v>
      </c>
      <c r="F664" s="181">
        <f t="shared" si="47"/>
        <v>905</v>
      </c>
      <c r="G664" s="181" t="str">
        <f t="shared" si="47"/>
        <v>EQPT</v>
      </c>
      <c r="H664" s="181">
        <f t="shared" si="47"/>
        <v>31</v>
      </c>
      <c r="I664" s="181" t="str">
        <f t="shared" si="47"/>
        <v>Solar Saturn T1001S Turbine</v>
      </c>
      <c r="J664" s="181">
        <f t="shared" si="47"/>
        <v>35.925035999999999</v>
      </c>
      <c r="K664" s="181">
        <f t="shared" si="47"/>
        <v>-107.466545</v>
      </c>
      <c r="L664" s="181" t="str">
        <f t="shared" si="47"/>
        <v>Star Lake Compressor Station</v>
      </c>
      <c r="M664" s="181"/>
      <c r="N664" s="181">
        <f t="shared" si="47"/>
        <v>6.7055997848510698</v>
      </c>
      <c r="O664" s="181">
        <f t="shared" si="47"/>
        <v>722.03997802734398</v>
      </c>
      <c r="P664" s="181">
        <f t="shared" si="47"/>
        <v>84.795356750488295</v>
      </c>
      <c r="Q664" s="181">
        <f t="shared" si="47"/>
        <v>0.4572</v>
      </c>
      <c r="R664" s="181" t="str">
        <f t="shared" si="47"/>
        <v>Vertical</v>
      </c>
      <c r="S664" s="181">
        <f t="shared" si="47"/>
        <v>0</v>
      </c>
      <c r="T664" s="181">
        <f t="shared" si="47"/>
        <v>2024.23657226563</v>
      </c>
      <c r="U664" s="181" t="str">
        <f t="shared" si="47"/>
        <v>4922</v>
      </c>
      <c r="V664" s="181" t="str">
        <f t="shared" si="47"/>
        <v>20200201</v>
      </c>
      <c r="W664" s="360">
        <f t="shared" si="47"/>
        <v>10.91</v>
      </c>
      <c r="X664" s="355">
        <f t="shared" si="47"/>
        <v>0.66</v>
      </c>
      <c r="Y664" s="355">
        <f t="shared" si="47"/>
        <v>16.21</v>
      </c>
      <c r="Z664" s="355">
        <f t="shared" si="47"/>
        <v>0.66</v>
      </c>
      <c r="AA664" s="361">
        <f t="shared" si="47"/>
        <v>0.2</v>
      </c>
      <c r="AB664" s="182"/>
    </row>
    <row r="665" spans="1:28" s="75" customFormat="1">
      <c r="A665" s="181" t="str">
        <f t="shared" si="26"/>
        <v>NMED</v>
      </c>
      <c r="B665" s="366" t="str">
        <f t="shared" si="18"/>
        <v>35</v>
      </c>
      <c r="C665" s="181" t="str">
        <f t="shared" si="27"/>
        <v>3503102</v>
      </c>
      <c r="D665" s="181" t="str">
        <f>VLOOKUP(C665,fips_xref!$A$5:$B$16,2,FALSE)</f>
        <v>McKinley_NonTribal</v>
      </c>
      <c r="E665" s="181" t="str">
        <f t="shared" ref="E665:AA665" si="48">E25</f>
        <v>031</v>
      </c>
      <c r="F665" s="181">
        <f t="shared" si="48"/>
        <v>905</v>
      </c>
      <c r="G665" s="181" t="str">
        <f t="shared" si="48"/>
        <v>EQPT</v>
      </c>
      <c r="H665" s="181">
        <f t="shared" si="48"/>
        <v>36</v>
      </c>
      <c r="I665" s="181" t="str">
        <f t="shared" si="48"/>
        <v>Solar Saturn T1001S Turbine</v>
      </c>
      <c r="J665" s="181">
        <f t="shared" si="48"/>
        <v>35.925035999999999</v>
      </c>
      <c r="K665" s="181">
        <f t="shared" si="48"/>
        <v>-107.466545</v>
      </c>
      <c r="L665" s="181" t="str">
        <f t="shared" si="48"/>
        <v>Star Lake Compressor Station</v>
      </c>
      <c r="M665" s="181"/>
      <c r="N665" s="181">
        <f t="shared" si="48"/>
        <v>6.7055997848510698</v>
      </c>
      <c r="O665" s="181">
        <f t="shared" si="48"/>
        <v>722.03997802734398</v>
      </c>
      <c r="P665" s="181">
        <f t="shared" si="48"/>
        <v>84.795356750488295</v>
      </c>
      <c r="Q665" s="181">
        <f t="shared" si="48"/>
        <v>0.4572</v>
      </c>
      <c r="R665" s="181" t="str">
        <f t="shared" si="48"/>
        <v>Vertical</v>
      </c>
      <c r="S665" s="181">
        <f t="shared" si="48"/>
        <v>0</v>
      </c>
      <c r="T665" s="181">
        <f t="shared" si="48"/>
        <v>2024.23657226563</v>
      </c>
      <c r="U665" s="181" t="str">
        <f t="shared" si="48"/>
        <v>4922</v>
      </c>
      <c r="V665" s="181" t="str">
        <f t="shared" si="48"/>
        <v>20200201</v>
      </c>
      <c r="W665" s="360">
        <f t="shared" si="48"/>
        <v>8.3699999999999992</v>
      </c>
      <c r="X665" s="355">
        <f t="shared" si="48"/>
        <v>0.51</v>
      </c>
      <c r="Y665" s="355">
        <f t="shared" si="48"/>
        <v>12.42</v>
      </c>
      <c r="Z665" s="355">
        <f t="shared" si="48"/>
        <v>0.51</v>
      </c>
      <c r="AA665" s="361">
        <f t="shared" si="48"/>
        <v>0.15</v>
      </c>
      <c r="AB665" s="182"/>
    </row>
    <row r="666" spans="1:28" s="75" customFormat="1">
      <c r="A666" s="181" t="str">
        <f t="shared" si="26"/>
        <v>NMED</v>
      </c>
      <c r="B666" s="366" t="str">
        <f t="shared" si="18"/>
        <v>35</v>
      </c>
      <c r="C666" s="181" t="str">
        <f t="shared" si="27"/>
        <v>3503102</v>
      </c>
      <c r="D666" s="181" t="str">
        <f>VLOOKUP(C666,fips_xref!$A$5:$B$16,2,FALSE)</f>
        <v>McKinley_NonTribal</v>
      </c>
      <c r="E666" s="181" t="str">
        <f t="shared" ref="E666:AA666" si="49">E26</f>
        <v>031</v>
      </c>
      <c r="F666" s="181">
        <f t="shared" si="49"/>
        <v>905</v>
      </c>
      <c r="G666" s="181" t="str">
        <f t="shared" si="49"/>
        <v>RPNT</v>
      </c>
      <c r="H666" s="181">
        <f t="shared" si="49"/>
        <v>1</v>
      </c>
      <c r="I666" s="181" t="str">
        <f t="shared" si="49"/>
        <v>Natural Gas Fugitive Emissions</v>
      </c>
      <c r="J666" s="181">
        <f t="shared" si="49"/>
        <v>35.925035999999999</v>
      </c>
      <c r="K666" s="181">
        <f t="shared" si="49"/>
        <v>-107.466545</v>
      </c>
      <c r="L666" s="181" t="str">
        <f t="shared" si="49"/>
        <v>Star Lake Compressor Station</v>
      </c>
      <c r="M666" s="181"/>
      <c r="N666" s="181">
        <f t="shared" si="49"/>
        <v>0</v>
      </c>
      <c r="O666" s="181">
        <f t="shared" si="49"/>
        <v>0</v>
      </c>
      <c r="P666" s="181">
        <f t="shared" si="49"/>
        <v>0</v>
      </c>
      <c r="Q666" s="181">
        <f t="shared" si="49"/>
        <v>0</v>
      </c>
      <c r="R666" s="181">
        <f t="shared" si="49"/>
        <v>0</v>
      </c>
      <c r="S666" s="181">
        <f t="shared" si="49"/>
        <v>0</v>
      </c>
      <c r="T666" s="181">
        <f t="shared" si="49"/>
        <v>2024.23657226563</v>
      </c>
      <c r="U666" s="181" t="str">
        <f t="shared" si="49"/>
        <v>4922</v>
      </c>
      <c r="V666" s="181" t="str">
        <f t="shared" si="49"/>
        <v>31088811</v>
      </c>
      <c r="W666" s="360">
        <f t="shared" si="49"/>
        <v>0</v>
      </c>
      <c r="X666" s="355">
        <f t="shared" si="49"/>
        <v>0.55600000000000005</v>
      </c>
      <c r="Y666" s="355">
        <f t="shared" si="49"/>
        <v>0</v>
      </c>
      <c r="Z666" s="355">
        <f t="shared" si="49"/>
        <v>0</v>
      </c>
      <c r="AA666" s="361">
        <f t="shared" si="49"/>
        <v>0</v>
      </c>
      <c r="AB666" s="182"/>
    </row>
    <row r="667" spans="1:28" s="75" customFormat="1">
      <c r="A667" s="181" t="str">
        <f t="shared" si="26"/>
        <v>NMED</v>
      </c>
      <c r="B667" s="366" t="str">
        <f t="shared" si="18"/>
        <v>35</v>
      </c>
      <c r="C667" s="181" t="str">
        <f t="shared" si="27"/>
        <v>3503902</v>
      </c>
      <c r="D667" s="181" t="str">
        <f>VLOOKUP(C667,fips_xref!$A$5:$B$16,2,FALSE)</f>
        <v>Rio Arriba_NonTribal</v>
      </c>
      <c r="E667" s="181" t="str">
        <f t="shared" ref="E667:AA667" si="50">E27</f>
        <v>039</v>
      </c>
      <c r="F667" s="181">
        <f t="shared" si="50"/>
        <v>979</v>
      </c>
      <c r="G667" s="181" t="str">
        <f t="shared" si="50"/>
        <v>EQPT</v>
      </c>
      <c r="H667" s="181">
        <f t="shared" si="50"/>
        <v>1</v>
      </c>
      <c r="I667" s="181" t="str">
        <f t="shared" si="50"/>
        <v>Solar Turbine</v>
      </c>
      <c r="J667" s="181">
        <f t="shared" si="50"/>
        <v>36.233409999999999</v>
      </c>
      <c r="K667" s="181">
        <f t="shared" si="50"/>
        <v>-107.546189</v>
      </c>
      <c r="L667" s="181" t="str">
        <f t="shared" si="50"/>
        <v>Lybrook Gas Plant</v>
      </c>
      <c r="M667" s="181"/>
      <c r="N667" s="181">
        <f t="shared" si="50"/>
        <v>7.6199998855590803</v>
      </c>
      <c r="O667" s="181">
        <f t="shared" si="50"/>
        <v>722.03997802734398</v>
      </c>
      <c r="P667" s="181">
        <f t="shared" si="50"/>
        <v>48.463199615478501</v>
      </c>
      <c r="Q667" s="181">
        <f t="shared" si="50"/>
        <v>0.60960000000000003</v>
      </c>
      <c r="R667" s="181" t="str">
        <f t="shared" si="50"/>
        <v>Vertical</v>
      </c>
      <c r="S667" s="181">
        <f t="shared" si="50"/>
        <v>0</v>
      </c>
      <c r="T667" s="181">
        <f t="shared" si="50"/>
        <v>2166.45483398438</v>
      </c>
      <c r="U667" s="181" t="str">
        <f t="shared" si="50"/>
        <v>1321</v>
      </c>
      <c r="V667" s="181" t="str">
        <f t="shared" si="50"/>
        <v>20200201</v>
      </c>
      <c r="W667" s="360">
        <f t="shared" si="50"/>
        <v>4</v>
      </c>
      <c r="X667" s="355">
        <f t="shared" si="50"/>
        <v>0.3</v>
      </c>
      <c r="Y667" s="355">
        <f t="shared" si="50"/>
        <v>6.2</v>
      </c>
      <c r="Z667" s="355">
        <f t="shared" si="50"/>
        <v>0</v>
      </c>
      <c r="AA667" s="361">
        <f t="shared" si="50"/>
        <v>0.1</v>
      </c>
      <c r="AB667" s="182"/>
    </row>
    <row r="668" spans="1:28" s="75" customFormat="1">
      <c r="A668" s="181" t="str">
        <f t="shared" si="26"/>
        <v>NMED</v>
      </c>
      <c r="B668" s="366" t="str">
        <f t="shared" si="18"/>
        <v>35</v>
      </c>
      <c r="C668" s="181" t="str">
        <f t="shared" si="27"/>
        <v>3503902</v>
      </c>
      <c r="D668" s="181" t="str">
        <f>VLOOKUP(C668,fips_xref!$A$5:$B$16,2,FALSE)</f>
        <v>Rio Arriba_NonTribal</v>
      </c>
      <c r="E668" s="181" t="str">
        <f t="shared" ref="E668:AA668" si="51">E28</f>
        <v>039</v>
      </c>
      <c r="F668" s="181">
        <f t="shared" si="51"/>
        <v>979</v>
      </c>
      <c r="G668" s="181" t="str">
        <f t="shared" si="51"/>
        <v>EQPT</v>
      </c>
      <c r="H668" s="181">
        <f t="shared" si="51"/>
        <v>2</v>
      </c>
      <c r="I668" s="181" t="str">
        <f t="shared" si="51"/>
        <v>Solar Turbine</v>
      </c>
      <c r="J668" s="181">
        <f t="shared" si="51"/>
        <v>36.233409999999999</v>
      </c>
      <c r="K668" s="181">
        <f t="shared" si="51"/>
        <v>-107.546189</v>
      </c>
      <c r="L668" s="181" t="str">
        <f t="shared" si="51"/>
        <v>Lybrook Gas Plant</v>
      </c>
      <c r="M668" s="181"/>
      <c r="N668" s="181">
        <f t="shared" si="51"/>
        <v>7.6199998855590803</v>
      </c>
      <c r="O668" s="181">
        <f t="shared" si="51"/>
        <v>722.03997802734398</v>
      </c>
      <c r="P668" s="181">
        <f t="shared" si="51"/>
        <v>48.463199615478501</v>
      </c>
      <c r="Q668" s="181">
        <f t="shared" si="51"/>
        <v>0.60960000000000003</v>
      </c>
      <c r="R668" s="181" t="str">
        <f t="shared" si="51"/>
        <v>Vertical</v>
      </c>
      <c r="S668" s="181">
        <f t="shared" si="51"/>
        <v>0</v>
      </c>
      <c r="T668" s="181">
        <f t="shared" si="51"/>
        <v>2166.45483398438</v>
      </c>
      <c r="U668" s="181" t="str">
        <f t="shared" si="51"/>
        <v>1321</v>
      </c>
      <c r="V668" s="181" t="str">
        <f t="shared" si="51"/>
        <v>20200201</v>
      </c>
      <c r="W668" s="360">
        <f t="shared" si="51"/>
        <v>15.8</v>
      </c>
      <c r="X668" s="355">
        <f t="shared" si="51"/>
        <v>1.1000000000000001</v>
      </c>
      <c r="Y668" s="355">
        <f t="shared" si="51"/>
        <v>24.5</v>
      </c>
      <c r="Z668" s="355">
        <f t="shared" si="51"/>
        <v>0.2</v>
      </c>
      <c r="AA668" s="361">
        <f t="shared" si="51"/>
        <v>0.4</v>
      </c>
      <c r="AB668" s="182"/>
    </row>
    <row r="669" spans="1:28" s="75" customFormat="1">
      <c r="A669" s="181" t="str">
        <f t="shared" si="26"/>
        <v>NMED</v>
      </c>
      <c r="B669" s="366" t="str">
        <f t="shared" si="18"/>
        <v>35</v>
      </c>
      <c r="C669" s="181" t="str">
        <f t="shared" si="27"/>
        <v>3503902</v>
      </c>
      <c r="D669" s="181" t="str">
        <f>VLOOKUP(C669,fips_xref!$A$5:$B$16,2,FALSE)</f>
        <v>Rio Arriba_NonTribal</v>
      </c>
      <c r="E669" s="181" t="str">
        <f t="shared" ref="E669:AA669" si="52">E29</f>
        <v>039</v>
      </c>
      <c r="F669" s="181">
        <f t="shared" si="52"/>
        <v>979</v>
      </c>
      <c r="G669" s="181" t="str">
        <f t="shared" si="52"/>
        <v>EQPT</v>
      </c>
      <c r="H669" s="181">
        <f t="shared" si="52"/>
        <v>3</v>
      </c>
      <c r="I669" s="181" t="str">
        <f t="shared" si="52"/>
        <v>Solar Turbine</v>
      </c>
      <c r="J669" s="181">
        <f t="shared" si="52"/>
        <v>36.233409999999999</v>
      </c>
      <c r="K669" s="181">
        <f t="shared" si="52"/>
        <v>-107.546189</v>
      </c>
      <c r="L669" s="181" t="str">
        <f t="shared" si="52"/>
        <v>Lybrook Gas Plant</v>
      </c>
      <c r="M669" s="181"/>
      <c r="N669" s="181">
        <f t="shared" si="52"/>
        <v>7.6199998855590803</v>
      </c>
      <c r="O669" s="181">
        <f t="shared" si="52"/>
        <v>722.03997802734398</v>
      </c>
      <c r="P669" s="181">
        <f t="shared" si="52"/>
        <v>48.463199615478501</v>
      </c>
      <c r="Q669" s="181">
        <f t="shared" si="52"/>
        <v>0.60960000000000003</v>
      </c>
      <c r="R669" s="181" t="str">
        <f t="shared" si="52"/>
        <v>Vertical</v>
      </c>
      <c r="S669" s="181">
        <f t="shared" si="52"/>
        <v>0</v>
      </c>
      <c r="T669" s="181">
        <f t="shared" si="52"/>
        <v>2166.45483398438</v>
      </c>
      <c r="U669" s="181" t="str">
        <f t="shared" si="52"/>
        <v>1321</v>
      </c>
      <c r="V669" s="181" t="str">
        <f t="shared" si="52"/>
        <v>20200201</v>
      </c>
      <c r="W669" s="360">
        <f t="shared" si="52"/>
        <v>17.600000000000001</v>
      </c>
      <c r="X669" s="355">
        <f t="shared" si="52"/>
        <v>1.3</v>
      </c>
      <c r="Y669" s="355">
        <f t="shared" si="52"/>
        <v>27.2</v>
      </c>
      <c r="Z669" s="355">
        <f t="shared" si="52"/>
        <v>0.2</v>
      </c>
      <c r="AA669" s="361">
        <f t="shared" si="52"/>
        <v>0.4</v>
      </c>
      <c r="AB669" s="182"/>
    </row>
    <row r="670" spans="1:28" s="75" customFormat="1">
      <c r="A670" s="181" t="str">
        <f t="shared" si="26"/>
        <v>NMED</v>
      </c>
      <c r="B670" s="366" t="str">
        <f t="shared" si="18"/>
        <v>35</v>
      </c>
      <c r="C670" s="181" t="str">
        <f t="shared" si="27"/>
        <v>3503902</v>
      </c>
      <c r="D670" s="181" t="str">
        <f>VLOOKUP(C670,fips_xref!$A$5:$B$16,2,FALSE)</f>
        <v>Rio Arriba_NonTribal</v>
      </c>
      <c r="E670" s="181" t="str">
        <f t="shared" ref="E670:AA670" si="53">E30</f>
        <v>039</v>
      </c>
      <c r="F670" s="181">
        <f t="shared" si="53"/>
        <v>979</v>
      </c>
      <c r="G670" s="181" t="str">
        <f t="shared" si="53"/>
        <v>EQPT</v>
      </c>
      <c r="H670" s="181">
        <f t="shared" si="53"/>
        <v>4</v>
      </c>
      <c r="I670" s="181" t="str">
        <f t="shared" si="53"/>
        <v>Solar Saturn</v>
      </c>
      <c r="J670" s="181">
        <f t="shared" si="53"/>
        <v>36.233409999999999</v>
      </c>
      <c r="K670" s="181">
        <f t="shared" si="53"/>
        <v>-107.546189</v>
      </c>
      <c r="L670" s="181" t="str">
        <f t="shared" si="53"/>
        <v>Lybrook Gas Plant</v>
      </c>
      <c r="M670" s="181"/>
      <c r="N670" s="181">
        <f t="shared" si="53"/>
        <v>8.5343999862670898</v>
      </c>
      <c r="O670" s="181">
        <f t="shared" si="53"/>
        <v>722.03997802734398</v>
      </c>
      <c r="P670" s="181">
        <f t="shared" si="53"/>
        <v>48.463199615478501</v>
      </c>
      <c r="Q670" s="181">
        <f t="shared" si="53"/>
        <v>0.60960000000000003</v>
      </c>
      <c r="R670" s="181" t="str">
        <f t="shared" si="53"/>
        <v>Vertical</v>
      </c>
      <c r="S670" s="181">
        <f t="shared" si="53"/>
        <v>0</v>
      </c>
      <c r="T670" s="181">
        <f t="shared" si="53"/>
        <v>2166.45483398438</v>
      </c>
      <c r="U670" s="181" t="str">
        <f t="shared" si="53"/>
        <v>1321</v>
      </c>
      <c r="V670" s="181" t="str">
        <f t="shared" si="53"/>
        <v>20200201</v>
      </c>
      <c r="W670" s="360">
        <f t="shared" si="53"/>
        <v>10</v>
      </c>
      <c r="X670" s="355">
        <f t="shared" si="53"/>
        <v>0.7</v>
      </c>
      <c r="Y670" s="355">
        <f t="shared" si="53"/>
        <v>15.4</v>
      </c>
      <c r="Z670" s="355">
        <f t="shared" si="53"/>
        <v>0.1</v>
      </c>
      <c r="AA670" s="361">
        <f t="shared" si="53"/>
        <v>0.2</v>
      </c>
      <c r="AB670" s="182"/>
    </row>
    <row r="671" spans="1:28" s="75" customFormat="1">
      <c r="A671" s="181" t="str">
        <f t="shared" si="26"/>
        <v>NMED</v>
      </c>
      <c r="B671" s="366" t="str">
        <f t="shared" si="18"/>
        <v>35</v>
      </c>
      <c r="C671" s="181" t="str">
        <f t="shared" si="27"/>
        <v>3503902</v>
      </c>
      <c r="D671" s="181" t="str">
        <f>VLOOKUP(C671,fips_xref!$A$5:$B$16,2,FALSE)</f>
        <v>Rio Arriba_NonTribal</v>
      </c>
      <c r="E671" s="181" t="str">
        <f t="shared" ref="E671:AA671" si="54">E31</f>
        <v>039</v>
      </c>
      <c r="F671" s="181">
        <f t="shared" si="54"/>
        <v>979</v>
      </c>
      <c r="G671" s="181" t="str">
        <f t="shared" si="54"/>
        <v>EQPT</v>
      </c>
      <c r="H671" s="181">
        <f t="shared" si="54"/>
        <v>5</v>
      </c>
      <c r="I671" s="181" t="str">
        <f t="shared" si="54"/>
        <v>Solar Turbine</v>
      </c>
      <c r="J671" s="181">
        <f t="shared" si="54"/>
        <v>36.233409999999999</v>
      </c>
      <c r="K671" s="181">
        <f t="shared" si="54"/>
        <v>-107.546189</v>
      </c>
      <c r="L671" s="181" t="str">
        <f t="shared" si="54"/>
        <v>Lybrook Gas Plant</v>
      </c>
      <c r="M671" s="181"/>
      <c r="N671" s="181">
        <f t="shared" si="54"/>
        <v>8.5343999862670898</v>
      </c>
      <c r="O671" s="181">
        <f t="shared" si="54"/>
        <v>722.03997802734398</v>
      </c>
      <c r="P671" s="181">
        <f t="shared" si="54"/>
        <v>48.463199615478501</v>
      </c>
      <c r="Q671" s="181">
        <f t="shared" si="54"/>
        <v>0.60960000000000003</v>
      </c>
      <c r="R671" s="181" t="str">
        <f t="shared" si="54"/>
        <v>Vertical</v>
      </c>
      <c r="S671" s="181">
        <f t="shared" si="54"/>
        <v>0</v>
      </c>
      <c r="T671" s="181">
        <f t="shared" si="54"/>
        <v>2166.45483398438</v>
      </c>
      <c r="U671" s="181" t="str">
        <f t="shared" si="54"/>
        <v>1321</v>
      </c>
      <c r="V671" s="181" t="str">
        <f t="shared" si="54"/>
        <v>20200201</v>
      </c>
      <c r="W671" s="360">
        <f t="shared" si="54"/>
        <v>17.3</v>
      </c>
      <c r="X671" s="355">
        <f t="shared" si="54"/>
        <v>1.2</v>
      </c>
      <c r="Y671" s="355">
        <f t="shared" si="54"/>
        <v>26.7</v>
      </c>
      <c r="Z671" s="355">
        <f t="shared" si="54"/>
        <v>0.2</v>
      </c>
      <c r="AA671" s="361">
        <f t="shared" si="54"/>
        <v>0.4</v>
      </c>
      <c r="AB671" s="182"/>
    </row>
    <row r="672" spans="1:28" s="75" customFormat="1">
      <c r="A672" s="181" t="str">
        <f t="shared" si="26"/>
        <v>NMED</v>
      </c>
      <c r="B672" s="366" t="str">
        <f t="shared" si="18"/>
        <v>35</v>
      </c>
      <c r="C672" s="181" t="str">
        <f t="shared" si="27"/>
        <v>3503902</v>
      </c>
      <c r="D672" s="181" t="str">
        <f>VLOOKUP(C672,fips_xref!$A$5:$B$16,2,FALSE)</f>
        <v>Rio Arriba_NonTribal</v>
      </c>
      <c r="E672" s="181" t="str">
        <f t="shared" ref="E672:AA672" si="55">E32</f>
        <v>039</v>
      </c>
      <c r="F672" s="181">
        <f t="shared" si="55"/>
        <v>979</v>
      </c>
      <c r="G672" s="181" t="str">
        <f t="shared" si="55"/>
        <v>EQPT</v>
      </c>
      <c r="H672" s="181">
        <f t="shared" si="55"/>
        <v>6</v>
      </c>
      <c r="I672" s="181" t="str">
        <f t="shared" si="55"/>
        <v>Solar Turbine</v>
      </c>
      <c r="J672" s="181">
        <f t="shared" si="55"/>
        <v>36.233409999999999</v>
      </c>
      <c r="K672" s="181">
        <f t="shared" si="55"/>
        <v>-107.546189</v>
      </c>
      <c r="L672" s="181" t="str">
        <f t="shared" si="55"/>
        <v>Lybrook Gas Plant</v>
      </c>
      <c r="M672" s="181"/>
      <c r="N672" s="181">
        <f t="shared" si="55"/>
        <v>8.5343999862670898</v>
      </c>
      <c r="O672" s="181">
        <f t="shared" si="55"/>
        <v>722.03997802734398</v>
      </c>
      <c r="P672" s="181">
        <f t="shared" si="55"/>
        <v>48.463199615478501</v>
      </c>
      <c r="Q672" s="181">
        <f t="shared" si="55"/>
        <v>0.60960000000000003</v>
      </c>
      <c r="R672" s="181" t="str">
        <f t="shared" si="55"/>
        <v>Vertical</v>
      </c>
      <c r="S672" s="181">
        <f t="shared" si="55"/>
        <v>0</v>
      </c>
      <c r="T672" s="181">
        <f t="shared" si="55"/>
        <v>2166.45483398438</v>
      </c>
      <c r="U672" s="181" t="str">
        <f t="shared" si="55"/>
        <v>1321</v>
      </c>
      <c r="V672" s="181" t="str">
        <f t="shared" si="55"/>
        <v>20200201</v>
      </c>
      <c r="W672" s="360">
        <f t="shared" si="55"/>
        <v>8.1999999999999993</v>
      </c>
      <c r="X672" s="355">
        <f t="shared" si="55"/>
        <v>0.6</v>
      </c>
      <c r="Y672" s="355">
        <f t="shared" si="55"/>
        <v>12.7</v>
      </c>
      <c r="Z672" s="355">
        <f t="shared" si="55"/>
        <v>0.1</v>
      </c>
      <c r="AA672" s="361">
        <f t="shared" si="55"/>
        <v>0.2</v>
      </c>
      <c r="AB672" s="182"/>
    </row>
    <row r="673" spans="1:28" s="75" customFormat="1">
      <c r="A673" s="181" t="str">
        <f t="shared" si="26"/>
        <v>NMED</v>
      </c>
      <c r="B673" s="366" t="str">
        <f t="shared" si="18"/>
        <v>35</v>
      </c>
      <c r="C673" s="181" t="str">
        <f t="shared" si="27"/>
        <v>3503902</v>
      </c>
      <c r="D673" s="181" t="str">
        <f>VLOOKUP(C673,fips_xref!$A$5:$B$16,2,FALSE)</f>
        <v>Rio Arriba_NonTribal</v>
      </c>
      <c r="E673" s="181" t="str">
        <f t="shared" ref="E673:AA673" si="56">E33</f>
        <v>039</v>
      </c>
      <c r="F673" s="181">
        <f t="shared" si="56"/>
        <v>979</v>
      </c>
      <c r="G673" s="181" t="str">
        <f t="shared" si="56"/>
        <v>EQPT</v>
      </c>
      <c r="H673" s="181">
        <f t="shared" si="56"/>
        <v>7</v>
      </c>
      <c r="I673" s="181" t="str">
        <f t="shared" si="56"/>
        <v>Solar Turbine</v>
      </c>
      <c r="J673" s="181">
        <f t="shared" si="56"/>
        <v>36.233409999999999</v>
      </c>
      <c r="K673" s="181">
        <f t="shared" si="56"/>
        <v>-107.546189</v>
      </c>
      <c r="L673" s="181" t="str">
        <f t="shared" si="56"/>
        <v>Lybrook Gas Plant</v>
      </c>
      <c r="M673" s="181"/>
      <c r="N673" s="181">
        <f t="shared" si="56"/>
        <v>7.9247999191284197</v>
      </c>
      <c r="O673" s="181">
        <f t="shared" si="56"/>
        <v>722.03997802734398</v>
      </c>
      <c r="P673" s="181">
        <f t="shared" si="56"/>
        <v>48.463199615478501</v>
      </c>
      <c r="Q673" s="181">
        <f t="shared" si="56"/>
        <v>0.60960000000000003</v>
      </c>
      <c r="R673" s="181" t="str">
        <f t="shared" si="56"/>
        <v>Vertical</v>
      </c>
      <c r="S673" s="181">
        <f t="shared" si="56"/>
        <v>0</v>
      </c>
      <c r="T673" s="181">
        <f t="shared" si="56"/>
        <v>2166.45483398438</v>
      </c>
      <c r="U673" s="181" t="str">
        <f t="shared" si="56"/>
        <v>1321</v>
      </c>
      <c r="V673" s="181" t="str">
        <f t="shared" si="56"/>
        <v>20200201</v>
      </c>
      <c r="W673" s="360">
        <f t="shared" si="56"/>
        <v>16.399999999999999</v>
      </c>
      <c r="X673" s="355">
        <f t="shared" si="56"/>
        <v>1.2</v>
      </c>
      <c r="Y673" s="355">
        <f t="shared" si="56"/>
        <v>25.3</v>
      </c>
      <c r="Z673" s="355">
        <f t="shared" si="56"/>
        <v>0.2</v>
      </c>
      <c r="AA673" s="361">
        <f t="shared" si="56"/>
        <v>0.4</v>
      </c>
      <c r="AB673" s="182"/>
    </row>
    <row r="674" spans="1:28" s="75" customFormat="1">
      <c r="A674" s="181" t="str">
        <f t="shared" si="26"/>
        <v>NMED</v>
      </c>
      <c r="B674" s="366" t="str">
        <f t="shared" si="18"/>
        <v>35</v>
      </c>
      <c r="C674" s="181" t="str">
        <f t="shared" si="27"/>
        <v>3503902</v>
      </c>
      <c r="D674" s="181" t="str">
        <f>VLOOKUP(C674,fips_xref!$A$5:$B$16,2,FALSE)</f>
        <v>Rio Arriba_NonTribal</v>
      </c>
      <c r="E674" s="181" t="str">
        <f t="shared" ref="E674:AA674" si="57">E34</f>
        <v>039</v>
      </c>
      <c r="F674" s="181">
        <f t="shared" si="57"/>
        <v>979</v>
      </c>
      <c r="G674" s="181" t="str">
        <f t="shared" si="57"/>
        <v>EQPT</v>
      </c>
      <c r="H674" s="181">
        <f t="shared" si="57"/>
        <v>9</v>
      </c>
      <c r="I674" s="181" t="str">
        <f t="shared" si="57"/>
        <v>Clark Reciprocating Engine</v>
      </c>
      <c r="J674" s="181">
        <f t="shared" si="57"/>
        <v>36.233409999999999</v>
      </c>
      <c r="K674" s="181">
        <f t="shared" si="57"/>
        <v>-107.546189</v>
      </c>
      <c r="L674" s="181" t="str">
        <f t="shared" si="57"/>
        <v>Lybrook Gas Plant</v>
      </c>
      <c r="M674" s="181"/>
      <c r="N674" s="181">
        <f t="shared" si="57"/>
        <v>13.7159996032715</v>
      </c>
      <c r="O674" s="181">
        <f t="shared" si="57"/>
        <v>604.82000732421898</v>
      </c>
      <c r="P674" s="181">
        <f t="shared" si="57"/>
        <v>56.3880004882813</v>
      </c>
      <c r="Q674" s="181">
        <f t="shared" si="57"/>
        <v>0.33528000000000002</v>
      </c>
      <c r="R674" s="181" t="str">
        <f t="shared" si="57"/>
        <v>Vertical</v>
      </c>
      <c r="S674" s="181">
        <f t="shared" si="57"/>
        <v>0</v>
      </c>
      <c r="T674" s="181">
        <f t="shared" si="57"/>
        <v>2166.45483398438</v>
      </c>
      <c r="U674" s="181" t="str">
        <f t="shared" si="57"/>
        <v>1321</v>
      </c>
      <c r="V674" s="181" t="str">
        <f t="shared" si="57"/>
        <v>20200202</v>
      </c>
      <c r="W674" s="360">
        <f t="shared" si="57"/>
        <v>140.1</v>
      </c>
      <c r="X674" s="355">
        <f t="shared" si="57"/>
        <v>77.099999999999994</v>
      </c>
      <c r="Y674" s="355">
        <f t="shared" si="57"/>
        <v>62.6</v>
      </c>
      <c r="Z674" s="355">
        <f t="shared" si="57"/>
        <v>0</v>
      </c>
      <c r="AA674" s="361">
        <f t="shared" si="57"/>
        <v>2.1</v>
      </c>
      <c r="AB674" s="182"/>
    </row>
    <row r="675" spans="1:28" s="75" customFormat="1">
      <c r="A675" s="181" t="str">
        <f t="shared" si="26"/>
        <v>NMED</v>
      </c>
      <c r="B675" s="366" t="str">
        <f t="shared" si="18"/>
        <v>35</v>
      </c>
      <c r="C675" s="181" t="str">
        <f t="shared" si="27"/>
        <v>3503902</v>
      </c>
      <c r="D675" s="181" t="str">
        <f>VLOOKUP(C675,fips_xref!$A$5:$B$16,2,FALSE)</f>
        <v>Rio Arriba_NonTribal</v>
      </c>
      <c r="E675" s="181" t="str">
        <f t="shared" ref="E675:AA675" si="58">E35</f>
        <v>039</v>
      </c>
      <c r="F675" s="181">
        <f t="shared" si="58"/>
        <v>979</v>
      </c>
      <c r="G675" s="181" t="str">
        <f t="shared" si="58"/>
        <v>EQPT</v>
      </c>
      <c r="H675" s="181">
        <f t="shared" si="58"/>
        <v>10</v>
      </c>
      <c r="I675" s="181" t="str">
        <f t="shared" si="58"/>
        <v>Solar Turbine</v>
      </c>
      <c r="J675" s="181">
        <f t="shared" si="58"/>
        <v>36.233409999999999</v>
      </c>
      <c r="K675" s="181">
        <f t="shared" si="58"/>
        <v>-107.546189</v>
      </c>
      <c r="L675" s="181" t="str">
        <f t="shared" si="58"/>
        <v>Lybrook Gas Plant</v>
      </c>
      <c r="M675" s="181"/>
      <c r="N675" s="181">
        <f t="shared" si="58"/>
        <v>7.9247999191284197</v>
      </c>
      <c r="O675" s="181">
        <f t="shared" si="58"/>
        <v>778.15002441406295</v>
      </c>
      <c r="P675" s="181">
        <f t="shared" si="58"/>
        <v>47.853599548339801</v>
      </c>
      <c r="Q675" s="181">
        <f t="shared" si="58"/>
        <v>0.60960000000000003</v>
      </c>
      <c r="R675" s="181" t="str">
        <f t="shared" si="58"/>
        <v>Vertical</v>
      </c>
      <c r="S675" s="181">
        <f t="shared" si="58"/>
        <v>0</v>
      </c>
      <c r="T675" s="181">
        <f t="shared" si="58"/>
        <v>2166.45483398438</v>
      </c>
      <c r="U675" s="181" t="str">
        <f t="shared" si="58"/>
        <v>1321</v>
      </c>
      <c r="V675" s="181" t="str">
        <f t="shared" si="58"/>
        <v>20200201</v>
      </c>
      <c r="W675" s="360">
        <f t="shared" si="58"/>
        <v>28.9</v>
      </c>
      <c r="X675" s="355">
        <f t="shared" si="58"/>
        <v>0.4</v>
      </c>
      <c r="Y675" s="355">
        <f t="shared" si="58"/>
        <v>6.9</v>
      </c>
      <c r="Z675" s="355">
        <f t="shared" si="58"/>
        <v>0.2</v>
      </c>
      <c r="AA675" s="361">
        <f t="shared" si="58"/>
        <v>0.4</v>
      </c>
      <c r="AB675" s="182"/>
    </row>
    <row r="676" spans="1:28" s="75" customFormat="1">
      <c r="A676" s="181" t="str">
        <f t="shared" si="26"/>
        <v>NMED</v>
      </c>
      <c r="B676" s="366" t="str">
        <f t="shared" si="18"/>
        <v>35</v>
      </c>
      <c r="C676" s="181" t="str">
        <f t="shared" si="27"/>
        <v>3503902</v>
      </c>
      <c r="D676" s="181" t="str">
        <f>VLOOKUP(C676,fips_xref!$A$5:$B$16,2,FALSE)</f>
        <v>Rio Arriba_NonTribal</v>
      </c>
      <c r="E676" s="181" t="str">
        <f t="shared" ref="E676:AA676" si="59">E36</f>
        <v>039</v>
      </c>
      <c r="F676" s="181">
        <f t="shared" si="59"/>
        <v>979</v>
      </c>
      <c r="G676" s="181" t="str">
        <f t="shared" si="59"/>
        <v>EQPT</v>
      </c>
      <c r="H676" s="181">
        <f t="shared" si="59"/>
        <v>14</v>
      </c>
      <c r="I676" s="181" t="str">
        <f t="shared" si="59"/>
        <v>Wheco Heater</v>
      </c>
      <c r="J676" s="181">
        <f t="shared" si="59"/>
        <v>36.233409999999999</v>
      </c>
      <c r="K676" s="181">
        <f t="shared" si="59"/>
        <v>-107.546189</v>
      </c>
      <c r="L676" s="181" t="str">
        <f t="shared" si="59"/>
        <v>Lybrook Gas Plant</v>
      </c>
      <c r="M676" s="181"/>
      <c r="N676" s="181">
        <f t="shared" si="59"/>
        <v>9.4488000869750994</v>
      </c>
      <c r="O676" s="181">
        <f t="shared" si="59"/>
        <v>588.71002197265602</v>
      </c>
      <c r="P676" s="181">
        <f t="shared" si="59"/>
        <v>9.75360012054443</v>
      </c>
      <c r="Q676" s="181">
        <f t="shared" si="59"/>
        <v>0.60960000000000003</v>
      </c>
      <c r="R676" s="181" t="str">
        <f t="shared" si="59"/>
        <v>Vertical</v>
      </c>
      <c r="S676" s="181">
        <f t="shared" si="59"/>
        <v>0</v>
      </c>
      <c r="T676" s="181">
        <f t="shared" si="59"/>
        <v>2166.45483398438</v>
      </c>
      <c r="U676" s="181" t="str">
        <f t="shared" si="59"/>
        <v>1321</v>
      </c>
      <c r="V676" s="181" t="str">
        <f t="shared" si="59"/>
        <v>31000404</v>
      </c>
      <c r="W676" s="360">
        <f t="shared" si="59"/>
        <v>15.3</v>
      </c>
      <c r="X676" s="355">
        <f t="shared" si="59"/>
        <v>0.3</v>
      </c>
      <c r="Y676" s="355">
        <f t="shared" si="59"/>
        <v>3.8</v>
      </c>
      <c r="Z676" s="355">
        <f t="shared" si="59"/>
        <v>0.1</v>
      </c>
      <c r="AA676" s="361">
        <f t="shared" si="59"/>
        <v>0.7</v>
      </c>
      <c r="AB676" s="182"/>
    </row>
    <row r="677" spans="1:28" s="75" customFormat="1">
      <c r="A677" s="181" t="str">
        <f t="shared" si="26"/>
        <v>NMED</v>
      </c>
      <c r="B677" s="366" t="str">
        <f t="shared" si="18"/>
        <v>35</v>
      </c>
      <c r="C677" s="181" t="str">
        <f t="shared" si="27"/>
        <v>3503902</v>
      </c>
      <c r="D677" s="181" t="str">
        <f>VLOOKUP(C677,fips_xref!$A$5:$B$16,2,FALSE)</f>
        <v>Rio Arriba_NonTribal</v>
      </c>
      <c r="E677" s="181" t="str">
        <f t="shared" ref="E677:AA677" si="60">E37</f>
        <v>039</v>
      </c>
      <c r="F677" s="181">
        <f t="shared" si="60"/>
        <v>979</v>
      </c>
      <c r="G677" s="181" t="str">
        <f t="shared" si="60"/>
        <v>EQPT</v>
      </c>
      <c r="H677" s="181">
        <f t="shared" si="60"/>
        <v>25</v>
      </c>
      <c r="I677" s="181" t="str">
        <f t="shared" si="60"/>
        <v>Amine Absorption Unit</v>
      </c>
      <c r="J677" s="181">
        <f t="shared" si="60"/>
        <v>36.231110999999999</v>
      </c>
      <c r="K677" s="181">
        <f t="shared" si="60"/>
        <v>-107.546111</v>
      </c>
      <c r="L677" s="181" t="str">
        <f t="shared" si="60"/>
        <v>Lybrook Gas Plant</v>
      </c>
      <c r="M677" s="181"/>
      <c r="N677" s="181">
        <f t="shared" si="60"/>
        <v>0</v>
      </c>
      <c r="O677" s="181">
        <f t="shared" si="60"/>
        <v>0</v>
      </c>
      <c r="P677" s="181">
        <f t="shared" si="60"/>
        <v>0</v>
      </c>
      <c r="Q677" s="181">
        <f t="shared" si="60"/>
        <v>0</v>
      </c>
      <c r="R677" s="181">
        <f t="shared" si="60"/>
        <v>0</v>
      </c>
      <c r="S677" s="181">
        <f t="shared" si="60"/>
        <v>0</v>
      </c>
      <c r="T677" s="181">
        <f t="shared" si="60"/>
        <v>2167.90234375</v>
      </c>
      <c r="U677" s="181" t="str">
        <f t="shared" si="60"/>
        <v>1321</v>
      </c>
      <c r="V677" s="181" t="str">
        <f t="shared" si="60"/>
        <v>31000305</v>
      </c>
      <c r="W677" s="360">
        <f t="shared" si="60"/>
        <v>0</v>
      </c>
      <c r="X677" s="355">
        <f t="shared" si="60"/>
        <v>8.9</v>
      </c>
      <c r="Y677" s="355">
        <f t="shared" si="60"/>
        <v>0</v>
      </c>
      <c r="Z677" s="355">
        <f t="shared" si="60"/>
        <v>0</v>
      </c>
      <c r="AA677" s="361">
        <f t="shared" si="60"/>
        <v>0</v>
      </c>
      <c r="AB677" s="182"/>
    </row>
    <row r="678" spans="1:28" s="75" customFormat="1">
      <c r="A678" s="181" t="str">
        <f t="shared" si="26"/>
        <v>NMED</v>
      </c>
      <c r="B678" s="366" t="str">
        <f t="shared" si="18"/>
        <v>35</v>
      </c>
      <c r="C678" s="181" t="str">
        <f t="shared" si="27"/>
        <v>3503902</v>
      </c>
      <c r="D678" s="181" t="str">
        <f>VLOOKUP(C678,fips_xref!$A$5:$B$16,2,FALSE)</f>
        <v>Rio Arriba_NonTribal</v>
      </c>
      <c r="E678" s="181" t="str">
        <f t="shared" ref="E678:AA678" si="61">E38</f>
        <v>039</v>
      </c>
      <c r="F678" s="181">
        <f t="shared" si="61"/>
        <v>979</v>
      </c>
      <c r="G678" s="181" t="str">
        <f t="shared" si="61"/>
        <v>EQPT</v>
      </c>
      <c r="H678" s="181">
        <f t="shared" si="61"/>
        <v>29</v>
      </c>
      <c r="I678" s="181" t="str">
        <f t="shared" si="61"/>
        <v>Flare</v>
      </c>
      <c r="J678" s="181">
        <f t="shared" si="61"/>
        <v>36.231110999999999</v>
      </c>
      <c r="K678" s="181">
        <f t="shared" si="61"/>
        <v>-107.546111</v>
      </c>
      <c r="L678" s="181" t="str">
        <f t="shared" si="61"/>
        <v>Lybrook Gas Plant</v>
      </c>
      <c r="M678" s="181"/>
      <c r="N678" s="181">
        <f t="shared" si="61"/>
        <v>10.0584001541138</v>
      </c>
      <c r="O678" s="181">
        <f t="shared" si="61"/>
        <v>1273.15002441406</v>
      </c>
      <c r="P678" s="181">
        <f t="shared" si="61"/>
        <v>20.1168003082275</v>
      </c>
      <c r="Q678" s="181">
        <f t="shared" si="61"/>
        <v>1.5849599999999999</v>
      </c>
      <c r="R678" s="181" t="str">
        <f t="shared" si="61"/>
        <v>Vertical</v>
      </c>
      <c r="S678" s="181">
        <f t="shared" si="61"/>
        <v>0</v>
      </c>
      <c r="T678" s="181">
        <f t="shared" si="61"/>
        <v>2167.90234375</v>
      </c>
      <c r="U678" s="181" t="str">
        <f t="shared" si="61"/>
        <v>1321</v>
      </c>
      <c r="V678" s="181" t="str">
        <f t="shared" si="61"/>
        <v>31000205</v>
      </c>
      <c r="W678" s="360">
        <f t="shared" si="61"/>
        <v>0.6</v>
      </c>
      <c r="X678" s="355">
        <f t="shared" si="61"/>
        <v>1.8</v>
      </c>
      <c r="Y678" s="355">
        <f t="shared" si="61"/>
        <v>4</v>
      </c>
      <c r="Z678" s="355">
        <f t="shared" si="61"/>
        <v>0</v>
      </c>
      <c r="AA678" s="361">
        <f t="shared" si="61"/>
        <v>0</v>
      </c>
      <c r="AB678" s="182"/>
    </row>
    <row r="679" spans="1:28" s="75" customFormat="1">
      <c r="A679" s="181" t="str">
        <f t="shared" si="26"/>
        <v>NMED</v>
      </c>
      <c r="B679" s="366" t="str">
        <f t="shared" si="18"/>
        <v>35</v>
      </c>
      <c r="C679" s="181" t="str">
        <f t="shared" si="27"/>
        <v>3503902</v>
      </c>
      <c r="D679" s="181" t="str">
        <f>VLOOKUP(C679,fips_xref!$A$5:$B$16,2,FALSE)</f>
        <v>Rio Arriba_NonTribal</v>
      </c>
      <c r="E679" s="181" t="str">
        <f t="shared" ref="E679:AA679" si="62">E39</f>
        <v>039</v>
      </c>
      <c r="F679" s="181">
        <f t="shared" si="62"/>
        <v>979</v>
      </c>
      <c r="G679" s="181" t="str">
        <f t="shared" si="62"/>
        <v>EQPT</v>
      </c>
      <c r="H679" s="181">
        <f t="shared" si="62"/>
        <v>35</v>
      </c>
      <c r="I679" s="181" t="str">
        <f t="shared" si="62"/>
        <v>Gasoline Storage Tank</v>
      </c>
      <c r="J679" s="181">
        <f t="shared" si="62"/>
        <v>36.231110999999999</v>
      </c>
      <c r="K679" s="181">
        <f t="shared" si="62"/>
        <v>-107.546111</v>
      </c>
      <c r="L679" s="181" t="str">
        <f t="shared" si="62"/>
        <v>Lybrook Gas Plant</v>
      </c>
      <c r="M679" s="181"/>
      <c r="N679" s="181">
        <f t="shared" si="62"/>
        <v>0</v>
      </c>
      <c r="O679" s="181">
        <f t="shared" si="62"/>
        <v>0</v>
      </c>
      <c r="P679" s="181">
        <f t="shared" si="62"/>
        <v>0</v>
      </c>
      <c r="Q679" s="181">
        <f t="shared" si="62"/>
        <v>0</v>
      </c>
      <c r="R679" s="181">
        <f t="shared" si="62"/>
        <v>0</v>
      </c>
      <c r="S679" s="181">
        <f t="shared" si="62"/>
        <v>0</v>
      </c>
      <c r="T679" s="181">
        <f t="shared" si="62"/>
        <v>2167.90234375</v>
      </c>
      <c r="U679" s="181" t="str">
        <f t="shared" si="62"/>
        <v>1321</v>
      </c>
      <c r="V679" s="181" t="str">
        <f t="shared" si="62"/>
        <v>40400314</v>
      </c>
      <c r="W679" s="360">
        <f t="shared" si="62"/>
        <v>0</v>
      </c>
      <c r="X679" s="355">
        <f t="shared" si="62"/>
        <v>1.1000000000000001</v>
      </c>
      <c r="Y679" s="355">
        <f t="shared" si="62"/>
        <v>0</v>
      </c>
      <c r="Z679" s="355">
        <f t="shared" si="62"/>
        <v>0</v>
      </c>
      <c r="AA679" s="361">
        <f t="shared" si="62"/>
        <v>0</v>
      </c>
      <c r="AB679" s="182"/>
    </row>
    <row r="680" spans="1:28" s="75" customFormat="1" ht="26.4">
      <c r="A680" s="181" t="str">
        <f t="shared" si="26"/>
        <v>NMED</v>
      </c>
      <c r="B680" s="366" t="str">
        <f t="shared" si="18"/>
        <v>35</v>
      </c>
      <c r="C680" s="181" t="str">
        <f t="shared" si="27"/>
        <v>3503902</v>
      </c>
      <c r="D680" s="181" t="str">
        <f>VLOOKUP(C680,fips_xref!$A$5:$B$16,2,FALSE)</f>
        <v>Rio Arriba_NonTribal</v>
      </c>
      <c r="E680" s="181" t="str">
        <f t="shared" ref="E680:AA680" si="63">E40</f>
        <v>039</v>
      </c>
      <c r="F680" s="181">
        <f t="shared" si="63"/>
        <v>989</v>
      </c>
      <c r="G680" s="181" t="str">
        <f t="shared" si="63"/>
        <v>EQPT</v>
      </c>
      <c r="H680" s="181">
        <f t="shared" si="63"/>
        <v>3</v>
      </c>
      <c r="I680" s="181" t="str">
        <f t="shared" si="63"/>
        <v>Gobernador White Superior 16SGTB Engine</v>
      </c>
      <c r="J680" s="181">
        <f t="shared" si="63"/>
        <v>36.775388999999997</v>
      </c>
      <c r="K680" s="181">
        <f t="shared" si="63"/>
        <v>-107.61702200000001</v>
      </c>
      <c r="L680" s="181" t="str">
        <f t="shared" si="63"/>
        <v>Gobernador/Manzanares Compressor Station</v>
      </c>
      <c r="M680" s="181"/>
      <c r="N680" s="181">
        <f t="shared" si="63"/>
        <v>12.1920003890991</v>
      </c>
      <c r="O680" s="181">
        <f t="shared" si="63"/>
        <v>677.59002685546898</v>
      </c>
      <c r="P680" s="181">
        <f t="shared" si="63"/>
        <v>51.2064018249512</v>
      </c>
      <c r="Q680" s="181">
        <f t="shared" si="63"/>
        <v>0.48768</v>
      </c>
      <c r="R680" s="181" t="str">
        <f t="shared" si="63"/>
        <v>Vertical</v>
      </c>
      <c r="S680" s="181">
        <f t="shared" si="63"/>
        <v>0</v>
      </c>
      <c r="T680" s="181">
        <f t="shared" si="63"/>
        <v>1839.71008300781</v>
      </c>
      <c r="U680" s="181" t="str">
        <f t="shared" si="63"/>
        <v>4922</v>
      </c>
      <c r="V680" s="181" t="str">
        <f t="shared" si="63"/>
        <v>20200254</v>
      </c>
      <c r="W680" s="360">
        <f t="shared" si="63"/>
        <v>6.0629999999999997</v>
      </c>
      <c r="X680" s="355">
        <f t="shared" si="63"/>
        <v>3.8330000000000002</v>
      </c>
      <c r="Y680" s="355">
        <f t="shared" si="63"/>
        <v>9.83</v>
      </c>
      <c r="Z680" s="355">
        <f t="shared" si="63"/>
        <v>1.7999999999999999E-2</v>
      </c>
      <c r="AA680" s="361">
        <f t="shared" si="63"/>
        <v>0.311</v>
      </c>
      <c r="AB680" s="182"/>
    </row>
    <row r="681" spans="1:28" s="75" customFormat="1" ht="26.4">
      <c r="A681" s="181" t="str">
        <f t="shared" si="26"/>
        <v>NMED</v>
      </c>
      <c r="B681" s="366" t="str">
        <f t="shared" si="18"/>
        <v>35</v>
      </c>
      <c r="C681" s="181" t="str">
        <f t="shared" si="27"/>
        <v>3503902</v>
      </c>
      <c r="D681" s="181" t="str">
        <f>VLOOKUP(C681,fips_xref!$A$5:$B$16,2,FALSE)</f>
        <v>Rio Arriba_NonTribal</v>
      </c>
      <c r="E681" s="181" t="str">
        <f t="shared" ref="E681:AA681" si="64">E41</f>
        <v>039</v>
      </c>
      <c r="F681" s="181">
        <f t="shared" si="64"/>
        <v>989</v>
      </c>
      <c r="G681" s="181" t="str">
        <f t="shared" si="64"/>
        <v>EQPT</v>
      </c>
      <c r="H681" s="181">
        <f t="shared" si="64"/>
        <v>6</v>
      </c>
      <c r="I681" s="181" t="str">
        <f t="shared" si="64"/>
        <v>Manzanares White Superior 16SGTB Engine</v>
      </c>
      <c r="J681" s="181">
        <f t="shared" si="64"/>
        <v>36.747889000000001</v>
      </c>
      <c r="K681" s="181">
        <f t="shared" si="64"/>
        <v>-107.617017</v>
      </c>
      <c r="L681" s="181" t="str">
        <f t="shared" si="64"/>
        <v>Gobernador/Manzanares Compressor Station</v>
      </c>
      <c r="M681" s="181"/>
      <c r="N681" s="181">
        <f t="shared" si="64"/>
        <v>12.1920003890991</v>
      </c>
      <c r="O681" s="181">
        <f t="shared" si="64"/>
        <v>677.59002685546898</v>
      </c>
      <c r="P681" s="181">
        <f t="shared" si="64"/>
        <v>51.2064018249512</v>
      </c>
      <c r="Q681" s="181">
        <f t="shared" si="64"/>
        <v>0.48768</v>
      </c>
      <c r="R681" s="181" t="str">
        <f t="shared" si="64"/>
        <v>Vertical</v>
      </c>
      <c r="S681" s="181">
        <f t="shared" si="64"/>
        <v>0</v>
      </c>
      <c r="T681" s="181">
        <f t="shared" si="64"/>
        <v>1912.86389160156</v>
      </c>
      <c r="U681" s="181" t="str">
        <f t="shared" si="64"/>
        <v>4922</v>
      </c>
      <c r="V681" s="181" t="str">
        <f t="shared" si="64"/>
        <v>20200254</v>
      </c>
      <c r="W681" s="360">
        <f t="shared" si="64"/>
        <v>0.76400000000000001</v>
      </c>
      <c r="X681" s="355">
        <f t="shared" si="64"/>
        <v>0.48299999999999998</v>
      </c>
      <c r="Y681" s="355">
        <f t="shared" si="64"/>
        <v>1.2390000000000001</v>
      </c>
      <c r="Z681" s="355">
        <f t="shared" si="64"/>
        <v>2E-3</v>
      </c>
      <c r="AA681" s="361">
        <f t="shared" si="64"/>
        <v>3.9E-2</v>
      </c>
      <c r="AB681" s="182"/>
    </row>
    <row r="682" spans="1:28" s="75" customFormat="1" ht="26.4">
      <c r="A682" s="181" t="str">
        <f t="shared" si="26"/>
        <v>NMED</v>
      </c>
      <c r="B682" s="366" t="str">
        <f t="shared" si="18"/>
        <v>35</v>
      </c>
      <c r="C682" s="181" t="str">
        <f t="shared" si="27"/>
        <v>3503902</v>
      </c>
      <c r="D682" s="181" t="str">
        <f>VLOOKUP(C682,fips_xref!$A$5:$B$16,2,FALSE)</f>
        <v>Rio Arriba_NonTribal</v>
      </c>
      <c r="E682" s="181" t="str">
        <f t="shared" ref="E682:AA682" si="65">E42</f>
        <v>039</v>
      </c>
      <c r="F682" s="181">
        <f t="shared" si="65"/>
        <v>989</v>
      </c>
      <c r="G682" s="181" t="str">
        <f t="shared" si="65"/>
        <v>EQPT</v>
      </c>
      <c r="H682" s="181">
        <f t="shared" si="65"/>
        <v>10</v>
      </c>
      <c r="I682" s="181" t="str">
        <f t="shared" si="65"/>
        <v>Gobernador White Superior 16SGTB Engine</v>
      </c>
      <c r="J682" s="181">
        <f t="shared" si="65"/>
        <v>36.775306</v>
      </c>
      <c r="K682" s="181">
        <f t="shared" si="65"/>
        <v>-107.617019</v>
      </c>
      <c r="L682" s="181" t="str">
        <f t="shared" si="65"/>
        <v>Gobernador/Manzanares Compressor Station</v>
      </c>
      <c r="M682" s="181"/>
      <c r="N682" s="181">
        <f t="shared" si="65"/>
        <v>12.1920003890991</v>
      </c>
      <c r="O682" s="181">
        <f t="shared" si="65"/>
        <v>677.59002685546898</v>
      </c>
      <c r="P682" s="181">
        <f t="shared" si="65"/>
        <v>51.2064018249512</v>
      </c>
      <c r="Q682" s="181">
        <f t="shared" si="65"/>
        <v>0.48768</v>
      </c>
      <c r="R682" s="181" t="str">
        <f t="shared" si="65"/>
        <v>Vertical</v>
      </c>
      <c r="S682" s="181">
        <f t="shared" si="65"/>
        <v>0</v>
      </c>
      <c r="T682" s="181">
        <f t="shared" si="65"/>
        <v>1838.724609375</v>
      </c>
      <c r="U682" s="181" t="str">
        <f t="shared" si="65"/>
        <v>4922</v>
      </c>
      <c r="V682" s="181" t="str">
        <f t="shared" si="65"/>
        <v>20200254</v>
      </c>
      <c r="W682" s="360">
        <f t="shared" si="65"/>
        <v>13.972</v>
      </c>
      <c r="X682" s="355">
        <f t="shared" si="65"/>
        <v>8.8320000000000007</v>
      </c>
      <c r="Y682" s="355">
        <f t="shared" si="65"/>
        <v>22.652000000000001</v>
      </c>
      <c r="Z682" s="355">
        <f t="shared" si="65"/>
        <v>4.2000000000000003E-2</v>
      </c>
      <c r="AA682" s="361">
        <f t="shared" si="65"/>
        <v>0.71599999999999997</v>
      </c>
      <c r="AB682" s="182"/>
    </row>
    <row r="683" spans="1:28" s="75" customFormat="1" ht="26.4">
      <c r="A683" s="181" t="str">
        <f t="shared" si="26"/>
        <v>NMED</v>
      </c>
      <c r="B683" s="366" t="str">
        <f t="shared" si="18"/>
        <v>35</v>
      </c>
      <c r="C683" s="181" t="str">
        <f t="shared" si="27"/>
        <v>3503902</v>
      </c>
      <c r="D683" s="181" t="str">
        <f>VLOOKUP(C683,fips_xref!$A$5:$B$16,2,FALSE)</f>
        <v>Rio Arriba_NonTribal</v>
      </c>
      <c r="E683" s="181" t="str">
        <f t="shared" ref="E683:AA683" si="66">E43</f>
        <v>039</v>
      </c>
      <c r="F683" s="181">
        <f t="shared" si="66"/>
        <v>989</v>
      </c>
      <c r="G683" s="181" t="str">
        <f t="shared" si="66"/>
        <v>EQPT</v>
      </c>
      <c r="H683" s="181">
        <f t="shared" si="66"/>
        <v>11</v>
      </c>
      <c r="I683" s="181" t="str">
        <f t="shared" si="66"/>
        <v>Manzanares White Superior 16SGTB Engine</v>
      </c>
      <c r="J683" s="181">
        <f t="shared" si="66"/>
        <v>36.747833</v>
      </c>
      <c r="K683" s="181">
        <f t="shared" si="66"/>
        <v>-107.617017</v>
      </c>
      <c r="L683" s="181" t="str">
        <f t="shared" si="66"/>
        <v>Gobernador/Manzanares Compressor Station</v>
      </c>
      <c r="M683" s="181"/>
      <c r="N683" s="181">
        <f t="shared" si="66"/>
        <v>12.1920003890991</v>
      </c>
      <c r="O683" s="181">
        <f t="shared" si="66"/>
        <v>677.59002685546898</v>
      </c>
      <c r="P683" s="181">
        <f t="shared" si="66"/>
        <v>51.2064018249512</v>
      </c>
      <c r="Q683" s="181">
        <f t="shared" si="66"/>
        <v>0.48768</v>
      </c>
      <c r="R683" s="181" t="str">
        <f t="shared" si="66"/>
        <v>Vertical</v>
      </c>
      <c r="S683" s="181">
        <f t="shared" si="66"/>
        <v>0</v>
      </c>
      <c r="T683" s="181">
        <f t="shared" si="66"/>
        <v>1912.91931152344</v>
      </c>
      <c r="U683" s="181" t="str">
        <f t="shared" si="66"/>
        <v>4922</v>
      </c>
      <c r="V683" s="181" t="str">
        <f t="shared" si="66"/>
        <v>20200254</v>
      </c>
      <c r="W683" s="360">
        <f t="shared" si="66"/>
        <v>0.78800000000000003</v>
      </c>
      <c r="X683" s="355">
        <f t="shared" si="66"/>
        <v>0.498</v>
      </c>
      <c r="Y683" s="355">
        <f t="shared" si="66"/>
        <v>1.278</v>
      </c>
      <c r="Z683" s="355">
        <f t="shared" si="66"/>
        <v>2E-3</v>
      </c>
      <c r="AA683" s="361">
        <f t="shared" si="66"/>
        <v>0.04</v>
      </c>
      <c r="AB683" s="182"/>
    </row>
    <row r="684" spans="1:28" s="75" customFormat="1" ht="26.4">
      <c r="A684" s="181" t="str">
        <f t="shared" si="26"/>
        <v>NMED</v>
      </c>
      <c r="B684" s="366" t="str">
        <f t="shared" si="18"/>
        <v>35</v>
      </c>
      <c r="C684" s="181" t="str">
        <f t="shared" si="27"/>
        <v>3503902</v>
      </c>
      <c r="D684" s="181" t="str">
        <f>VLOOKUP(C684,fips_xref!$A$5:$B$16,2,FALSE)</f>
        <v>Rio Arriba_NonTribal</v>
      </c>
      <c r="E684" s="181" t="str">
        <f t="shared" ref="E684:AA684" si="67">E44</f>
        <v>039</v>
      </c>
      <c r="F684" s="181">
        <f t="shared" si="67"/>
        <v>989</v>
      </c>
      <c r="G684" s="181" t="str">
        <f t="shared" si="67"/>
        <v>EQPT</v>
      </c>
      <c r="H684" s="181">
        <f t="shared" si="67"/>
        <v>12</v>
      </c>
      <c r="I684" s="181" t="str">
        <f t="shared" si="67"/>
        <v>Gobernador White Superior 16SGTB Engine</v>
      </c>
      <c r="J684" s="181">
        <f t="shared" si="67"/>
        <v>36.775221999999999</v>
      </c>
      <c r="K684" s="181">
        <f t="shared" si="67"/>
        <v>-107.617017</v>
      </c>
      <c r="L684" s="181" t="str">
        <f t="shared" si="67"/>
        <v>Gobernador/Manzanares Compressor Station</v>
      </c>
      <c r="M684" s="181"/>
      <c r="N684" s="181">
        <f t="shared" si="67"/>
        <v>12.1920003890991</v>
      </c>
      <c r="O684" s="181">
        <f t="shared" si="67"/>
        <v>677.59002685546898</v>
      </c>
      <c r="P684" s="181">
        <f t="shared" si="67"/>
        <v>51.2064018249512</v>
      </c>
      <c r="Q684" s="181">
        <f t="shared" si="67"/>
        <v>0.48768</v>
      </c>
      <c r="R684" s="181" t="str">
        <f t="shared" si="67"/>
        <v>Vertical</v>
      </c>
      <c r="S684" s="181">
        <f t="shared" si="67"/>
        <v>0</v>
      </c>
      <c r="T684" s="181">
        <f t="shared" si="67"/>
        <v>1837.982421875</v>
      </c>
      <c r="U684" s="181" t="str">
        <f t="shared" si="67"/>
        <v>4922</v>
      </c>
      <c r="V684" s="181" t="str">
        <f t="shared" si="67"/>
        <v>20200254</v>
      </c>
      <c r="W684" s="360">
        <f t="shared" si="67"/>
        <v>12.483000000000001</v>
      </c>
      <c r="X684" s="355">
        <f t="shared" si="67"/>
        <v>7.8920000000000003</v>
      </c>
      <c r="Y684" s="355">
        <f t="shared" si="67"/>
        <v>20.239000000000001</v>
      </c>
      <c r="Z684" s="355">
        <f t="shared" si="67"/>
        <v>3.7999999999999999E-2</v>
      </c>
      <c r="AA684" s="361">
        <f t="shared" si="67"/>
        <v>0.63900000000000001</v>
      </c>
      <c r="AB684" s="182"/>
    </row>
    <row r="685" spans="1:28" s="75" customFormat="1" ht="26.4">
      <c r="A685" s="181" t="str">
        <f t="shared" si="26"/>
        <v>NMED</v>
      </c>
      <c r="B685" s="366" t="str">
        <f t="shared" si="18"/>
        <v>35</v>
      </c>
      <c r="C685" s="181" t="str">
        <f t="shared" si="27"/>
        <v>3503902</v>
      </c>
      <c r="D685" s="181" t="str">
        <f>VLOOKUP(C685,fips_xref!$A$5:$B$16,2,FALSE)</f>
        <v>Rio Arriba_NonTribal</v>
      </c>
      <c r="E685" s="181" t="str">
        <f t="shared" ref="E685:AA685" si="68">E45</f>
        <v>039</v>
      </c>
      <c r="F685" s="181">
        <f t="shared" si="68"/>
        <v>989</v>
      </c>
      <c r="G685" s="181" t="str">
        <f t="shared" si="68"/>
        <v>EQPT</v>
      </c>
      <c r="H685" s="181">
        <f t="shared" si="68"/>
        <v>13</v>
      </c>
      <c r="I685" s="181" t="str">
        <f t="shared" si="68"/>
        <v>Manzanares Produced Water/Condensate Tank</v>
      </c>
      <c r="J685" s="181">
        <f t="shared" si="68"/>
        <v>36.774444000000003</v>
      </c>
      <c r="K685" s="181">
        <f t="shared" si="68"/>
        <v>-107.61750000000001</v>
      </c>
      <c r="L685" s="181" t="str">
        <f t="shared" si="68"/>
        <v>Gobernador/Manzanares Compressor Station</v>
      </c>
      <c r="M685" s="181"/>
      <c r="N685" s="181">
        <f t="shared" si="68"/>
        <v>0</v>
      </c>
      <c r="O685" s="181">
        <f t="shared" si="68"/>
        <v>0</v>
      </c>
      <c r="P685" s="181">
        <f t="shared" si="68"/>
        <v>0</v>
      </c>
      <c r="Q685" s="181">
        <f t="shared" si="68"/>
        <v>0</v>
      </c>
      <c r="R685" s="181">
        <f t="shared" si="68"/>
        <v>0</v>
      </c>
      <c r="S685" s="181">
        <f t="shared" si="68"/>
        <v>0</v>
      </c>
      <c r="T685" s="181">
        <f t="shared" si="68"/>
        <v>1834.6904296875</v>
      </c>
      <c r="U685" s="181" t="str">
        <f t="shared" si="68"/>
        <v>4922</v>
      </c>
      <c r="V685" s="181" t="str">
        <f t="shared" si="68"/>
        <v>40400311</v>
      </c>
      <c r="W685" s="360">
        <f t="shared" si="68"/>
        <v>0</v>
      </c>
      <c r="X685" s="355">
        <f t="shared" si="68"/>
        <v>0.81</v>
      </c>
      <c r="Y685" s="355">
        <f t="shared" si="68"/>
        <v>0</v>
      </c>
      <c r="Z685" s="355">
        <f t="shared" si="68"/>
        <v>0</v>
      </c>
      <c r="AA685" s="361">
        <f t="shared" si="68"/>
        <v>0</v>
      </c>
      <c r="AB685" s="182"/>
    </row>
    <row r="686" spans="1:28" s="75" customFormat="1" ht="26.4">
      <c r="A686" s="181" t="str">
        <f t="shared" si="26"/>
        <v>NMED</v>
      </c>
      <c r="B686" s="366" t="str">
        <f t="shared" si="18"/>
        <v>35</v>
      </c>
      <c r="C686" s="181" t="str">
        <f t="shared" si="27"/>
        <v>3503902</v>
      </c>
      <c r="D686" s="181" t="str">
        <f>VLOOKUP(C686,fips_xref!$A$5:$B$16,2,FALSE)</f>
        <v>Rio Arriba_NonTribal</v>
      </c>
      <c r="E686" s="181" t="str">
        <f t="shared" ref="E686:AA686" si="69">E46</f>
        <v>039</v>
      </c>
      <c r="F686" s="181">
        <f t="shared" si="69"/>
        <v>989</v>
      </c>
      <c r="G686" s="181" t="str">
        <f t="shared" si="69"/>
        <v>EQPT</v>
      </c>
      <c r="H686" s="181">
        <f t="shared" si="69"/>
        <v>14</v>
      </c>
      <c r="I686" s="181" t="str">
        <f t="shared" si="69"/>
        <v>Instrument Dryer</v>
      </c>
      <c r="J686" s="181">
        <f t="shared" si="69"/>
        <v>36.774444000000003</v>
      </c>
      <c r="K686" s="181">
        <f t="shared" si="69"/>
        <v>-107.61750000000001</v>
      </c>
      <c r="L686" s="181" t="str">
        <f t="shared" si="69"/>
        <v>Gobernador/Manzanares Compressor Station</v>
      </c>
      <c r="M686" s="181"/>
      <c r="N686" s="181">
        <f t="shared" si="69"/>
        <v>0</v>
      </c>
      <c r="O686" s="181">
        <f t="shared" si="69"/>
        <v>0</v>
      </c>
      <c r="P686" s="181">
        <f t="shared" si="69"/>
        <v>0</v>
      </c>
      <c r="Q686" s="181">
        <f t="shared" si="69"/>
        <v>0</v>
      </c>
      <c r="R686" s="181">
        <f t="shared" si="69"/>
        <v>0</v>
      </c>
      <c r="S686" s="181">
        <f t="shared" si="69"/>
        <v>0</v>
      </c>
      <c r="T686" s="181">
        <f t="shared" si="69"/>
        <v>1834.6904296875</v>
      </c>
      <c r="U686" s="181" t="str">
        <f t="shared" si="69"/>
        <v>4922</v>
      </c>
      <c r="V686" s="181" t="str">
        <f t="shared" si="69"/>
        <v>31000299</v>
      </c>
      <c r="W686" s="360">
        <f t="shared" si="69"/>
        <v>0</v>
      </c>
      <c r="X686" s="355">
        <f t="shared" si="69"/>
        <v>0.7</v>
      </c>
      <c r="Y686" s="355">
        <f t="shared" si="69"/>
        <v>0</v>
      </c>
      <c r="Z686" s="355">
        <f t="shared" si="69"/>
        <v>0</v>
      </c>
      <c r="AA686" s="361">
        <f t="shared" si="69"/>
        <v>0</v>
      </c>
      <c r="AB686" s="182"/>
    </row>
    <row r="687" spans="1:28" s="75" customFormat="1" ht="26.4">
      <c r="A687" s="181" t="str">
        <f t="shared" si="26"/>
        <v>NMED</v>
      </c>
      <c r="B687" s="366" t="str">
        <f t="shared" si="18"/>
        <v>35</v>
      </c>
      <c r="C687" s="181" t="str">
        <f t="shared" si="27"/>
        <v>3503902</v>
      </c>
      <c r="D687" s="181" t="str">
        <f>VLOOKUP(C687,fips_xref!$A$5:$B$16,2,FALSE)</f>
        <v>Rio Arriba_NonTribal</v>
      </c>
      <c r="E687" s="181" t="str">
        <f t="shared" ref="E687:AA687" si="70">E47</f>
        <v>039</v>
      </c>
      <c r="F687" s="181">
        <f t="shared" si="70"/>
        <v>989</v>
      </c>
      <c r="G687" s="181" t="str">
        <f t="shared" si="70"/>
        <v>RPNT</v>
      </c>
      <c r="H687" s="181">
        <f t="shared" si="70"/>
        <v>1</v>
      </c>
      <c r="I687" s="181" t="str">
        <f t="shared" si="70"/>
        <v>Fugitives</v>
      </c>
      <c r="J687" s="181">
        <f t="shared" si="70"/>
        <v>36.774444000000003</v>
      </c>
      <c r="K687" s="181">
        <f t="shared" si="70"/>
        <v>-107.61750000000001</v>
      </c>
      <c r="L687" s="181" t="str">
        <f t="shared" si="70"/>
        <v>Gobernador/Manzanares Compressor Station</v>
      </c>
      <c r="M687" s="181"/>
      <c r="N687" s="181">
        <f t="shared" si="70"/>
        <v>0</v>
      </c>
      <c r="O687" s="181">
        <f t="shared" si="70"/>
        <v>0</v>
      </c>
      <c r="P687" s="181">
        <f t="shared" si="70"/>
        <v>0</v>
      </c>
      <c r="Q687" s="181">
        <f t="shared" si="70"/>
        <v>0</v>
      </c>
      <c r="R687" s="181">
        <f t="shared" si="70"/>
        <v>0</v>
      </c>
      <c r="S687" s="181">
        <f t="shared" si="70"/>
        <v>0</v>
      </c>
      <c r="T687" s="181">
        <f t="shared" si="70"/>
        <v>1834.6904296875</v>
      </c>
      <c r="U687" s="181" t="str">
        <f t="shared" si="70"/>
        <v>4922</v>
      </c>
      <c r="V687" s="181" t="str">
        <f t="shared" si="70"/>
        <v>31088811</v>
      </c>
      <c r="W687" s="360">
        <f t="shared" si="70"/>
        <v>0</v>
      </c>
      <c r="X687" s="355">
        <f t="shared" si="70"/>
        <v>4.4999999999999998E-2</v>
      </c>
      <c r="Y687" s="355">
        <f t="shared" si="70"/>
        <v>0</v>
      </c>
      <c r="Z687" s="355">
        <f t="shared" si="70"/>
        <v>0</v>
      </c>
      <c r="AA687" s="361">
        <f t="shared" si="70"/>
        <v>0</v>
      </c>
      <c r="AB687" s="182"/>
    </row>
    <row r="688" spans="1:28" s="75" customFormat="1" ht="26.4">
      <c r="A688" s="181" t="str">
        <f t="shared" si="26"/>
        <v>NMED</v>
      </c>
      <c r="B688" s="366" t="str">
        <f t="shared" si="18"/>
        <v>35</v>
      </c>
      <c r="C688" s="181" t="str">
        <f t="shared" si="27"/>
        <v>3503902</v>
      </c>
      <c r="D688" s="181" t="str">
        <f>VLOOKUP(C688,fips_xref!$A$5:$B$16,2,FALSE)</f>
        <v>Rio Arriba_NonTribal</v>
      </c>
      <c r="E688" s="181" t="str">
        <f t="shared" ref="E688:AA688" si="71">E48</f>
        <v>039</v>
      </c>
      <c r="F688" s="181">
        <f t="shared" si="71"/>
        <v>989</v>
      </c>
      <c r="G688" s="181" t="str">
        <f t="shared" si="71"/>
        <v>RPNT</v>
      </c>
      <c r="H688" s="181">
        <f t="shared" si="71"/>
        <v>2</v>
      </c>
      <c r="I688" s="181" t="str">
        <f t="shared" si="71"/>
        <v>Compressor Blowdown, Pigging, Maintenance Venting</v>
      </c>
      <c r="J688" s="181">
        <f t="shared" si="71"/>
        <v>36.774444000000003</v>
      </c>
      <c r="K688" s="181">
        <f t="shared" si="71"/>
        <v>-107.61750000000001</v>
      </c>
      <c r="L688" s="181" t="str">
        <f t="shared" si="71"/>
        <v>Gobernador/Manzanares Compressor Station</v>
      </c>
      <c r="M688" s="181"/>
      <c r="N688" s="181">
        <f t="shared" si="71"/>
        <v>0</v>
      </c>
      <c r="O688" s="181">
        <f t="shared" si="71"/>
        <v>0</v>
      </c>
      <c r="P688" s="181">
        <f t="shared" si="71"/>
        <v>0</v>
      </c>
      <c r="Q688" s="181">
        <f t="shared" si="71"/>
        <v>0</v>
      </c>
      <c r="R688" s="181">
        <f t="shared" si="71"/>
        <v>0</v>
      </c>
      <c r="S688" s="181">
        <f t="shared" si="71"/>
        <v>0</v>
      </c>
      <c r="T688" s="181">
        <f t="shared" si="71"/>
        <v>1834.6904296875</v>
      </c>
      <c r="U688" s="181" t="str">
        <f t="shared" si="71"/>
        <v>4922</v>
      </c>
      <c r="V688" s="181" t="str">
        <f t="shared" si="71"/>
        <v>31000299</v>
      </c>
      <c r="W688" s="360">
        <f t="shared" si="71"/>
        <v>0</v>
      </c>
      <c r="X688" s="355">
        <f t="shared" si="71"/>
        <v>5.05</v>
      </c>
      <c r="Y688" s="355">
        <f t="shared" si="71"/>
        <v>0</v>
      </c>
      <c r="Z688" s="355">
        <f t="shared" si="71"/>
        <v>0</v>
      </c>
      <c r="AA688" s="361">
        <f t="shared" si="71"/>
        <v>0</v>
      </c>
      <c r="AB688" s="182"/>
    </row>
    <row r="689" spans="1:28" s="75" customFormat="1">
      <c r="A689" s="181" t="str">
        <f t="shared" si="26"/>
        <v>NMED</v>
      </c>
      <c r="B689" s="366" t="str">
        <f t="shared" si="18"/>
        <v>35</v>
      </c>
      <c r="C689" s="181" t="str">
        <f t="shared" si="27"/>
        <v>3503902</v>
      </c>
      <c r="D689" s="181" t="str">
        <f>VLOOKUP(C689,fips_xref!$A$5:$B$16,2,FALSE)</f>
        <v>Rio Arriba_NonTribal</v>
      </c>
      <c r="E689" s="181" t="str">
        <f t="shared" ref="E689:AA689" si="72">E49</f>
        <v>039</v>
      </c>
      <c r="F689" s="181">
        <f t="shared" si="72"/>
        <v>990</v>
      </c>
      <c r="G689" s="181" t="str">
        <f t="shared" si="72"/>
        <v>EQPT</v>
      </c>
      <c r="H689" s="181">
        <f t="shared" si="72"/>
        <v>1</v>
      </c>
      <c r="I689" s="181" t="str">
        <f t="shared" si="72"/>
        <v>Solar Centuar T4002 (Field Unit #3)</v>
      </c>
      <c r="J689" s="181">
        <f t="shared" si="72"/>
        <v>36.434345999999998</v>
      </c>
      <c r="K689" s="181">
        <f t="shared" si="72"/>
        <v>-107.479895</v>
      </c>
      <c r="L689" s="181" t="str">
        <f t="shared" si="72"/>
        <v>Dogie Canyon Compressor Station</v>
      </c>
      <c r="M689" s="181"/>
      <c r="N689" s="181">
        <f t="shared" si="72"/>
        <v>6.7665600776672399</v>
      </c>
      <c r="O689" s="181">
        <f t="shared" si="72"/>
        <v>709.82000732421898</v>
      </c>
      <c r="P689" s="181">
        <f t="shared" si="72"/>
        <v>88.818717956542997</v>
      </c>
      <c r="Q689" s="181">
        <f t="shared" si="72"/>
        <v>0.71628000000000003</v>
      </c>
      <c r="R689" s="181" t="str">
        <f t="shared" si="72"/>
        <v>Vertical</v>
      </c>
      <c r="S689" s="181">
        <f t="shared" si="72"/>
        <v>0</v>
      </c>
      <c r="T689" s="181">
        <f t="shared" si="72"/>
        <v>1898.6650390625</v>
      </c>
      <c r="U689" s="181" t="str">
        <f t="shared" si="72"/>
        <v>1389</v>
      </c>
      <c r="V689" s="181" t="str">
        <f t="shared" si="72"/>
        <v>20200201</v>
      </c>
      <c r="W689" s="360">
        <f t="shared" si="72"/>
        <v>72.7</v>
      </c>
      <c r="X689" s="355">
        <f t="shared" si="72"/>
        <v>2</v>
      </c>
      <c r="Y689" s="355">
        <f t="shared" si="72"/>
        <v>59.4</v>
      </c>
      <c r="Z689" s="355">
        <f t="shared" si="72"/>
        <v>0.5</v>
      </c>
      <c r="AA689" s="361">
        <f t="shared" si="72"/>
        <v>1</v>
      </c>
      <c r="AB689" s="182"/>
    </row>
    <row r="690" spans="1:28" s="75" customFormat="1">
      <c r="A690" s="181" t="str">
        <f t="shared" si="26"/>
        <v>NMED</v>
      </c>
      <c r="B690" s="366" t="str">
        <f t="shared" si="18"/>
        <v>35</v>
      </c>
      <c r="C690" s="181" t="str">
        <f t="shared" si="27"/>
        <v>3503902</v>
      </c>
      <c r="D690" s="181" t="str">
        <f>VLOOKUP(C690,fips_xref!$A$5:$B$16,2,FALSE)</f>
        <v>Rio Arriba_NonTribal</v>
      </c>
      <c r="E690" s="181" t="str">
        <f t="shared" ref="E690:AA690" si="73">E50</f>
        <v>039</v>
      </c>
      <c r="F690" s="181">
        <f t="shared" si="73"/>
        <v>990</v>
      </c>
      <c r="G690" s="181" t="str">
        <f t="shared" si="73"/>
        <v>EQPT</v>
      </c>
      <c r="H690" s="181">
        <f t="shared" si="73"/>
        <v>2</v>
      </c>
      <c r="I690" s="181" t="str">
        <f t="shared" si="73"/>
        <v>Solar Centuar T4002 (Field Unit #2)</v>
      </c>
      <c r="J690" s="181">
        <f t="shared" si="73"/>
        <v>36.434345999999998</v>
      </c>
      <c r="K690" s="181">
        <f t="shared" si="73"/>
        <v>-107.479895</v>
      </c>
      <c r="L690" s="181" t="str">
        <f t="shared" si="73"/>
        <v>Dogie Canyon Compressor Station</v>
      </c>
      <c r="M690" s="181"/>
      <c r="N690" s="181">
        <f t="shared" si="73"/>
        <v>6.7665600776672399</v>
      </c>
      <c r="O690" s="181">
        <f t="shared" si="73"/>
        <v>709.82000732421898</v>
      </c>
      <c r="P690" s="181">
        <f t="shared" si="73"/>
        <v>88.818717956542997</v>
      </c>
      <c r="Q690" s="181">
        <f t="shared" si="73"/>
        <v>0.71628000000000003</v>
      </c>
      <c r="R690" s="181" t="str">
        <f t="shared" si="73"/>
        <v>Vertical</v>
      </c>
      <c r="S690" s="181">
        <f t="shared" si="73"/>
        <v>0</v>
      </c>
      <c r="T690" s="181">
        <f t="shared" si="73"/>
        <v>1898.6650390625</v>
      </c>
      <c r="U690" s="181" t="str">
        <f t="shared" si="73"/>
        <v>1389</v>
      </c>
      <c r="V690" s="181" t="str">
        <f t="shared" si="73"/>
        <v>20200201</v>
      </c>
      <c r="W690" s="360">
        <f t="shared" si="73"/>
        <v>74.8</v>
      </c>
      <c r="X690" s="355">
        <f t="shared" si="73"/>
        <v>2.1</v>
      </c>
      <c r="Y690" s="355">
        <f t="shared" si="73"/>
        <v>61.1</v>
      </c>
      <c r="Z690" s="355">
        <f t="shared" si="73"/>
        <v>0.5</v>
      </c>
      <c r="AA690" s="361">
        <f t="shared" si="73"/>
        <v>1</v>
      </c>
      <c r="AB690" s="182"/>
    </row>
    <row r="691" spans="1:28" s="75" customFormat="1" ht="26.4">
      <c r="A691" s="181" t="str">
        <f t="shared" si="26"/>
        <v>NMED</v>
      </c>
      <c r="B691" s="366" t="str">
        <f t="shared" si="18"/>
        <v>35</v>
      </c>
      <c r="C691" s="181" t="str">
        <f t="shared" si="27"/>
        <v>3503902</v>
      </c>
      <c r="D691" s="181" t="str">
        <f>VLOOKUP(C691,fips_xref!$A$5:$B$16,2,FALSE)</f>
        <v>Rio Arriba_NonTribal</v>
      </c>
      <c r="E691" s="181" t="str">
        <f t="shared" ref="E691:AA691" si="74">E51</f>
        <v>039</v>
      </c>
      <c r="F691" s="181">
        <f t="shared" si="74"/>
        <v>990</v>
      </c>
      <c r="G691" s="181" t="str">
        <f t="shared" si="74"/>
        <v>EQPT</v>
      </c>
      <c r="H691" s="181">
        <f t="shared" si="74"/>
        <v>4</v>
      </c>
      <c r="I691" s="181" t="str">
        <f t="shared" si="74"/>
        <v>Solar Centuar CS 3000 (Field Unit #1)</v>
      </c>
      <c r="J691" s="181">
        <f t="shared" si="74"/>
        <v>36.434345999999998</v>
      </c>
      <c r="K691" s="181">
        <f t="shared" si="74"/>
        <v>-107.479895</v>
      </c>
      <c r="L691" s="181" t="str">
        <f t="shared" si="74"/>
        <v>Dogie Canyon Compressor Station</v>
      </c>
      <c r="M691" s="181"/>
      <c r="N691" s="181">
        <f t="shared" si="74"/>
        <v>5.8216800689697301</v>
      </c>
      <c r="O691" s="181">
        <f t="shared" si="74"/>
        <v>686.47998046875</v>
      </c>
      <c r="P691" s="181">
        <f t="shared" si="74"/>
        <v>75.895202636718807</v>
      </c>
      <c r="Q691" s="181">
        <f t="shared" si="74"/>
        <v>0.76200000000000001</v>
      </c>
      <c r="R691" s="181" t="str">
        <f t="shared" si="74"/>
        <v>Vertical</v>
      </c>
      <c r="S691" s="181">
        <f t="shared" si="74"/>
        <v>0</v>
      </c>
      <c r="T691" s="181">
        <f t="shared" si="74"/>
        <v>1898.6650390625</v>
      </c>
      <c r="U691" s="181" t="str">
        <f t="shared" si="74"/>
        <v>1389</v>
      </c>
      <c r="V691" s="181" t="str">
        <f t="shared" si="74"/>
        <v>20200201</v>
      </c>
      <c r="W691" s="360">
        <f t="shared" si="74"/>
        <v>48.2</v>
      </c>
      <c r="X691" s="355">
        <f t="shared" si="74"/>
        <v>2.1</v>
      </c>
      <c r="Y691" s="355">
        <f t="shared" si="74"/>
        <v>60.5</v>
      </c>
      <c r="Z691" s="355">
        <f t="shared" si="74"/>
        <v>0.4</v>
      </c>
      <c r="AA691" s="361">
        <f t="shared" si="74"/>
        <v>0.8</v>
      </c>
      <c r="AB691" s="182"/>
    </row>
    <row r="692" spans="1:28" s="75" customFormat="1">
      <c r="A692" s="181" t="str">
        <f t="shared" si="26"/>
        <v>NMED</v>
      </c>
      <c r="B692" s="366" t="str">
        <f t="shared" si="18"/>
        <v>35</v>
      </c>
      <c r="C692" s="181" t="str">
        <f t="shared" si="27"/>
        <v>3503902</v>
      </c>
      <c r="D692" s="181" t="str">
        <f>VLOOKUP(C692,fips_xref!$A$5:$B$16,2,FALSE)</f>
        <v>Rio Arriba_NonTribal</v>
      </c>
      <c r="E692" s="181" t="str">
        <f t="shared" ref="E692:AA692" si="75">E52</f>
        <v>039</v>
      </c>
      <c r="F692" s="181">
        <f t="shared" si="75"/>
        <v>990</v>
      </c>
      <c r="G692" s="181" t="str">
        <f t="shared" si="75"/>
        <v>EQPT</v>
      </c>
      <c r="H692" s="181">
        <f t="shared" si="75"/>
        <v>8</v>
      </c>
      <c r="I692" s="181" t="str">
        <f t="shared" si="75"/>
        <v>Tank 4 Condensate</v>
      </c>
      <c r="J692" s="181">
        <f t="shared" si="75"/>
        <v>36.434345999999998</v>
      </c>
      <c r="K692" s="181">
        <f t="shared" si="75"/>
        <v>-107.479895</v>
      </c>
      <c r="L692" s="181" t="str">
        <f t="shared" si="75"/>
        <v>Dogie Canyon Compressor Station</v>
      </c>
      <c r="M692" s="181"/>
      <c r="N692" s="181">
        <f t="shared" si="75"/>
        <v>0</v>
      </c>
      <c r="O692" s="181">
        <f t="shared" si="75"/>
        <v>0</v>
      </c>
      <c r="P692" s="181">
        <f t="shared" si="75"/>
        <v>0</v>
      </c>
      <c r="Q692" s="181">
        <f t="shared" si="75"/>
        <v>0</v>
      </c>
      <c r="R692" s="181">
        <f t="shared" si="75"/>
        <v>0</v>
      </c>
      <c r="S692" s="181">
        <f t="shared" si="75"/>
        <v>0</v>
      </c>
      <c r="T692" s="181">
        <f t="shared" si="75"/>
        <v>1898.6650390625</v>
      </c>
      <c r="U692" s="181" t="str">
        <f t="shared" si="75"/>
        <v>1389</v>
      </c>
      <c r="V692" s="181" t="str">
        <f t="shared" si="75"/>
        <v>40400311</v>
      </c>
      <c r="W692" s="360">
        <f t="shared" si="75"/>
        <v>0</v>
      </c>
      <c r="X692" s="355">
        <f t="shared" si="75"/>
        <v>7.5</v>
      </c>
      <c r="Y692" s="355">
        <f t="shared" si="75"/>
        <v>0</v>
      </c>
      <c r="Z692" s="355">
        <f t="shared" si="75"/>
        <v>0</v>
      </c>
      <c r="AA692" s="361">
        <f t="shared" si="75"/>
        <v>0</v>
      </c>
      <c r="AB692" s="182"/>
    </row>
    <row r="693" spans="1:28" s="75" customFormat="1">
      <c r="A693" s="181" t="str">
        <f t="shared" si="26"/>
        <v>NMED</v>
      </c>
      <c r="B693" s="366" t="str">
        <f t="shared" si="18"/>
        <v>35</v>
      </c>
      <c r="C693" s="181" t="str">
        <f t="shared" si="27"/>
        <v>3503902</v>
      </c>
      <c r="D693" s="181" t="str">
        <f>VLOOKUP(C693,fips_xref!$A$5:$B$16,2,FALSE)</f>
        <v>Rio Arriba_NonTribal</v>
      </c>
      <c r="E693" s="181" t="str">
        <f t="shared" ref="E693:AA693" si="76">E53</f>
        <v>039</v>
      </c>
      <c r="F693" s="181">
        <f t="shared" si="76"/>
        <v>990</v>
      </c>
      <c r="G693" s="181" t="str">
        <f t="shared" si="76"/>
        <v>EQPT</v>
      </c>
      <c r="H693" s="181">
        <f t="shared" si="76"/>
        <v>12</v>
      </c>
      <c r="I693" s="181" t="str">
        <f t="shared" si="76"/>
        <v>Teg Dehydrator Reboiler</v>
      </c>
      <c r="J693" s="181">
        <f t="shared" si="76"/>
        <v>36.434345999999998</v>
      </c>
      <c r="K693" s="181">
        <f t="shared" si="76"/>
        <v>-107.479895</v>
      </c>
      <c r="L693" s="181" t="str">
        <f t="shared" si="76"/>
        <v>Dogie Canyon Compressor Station</v>
      </c>
      <c r="M693" s="181"/>
      <c r="N693" s="181">
        <f t="shared" si="76"/>
        <v>6.0960001945495597</v>
      </c>
      <c r="O693" s="181">
        <f t="shared" si="76"/>
        <v>699.82000732421898</v>
      </c>
      <c r="P693" s="181">
        <f t="shared" si="76"/>
        <v>1.7068799734115601</v>
      </c>
      <c r="Q693" s="181">
        <f t="shared" si="76"/>
        <v>0.25298399999999999</v>
      </c>
      <c r="R693" s="181" t="str">
        <f t="shared" si="76"/>
        <v>Vertical</v>
      </c>
      <c r="S693" s="181">
        <f t="shared" si="76"/>
        <v>0</v>
      </c>
      <c r="T693" s="181">
        <f t="shared" si="76"/>
        <v>1898.6650390625</v>
      </c>
      <c r="U693" s="181" t="str">
        <f t="shared" si="76"/>
        <v>1389</v>
      </c>
      <c r="V693" s="181" t="str">
        <f t="shared" si="76"/>
        <v>31000228</v>
      </c>
      <c r="W693" s="360">
        <f t="shared" si="76"/>
        <v>0.7</v>
      </c>
      <c r="X693" s="355">
        <f t="shared" si="76"/>
        <v>0.1</v>
      </c>
      <c r="Y693" s="355">
        <f t="shared" si="76"/>
        <v>0.7</v>
      </c>
      <c r="Z693" s="355">
        <f t="shared" si="76"/>
        <v>0</v>
      </c>
      <c r="AA693" s="361">
        <f t="shared" si="76"/>
        <v>0</v>
      </c>
      <c r="AB693" s="182"/>
    </row>
    <row r="694" spans="1:28" s="75" customFormat="1">
      <c r="A694" s="181" t="str">
        <f t="shared" si="26"/>
        <v>NMED</v>
      </c>
      <c r="B694" s="366" t="str">
        <f t="shared" si="18"/>
        <v>35</v>
      </c>
      <c r="C694" s="181" t="str">
        <f t="shared" si="27"/>
        <v>3503902</v>
      </c>
      <c r="D694" s="181" t="str">
        <f>VLOOKUP(C694,fips_xref!$A$5:$B$16,2,FALSE)</f>
        <v>Rio Arriba_NonTribal</v>
      </c>
      <c r="E694" s="181" t="str">
        <f t="shared" ref="E694:AA694" si="77">E54</f>
        <v>039</v>
      </c>
      <c r="F694" s="181">
        <f t="shared" si="77"/>
        <v>990</v>
      </c>
      <c r="G694" s="181" t="str">
        <f t="shared" si="77"/>
        <v>EQPT</v>
      </c>
      <c r="H694" s="181">
        <f t="shared" si="77"/>
        <v>13</v>
      </c>
      <c r="I694" s="181" t="str">
        <f t="shared" si="77"/>
        <v>Teg Dehydrator Still Vent</v>
      </c>
      <c r="J694" s="181">
        <f t="shared" si="77"/>
        <v>36.434345999999998</v>
      </c>
      <c r="K694" s="181">
        <f t="shared" si="77"/>
        <v>-107.479895</v>
      </c>
      <c r="L694" s="181" t="str">
        <f t="shared" si="77"/>
        <v>Dogie Canyon Compressor Station</v>
      </c>
      <c r="M694" s="181"/>
      <c r="N694" s="181">
        <f t="shared" si="77"/>
        <v>9.75360012054443</v>
      </c>
      <c r="O694" s="181">
        <f t="shared" si="77"/>
        <v>810.92999267578102</v>
      </c>
      <c r="P694" s="181">
        <f t="shared" si="77"/>
        <v>0.152400001883507</v>
      </c>
      <c r="Q694" s="181">
        <f t="shared" si="77"/>
        <v>0.91439999999999999</v>
      </c>
      <c r="R694" s="181" t="str">
        <f t="shared" si="77"/>
        <v>Vertical</v>
      </c>
      <c r="S694" s="181">
        <f t="shared" si="77"/>
        <v>0</v>
      </c>
      <c r="T694" s="181">
        <f t="shared" si="77"/>
        <v>1898.6650390625</v>
      </c>
      <c r="U694" s="181" t="str">
        <f t="shared" si="77"/>
        <v>1389</v>
      </c>
      <c r="V694" s="181" t="str">
        <f t="shared" si="77"/>
        <v>31000227</v>
      </c>
      <c r="W694" s="360">
        <f t="shared" si="77"/>
        <v>0</v>
      </c>
      <c r="X694" s="355">
        <f t="shared" si="77"/>
        <v>3.7</v>
      </c>
      <c r="Y694" s="355">
        <f t="shared" si="77"/>
        <v>0</v>
      </c>
      <c r="Z694" s="355">
        <f t="shared" si="77"/>
        <v>0</v>
      </c>
      <c r="AA694" s="361">
        <f t="shared" si="77"/>
        <v>0</v>
      </c>
      <c r="AB694" s="182"/>
    </row>
    <row r="695" spans="1:28" s="75" customFormat="1">
      <c r="A695" s="181" t="str">
        <f t="shared" si="26"/>
        <v>NMED</v>
      </c>
      <c r="B695" s="366" t="str">
        <f t="shared" si="18"/>
        <v>35</v>
      </c>
      <c r="C695" s="181" t="str">
        <f t="shared" si="27"/>
        <v>3503902</v>
      </c>
      <c r="D695" s="181" t="str">
        <f>VLOOKUP(C695,fips_xref!$A$5:$B$16,2,FALSE)</f>
        <v>Rio Arriba_NonTribal</v>
      </c>
      <c r="E695" s="181" t="str">
        <f t="shared" ref="E695:AA695" si="78">E55</f>
        <v>039</v>
      </c>
      <c r="F695" s="181">
        <f t="shared" si="78"/>
        <v>990</v>
      </c>
      <c r="G695" s="181" t="str">
        <f t="shared" si="78"/>
        <v>EQPT</v>
      </c>
      <c r="H695" s="181">
        <f t="shared" si="78"/>
        <v>14</v>
      </c>
      <c r="I695" s="181" t="str">
        <f t="shared" si="78"/>
        <v>Tank 3 Condensate</v>
      </c>
      <c r="J695" s="181">
        <f t="shared" si="78"/>
        <v>36.434345999999998</v>
      </c>
      <c r="K695" s="181">
        <f t="shared" si="78"/>
        <v>-107.479895</v>
      </c>
      <c r="L695" s="181" t="str">
        <f t="shared" si="78"/>
        <v>Dogie Canyon Compressor Station</v>
      </c>
      <c r="M695" s="181"/>
      <c r="N695" s="181">
        <f t="shared" si="78"/>
        <v>0</v>
      </c>
      <c r="O695" s="181">
        <f t="shared" si="78"/>
        <v>0</v>
      </c>
      <c r="P695" s="181">
        <f t="shared" si="78"/>
        <v>0</v>
      </c>
      <c r="Q695" s="181">
        <f t="shared" si="78"/>
        <v>0</v>
      </c>
      <c r="R695" s="181">
        <f t="shared" si="78"/>
        <v>0</v>
      </c>
      <c r="S695" s="181">
        <f t="shared" si="78"/>
        <v>0</v>
      </c>
      <c r="T695" s="181">
        <f t="shared" si="78"/>
        <v>1898.6650390625</v>
      </c>
      <c r="U695" s="181" t="str">
        <f t="shared" si="78"/>
        <v>1389</v>
      </c>
      <c r="V695" s="181" t="str">
        <f t="shared" si="78"/>
        <v>40400311</v>
      </c>
      <c r="W695" s="360">
        <f t="shared" si="78"/>
        <v>0</v>
      </c>
      <c r="X695" s="355">
        <f t="shared" si="78"/>
        <v>7.5</v>
      </c>
      <c r="Y695" s="355">
        <f t="shared" si="78"/>
        <v>0</v>
      </c>
      <c r="Z695" s="355">
        <f t="shared" si="78"/>
        <v>0</v>
      </c>
      <c r="AA695" s="361">
        <f t="shared" si="78"/>
        <v>0</v>
      </c>
      <c r="AB695" s="182"/>
    </row>
    <row r="696" spans="1:28" s="75" customFormat="1">
      <c r="A696" s="181" t="str">
        <f t="shared" si="26"/>
        <v>NMED</v>
      </c>
      <c r="B696" s="366" t="str">
        <f t="shared" si="18"/>
        <v>35</v>
      </c>
      <c r="C696" s="181" t="str">
        <f t="shared" si="27"/>
        <v>3503902</v>
      </c>
      <c r="D696" s="181" t="str">
        <f>VLOOKUP(C696,fips_xref!$A$5:$B$16,2,FALSE)</f>
        <v>Rio Arriba_NonTribal</v>
      </c>
      <c r="E696" s="181" t="str">
        <f t="shared" ref="E696:AA696" si="79">E56</f>
        <v>039</v>
      </c>
      <c r="F696" s="181">
        <f t="shared" si="79"/>
        <v>990</v>
      </c>
      <c r="G696" s="181" t="str">
        <f t="shared" si="79"/>
        <v>EQPT</v>
      </c>
      <c r="H696" s="181">
        <f t="shared" si="79"/>
        <v>17</v>
      </c>
      <c r="I696" s="181" t="str">
        <f t="shared" si="79"/>
        <v>Flare</v>
      </c>
      <c r="J696" s="181">
        <f t="shared" si="79"/>
        <v>36.434345999999998</v>
      </c>
      <c r="K696" s="181">
        <f t="shared" si="79"/>
        <v>-107.479895</v>
      </c>
      <c r="L696" s="181" t="str">
        <f t="shared" si="79"/>
        <v>Dogie Canyon Compressor Station</v>
      </c>
      <c r="M696" s="181"/>
      <c r="N696" s="181">
        <f t="shared" si="79"/>
        <v>9.75360012054443</v>
      </c>
      <c r="O696" s="181">
        <f t="shared" si="79"/>
        <v>810.92999267578102</v>
      </c>
      <c r="P696" s="181">
        <f t="shared" si="79"/>
        <v>0.152400001883507</v>
      </c>
      <c r="Q696" s="181">
        <f t="shared" si="79"/>
        <v>0.91439999999999999</v>
      </c>
      <c r="R696" s="181" t="str">
        <f t="shared" si="79"/>
        <v>Vertical</v>
      </c>
      <c r="S696" s="181">
        <f t="shared" si="79"/>
        <v>0</v>
      </c>
      <c r="T696" s="181">
        <f t="shared" si="79"/>
        <v>1898.6650390625</v>
      </c>
      <c r="U696" s="181" t="str">
        <f t="shared" si="79"/>
        <v>1389</v>
      </c>
      <c r="V696" s="181" t="str">
        <f t="shared" si="79"/>
        <v>31000205</v>
      </c>
      <c r="W696" s="360">
        <f t="shared" si="79"/>
        <v>0.3</v>
      </c>
      <c r="X696" s="355">
        <f t="shared" si="79"/>
        <v>0</v>
      </c>
      <c r="Y696" s="355">
        <f t="shared" si="79"/>
        <v>2.6</v>
      </c>
      <c r="Z696" s="355">
        <f t="shared" si="79"/>
        <v>0</v>
      </c>
      <c r="AA696" s="361">
        <f t="shared" si="79"/>
        <v>0</v>
      </c>
      <c r="AB696" s="182"/>
    </row>
    <row r="697" spans="1:28" s="75" customFormat="1">
      <c r="A697" s="181" t="str">
        <f t="shared" si="26"/>
        <v>NMED</v>
      </c>
      <c r="B697" s="366" t="str">
        <f t="shared" si="18"/>
        <v>35</v>
      </c>
      <c r="C697" s="181" t="str">
        <f t="shared" si="27"/>
        <v>3503902</v>
      </c>
      <c r="D697" s="181" t="str">
        <f>VLOOKUP(C697,fips_xref!$A$5:$B$16,2,FALSE)</f>
        <v>Rio Arriba_NonTribal</v>
      </c>
      <c r="E697" s="181" t="str">
        <f t="shared" ref="E697:AA697" si="80">E57</f>
        <v>039</v>
      </c>
      <c r="F697" s="181">
        <f t="shared" si="80"/>
        <v>990</v>
      </c>
      <c r="G697" s="181" t="str">
        <f t="shared" si="80"/>
        <v>RPNT</v>
      </c>
      <c r="H697" s="181">
        <f t="shared" si="80"/>
        <v>12</v>
      </c>
      <c r="I697" s="181" t="str">
        <f t="shared" si="80"/>
        <v>Process Piping Fugitives</v>
      </c>
      <c r="J697" s="181">
        <f t="shared" si="80"/>
        <v>36.433985</v>
      </c>
      <c r="K697" s="181">
        <f t="shared" si="80"/>
        <v>-107.479883</v>
      </c>
      <c r="L697" s="181" t="str">
        <f t="shared" si="80"/>
        <v>Dogie Canyon Compressor Station</v>
      </c>
      <c r="M697" s="181"/>
      <c r="N697" s="181">
        <f t="shared" si="80"/>
        <v>0</v>
      </c>
      <c r="O697" s="181">
        <f t="shared" si="80"/>
        <v>0</v>
      </c>
      <c r="P697" s="181">
        <f t="shared" si="80"/>
        <v>0</v>
      </c>
      <c r="Q697" s="181">
        <f t="shared" si="80"/>
        <v>0</v>
      </c>
      <c r="R697" s="181">
        <f t="shared" si="80"/>
        <v>0</v>
      </c>
      <c r="S697" s="181">
        <f t="shared" si="80"/>
        <v>0</v>
      </c>
      <c r="T697" s="181">
        <f t="shared" si="80"/>
        <v>1899.36669921875</v>
      </c>
      <c r="U697" s="181" t="str">
        <f t="shared" si="80"/>
        <v>1389</v>
      </c>
      <c r="V697" s="181" t="str">
        <f t="shared" si="80"/>
        <v>31088811</v>
      </c>
      <c r="W697" s="360">
        <f t="shared" si="80"/>
        <v>0</v>
      </c>
      <c r="X697" s="355">
        <f t="shared" si="80"/>
        <v>6.1</v>
      </c>
      <c r="Y697" s="355">
        <f t="shared" si="80"/>
        <v>0</v>
      </c>
      <c r="Z697" s="355">
        <f t="shared" si="80"/>
        <v>0</v>
      </c>
      <c r="AA697" s="361">
        <f t="shared" si="80"/>
        <v>0</v>
      </c>
      <c r="AB697" s="182"/>
    </row>
    <row r="698" spans="1:28" s="75" customFormat="1">
      <c r="A698" s="181" t="str">
        <f t="shared" si="26"/>
        <v>NMED</v>
      </c>
      <c r="B698" s="366" t="str">
        <f t="shared" si="18"/>
        <v>35</v>
      </c>
      <c r="C698" s="181" t="str">
        <f t="shared" si="27"/>
        <v>3503902</v>
      </c>
      <c r="D698" s="181" t="str">
        <f>VLOOKUP(C698,fips_xref!$A$5:$B$16,2,FALSE)</f>
        <v>Rio Arriba_NonTribal</v>
      </c>
      <c r="E698" s="181" t="str">
        <f t="shared" ref="E698:AA698" si="81">E58</f>
        <v>039</v>
      </c>
      <c r="F698" s="181">
        <f t="shared" si="81"/>
        <v>990</v>
      </c>
      <c r="G698" s="181" t="str">
        <f t="shared" si="81"/>
        <v>RPNT</v>
      </c>
      <c r="H698" s="181">
        <f t="shared" si="81"/>
        <v>13</v>
      </c>
      <c r="I698" s="181" t="str">
        <f t="shared" si="81"/>
        <v>Condensate Loading Rack</v>
      </c>
      <c r="J698" s="181">
        <f t="shared" si="81"/>
        <v>36.433985</v>
      </c>
      <c r="K698" s="181">
        <f t="shared" si="81"/>
        <v>-107.479883</v>
      </c>
      <c r="L698" s="181" t="str">
        <f t="shared" si="81"/>
        <v>Dogie Canyon Compressor Station</v>
      </c>
      <c r="M698" s="181"/>
      <c r="N698" s="181">
        <f t="shared" si="81"/>
        <v>0</v>
      </c>
      <c r="O698" s="181">
        <f t="shared" si="81"/>
        <v>0</v>
      </c>
      <c r="P698" s="181">
        <f t="shared" si="81"/>
        <v>0</v>
      </c>
      <c r="Q698" s="181">
        <f t="shared" si="81"/>
        <v>0</v>
      </c>
      <c r="R698" s="181">
        <f t="shared" si="81"/>
        <v>0</v>
      </c>
      <c r="S698" s="181">
        <f t="shared" si="81"/>
        <v>0</v>
      </c>
      <c r="T698" s="181">
        <f t="shared" si="81"/>
        <v>1899.36669921875</v>
      </c>
      <c r="U698" s="181" t="str">
        <f t="shared" si="81"/>
        <v>1389</v>
      </c>
      <c r="V698" s="181" t="str">
        <f t="shared" si="81"/>
        <v>31088811</v>
      </c>
      <c r="W698" s="360">
        <f t="shared" si="81"/>
        <v>0</v>
      </c>
      <c r="X698" s="355">
        <f t="shared" si="81"/>
        <v>3.3</v>
      </c>
      <c r="Y698" s="355">
        <f t="shared" si="81"/>
        <v>0</v>
      </c>
      <c r="Z698" s="355">
        <f t="shared" si="81"/>
        <v>0</v>
      </c>
      <c r="AA698" s="361">
        <f t="shared" si="81"/>
        <v>0</v>
      </c>
      <c r="AB698" s="182"/>
    </row>
    <row r="699" spans="1:28" s="75" customFormat="1">
      <c r="A699" s="181" t="str">
        <f t="shared" si="26"/>
        <v>NMED</v>
      </c>
      <c r="B699" s="366" t="str">
        <f t="shared" si="18"/>
        <v>35</v>
      </c>
      <c r="C699" s="181" t="str">
        <f t="shared" si="27"/>
        <v>3503902</v>
      </c>
      <c r="D699" s="181" t="str">
        <f>VLOOKUP(C699,fips_xref!$A$5:$B$16,2,FALSE)</f>
        <v>Rio Arriba_NonTribal</v>
      </c>
      <c r="E699" s="181" t="str">
        <f t="shared" ref="E699:AA699" si="82">E59</f>
        <v>039</v>
      </c>
      <c r="F699" s="181">
        <f t="shared" si="82"/>
        <v>990</v>
      </c>
      <c r="G699" s="181" t="str">
        <f t="shared" si="82"/>
        <v>RPNT</v>
      </c>
      <c r="H699" s="181">
        <f t="shared" si="82"/>
        <v>14</v>
      </c>
      <c r="I699" s="181" t="str">
        <f t="shared" si="82"/>
        <v>Start-up, Shutdown, &amp; Maintenance</v>
      </c>
      <c r="J699" s="181">
        <f t="shared" si="82"/>
        <v>36.433985</v>
      </c>
      <c r="K699" s="181">
        <f t="shared" si="82"/>
        <v>-107.479883</v>
      </c>
      <c r="L699" s="181" t="str">
        <f t="shared" si="82"/>
        <v>Dogie Canyon Compressor Station</v>
      </c>
      <c r="M699" s="181"/>
      <c r="N699" s="181">
        <f t="shared" si="82"/>
        <v>0</v>
      </c>
      <c r="O699" s="181">
        <f t="shared" si="82"/>
        <v>0</v>
      </c>
      <c r="P699" s="181">
        <f t="shared" si="82"/>
        <v>0</v>
      </c>
      <c r="Q699" s="181">
        <f t="shared" si="82"/>
        <v>0</v>
      </c>
      <c r="R699" s="181">
        <f t="shared" si="82"/>
        <v>0</v>
      </c>
      <c r="S699" s="181">
        <f t="shared" si="82"/>
        <v>0</v>
      </c>
      <c r="T699" s="181">
        <f t="shared" si="82"/>
        <v>1899.36669921875</v>
      </c>
      <c r="U699" s="181" t="str">
        <f t="shared" si="82"/>
        <v>1389</v>
      </c>
      <c r="V699" s="181" t="str">
        <f t="shared" si="82"/>
        <v>31088811</v>
      </c>
      <c r="W699" s="360">
        <f t="shared" si="82"/>
        <v>0</v>
      </c>
      <c r="X699" s="355">
        <f t="shared" si="82"/>
        <v>4.5</v>
      </c>
      <c r="Y699" s="355">
        <f t="shared" si="82"/>
        <v>0</v>
      </c>
      <c r="Z699" s="355">
        <f t="shared" si="82"/>
        <v>0</v>
      </c>
      <c r="AA699" s="361">
        <f t="shared" si="82"/>
        <v>0</v>
      </c>
      <c r="AB699" s="182"/>
    </row>
    <row r="700" spans="1:28" s="75" customFormat="1">
      <c r="A700" s="181" t="str">
        <f t="shared" si="26"/>
        <v>NMED</v>
      </c>
      <c r="B700" s="366" t="str">
        <f t="shared" si="18"/>
        <v>35</v>
      </c>
      <c r="C700" s="181" t="str">
        <f t="shared" si="27"/>
        <v>3503902</v>
      </c>
      <c r="D700" s="181" t="str">
        <f>VLOOKUP(C700,fips_xref!$A$5:$B$16,2,FALSE)</f>
        <v>Rio Arriba_NonTribal</v>
      </c>
      <c r="E700" s="181" t="str">
        <f t="shared" ref="E700:AA700" si="83">E60</f>
        <v>039</v>
      </c>
      <c r="F700" s="181">
        <f t="shared" si="83"/>
        <v>998</v>
      </c>
      <c r="G700" s="181" t="str">
        <f t="shared" si="83"/>
        <v>EQPT</v>
      </c>
      <c r="H700" s="181">
        <f t="shared" si="83"/>
        <v>2</v>
      </c>
      <c r="I700" s="181" t="str">
        <f t="shared" si="83"/>
        <v>Waukesha 7042GL</v>
      </c>
      <c r="J700" s="181">
        <f t="shared" si="83"/>
        <v>36.811570000000003</v>
      </c>
      <c r="K700" s="181">
        <f t="shared" si="83"/>
        <v>-107.402447</v>
      </c>
      <c r="L700" s="181" t="str">
        <f t="shared" si="83"/>
        <v>30-5 CDP Compressor Station</v>
      </c>
      <c r="M700" s="181"/>
      <c r="N700" s="181">
        <f t="shared" si="83"/>
        <v>6.7055997848510698</v>
      </c>
      <c r="O700" s="181">
        <f t="shared" si="83"/>
        <v>645.36999511718795</v>
      </c>
      <c r="P700" s="181">
        <f t="shared" si="83"/>
        <v>48.950878143310497</v>
      </c>
      <c r="Q700" s="181">
        <f t="shared" si="83"/>
        <v>0.30480000000000002</v>
      </c>
      <c r="R700" s="181" t="str">
        <f t="shared" si="83"/>
        <v>Vertical</v>
      </c>
      <c r="S700" s="181">
        <f t="shared" si="83"/>
        <v>0</v>
      </c>
      <c r="T700" s="181">
        <f t="shared" si="83"/>
        <v>1927.47412109375</v>
      </c>
      <c r="U700" s="181" t="str">
        <f t="shared" si="83"/>
        <v>1389</v>
      </c>
      <c r="V700" s="181" t="str">
        <f t="shared" si="83"/>
        <v>20200254</v>
      </c>
      <c r="W700" s="360">
        <f t="shared" si="83"/>
        <v>11.3</v>
      </c>
      <c r="X700" s="355">
        <f t="shared" si="83"/>
        <v>12.5</v>
      </c>
      <c r="Y700" s="355">
        <f t="shared" si="83"/>
        <v>34.700000000000003</v>
      </c>
      <c r="Z700" s="355">
        <f t="shared" si="83"/>
        <v>0</v>
      </c>
      <c r="AA700" s="361">
        <f t="shared" si="83"/>
        <v>0.5</v>
      </c>
      <c r="AB700" s="182"/>
    </row>
    <row r="701" spans="1:28" s="75" customFormat="1">
      <c r="A701" s="181" t="str">
        <f t="shared" si="26"/>
        <v>NMED</v>
      </c>
      <c r="B701" s="366" t="str">
        <f t="shared" si="18"/>
        <v>35</v>
      </c>
      <c r="C701" s="181" t="str">
        <f t="shared" si="27"/>
        <v>3503902</v>
      </c>
      <c r="D701" s="181" t="str">
        <f>VLOOKUP(C701,fips_xref!$A$5:$B$16,2,FALSE)</f>
        <v>Rio Arriba_NonTribal</v>
      </c>
      <c r="E701" s="181" t="str">
        <f t="shared" ref="E701:AA701" si="84">E61</f>
        <v>039</v>
      </c>
      <c r="F701" s="181">
        <f t="shared" si="84"/>
        <v>998</v>
      </c>
      <c r="G701" s="181" t="str">
        <f t="shared" si="84"/>
        <v>EQPT</v>
      </c>
      <c r="H701" s="181">
        <f t="shared" si="84"/>
        <v>3</v>
      </c>
      <c r="I701" s="181" t="str">
        <f t="shared" si="84"/>
        <v>Waukesha 7042GL</v>
      </c>
      <c r="J701" s="181">
        <f t="shared" si="84"/>
        <v>36.811570000000003</v>
      </c>
      <c r="K701" s="181">
        <f t="shared" si="84"/>
        <v>-107.402447</v>
      </c>
      <c r="L701" s="181" t="str">
        <f t="shared" si="84"/>
        <v>30-5 CDP Compressor Station</v>
      </c>
      <c r="M701" s="181"/>
      <c r="N701" s="181">
        <f t="shared" si="84"/>
        <v>6.7055997848510698</v>
      </c>
      <c r="O701" s="181">
        <f t="shared" si="84"/>
        <v>645.36999511718795</v>
      </c>
      <c r="P701" s="181">
        <f t="shared" si="84"/>
        <v>48.953929901122997</v>
      </c>
      <c r="Q701" s="181">
        <f t="shared" si="84"/>
        <v>0.30480000000000002</v>
      </c>
      <c r="R701" s="181" t="str">
        <f t="shared" si="84"/>
        <v>Vertical</v>
      </c>
      <c r="S701" s="181">
        <f t="shared" si="84"/>
        <v>0</v>
      </c>
      <c r="T701" s="181">
        <f t="shared" si="84"/>
        <v>1927.47412109375</v>
      </c>
      <c r="U701" s="181" t="str">
        <f t="shared" si="84"/>
        <v>1389</v>
      </c>
      <c r="V701" s="181" t="str">
        <f t="shared" si="84"/>
        <v>20200254</v>
      </c>
      <c r="W701" s="360">
        <f t="shared" si="84"/>
        <v>10.5</v>
      </c>
      <c r="X701" s="355">
        <f t="shared" si="84"/>
        <v>11.7</v>
      </c>
      <c r="Y701" s="355">
        <f t="shared" si="84"/>
        <v>32.299999999999997</v>
      </c>
      <c r="Z701" s="355">
        <f t="shared" si="84"/>
        <v>0</v>
      </c>
      <c r="AA701" s="361">
        <f t="shared" si="84"/>
        <v>0.5</v>
      </c>
      <c r="AB701" s="182"/>
    </row>
    <row r="702" spans="1:28" s="75" customFormat="1">
      <c r="A702" s="181" t="str">
        <f t="shared" si="26"/>
        <v>NMED</v>
      </c>
      <c r="B702" s="366" t="str">
        <f t="shared" ref="B702:B765" si="85">LEFT(C702,2)</f>
        <v>35</v>
      </c>
      <c r="C702" s="181" t="str">
        <f t="shared" si="27"/>
        <v>3503902</v>
      </c>
      <c r="D702" s="181" t="str">
        <f>VLOOKUP(C702,fips_xref!$A$5:$B$16,2,FALSE)</f>
        <v>Rio Arriba_NonTribal</v>
      </c>
      <c r="E702" s="181" t="str">
        <f t="shared" ref="E702:AA702" si="86">E62</f>
        <v>039</v>
      </c>
      <c r="F702" s="181">
        <f t="shared" si="86"/>
        <v>998</v>
      </c>
      <c r="G702" s="181" t="str">
        <f t="shared" si="86"/>
        <v>EQPT</v>
      </c>
      <c r="H702" s="181">
        <f t="shared" si="86"/>
        <v>4</v>
      </c>
      <c r="I702" s="181" t="str">
        <f t="shared" si="86"/>
        <v>Waukesha 7042GL</v>
      </c>
      <c r="J702" s="181">
        <f t="shared" si="86"/>
        <v>36.811570000000003</v>
      </c>
      <c r="K702" s="181">
        <f t="shared" si="86"/>
        <v>-107.402447</v>
      </c>
      <c r="L702" s="181" t="str">
        <f t="shared" si="86"/>
        <v>30-5 CDP Compressor Station</v>
      </c>
      <c r="M702" s="181"/>
      <c r="N702" s="181">
        <f t="shared" si="86"/>
        <v>6.7055997848510698</v>
      </c>
      <c r="O702" s="181">
        <f t="shared" si="86"/>
        <v>645.36999511718795</v>
      </c>
      <c r="P702" s="181">
        <f t="shared" si="86"/>
        <v>48.7984809875488</v>
      </c>
      <c r="Q702" s="181">
        <f t="shared" si="86"/>
        <v>0.30480000000000002</v>
      </c>
      <c r="R702" s="181" t="str">
        <f t="shared" si="86"/>
        <v>Vertical</v>
      </c>
      <c r="S702" s="181">
        <f t="shared" si="86"/>
        <v>0</v>
      </c>
      <c r="T702" s="181">
        <f t="shared" si="86"/>
        <v>1927.47412109375</v>
      </c>
      <c r="U702" s="181" t="str">
        <f t="shared" si="86"/>
        <v>1389</v>
      </c>
      <c r="V702" s="181" t="str">
        <f t="shared" si="86"/>
        <v>20200254</v>
      </c>
      <c r="W702" s="360">
        <f t="shared" si="86"/>
        <v>11.3</v>
      </c>
      <c r="X702" s="355">
        <f t="shared" si="86"/>
        <v>12.6</v>
      </c>
      <c r="Y702" s="355">
        <f t="shared" si="86"/>
        <v>34.9</v>
      </c>
      <c r="Z702" s="355">
        <f t="shared" si="86"/>
        <v>0</v>
      </c>
      <c r="AA702" s="361">
        <f t="shared" si="86"/>
        <v>0.5</v>
      </c>
      <c r="AB702" s="182"/>
    </row>
    <row r="703" spans="1:28" s="75" customFormat="1">
      <c r="A703" s="181" t="str">
        <f t="shared" si="26"/>
        <v>NMED</v>
      </c>
      <c r="B703" s="366" t="str">
        <f t="shared" si="85"/>
        <v>35</v>
      </c>
      <c r="C703" s="181" t="str">
        <f t="shared" si="27"/>
        <v>3503902</v>
      </c>
      <c r="D703" s="181" t="str">
        <f>VLOOKUP(C703,fips_xref!$A$5:$B$16,2,FALSE)</f>
        <v>Rio Arriba_NonTribal</v>
      </c>
      <c r="E703" s="181" t="str">
        <f t="shared" ref="E703:AA703" si="87">E63</f>
        <v>039</v>
      </c>
      <c r="F703" s="181">
        <f t="shared" si="87"/>
        <v>998</v>
      </c>
      <c r="G703" s="181" t="str">
        <f t="shared" si="87"/>
        <v>EQPT</v>
      </c>
      <c r="H703" s="181">
        <f t="shared" si="87"/>
        <v>7</v>
      </c>
      <c r="I703" s="181" t="str">
        <f t="shared" si="87"/>
        <v>Waukesha 7042GL</v>
      </c>
      <c r="J703" s="181">
        <f t="shared" si="87"/>
        <v>36.811570000000003</v>
      </c>
      <c r="K703" s="181">
        <f t="shared" si="87"/>
        <v>-107.402447</v>
      </c>
      <c r="L703" s="181" t="str">
        <f t="shared" si="87"/>
        <v>30-5 CDP Compressor Station</v>
      </c>
      <c r="M703" s="181"/>
      <c r="N703" s="181">
        <f t="shared" si="87"/>
        <v>6.7055997848510698</v>
      </c>
      <c r="O703" s="181">
        <f t="shared" si="87"/>
        <v>645.36999511718795</v>
      </c>
      <c r="P703" s="181">
        <f t="shared" si="87"/>
        <v>48.7984809875488</v>
      </c>
      <c r="Q703" s="181">
        <f t="shared" si="87"/>
        <v>0.30480000000000002</v>
      </c>
      <c r="R703" s="181" t="str">
        <f t="shared" si="87"/>
        <v>Vertical</v>
      </c>
      <c r="S703" s="181">
        <f t="shared" si="87"/>
        <v>0</v>
      </c>
      <c r="T703" s="181">
        <f t="shared" si="87"/>
        <v>1927.47412109375</v>
      </c>
      <c r="U703" s="181" t="str">
        <f t="shared" si="87"/>
        <v>1389</v>
      </c>
      <c r="V703" s="181" t="str">
        <f t="shared" si="87"/>
        <v>20200254</v>
      </c>
      <c r="W703" s="360">
        <f t="shared" si="87"/>
        <v>11.3</v>
      </c>
      <c r="X703" s="355">
        <f t="shared" si="87"/>
        <v>12.6</v>
      </c>
      <c r="Y703" s="355">
        <f t="shared" si="87"/>
        <v>34.700000000000003</v>
      </c>
      <c r="Z703" s="355">
        <f t="shared" si="87"/>
        <v>0</v>
      </c>
      <c r="AA703" s="361">
        <f t="shared" si="87"/>
        <v>0.5</v>
      </c>
      <c r="AB703" s="182"/>
    </row>
    <row r="704" spans="1:28" s="75" customFormat="1">
      <c r="A704" s="181" t="str">
        <f t="shared" si="26"/>
        <v>NMED</v>
      </c>
      <c r="B704" s="366" t="str">
        <f t="shared" si="85"/>
        <v>35</v>
      </c>
      <c r="C704" s="181" t="str">
        <f t="shared" si="27"/>
        <v>3503902</v>
      </c>
      <c r="D704" s="181" t="str">
        <f>VLOOKUP(C704,fips_xref!$A$5:$B$16,2,FALSE)</f>
        <v>Rio Arriba_NonTribal</v>
      </c>
      <c r="E704" s="181" t="str">
        <f t="shared" ref="E704:AA704" si="88">E64</f>
        <v>039</v>
      </c>
      <c r="F704" s="181">
        <f t="shared" si="88"/>
        <v>998</v>
      </c>
      <c r="G704" s="181" t="str">
        <f t="shared" si="88"/>
        <v>EQPT</v>
      </c>
      <c r="H704" s="181">
        <f t="shared" si="88"/>
        <v>8</v>
      </c>
      <c r="I704" s="181" t="str">
        <f t="shared" si="88"/>
        <v>Waukesha 7042GL</v>
      </c>
      <c r="J704" s="181">
        <f t="shared" si="88"/>
        <v>36.811570000000003</v>
      </c>
      <c r="K704" s="181">
        <f t="shared" si="88"/>
        <v>-107.402447</v>
      </c>
      <c r="L704" s="181" t="str">
        <f t="shared" si="88"/>
        <v>30-5 CDP Compressor Station</v>
      </c>
      <c r="M704" s="181"/>
      <c r="N704" s="181">
        <f t="shared" si="88"/>
        <v>6.7055997848510698</v>
      </c>
      <c r="O704" s="181">
        <f t="shared" si="88"/>
        <v>645.36999511718795</v>
      </c>
      <c r="P704" s="181">
        <f t="shared" si="88"/>
        <v>48.7984809875488</v>
      </c>
      <c r="Q704" s="181">
        <f t="shared" si="88"/>
        <v>0.30480000000000002</v>
      </c>
      <c r="R704" s="181" t="str">
        <f t="shared" si="88"/>
        <v>Vertical</v>
      </c>
      <c r="S704" s="181">
        <f t="shared" si="88"/>
        <v>0</v>
      </c>
      <c r="T704" s="181">
        <f t="shared" si="88"/>
        <v>1927.47412109375</v>
      </c>
      <c r="U704" s="181" t="str">
        <f t="shared" si="88"/>
        <v>1389</v>
      </c>
      <c r="V704" s="181" t="str">
        <f t="shared" si="88"/>
        <v>20200254</v>
      </c>
      <c r="W704" s="360">
        <f t="shared" si="88"/>
        <v>11.6</v>
      </c>
      <c r="X704" s="355">
        <f t="shared" si="88"/>
        <v>12.9</v>
      </c>
      <c r="Y704" s="355">
        <f t="shared" si="88"/>
        <v>35.799999999999997</v>
      </c>
      <c r="Z704" s="355">
        <f t="shared" si="88"/>
        <v>0</v>
      </c>
      <c r="AA704" s="361">
        <f t="shared" si="88"/>
        <v>0.5</v>
      </c>
      <c r="AB704" s="182"/>
    </row>
    <row r="705" spans="1:28" s="75" customFormat="1">
      <c r="A705" s="181" t="str">
        <f t="shared" si="26"/>
        <v>NMED</v>
      </c>
      <c r="B705" s="366" t="str">
        <f t="shared" si="85"/>
        <v>35</v>
      </c>
      <c r="C705" s="181" t="str">
        <f t="shared" si="27"/>
        <v>3503902</v>
      </c>
      <c r="D705" s="181" t="str">
        <f>VLOOKUP(C705,fips_xref!$A$5:$B$16,2,FALSE)</f>
        <v>Rio Arriba_NonTribal</v>
      </c>
      <c r="E705" s="181" t="str">
        <f t="shared" ref="E705:AA705" si="89">E65</f>
        <v>039</v>
      </c>
      <c r="F705" s="181">
        <f t="shared" si="89"/>
        <v>998</v>
      </c>
      <c r="G705" s="181" t="str">
        <f t="shared" si="89"/>
        <v>EQPT</v>
      </c>
      <c r="H705" s="181">
        <f t="shared" si="89"/>
        <v>27</v>
      </c>
      <c r="I705" s="181" t="str">
        <f t="shared" si="89"/>
        <v>Waukesha 7042GL</v>
      </c>
      <c r="J705" s="181">
        <f t="shared" si="89"/>
        <v>36.811570000000003</v>
      </c>
      <c r="K705" s="181">
        <f t="shared" si="89"/>
        <v>-107.402447</v>
      </c>
      <c r="L705" s="181" t="str">
        <f t="shared" si="89"/>
        <v>30-5 CDP Compressor Station</v>
      </c>
      <c r="M705" s="181"/>
      <c r="N705" s="181">
        <f t="shared" si="89"/>
        <v>6.7055997848510698</v>
      </c>
      <c r="O705" s="181">
        <f t="shared" si="89"/>
        <v>645.36999511718795</v>
      </c>
      <c r="P705" s="181">
        <f t="shared" si="89"/>
        <v>48.7984809875488</v>
      </c>
      <c r="Q705" s="181">
        <f t="shared" si="89"/>
        <v>0.30480000000000002</v>
      </c>
      <c r="R705" s="181" t="str">
        <f t="shared" si="89"/>
        <v>Vertical</v>
      </c>
      <c r="S705" s="181">
        <f t="shared" si="89"/>
        <v>0</v>
      </c>
      <c r="T705" s="181">
        <f t="shared" si="89"/>
        <v>1927.47412109375</v>
      </c>
      <c r="U705" s="181" t="str">
        <f t="shared" si="89"/>
        <v>1389</v>
      </c>
      <c r="V705" s="181" t="str">
        <f t="shared" si="89"/>
        <v>20200254</v>
      </c>
      <c r="W705" s="360">
        <f t="shared" si="89"/>
        <v>8.5</v>
      </c>
      <c r="X705" s="355">
        <f t="shared" si="89"/>
        <v>9.5</v>
      </c>
      <c r="Y705" s="355">
        <f t="shared" si="89"/>
        <v>26.2</v>
      </c>
      <c r="Z705" s="355">
        <f t="shared" si="89"/>
        <v>0</v>
      </c>
      <c r="AA705" s="361">
        <f t="shared" si="89"/>
        <v>0.4</v>
      </c>
      <c r="AB705" s="182"/>
    </row>
    <row r="706" spans="1:28" s="75" customFormat="1">
      <c r="A706" s="181" t="str">
        <f t="shared" si="26"/>
        <v>NMED</v>
      </c>
      <c r="B706" s="366" t="str">
        <f t="shared" si="85"/>
        <v>35</v>
      </c>
      <c r="C706" s="181" t="str">
        <f t="shared" si="27"/>
        <v>3503902</v>
      </c>
      <c r="D706" s="181" t="str">
        <f>VLOOKUP(C706,fips_xref!$A$5:$B$16,2,FALSE)</f>
        <v>Rio Arriba_NonTribal</v>
      </c>
      <c r="E706" s="181" t="str">
        <f t="shared" ref="E706:AA706" si="90">E66</f>
        <v>039</v>
      </c>
      <c r="F706" s="181">
        <f t="shared" si="90"/>
        <v>998</v>
      </c>
      <c r="G706" s="181" t="str">
        <f t="shared" si="90"/>
        <v>EQPT</v>
      </c>
      <c r="H706" s="181">
        <f t="shared" si="90"/>
        <v>28</v>
      </c>
      <c r="I706" s="181" t="str">
        <f t="shared" si="90"/>
        <v>Waukesha 7042GL</v>
      </c>
      <c r="J706" s="181">
        <f t="shared" si="90"/>
        <v>36.811570000000003</v>
      </c>
      <c r="K706" s="181">
        <f t="shared" si="90"/>
        <v>-107.402447</v>
      </c>
      <c r="L706" s="181" t="str">
        <f t="shared" si="90"/>
        <v>30-5 CDP Compressor Station</v>
      </c>
      <c r="M706" s="181"/>
      <c r="N706" s="181">
        <f t="shared" si="90"/>
        <v>6.7055997848510698</v>
      </c>
      <c r="O706" s="181">
        <f t="shared" si="90"/>
        <v>645.36999511718795</v>
      </c>
      <c r="P706" s="181">
        <f t="shared" si="90"/>
        <v>48.7984809875488</v>
      </c>
      <c r="Q706" s="181">
        <f t="shared" si="90"/>
        <v>0.30480000000000002</v>
      </c>
      <c r="R706" s="181" t="str">
        <f t="shared" si="90"/>
        <v>Vertical</v>
      </c>
      <c r="S706" s="181">
        <f t="shared" si="90"/>
        <v>0</v>
      </c>
      <c r="T706" s="181">
        <f t="shared" si="90"/>
        <v>1927.47412109375</v>
      </c>
      <c r="U706" s="181" t="str">
        <f t="shared" si="90"/>
        <v>1389</v>
      </c>
      <c r="V706" s="181" t="str">
        <f t="shared" si="90"/>
        <v>20200254</v>
      </c>
      <c r="W706" s="360">
        <f t="shared" si="90"/>
        <v>11.4</v>
      </c>
      <c r="X706" s="355">
        <f t="shared" si="90"/>
        <v>12.7</v>
      </c>
      <c r="Y706" s="355">
        <f t="shared" si="90"/>
        <v>35</v>
      </c>
      <c r="Z706" s="355">
        <f t="shared" si="90"/>
        <v>0</v>
      </c>
      <c r="AA706" s="361">
        <f t="shared" si="90"/>
        <v>0.5</v>
      </c>
      <c r="AB706" s="182"/>
    </row>
    <row r="707" spans="1:28" s="75" customFormat="1">
      <c r="A707" s="181" t="str">
        <f t="shared" si="26"/>
        <v>NMED</v>
      </c>
      <c r="B707" s="366" t="str">
        <f t="shared" si="85"/>
        <v>35</v>
      </c>
      <c r="C707" s="181" t="str">
        <f t="shared" si="27"/>
        <v>3503902</v>
      </c>
      <c r="D707" s="181" t="str">
        <f>VLOOKUP(C707,fips_xref!$A$5:$B$16,2,FALSE)</f>
        <v>Rio Arriba_NonTribal</v>
      </c>
      <c r="E707" s="181" t="str">
        <f t="shared" ref="E707:AA707" si="91">E67</f>
        <v>039</v>
      </c>
      <c r="F707" s="181">
        <f t="shared" si="91"/>
        <v>998</v>
      </c>
      <c r="G707" s="181" t="str">
        <f t="shared" si="91"/>
        <v>RPNT</v>
      </c>
      <c r="H707" s="181">
        <f t="shared" si="91"/>
        <v>17</v>
      </c>
      <c r="I707" s="181" t="str">
        <f t="shared" si="91"/>
        <v>Fugitive</v>
      </c>
      <c r="J707" s="181">
        <f t="shared" si="91"/>
        <v>36.811570000000003</v>
      </c>
      <c r="K707" s="181">
        <f t="shared" si="91"/>
        <v>-107.402447</v>
      </c>
      <c r="L707" s="181" t="str">
        <f t="shared" si="91"/>
        <v>30-5 CDP Compressor Station</v>
      </c>
      <c r="M707" s="181"/>
      <c r="N707" s="181">
        <f t="shared" si="91"/>
        <v>0</v>
      </c>
      <c r="O707" s="181">
        <f t="shared" si="91"/>
        <v>0</v>
      </c>
      <c r="P707" s="181">
        <f t="shared" si="91"/>
        <v>0</v>
      </c>
      <c r="Q707" s="181">
        <f t="shared" si="91"/>
        <v>0</v>
      </c>
      <c r="R707" s="181">
        <f t="shared" si="91"/>
        <v>0</v>
      </c>
      <c r="S707" s="181">
        <f t="shared" si="91"/>
        <v>0</v>
      </c>
      <c r="T707" s="181">
        <f t="shared" si="91"/>
        <v>1927.47412109375</v>
      </c>
      <c r="U707" s="181" t="str">
        <f t="shared" si="91"/>
        <v>1389</v>
      </c>
      <c r="V707" s="181" t="str">
        <f t="shared" si="91"/>
        <v>31088811</v>
      </c>
      <c r="W707" s="360">
        <f t="shared" si="91"/>
        <v>0</v>
      </c>
      <c r="X707" s="355">
        <f t="shared" si="91"/>
        <v>0.1</v>
      </c>
      <c r="Y707" s="355">
        <f t="shared" si="91"/>
        <v>0</v>
      </c>
      <c r="Z707" s="355">
        <f t="shared" si="91"/>
        <v>0</v>
      </c>
      <c r="AA707" s="361">
        <f t="shared" si="91"/>
        <v>0</v>
      </c>
      <c r="AB707" s="182"/>
    </row>
    <row r="708" spans="1:28" s="75" customFormat="1">
      <c r="A708" s="181" t="str">
        <f t="shared" si="26"/>
        <v>NMED</v>
      </c>
      <c r="B708" s="366" t="str">
        <f t="shared" si="85"/>
        <v>35</v>
      </c>
      <c r="C708" s="181" t="str">
        <f t="shared" si="27"/>
        <v>3503902</v>
      </c>
      <c r="D708" s="181" t="str">
        <f>VLOOKUP(C708,fips_xref!$A$5:$B$16,2,FALSE)</f>
        <v>Rio Arriba_NonTribal</v>
      </c>
      <c r="E708" s="181" t="str">
        <f t="shared" ref="E708:AA708" si="92">E68</f>
        <v>039</v>
      </c>
      <c r="F708" s="181">
        <f t="shared" si="92"/>
        <v>998</v>
      </c>
      <c r="G708" s="181" t="str">
        <f t="shared" si="92"/>
        <v>RPNT</v>
      </c>
      <c r="H708" s="181">
        <f t="shared" si="92"/>
        <v>22</v>
      </c>
      <c r="I708" s="181" t="str">
        <f t="shared" si="92"/>
        <v>Start-up, Shutdown, &amp; Maintenance</v>
      </c>
      <c r="J708" s="181">
        <f t="shared" si="92"/>
        <v>36.811570000000003</v>
      </c>
      <c r="K708" s="181">
        <f t="shared" si="92"/>
        <v>-107.402447</v>
      </c>
      <c r="L708" s="181" t="str">
        <f t="shared" si="92"/>
        <v>30-5 CDP Compressor Station</v>
      </c>
      <c r="M708" s="181"/>
      <c r="N708" s="181">
        <f t="shared" si="92"/>
        <v>0</v>
      </c>
      <c r="O708" s="181">
        <f t="shared" si="92"/>
        <v>0</v>
      </c>
      <c r="P708" s="181">
        <f t="shared" si="92"/>
        <v>0</v>
      </c>
      <c r="Q708" s="181">
        <f t="shared" si="92"/>
        <v>0</v>
      </c>
      <c r="R708" s="181">
        <f t="shared" si="92"/>
        <v>0</v>
      </c>
      <c r="S708" s="181">
        <f t="shared" si="92"/>
        <v>0</v>
      </c>
      <c r="T708" s="181">
        <f t="shared" si="92"/>
        <v>1927.47412109375</v>
      </c>
      <c r="U708" s="181" t="str">
        <f t="shared" si="92"/>
        <v>1389</v>
      </c>
      <c r="V708" s="181" t="str">
        <f t="shared" si="92"/>
        <v>31088811</v>
      </c>
      <c r="W708" s="360">
        <f t="shared" si="92"/>
        <v>0</v>
      </c>
      <c r="X708" s="355">
        <f t="shared" si="92"/>
        <v>0.3</v>
      </c>
      <c r="Y708" s="355">
        <f t="shared" si="92"/>
        <v>0</v>
      </c>
      <c r="Z708" s="355">
        <f t="shared" si="92"/>
        <v>0</v>
      </c>
      <c r="AA708" s="361">
        <f t="shared" si="92"/>
        <v>0</v>
      </c>
      <c r="AB708" s="182"/>
    </row>
    <row r="709" spans="1:28" s="75" customFormat="1">
      <c r="A709" s="181" t="str">
        <f t="shared" ref="A709:A772" si="93">A69</f>
        <v>NMED</v>
      </c>
      <c r="B709" s="366" t="str">
        <f t="shared" si="85"/>
        <v>35</v>
      </c>
      <c r="C709" s="181" t="str">
        <f t="shared" ref="C709:C772" si="94">C69&amp;"02"</f>
        <v>3503902</v>
      </c>
      <c r="D709" s="181" t="str">
        <f>VLOOKUP(C709,fips_xref!$A$5:$B$16,2,FALSE)</f>
        <v>Rio Arriba_NonTribal</v>
      </c>
      <c r="E709" s="181" t="str">
        <f t="shared" ref="E709:AA709" si="95">E69</f>
        <v>039</v>
      </c>
      <c r="F709" s="181">
        <f t="shared" si="95"/>
        <v>1002</v>
      </c>
      <c r="G709" s="181" t="str">
        <f t="shared" si="95"/>
        <v>EQPT</v>
      </c>
      <c r="H709" s="181">
        <f t="shared" si="95"/>
        <v>1</v>
      </c>
      <c r="I709" s="181" t="str">
        <f t="shared" si="95"/>
        <v>Solar T12000 Gas Turbine</v>
      </c>
      <c r="J709" s="181">
        <f t="shared" si="95"/>
        <v>36.688339999999997</v>
      </c>
      <c r="K709" s="181">
        <f t="shared" si="95"/>
        <v>-107.399613</v>
      </c>
      <c r="L709" s="181" t="str">
        <f t="shared" si="95"/>
        <v>El Cedro Gas Treating Plant</v>
      </c>
      <c r="M709" s="181"/>
      <c r="N709" s="181">
        <f t="shared" si="95"/>
        <v>13.7159996032715</v>
      </c>
      <c r="O709" s="181">
        <f t="shared" si="95"/>
        <v>725.36999511718795</v>
      </c>
      <c r="P709" s="181">
        <f t="shared" si="95"/>
        <v>8.4612483978271502</v>
      </c>
      <c r="Q709" s="181">
        <f t="shared" si="95"/>
        <v>2.578608</v>
      </c>
      <c r="R709" s="181" t="str">
        <f t="shared" si="95"/>
        <v>Vertical</v>
      </c>
      <c r="S709" s="181">
        <f t="shared" si="95"/>
        <v>0</v>
      </c>
      <c r="T709" s="181">
        <f t="shared" si="95"/>
        <v>1972.5146484375</v>
      </c>
      <c r="U709" s="181" t="str">
        <f t="shared" si="95"/>
        <v>1389</v>
      </c>
      <c r="V709" s="181" t="str">
        <f t="shared" si="95"/>
        <v>20200201</v>
      </c>
      <c r="W709" s="360">
        <f t="shared" si="95"/>
        <v>58.2</v>
      </c>
      <c r="X709" s="355">
        <f t="shared" si="95"/>
        <v>13.4</v>
      </c>
      <c r="Y709" s="355">
        <f t="shared" si="95"/>
        <v>46.5</v>
      </c>
      <c r="Z709" s="355">
        <f t="shared" si="95"/>
        <v>1.4</v>
      </c>
      <c r="AA709" s="361">
        <f t="shared" si="95"/>
        <v>2.8</v>
      </c>
      <c r="AB709" s="182"/>
    </row>
    <row r="710" spans="1:28" s="75" customFormat="1">
      <c r="A710" s="181" t="str">
        <f t="shared" si="93"/>
        <v>NMED</v>
      </c>
      <c r="B710" s="366" t="str">
        <f t="shared" si="85"/>
        <v>35</v>
      </c>
      <c r="C710" s="181" t="str">
        <f t="shared" si="94"/>
        <v>3503902</v>
      </c>
      <c r="D710" s="181" t="str">
        <f>VLOOKUP(C710,fips_xref!$A$5:$B$16,2,FALSE)</f>
        <v>Rio Arriba_NonTribal</v>
      </c>
      <c r="E710" s="181" t="str">
        <f t="shared" ref="E710:AA710" si="96">E70</f>
        <v>039</v>
      </c>
      <c r="F710" s="181">
        <f t="shared" si="96"/>
        <v>1002</v>
      </c>
      <c r="G710" s="181" t="str">
        <f t="shared" si="96"/>
        <v>EQPT</v>
      </c>
      <c r="H710" s="181">
        <f t="shared" si="96"/>
        <v>2</v>
      </c>
      <c r="I710" s="181" t="str">
        <f t="shared" si="96"/>
        <v>Solar T12000 Gas Turbine</v>
      </c>
      <c r="J710" s="181">
        <f t="shared" si="96"/>
        <v>36.688339999999997</v>
      </c>
      <c r="K710" s="181">
        <f t="shared" si="96"/>
        <v>-107.399613</v>
      </c>
      <c r="L710" s="181" t="str">
        <f t="shared" si="96"/>
        <v>El Cedro Gas Treating Plant</v>
      </c>
      <c r="M710" s="181"/>
      <c r="N710" s="181">
        <f t="shared" si="96"/>
        <v>13.7159996032715</v>
      </c>
      <c r="O710" s="181">
        <f t="shared" si="96"/>
        <v>725.36999511718795</v>
      </c>
      <c r="P710" s="181">
        <f t="shared" si="96"/>
        <v>8.4612483978271502</v>
      </c>
      <c r="Q710" s="181">
        <f t="shared" si="96"/>
        <v>2.578608</v>
      </c>
      <c r="R710" s="181" t="str">
        <f t="shared" si="96"/>
        <v>Vertical</v>
      </c>
      <c r="S710" s="181">
        <f t="shared" si="96"/>
        <v>0</v>
      </c>
      <c r="T710" s="181">
        <f t="shared" si="96"/>
        <v>1972.5146484375</v>
      </c>
      <c r="U710" s="181" t="str">
        <f t="shared" si="96"/>
        <v>1389</v>
      </c>
      <c r="V710" s="181" t="str">
        <f t="shared" si="96"/>
        <v>20200201</v>
      </c>
      <c r="W710" s="360">
        <f t="shared" si="96"/>
        <v>56.9</v>
      </c>
      <c r="X710" s="355">
        <f t="shared" si="96"/>
        <v>13.1</v>
      </c>
      <c r="Y710" s="355">
        <f t="shared" si="96"/>
        <v>45.5</v>
      </c>
      <c r="Z710" s="355">
        <f t="shared" si="96"/>
        <v>1.4</v>
      </c>
      <c r="AA710" s="361">
        <f t="shared" si="96"/>
        <v>2.7</v>
      </c>
      <c r="AB710" s="182"/>
    </row>
    <row r="711" spans="1:28" s="75" customFormat="1">
      <c r="A711" s="181" t="str">
        <f t="shared" si="93"/>
        <v>NMED</v>
      </c>
      <c r="B711" s="366" t="str">
        <f t="shared" si="85"/>
        <v>35</v>
      </c>
      <c r="C711" s="181" t="str">
        <f t="shared" si="94"/>
        <v>3503902</v>
      </c>
      <c r="D711" s="181" t="str">
        <f>VLOOKUP(C711,fips_xref!$A$5:$B$16,2,FALSE)</f>
        <v>Rio Arriba_NonTribal</v>
      </c>
      <c r="E711" s="181" t="str">
        <f t="shared" ref="E711:AA711" si="97">E71</f>
        <v>039</v>
      </c>
      <c r="F711" s="181">
        <f t="shared" si="97"/>
        <v>1002</v>
      </c>
      <c r="G711" s="181" t="str">
        <f t="shared" si="97"/>
        <v>EQPT</v>
      </c>
      <c r="H711" s="181">
        <f t="shared" si="97"/>
        <v>4</v>
      </c>
      <c r="I711" s="181" t="str">
        <f t="shared" si="97"/>
        <v>Waukesha 7042GL</v>
      </c>
      <c r="J711" s="181">
        <f t="shared" si="97"/>
        <v>36.688339999999997</v>
      </c>
      <c r="K711" s="181">
        <f t="shared" si="97"/>
        <v>-107.399613</v>
      </c>
      <c r="L711" s="181" t="str">
        <f t="shared" si="97"/>
        <v>El Cedro Gas Treating Plant</v>
      </c>
      <c r="M711" s="181"/>
      <c r="N711" s="181">
        <f t="shared" si="97"/>
        <v>5.9954161643981898</v>
      </c>
      <c r="O711" s="181">
        <f t="shared" si="97"/>
        <v>625.92999267578102</v>
      </c>
      <c r="P711" s="181">
        <f t="shared" si="97"/>
        <v>88.014045715332003</v>
      </c>
      <c r="Q711" s="181">
        <f t="shared" si="97"/>
        <v>0.20421600000000001</v>
      </c>
      <c r="R711" s="181" t="str">
        <f t="shared" si="97"/>
        <v>Vertical</v>
      </c>
      <c r="S711" s="181">
        <f t="shared" si="97"/>
        <v>0</v>
      </c>
      <c r="T711" s="181">
        <f t="shared" si="97"/>
        <v>1972.5146484375</v>
      </c>
      <c r="U711" s="181" t="str">
        <f t="shared" si="97"/>
        <v>1389</v>
      </c>
      <c r="V711" s="181" t="str">
        <f t="shared" si="97"/>
        <v>20200253</v>
      </c>
      <c r="W711" s="360">
        <f t="shared" si="97"/>
        <v>10.9</v>
      </c>
      <c r="X711" s="355">
        <f t="shared" si="97"/>
        <v>7.2</v>
      </c>
      <c r="Y711" s="355">
        <f t="shared" si="97"/>
        <v>19.2</v>
      </c>
      <c r="Z711" s="355">
        <f t="shared" si="97"/>
        <v>0</v>
      </c>
      <c r="AA711" s="361">
        <f t="shared" si="97"/>
        <v>0.3</v>
      </c>
      <c r="AB711" s="182"/>
    </row>
    <row r="712" spans="1:28" s="75" customFormat="1">
      <c r="A712" s="181" t="str">
        <f t="shared" si="93"/>
        <v>NMED</v>
      </c>
      <c r="B712" s="366" t="str">
        <f t="shared" si="85"/>
        <v>35</v>
      </c>
      <c r="C712" s="181" t="str">
        <f t="shared" si="94"/>
        <v>3503902</v>
      </c>
      <c r="D712" s="181" t="str">
        <f>VLOOKUP(C712,fips_xref!$A$5:$B$16,2,FALSE)</f>
        <v>Rio Arriba_NonTribal</v>
      </c>
      <c r="E712" s="181" t="str">
        <f t="shared" ref="E712:AA712" si="98">E72</f>
        <v>039</v>
      </c>
      <c r="F712" s="181">
        <f t="shared" si="98"/>
        <v>1002</v>
      </c>
      <c r="G712" s="181" t="str">
        <f t="shared" si="98"/>
        <v>EQPT</v>
      </c>
      <c r="H712" s="181">
        <f t="shared" si="98"/>
        <v>5</v>
      </c>
      <c r="I712" s="181" t="str">
        <f t="shared" si="98"/>
        <v>Waukesha 7042GL</v>
      </c>
      <c r="J712" s="181">
        <f t="shared" si="98"/>
        <v>36.688339999999997</v>
      </c>
      <c r="K712" s="181">
        <f t="shared" si="98"/>
        <v>-107.399613</v>
      </c>
      <c r="L712" s="181" t="str">
        <f t="shared" si="98"/>
        <v>El Cedro Gas Treating Plant</v>
      </c>
      <c r="M712" s="181"/>
      <c r="N712" s="181">
        <f t="shared" si="98"/>
        <v>5.9954161643981898</v>
      </c>
      <c r="O712" s="181">
        <f t="shared" si="98"/>
        <v>625.92999267578102</v>
      </c>
      <c r="P712" s="181">
        <f t="shared" si="98"/>
        <v>88.014045715332003</v>
      </c>
      <c r="Q712" s="181">
        <f t="shared" si="98"/>
        <v>0.20421600000000001</v>
      </c>
      <c r="R712" s="181" t="str">
        <f t="shared" si="98"/>
        <v>Vertical</v>
      </c>
      <c r="S712" s="181">
        <f t="shared" si="98"/>
        <v>0</v>
      </c>
      <c r="T712" s="181">
        <f t="shared" si="98"/>
        <v>1972.5146484375</v>
      </c>
      <c r="U712" s="181" t="str">
        <f t="shared" si="98"/>
        <v>1389</v>
      </c>
      <c r="V712" s="181" t="str">
        <f t="shared" si="98"/>
        <v>20200253</v>
      </c>
      <c r="W712" s="360">
        <f t="shared" si="98"/>
        <v>9.1</v>
      </c>
      <c r="X712" s="355">
        <f t="shared" si="98"/>
        <v>6</v>
      </c>
      <c r="Y712" s="355">
        <f t="shared" si="98"/>
        <v>16</v>
      </c>
      <c r="Z712" s="355">
        <f t="shared" si="98"/>
        <v>0</v>
      </c>
      <c r="AA712" s="361">
        <f t="shared" si="98"/>
        <v>0.3</v>
      </c>
      <c r="AB712" s="182"/>
    </row>
    <row r="713" spans="1:28" s="75" customFormat="1">
      <c r="A713" s="181" t="str">
        <f t="shared" si="93"/>
        <v>NMED</v>
      </c>
      <c r="B713" s="366" t="str">
        <f t="shared" si="85"/>
        <v>35</v>
      </c>
      <c r="C713" s="181" t="str">
        <f t="shared" si="94"/>
        <v>3503902</v>
      </c>
      <c r="D713" s="181" t="str">
        <f>VLOOKUP(C713,fips_xref!$A$5:$B$16,2,FALSE)</f>
        <v>Rio Arriba_NonTribal</v>
      </c>
      <c r="E713" s="181" t="str">
        <f t="shared" ref="E713:AA713" si="99">E73</f>
        <v>039</v>
      </c>
      <c r="F713" s="181">
        <f t="shared" si="99"/>
        <v>1002</v>
      </c>
      <c r="G713" s="181" t="str">
        <f t="shared" si="99"/>
        <v>EQPT</v>
      </c>
      <c r="H713" s="181">
        <f t="shared" si="99"/>
        <v>6</v>
      </c>
      <c r="I713" s="181" t="str">
        <f t="shared" si="99"/>
        <v>Waukesha 7042GL</v>
      </c>
      <c r="J713" s="181">
        <f t="shared" si="99"/>
        <v>36.688339999999997</v>
      </c>
      <c r="K713" s="181">
        <f t="shared" si="99"/>
        <v>-107.399613</v>
      </c>
      <c r="L713" s="181" t="str">
        <f t="shared" si="99"/>
        <v>El Cedro Gas Treating Plant</v>
      </c>
      <c r="M713" s="181"/>
      <c r="N713" s="181">
        <f t="shared" si="99"/>
        <v>5.9954161643981898</v>
      </c>
      <c r="O713" s="181">
        <f t="shared" si="99"/>
        <v>625.92999267578102</v>
      </c>
      <c r="P713" s="181">
        <f t="shared" si="99"/>
        <v>88.014045715332003</v>
      </c>
      <c r="Q713" s="181">
        <f t="shared" si="99"/>
        <v>0.20421600000000001</v>
      </c>
      <c r="R713" s="181" t="str">
        <f t="shared" si="99"/>
        <v>Vertical</v>
      </c>
      <c r="S713" s="181">
        <f t="shared" si="99"/>
        <v>0</v>
      </c>
      <c r="T713" s="181">
        <f t="shared" si="99"/>
        <v>1972.5146484375</v>
      </c>
      <c r="U713" s="181" t="str">
        <f t="shared" si="99"/>
        <v>1389</v>
      </c>
      <c r="V713" s="181" t="str">
        <f t="shared" si="99"/>
        <v>20200253</v>
      </c>
      <c r="W713" s="360">
        <f t="shared" si="99"/>
        <v>8.6999999999999993</v>
      </c>
      <c r="X713" s="355">
        <f t="shared" si="99"/>
        <v>5.7</v>
      </c>
      <c r="Y713" s="355">
        <f t="shared" si="99"/>
        <v>15.3</v>
      </c>
      <c r="Z713" s="355">
        <f t="shared" si="99"/>
        <v>0</v>
      </c>
      <c r="AA713" s="361">
        <f t="shared" si="99"/>
        <v>0.3</v>
      </c>
      <c r="AB713" s="182"/>
    </row>
    <row r="714" spans="1:28" s="75" customFormat="1">
      <c r="A714" s="181" t="str">
        <f t="shared" si="93"/>
        <v>NMED</v>
      </c>
      <c r="B714" s="366" t="str">
        <f t="shared" si="85"/>
        <v>35</v>
      </c>
      <c r="C714" s="181" t="str">
        <f t="shared" si="94"/>
        <v>3503902</v>
      </c>
      <c r="D714" s="181" t="str">
        <f>VLOOKUP(C714,fips_xref!$A$5:$B$16,2,FALSE)</f>
        <v>Rio Arriba_NonTribal</v>
      </c>
      <c r="E714" s="181" t="str">
        <f t="shared" ref="E714:AA714" si="100">E74</f>
        <v>039</v>
      </c>
      <c r="F714" s="181">
        <f t="shared" si="100"/>
        <v>1002</v>
      </c>
      <c r="G714" s="181" t="str">
        <f t="shared" si="100"/>
        <v>EQPT</v>
      </c>
      <c r="H714" s="181">
        <f t="shared" si="100"/>
        <v>7</v>
      </c>
      <c r="I714" s="181" t="str">
        <f t="shared" si="100"/>
        <v>Waukesha 7042GL</v>
      </c>
      <c r="J714" s="181">
        <f t="shared" si="100"/>
        <v>36.688339999999997</v>
      </c>
      <c r="K714" s="181">
        <f t="shared" si="100"/>
        <v>-107.399613</v>
      </c>
      <c r="L714" s="181" t="str">
        <f t="shared" si="100"/>
        <v>El Cedro Gas Treating Plant</v>
      </c>
      <c r="M714" s="181"/>
      <c r="N714" s="181">
        <f t="shared" si="100"/>
        <v>5.9954161643981898</v>
      </c>
      <c r="O714" s="181">
        <f t="shared" si="100"/>
        <v>625.92999267578102</v>
      </c>
      <c r="P714" s="181">
        <f t="shared" si="100"/>
        <v>88.014045715332003</v>
      </c>
      <c r="Q714" s="181">
        <f t="shared" si="100"/>
        <v>0.20421600000000001</v>
      </c>
      <c r="R714" s="181" t="str">
        <f t="shared" si="100"/>
        <v>Vertical</v>
      </c>
      <c r="S714" s="181">
        <f t="shared" si="100"/>
        <v>0</v>
      </c>
      <c r="T714" s="181">
        <f t="shared" si="100"/>
        <v>1972.5146484375</v>
      </c>
      <c r="U714" s="181" t="str">
        <f t="shared" si="100"/>
        <v>1389</v>
      </c>
      <c r="V714" s="181" t="str">
        <f t="shared" si="100"/>
        <v>20200253</v>
      </c>
      <c r="W714" s="360">
        <f t="shared" si="100"/>
        <v>16.399999999999999</v>
      </c>
      <c r="X714" s="355">
        <f t="shared" si="100"/>
        <v>10.8</v>
      </c>
      <c r="Y714" s="355">
        <f t="shared" si="100"/>
        <v>29</v>
      </c>
      <c r="Z714" s="355">
        <f t="shared" si="100"/>
        <v>0</v>
      </c>
      <c r="AA714" s="361">
        <f t="shared" si="100"/>
        <v>0.5</v>
      </c>
      <c r="AB714" s="182"/>
    </row>
    <row r="715" spans="1:28" s="75" customFormat="1">
      <c r="A715" s="181" t="str">
        <f t="shared" si="93"/>
        <v>NMED</v>
      </c>
      <c r="B715" s="366" t="str">
        <f t="shared" si="85"/>
        <v>35</v>
      </c>
      <c r="C715" s="181" t="str">
        <f t="shared" si="94"/>
        <v>3503902</v>
      </c>
      <c r="D715" s="181" t="str">
        <f>VLOOKUP(C715,fips_xref!$A$5:$B$16,2,FALSE)</f>
        <v>Rio Arriba_NonTribal</v>
      </c>
      <c r="E715" s="181" t="str">
        <f t="shared" ref="E715:AA715" si="101">E75</f>
        <v>039</v>
      </c>
      <c r="F715" s="181">
        <f t="shared" si="101"/>
        <v>1002</v>
      </c>
      <c r="G715" s="181" t="str">
        <f t="shared" si="101"/>
        <v>EQPT</v>
      </c>
      <c r="H715" s="181">
        <f t="shared" si="101"/>
        <v>8</v>
      </c>
      <c r="I715" s="181" t="str">
        <f t="shared" si="101"/>
        <v>Waukesha 7042GL</v>
      </c>
      <c r="J715" s="181">
        <f t="shared" si="101"/>
        <v>36.688339999999997</v>
      </c>
      <c r="K715" s="181">
        <f t="shared" si="101"/>
        <v>-107.399613</v>
      </c>
      <c r="L715" s="181" t="str">
        <f t="shared" si="101"/>
        <v>El Cedro Gas Treating Plant</v>
      </c>
      <c r="M715" s="181"/>
      <c r="N715" s="181">
        <f t="shared" si="101"/>
        <v>5.9954161643981898</v>
      </c>
      <c r="O715" s="181">
        <f t="shared" si="101"/>
        <v>625.92999267578102</v>
      </c>
      <c r="P715" s="181">
        <f t="shared" si="101"/>
        <v>88.014045715332003</v>
      </c>
      <c r="Q715" s="181">
        <f t="shared" si="101"/>
        <v>0.20421600000000001</v>
      </c>
      <c r="R715" s="181" t="str">
        <f t="shared" si="101"/>
        <v>Vertical</v>
      </c>
      <c r="S715" s="181">
        <f t="shared" si="101"/>
        <v>0</v>
      </c>
      <c r="T715" s="181">
        <f t="shared" si="101"/>
        <v>1972.5146484375</v>
      </c>
      <c r="U715" s="181" t="str">
        <f t="shared" si="101"/>
        <v>1389</v>
      </c>
      <c r="V715" s="181" t="str">
        <f t="shared" si="101"/>
        <v>20200254</v>
      </c>
      <c r="W715" s="360">
        <f t="shared" si="101"/>
        <v>15.3</v>
      </c>
      <c r="X715" s="355">
        <f t="shared" si="101"/>
        <v>10.1</v>
      </c>
      <c r="Y715" s="355">
        <f t="shared" si="101"/>
        <v>27</v>
      </c>
      <c r="Z715" s="355">
        <f t="shared" si="101"/>
        <v>0</v>
      </c>
      <c r="AA715" s="361">
        <f t="shared" si="101"/>
        <v>0.5</v>
      </c>
      <c r="AB715" s="182"/>
    </row>
    <row r="716" spans="1:28" s="75" customFormat="1">
      <c r="A716" s="181" t="str">
        <f t="shared" si="93"/>
        <v>NMED</v>
      </c>
      <c r="B716" s="366" t="str">
        <f t="shared" si="85"/>
        <v>35</v>
      </c>
      <c r="C716" s="181" t="str">
        <f t="shared" si="94"/>
        <v>3503902</v>
      </c>
      <c r="D716" s="181" t="str">
        <f>VLOOKUP(C716,fips_xref!$A$5:$B$16,2,FALSE)</f>
        <v>Rio Arriba_NonTribal</v>
      </c>
      <c r="E716" s="181" t="str">
        <f t="shared" ref="E716:AA716" si="102">E76</f>
        <v>039</v>
      </c>
      <c r="F716" s="181">
        <f t="shared" si="102"/>
        <v>1002</v>
      </c>
      <c r="G716" s="181" t="str">
        <f t="shared" si="102"/>
        <v>EQPT</v>
      </c>
      <c r="H716" s="181">
        <f t="shared" si="102"/>
        <v>13</v>
      </c>
      <c r="I716" s="181" t="str">
        <f t="shared" si="102"/>
        <v>Waukesha 7042 GSI</v>
      </c>
      <c r="J716" s="181">
        <f t="shared" si="102"/>
        <v>36.688339999999997</v>
      </c>
      <c r="K716" s="181">
        <f t="shared" si="102"/>
        <v>-107.399613</v>
      </c>
      <c r="L716" s="181" t="str">
        <f t="shared" si="102"/>
        <v>El Cedro Gas Treating Plant</v>
      </c>
      <c r="M716" s="181"/>
      <c r="N716" s="181">
        <f t="shared" si="102"/>
        <v>5.6631841659545898</v>
      </c>
      <c r="O716" s="181">
        <f t="shared" si="102"/>
        <v>880.36999511718795</v>
      </c>
      <c r="P716" s="181">
        <f t="shared" si="102"/>
        <v>44.9031372070313</v>
      </c>
      <c r="Q716" s="181">
        <f t="shared" si="102"/>
        <v>0.30480000000000002</v>
      </c>
      <c r="R716" s="181" t="str">
        <f t="shared" si="102"/>
        <v>Vertical</v>
      </c>
      <c r="S716" s="181">
        <f t="shared" si="102"/>
        <v>0</v>
      </c>
      <c r="T716" s="181">
        <f t="shared" si="102"/>
        <v>1972.5146484375</v>
      </c>
      <c r="U716" s="181" t="str">
        <f t="shared" si="102"/>
        <v>1389</v>
      </c>
      <c r="V716" s="181" t="str">
        <f t="shared" si="102"/>
        <v>20200254</v>
      </c>
      <c r="W716" s="360">
        <f t="shared" si="102"/>
        <v>19.100000000000001</v>
      </c>
      <c r="X716" s="355">
        <f t="shared" si="102"/>
        <v>1.7</v>
      </c>
      <c r="Y716" s="355">
        <f t="shared" si="102"/>
        <v>36.5</v>
      </c>
      <c r="Z716" s="355">
        <f t="shared" si="102"/>
        <v>0</v>
      </c>
      <c r="AA716" s="361">
        <f t="shared" si="102"/>
        <v>1.1000000000000001</v>
      </c>
      <c r="AB716" s="182"/>
    </row>
    <row r="717" spans="1:28" s="75" customFormat="1">
      <c r="A717" s="181" t="str">
        <f t="shared" si="93"/>
        <v>NMED</v>
      </c>
      <c r="B717" s="366" t="str">
        <f t="shared" si="85"/>
        <v>35</v>
      </c>
      <c r="C717" s="181" t="str">
        <f t="shared" si="94"/>
        <v>3503902</v>
      </c>
      <c r="D717" s="181" t="str">
        <f>VLOOKUP(C717,fips_xref!$A$5:$B$16,2,FALSE)</f>
        <v>Rio Arriba_NonTribal</v>
      </c>
      <c r="E717" s="181" t="str">
        <f t="shared" ref="E717:AA717" si="103">E77</f>
        <v>039</v>
      </c>
      <c r="F717" s="181">
        <f t="shared" si="103"/>
        <v>1002</v>
      </c>
      <c r="G717" s="181" t="str">
        <f t="shared" si="103"/>
        <v>EQPT</v>
      </c>
      <c r="H717" s="181">
        <f t="shared" si="103"/>
        <v>15</v>
      </c>
      <c r="I717" s="181" t="str">
        <f t="shared" si="103"/>
        <v>Glycol Dehydrator Reboiler</v>
      </c>
      <c r="J717" s="181">
        <f t="shared" si="103"/>
        <v>36.688339999999997</v>
      </c>
      <c r="K717" s="181">
        <f t="shared" si="103"/>
        <v>-107.399613</v>
      </c>
      <c r="L717" s="181" t="str">
        <f t="shared" si="103"/>
        <v>El Cedro Gas Treating Plant</v>
      </c>
      <c r="M717" s="181"/>
      <c r="N717" s="181">
        <f t="shared" si="103"/>
        <v>8.8392000198364293</v>
      </c>
      <c r="O717" s="181">
        <f t="shared" si="103"/>
        <v>588.71002197265602</v>
      </c>
      <c r="P717" s="181">
        <f t="shared" si="103"/>
        <v>1.85927999019623</v>
      </c>
      <c r="Q717" s="181">
        <f t="shared" si="103"/>
        <v>0.40538400000000002</v>
      </c>
      <c r="R717" s="181" t="str">
        <f t="shared" si="103"/>
        <v>Vertical</v>
      </c>
      <c r="S717" s="181">
        <f t="shared" si="103"/>
        <v>0</v>
      </c>
      <c r="T717" s="181">
        <f t="shared" si="103"/>
        <v>1972.5146484375</v>
      </c>
      <c r="U717" s="181" t="str">
        <f t="shared" si="103"/>
        <v>1389</v>
      </c>
      <c r="V717" s="181" t="str">
        <f t="shared" si="103"/>
        <v>31000228</v>
      </c>
      <c r="W717" s="360">
        <f t="shared" si="103"/>
        <v>0.7</v>
      </c>
      <c r="X717" s="355">
        <f t="shared" si="103"/>
        <v>0.1</v>
      </c>
      <c r="Y717" s="355">
        <f t="shared" si="103"/>
        <v>0.7</v>
      </c>
      <c r="Z717" s="355">
        <f t="shared" si="103"/>
        <v>0</v>
      </c>
      <c r="AA717" s="361">
        <f t="shared" si="103"/>
        <v>0.2</v>
      </c>
      <c r="AB717" s="182"/>
    </row>
    <row r="718" spans="1:28" s="75" customFormat="1">
      <c r="A718" s="181" t="str">
        <f t="shared" si="93"/>
        <v>NMED</v>
      </c>
      <c r="B718" s="366" t="str">
        <f t="shared" si="85"/>
        <v>35</v>
      </c>
      <c r="C718" s="181" t="str">
        <f t="shared" si="94"/>
        <v>3503902</v>
      </c>
      <c r="D718" s="181" t="str">
        <f>VLOOKUP(C718,fips_xref!$A$5:$B$16,2,FALSE)</f>
        <v>Rio Arriba_NonTribal</v>
      </c>
      <c r="E718" s="181" t="str">
        <f t="shared" ref="E718:AA718" si="104">E78</f>
        <v>039</v>
      </c>
      <c r="F718" s="181">
        <f t="shared" si="104"/>
        <v>1002</v>
      </c>
      <c r="G718" s="181" t="str">
        <f t="shared" si="104"/>
        <v>EQPT</v>
      </c>
      <c r="H718" s="181">
        <f t="shared" si="104"/>
        <v>17</v>
      </c>
      <c r="I718" s="181" t="str">
        <f t="shared" si="104"/>
        <v>Fuel Gas Heater</v>
      </c>
      <c r="J718" s="181">
        <f t="shared" si="104"/>
        <v>36.688338999999999</v>
      </c>
      <c r="K718" s="181">
        <f t="shared" si="104"/>
        <v>-107.399613</v>
      </c>
      <c r="L718" s="181" t="str">
        <f t="shared" si="104"/>
        <v>El Cedro Gas Treating Plant</v>
      </c>
      <c r="M718" s="181"/>
      <c r="N718" s="181">
        <f t="shared" si="104"/>
        <v>5.08101606369019</v>
      </c>
      <c r="O718" s="181">
        <f t="shared" si="104"/>
        <v>588.71002197265602</v>
      </c>
      <c r="P718" s="181">
        <f t="shared" si="104"/>
        <v>1.85927999019623</v>
      </c>
      <c r="Q718" s="181">
        <f t="shared" si="104"/>
        <v>0.15240000000000001</v>
      </c>
      <c r="R718" s="181" t="str">
        <f t="shared" si="104"/>
        <v>Vertical</v>
      </c>
      <c r="S718" s="181">
        <f t="shared" si="104"/>
        <v>0</v>
      </c>
      <c r="T718" s="181">
        <f t="shared" si="104"/>
        <v>1972.51293945313</v>
      </c>
      <c r="U718" s="181" t="str">
        <f t="shared" si="104"/>
        <v>1389</v>
      </c>
      <c r="V718" s="181" t="str">
        <f t="shared" si="104"/>
        <v>31000404</v>
      </c>
      <c r="W718" s="360">
        <f t="shared" si="104"/>
        <v>0.2</v>
      </c>
      <c r="X718" s="355">
        <f t="shared" si="104"/>
        <v>0</v>
      </c>
      <c r="Y718" s="355">
        <f t="shared" si="104"/>
        <v>0.2</v>
      </c>
      <c r="Z718" s="355">
        <f t="shared" si="104"/>
        <v>0</v>
      </c>
      <c r="AA718" s="361">
        <f t="shared" si="104"/>
        <v>0</v>
      </c>
      <c r="AB718" s="182"/>
    </row>
    <row r="719" spans="1:28" s="75" customFormat="1">
      <c r="A719" s="181" t="str">
        <f t="shared" si="93"/>
        <v>NMED</v>
      </c>
      <c r="B719" s="366" t="str">
        <f t="shared" si="85"/>
        <v>35</v>
      </c>
      <c r="C719" s="181" t="str">
        <f t="shared" si="94"/>
        <v>3503902</v>
      </c>
      <c r="D719" s="181" t="str">
        <f>VLOOKUP(C719,fips_xref!$A$5:$B$16,2,FALSE)</f>
        <v>Rio Arriba_NonTribal</v>
      </c>
      <c r="E719" s="181" t="str">
        <f t="shared" ref="E719:AA719" si="105">E79</f>
        <v>039</v>
      </c>
      <c r="F719" s="181">
        <f t="shared" si="105"/>
        <v>1002</v>
      </c>
      <c r="G719" s="181" t="str">
        <f t="shared" si="105"/>
        <v>EQPT</v>
      </c>
      <c r="H719" s="181">
        <f t="shared" si="105"/>
        <v>23</v>
      </c>
      <c r="I719" s="181" t="str">
        <f t="shared" si="105"/>
        <v>Waukesha 7042GL</v>
      </c>
      <c r="J719" s="181">
        <f t="shared" si="105"/>
        <v>36.688339999999997</v>
      </c>
      <c r="K719" s="181">
        <f t="shared" si="105"/>
        <v>-107.399613</v>
      </c>
      <c r="L719" s="181" t="str">
        <f t="shared" si="105"/>
        <v>El Cedro Gas Treating Plant</v>
      </c>
      <c r="M719" s="181"/>
      <c r="N719" s="181">
        <f t="shared" si="105"/>
        <v>5.9954161643981898</v>
      </c>
      <c r="O719" s="181">
        <f t="shared" si="105"/>
        <v>625.92999267578102</v>
      </c>
      <c r="P719" s="181">
        <f t="shared" si="105"/>
        <v>88.014045715332003</v>
      </c>
      <c r="Q719" s="181">
        <f t="shared" si="105"/>
        <v>0.20421600000000001</v>
      </c>
      <c r="R719" s="181" t="str">
        <f t="shared" si="105"/>
        <v>Vertical</v>
      </c>
      <c r="S719" s="181">
        <f t="shared" si="105"/>
        <v>0</v>
      </c>
      <c r="T719" s="181">
        <f t="shared" si="105"/>
        <v>1972.5146484375</v>
      </c>
      <c r="U719" s="181" t="str">
        <f t="shared" si="105"/>
        <v>1389</v>
      </c>
      <c r="V719" s="181" t="str">
        <f t="shared" si="105"/>
        <v>20200253</v>
      </c>
      <c r="W719" s="360">
        <f t="shared" si="105"/>
        <v>11.4</v>
      </c>
      <c r="X719" s="355">
        <f t="shared" si="105"/>
        <v>7.5</v>
      </c>
      <c r="Y719" s="355">
        <f t="shared" si="105"/>
        <v>20.2</v>
      </c>
      <c r="Z719" s="355">
        <f t="shared" si="105"/>
        <v>0</v>
      </c>
      <c r="AA719" s="361">
        <f t="shared" si="105"/>
        <v>0.4</v>
      </c>
      <c r="AB719" s="182"/>
    </row>
    <row r="720" spans="1:28" s="75" customFormat="1">
      <c r="A720" s="181" t="str">
        <f t="shared" si="93"/>
        <v>NMED</v>
      </c>
      <c r="B720" s="366" t="str">
        <f t="shared" si="85"/>
        <v>35</v>
      </c>
      <c r="C720" s="181" t="str">
        <f t="shared" si="94"/>
        <v>3503902</v>
      </c>
      <c r="D720" s="181" t="str">
        <f>VLOOKUP(C720,fips_xref!$A$5:$B$16,2,FALSE)</f>
        <v>Rio Arriba_NonTribal</v>
      </c>
      <c r="E720" s="181" t="str">
        <f t="shared" ref="E720:AA720" si="106">E80</f>
        <v>039</v>
      </c>
      <c r="F720" s="181">
        <f t="shared" si="106"/>
        <v>1002</v>
      </c>
      <c r="G720" s="181" t="str">
        <f t="shared" si="106"/>
        <v>EQPT</v>
      </c>
      <c r="H720" s="181">
        <f t="shared" si="106"/>
        <v>29</v>
      </c>
      <c r="I720" s="181" t="str">
        <f t="shared" si="106"/>
        <v>Condensate Storage Tank</v>
      </c>
      <c r="J720" s="181">
        <f t="shared" si="106"/>
        <v>36.689028</v>
      </c>
      <c r="K720" s="181">
        <f t="shared" si="106"/>
        <v>-107.40172200000001</v>
      </c>
      <c r="L720" s="181" t="str">
        <f t="shared" si="106"/>
        <v>El Cedro Gas Treating Plant</v>
      </c>
      <c r="M720" s="181"/>
      <c r="N720" s="181">
        <f t="shared" si="106"/>
        <v>0</v>
      </c>
      <c r="O720" s="181">
        <f t="shared" si="106"/>
        <v>0</v>
      </c>
      <c r="P720" s="181">
        <f t="shared" si="106"/>
        <v>0</v>
      </c>
      <c r="Q720" s="181">
        <f t="shared" si="106"/>
        <v>0</v>
      </c>
      <c r="R720" s="181">
        <f t="shared" si="106"/>
        <v>0</v>
      </c>
      <c r="S720" s="181">
        <f t="shared" si="106"/>
        <v>0</v>
      </c>
      <c r="T720" s="181">
        <f t="shared" si="106"/>
        <v>1962.80004882813</v>
      </c>
      <c r="U720" s="181" t="str">
        <f t="shared" si="106"/>
        <v>1389</v>
      </c>
      <c r="V720" s="181" t="str">
        <f t="shared" si="106"/>
        <v>40400311</v>
      </c>
      <c r="W720" s="360">
        <f t="shared" si="106"/>
        <v>0</v>
      </c>
      <c r="X720" s="355">
        <f t="shared" si="106"/>
        <v>4.3</v>
      </c>
      <c r="Y720" s="355">
        <f t="shared" si="106"/>
        <v>0</v>
      </c>
      <c r="Z720" s="355">
        <f t="shared" si="106"/>
        <v>0</v>
      </c>
      <c r="AA720" s="361">
        <f t="shared" si="106"/>
        <v>0</v>
      </c>
      <c r="AB720" s="182"/>
    </row>
    <row r="721" spans="1:28" s="75" customFormat="1">
      <c r="A721" s="181" t="str">
        <f t="shared" si="93"/>
        <v>NMED</v>
      </c>
      <c r="B721" s="366" t="str">
        <f t="shared" si="85"/>
        <v>35</v>
      </c>
      <c r="C721" s="181" t="str">
        <f t="shared" si="94"/>
        <v>3503902</v>
      </c>
      <c r="D721" s="181" t="str">
        <f>VLOOKUP(C721,fips_xref!$A$5:$B$16,2,FALSE)</f>
        <v>Rio Arriba_NonTribal</v>
      </c>
      <c r="E721" s="181" t="str">
        <f t="shared" ref="E721:AA721" si="107">E81</f>
        <v>039</v>
      </c>
      <c r="F721" s="181">
        <f t="shared" si="107"/>
        <v>1002</v>
      </c>
      <c r="G721" s="181" t="str">
        <f t="shared" si="107"/>
        <v>EQPT</v>
      </c>
      <c r="H721" s="181">
        <f t="shared" si="107"/>
        <v>30</v>
      </c>
      <c r="I721" s="181" t="str">
        <f t="shared" si="107"/>
        <v>Condensate Storage Tank</v>
      </c>
      <c r="J721" s="181">
        <f t="shared" si="107"/>
        <v>36.689028</v>
      </c>
      <c r="K721" s="181">
        <f t="shared" si="107"/>
        <v>-107.40172200000001</v>
      </c>
      <c r="L721" s="181" t="str">
        <f t="shared" si="107"/>
        <v>El Cedro Gas Treating Plant</v>
      </c>
      <c r="M721" s="181"/>
      <c r="N721" s="181">
        <f t="shared" si="107"/>
        <v>0</v>
      </c>
      <c r="O721" s="181">
        <f t="shared" si="107"/>
        <v>0</v>
      </c>
      <c r="P721" s="181">
        <f t="shared" si="107"/>
        <v>0</v>
      </c>
      <c r="Q721" s="181">
        <f t="shared" si="107"/>
        <v>0</v>
      </c>
      <c r="R721" s="181">
        <f t="shared" si="107"/>
        <v>0</v>
      </c>
      <c r="S721" s="181">
        <f t="shared" si="107"/>
        <v>0</v>
      </c>
      <c r="T721" s="181">
        <f t="shared" si="107"/>
        <v>1962.80004882813</v>
      </c>
      <c r="U721" s="181" t="str">
        <f t="shared" si="107"/>
        <v>1389</v>
      </c>
      <c r="V721" s="181" t="str">
        <f t="shared" si="107"/>
        <v>40400311</v>
      </c>
      <c r="W721" s="360">
        <f t="shared" si="107"/>
        <v>0</v>
      </c>
      <c r="X721" s="355">
        <f t="shared" si="107"/>
        <v>3.2</v>
      </c>
      <c r="Y721" s="355">
        <f t="shared" si="107"/>
        <v>0</v>
      </c>
      <c r="Z721" s="355">
        <f t="shared" si="107"/>
        <v>0</v>
      </c>
      <c r="AA721" s="361">
        <f t="shared" si="107"/>
        <v>0</v>
      </c>
      <c r="AB721" s="182"/>
    </row>
    <row r="722" spans="1:28" s="75" customFormat="1">
      <c r="A722" s="181" t="str">
        <f t="shared" si="93"/>
        <v>NMED</v>
      </c>
      <c r="B722" s="366" t="str">
        <f t="shared" si="85"/>
        <v>35</v>
      </c>
      <c r="C722" s="181" t="str">
        <f t="shared" si="94"/>
        <v>3503902</v>
      </c>
      <c r="D722" s="181" t="str">
        <f>VLOOKUP(C722,fips_xref!$A$5:$B$16,2,FALSE)</f>
        <v>Rio Arriba_NonTribal</v>
      </c>
      <c r="E722" s="181" t="str">
        <f t="shared" ref="E722:AA722" si="108">E82</f>
        <v>039</v>
      </c>
      <c r="F722" s="181">
        <f t="shared" si="108"/>
        <v>1002</v>
      </c>
      <c r="G722" s="181" t="str">
        <f t="shared" si="108"/>
        <v>EQPT</v>
      </c>
      <c r="H722" s="181">
        <f t="shared" si="108"/>
        <v>31</v>
      </c>
      <c r="I722" s="181" t="str">
        <f t="shared" si="108"/>
        <v>Condensate Storage Tank No</v>
      </c>
      <c r="J722" s="181">
        <f t="shared" si="108"/>
        <v>36.689028</v>
      </c>
      <c r="K722" s="181">
        <f t="shared" si="108"/>
        <v>-107.40172200000001</v>
      </c>
      <c r="L722" s="181" t="str">
        <f t="shared" si="108"/>
        <v>El Cedro Gas Treating Plant</v>
      </c>
      <c r="M722" s="181"/>
      <c r="N722" s="181">
        <f t="shared" si="108"/>
        <v>0</v>
      </c>
      <c r="O722" s="181">
        <f t="shared" si="108"/>
        <v>0</v>
      </c>
      <c r="P722" s="181">
        <f t="shared" si="108"/>
        <v>0</v>
      </c>
      <c r="Q722" s="181">
        <f t="shared" si="108"/>
        <v>0</v>
      </c>
      <c r="R722" s="181">
        <f t="shared" si="108"/>
        <v>0</v>
      </c>
      <c r="S722" s="181">
        <f t="shared" si="108"/>
        <v>0</v>
      </c>
      <c r="T722" s="181">
        <f t="shared" si="108"/>
        <v>1962.80004882813</v>
      </c>
      <c r="U722" s="181" t="str">
        <f t="shared" si="108"/>
        <v>1389</v>
      </c>
      <c r="V722" s="181" t="str">
        <f t="shared" si="108"/>
        <v>40400311</v>
      </c>
      <c r="W722" s="360">
        <f t="shared" si="108"/>
        <v>0</v>
      </c>
      <c r="X722" s="355">
        <f t="shared" si="108"/>
        <v>3.2</v>
      </c>
      <c r="Y722" s="355">
        <f t="shared" si="108"/>
        <v>0</v>
      </c>
      <c r="Z722" s="355">
        <f t="shared" si="108"/>
        <v>0</v>
      </c>
      <c r="AA722" s="361">
        <f t="shared" si="108"/>
        <v>0</v>
      </c>
      <c r="AB722" s="182"/>
    </row>
    <row r="723" spans="1:28" s="75" customFormat="1">
      <c r="A723" s="181" t="str">
        <f t="shared" si="93"/>
        <v>NMED</v>
      </c>
      <c r="B723" s="366" t="str">
        <f t="shared" si="85"/>
        <v>35</v>
      </c>
      <c r="C723" s="181" t="str">
        <f t="shared" si="94"/>
        <v>3503902</v>
      </c>
      <c r="D723" s="181" t="str">
        <f>VLOOKUP(C723,fips_xref!$A$5:$B$16,2,FALSE)</f>
        <v>Rio Arriba_NonTribal</v>
      </c>
      <c r="E723" s="181" t="str">
        <f t="shared" ref="E723:AA723" si="109">E83</f>
        <v>039</v>
      </c>
      <c r="F723" s="181">
        <f t="shared" si="109"/>
        <v>1002</v>
      </c>
      <c r="G723" s="181" t="str">
        <f t="shared" si="109"/>
        <v>EQPT</v>
      </c>
      <c r="H723" s="181">
        <f t="shared" si="109"/>
        <v>32</v>
      </c>
      <c r="I723" s="181" t="str">
        <f t="shared" si="109"/>
        <v>Waukesha 7042GL</v>
      </c>
      <c r="J723" s="181">
        <f t="shared" si="109"/>
        <v>36.688339999999997</v>
      </c>
      <c r="K723" s="181">
        <f t="shared" si="109"/>
        <v>-107.399613</v>
      </c>
      <c r="L723" s="181" t="str">
        <f t="shared" si="109"/>
        <v>El Cedro Gas Treating Plant</v>
      </c>
      <c r="M723" s="181"/>
      <c r="N723" s="181">
        <f t="shared" si="109"/>
        <v>5.6631841659545898</v>
      </c>
      <c r="O723" s="181">
        <f t="shared" si="109"/>
        <v>840.36999511718795</v>
      </c>
      <c r="P723" s="181">
        <f t="shared" si="109"/>
        <v>28.4256477355957</v>
      </c>
      <c r="Q723" s="181">
        <f t="shared" si="109"/>
        <v>0.30480000000000002</v>
      </c>
      <c r="R723" s="181" t="str">
        <f t="shared" si="109"/>
        <v>Vertical</v>
      </c>
      <c r="S723" s="181">
        <f t="shared" si="109"/>
        <v>0</v>
      </c>
      <c r="T723" s="181">
        <f t="shared" si="109"/>
        <v>1972.5146484375</v>
      </c>
      <c r="U723" s="181" t="str">
        <f t="shared" si="109"/>
        <v>1389</v>
      </c>
      <c r="V723" s="181" t="str">
        <f t="shared" si="109"/>
        <v>20200254</v>
      </c>
      <c r="W723" s="360">
        <f t="shared" si="109"/>
        <v>10.1</v>
      </c>
      <c r="X723" s="355">
        <f t="shared" si="109"/>
        <v>0.9</v>
      </c>
      <c r="Y723" s="355">
        <f t="shared" si="109"/>
        <v>19.399999999999999</v>
      </c>
      <c r="Z723" s="355">
        <f t="shared" si="109"/>
        <v>0</v>
      </c>
      <c r="AA723" s="361">
        <f t="shared" si="109"/>
        <v>0.6</v>
      </c>
      <c r="AB723" s="182"/>
    </row>
    <row r="724" spans="1:28" s="75" customFormat="1">
      <c r="A724" s="181" t="str">
        <f t="shared" si="93"/>
        <v>NMED</v>
      </c>
      <c r="B724" s="366" t="str">
        <f t="shared" si="85"/>
        <v>35</v>
      </c>
      <c r="C724" s="181" t="str">
        <f t="shared" si="94"/>
        <v>3503902</v>
      </c>
      <c r="D724" s="181" t="str">
        <f>VLOOKUP(C724,fips_xref!$A$5:$B$16,2,FALSE)</f>
        <v>Rio Arriba_NonTribal</v>
      </c>
      <c r="E724" s="181" t="str">
        <f t="shared" ref="E724:AA724" si="110">E84</f>
        <v>039</v>
      </c>
      <c r="F724" s="181">
        <f t="shared" si="110"/>
        <v>1002</v>
      </c>
      <c r="G724" s="181" t="str">
        <f t="shared" si="110"/>
        <v>EQPT</v>
      </c>
      <c r="H724" s="181">
        <f t="shared" si="110"/>
        <v>33</v>
      </c>
      <c r="I724" s="181" t="str">
        <f t="shared" si="110"/>
        <v>Waukesha 7042GL</v>
      </c>
      <c r="J724" s="181">
        <f t="shared" si="110"/>
        <v>36.688339999999997</v>
      </c>
      <c r="K724" s="181">
        <f t="shared" si="110"/>
        <v>-107.399613</v>
      </c>
      <c r="L724" s="181" t="str">
        <f t="shared" si="110"/>
        <v>El Cedro Gas Treating Plant</v>
      </c>
      <c r="M724" s="181"/>
      <c r="N724" s="181">
        <f t="shared" si="110"/>
        <v>5.9954161643981898</v>
      </c>
      <c r="O724" s="181">
        <f t="shared" si="110"/>
        <v>625.92999267578102</v>
      </c>
      <c r="P724" s="181">
        <f t="shared" si="110"/>
        <v>88.014045715332003</v>
      </c>
      <c r="Q724" s="181">
        <f t="shared" si="110"/>
        <v>0.20421600000000001</v>
      </c>
      <c r="R724" s="181" t="str">
        <f t="shared" si="110"/>
        <v>Vertical</v>
      </c>
      <c r="S724" s="181">
        <f t="shared" si="110"/>
        <v>0</v>
      </c>
      <c r="T724" s="181">
        <f t="shared" si="110"/>
        <v>1972.5146484375</v>
      </c>
      <c r="U724" s="181" t="str">
        <f t="shared" si="110"/>
        <v>1389</v>
      </c>
      <c r="V724" s="181" t="str">
        <f t="shared" si="110"/>
        <v>20200253</v>
      </c>
      <c r="W724" s="360">
        <f t="shared" si="110"/>
        <v>16.100000000000001</v>
      </c>
      <c r="X724" s="355">
        <f t="shared" si="110"/>
        <v>10.6</v>
      </c>
      <c r="Y724" s="355">
        <f t="shared" si="110"/>
        <v>28.4</v>
      </c>
      <c r="Z724" s="355">
        <f t="shared" si="110"/>
        <v>0</v>
      </c>
      <c r="AA724" s="361">
        <f t="shared" si="110"/>
        <v>0.5</v>
      </c>
      <c r="AB724" s="182"/>
    </row>
    <row r="725" spans="1:28" s="75" customFormat="1">
      <c r="A725" s="181" t="str">
        <f t="shared" si="93"/>
        <v>NMED</v>
      </c>
      <c r="B725" s="366" t="str">
        <f t="shared" si="85"/>
        <v>35</v>
      </c>
      <c r="C725" s="181" t="str">
        <f t="shared" si="94"/>
        <v>3503902</v>
      </c>
      <c r="D725" s="181" t="str">
        <f>VLOOKUP(C725,fips_xref!$A$5:$B$16,2,FALSE)</f>
        <v>Rio Arriba_NonTribal</v>
      </c>
      <c r="E725" s="181" t="str">
        <f t="shared" ref="E725:AA725" si="111">E85</f>
        <v>039</v>
      </c>
      <c r="F725" s="181">
        <f t="shared" si="111"/>
        <v>1002</v>
      </c>
      <c r="G725" s="181" t="str">
        <f t="shared" si="111"/>
        <v>EQPT</v>
      </c>
      <c r="H725" s="181">
        <f t="shared" si="111"/>
        <v>41</v>
      </c>
      <c r="I725" s="181" t="str">
        <f t="shared" si="111"/>
        <v>Gas Heater</v>
      </c>
      <c r="J725" s="181">
        <f t="shared" si="111"/>
        <v>36.688338999999999</v>
      </c>
      <c r="K725" s="181">
        <f t="shared" si="111"/>
        <v>-107.399613</v>
      </c>
      <c r="L725" s="181" t="str">
        <f t="shared" si="111"/>
        <v>El Cedro Gas Treating Plant</v>
      </c>
      <c r="M725" s="181"/>
      <c r="N725" s="181">
        <f t="shared" si="111"/>
        <v>4.3434000015258798</v>
      </c>
      <c r="O725" s="181">
        <f t="shared" si="111"/>
        <v>588.71002197265602</v>
      </c>
      <c r="P725" s="181">
        <f t="shared" si="111"/>
        <v>1.85927999019623</v>
      </c>
      <c r="Q725" s="181">
        <f t="shared" si="111"/>
        <v>0.20421600000000001</v>
      </c>
      <c r="R725" s="181" t="str">
        <f t="shared" si="111"/>
        <v>Vertical</v>
      </c>
      <c r="S725" s="181">
        <f t="shared" si="111"/>
        <v>0</v>
      </c>
      <c r="T725" s="181">
        <f t="shared" si="111"/>
        <v>1972.51293945313</v>
      </c>
      <c r="U725" s="181" t="str">
        <f t="shared" si="111"/>
        <v>1389</v>
      </c>
      <c r="V725" s="181" t="str">
        <f t="shared" si="111"/>
        <v>31000404</v>
      </c>
      <c r="W725" s="360">
        <f t="shared" si="111"/>
        <v>0.3</v>
      </c>
      <c r="X725" s="355">
        <f t="shared" si="111"/>
        <v>0</v>
      </c>
      <c r="Y725" s="355">
        <f t="shared" si="111"/>
        <v>0.3</v>
      </c>
      <c r="Z725" s="355">
        <f t="shared" si="111"/>
        <v>0</v>
      </c>
      <c r="AA725" s="361">
        <f t="shared" si="111"/>
        <v>0</v>
      </c>
      <c r="AB725" s="182"/>
    </row>
    <row r="726" spans="1:28" s="75" customFormat="1">
      <c r="A726" s="181" t="str">
        <f t="shared" si="93"/>
        <v>NMED</v>
      </c>
      <c r="B726" s="366" t="str">
        <f t="shared" si="85"/>
        <v>35</v>
      </c>
      <c r="C726" s="181" t="str">
        <f t="shared" si="94"/>
        <v>3503902</v>
      </c>
      <c r="D726" s="181" t="str">
        <f>VLOOKUP(C726,fips_xref!$A$5:$B$16,2,FALSE)</f>
        <v>Rio Arriba_NonTribal</v>
      </c>
      <c r="E726" s="181" t="str">
        <f t="shared" ref="E726:AA726" si="112">E86</f>
        <v>039</v>
      </c>
      <c r="F726" s="181">
        <f t="shared" si="112"/>
        <v>1002</v>
      </c>
      <c r="G726" s="181" t="str">
        <f t="shared" si="112"/>
        <v>EQPT</v>
      </c>
      <c r="H726" s="181">
        <f t="shared" si="112"/>
        <v>50</v>
      </c>
      <c r="I726" s="181" t="str">
        <f t="shared" si="112"/>
        <v>Amine Storage Tank</v>
      </c>
      <c r="J726" s="181">
        <f t="shared" si="112"/>
        <v>36.689028</v>
      </c>
      <c r="K726" s="181">
        <f t="shared" si="112"/>
        <v>-107.40172200000001</v>
      </c>
      <c r="L726" s="181" t="str">
        <f t="shared" si="112"/>
        <v>El Cedro Gas Treating Plant</v>
      </c>
      <c r="M726" s="181"/>
      <c r="N726" s="181">
        <f t="shared" si="112"/>
        <v>0</v>
      </c>
      <c r="O726" s="181">
        <f t="shared" si="112"/>
        <v>0</v>
      </c>
      <c r="P726" s="181">
        <f t="shared" si="112"/>
        <v>0</v>
      </c>
      <c r="Q726" s="181">
        <f t="shared" si="112"/>
        <v>0</v>
      </c>
      <c r="R726" s="181">
        <f t="shared" si="112"/>
        <v>0</v>
      </c>
      <c r="S726" s="181">
        <f t="shared" si="112"/>
        <v>0</v>
      </c>
      <c r="T726" s="181">
        <f t="shared" si="112"/>
        <v>1962.80004882813</v>
      </c>
      <c r="U726" s="181" t="str">
        <f t="shared" si="112"/>
        <v>1389</v>
      </c>
      <c r="V726" s="181" t="str">
        <f t="shared" si="112"/>
        <v>40400314</v>
      </c>
      <c r="W726" s="360">
        <f t="shared" si="112"/>
        <v>0</v>
      </c>
      <c r="X726" s="355">
        <f t="shared" si="112"/>
        <v>1.5</v>
      </c>
      <c r="Y726" s="355">
        <f t="shared" si="112"/>
        <v>0</v>
      </c>
      <c r="Z726" s="355">
        <f t="shared" si="112"/>
        <v>0</v>
      </c>
      <c r="AA726" s="361">
        <f t="shared" si="112"/>
        <v>0</v>
      </c>
      <c r="AB726" s="182"/>
    </row>
    <row r="727" spans="1:28" s="75" customFormat="1">
      <c r="A727" s="181" t="str">
        <f t="shared" si="93"/>
        <v>NMED</v>
      </c>
      <c r="B727" s="366" t="str">
        <f t="shared" si="85"/>
        <v>35</v>
      </c>
      <c r="C727" s="181" t="str">
        <f t="shared" si="94"/>
        <v>3503902</v>
      </c>
      <c r="D727" s="181" t="str">
        <f>VLOOKUP(C727,fips_xref!$A$5:$B$16,2,FALSE)</f>
        <v>Rio Arriba_NonTribal</v>
      </c>
      <c r="E727" s="181" t="str">
        <f t="shared" ref="E727:AA727" si="113">E87</f>
        <v>039</v>
      </c>
      <c r="F727" s="181">
        <f t="shared" si="113"/>
        <v>1002</v>
      </c>
      <c r="G727" s="181" t="str">
        <f t="shared" si="113"/>
        <v>EQPT</v>
      </c>
      <c r="H727" s="181">
        <f t="shared" si="113"/>
        <v>51</v>
      </c>
      <c r="I727" s="181" t="str">
        <f t="shared" si="113"/>
        <v>Glycol Dehydrator Still Vent</v>
      </c>
      <c r="J727" s="181">
        <f t="shared" si="113"/>
        <v>36.688339999999997</v>
      </c>
      <c r="K727" s="181">
        <f t="shared" si="113"/>
        <v>-107.399613</v>
      </c>
      <c r="L727" s="181" t="str">
        <f t="shared" si="113"/>
        <v>El Cedro Gas Treating Plant</v>
      </c>
      <c r="M727" s="181"/>
      <c r="N727" s="181">
        <f t="shared" si="113"/>
        <v>0</v>
      </c>
      <c r="O727" s="181">
        <f t="shared" si="113"/>
        <v>0</v>
      </c>
      <c r="P727" s="181">
        <f t="shared" si="113"/>
        <v>0</v>
      </c>
      <c r="Q727" s="181">
        <f t="shared" si="113"/>
        <v>0</v>
      </c>
      <c r="R727" s="181">
        <f t="shared" si="113"/>
        <v>0</v>
      </c>
      <c r="S727" s="181">
        <f t="shared" si="113"/>
        <v>0</v>
      </c>
      <c r="T727" s="181">
        <f t="shared" si="113"/>
        <v>1972.5146484375</v>
      </c>
      <c r="U727" s="181" t="str">
        <f t="shared" si="113"/>
        <v>1389</v>
      </c>
      <c r="V727" s="181" t="str">
        <f t="shared" si="113"/>
        <v>31000227</v>
      </c>
      <c r="W727" s="360">
        <f t="shared" si="113"/>
        <v>0</v>
      </c>
      <c r="X727" s="355">
        <f t="shared" si="113"/>
        <v>3.3</v>
      </c>
      <c r="Y727" s="355">
        <f t="shared" si="113"/>
        <v>0</v>
      </c>
      <c r="Z727" s="355">
        <f t="shared" si="113"/>
        <v>0</v>
      </c>
      <c r="AA727" s="361">
        <f t="shared" si="113"/>
        <v>0</v>
      </c>
      <c r="AB727" s="182"/>
    </row>
    <row r="728" spans="1:28" s="75" customFormat="1">
      <c r="A728" s="181" t="str">
        <f t="shared" si="93"/>
        <v>NMED</v>
      </c>
      <c r="B728" s="366" t="str">
        <f t="shared" si="85"/>
        <v>35</v>
      </c>
      <c r="C728" s="181" t="str">
        <f t="shared" si="94"/>
        <v>3503902</v>
      </c>
      <c r="D728" s="181" t="str">
        <f>VLOOKUP(C728,fips_xref!$A$5:$B$16,2,FALSE)</f>
        <v>Rio Arriba_NonTribal</v>
      </c>
      <c r="E728" s="181" t="str">
        <f t="shared" ref="E728:AA728" si="114">E88</f>
        <v>039</v>
      </c>
      <c r="F728" s="181">
        <f t="shared" si="114"/>
        <v>1002</v>
      </c>
      <c r="G728" s="181" t="str">
        <f t="shared" si="114"/>
        <v>EQPT</v>
      </c>
      <c r="H728" s="181">
        <f t="shared" si="114"/>
        <v>58</v>
      </c>
      <c r="I728" s="181" t="str">
        <f t="shared" si="114"/>
        <v>Waukesha 7042GL</v>
      </c>
      <c r="J728" s="181">
        <f t="shared" si="114"/>
        <v>36.688339999999997</v>
      </c>
      <c r="K728" s="181">
        <f t="shared" si="114"/>
        <v>-107.399613</v>
      </c>
      <c r="L728" s="181" t="str">
        <f t="shared" si="114"/>
        <v>El Cedro Gas Treating Plant</v>
      </c>
      <c r="M728" s="181"/>
      <c r="N728" s="181">
        <f t="shared" si="114"/>
        <v>5.9954161643981898</v>
      </c>
      <c r="O728" s="181">
        <f t="shared" si="114"/>
        <v>625.92999267578102</v>
      </c>
      <c r="P728" s="181">
        <f t="shared" si="114"/>
        <v>88.014045715332003</v>
      </c>
      <c r="Q728" s="181">
        <f t="shared" si="114"/>
        <v>0.20421600000000001</v>
      </c>
      <c r="R728" s="181" t="str">
        <f t="shared" si="114"/>
        <v>Vertical</v>
      </c>
      <c r="S728" s="181">
        <f t="shared" si="114"/>
        <v>0</v>
      </c>
      <c r="T728" s="181">
        <f t="shared" si="114"/>
        <v>1972.5146484375</v>
      </c>
      <c r="U728" s="181" t="str">
        <f t="shared" si="114"/>
        <v>1389</v>
      </c>
      <c r="V728" s="181" t="str">
        <f t="shared" si="114"/>
        <v>20200253</v>
      </c>
      <c r="W728" s="360">
        <f t="shared" si="114"/>
        <v>16.5</v>
      </c>
      <c r="X728" s="355">
        <f t="shared" si="114"/>
        <v>10.8</v>
      </c>
      <c r="Y728" s="355">
        <f t="shared" si="114"/>
        <v>29</v>
      </c>
      <c r="Z728" s="355">
        <f t="shared" si="114"/>
        <v>0</v>
      </c>
      <c r="AA728" s="361">
        <f t="shared" si="114"/>
        <v>0.5</v>
      </c>
      <c r="AB728" s="182"/>
    </row>
    <row r="729" spans="1:28" s="75" customFormat="1">
      <c r="A729" s="181" t="str">
        <f t="shared" si="93"/>
        <v>NMED</v>
      </c>
      <c r="B729" s="366" t="str">
        <f t="shared" si="85"/>
        <v>35</v>
      </c>
      <c r="C729" s="181" t="str">
        <f t="shared" si="94"/>
        <v>3503902</v>
      </c>
      <c r="D729" s="181" t="str">
        <f>VLOOKUP(C729,fips_xref!$A$5:$B$16,2,FALSE)</f>
        <v>Rio Arriba_NonTribal</v>
      </c>
      <c r="E729" s="181" t="str">
        <f t="shared" ref="E729:AA729" si="115">E89</f>
        <v>039</v>
      </c>
      <c r="F729" s="181">
        <f t="shared" si="115"/>
        <v>1002</v>
      </c>
      <c r="G729" s="181" t="str">
        <f t="shared" si="115"/>
        <v>EQPT</v>
      </c>
      <c r="H729" s="181">
        <f t="shared" si="115"/>
        <v>59</v>
      </c>
      <c r="I729" s="181" t="str">
        <f t="shared" si="115"/>
        <v>Waukesha 7042GL</v>
      </c>
      <c r="J729" s="181">
        <f t="shared" si="115"/>
        <v>36.688339999999997</v>
      </c>
      <c r="K729" s="181">
        <f t="shared" si="115"/>
        <v>-107.399613</v>
      </c>
      <c r="L729" s="181" t="str">
        <f t="shared" si="115"/>
        <v>El Cedro Gas Treating Plant</v>
      </c>
      <c r="M729" s="181"/>
      <c r="N729" s="181">
        <f t="shared" si="115"/>
        <v>5.9954161643981898</v>
      </c>
      <c r="O729" s="181">
        <f t="shared" si="115"/>
        <v>625.92999267578102</v>
      </c>
      <c r="P729" s="181">
        <f t="shared" si="115"/>
        <v>88.014045715332003</v>
      </c>
      <c r="Q729" s="181">
        <f t="shared" si="115"/>
        <v>0.20421600000000001</v>
      </c>
      <c r="R729" s="181" t="str">
        <f t="shared" si="115"/>
        <v>Vertical</v>
      </c>
      <c r="S729" s="181">
        <f t="shared" si="115"/>
        <v>0</v>
      </c>
      <c r="T729" s="181">
        <f t="shared" si="115"/>
        <v>1972.5146484375</v>
      </c>
      <c r="U729" s="181" t="str">
        <f t="shared" si="115"/>
        <v>1389</v>
      </c>
      <c r="V729" s="181" t="str">
        <f t="shared" si="115"/>
        <v>20200253</v>
      </c>
      <c r="W729" s="360">
        <f t="shared" si="115"/>
        <v>1.6</v>
      </c>
      <c r="X729" s="355">
        <f t="shared" si="115"/>
        <v>1</v>
      </c>
      <c r="Y729" s="355">
        <f t="shared" si="115"/>
        <v>2.8</v>
      </c>
      <c r="Z729" s="355">
        <f t="shared" si="115"/>
        <v>0</v>
      </c>
      <c r="AA729" s="361">
        <f t="shared" si="115"/>
        <v>0</v>
      </c>
      <c r="AB729" s="182"/>
    </row>
    <row r="730" spans="1:28" s="75" customFormat="1" ht="26.4">
      <c r="A730" s="181" t="str">
        <f t="shared" si="93"/>
        <v>NMED</v>
      </c>
      <c r="B730" s="366" t="str">
        <f t="shared" si="85"/>
        <v>35</v>
      </c>
      <c r="C730" s="181" t="str">
        <f t="shared" si="94"/>
        <v>3503902</v>
      </c>
      <c r="D730" s="181" t="str">
        <f>VLOOKUP(C730,fips_xref!$A$5:$B$16,2,FALSE)</f>
        <v>Rio Arriba_NonTribal</v>
      </c>
      <c r="E730" s="181" t="str">
        <f t="shared" ref="E730:AA730" si="116">E90</f>
        <v>039</v>
      </c>
      <c r="F730" s="181">
        <f t="shared" si="116"/>
        <v>1002</v>
      </c>
      <c r="G730" s="181" t="str">
        <f t="shared" si="116"/>
        <v>EQPT</v>
      </c>
      <c r="H730" s="181">
        <f t="shared" si="116"/>
        <v>60</v>
      </c>
      <c r="I730" s="181" t="str">
        <f t="shared" si="116"/>
        <v>Retired - Gas Fire Stabilizer Reboiler</v>
      </c>
      <c r="J730" s="181">
        <f t="shared" si="116"/>
        <v>36.689028</v>
      </c>
      <c r="K730" s="181">
        <f t="shared" si="116"/>
        <v>-107.40172200000001</v>
      </c>
      <c r="L730" s="181" t="str">
        <f t="shared" si="116"/>
        <v>El Cedro Gas Treating Plant</v>
      </c>
      <c r="M730" s="181"/>
      <c r="N730" s="181">
        <f t="shared" si="116"/>
        <v>5.4864001274108896</v>
      </c>
      <c r="O730" s="181">
        <f t="shared" si="116"/>
        <v>588.71002197265602</v>
      </c>
      <c r="P730" s="181">
        <f t="shared" si="116"/>
        <v>1.85927999019623</v>
      </c>
      <c r="Q730" s="181">
        <f t="shared" si="116"/>
        <v>0.15240000000000001</v>
      </c>
      <c r="R730" s="181" t="str">
        <f t="shared" si="116"/>
        <v>Vertical</v>
      </c>
      <c r="S730" s="181">
        <f t="shared" si="116"/>
        <v>0</v>
      </c>
      <c r="T730" s="181">
        <f t="shared" si="116"/>
        <v>1962.80004882813</v>
      </c>
      <c r="U730" s="181" t="str">
        <f t="shared" si="116"/>
        <v>1389</v>
      </c>
      <c r="V730" s="181" t="str">
        <f t="shared" si="116"/>
        <v>31000404</v>
      </c>
      <c r="W730" s="360">
        <f t="shared" si="116"/>
        <v>0.2</v>
      </c>
      <c r="X730" s="355">
        <f t="shared" si="116"/>
        <v>0</v>
      </c>
      <c r="Y730" s="355">
        <f t="shared" si="116"/>
        <v>0.1</v>
      </c>
      <c r="Z730" s="355">
        <f t="shared" si="116"/>
        <v>0</v>
      </c>
      <c r="AA730" s="361">
        <f t="shared" si="116"/>
        <v>0</v>
      </c>
      <c r="AB730" s="182"/>
    </row>
    <row r="731" spans="1:28" s="75" customFormat="1">
      <c r="A731" s="181" t="str">
        <f t="shared" si="93"/>
        <v>NMED</v>
      </c>
      <c r="B731" s="366" t="str">
        <f t="shared" si="85"/>
        <v>35</v>
      </c>
      <c r="C731" s="181" t="str">
        <f t="shared" si="94"/>
        <v>3503902</v>
      </c>
      <c r="D731" s="181" t="str">
        <f>VLOOKUP(C731,fips_xref!$A$5:$B$16,2,FALSE)</f>
        <v>Rio Arriba_NonTribal</v>
      </c>
      <c r="E731" s="181" t="str">
        <f t="shared" ref="E731:AA731" si="117">E91</f>
        <v>039</v>
      </c>
      <c r="F731" s="181">
        <f t="shared" si="117"/>
        <v>1002</v>
      </c>
      <c r="G731" s="181" t="str">
        <f t="shared" si="117"/>
        <v>EQPT</v>
      </c>
      <c r="H731" s="181">
        <f t="shared" si="117"/>
        <v>68</v>
      </c>
      <c r="I731" s="181" t="str">
        <f t="shared" si="117"/>
        <v>Condensate Storage Tank</v>
      </c>
      <c r="J731" s="181">
        <f t="shared" si="117"/>
        <v>36.689028</v>
      </c>
      <c r="K731" s="181">
        <f t="shared" si="117"/>
        <v>-107.40172200000001</v>
      </c>
      <c r="L731" s="181" t="str">
        <f t="shared" si="117"/>
        <v>El Cedro Gas Treating Plant</v>
      </c>
      <c r="M731" s="181"/>
      <c r="N731" s="181">
        <f t="shared" si="117"/>
        <v>0</v>
      </c>
      <c r="O731" s="181">
        <f t="shared" si="117"/>
        <v>0</v>
      </c>
      <c r="P731" s="181">
        <f t="shared" si="117"/>
        <v>0</v>
      </c>
      <c r="Q731" s="181">
        <f t="shared" si="117"/>
        <v>0</v>
      </c>
      <c r="R731" s="181">
        <f t="shared" si="117"/>
        <v>0</v>
      </c>
      <c r="S731" s="181">
        <f t="shared" si="117"/>
        <v>0</v>
      </c>
      <c r="T731" s="181">
        <f t="shared" si="117"/>
        <v>1962.80004882813</v>
      </c>
      <c r="U731" s="181" t="str">
        <f t="shared" si="117"/>
        <v>1389</v>
      </c>
      <c r="V731" s="181" t="str">
        <f t="shared" si="117"/>
        <v>40400311</v>
      </c>
      <c r="W731" s="360">
        <f t="shared" si="117"/>
        <v>0</v>
      </c>
      <c r="X731" s="355">
        <f t="shared" si="117"/>
        <v>4</v>
      </c>
      <c r="Y731" s="355">
        <f t="shared" si="117"/>
        <v>0</v>
      </c>
      <c r="Z731" s="355">
        <f t="shared" si="117"/>
        <v>0</v>
      </c>
      <c r="AA731" s="361">
        <f t="shared" si="117"/>
        <v>0</v>
      </c>
      <c r="AB731" s="182"/>
    </row>
    <row r="732" spans="1:28" s="75" customFormat="1">
      <c r="A732" s="181" t="str">
        <f t="shared" si="93"/>
        <v>NMED</v>
      </c>
      <c r="B732" s="366" t="str">
        <f t="shared" si="85"/>
        <v>35</v>
      </c>
      <c r="C732" s="181" t="str">
        <f t="shared" si="94"/>
        <v>3503902</v>
      </c>
      <c r="D732" s="181" t="str">
        <f>VLOOKUP(C732,fips_xref!$A$5:$B$16,2,FALSE)</f>
        <v>Rio Arriba_NonTribal</v>
      </c>
      <c r="E732" s="181" t="str">
        <f t="shared" ref="E732:AA732" si="118">E92</f>
        <v>039</v>
      </c>
      <c r="F732" s="181">
        <f t="shared" si="118"/>
        <v>1002</v>
      </c>
      <c r="G732" s="181" t="str">
        <f t="shared" si="118"/>
        <v>RPNT</v>
      </c>
      <c r="H732" s="181">
        <f t="shared" si="118"/>
        <v>3</v>
      </c>
      <c r="I732" s="181" t="str">
        <f t="shared" si="118"/>
        <v>Fugitive Equipment Leaks</v>
      </c>
      <c r="J732" s="181">
        <f t="shared" si="118"/>
        <v>36.689028</v>
      </c>
      <c r="K732" s="181">
        <f t="shared" si="118"/>
        <v>-107.40172200000001</v>
      </c>
      <c r="L732" s="181" t="str">
        <f t="shared" si="118"/>
        <v>El Cedro Gas Treating Plant</v>
      </c>
      <c r="M732" s="181"/>
      <c r="N732" s="181">
        <f t="shared" si="118"/>
        <v>0</v>
      </c>
      <c r="O732" s="181">
        <f t="shared" si="118"/>
        <v>0</v>
      </c>
      <c r="P732" s="181">
        <f t="shared" si="118"/>
        <v>0</v>
      </c>
      <c r="Q732" s="181">
        <f t="shared" si="118"/>
        <v>0</v>
      </c>
      <c r="R732" s="181">
        <f t="shared" si="118"/>
        <v>0</v>
      </c>
      <c r="S732" s="181">
        <f t="shared" si="118"/>
        <v>0</v>
      </c>
      <c r="T732" s="181">
        <f t="shared" si="118"/>
        <v>1962.80004882813</v>
      </c>
      <c r="U732" s="181" t="str">
        <f t="shared" si="118"/>
        <v>1389</v>
      </c>
      <c r="V732" s="181" t="str">
        <f t="shared" si="118"/>
        <v>31088811</v>
      </c>
      <c r="W732" s="360">
        <f t="shared" si="118"/>
        <v>0</v>
      </c>
      <c r="X732" s="355">
        <f t="shared" si="118"/>
        <v>0.3</v>
      </c>
      <c r="Y732" s="355">
        <f t="shared" si="118"/>
        <v>0</v>
      </c>
      <c r="Z732" s="355">
        <f t="shared" si="118"/>
        <v>0</v>
      </c>
      <c r="AA732" s="361">
        <f t="shared" si="118"/>
        <v>0</v>
      </c>
      <c r="AB732" s="182"/>
    </row>
    <row r="733" spans="1:28" s="75" customFormat="1">
      <c r="A733" s="181" t="str">
        <f t="shared" si="93"/>
        <v>NMED</v>
      </c>
      <c r="B733" s="366" t="str">
        <f t="shared" si="85"/>
        <v>35</v>
      </c>
      <c r="C733" s="181" t="str">
        <f t="shared" si="94"/>
        <v>3503902</v>
      </c>
      <c r="D733" s="181" t="str">
        <f>VLOOKUP(C733,fips_xref!$A$5:$B$16,2,FALSE)</f>
        <v>Rio Arriba_NonTribal</v>
      </c>
      <c r="E733" s="181" t="str">
        <f t="shared" ref="E733:AA733" si="119">E93</f>
        <v>039</v>
      </c>
      <c r="F733" s="181">
        <f t="shared" si="119"/>
        <v>1002</v>
      </c>
      <c r="G733" s="181" t="str">
        <f t="shared" si="119"/>
        <v>RPNT</v>
      </c>
      <c r="H733" s="181">
        <f t="shared" si="119"/>
        <v>5</v>
      </c>
      <c r="I733" s="181" t="str">
        <f t="shared" si="119"/>
        <v>Start-up, Shutdown, &amp; Maintenance</v>
      </c>
      <c r="J733" s="181">
        <f t="shared" si="119"/>
        <v>36.689028</v>
      </c>
      <c r="K733" s="181">
        <f t="shared" si="119"/>
        <v>-107.40172200000001</v>
      </c>
      <c r="L733" s="181" t="str">
        <f t="shared" si="119"/>
        <v>El Cedro Gas Treating Plant</v>
      </c>
      <c r="M733" s="181"/>
      <c r="N733" s="181">
        <f t="shared" si="119"/>
        <v>0</v>
      </c>
      <c r="O733" s="181">
        <f t="shared" si="119"/>
        <v>0</v>
      </c>
      <c r="P733" s="181">
        <f t="shared" si="119"/>
        <v>0</v>
      </c>
      <c r="Q733" s="181">
        <f t="shared" si="119"/>
        <v>0</v>
      </c>
      <c r="R733" s="181">
        <f t="shared" si="119"/>
        <v>0</v>
      </c>
      <c r="S733" s="181">
        <f t="shared" si="119"/>
        <v>0</v>
      </c>
      <c r="T733" s="181">
        <f t="shared" si="119"/>
        <v>1962.80004882813</v>
      </c>
      <c r="U733" s="181" t="str">
        <f t="shared" si="119"/>
        <v>1389</v>
      </c>
      <c r="V733" s="181" t="str">
        <f t="shared" si="119"/>
        <v>31088811</v>
      </c>
      <c r="W733" s="360">
        <f t="shared" si="119"/>
        <v>0</v>
      </c>
      <c r="X733" s="355">
        <f t="shared" si="119"/>
        <v>5.3</v>
      </c>
      <c r="Y733" s="355">
        <f t="shared" si="119"/>
        <v>0</v>
      </c>
      <c r="Z733" s="355">
        <f t="shared" si="119"/>
        <v>0</v>
      </c>
      <c r="AA733" s="361">
        <f t="shared" si="119"/>
        <v>0</v>
      </c>
      <c r="AB733" s="182"/>
    </row>
    <row r="734" spans="1:28" s="75" customFormat="1">
      <c r="A734" s="181" t="str">
        <f t="shared" si="93"/>
        <v>NMED</v>
      </c>
      <c r="B734" s="366" t="str">
        <f t="shared" si="85"/>
        <v>35</v>
      </c>
      <c r="C734" s="181" t="str">
        <f t="shared" si="94"/>
        <v>3503902</v>
      </c>
      <c r="D734" s="181" t="str">
        <f>VLOOKUP(C734,fips_xref!$A$5:$B$16,2,FALSE)</f>
        <v>Rio Arriba_NonTribal</v>
      </c>
      <c r="E734" s="181" t="str">
        <f t="shared" ref="E734:AA734" si="120">E94</f>
        <v>039</v>
      </c>
      <c r="F734" s="181">
        <f t="shared" si="120"/>
        <v>1006</v>
      </c>
      <c r="G734" s="181" t="str">
        <f t="shared" si="120"/>
        <v>EQPT</v>
      </c>
      <c r="H734" s="181">
        <f t="shared" si="120"/>
        <v>1</v>
      </c>
      <c r="I734" s="181" t="str">
        <f t="shared" si="120"/>
        <v>Waukesha 7042GL</v>
      </c>
      <c r="J734" s="181">
        <f t="shared" si="120"/>
        <v>36.835746</v>
      </c>
      <c r="K734" s="181">
        <f t="shared" si="120"/>
        <v>-107.419014</v>
      </c>
      <c r="L734" s="181" t="str">
        <f t="shared" si="120"/>
        <v>31-6 CDP Compressor Station</v>
      </c>
      <c r="M734" s="181"/>
      <c r="N734" s="181">
        <f t="shared" si="120"/>
        <v>6.7055997848510698</v>
      </c>
      <c r="O734" s="181">
        <f t="shared" si="120"/>
        <v>645.36999511718795</v>
      </c>
      <c r="P734" s="181">
        <f t="shared" si="120"/>
        <v>47.317150115966797</v>
      </c>
      <c r="Q734" s="181">
        <f t="shared" si="120"/>
        <v>0.31089600000000001</v>
      </c>
      <c r="R734" s="181" t="str">
        <f t="shared" si="120"/>
        <v>Vertical</v>
      </c>
      <c r="S734" s="181">
        <f t="shared" si="120"/>
        <v>0</v>
      </c>
      <c r="T734" s="181">
        <f t="shared" si="120"/>
        <v>1956.64099121094</v>
      </c>
      <c r="U734" s="181" t="str">
        <f t="shared" si="120"/>
        <v>1389</v>
      </c>
      <c r="V734" s="181" t="str">
        <f t="shared" si="120"/>
        <v>20200254</v>
      </c>
      <c r="W734" s="360">
        <f t="shared" si="120"/>
        <v>11.2</v>
      </c>
      <c r="X734" s="355">
        <f t="shared" si="120"/>
        <v>2.5</v>
      </c>
      <c r="Y734" s="355">
        <f t="shared" si="120"/>
        <v>2.5</v>
      </c>
      <c r="Z734" s="355">
        <f t="shared" si="120"/>
        <v>0</v>
      </c>
      <c r="AA734" s="361">
        <f t="shared" si="120"/>
        <v>0.5</v>
      </c>
      <c r="AB734" s="182"/>
    </row>
    <row r="735" spans="1:28" s="75" customFormat="1">
      <c r="A735" s="181" t="str">
        <f t="shared" si="93"/>
        <v>NMED</v>
      </c>
      <c r="B735" s="366" t="str">
        <f t="shared" si="85"/>
        <v>35</v>
      </c>
      <c r="C735" s="181" t="str">
        <f t="shared" si="94"/>
        <v>3503902</v>
      </c>
      <c r="D735" s="181" t="str">
        <f>VLOOKUP(C735,fips_xref!$A$5:$B$16,2,FALSE)</f>
        <v>Rio Arriba_NonTribal</v>
      </c>
      <c r="E735" s="181" t="str">
        <f t="shared" ref="E735:AA735" si="121">E95</f>
        <v>039</v>
      </c>
      <c r="F735" s="181">
        <f t="shared" si="121"/>
        <v>1006</v>
      </c>
      <c r="G735" s="181" t="str">
        <f t="shared" si="121"/>
        <v>EQPT</v>
      </c>
      <c r="H735" s="181">
        <f t="shared" si="121"/>
        <v>2</v>
      </c>
      <c r="I735" s="181" t="str">
        <f t="shared" si="121"/>
        <v>Waukesha 7042GL</v>
      </c>
      <c r="J735" s="181">
        <f t="shared" si="121"/>
        <v>36.835746</v>
      </c>
      <c r="K735" s="181">
        <f t="shared" si="121"/>
        <v>-107.419014</v>
      </c>
      <c r="L735" s="181" t="str">
        <f t="shared" si="121"/>
        <v>31-6 CDP Compressor Station</v>
      </c>
      <c r="M735" s="181"/>
      <c r="N735" s="181">
        <f t="shared" si="121"/>
        <v>6.7055997848510698</v>
      </c>
      <c r="O735" s="181">
        <f t="shared" si="121"/>
        <v>645.36999511718795</v>
      </c>
      <c r="P735" s="181">
        <f t="shared" si="121"/>
        <v>47.317150115966797</v>
      </c>
      <c r="Q735" s="181">
        <f t="shared" si="121"/>
        <v>0.31089600000000001</v>
      </c>
      <c r="R735" s="181" t="str">
        <f t="shared" si="121"/>
        <v>Vertical</v>
      </c>
      <c r="S735" s="181">
        <f t="shared" si="121"/>
        <v>0</v>
      </c>
      <c r="T735" s="181">
        <f t="shared" si="121"/>
        <v>1956.64099121094</v>
      </c>
      <c r="U735" s="181" t="str">
        <f t="shared" si="121"/>
        <v>1389</v>
      </c>
      <c r="V735" s="181" t="str">
        <f t="shared" si="121"/>
        <v>20200254</v>
      </c>
      <c r="W735" s="360">
        <f t="shared" si="121"/>
        <v>11.6</v>
      </c>
      <c r="X735" s="355">
        <f t="shared" si="121"/>
        <v>12.8</v>
      </c>
      <c r="Y735" s="355">
        <f t="shared" si="121"/>
        <v>34.299999999999997</v>
      </c>
      <c r="Z735" s="355">
        <f t="shared" si="121"/>
        <v>0</v>
      </c>
      <c r="AA735" s="361">
        <f t="shared" si="121"/>
        <v>0.5</v>
      </c>
      <c r="AB735" s="182"/>
    </row>
    <row r="736" spans="1:28" s="75" customFormat="1">
      <c r="A736" s="181" t="str">
        <f t="shared" si="93"/>
        <v>NMED</v>
      </c>
      <c r="B736" s="366" t="str">
        <f t="shared" si="85"/>
        <v>35</v>
      </c>
      <c r="C736" s="181" t="str">
        <f t="shared" si="94"/>
        <v>3503902</v>
      </c>
      <c r="D736" s="181" t="str">
        <f>VLOOKUP(C736,fips_xref!$A$5:$B$16,2,FALSE)</f>
        <v>Rio Arriba_NonTribal</v>
      </c>
      <c r="E736" s="181" t="str">
        <f t="shared" ref="E736:AA736" si="122">E96</f>
        <v>039</v>
      </c>
      <c r="F736" s="181">
        <f t="shared" si="122"/>
        <v>1006</v>
      </c>
      <c r="G736" s="181" t="str">
        <f t="shared" si="122"/>
        <v>EQPT</v>
      </c>
      <c r="H736" s="181">
        <f t="shared" si="122"/>
        <v>3</v>
      </c>
      <c r="I736" s="181" t="str">
        <f t="shared" si="122"/>
        <v>Waukesha 7042GL</v>
      </c>
      <c r="J736" s="181">
        <f t="shared" si="122"/>
        <v>36.835746</v>
      </c>
      <c r="K736" s="181">
        <f t="shared" si="122"/>
        <v>-107.419014</v>
      </c>
      <c r="L736" s="181" t="str">
        <f t="shared" si="122"/>
        <v>31-6 CDP Compressor Station</v>
      </c>
      <c r="M736" s="181"/>
      <c r="N736" s="181">
        <f t="shared" si="122"/>
        <v>6.7055997848510698</v>
      </c>
      <c r="O736" s="181">
        <f t="shared" si="122"/>
        <v>645.36999511718795</v>
      </c>
      <c r="P736" s="181">
        <f t="shared" si="122"/>
        <v>47.317150115966797</v>
      </c>
      <c r="Q736" s="181">
        <f t="shared" si="122"/>
        <v>0.31089600000000001</v>
      </c>
      <c r="R736" s="181" t="str">
        <f t="shared" si="122"/>
        <v>Vertical</v>
      </c>
      <c r="S736" s="181">
        <f t="shared" si="122"/>
        <v>0</v>
      </c>
      <c r="T736" s="181">
        <f t="shared" si="122"/>
        <v>1956.64099121094</v>
      </c>
      <c r="U736" s="181" t="str">
        <f t="shared" si="122"/>
        <v>1389</v>
      </c>
      <c r="V736" s="181" t="str">
        <f t="shared" si="122"/>
        <v>20200254</v>
      </c>
      <c r="W736" s="360">
        <f t="shared" si="122"/>
        <v>0.1</v>
      </c>
      <c r="X736" s="355">
        <f t="shared" si="122"/>
        <v>0.1</v>
      </c>
      <c r="Y736" s="355">
        <f t="shared" si="122"/>
        <v>0.2</v>
      </c>
      <c r="Z736" s="355">
        <f t="shared" si="122"/>
        <v>0</v>
      </c>
      <c r="AA736" s="361">
        <f t="shared" si="122"/>
        <v>0</v>
      </c>
      <c r="AB736" s="182"/>
    </row>
    <row r="737" spans="1:28" s="75" customFormat="1">
      <c r="A737" s="181" t="str">
        <f t="shared" si="93"/>
        <v>NMED</v>
      </c>
      <c r="B737" s="366" t="str">
        <f t="shared" si="85"/>
        <v>35</v>
      </c>
      <c r="C737" s="181" t="str">
        <f t="shared" si="94"/>
        <v>3503902</v>
      </c>
      <c r="D737" s="181" t="str">
        <f>VLOOKUP(C737,fips_xref!$A$5:$B$16,2,FALSE)</f>
        <v>Rio Arriba_NonTribal</v>
      </c>
      <c r="E737" s="181" t="str">
        <f t="shared" ref="E737:AA737" si="123">E97</f>
        <v>039</v>
      </c>
      <c r="F737" s="181">
        <f t="shared" si="123"/>
        <v>1006</v>
      </c>
      <c r="G737" s="181" t="str">
        <f t="shared" si="123"/>
        <v>EQPT</v>
      </c>
      <c r="H737" s="181">
        <f t="shared" si="123"/>
        <v>5</v>
      </c>
      <c r="I737" s="181" t="str">
        <f t="shared" si="123"/>
        <v>Waukesha 7042GL</v>
      </c>
      <c r="J737" s="181">
        <f t="shared" si="123"/>
        <v>36.835746</v>
      </c>
      <c r="K737" s="181">
        <f t="shared" si="123"/>
        <v>-107.419014</v>
      </c>
      <c r="L737" s="181" t="str">
        <f t="shared" si="123"/>
        <v>31-6 CDP Compressor Station</v>
      </c>
      <c r="M737" s="181"/>
      <c r="N737" s="181">
        <f t="shared" si="123"/>
        <v>6.7055997848510698</v>
      </c>
      <c r="O737" s="181">
        <f t="shared" si="123"/>
        <v>645.36999511718795</v>
      </c>
      <c r="P737" s="181">
        <f t="shared" si="123"/>
        <v>47.317150115966797</v>
      </c>
      <c r="Q737" s="181">
        <f t="shared" si="123"/>
        <v>0.31089600000000001</v>
      </c>
      <c r="R737" s="181" t="str">
        <f t="shared" si="123"/>
        <v>Vertical</v>
      </c>
      <c r="S737" s="181">
        <f t="shared" si="123"/>
        <v>0</v>
      </c>
      <c r="T737" s="181">
        <f t="shared" si="123"/>
        <v>1956.64099121094</v>
      </c>
      <c r="U737" s="181" t="str">
        <f t="shared" si="123"/>
        <v>1389</v>
      </c>
      <c r="V737" s="181" t="str">
        <f t="shared" si="123"/>
        <v>20200254</v>
      </c>
      <c r="W737" s="360">
        <f t="shared" si="123"/>
        <v>10.4</v>
      </c>
      <c r="X737" s="355">
        <f t="shared" si="123"/>
        <v>2.2999999999999998</v>
      </c>
      <c r="Y737" s="355">
        <f t="shared" si="123"/>
        <v>2.2999999999999998</v>
      </c>
      <c r="Z737" s="355">
        <f t="shared" si="123"/>
        <v>0</v>
      </c>
      <c r="AA737" s="361">
        <f t="shared" si="123"/>
        <v>0.5</v>
      </c>
      <c r="AB737" s="182"/>
    </row>
    <row r="738" spans="1:28" s="75" customFormat="1">
      <c r="A738" s="181" t="str">
        <f t="shared" si="93"/>
        <v>NMED</v>
      </c>
      <c r="B738" s="366" t="str">
        <f t="shared" si="85"/>
        <v>35</v>
      </c>
      <c r="C738" s="181" t="str">
        <f t="shared" si="94"/>
        <v>3503902</v>
      </c>
      <c r="D738" s="181" t="str">
        <f>VLOOKUP(C738,fips_xref!$A$5:$B$16,2,FALSE)</f>
        <v>Rio Arriba_NonTribal</v>
      </c>
      <c r="E738" s="181" t="str">
        <f t="shared" ref="E738:AA738" si="124">E98</f>
        <v>039</v>
      </c>
      <c r="F738" s="181">
        <f t="shared" si="124"/>
        <v>1006</v>
      </c>
      <c r="G738" s="181" t="str">
        <f t="shared" si="124"/>
        <v>EQPT</v>
      </c>
      <c r="H738" s="181">
        <f t="shared" si="124"/>
        <v>6</v>
      </c>
      <c r="I738" s="181" t="str">
        <f t="shared" si="124"/>
        <v>Waukesha 7042GL</v>
      </c>
      <c r="J738" s="181">
        <f t="shared" si="124"/>
        <v>36.835746</v>
      </c>
      <c r="K738" s="181">
        <f t="shared" si="124"/>
        <v>-107.419014</v>
      </c>
      <c r="L738" s="181" t="str">
        <f t="shared" si="124"/>
        <v>31-6 CDP Compressor Station</v>
      </c>
      <c r="M738" s="181"/>
      <c r="N738" s="181">
        <f t="shared" si="124"/>
        <v>6.7055997848510698</v>
      </c>
      <c r="O738" s="181">
        <f t="shared" si="124"/>
        <v>645.36999511718795</v>
      </c>
      <c r="P738" s="181">
        <f t="shared" si="124"/>
        <v>47.317150115966797</v>
      </c>
      <c r="Q738" s="181">
        <f t="shared" si="124"/>
        <v>0.31089600000000001</v>
      </c>
      <c r="R738" s="181" t="str">
        <f t="shared" si="124"/>
        <v>Vertical</v>
      </c>
      <c r="S738" s="181">
        <f t="shared" si="124"/>
        <v>0</v>
      </c>
      <c r="T738" s="181">
        <f t="shared" si="124"/>
        <v>1956.64099121094</v>
      </c>
      <c r="U738" s="181" t="str">
        <f t="shared" si="124"/>
        <v>1389</v>
      </c>
      <c r="V738" s="181" t="str">
        <f t="shared" si="124"/>
        <v>20200254</v>
      </c>
      <c r="W738" s="360">
        <f t="shared" si="124"/>
        <v>9.1</v>
      </c>
      <c r="X738" s="355">
        <f t="shared" si="124"/>
        <v>2</v>
      </c>
      <c r="Y738" s="355">
        <f t="shared" si="124"/>
        <v>2</v>
      </c>
      <c r="Z738" s="355">
        <f t="shared" si="124"/>
        <v>0</v>
      </c>
      <c r="AA738" s="361">
        <f t="shared" si="124"/>
        <v>0.4</v>
      </c>
      <c r="AB738" s="182"/>
    </row>
    <row r="739" spans="1:28" s="75" customFormat="1">
      <c r="A739" s="181" t="str">
        <f t="shared" si="93"/>
        <v>NMED</v>
      </c>
      <c r="B739" s="366" t="str">
        <f t="shared" si="85"/>
        <v>35</v>
      </c>
      <c r="C739" s="181" t="str">
        <f t="shared" si="94"/>
        <v>3503902</v>
      </c>
      <c r="D739" s="181" t="str">
        <f>VLOOKUP(C739,fips_xref!$A$5:$B$16,2,FALSE)</f>
        <v>Rio Arriba_NonTribal</v>
      </c>
      <c r="E739" s="181" t="str">
        <f t="shared" ref="E739:AA739" si="125">E99</f>
        <v>039</v>
      </c>
      <c r="F739" s="181">
        <f t="shared" si="125"/>
        <v>1006</v>
      </c>
      <c r="G739" s="181" t="str">
        <f t="shared" si="125"/>
        <v>EQPT</v>
      </c>
      <c r="H739" s="181">
        <f t="shared" si="125"/>
        <v>7</v>
      </c>
      <c r="I739" s="181" t="str">
        <f t="shared" si="125"/>
        <v>Waukesha 7042GL</v>
      </c>
      <c r="J739" s="181">
        <f t="shared" si="125"/>
        <v>36.835746</v>
      </c>
      <c r="K739" s="181">
        <f t="shared" si="125"/>
        <v>-107.419014</v>
      </c>
      <c r="L739" s="181" t="str">
        <f t="shared" si="125"/>
        <v>31-6 CDP Compressor Station</v>
      </c>
      <c r="M739" s="181"/>
      <c r="N739" s="181">
        <f t="shared" si="125"/>
        <v>6.7055997848510698</v>
      </c>
      <c r="O739" s="181">
        <f t="shared" si="125"/>
        <v>645.36999511718795</v>
      </c>
      <c r="P739" s="181">
        <f t="shared" si="125"/>
        <v>47.317150115966797</v>
      </c>
      <c r="Q739" s="181">
        <f t="shared" si="125"/>
        <v>0.31089600000000001</v>
      </c>
      <c r="R739" s="181" t="str">
        <f t="shared" si="125"/>
        <v>Vertical</v>
      </c>
      <c r="S739" s="181">
        <f t="shared" si="125"/>
        <v>0</v>
      </c>
      <c r="T739" s="181">
        <f t="shared" si="125"/>
        <v>1956.64099121094</v>
      </c>
      <c r="U739" s="181" t="str">
        <f t="shared" si="125"/>
        <v>1389</v>
      </c>
      <c r="V739" s="181" t="str">
        <f t="shared" si="125"/>
        <v>20200254</v>
      </c>
      <c r="W739" s="360">
        <f t="shared" si="125"/>
        <v>11.2</v>
      </c>
      <c r="X739" s="355">
        <f t="shared" si="125"/>
        <v>2.5</v>
      </c>
      <c r="Y739" s="355">
        <f t="shared" si="125"/>
        <v>2.5</v>
      </c>
      <c r="Z739" s="355">
        <f t="shared" si="125"/>
        <v>0</v>
      </c>
      <c r="AA739" s="361">
        <f t="shared" si="125"/>
        <v>0.5</v>
      </c>
      <c r="AB739" s="182"/>
    </row>
    <row r="740" spans="1:28" s="75" customFormat="1">
      <c r="A740" s="181" t="str">
        <f t="shared" si="93"/>
        <v>NMED</v>
      </c>
      <c r="B740" s="366" t="str">
        <f t="shared" si="85"/>
        <v>35</v>
      </c>
      <c r="C740" s="181" t="str">
        <f t="shared" si="94"/>
        <v>3503902</v>
      </c>
      <c r="D740" s="181" t="str">
        <f>VLOOKUP(C740,fips_xref!$A$5:$B$16,2,FALSE)</f>
        <v>Rio Arriba_NonTribal</v>
      </c>
      <c r="E740" s="181" t="str">
        <f t="shared" ref="E740:AA740" si="126">E100</f>
        <v>039</v>
      </c>
      <c r="F740" s="181">
        <f t="shared" si="126"/>
        <v>1006</v>
      </c>
      <c r="G740" s="181" t="str">
        <f t="shared" si="126"/>
        <v>EQPT</v>
      </c>
      <c r="H740" s="181">
        <f t="shared" si="126"/>
        <v>11</v>
      </c>
      <c r="I740" s="181" t="str">
        <f t="shared" si="126"/>
        <v>Waukesha 7042GL</v>
      </c>
      <c r="J740" s="181">
        <f t="shared" si="126"/>
        <v>36.835746</v>
      </c>
      <c r="K740" s="181">
        <f t="shared" si="126"/>
        <v>-107.419014</v>
      </c>
      <c r="L740" s="181" t="str">
        <f t="shared" si="126"/>
        <v>31-6 CDP Compressor Station</v>
      </c>
      <c r="M740" s="181"/>
      <c r="N740" s="181">
        <f t="shared" si="126"/>
        <v>6.7055997848510698</v>
      </c>
      <c r="O740" s="181">
        <f t="shared" si="126"/>
        <v>645.36999511718795</v>
      </c>
      <c r="P740" s="181">
        <f t="shared" si="126"/>
        <v>45.720001220703097</v>
      </c>
      <c r="Q740" s="181">
        <f t="shared" si="126"/>
        <v>0.313944</v>
      </c>
      <c r="R740" s="181" t="str">
        <f t="shared" si="126"/>
        <v>Vertical</v>
      </c>
      <c r="S740" s="181">
        <f t="shared" si="126"/>
        <v>0</v>
      </c>
      <c r="T740" s="181">
        <f t="shared" si="126"/>
        <v>1956.64099121094</v>
      </c>
      <c r="U740" s="181" t="str">
        <f t="shared" si="126"/>
        <v>1389</v>
      </c>
      <c r="V740" s="181" t="str">
        <f t="shared" si="126"/>
        <v>20200254</v>
      </c>
      <c r="W740" s="360">
        <f t="shared" si="126"/>
        <v>11.5</v>
      </c>
      <c r="X740" s="355">
        <f t="shared" si="126"/>
        <v>12.8</v>
      </c>
      <c r="Y740" s="355">
        <f t="shared" si="126"/>
        <v>34</v>
      </c>
      <c r="Z740" s="355">
        <f t="shared" si="126"/>
        <v>0</v>
      </c>
      <c r="AA740" s="361">
        <f t="shared" si="126"/>
        <v>0.5</v>
      </c>
      <c r="AB740" s="182"/>
    </row>
    <row r="741" spans="1:28" s="75" customFormat="1">
      <c r="A741" s="181" t="str">
        <f t="shared" si="93"/>
        <v>NMED</v>
      </c>
      <c r="B741" s="366" t="str">
        <f t="shared" si="85"/>
        <v>35</v>
      </c>
      <c r="C741" s="181" t="str">
        <f t="shared" si="94"/>
        <v>3503902</v>
      </c>
      <c r="D741" s="181" t="str">
        <f>VLOOKUP(C741,fips_xref!$A$5:$B$16,2,FALSE)</f>
        <v>Rio Arriba_NonTribal</v>
      </c>
      <c r="E741" s="181" t="str">
        <f t="shared" ref="E741:AA741" si="127">E101</f>
        <v>039</v>
      </c>
      <c r="F741" s="181">
        <f t="shared" si="127"/>
        <v>1006</v>
      </c>
      <c r="G741" s="181" t="str">
        <f t="shared" si="127"/>
        <v>EQPT</v>
      </c>
      <c r="H741" s="181">
        <f t="shared" si="127"/>
        <v>18</v>
      </c>
      <c r="I741" s="181" t="str">
        <f t="shared" si="127"/>
        <v>Waukesha 7042GL</v>
      </c>
      <c r="J741" s="181">
        <f t="shared" si="127"/>
        <v>36.835746</v>
      </c>
      <c r="K741" s="181">
        <f t="shared" si="127"/>
        <v>-107.419014</v>
      </c>
      <c r="L741" s="181" t="str">
        <f t="shared" si="127"/>
        <v>31-6 CDP Compressor Station</v>
      </c>
      <c r="M741" s="181"/>
      <c r="N741" s="181">
        <f t="shared" si="127"/>
        <v>6.7055997848510698</v>
      </c>
      <c r="O741" s="181">
        <f t="shared" si="127"/>
        <v>645.36999511718795</v>
      </c>
      <c r="P741" s="181">
        <f t="shared" si="127"/>
        <v>47.317150115966797</v>
      </c>
      <c r="Q741" s="181">
        <f t="shared" si="127"/>
        <v>0.31089600000000001</v>
      </c>
      <c r="R741" s="181" t="str">
        <f t="shared" si="127"/>
        <v>Vertical</v>
      </c>
      <c r="S741" s="181">
        <f t="shared" si="127"/>
        <v>0</v>
      </c>
      <c r="T741" s="181">
        <f t="shared" si="127"/>
        <v>1956.64099121094</v>
      </c>
      <c r="U741" s="181" t="str">
        <f t="shared" si="127"/>
        <v>1389</v>
      </c>
      <c r="V741" s="181" t="str">
        <f t="shared" si="127"/>
        <v>20200254</v>
      </c>
      <c r="W741" s="360">
        <f t="shared" si="127"/>
        <v>11.3</v>
      </c>
      <c r="X741" s="355">
        <f t="shared" si="127"/>
        <v>2.5</v>
      </c>
      <c r="Y741" s="355">
        <f t="shared" si="127"/>
        <v>2.2999999999999998</v>
      </c>
      <c r="Z741" s="355">
        <f t="shared" si="127"/>
        <v>0</v>
      </c>
      <c r="AA741" s="361">
        <f t="shared" si="127"/>
        <v>0.5</v>
      </c>
      <c r="AB741" s="182"/>
    </row>
    <row r="742" spans="1:28" s="75" customFormat="1">
      <c r="A742" s="181" t="str">
        <f t="shared" si="93"/>
        <v>NMED</v>
      </c>
      <c r="B742" s="366" t="str">
        <f t="shared" si="85"/>
        <v>35</v>
      </c>
      <c r="C742" s="181" t="str">
        <f t="shared" si="94"/>
        <v>3503902</v>
      </c>
      <c r="D742" s="181" t="str">
        <f>VLOOKUP(C742,fips_xref!$A$5:$B$16,2,FALSE)</f>
        <v>Rio Arriba_NonTribal</v>
      </c>
      <c r="E742" s="181" t="str">
        <f t="shared" ref="E742:AA742" si="128">E102</f>
        <v>039</v>
      </c>
      <c r="F742" s="181">
        <f t="shared" si="128"/>
        <v>1006</v>
      </c>
      <c r="G742" s="181" t="str">
        <f t="shared" si="128"/>
        <v>EQPT</v>
      </c>
      <c r="H742" s="181">
        <f t="shared" si="128"/>
        <v>20</v>
      </c>
      <c r="I742" s="181" t="str">
        <f t="shared" si="128"/>
        <v>Waukesha 7042GL</v>
      </c>
      <c r="J742" s="181">
        <f t="shared" si="128"/>
        <v>36.835746</v>
      </c>
      <c r="K742" s="181">
        <f t="shared" si="128"/>
        <v>-107.419014</v>
      </c>
      <c r="L742" s="181" t="str">
        <f t="shared" si="128"/>
        <v>31-6 CDP Compressor Station</v>
      </c>
      <c r="M742" s="181"/>
      <c r="N742" s="181">
        <f t="shared" si="128"/>
        <v>6.7055997848510698</v>
      </c>
      <c r="O742" s="181">
        <f t="shared" si="128"/>
        <v>645.36999511718795</v>
      </c>
      <c r="P742" s="181">
        <f t="shared" si="128"/>
        <v>47.317150115966797</v>
      </c>
      <c r="Q742" s="181">
        <f t="shared" si="128"/>
        <v>0.31089600000000001</v>
      </c>
      <c r="R742" s="181" t="str">
        <f t="shared" si="128"/>
        <v>Vertical</v>
      </c>
      <c r="S742" s="181">
        <f t="shared" si="128"/>
        <v>0</v>
      </c>
      <c r="T742" s="181">
        <f t="shared" si="128"/>
        <v>1956.64099121094</v>
      </c>
      <c r="U742" s="181" t="str">
        <f t="shared" si="128"/>
        <v>1389</v>
      </c>
      <c r="V742" s="181" t="str">
        <f t="shared" si="128"/>
        <v>20200254</v>
      </c>
      <c r="W742" s="360">
        <f t="shared" si="128"/>
        <v>11.6</v>
      </c>
      <c r="X742" s="355">
        <f t="shared" si="128"/>
        <v>2.6</v>
      </c>
      <c r="Y742" s="355">
        <f t="shared" si="128"/>
        <v>2.4</v>
      </c>
      <c r="Z742" s="355">
        <f t="shared" si="128"/>
        <v>0</v>
      </c>
      <c r="AA742" s="361">
        <f t="shared" si="128"/>
        <v>0.5</v>
      </c>
      <c r="AB742" s="182"/>
    </row>
    <row r="743" spans="1:28" s="75" customFormat="1">
      <c r="A743" s="181" t="str">
        <f t="shared" si="93"/>
        <v>NMED</v>
      </c>
      <c r="B743" s="366" t="str">
        <f t="shared" si="85"/>
        <v>35</v>
      </c>
      <c r="C743" s="181" t="str">
        <f t="shared" si="94"/>
        <v>3503902</v>
      </c>
      <c r="D743" s="181" t="str">
        <f>VLOOKUP(C743,fips_xref!$A$5:$B$16,2,FALSE)</f>
        <v>Rio Arriba_NonTribal</v>
      </c>
      <c r="E743" s="181" t="str">
        <f t="shared" ref="E743:AA743" si="129">E103</f>
        <v>039</v>
      </c>
      <c r="F743" s="181">
        <f t="shared" si="129"/>
        <v>1006</v>
      </c>
      <c r="G743" s="181" t="str">
        <f t="shared" si="129"/>
        <v>EQPT</v>
      </c>
      <c r="H743" s="181">
        <f t="shared" si="129"/>
        <v>21</v>
      </c>
      <c r="I743" s="181" t="str">
        <f t="shared" si="129"/>
        <v>Waukesha 7042GL</v>
      </c>
      <c r="J743" s="181">
        <f t="shared" si="129"/>
        <v>36.835746</v>
      </c>
      <c r="K743" s="181">
        <f t="shared" si="129"/>
        <v>-107.419014</v>
      </c>
      <c r="L743" s="181" t="str">
        <f t="shared" si="129"/>
        <v>31-6 CDP Compressor Station</v>
      </c>
      <c r="M743" s="181"/>
      <c r="N743" s="181">
        <f t="shared" si="129"/>
        <v>6.7055997848510698</v>
      </c>
      <c r="O743" s="181">
        <f t="shared" si="129"/>
        <v>645.36999511718795</v>
      </c>
      <c r="P743" s="181">
        <f t="shared" si="129"/>
        <v>47.317150115966797</v>
      </c>
      <c r="Q743" s="181">
        <f t="shared" si="129"/>
        <v>0.31089600000000001</v>
      </c>
      <c r="R743" s="181" t="str">
        <f t="shared" si="129"/>
        <v>Vertical</v>
      </c>
      <c r="S743" s="181">
        <f t="shared" si="129"/>
        <v>0</v>
      </c>
      <c r="T743" s="181">
        <f t="shared" si="129"/>
        <v>1956.64099121094</v>
      </c>
      <c r="U743" s="181" t="str">
        <f t="shared" si="129"/>
        <v>1389</v>
      </c>
      <c r="V743" s="181" t="str">
        <f t="shared" si="129"/>
        <v>20200254</v>
      </c>
      <c r="W743" s="360">
        <f t="shared" si="129"/>
        <v>11.6</v>
      </c>
      <c r="X743" s="355">
        <f t="shared" si="129"/>
        <v>12.9</v>
      </c>
      <c r="Y743" s="355">
        <f t="shared" si="129"/>
        <v>34.299999999999997</v>
      </c>
      <c r="Z743" s="355">
        <f t="shared" si="129"/>
        <v>0</v>
      </c>
      <c r="AA743" s="361">
        <f t="shared" si="129"/>
        <v>0.5</v>
      </c>
      <c r="AB743" s="182"/>
    </row>
    <row r="744" spans="1:28" s="75" customFormat="1">
      <c r="A744" s="181" t="str">
        <f t="shared" si="93"/>
        <v>NMED</v>
      </c>
      <c r="B744" s="366" t="str">
        <f t="shared" si="85"/>
        <v>35</v>
      </c>
      <c r="C744" s="181" t="str">
        <f t="shared" si="94"/>
        <v>3503902</v>
      </c>
      <c r="D744" s="181" t="str">
        <f>VLOOKUP(C744,fips_xref!$A$5:$B$16,2,FALSE)</f>
        <v>Rio Arriba_NonTribal</v>
      </c>
      <c r="E744" s="181" t="str">
        <f t="shared" ref="E744:AA744" si="130">E104</f>
        <v>039</v>
      </c>
      <c r="F744" s="181">
        <f t="shared" si="130"/>
        <v>1006</v>
      </c>
      <c r="G744" s="181" t="str">
        <f t="shared" si="130"/>
        <v>EQPT</v>
      </c>
      <c r="H744" s="181">
        <f t="shared" si="130"/>
        <v>22</v>
      </c>
      <c r="I744" s="181" t="str">
        <f t="shared" si="130"/>
        <v>Waukesha 7042GL</v>
      </c>
      <c r="J744" s="181">
        <f t="shared" si="130"/>
        <v>36.835746</v>
      </c>
      <c r="K744" s="181">
        <f t="shared" si="130"/>
        <v>-107.419014</v>
      </c>
      <c r="L744" s="181" t="str">
        <f t="shared" si="130"/>
        <v>31-6 CDP Compressor Station</v>
      </c>
      <c r="M744" s="181"/>
      <c r="N744" s="181">
        <f t="shared" si="130"/>
        <v>6.7055997848510698</v>
      </c>
      <c r="O744" s="181">
        <f t="shared" si="130"/>
        <v>645.36999511718795</v>
      </c>
      <c r="P744" s="181">
        <f t="shared" si="130"/>
        <v>47.317150115966797</v>
      </c>
      <c r="Q744" s="181">
        <f t="shared" si="130"/>
        <v>0.31089600000000001</v>
      </c>
      <c r="R744" s="181" t="str">
        <f t="shared" si="130"/>
        <v>Vertical</v>
      </c>
      <c r="S744" s="181">
        <f t="shared" si="130"/>
        <v>0</v>
      </c>
      <c r="T744" s="181">
        <f t="shared" si="130"/>
        <v>1956.64099121094</v>
      </c>
      <c r="U744" s="181" t="str">
        <f t="shared" si="130"/>
        <v>1389</v>
      </c>
      <c r="V744" s="181" t="str">
        <f t="shared" si="130"/>
        <v>20200254</v>
      </c>
      <c r="W744" s="360">
        <f t="shared" si="130"/>
        <v>11.3</v>
      </c>
      <c r="X744" s="355">
        <f t="shared" si="130"/>
        <v>12.6</v>
      </c>
      <c r="Y744" s="355">
        <f t="shared" si="130"/>
        <v>33.6</v>
      </c>
      <c r="Z744" s="355">
        <f t="shared" si="130"/>
        <v>0</v>
      </c>
      <c r="AA744" s="361">
        <f t="shared" si="130"/>
        <v>0.5</v>
      </c>
      <c r="AB744" s="182"/>
    </row>
    <row r="745" spans="1:28" s="75" customFormat="1">
      <c r="A745" s="181" t="str">
        <f t="shared" si="93"/>
        <v>NMED</v>
      </c>
      <c r="B745" s="366" t="str">
        <f t="shared" si="85"/>
        <v>35</v>
      </c>
      <c r="C745" s="181" t="str">
        <f t="shared" si="94"/>
        <v>3503902</v>
      </c>
      <c r="D745" s="181" t="str">
        <f>VLOOKUP(C745,fips_xref!$A$5:$B$16,2,FALSE)</f>
        <v>Rio Arriba_NonTribal</v>
      </c>
      <c r="E745" s="181" t="str">
        <f t="shared" ref="E745:AA745" si="131">E105</f>
        <v>039</v>
      </c>
      <c r="F745" s="181">
        <f t="shared" si="131"/>
        <v>1006</v>
      </c>
      <c r="G745" s="181" t="str">
        <f t="shared" si="131"/>
        <v>EQPT</v>
      </c>
      <c r="H745" s="181">
        <f t="shared" si="131"/>
        <v>24</v>
      </c>
      <c r="I745" s="181" t="str">
        <f t="shared" si="131"/>
        <v>Waukesha 7042 GL</v>
      </c>
      <c r="J745" s="181">
        <f t="shared" si="131"/>
        <v>36.836111000000002</v>
      </c>
      <c r="K745" s="181">
        <f t="shared" si="131"/>
        <v>-107.42</v>
      </c>
      <c r="L745" s="181" t="str">
        <f t="shared" si="131"/>
        <v>31-6 CDP Compressor Station</v>
      </c>
      <c r="M745" s="181"/>
      <c r="N745" s="181">
        <f t="shared" si="131"/>
        <v>6.7055997848510698</v>
      </c>
      <c r="O745" s="181">
        <f t="shared" si="131"/>
        <v>645.36999511718795</v>
      </c>
      <c r="P745" s="181">
        <f t="shared" si="131"/>
        <v>47.317150115966797</v>
      </c>
      <c r="Q745" s="181">
        <f t="shared" si="131"/>
        <v>0.31089600000000001</v>
      </c>
      <c r="R745" s="181" t="str">
        <f t="shared" si="131"/>
        <v>Vertical</v>
      </c>
      <c r="S745" s="181">
        <f t="shared" si="131"/>
        <v>0</v>
      </c>
      <c r="T745" s="181">
        <f t="shared" si="131"/>
        <v>1956.71166992188</v>
      </c>
      <c r="U745" s="181" t="str">
        <f t="shared" si="131"/>
        <v>1389</v>
      </c>
      <c r="V745" s="181" t="str">
        <f t="shared" si="131"/>
        <v>20200254</v>
      </c>
      <c r="W745" s="360">
        <f t="shared" si="131"/>
        <v>11.3</v>
      </c>
      <c r="X745" s="355">
        <f t="shared" si="131"/>
        <v>2.5</v>
      </c>
      <c r="Y745" s="355">
        <f t="shared" si="131"/>
        <v>2.2999999999999998</v>
      </c>
      <c r="Z745" s="355">
        <f t="shared" si="131"/>
        <v>0</v>
      </c>
      <c r="AA745" s="361">
        <f t="shared" si="131"/>
        <v>0.5</v>
      </c>
      <c r="AB745" s="182"/>
    </row>
    <row r="746" spans="1:28" s="75" customFormat="1">
      <c r="A746" s="181" t="str">
        <f t="shared" si="93"/>
        <v>NMED</v>
      </c>
      <c r="B746" s="366" t="str">
        <f t="shared" si="85"/>
        <v>35</v>
      </c>
      <c r="C746" s="181" t="str">
        <f t="shared" si="94"/>
        <v>3503902</v>
      </c>
      <c r="D746" s="181" t="str">
        <f>VLOOKUP(C746,fips_xref!$A$5:$B$16,2,FALSE)</f>
        <v>Rio Arriba_NonTribal</v>
      </c>
      <c r="E746" s="181" t="str">
        <f t="shared" ref="E746:AA746" si="132">E106</f>
        <v>039</v>
      </c>
      <c r="F746" s="181">
        <f t="shared" si="132"/>
        <v>1006</v>
      </c>
      <c r="G746" s="181" t="str">
        <f t="shared" si="132"/>
        <v>EQPT</v>
      </c>
      <c r="H746" s="181">
        <f t="shared" si="132"/>
        <v>25</v>
      </c>
      <c r="I746" s="181" t="str">
        <f t="shared" si="132"/>
        <v>TEG Dehydrator Still Vent 12mmcf/d</v>
      </c>
      <c r="J746" s="181">
        <f t="shared" si="132"/>
        <v>36.836111000000002</v>
      </c>
      <c r="K746" s="181">
        <f t="shared" si="132"/>
        <v>-107.42</v>
      </c>
      <c r="L746" s="181" t="str">
        <f t="shared" si="132"/>
        <v>31-6 CDP Compressor Station</v>
      </c>
      <c r="M746" s="181"/>
      <c r="N746" s="181">
        <f t="shared" si="132"/>
        <v>0</v>
      </c>
      <c r="O746" s="181">
        <f t="shared" si="132"/>
        <v>0</v>
      </c>
      <c r="P746" s="181">
        <f t="shared" si="132"/>
        <v>0</v>
      </c>
      <c r="Q746" s="181">
        <f t="shared" si="132"/>
        <v>0</v>
      </c>
      <c r="R746" s="181">
        <f t="shared" si="132"/>
        <v>0</v>
      </c>
      <c r="S746" s="181">
        <f t="shared" si="132"/>
        <v>0</v>
      </c>
      <c r="T746" s="181">
        <f t="shared" si="132"/>
        <v>1956.71166992188</v>
      </c>
      <c r="U746" s="181" t="str">
        <f t="shared" si="132"/>
        <v>1389</v>
      </c>
      <c r="V746" s="181" t="str">
        <f t="shared" si="132"/>
        <v>31000227</v>
      </c>
      <c r="W746" s="360">
        <f t="shared" si="132"/>
        <v>0</v>
      </c>
      <c r="X746" s="355">
        <f t="shared" si="132"/>
        <v>5.4</v>
      </c>
      <c r="Y746" s="355">
        <f t="shared" si="132"/>
        <v>0</v>
      </c>
      <c r="Z746" s="355">
        <f t="shared" si="132"/>
        <v>0</v>
      </c>
      <c r="AA746" s="361">
        <f t="shared" si="132"/>
        <v>0</v>
      </c>
      <c r="AB746" s="182"/>
    </row>
    <row r="747" spans="1:28" s="75" customFormat="1">
      <c r="A747" s="181" t="str">
        <f t="shared" si="93"/>
        <v>NMED</v>
      </c>
      <c r="B747" s="366" t="str">
        <f t="shared" si="85"/>
        <v>35</v>
      </c>
      <c r="C747" s="181" t="str">
        <f t="shared" si="94"/>
        <v>3503902</v>
      </c>
      <c r="D747" s="181" t="str">
        <f>VLOOKUP(C747,fips_xref!$A$5:$B$16,2,FALSE)</f>
        <v>Rio Arriba_NonTribal</v>
      </c>
      <c r="E747" s="181" t="str">
        <f t="shared" ref="E747:AA747" si="133">E107</f>
        <v>039</v>
      </c>
      <c r="F747" s="181">
        <f t="shared" si="133"/>
        <v>1006</v>
      </c>
      <c r="G747" s="181" t="str">
        <f t="shared" si="133"/>
        <v>EQPT</v>
      </c>
      <c r="H747" s="181">
        <f t="shared" si="133"/>
        <v>26</v>
      </c>
      <c r="I747" s="181" t="str">
        <f t="shared" si="133"/>
        <v>Waukesha 7042 GL</v>
      </c>
      <c r="J747" s="181">
        <f t="shared" si="133"/>
        <v>36.836111000000002</v>
      </c>
      <c r="K747" s="181">
        <f t="shared" si="133"/>
        <v>-107.42</v>
      </c>
      <c r="L747" s="181" t="str">
        <f t="shared" si="133"/>
        <v>31-6 CDP Compressor Station</v>
      </c>
      <c r="M747" s="181"/>
      <c r="N747" s="181">
        <f t="shared" si="133"/>
        <v>6.7055997848510698</v>
      </c>
      <c r="O747" s="181">
        <f t="shared" si="133"/>
        <v>645.36999511718795</v>
      </c>
      <c r="P747" s="181">
        <f t="shared" si="133"/>
        <v>45.720001220703097</v>
      </c>
      <c r="Q747" s="181">
        <f t="shared" si="133"/>
        <v>0.30480000000000002</v>
      </c>
      <c r="R747" s="181" t="str">
        <f t="shared" si="133"/>
        <v>Vertical</v>
      </c>
      <c r="S747" s="181">
        <f t="shared" si="133"/>
        <v>0</v>
      </c>
      <c r="T747" s="181">
        <f t="shared" si="133"/>
        <v>1956.71166992188</v>
      </c>
      <c r="U747" s="181" t="str">
        <f t="shared" si="133"/>
        <v>1389</v>
      </c>
      <c r="V747" s="181" t="str">
        <f t="shared" si="133"/>
        <v>20200254</v>
      </c>
      <c r="W747" s="360">
        <f t="shared" si="133"/>
        <v>11.4</v>
      </c>
      <c r="X747" s="355">
        <f t="shared" si="133"/>
        <v>12.7</v>
      </c>
      <c r="Y747" s="355">
        <f t="shared" si="133"/>
        <v>33.9</v>
      </c>
      <c r="Z747" s="355">
        <f t="shared" si="133"/>
        <v>0</v>
      </c>
      <c r="AA747" s="361">
        <f t="shared" si="133"/>
        <v>0.5</v>
      </c>
      <c r="AB747" s="182"/>
    </row>
    <row r="748" spans="1:28" s="75" customFormat="1">
      <c r="A748" s="181" t="str">
        <f t="shared" si="93"/>
        <v>NMED</v>
      </c>
      <c r="B748" s="366" t="str">
        <f t="shared" si="85"/>
        <v>35</v>
      </c>
      <c r="C748" s="181" t="str">
        <f t="shared" si="94"/>
        <v>3503902</v>
      </c>
      <c r="D748" s="181" t="str">
        <f>VLOOKUP(C748,fips_xref!$A$5:$B$16,2,FALSE)</f>
        <v>Rio Arriba_NonTribal</v>
      </c>
      <c r="E748" s="181" t="str">
        <f t="shared" ref="E748:AA748" si="134">E108</f>
        <v>039</v>
      </c>
      <c r="F748" s="181">
        <f t="shared" si="134"/>
        <v>1006</v>
      </c>
      <c r="G748" s="181" t="str">
        <f t="shared" si="134"/>
        <v>EQPT</v>
      </c>
      <c r="H748" s="181">
        <f t="shared" si="134"/>
        <v>29</v>
      </c>
      <c r="I748" s="181" t="str">
        <f t="shared" si="134"/>
        <v>Dehydrator Reboiler</v>
      </c>
      <c r="J748" s="181">
        <f t="shared" si="134"/>
        <v>36.836111000000002</v>
      </c>
      <c r="K748" s="181">
        <f t="shared" si="134"/>
        <v>-107.42</v>
      </c>
      <c r="L748" s="181" t="str">
        <f t="shared" si="134"/>
        <v>31-6 CDP Compressor Station</v>
      </c>
      <c r="M748" s="181"/>
      <c r="N748" s="181">
        <f t="shared" si="134"/>
        <v>5.7912001609802202</v>
      </c>
      <c r="O748" s="181">
        <f t="shared" si="134"/>
        <v>588.71002197265602</v>
      </c>
      <c r="P748" s="181">
        <f t="shared" si="134"/>
        <v>1.85927999019623</v>
      </c>
      <c r="Q748" s="181">
        <f t="shared" si="134"/>
        <v>0.25298399999999999</v>
      </c>
      <c r="R748" s="181" t="str">
        <f t="shared" si="134"/>
        <v>Vertical</v>
      </c>
      <c r="S748" s="181">
        <f t="shared" si="134"/>
        <v>0</v>
      </c>
      <c r="T748" s="181">
        <f t="shared" si="134"/>
        <v>1956.71166992188</v>
      </c>
      <c r="U748" s="181" t="str">
        <f t="shared" si="134"/>
        <v>1389</v>
      </c>
      <c r="V748" s="181" t="str">
        <f t="shared" si="134"/>
        <v>31000228</v>
      </c>
      <c r="W748" s="360">
        <f t="shared" si="134"/>
        <v>0.2</v>
      </c>
      <c r="X748" s="355">
        <f t="shared" si="134"/>
        <v>0</v>
      </c>
      <c r="Y748" s="355">
        <f t="shared" si="134"/>
        <v>0.1</v>
      </c>
      <c r="Z748" s="355">
        <f t="shared" si="134"/>
        <v>0</v>
      </c>
      <c r="AA748" s="361">
        <f t="shared" si="134"/>
        <v>0</v>
      </c>
      <c r="AB748" s="182"/>
    </row>
    <row r="749" spans="1:28" s="75" customFormat="1">
      <c r="A749" s="181" t="str">
        <f t="shared" si="93"/>
        <v>NMED</v>
      </c>
      <c r="B749" s="366" t="str">
        <f t="shared" si="85"/>
        <v>35</v>
      </c>
      <c r="C749" s="181" t="str">
        <f t="shared" si="94"/>
        <v>3503902</v>
      </c>
      <c r="D749" s="181" t="str">
        <f>VLOOKUP(C749,fips_xref!$A$5:$B$16,2,FALSE)</f>
        <v>Rio Arriba_NonTribal</v>
      </c>
      <c r="E749" s="181" t="str">
        <f t="shared" ref="E749:AA749" si="135">E109</f>
        <v>039</v>
      </c>
      <c r="F749" s="181">
        <f t="shared" si="135"/>
        <v>1006</v>
      </c>
      <c r="G749" s="181" t="str">
        <f t="shared" si="135"/>
        <v>EQPT</v>
      </c>
      <c r="H749" s="181">
        <f t="shared" si="135"/>
        <v>30</v>
      </c>
      <c r="I749" s="181" t="str">
        <f t="shared" si="135"/>
        <v>TEG Dehydrator Still Vent 12mmcf/d</v>
      </c>
      <c r="J749" s="181">
        <f t="shared" si="135"/>
        <v>36.836111000000002</v>
      </c>
      <c r="K749" s="181">
        <f t="shared" si="135"/>
        <v>-107.42</v>
      </c>
      <c r="L749" s="181" t="str">
        <f t="shared" si="135"/>
        <v>31-6 CDP Compressor Station</v>
      </c>
      <c r="M749" s="181"/>
      <c r="N749" s="181">
        <f t="shared" si="135"/>
        <v>0</v>
      </c>
      <c r="O749" s="181">
        <f t="shared" si="135"/>
        <v>0</v>
      </c>
      <c r="P749" s="181">
        <f t="shared" si="135"/>
        <v>0</v>
      </c>
      <c r="Q749" s="181">
        <f t="shared" si="135"/>
        <v>0</v>
      </c>
      <c r="R749" s="181">
        <f t="shared" si="135"/>
        <v>0</v>
      </c>
      <c r="S749" s="181">
        <f t="shared" si="135"/>
        <v>0</v>
      </c>
      <c r="T749" s="181">
        <f t="shared" si="135"/>
        <v>1956.71166992188</v>
      </c>
      <c r="U749" s="181" t="str">
        <f t="shared" si="135"/>
        <v>1389</v>
      </c>
      <c r="V749" s="181" t="str">
        <f t="shared" si="135"/>
        <v>31000227</v>
      </c>
      <c r="W749" s="360">
        <f t="shared" si="135"/>
        <v>0</v>
      </c>
      <c r="X749" s="355">
        <f t="shared" si="135"/>
        <v>4.5999999999999996</v>
      </c>
      <c r="Y749" s="355">
        <f t="shared" si="135"/>
        <v>0</v>
      </c>
      <c r="Z749" s="355">
        <f t="shared" si="135"/>
        <v>0</v>
      </c>
      <c r="AA749" s="361">
        <f t="shared" si="135"/>
        <v>0</v>
      </c>
      <c r="AB749" s="182"/>
    </row>
    <row r="750" spans="1:28" s="75" customFormat="1">
      <c r="A750" s="181" t="str">
        <f t="shared" si="93"/>
        <v>NMED</v>
      </c>
      <c r="B750" s="366" t="str">
        <f t="shared" si="85"/>
        <v>35</v>
      </c>
      <c r="C750" s="181" t="str">
        <f t="shared" si="94"/>
        <v>3503902</v>
      </c>
      <c r="D750" s="181" t="str">
        <f>VLOOKUP(C750,fips_xref!$A$5:$B$16,2,FALSE)</f>
        <v>Rio Arriba_NonTribal</v>
      </c>
      <c r="E750" s="181" t="str">
        <f t="shared" ref="E750:AA750" si="136">E110</f>
        <v>039</v>
      </c>
      <c r="F750" s="181">
        <f t="shared" si="136"/>
        <v>1006</v>
      </c>
      <c r="G750" s="181" t="str">
        <f t="shared" si="136"/>
        <v>EQPT</v>
      </c>
      <c r="H750" s="181">
        <f t="shared" si="136"/>
        <v>31</v>
      </c>
      <c r="I750" s="181" t="str">
        <f t="shared" si="136"/>
        <v>Dehydrator Reboiler</v>
      </c>
      <c r="J750" s="181">
        <f t="shared" si="136"/>
        <v>36.836111000000002</v>
      </c>
      <c r="K750" s="181">
        <f t="shared" si="136"/>
        <v>-107.42</v>
      </c>
      <c r="L750" s="181" t="str">
        <f t="shared" si="136"/>
        <v>31-6 CDP Compressor Station</v>
      </c>
      <c r="M750" s="181"/>
      <c r="N750" s="181">
        <f t="shared" si="136"/>
        <v>5.7912001609802202</v>
      </c>
      <c r="O750" s="181">
        <f t="shared" si="136"/>
        <v>588.71002197265602</v>
      </c>
      <c r="P750" s="181">
        <f t="shared" si="136"/>
        <v>1.85927999019623</v>
      </c>
      <c r="Q750" s="181">
        <f t="shared" si="136"/>
        <v>0.25298399999999999</v>
      </c>
      <c r="R750" s="181" t="str">
        <f t="shared" si="136"/>
        <v>Vertical</v>
      </c>
      <c r="S750" s="181">
        <f t="shared" si="136"/>
        <v>0</v>
      </c>
      <c r="T750" s="181">
        <f t="shared" si="136"/>
        <v>1956.71166992188</v>
      </c>
      <c r="U750" s="181" t="str">
        <f t="shared" si="136"/>
        <v>1389</v>
      </c>
      <c r="V750" s="181" t="str">
        <f t="shared" si="136"/>
        <v>31000228</v>
      </c>
      <c r="W750" s="360">
        <f t="shared" si="136"/>
        <v>0.2</v>
      </c>
      <c r="X750" s="355">
        <f t="shared" si="136"/>
        <v>0</v>
      </c>
      <c r="Y750" s="355">
        <f t="shared" si="136"/>
        <v>0.1</v>
      </c>
      <c r="Z750" s="355">
        <f t="shared" si="136"/>
        <v>0</v>
      </c>
      <c r="AA750" s="361">
        <f t="shared" si="136"/>
        <v>0</v>
      </c>
      <c r="AB750" s="182"/>
    </row>
    <row r="751" spans="1:28" s="75" customFormat="1">
      <c r="A751" s="181" t="str">
        <f t="shared" si="93"/>
        <v>NMED</v>
      </c>
      <c r="B751" s="366" t="str">
        <f t="shared" si="85"/>
        <v>35</v>
      </c>
      <c r="C751" s="181" t="str">
        <f t="shared" si="94"/>
        <v>3503902</v>
      </c>
      <c r="D751" s="181" t="str">
        <f>VLOOKUP(C751,fips_xref!$A$5:$B$16,2,FALSE)</f>
        <v>Rio Arriba_NonTribal</v>
      </c>
      <c r="E751" s="181" t="str">
        <f t="shared" ref="E751:AA751" si="137">E111</f>
        <v>039</v>
      </c>
      <c r="F751" s="181">
        <f t="shared" si="137"/>
        <v>1006</v>
      </c>
      <c r="G751" s="181" t="str">
        <f t="shared" si="137"/>
        <v>EQPT</v>
      </c>
      <c r="H751" s="181">
        <f t="shared" si="137"/>
        <v>32</v>
      </c>
      <c r="I751" s="181" t="str">
        <f t="shared" si="137"/>
        <v>TEG Dehydrator Still Vent 12mmcf/d</v>
      </c>
      <c r="J751" s="181">
        <f t="shared" si="137"/>
        <v>36.836111000000002</v>
      </c>
      <c r="K751" s="181">
        <f t="shared" si="137"/>
        <v>-107.42</v>
      </c>
      <c r="L751" s="181" t="str">
        <f t="shared" si="137"/>
        <v>31-6 CDP Compressor Station</v>
      </c>
      <c r="M751" s="181"/>
      <c r="N751" s="181">
        <f t="shared" si="137"/>
        <v>0</v>
      </c>
      <c r="O751" s="181">
        <f t="shared" si="137"/>
        <v>0</v>
      </c>
      <c r="P751" s="181">
        <f t="shared" si="137"/>
        <v>0</v>
      </c>
      <c r="Q751" s="181">
        <f t="shared" si="137"/>
        <v>0</v>
      </c>
      <c r="R751" s="181">
        <f t="shared" si="137"/>
        <v>0</v>
      </c>
      <c r="S751" s="181">
        <f t="shared" si="137"/>
        <v>0</v>
      </c>
      <c r="T751" s="181">
        <f t="shared" si="137"/>
        <v>1956.71166992188</v>
      </c>
      <c r="U751" s="181" t="str">
        <f t="shared" si="137"/>
        <v>1389</v>
      </c>
      <c r="V751" s="181" t="str">
        <f t="shared" si="137"/>
        <v>31000227</v>
      </c>
      <c r="W751" s="360">
        <f t="shared" si="137"/>
        <v>0</v>
      </c>
      <c r="X751" s="355">
        <f t="shared" si="137"/>
        <v>5.5</v>
      </c>
      <c r="Y751" s="355">
        <f t="shared" si="137"/>
        <v>0</v>
      </c>
      <c r="Z751" s="355">
        <f t="shared" si="137"/>
        <v>0</v>
      </c>
      <c r="AA751" s="361">
        <f t="shared" si="137"/>
        <v>0</v>
      </c>
      <c r="AB751" s="182"/>
    </row>
    <row r="752" spans="1:28" s="75" customFormat="1">
      <c r="A752" s="181" t="str">
        <f t="shared" si="93"/>
        <v>NMED</v>
      </c>
      <c r="B752" s="366" t="str">
        <f t="shared" si="85"/>
        <v>35</v>
      </c>
      <c r="C752" s="181" t="str">
        <f t="shared" si="94"/>
        <v>3503902</v>
      </c>
      <c r="D752" s="181" t="str">
        <f>VLOOKUP(C752,fips_xref!$A$5:$B$16,2,FALSE)</f>
        <v>Rio Arriba_NonTribal</v>
      </c>
      <c r="E752" s="181" t="str">
        <f t="shared" ref="E752:AA752" si="138">E112</f>
        <v>039</v>
      </c>
      <c r="F752" s="181">
        <f t="shared" si="138"/>
        <v>1006</v>
      </c>
      <c r="G752" s="181" t="str">
        <f t="shared" si="138"/>
        <v>EQPT</v>
      </c>
      <c r="H752" s="181">
        <f t="shared" si="138"/>
        <v>33</v>
      </c>
      <c r="I752" s="181" t="str">
        <f t="shared" si="138"/>
        <v>Dehydrator Reboiler</v>
      </c>
      <c r="J752" s="181">
        <f t="shared" si="138"/>
        <v>36.836111000000002</v>
      </c>
      <c r="K752" s="181">
        <f t="shared" si="138"/>
        <v>-107.42</v>
      </c>
      <c r="L752" s="181" t="str">
        <f t="shared" si="138"/>
        <v>31-6 CDP Compressor Station</v>
      </c>
      <c r="M752" s="181"/>
      <c r="N752" s="181">
        <f t="shared" si="138"/>
        <v>5.7912001609802202</v>
      </c>
      <c r="O752" s="181">
        <f t="shared" si="138"/>
        <v>588.71002197265602</v>
      </c>
      <c r="P752" s="181">
        <f t="shared" si="138"/>
        <v>1.85927999019623</v>
      </c>
      <c r="Q752" s="181">
        <f t="shared" si="138"/>
        <v>0.25298399999999999</v>
      </c>
      <c r="R752" s="181" t="str">
        <f t="shared" si="138"/>
        <v>Vertical</v>
      </c>
      <c r="S752" s="181">
        <f t="shared" si="138"/>
        <v>0</v>
      </c>
      <c r="T752" s="181">
        <f t="shared" si="138"/>
        <v>1956.71166992188</v>
      </c>
      <c r="U752" s="181" t="str">
        <f t="shared" si="138"/>
        <v>1389</v>
      </c>
      <c r="V752" s="181" t="str">
        <f t="shared" si="138"/>
        <v>31000228</v>
      </c>
      <c r="W752" s="360">
        <f t="shared" si="138"/>
        <v>0.2</v>
      </c>
      <c r="X752" s="355">
        <f t="shared" si="138"/>
        <v>0</v>
      </c>
      <c r="Y752" s="355">
        <f t="shared" si="138"/>
        <v>0.1</v>
      </c>
      <c r="Z752" s="355">
        <f t="shared" si="138"/>
        <v>0</v>
      </c>
      <c r="AA752" s="361">
        <f t="shared" si="138"/>
        <v>0</v>
      </c>
      <c r="AB752" s="182"/>
    </row>
    <row r="753" spans="1:28" s="75" customFormat="1">
      <c r="A753" s="181" t="str">
        <f t="shared" si="93"/>
        <v>NMED</v>
      </c>
      <c r="B753" s="366" t="str">
        <f t="shared" si="85"/>
        <v>35</v>
      </c>
      <c r="C753" s="181" t="str">
        <f t="shared" si="94"/>
        <v>3503902</v>
      </c>
      <c r="D753" s="181" t="str">
        <f>VLOOKUP(C753,fips_xref!$A$5:$B$16,2,FALSE)</f>
        <v>Rio Arriba_NonTribal</v>
      </c>
      <c r="E753" s="181" t="str">
        <f t="shared" ref="E753:AA753" si="139">E113</f>
        <v>039</v>
      </c>
      <c r="F753" s="181">
        <f t="shared" si="139"/>
        <v>1006</v>
      </c>
      <c r="G753" s="181" t="str">
        <f t="shared" si="139"/>
        <v>EQPT</v>
      </c>
      <c r="H753" s="181">
        <f t="shared" si="139"/>
        <v>34</v>
      </c>
      <c r="I753" s="181" t="str">
        <f t="shared" si="139"/>
        <v>TEG Dehydrator Still Vent 12mmcf/d</v>
      </c>
      <c r="J753" s="181">
        <f t="shared" si="139"/>
        <v>36.836111000000002</v>
      </c>
      <c r="K753" s="181">
        <f t="shared" si="139"/>
        <v>-107.42</v>
      </c>
      <c r="L753" s="181" t="str">
        <f t="shared" si="139"/>
        <v>31-6 CDP Compressor Station</v>
      </c>
      <c r="M753" s="181"/>
      <c r="N753" s="181">
        <f t="shared" si="139"/>
        <v>0</v>
      </c>
      <c r="O753" s="181">
        <f t="shared" si="139"/>
        <v>0</v>
      </c>
      <c r="P753" s="181">
        <f t="shared" si="139"/>
        <v>0</v>
      </c>
      <c r="Q753" s="181">
        <f t="shared" si="139"/>
        <v>0</v>
      </c>
      <c r="R753" s="181">
        <f t="shared" si="139"/>
        <v>0</v>
      </c>
      <c r="S753" s="181">
        <f t="shared" si="139"/>
        <v>0</v>
      </c>
      <c r="T753" s="181">
        <f t="shared" si="139"/>
        <v>1956.71166992188</v>
      </c>
      <c r="U753" s="181" t="str">
        <f t="shared" si="139"/>
        <v>1389</v>
      </c>
      <c r="V753" s="181" t="str">
        <f t="shared" si="139"/>
        <v>31000227</v>
      </c>
      <c r="W753" s="360">
        <f t="shared" si="139"/>
        <v>0</v>
      </c>
      <c r="X753" s="355">
        <f t="shared" si="139"/>
        <v>5.5</v>
      </c>
      <c r="Y753" s="355">
        <f t="shared" si="139"/>
        <v>0</v>
      </c>
      <c r="Z753" s="355">
        <f t="shared" si="139"/>
        <v>0</v>
      </c>
      <c r="AA753" s="361">
        <f t="shared" si="139"/>
        <v>0</v>
      </c>
      <c r="AB753" s="182"/>
    </row>
    <row r="754" spans="1:28" s="75" customFormat="1">
      <c r="A754" s="181" t="str">
        <f t="shared" si="93"/>
        <v>NMED</v>
      </c>
      <c r="B754" s="366" t="str">
        <f t="shared" si="85"/>
        <v>35</v>
      </c>
      <c r="C754" s="181" t="str">
        <f t="shared" si="94"/>
        <v>3503902</v>
      </c>
      <c r="D754" s="181" t="str">
        <f>VLOOKUP(C754,fips_xref!$A$5:$B$16,2,FALSE)</f>
        <v>Rio Arriba_NonTribal</v>
      </c>
      <c r="E754" s="181" t="str">
        <f t="shared" ref="E754:AA754" si="140">E114</f>
        <v>039</v>
      </c>
      <c r="F754" s="181">
        <f t="shared" si="140"/>
        <v>1006</v>
      </c>
      <c r="G754" s="181" t="str">
        <f t="shared" si="140"/>
        <v>EQPT</v>
      </c>
      <c r="H754" s="181">
        <f t="shared" si="140"/>
        <v>35</v>
      </c>
      <c r="I754" s="181" t="str">
        <f t="shared" si="140"/>
        <v>Dehydrator Reboiler</v>
      </c>
      <c r="J754" s="181">
        <f t="shared" si="140"/>
        <v>36.836111000000002</v>
      </c>
      <c r="K754" s="181">
        <f t="shared" si="140"/>
        <v>-107.42</v>
      </c>
      <c r="L754" s="181" t="str">
        <f t="shared" si="140"/>
        <v>31-6 CDP Compressor Station</v>
      </c>
      <c r="M754" s="181"/>
      <c r="N754" s="181">
        <f t="shared" si="140"/>
        <v>5.7912001609802202</v>
      </c>
      <c r="O754" s="181">
        <f t="shared" si="140"/>
        <v>588.71002197265602</v>
      </c>
      <c r="P754" s="181">
        <f t="shared" si="140"/>
        <v>1.85927999019623</v>
      </c>
      <c r="Q754" s="181">
        <f t="shared" si="140"/>
        <v>0.25298399999999999</v>
      </c>
      <c r="R754" s="181" t="str">
        <f t="shared" si="140"/>
        <v>Vertical</v>
      </c>
      <c r="S754" s="181">
        <f t="shared" si="140"/>
        <v>0</v>
      </c>
      <c r="T754" s="181">
        <f t="shared" si="140"/>
        <v>1956.71166992188</v>
      </c>
      <c r="U754" s="181" t="str">
        <f t="shared" si="140"/>
        <v>1389</v>
      </c>
      <c r="V754" s="181" t="str">
        <f t="shared" si="140"/>
        <v>31000228</v>
      </c>
      <c r="W754" s="360">
        <f t="shared" si="140"/>
        <v>0.2</v>
      </c>
      <c r="X754" s="355">
        <f t="shared" si="140"/>
        <v>0</v>
      </c>
      <c r="Y754" s="355">
        <f t="shared" si="140"/>
        <v>0.1</v>
      </c>
      <c r="Z754" s="355">
        <f t="shared" si="140"/>
        <v>0</v>
      </c>
      <c r="AA754" s="361">
        <f t="shared" si="140"/>
        <v>0</v>
      </c>
      <c r="AB754" s="182"/>
    </row>
    <row r="755" spans="1:28" s="75" customFormat="1">
      <c r="A755" s="181" t="str">
        <f t="shared" si="93"/>
        <v>NMED</v>
      </c>
      <c r="B755" s="366" t="str">
        <f t="shared" si="85"/>
        <v>35</v>
      </c>
      <c r="C755" s="181" t="str">
        <f t="shared" si="94"/>
        <v>3503902</v>
      </c>
      <c r="D755" s="181" t="str">
        <f>VLOOKUP(C755,fips_xref!$A$5:$B$16,2,FALSE)</f>
        <v>Rio Arriba_NonTribal</v>
      </c>
      <c r="E755" s="181" t="str">
        <f t="shared" ref="E755:AA755" si="141">E115</f>
        <v>039</v>
      </c>
      <c r="F755" s="181">
        <f t="shared" si="141"/>
        <v>1006</v>
      </c>
      <c r="G755" s="181" t="str">
        <f t="shared" si="141"/>
        <v>EQPT</v>
      </c>
      <c r="H755" s="181">
        <f t="shared" si="141"/>
        <v>36</v>
      </c>
      <c r="I755" s="181" t="str">
        <f t="shared" si="141"/>
        <v>TEG Dehydrator Still Vent 12mmcf/d</v>
      </c>
      <c r="J755" s="181">
        <f t="shared" si="141"/>
        <v>36.836111000000002</v>
      </c>
      <c r="K755" s="181">
        <f t="shared" si="141"/>
        <v>-107.42</v>
      </c>
      <c r="L755" s="181" t="str">
        <f t="shared" si="141"/>
        <v>31-6 CDP Compressor Station</v>
      </c>
      <c r="M755" s="181"/>
      <c r="N755" s="181">
        <f t="shared" si="141"/>
        <v>0</v>
      </c>
      <c r="O755" s="181">
        <f t="shared" si="141"/>
        <v>0</v>
      </c>
      <c r="P755" s="181">
        <f t="shared" si="141"/>
        <v>0</v>
      </c>
      <c r="Q755" s="181">
        <f t="shared" si="141"/>
        <v>0</v>
      </c>
      <c r="R755" s="181">
        <f t="shared" si="141"/>
        <v>0</v>
      </c>
      <c r="S755" s="181">
        <f t="shared" si="141"/>
        <v>0</v>
      </c>
      <c r="T755" s="181">
        <f t="shared" si="141"/>
        <v>1956.71166992188</v>
      </c>
      <c r="U755" s="181" t="str">
        <f t="shared" si="141"/>
        <v>1389</v>
      </c>
      <c r="V755" s="181" t="str">
        <f t="shared" si="141"/>
        <v>31000227</v>
      </c>
      <c r="W755" s="360">
        <f t="shared" si="141"/>
        <v>0</v>
      </c>
      <c r="X755" s="355">
        <f t="shared" si="141"/>
        <v>5.5</v>
      </c>
      <c r="Y755" s="355">
        <f t="shared" si="141"/>
        <v>0</v>
      </c>
      <c r="Z755" s="355">
        <f t="shared" si="141"/>
        <v>0</v>
      </c>
      <c r="AA755" s="361">
        <f t="shared" si="141"/>
        <v>0</v>
      </c>
      <c r="AB755" s="182"/>
    </row>
    <row r="756" spans="1:28" s="75" customFormat="1">
      <c r="A756" s="181" t="str">
        <f t="shared" si="93"/>
        <v>NMED</v>
      </c>
      <c r="B756" s="366" t="str">
        <f t="shared" si="85"/>
        <v>35</v>
      </c>
      <c r="C756" s="181" t="str">
        <f t="shared" si="94"/>
        <v>3503902</v>
      </c>
      <c r="D756" s="181" t="str">
        <f>VLOOKUP(C756,fips_xref!$A$5:$B$16,2,FALSE)</f>
        <v>Rio Arriba_NonTribal</v>
      </c>
      <c r="E756" s="181" t="str">
        <f t="shared" ref="E756:AA756" si="142">E116</f>
        <v>039</v>
      </c>
      <c r="F756" s="181">
        <f t="shared" si="142"/>
        <v>1006</v>
      </c>
      <c r="G756" s="181" t="str">
        <f t="shared" si="142"/>
        <v>EQPT</v>
      </c>
      <c r="H756" s="181">
        <f t="shared" si="142"/>
        <v>37</v>
      </c>
      <c r="I756" s="181" t="str">
        <f t="shared" si="142"/>
        <v>Dehydrator Reboiler</v>
      </c>
      <c r="J756" s="181">
        <f t="shared" si="142"/>
        <v>36.836111000000002</v>
      </c>
      <c r="K756" s="181">
        <f t="shared" si="142"/>
        <v>-107.42</v>
      </c>
      <c r="L756" s="181" t="str">
        <f t="shared" si="142"/>
        <v>31-6 CDP Compressor Station</v>
      </c>
      <c r="M756" s="181"/>
      <c r="N756" s="181">
        <f t="shared" si="142"/>
        <v>5.7912001609802202</v>
      </c>
      <c r="O756" s="181">
        <f t="shared" si="142"/>
        <v>588.71002197265602</v>
      </c>
      <c r="P756" s="181">
        <f t="shared" si="142"/>
        <v>1.85927999019623</v>
      </c>
      <c r="Q756" s="181">
        <f t="shared" si="142"/>
        <v>0.25298399999999999</v>
      </c>
      <c r="R756" s="181" t="str">
        <f t="shared" si="142"/>
        <v>Vertical</v>
      </c>
      <c r="S756" s="181">
        <f t="shared" si="142"/>
        <v>0</v>
      </c>
      <c r="T756" s="181">
        <f t="shared" si="142"/>
        <v>1956.71166992188</v>
      </c>
      <c r="U756" s="181" t="str">
        <f t="shared" si="142"/>
        <v>1389</v>
      </c>
      <c r="V756" s="181" t="str">
        <f t="shared" si="142"/>
        <v>31000228</v>
      </c>
      <c r="W756" s="360">
        <f t="shared" si="142"/>
        <v>0.2</v>
      </c>
      <c r="X756" s="355">
        <f t="shared" si="142"/>
        <v>0</v>
      </c>
      <c r="Y756" s="355">
        <f t="shared" si="142"/>
        <v>0.1</v>
      </c>
      <c r="Z756" s="355">
        <f t="shared" si="142"/>
        <v>0</v>
      </c>
      <c r="AA756" s="361">
        <f t="shared" si="142"/>
        <v>0</v>
      </c>
      <c r="AB756" s="182"/>
    </row>
    <row r="757" spans="1:28" s="75" customFormat="1">
      <c r="A757" s="181" t="str">
        <f t="shared" si="93"/>
        <v>NMED</v>
      </c>
      <c r="B757" s="366" t="str">
        <f t="shared" si="85"/>
        <v>35</v>
      </c>
      <c r="C757" s="181" t="str">
        <f t="shared" si="94"/>
        <v>3503902</v>
      </c>
      <c r="D757" s="181" t="str">
        <f>VLOOKUP(C757,fips_xref!$A$5:$B$16,2,FALSE)</f>
        <v>Rio Arriba_NonTribal</v>
      </c>
      <c r="E757" s="181" t="str">
        <f t="shared" ref="E757:AA757" si="143">E117</f>
        <v>039</v>
      </c>
      <c r="F757" s="181">
        <f t="shared" si="143"/>
        <v>1006</v>
      </c>
      <c r="G757" s="181" t="str">
        <f t="shared" si="143"/>
        <v>EQPT</v>
      </c>
      <c r="H757" s="181">
        <f t="shared" si="143"/>
        <v>38</v>
      </c>
      <c r="I757" s="181" t="str">
        <f t="shared" si="143"/>
        <v>TEG Dehydrator Still Vent 12mmcf/d</v>
      </c>
      <c r="J757" s="181">
        <f t="shared" si="143"/>
        <v>36.836111000000002</v>
      </c>
      <c r="K757" s="181">
        <f t="shared" si="143"/>
        <v>-107.42</v>
      </c>
      <c r="L757" s="181" t="str">
        <f t="shared" si="143"/>
        <v>31-6 CDP Compressor Station</v>
      </c>
      <c r="M757" s="181"/>
      <c r="N757" s="181">
        <f t="shared" si="143"/>
        <v>0</v>
      </c>
      <c r="O757" s="181">
        <f t="shared" si="143"/>
        <v>0</v>
      </c>
      <c r="P757" s="181">
        <f t="shared" si="143"/>
        <v>0</v>
      </c>
      <c r="Q757" s="181">
        <f t="shared" si="143"/>
        <v>0</v>
      </c>
      <c r="R757" s="181">
        <f t="shared" si="143"/>
        <v>0</v>
      </c>
      <c r="S757" s="181">
        <f t="shared" si="143"/>
        <v>0</v>
      </c>
      <c r="T757" s="181">
        <f t="shared" si="143"/>
        <v>1956.71166992188</v>
      </c>
      <c r="U757" s="181" t="str">
        <f t="shared" si="143"/>
        <v>1389</v>
      </c>
      <c r="V757" s="181" t="str">
        <f t="shared" si="143"/>
        <v>31000227</v>
      </c>
      <c r="W757" s="360">
        <f t="shared" si="143"/>
        <v>0</v>
      </c>
      <c r="X757" s="355">
        <f t="shared" si="143"/>
        <v>5.5</v>
      </c>
      <c r="Y757" s="355">
        <f t="shared" si="143"/>
        <v>0</v>
      </c>
      <c r="Z757" s="355">
        <f t="shared" si="143"/>
        <v>0</v>
      </c>
      <c r="AA757" s="361">
        <f t="shared" si="143"/>
        <v>0</v>
      </c>
      <c r="AB757" s="182"/>
    </row>
    <row r="758" spans="1:28" s="75" customFormat="1">
      <c r="A758" s="181" t="str">
        <f t="shared" si="93"/>
        <v>NMED</v>
      </c>
      <c r="B758" s="366" t="str">
        <f t="shared" si="85"/>
        <v>35</v>
      </c>
      <c r="C758" s="181" t="str">
        <f t="shared" si="94"/>
        <v>3503902</v>
      </c>
      <c r="D758" s="181" t="str">
        <f>VLOOKUP(C758,fips_xref!$A$5:$B$16,2,FALSE)</f>
        <v>Rio Arriba_NonTribal</v>
      </c>
      <c r="E758" s="181" t="str">
        <f t="shared" ref="E758:AA758" si="144">E118</f>
        <v>039</v>
      </c>
      <c r="F758" s="181">
        <f t="shared" si="144"/>
        <v>1006</v>
      </c>
      <c r="G758" s="181" t="str">
        <f t="shared" si="144"/>
        <v>EQPT</v>
      </c>
      <c r="H758" s="181">
        <f t="shared" si="144"/>
        <v>40</v>
      </c>
      <c r="I758" s="181" t="str">
        <f t="shared" si="144"/>
        <v>TEG Dehydrator Still Vent 30mmcf/d</v>
      </c>
      <c r="J758" s="181">
        <f t="shared" si="144"/>
        <v>36.836111000000002</v>
      </c>
      <c r="K758" s="181">
        <f t="shared" si="144"/>
        <v>-107.42</v>
      </c>
      <c r="L758" s="181" t="str">
        <f t="shared" si="144"/>
        <v>31-6 CDP Compressor Station</v>
      </c>
      <c r="M758" s="181"/>
      <c r="N758" s="181">
        <f t="shared" si="144"/>
        <v>0</v>
      </c>
      <c r="O758" s="181">
        <f t="shared" si="144"/>
        <v>0</v>
      </c>
      <c r="P758" s="181">
        <f t="shared" si="144"/>
        <v>0</v>
      </c>
      <c r="Q758" s="181">
        <f t="shared" si="144"/>
        <v>0</v>
      </c>
      <c r="R758" s="181">
        <f t="shared" si="144"/>
        <v>0</v>
      </c>
      <c r="S758" s="181">
        <f t="shared" si="144"/>
        <v>0</v>
      </c>
      <c r="T758" s="181">
        <f t="shared" si="144"/>
        <v>1956.71166992188</v>
      </c>
      <c r="U758" s="181" t="str">
        <f t="shared" si="144"/>
        <v>1389</v>
      </c>
      <c r="V758" s="181" t="str">
        <f t="shared" si="144"/>
        <v>31000227</v>
      </c>
      <c r="W758" s="360">
        <f t="shared" si="144"/>
        <v>0</v>
      </c>
      <c r="X758" s="355">
        <f t="shared" si="144"/>
        <v>5.9</v>
      </c>
      <c r="Y758" s="355">
        <f t="shared" si="144"/>
        <v>0</v>
      </c>
      <c r="Z758" s="355">
        <f t="shared" si="144"/>
        <v>0</v>
      </c>
      <c r="AA758" s="361">
        <f t="shared" si="144"/>
        <v>0</v>
      </c>
      <c r="AB758" s="182"/>
    </row>
    <row r="759" spans="1:28" s="75" customFormat="1">
      <c r="A759" s="181" t="str">
        <f t="shared" si="93"/>
        <v>NMED</v>
      </c>
      <c r="B759" s="366" t="str">
        <f t="shared" si="85"/>
        <v>35</v>
      </c>
      <c r="C759" s="181" t="str">
        <f t="shared" si="94"/>
        <v>3503902</v>
      </c>
      <c r="D759" s="181" t="str">
        <f>VLOOKUP(C759,fips_xref!$A$5:$B$16,2,FALSE)</f>
        <v>Rio Arriba_NonTribal</v>
      </c>
      <c r="E759" s="181" t="str">
        <f t="shared" ref="E759:AA759" si="145">E119</f>
        <v>039</v>
      </c>
      <c r="F759" s="181">
        <f t="shared" si="145"/>
        <v>1006</v>
      </c>
      <c r="G759" s="181" t="str">
        <f t="shared" si="145"/>
        <v>EQPT</v>
      </c>
      <c r="H759" s="181">
        <f t="shared" si="145"/>
        <v>41</v>
      </c>
      <c r="I759" s="181" t="str">
        <f t="shared" si="145"/>
        <v>Dehydrator Reboiler</v>
      </c>
      <c r="J759" s="181">
        <f t="shared" si="145"/>
        <v>36.836111000000002</v>
      </c>
      <c r="K759" s="181">
        <f t="shared" si="145"/>
        <v>-107.42</v>
      </c>
      <c r="L759" s="181" t="str">
        <f t="shared" si="145"/>
        <v>31-6 CDP Compressor Station</v>
      </c>
      <c r="M759" s="181"/>
      <c r="N759" s="181">
        <f t="shared" si="145"/>
        <v>5.7912001609802202</v>
      </c>
      <c r="O759" s="181">
        <f t="shared" si="145"/>
        <v>588.71002197265602</v>
      </c>
      <c r="P759" s="181">
        <f t="shared" si="145"/>
        <v>1.85927999019623</v>
      </c>
      <c r="Q759" s="181">
        <f t="shared" si="145"/>
        <v>0.25298399999999999</v>
      </c>
      <c r="R759" s="181" t="str">
        <f t="shared" si="145"/>
        <v>Vertical</v>
      </c>
      <c r="S759" s="181">
        <f t="shared" si="145"/>
        <v>0</v>
      </c>
      <c r="T759" s="181">
        <f t="shared" si="145"/>
        <v>1956.71166992188</v>
      </c>
      <c r="U759" s="181" t="str">
        <f t="shared" si="145"/>
        <v>1389</v>
      </c>
      <c r="V759" s="181" t="str">
        <f t="shared" si="145"/>
        <v>31000228</v>
      </c>
      <c r="W759" s="360">
        <f t="shared" si="145"/>
        <v>0.2</v>
      </c>
      <c r="X759" s="355">
        <f t="shared" si="145"/>
        <v>0</v>
      </c>
      <c r="Y759" s="355">
        <f t="shared" si="145"/>
        <v>0.1</v>
      </c>
      <c r="Z759" s="355">
        <f t="shared" si="145"/>
        <v>0</v>
      </c>
      <c r="AA759" s="361">
        <f t="shared" si="145"/>
        <v>0</v>
      </c>
      <c r="AB759" s="182"/>
    </row>
    <row r="760" spans="1:28" s="75" customFormat="1">
      <c r="A760" s="181" t="str">
        <f t="shared" si="93"/>
        <v>NMED</v>
      </c>
      <c r="B760" s="366" t="str">
        <f t="shared" si="85"/>
        <v>35</v>
      </c>
      <c r="C760" s="181" t="str">
        <f t="shared" si="94"/>
        <v>3503902</v>
      </c>
      <c r="D760" s="181" t="str">
        <f>VLOOKUP(C760,fips_xref!$A$5:$B$16,2,FALSE)</f>
        <v>Rio Arriba_NonTribal</v>
      </c>
      <c r="E760" s="181" t="str">
        <f t="shared" ref="E760:AA760" si="146">E120</f>
        <v>039</v>
      </c>
      <c r="F760" s="181">
        <f t="shared" si="146"/>
        <v>1006</v>
      </c>
      <c r="G760" s="181" t="str">
        <f t="shared" si="146"/>
        <v>EQPT</v>
      </c>
      <c r="H760" s="181">
        <f t="shared" si="146"/>
        <v>45</v>
      </c>
      <c r="I760" s="181" t="str">
        <f t="shared" si="146"/>
        <v>Dehydrator Reboiler</v>
      </c>
      <c r="J760" s="181">
        <f t="shared" si="146"/>
        <v>36.836111000000002</v>
      </c>
      <c r="K760" s="181">
        <f t="shared" si="146"/>
        <v>-107.42</v>
      </c>
      <c r="L760" s="181" t="str">
        <f t="shared" si="146"/>
        <v>31-6 CDP Compressor Station</v>
      </c>
      <c r="M760" s="181"/>
      <c r="N760" s="181">
        <f t="shared" si="146"/>
        <v>5.7912001609802202</v>
      </c>
      <c r="O760" s="181">
        <f t="shared" si="146"/>
        <v>588.71002197265602</v>
      </c>
      <c r="P760" s="181">
        <f t="shared" si="146"/>
        <v>1.85927999019623</v>
      </c>
      <c r="Q760" s="181">
        <f t="shared" si="146"/>
        <v>0.25298399999999999</v>
      </c>
      <c r="R760" s="181" t="str">
        <f t="shared" si="146"/>
        <v>Vertical</v>
      </c>
      <c r="S760" s="181">
        <f t="shared" si="146"/>
        <v>0</v>
      </c>
      <c r="T760" s="181">
        <f t="shared" si="146"/>
        <v>1956.71166992188</v>
      </c>
      <c r="U760" s="181" t="str">
        <f t="shared" si="146"/>
        <v>1389</v>
      </c>
      <c r="V760" s="181" t="str">
        <f t="shared" si="146"/>
        <v>31000228</v>
      </c>
      <c r="W760" s="360">
        <f t="shared" si="146"/>
        <v>0.4</v>
      </c>
      <c r="X760" s="355">
        <f t="shared" si="146"/>
        <v>0</v>
      </c>
      <c r="Y760" s="355">
        <f t="shared" si="146"/>
        <v>0.3</v>
      </c>
      <c r="Z760" s="355">
        <f t="shared" si="146"/>
        <v>0</v>
      </c>
      <c r="AA760" s="361">
        <f t="shared" si="146"/>
        <v>0.1</v>
      </c>
      <c r="AB760" s="182"/>
    </row>
    <row r="761" spans="1:28" s="75" customFormat="1">
      <c r="A761" s="181" t="str">
        <f t="shared" si="93"/>
        <v>NMED</v>
      </c>
      <c r="B761" s="366" t="str">
        <f t="shared" si="85"/>
        <v>35</v>
      </c>
      <c r="C761" s="181" t="str">
        <f t="shared" si="94"/>
        <v>3503902</v>
      </c>
      <c r="D761" s="181" t="str">
        <f>VLOOKUP(C761,fips_xref!$A$5:$B$16,2,FALSE)</f>
        <v>Rio Arriba_NonTribal</v>
      </c>
      <c r="E761" s="181" t="str">
        <f t="shared" ref="E761:AA761" si="147">E121</f>
        <v>039</v>
      </c>
      <c r="F761" s="181">
        <f t="shared" si="147"/>
        <v>1006</v>
      </c>
      <c r="G761" s="181" t="str">
        <f t="shared" si="147"/>
        <v>RPNT</v>
      </c>
      <c r="H761" s="181">
        <f t="shared" si="147"/>
        <v>2</v>
      </c>
      <c r="I761" s="181" t="str">
        <f t="shared" si="147"/>
        <v>Fugitive Emissions</v>
      </c>
      <c r="J761" s="181">
        <f t="shared" si="147"/>
        <v>36.836111000000002</v>
      </c>
      <c r="K761" s="181">
        <f t="shared" si="147"/>
        <v>-107.42</v>
      </c>
      <c r="L761" s="181" t="str">
        <f t="shared" si="147"/>
        <v>31-6 CDP Compressor Station</v>
      </c>
      <c r="M761" s="181"/>
      <c r="N761" s="181">
        <f t="shared" si="147"/>
        <v>0</v>
      </c>
      <c r="O761" s="181">
        <f t="shared" si="147"/>
        <v>0</v>
      </c>
      <c r="P761" s="181">
        <f t="shared" si="147"/>
        <v>0</v>
      </c>
      <c r="Q761" s="181">
        <f t="shared" si="147"/>
        <v>0</v>
      </c>
      <c r="R761" s="181">
        <f t="shared" si="147"/>
        <v>0</v>
      </c>
      <c r="S761" s="181">
        <f t="shared" si="147"/>
        <v>0</v>
      </c>
      <c r="T761" s="181">
        <f t="shared" si="147"/>
        <v>1956.71166992188</v>
      </c>
      <c r="U761" s="181" t="str">
        <f t="shared" si="147"/>
        <v>1389</v>
      </c>
      <c r="V761" s="181" t="str">
        <f t="shared" si="147"/>
        <v>31088811</v>
      </c>
      <c r="W761" s="360">
        <f t="shared" si="147"/>
        <v>0</v>
      </c>
      <c r="X761" s="355">
        <f t="shared" si="147"/>
        <v>0.7</v>
      </c>
      <c r="Y761" s="355">
        <f t="shared" si="147"/>
        <v>0</v>
      </c>
      <c r="Z761" s="355">
        <f t="shared" si="147"/>
        <v>0</v>
      </c>
      <c r="AA761" s="361">
        <f t="shared" si="147"/>
        <v>0</v>
      </c>
      <c r="AB761" s="182"/>
    </row>
    <row r="762" spans="1:28" s="75" customFormat="1">
      <c r="A762" s="181" t="str">
        <f t="shared" si="93"/>
        <v>NMED</v>
      </c>
      <c r="B762" s="366" t="str">
        <f t="shared" si="85"/>
        <v>35</v>
      </c>
      <c r="C762" s="181" t="str">
        <f t="shared" si="94"/>
        <v>3503902</v>
      </c>
      <c r="D762" s="181" t="str">
        <f>VLOOKUP(C762,fips_xref!$A$5:$B$16,2,FALSE)</f>
        <v>Rio Arriba_NonTribal</v>
      </c>
      <c r="E762" s="181" t="str">
        <f t="shared" ref="E762:AA762" si="148">E122</f>
        <v>039</v>
      </c>
      <c r="F762" s="181">
        <f t="shared" si="148"/>
        <v>1007</v>
      </c>
      <c r="G762" s="181" t="str">
        <f t="shared" si="148"/>
        <v>EQPT</v>
      </c>
      <c r="H762" s="181">
        <f t="shared" si="148"/>
        <v>3</v>
      </c>
      <c r="I762" s="181" t="str">
        <f t="shared" si="148"/>
        <v>Waukesha 7042 GL Turbocharged</v>
      </c>
      <c r="J762" s="181">
        <f t="shared" si="148"/>
        <v>36.746868999999997</v>
      </c>
      <c r="K762" s="181">
        <f t="shared" si="148"/>
        <v>-107.44623799999999</v>
      </c>
      <c r="L762" s="181" t="str">
        <f t="shared" si="148"/>
        <v>29-6 No2 Central Delivery Point</v>
      </c>
      <c r="M762" s="181"/>
      <c r="N762" s="181">
        <f t="shared" si="148"/>
        <v>6.7055997848510698</v>
      </c>
      <c r="O762" s="181">
        <f t="shared" si="148"/>
        <v>645.36999511718795</v>
      </c>
      <c r="P762" s="181">
        <f t="shared" si="148"/>
        <v>47.304958343505902</v>
      </c>
      <c r="Q762" s="181">
        <f t="shared" si="148"/>
        <v>0.31089600000000001</v>
      </c>
      <c r="R762" s="181" t="str">
        <f t="shared" si="148"/>
        <v>Vertical</v>
      </c>
      <c r="S762" s="181">
        <f t="shared" si="148"/>
        <v>0</v>
      </c>
      <c r="T762" s="181">
        <f t="shared" si="148"/>
        <v>1961.34545898438</v>
      </c>
      <c r="U762" s="181" t="str">
        <f t="shared" si="148"/>
        <v>1389</v>
      </c>
      <c r="V762" s="181" t="str">
        <f t="shared" si="148"/>
        <v>20200254</v>
      </c>
      <c r="W762" s="360">
        <f t="shared" si="148"/>
        <v>18</v>
      </c>
      <c r="X762" s="355">
        <f t="shared" si="148"/>
        <v>12</v>
      </c>
      <c r="Y762" s="355">
        <f t="shared" si="148"/>
        <v>31.7</v>
      </c>
      <c r="Z762" s="355">
        <f t="shared" si="148"/>
        <v>0</v>
      </c>
      <c r="AA762" s="361">
        <f t="shared" si="148"/>
        <v>0.5</v>
      </c>
      <c r="AB762" s="182"/>
    </row>
    <row r="763" spans="1:28" s="75" customFormat="1">
      <c r="A763" s="181" t="str">
        <f t="shared" si="93"/>
        <v>NMED</v>
      </c>
      <c r="B763" s="366" t="str">
        <f t="shared" si="85"/>
        <v>35</v>
      </c>
      <c r="C763" s="181" t="str">
        <f t="shared" si="94"/>
        <v>3503902</v>
      </c>
      <c r="D763" s="181" t="str">
        <f>VLOOKUP(C763,fips_xref!$A$5:$B$16,2,FALSE)</f>
        <v>Rio Arriba_NonTribal</v>
      </c>
      <c r="E763" s="181" t="str">
        <f t="shared" ref="E763:AA763" si="149">E123</f>
        <v>039</v>
      </c>
      <c r="F763" s="181">
        <f t="shared" si="149"/>
        <v>1007</v>
      </c>
      <c r="G763" s="181" t="str">
        <f t="shared" si="149"/>
        <v>EQPT</v>
      </c>
      <c r="H763" s="181">
        <f t="shared" si="149"/>
        <v>4</v>
      </c>
      <c r="I763" s="181" t="str">
        <f t="shared" si="149"/>
        <v>Waukesha 7042 GL Turbocharged</v>
      </c>
      <c r="J763" s="181">
        <f t="shared" si="149"/>
        <v>36.746868999999997</v>
      </c>
      <c r="K763" s="181">
        <f t="shared" si="149"/>
        <v>-107.44623799999999</v>
      </c>
      <c r="L763" s="181" t="str">
        <f t="shared" si="149"/>
        <v>29-6 No2 Central Delivery Point</v>
      </c>
      <c r="M763" s="181"/>
      <c r="N763" s="181">
        <f t="shared" si="149"/>
        <v>6.7055997848510698</v>
      </c>
      <c r="O763" s="181">
        <f t="shared" si="149"/>
        <v>645.36999511718795</v>
      </c>
      <c r="P763" s="181">
        <f t="shared" si="149"/>
        <v>47.304958343505902</v>
      </c>
      <c r="Q763" s="181">
        <f t="shared" si="149"/>
        <v>0.31089600000000001</v>
      </c>
      <c r="R763" s="181" t="str">
        <f t="shared" si="149"/>
        <v>Vertical</v>
      </c>
      <c r="S763" s="181">
        <f t="shared" si="149"/>
        <v>0</v>
      </c>
      <c r="T763" s="181">
        <f t="shared" si="149"/>
        <v>1961.34545898438</v>
      </c>
      <c r="U763" s="181" t="str">
        <f t="shared" si="149"/>
        <v>1389</v>
      </c>
      <c r="V763" s="181" t="str">
        <f t="shared" si="149"/>
        <v>20200254</v>
      </c>
      <c r="W763" s="360">
        <f t="shared" si="149"/>
        <v>6.3</v>
      </c>
      <c r="X763" s="355">
        <f t="shared" si="149"/>
        <v>1.5</v>
      </c>
      <c r="Y763" s="355">
        <f t="shared" si="149"/>
        <v>0.8</v>
      </c>
      <c r="Z763" s="355">
        <f t="shared" si="149"/>
        <v>0</v>
      </c>
      <c r="AA763" s="361">
        <f t="shared" si="149"/>
        <v>0.2</v>
      </c>
      <c r="AB763" s="182"/>
    </row>
    <row r="764" spans="1:28" s="75" customFormat="1">
      <c r="A764" s="181" t="str">
        <f t="shared" si="93"/>
        <v>NMED</v>
      </c>
      <c r="B764" s="366" t="str">
        <f t="shared" si="85"/>
        <v>35</v>
      </c>
      <c r="C764" s="181" t="str">
        <f t="shared" si="94"/>
        <v>3503902</v>
      </c>
      <c r="D764" s="181" t="str">
        <f>VLOOKUP(C764,fips_xref!$A$5:$B$16,2,FALSE)</f>
        <v>Rio Arriba_NonTribal</v>
      </c>
      <c r="E764" s="181" t="str">
        <f t="shared" ref="E764:AA764" si="150">E124</f>
        <v>039</v>
      </c>
      <c r="F764" s="181">
        <f t="shared" si="150"/>
        <v>1007</v>
      </c>
      <c r="G764" s="181" t="str">
        <f t="shared" si="150"/>
        <v>EQPT</v>
      </c>
      <c r="H764" s="181">
        <f t="shared" si="150"/>
        <v>5</v>
      </c>
      <c r="I764" s="181" t="str">
        <f t="shared" si="150"/>
        <v>Waukesha 7042 GL Turbocharged</v>
      </c>
      <c r="J764" s="181">
        <f t="shared" si="150"/>
        <v>36.746868999999997</v>
      </c>
      <c r="K764" s="181">
        <f t="shared" si="150"/>
        <v>-107.44623799999999</v>
      </c>
      <c r="L764" s="181" t="str">
        <f t="shared" si="150"/>
        <v>29-6 No2 Central Delivery Point</v>
      </c>
      <c r="M764" s="181"/>
      <c r="N764" s="181">
        <f t="shared" si="150"/>
        <v>6.7055997848510698</v>
      </c>
      <c r="O764" s="181">
        <f t="shared" si="150"/>
        <v>645.36999511718795</v>
      </c>
      <c r="P764" s="181">
        <f t="shared" si="150"/>
        <v>47.304958343505902</v>
      </c>
      <c r="Q764" s="181">
        <f t="shared" si="150"/>
        <v>0.31089600000000001</v>
      </c>
      <c r="R764" s="181" t="str">
        <f t="shared" si="150"/>
        <v>Vertical</v>
      </c>
      <c r="S764" s="181">
        <f t="shared" si="150"/>
        <v>0</v>
      </c>
      <c r="T764" s="181">
        <f t="shared" si="150"/>
        <v>1961.34545898438</v>
      </c>
      <c r="U764" s="181" t="str">
        <f t="shared" si="150"/>
        <v>1389</v>
      </c>
      <c r="V764" s="181" t="str">
        <f t="shared" si="150"/>
        <v>20200254</v>
      </c>
      <c r="W764" s="360">
        <f t="shared" si="150"/>
        <v>10</v>
      </c>
      <c r="X764" s="355">
        <f t="shared" si="150"/>
        <v>2.4</v>
      </c>
      <c r="Y764" s="355">
        <f t="shared" si="150"/>
        <v>1.2</v>
      </c>
      <c r="Z764" s="355">
        <f t="shared" si="150"/>
        <v>0</v>
      </c>
      <c r="AA764" s="361">
        <f t="shared" si="150"/>
        <v>0.3</v>
      </c>
      <c r="AB764" s="182"/>
    </row>
    <row r="765" spans="1:28" s="75" customFormat="1">
      <c r="A765" s="181" t="str">
        <f t="shared" si="93"/>
        <v>NMED</v>
      </c>
      <c r="B765" s="366" t="str">
        <f t="shared" si="85"/>
        <v>35</v>
      </c>
      <c r="C765" s="181" t="str">
        <f t="shared" si="94"/>
        <v>3503902</v>
      </c>
      <c r="D765" s="181" t="str">
        <f>VLOOKUP(C765,fips_xref!$A$5:$B$16,2,FALSE)</f>
        <v>Rio Arriba_NonTribal</v>
      </c>
      <c r="E765" s="181" t="str">
        <f t="shared" ref="E765:AA765" si="151">E125</f>
        <v>039</v>
      </c>
      <c r="F765" s="181">
        <f t="shared" si="151"/>
        <v>1007</v>
      </c>
      <c r="G765" s="181" t="str">
        <f t="shared" si="151"/>
        <v>EQPT</v>
      </c>
      <c r="H765" s="181">
        <f t="shared" si="151"/>
        <v>7</v>
      </c>
      <c r="I765" s="181" t="str">
        <f t="shared" si="151"/>
        <v>Waukesha 7042 GL Turbocharged</v>
      </c>
      <c r="J765" s="181">
        <f t="shared" si="151"/>
        <v>36.746868999999997</v>
      </c>
      <c r="K765" s="181">
        <f t="shared" si="151"/>
        <v>-107.44623799999999</v>
      </c>
      <c r="L765" s="181" t="str">
        <f t="shared" si="151"/>
        <v>29-6 No2 Central Delivery Point</v>
      </c>
      <c r="M765" s="181"/>
      <c r="N765" s="181">
        <f t="shared" si="151"/>
        <v>6.7055997848510698</v>
      </c>
      <c r="O765" s="181">
        <f t="shared" si="151"/>
        <v>645.36999511718795</v>
      </c>
      <c r="P765" s="181">
        <f t="shared" si="151"/>
        <v>47.304958343505902</v>
      </c>
      <c r="Q765" s="181">
        <f t="shared" si="151"/>
        <v>0.31089600000000001</v>
      </c>
      <c r="R765" s="181" t="str">
        <f t="shared" si="151"/>
        <v>Vertical</v>
      </c>
      <c r="S765" s="181">
        <f t="shared" si="151"/>
        <v>0</v>
      </c>
      <c r="T765" s="181">
        <f t="shared" si="151"/>
        <v>1961.34545898438</v>
      </c>
      <c r="U765" s="181" t="str">
        <f t="shared" si="151"/>
        <v>1389</v>
      </c>
      <c r="V765" s="181" t="str">
        <f t="shared" si="151"/>
        <v>20200254</v>
      </c>
      <c r="W765" s="360">
        <f t="shared" si="151"/>
        <v>11.3</v>
      </c>
      <c r="X765" s="355">
        <f t="shared" si="151"/>
        <v>7.5</v>
      </c>
      <c r="Y765" s="355">
        <f t="shared" si="151"/>
        <v>20</v>
      </c>
      <c r="Z765" s="355">
        <f t="shared" si="151"/>
        <v>0</v>
      </c>
      <c r="AA765" s="361">
        <f t="shared" si="151"/>
        <v>0.3</v>
      </c>
      <c r="AB765" s="182"/>
    </row>
    <row r="766" spans="1:28" s="75" customFormat="1">
      <c r="A766" s="181" t="str">
        <f t="shared" si="93"/>
        <v>NMED</v>
      </c>
      <c r="B766" s="366" t="str">
        <f t="shared" ref="B766:B829" si="152">LEFT(C766,2)</f>
        <v>35</v>
      </c>
      <c r="C766" s="181" t="str">
        <f t="shared" si="94"/>
        <v>3503902</v>
      </c>
      <c r="D766" s="181" t="str">
        <f>VLOOKUP(C766,fips_xref!$A$5:$B$16,2,FALSE)</f>
        <v>Rio Arriba_NonTribal</v>
      </c>
      <c r="E766" s="181" t="str">
        <f t="shared" ref="E766:AA766" si="153">E126</f>
        <v>039</v>
      </c>
      <c r="F766" s="181">
        <f t="shared" si="153"/>
        <v>1007</v>
      </c>
      <c r="G766" s="181" t="str">
        <f t="shared" si="153"/>
        <v>EQPT</v>
      </c>
      <c r="H766" s="181">
        <f t="shared" si="153"/>
        <v>9</v>
      </c>
      <c r="I766" s="181" t="str">
        <f t="shared" si="153"/>
        <v>Waukesha 7042 GL Turbocharged</v>
      </c>
      <c r="J766" s="181">
        <f t="shared" si="153"/>
        <v>36.746868999999997</v>
      </c>
      <c r="K766" s="181">
        <f t="shared" si="153"/>
        <v>-107.44623799999999</v>
      </c>
      <c r="L766" s="181" t="str">
        <f t="shared" si="153"/>
        <v>29-6 No2 Central Delivery Point</v>
      </c>
      <c r="M766" s="181"/>
      <c r="N766" s="181">
        <f t="shared" si="153"/>
        <v>6.7055997848510698</v>
      </c>
      <c r="O766" s="181">
        <f t="shared" si="153"/>
        <v>645.36999511718795</v>
      </c>
      <c r="P766" s="181">
        <f t="shared" si="153"/>
        <v>47.304958343505902</v>
      </c>
      <c r="Q766" s="181">
        <f t="shared" si="153"/>
        <v>0.31089600000000001</v>
      </c>
      <c r="R766" s="181" t="str">
        <f t="shared" si="153"/>
        <v>Vertical</v>
      </c>
      <c r="S766" s="181">
        <f t="shared" si="153"/>
        <v>0</v>
      </c>
      <c r="T766" s="181">
        <f t="shared" si="153"/>
        <v>1961.34545898438</v>
      </c>
      <c r="U766" s="181" t="str">
        <f t="shared" si="153"/>
        <v>1389</v>
      </c>
      <c r="V766" s="181" t="str">
        <f t="shared" si="153"/>
        <v>20200254</v>
      </c>
      <c r="W766" s="360">
        <f t="shared" si="153"/>
        <v>7.6</v>
      </c>
      <c r="X766" s="355">
        <f t="shared" si="153"/>
        <v>1.9</v>
      </c>
      <c r="Y766" s="355">
        <f t="shared" si="153"/>
        <v>0.9</v>
      </c>
      <c r="Z766" s="355">
        <f t="shared" si="153"/>
        <v>0</v>
      </c>
      <c r="AA766" s="361">
        <f t="shared" si="153"/>
        <v>0.2</v>
      </c>
      <c r="AB766" s="182"/>
    </row>
    <row r="767" spans="1:28" s="75" customFormat="1">
      <c r="A767" s="181" t="str">
        <f t="shared" si="93"/>
        <v>NMED</v>
      </c>
      <c r="B767" s="366" t="str">
        <f t="shared" si="152"/>
        <v>35</v>
      </c>
      <c r="C767" s="181" t="str">
        <f t="shared" si="94"/>
        <v>3503902</v>
      </c>
      <c r="D767" s="181" t="str">
        <f>VLOOKUP(C767,fips_xref!$A$5:$B$16,2,FALSE)</f>
        <v>Rio Arriba_NonTribal</v>
      </c>
      <c r="E767" s="181" t="str">
        <f t="shared" ref="E767:AA767" si="154">E127</f>
        <v>039</v>
      </c>
      <c r="F767" s="181">
        <f t="shared" si="154"/>
        <v>1007</v>
      </c>
      <c r="G767" s="181" t="str">
        <f t="shared" si="154"/>
        <v>EQPT</v>
      </c>
      <c r="H767" s="181">
        <f t="shared" si="154"/>
        <v>10</v>
      </c>
      <c r="I767" s="181" t="str">
        <f t="shared" si="154"/>
        <v>Waukesha 7042 GL Turbocharged</v>
      </c>
      <c r="J767" s="181">
        <f t="shared" si="154"/>
        <v>36.746868999999997</v>
      </c>
      <c r="K767" s="181">
        <f t="shared" si="154"/>
        <v>-107.44623799999999</v>
      </c>
      <c r="L767" s="181" t="str">
        <f t="shared" si="154"/>
        <v>29-6 No2 Central Delivery Point</v>
      </c>
      <c r="M767" s="181"/>
      <c r="N767" s="181">
        <f t="shared" si="154"/>
        <v>6.7055997848510698</v>
      </c>
      <c r="O767" s="181">
        <f t="shared" si="154"/>
        <v>645.36999511718795</v>
      </c>
      <c r="P767" s="181">
        <f t="shared" si="154"/>
        <v>47.304958343505902</v>
      </c>
      <c r="Q767" s="181">
        <f t="shared" si="154"/>
        <v>0.31089600000000001</v>
      </c>
      <c r="R767" s="181" t="str">
        <f t="shared" si="154"/>
        <v>Vertical</v>
      </c>
      <c r="S767" s="181">
        <f t="shared" si="154"/>
        <v>0</v>
      </c>
      <c r="T767" s="181">
        <f t="shared" si="154"/>
        <v>1961.34545898438</v>
      </c>
      <c r="U767" s="181" t="str">
        <f t="shared" si="154"/>
        <v>1389</v>
      </c>
      <c r="V767" s="181" t="str">
        <f t="shared" si="154"/>
        <v>20200254</v>
      </c>
      <c r="W767" s="360">
        <f t="shared" si="154"/>
        <v>12.5</v>
      </c>
      <c r="X767" s="355">
        <f t="shared" si="154"/>
        <v>8.3000000000000007</v>
      </c>
      <c r="Y767" s="355">
        <f t="shared" si="154"/>
        <v>22</v>
      </c>
      <c r="Z767" s="355">
        <f t="shared" si="154"/>
        <v>0</v>
      </c>
      <c r="AA767" s="361">
        <f t="shared" si="154"/>
        <v>0.3</v>
      </c>
      <c r="AB767" s="182"/>
    </row>
    <row r="768" spans="1:28" s="75" customFormat="1">
      <c r="A768" s="181" t="str">
        <f t="shared" si="93"/>
        <v>NMED</v>
      </c>
      <c r="B768" s="366" t="str">
        <f t="shared" si="152"/>
        <v>35</v>
      </c>
      <c r="C768" s="181" t="str">
        <f t="shared" si="94"/>
        <v>3503902</v>
      </c>
      <c r="D768" s="181" t="str">
        <f>VLOOKUP(C768,fips_xref!$A$5:$B$16,2,FALSE)</f>
        <v>Rio Arriba_NonTribal</v>
      </c>
      <c r="E768" s="181" t="str">
        <f t="shared" ref="E768:AA768" si="155">E128</f>
        <v>039</v>
      </c>
      <c r="F768" s="181">
        <f t="shared" si="155"/>
        <v>1007</v>
      </c>
      <c r="G768" s="181" t="str">
        <f t="shared" si="155"/>
        <v>EQPT</v>
      </c>
      <c r="H768" s="181">
        <f t="shared" si="155"/>
        <v>15</v>
      </c>
      <c r="I768" s="181" t="str">
        <f t="shared" si="155"/>
        <v>Dehydrator Enerek Still Vent</v>
      </c>
      <c r="J768" s="181">
        <f t="shared" si="155"/>
        <v>36.746868999999997</v>
      </c>
      <c r="K768" s="181">
        <f t="shared" si="155"/>
        <v>-107.44623799999999</v>
      </c>
      <c r="L768" s="181" t="str">
        <f t="shared" si="155"/>
        <v>29-6 No2 Central Delivery Point</v>
      </c>
      <c r="M768" s="181"/>
      <c r="N768" s="181">
        <f t="shared" si="155"/>
        <v>3.0480000972747798</v>
      </c>
      <c r="O768" s="181">
        <f t="shared" si="155"/>
        <v>588.71002197265602</v>
      </c>
      <c r="P768" s="181">
        <f t="shared" si="155"/>
        <v>1.85927999019623</v>
      </c>
      <c r="Q768" s="181">
        <f t="shared" si="155"/>
        <v>0.25298399999999999</v>
      </c>
      <c r="R768" s="181" t="str">
        <f t="shared" si="155"/>
        <v>Vertical</v>
      </c>
      <c r="S768" s="181">
        <f t="shared" si="155"/>
        <v>0</v>
      </c>
      <c r="T768" s="181">
        <f t="shared" si="155"/>
        <v>1961.34545898438</v>
      </c>
      <c r="U768" s="181" t="str">
        <f t="shared" si="155"/>
        <v>1389</v>
      </c>
      <c r="V768" s="181" t="str">
        <f t="shared" si="155"/>
        <v>31000301</v>
      </c>
      <c r="W768" s="360">
        <f t="shared" si="155"/>
        <v>0</v>
      </c>
      <c r="X768" s="355">
        <f t="shared" si="155"/>
        <v>0.7</v>
      </c>
      <c r="Y768" s="355">
        <f t="shared" si="155"/>
        <v>0</v>
      </c>
      <c r="Z768" s="355">
        <f t="shared" si="155"/>
        <v>0</v>
      </c>
      <c r="AA768" s="361">
        <f t="shared" si="155"/>
        <v>0</v>
      </c>
      <c r="AB768" s="182"/>
    </row>
    <row r="769" spans="1:28" s="75" customFormat="1">
      <c r="A769" s="181" t="str">
        <f t="shared" si="93"/>
        <v>NMED</v>
      </c>
      <c r="B769" s="366" t="str">
        <f t="shared" si="152"/>
        <v>35</v>
      </c>
      <c r="C769" s="181" t="str">
        <f t="shared" si="94"/>
        <v>3503902</v>
      </c>
      <c r="D769" s="181" t="str">
        <f>VLOOKUP(C769,fips_xref!$A$5:$B$16,2,FALSE)</f>
        <v>Rio Arriba_NonTribal</v>
      </c>
      <c r="E769" s="181" t="str">
        <f t="shared" ref="E769:AA769" si="156">E129</f>
        <v>039</v>
      </c>
      <c r="F769" s="181">
        <f t="shared" si="156"/>
        <v>1007</v>
      </c>
      <c r="G769" s="181" t="str">
        <f t="shared" si="156"/>
        <v>EQPT</v>
      </c>
      <c r="H769" s="181">
        <f t="shared" si="156"/>
        <v>18</v>
      </c>
      <c r="I769" s="181" t="str">
        <f t="shared" si="156"/>
        <v>Dehydrator Enertek Still Vent</v>
      </c>
      <c r="J769" s="181">
        <f t="shared" si="156"/>
        <v>36.746868999999997</v>
      </c>
      <c r="K769" s="181">
        <f t="shared" si="156"/>
        <v>-107.44623799999999</v>
      </c>
      <c r="L769" s="181" t="str">
        <f t="shared" si="156"/>
        <v>29-6 No2 Central Delivery Point</v>
      </c>
      <c r="M769" s="181"/>
      <c r="N769" s="181">
        <f t="shared" si="156"/>
        <v>3.0480000972747798</v>
      </c>
      <c r="O769" s="181">
        <f t="shared" si="156"/>
        <v>588.71002197265602</v>
      </c>
      <c r="P769" s="181">
        <f t="shared" si="156"/>
        <v>1.85927999019623</v>
      </c>
      <c r="Q769" s="181">
        <f t="shared" si="156"/>
        <v>0.25298399999999999</v>
      </c>
      <c r="R769" s="181" t="str">
        <f t="shared" si="156"/>
        <v>Vertical</v>
      </c>
      <c r="S769" s="181">
        <f t="shared" si="156"/>
        <v>0</v>
      </c>
      <c r="T769" s="181">
        <f t="shared" si="156"/>
        <v>1961.34545898438</v>
      </c>
      <c r="U769" s="181" t="str">
        <f t="shared" si="156"/>
        <v>1389</v>
      </c>
      <c r="V769" s="181" t="str">
        <f t="shared" si="156"/>
        <v>31000301</v>
      </c>
      <c r="W769" s="360">
        <f t="shared" si="156"/>
        <v>0</v>
      </c>
      <c r="X769" s="355">
        <f t="shared" si="156"/>
        <v>0.4</v>
      </c>
      <c r="Y769" s="355">
        <f t="shared" si="156"/>
        <v>0</v>
      </c>
      <c r="Z769" s="355">
        <f t="shared" si="156"/>
        <v>0</v>
      </c>
      <c r="AA769" s="361">
        <f t="shared" si="156"/>
        <v>0</v>
      </c>
      <c r="AB769" s="182"/>
    </row>
    <row r="770" spans="1:28" s="75" customFormat="1">
      <c r="A770" s="181" t="str">
        <f t="shared" si="93"/>
        <v>NMED</v>
      </c>
      <c r="B770" s="366" t="str">
        <f t="shared" si="152"/>
        <v>35</v>
      </c>
      <c r="C770" s="181" t="str">
        <f t="shared" si="94"/>
        <v>3503902</v>
      </c>
      <c r="D770" s="181" t="str">
        <f>VLOOKUP(C770,fips_xref!$A$5:$B$16,2,FALSE)</f>
        <v>Rio Arriba_NonTribal</v>
      </c>
      <c r="E770" s="181" t="str">
        <f t="shared" ref="E770:AA770" si="157">E130</f>
        <v>039</v>
      </c>
      <c r="F770" s="181">
        <f t="shared" si="157"/>
        <v>1007</v>
      </c>
      <c r="G770" s="181" t="str">
        <f t="shared" si="157"/>
        <v>EQPT</v>
      </c>
      <c r="H770" s="181">
        <f t="shared" si="157"/>
        <v>34</v>
      </c>
      <c r="I770" s="181" t="str">
        <f t="shared" si="157"/>
        <v>Dehydrator Reboiler</v>
      </c>
      <c r="J770" s="181">
        <f t="shared" si="157"/>
        <v>36.746868999999997</v>
      </c>
      <c r="K770" s="181">
        <f t="shared" si="157"/>
        <v>-107.44623799999999</v>
      </c>
      <c r="L770" s="181" t="str">
        <f t="shared" si="157"/>
        <v>29-6 No2 Central Delivery Point</v>
      </c>
      <c r="M770" s="181"/>
      <c r="N770" s="181">
        <f t="shared" si="157"/>
        <v>3.0480000972747798</v>
      </c>
      <c r="O770" s="181">
        <f t="shared" si="157"/>
        <v>588.71002197265602</v>
      </c>
      <c r="P770" s="181">
        <f t="shared" si="157"/>
        <v>1.85927999019623</v>
      </c>
      <c r="Q770" s="181">
        <f t="shared" si="157"/>
        <v>0.25298399999999999</v>
      </c>
      <c r="R770" s="181" t="str">
        <f t="shared" si="157"/>
        <v>Vertical</v>
      </c>
      <c r="S770" s="181">
        <f t="shared" si="157"/>
        <v>0</v>
      </c>
      <c r="T770" s="181">
        <f t="shared" si="157"/>
        <v>1961.34545898438</v>
      </c>
      <c r="U770" s="181" t="str">
        <f t="shared" si="157"/>
        <v>1389</v>
      </c>
      <c r="V770" s="181" t="str">
        <f t="shared" si="157"/>
        <v>31000302</v>
      </c>
      <c r="W770" s="360">
        <f t="shared" si="157"/>
        <v>0.1</v>
      </c>
      <c r="X770" s="355">
        <f t="shared" si="157"/>
        <v>0</v>
      </c>
      <c r="Y770" s="355">
        <f t="shared" si="157"/>
        <v>0.1</v>
      </c>
      <c r="Z770" s="355">
        <f t="shared" si="157"/>
        <v>0</v>
      </c>
      <c r="AA770" s="361">
        <f t="shared" si="157"/>
        <v>0</v>
      </c>
      <c r="AB770" s="182"/>
    </row>
    <row r="771" spans="1:28" s="75" customFormat="1">
      <c r="A771" s="181" t="str">
        <f t="shared" si="93"/>
        <v>NMED</v>
      </c>
      <c r="B771" s="366" t="str">
        <f t="shared" si="152"/>
        <v>35</v>
      </c>
      <c r="C771" s="181" t="str">
        <f t="shared" si="94"/>
        <v>3503902</v>
      </c>
      <c r="D771" s="181" t="str">
        <f>VLOOKUP(C771,fips_xref!$A$5:$B$16,2,FALSE)</f>
        <v>Rio Arriba_NonTribal</v>
      </c>
      <c r="E771" s="181" t="str">
        <f t="shared" ref="E771:AA771" si="158">E131</f>
        <v>039</v>
      </c>
      <c r="F771" s="181">
        <f t="shared" si="158"/>
        <v>1007</v>
      </c>
      <c r="G771" s="181" t="str">
        <f t="shared" si="158"/>
        <v>EQPT</v>
      </c>
      <c r="H771" s="181">
        <f t="shared" si="158"/>
        <v>35</v>
      </c>
      <c r="I771" s="181" t="str">
        <f t="shared" si="158"/>
        <v>Dehydrator Reboiler</v>
      </c>
      <c r="J771" s="181">
        <f t="shared" si="158"/>
        <v>36.746868999999997</v>
      </c>
      <c r="K771" s="181">
        <f t="shared" si="158"/>
        <v>-107.44623799999999</v>
      </c>
      <c r="L771" s="181" t="str">
        <f t="shared" si="158"/>
        <v>29-6 No2 Central Delivery Point</v>
      </c>
      <c r="M771" s="181"/>
      <c r="N771" s="181">
        <f t="shared" si="158"/>
        <v>3.0480000972747798</v>
      </c>
      <c r="O771" s="181">
        <f t="shared" si="158"/>
        <v>588.71002197265602</v>
      </c>
      <c r="P771" s="181">
        <f t="shared" si="158"/>
        <v>1.85927999019623</v>
      </c>
      <c r="Q771" s="181">
        <f t="shared" si="158"/>
        <v>0.25298399999999999</v>
      </c>
      <c r="R771" s="181" t="str">
        <f t="shared" si="158"/>
        <v>Vertical</v>
      </c>
      <c r="S771" s="181">
        <f t="shared" si="158"/>
        <v>0</v>
      </c>
      <c r="T771" s="181">
        <f t="shared" si="158"/>
        <v>1961.34545898438</v>
      </c>
      <c r="U771" s="181" t="str">
        <f t="shared" si="158"/>
        <v>1389</v>
      </c>
      <c r="V771" s="181" t="str">
        <f t="shared" si="158"/>
        <v>31000302</v>
      </c>
      <c r="W771" s="360">
        <f t="shared" si="158"/>
        <v>0.1</v>
      </c>
      <c r="X771" s="355">
        <f t="shared" si="158"/>
        <v>0</v>
      </c>
      <c r="Y771" s="355">
        <f t="shared" si="158"/>
        <v>0.1</v>
      </c>
      <c r="Z771" s="355">
        <f t="shared" si="158"/>
        <v>0</v>
      </c>
      <c r="AA771" s="361">
        <f t="shared" si="158"/>
        <v>0</v>
      </c>
      <c r="AB771" s="182"/>
    </row>
    <row r="772" spans="1:28" s="75" customFormat="1">
      <c r="A772" s="181" t="str">
        <f t="shared" si="93"/>
        <v>NMED</v>
      </c>
      <c r="B772" s="366" t="str">
        <f t="shared" si="152"/>
        <v>35</v>
      </c>
      <c r="C772" s="181" t="str">
        <f t="shared" si="94"/>
        <v>3503902</v>
      </c>
      <c r="D772" s="181" t="str">
        <f>VLOOKUP(C772,fips_xref!$A$5:$B$16,2,FALSE)</f>
        <v>Rio Arriba_NonTribal</v>
      </c>
      <c r="E772" s="181" t="str">
        <f t="shared" ref="E772:AA772" si="159">E132</f>
        <v>039</v>
      </c>
      <c r="F772" s="181">
        <f t="shared" si="159"/>
        <v>1007</v>
      </c>
      <c r="G772" s="181" t="str">
        <f t="shared" si="159"/>
        <v>EQPT</v>
      </c>
      <c r="H772" s="181">
        <f t="shared" si="159"/>
        <v>36</v>
      </c>
      <c r="I772" s="181" t="str">
        <f t="shared" si="159"/>
        <v>Dehydrator Reboiler</v>
      </c>
      <c r="J772" s="181">
        <f t="shared" si="159"/>
        <v>36.746868999999997</v>
      </c>
      <c r="K772" s="181">
        <f t="shared" si="159"/>
        <v>-107.44623799999999</v>
      </c>
      <c r="L772" s="181" t="str">
        <f t="shared" si="159"/>
        <v>29-6 No2 Central Delivery Point</v>
      </c>
      <c r="M772" s="181"/>
      <c r="N772" s="181">
        <f t="shared" si="159"/>
        <v>3.0480000972747798</v>
      </c>
      <c r="O772" s="181">
        <f t="shared" si="159"/>
        <v>588.71002197265602</v>
      </c>
      <c r="P772" s="181">
        <f t="shared" si="159"/>
        <v>1.85927999019623</v>
      </c>
      <c r="Q772" s="181">
        <f t="shared" si="159"/>
        <v>0.25298399999999999</v>
      </c>
      <c r="R772" s="181" t="str">
        <f t="shared" si="159"/>
        <v>Vertical</v>
      </c>
      <c r="S772" s="181">
        <f t="shared" si="159"/>
        <v>0</v>
      </c>
      <c r="T772" s="181">
        <f t="shared" si="159"/>
        <v>1961.34545898438</v>
      </c>
      <c r="U772" s="181" t="str">
        <f t="shared" si="159"/>
        <v>1389</v>
      </c>
      <c r="V772" s="181" t="str">
        <f t="shared" si="159"/>
        <v>31000302</v>
      </c>
      <c r="W772" s="360">
        <f t="shared" si="159"/>
        <v>0.1</v>
      </c>
      <c r="X772" s="355">
        <f t="shared" si="159"/>
        <v>0</v>
      </c>
      <c r="Y772" s="355">
        <f t="shared" si="159"/>
        <v>0.1</v>
      </c>
      <c r="Z772" s="355">
        <f t="shared" si="159"/>
        <v>0</v>
      </c>
      <c r="AA772" s="361">
        <f t="shared" si="159"/>
        <v>0</v>
      </c>
      <c r="AB772" s="182"/>
    </row>
    <row r="773" spans="1:28" s="75" customFormat="1">
      <c r="A773" s="181" t="str">
        <f t="shared" ref="A773:A836" si="160">A133</f>
        <v>NMED</v>
      </c>
      <c r="B773" s="366" t="str">
        <f t="shared" si="152"/>
        <v>35</v>
      </c>
      <c r="C773" s="181" t="str">
        <f t="shared" ref="C773:C836" si="161">C133&amp;"02"</f>
        <v>3503902</v>
      </c>
      <c r="D773" s="181" t="str">
        <f>VLOOKUP(C773,fips_xref!$A$5:$B$16,2,FALSE)</f>
        <v>Rio Arriba_NonTribal</v>
      </c>
      <c r="E773" s="181" t="str">
        <f t="shared" ref="E773:AA773" si="162">E133</f>
        <v>039</v>
      </c>
      <c r="F773" s="181">
        <f t="shared" si="162"/>
        <v>1007</v>
      </c>
      <c r="G773" s="181" t="str">
        <f t="shared" si="162"/>
        <v>EQPT</v>
      </c>
      <c r="H773" s="181">
        <f t="shared" si="162"/>
        <v>38</v>
      </c>
      <c r="I773" s="181" t="str">
        <f t="shared" si="162"/>
        <v>Dehydrator Reboiler</v>
      </c>
      <c r="J773" s="181">
        <f t="shared" si="162"/>
        <v>36.746868999999997</v>
      </c>
      <c r="K773" s="181">
        <f t="shared" si="162"/>
        <v>-107.44623799999999</v>
      </c>
      <c r="L773" s="181" t="str">
        <f t="shared" si="162"/>
        <v>29-6 No2 Central Delivery Point</v>
      </c>
      <c r="M773" s="181"/>
      <c r="N773" s="181">
        <f t="shared" si="162"/>
        <v>3.0480000972747798</v>
      </c>
      <c r="O773" s="181">
        <f t="shared" si="162"/>
        <v>588.71002197265602</v>
      </c>
      <c r="P773" s="181">
        <f t="shared" si="162"/>
        <v>1.85927999019623</v>
      </c>
      <c r="Q773" s="181">
        <f t="shared" si="162"/>
        <v>0.25298399999999999</v>
      </c>
      <c r="R773" s="181" t="str">
        <f t="shared" si="162"/>
        <v>Vertical</v>
      </c>
      <c r="S773" s="181">
        <f t="shared" si="162"/>
        <v>0</v>
      </c>
      <c r="T773" s="181">
        <f t="shared" si="162"/>
        <v>1961.34545898438</v>
      </c>
      <c r="U773" s="181" t="str">
        <f t="shared" si="162"/>
        <v>1389</v>
      </c>
      <c r="V773" s="181" t="str">
        <f t="shared" si="162"/>
        <v>31000302</v>
      </c>
      <c r="W773" s="360">
        <f t="shared" si="162"/>
        <v>0.1</v>
      </c>
      <c r="X773" s="355">
        <f t="shared" si="162"/>
        <v>0</v>
      </c>
      <c r="Y773" s="355">
        <f t="shared" si="162"/>
        <v>0.1</v>
      </c>
      <c r="Z773" s="355">
        <f t="shared" si="162"/>
        <v>0</v>
      </c>
      <c r="AA773" s="361">
        <f t="shared" si="162"/>
        <v>0</v>
      </c>
      <c r="AB773" s="182"/>
    </row>
    <row r="774" spans="1:28" s="75" customFormat="1">
      <c r="A774" s="181" t="str">
        <f t="shared" si="160"/>
        <v>NMED</v>
      </c>
      <c r="B774" s="366" t="str">
        <f t="shared" si="152"/>
        <v>35</v>
      </c>
      <c r="C774" s="181" t="str">
        <f t="shared" si="161"/>
        <v>3503902</v>
      </c>
      <c r="D774" s="181" t="str">
        <f>VLOOKUP(C774,fips_xref!$A$5:$B$16,2,FALSE)</f>
        <v>Rio Arriba_NonTribal</v>
      </c>
      <c r="E774" s="181" t="str">
        <f t="shared" ref="E774:AA774" si="163">E134</f>
        <v>039</v>
      </c>
      <c r="F774" s="181">
        <f t="shared" si="163"/>
        <v>1007</v>
      </c>
      <c r="G774" s="181" t="str">
        <f t="shared" si="163"/>
        <v>EQPT</v>
      </c>
      <c r="H774" s="181">
        <f t="shared" si="163"/>
        <v>40</v>
      </c>
      <c r="I774" s="181" t="str">
        <f t="shared" si="163"/>
        <v>Dehydrator Enertek Still Vent</v>
      </c>
      <c r="J774" s="181">
        <f t="shared" si="163"/>
        <v>36.746868999999997</v>
      </c>
      <c r="K774" s="181">
        <f t="shared" si="163"/>
        <v>-107.44623799999999</v>
      </c>
      <c r="L774" s="181" t="str">
        <f t="shared" si="163"/>
        <v>29-6 No2 Central Delivery Point</v>
      </c>
      <c r="M774" s="181"/>
      <c r="N774" s="181">
        <f t="shared" si="163"/>
        <v>5.7912001609802202</v>
      </c>
      <c r="O774" s="181">
        <f t="shared" si="163"/>
        <v>588.71002197265602</v>
      </c>
      <c r="P774" s="181">
        <f t="shared" si="163"/>
        <v>1.85927999019623</v>
      </c>
      <c r="Q774" s="181">
        <f t="shared" si="163"/>
        <v>0.25298399999999999</v>
      </c>
      <c r="R774" s="181" t="str">
        <f t="shared" si="163"/>
        <v>Vertical</v>
      </c>
      <c r="S774" s="181">
        <f t="shared" si="163"/>
        <v>0</v>
      </c>
      <c r="T774" s="181">
        <f t="shared" si="163"/>
        <v>1961.34545898438</v>
      </c>
      <c r="U774" s="181" t="str">
        <f t="shared" si="163"/>
        <v>1389</v>
      </c>
      <c r="V774" s="181" t="str">
        <f t="shared" si="163"/>
        <v>31000301</v>
      </c>
      <c r="W774" s="360">
        <f t="shared" si="163"/>
        <v>0</v>
      </c>
      <c r="X774" s="355">
        <f t="shared" si="163"/>
        <v>0.4</v>
      </c>
      <c r="Y774" s="355">
        <f t="shared" si="163"/>
        <v>0</v>
      </c>
      <c r="Z774" s="355">
        <f t="shared" si="163"/>
        <v>0</v>
      </c>
      <c r="AA774" s="361">
        <f t="shared" si="163"/>
        <v>0</v>
      </c>
      <c r="AB774" s="182"/>
    </row>
    <row r="775" spans="1:28" s="75" customFormat="1">
      <c r="A775" s="181" t="str">
        <f t="shared" si="160"/>
        <v>NMED</v>
      </c>
      <c r="B775" s="366" t="str">
        <f t="shared" si="152"/>
        <v>35</v>
      </c>
      <c r="C775" s="181" t="str">
        <f t="shared" si="161"/>
        <v>3503902</v>
      </c>
      <c r="D775" s="181" t="str">
        <f>VLOOKUP(C775,fips_xref!$A$5:$B$16,2,FALSE)</f>
        <v>Rio Arriba_NonTribal</v>
      </c>
      <c r="E775" s="181" t="str">
        <f t="shared" ref="E775:AA775" si="164">E135</f>
        <v>039</v>
      </c>
      <c r="F775" s="181">
        <f t="shared" si="164"/>
        <v>1007</v>
      </c>
      <c r="G775" s="181" t="str">
        <f t="shared" si="164"/>
        <v>EQPT</v>
      </c>
      <c r="H775" s="181">
        <f t="shared" si="164"/>
        <v>41</v>
      </c>
      <c r="I775" s="181" t="str">
        <f t="shared" si="164"/>
        <v>Dehydrator Enertek Still Vent</v>
      </c>
      <c r="J775" s="181">
        <f t="shared" si="164"/>
        <v>36.746868999999997</v>
      </c>
      <c r="K775" s="181">
        <f t="shared" si="164"/>
        <v>-107.44623799999999</v>
      </c>
      <c r="L775" s="181" t="str">
        <f t="shared" si="164"/>
        <v>29-6 No2 Central Delivery Point</v>
      </c>
      <c r="M775" s="181"/>
      <c r="N775" s="181">
        <f t="shared" si="164"/>
        <v>5.7912001609802202</v>
      </c>
      <c r="O775" s="181">
        <f t="shared" si="164"/>
        <v>588.71002197265602</v>
      </c>
      <c r="P775" s="181">
        <f t="shared" si="164"/>
        <v>1.85927999019623</v>
      </c>
      <c r="Q775" s="181">
        <f t="shared" si="164"/>
        <v>0.25298399999999999</v>
      </c>
      <c r="R775" s="181" t="str">
        <f t="shared" si="164"/>
        <v>Vertical</v>
      </c>
      <c r="S775" s="181">
        <f t="shared" si="164"/>
        <v>0</v>
      </c>
      <c r="T775" s="181">
        <f t="shared" si="164"/>
        <v>1961.34545898438</v>
      </c>
      <c r="U775" s="181" t="str">
        <f t="shared" si="164"/>
        <v>1389</v>
      </c>
      <c r="V775" s="181" t="str">
        <f t="shared" si="164"/>
        <v>31000301</v>
      </c>
      <c r="W775" s="360">
        <f t="shared" si="164"/>
        <v>0</v>
      </c>
      <c r="X775" s="355">
        <f t="shared" si="164"/>
        <v>0.6</v>
      </c>
      <c r="Y775" s="355">
        <f t="shared" si="164"/>
        <v>0</v>
      </c>
      <c r="Z775" s="355">
        <f t="shared" si="164"/>
        <v>0</v>
      </c>
      <c r="AA775" s="361">
        <f t="shared" si="164"/>
        <v>0</v>
      </c>
      <c r="AB775" s="182"/>
    </row>
    <row r="776" spans="1:28" s="75" customFormat="1">
      <c r="A776" s="181" t="str">
        <f t="shared" si="160"/>
        <v>NMED</v>
      </c>
      <c r="B776" s="366" t="str">
        <f t="shared" si="152"/>
        <v>35</v>
      </c>
      <c r="C776" s="181" t="str">
        <f t="shared" si="161"/>
        <v>3503902</v>
      </c>
      <c r="D776" s="181" t="str">
        <f>VLOOKUP(C776,fips_xref!$A$5:$B$16,2,FALSE)</f>
        <v>Rio Arriba_NonTribal</v>
      </c>
      <c r="E776" s="181" t="str">
        <f t="shared" ref="E776:AA776" si="165">E136</f>
        <v>039</v>
      </c>
      <c r="F776" s="181">
        <f t="shared" si="165"/>
        <v>1007</v>
      </c>
      <c r="G776" s="181" t="str">
        <f t="shared" si="165"/>
        <v>EQPT</v>
      </c>
      <c r="H776" s="181">
        <f t="shared" si="165"/>
        <v>46</v>
      </c>
      <c r="I776" s="181" t="str">
        <f t="shared" si="165"/>
        <v>Condensate Storage Tank</v>
      </c>
      <c r="J776" s="181">
        <f t="shared" si="165"/>
        <v>36.747166999999997</v>
      </c>
      <c r="K776" s="181">
        <f t="shared" si="165"/>
        <v>-107.4455</v>
      </c>
      <c r="L776" s="181" t="str">
        <f t="shared" si="165"/>
        <v>29-6 No2 Central Delivery Point</v>
      </c>
      <c r="M776" s="181"/>
      <c r="N776" s="181">
        <f t="shared" si="165"/>
        <v>0</v>
      </c>
      <c r="O776" s="181">
        <f t="shared" si="165"/>
        <v>0</v>
      </c>
      <c r="P776" s="181">
        <f t="shared" si="165"/>
        <v>0</v>
      </c>
      <c r="Q776" s="181">
        <f t="shared" si="165"/>
        <v>0</v>
      </c>
      <c r="R776" s="181">
        <f t="shared" si="165"/>
        <v>0</v>
      </c>
      <c r="S776" s="181">
        <f t="shared" si="165"/>
        <v>0</v>
      </c>
      <c r="T776" s="181">
        <f t="shared" si="165"/>
        <v>1958.03356933594</v>
      </c>
      <c r="U776" s="181" t="str">
        <f t="shared" si="165"/>
        <v>1389</v>
      </c>
      <c r="V776" s="181" t="str">
        <f t="shared" si="165"/>
        <v>40400315</v>
      </c>
      <c r="W776" s="360">
        <f t="shared" si="165"/>
        <v>0</v>
      </c>
      <c r="X776" s="355">
        <f t="shared" si="165"/>
        <v>1.4</v>
      </c>
      <c r="Y776" s="355">
        <f t="shared" si="165"/>
        <v>0</v>
      </c>
      <c r="Z776" s="355">
        <f t="shared" si="165"/>
        <v>0</v>
      </c>
      <c r="AA776" s="361">
        <f t="shared" si="165"/>
        <v>0</v>
      </c>
      <c r="AB776" s="182"/>
    </row>
    <row r="777" spans="1:28" s="75" customFormat="1">
      <c r="A777" s="181" t="str">
        <f t="shared" si="160"/>
        <v>NMED</v>
      </c>
      <c r="B777" s="366" t="str">
        <f t="shared" si="152"/>
        <v>35</v>
      </c>
      <c r="C777" s="181" t="str">
        <f t="shared" si="161"/>
        <v>3503902</v>
      </c>
      <c r="D777" s="181" t="str">
        <f>VLOOKUP(C777,fips_xref!$A$5:$B$16,2,FALSE)</f>
        <v>Rio Arriba_NonTribal</v>
      </c>
      <c r="E777" s="181" t="str">
        <f t="shared" ref="E777:AA777" si="166">E137</f>
        <v>039</v>
      </c>
      <c r="F777" s="181">
        <f t="shared" si="166"/>
        <v>1007</v>
      </c>
      <c r="G777" s="181" t="str">
        <f t="shared" si="166"/>
        <v>EQPT</v>
      </c>
      <c r="H777" s="181">
        <f t="shared" si="166"/>
        <v>47</v>
      </c>
      <c r="I777" s="181" t="str">
        <f t="shared" si="166"/>
        <v>Condensate Storage Tank</v>
      </c>
      <c r="J777" s="181">
        <f t="shared" si="166"/>
        <v>36.747166999999997</v>
      </c>
      <c r="K777" s="181">
        <f t="shared" si="166"/>
        <v>-107.4455</v>
      </c>
      <c r="L777" s="181" t="str">
        <f t="shared" si="166"/>
        <v>29-6 No2 Central Delivery Point</v>
      </c>
      <c r="M777" s="181"/>
      <c r="N777" s="181">
        <f t="shared" si="166"/>
        <v>0</v>
      </c>
      <c r="O777" s="181">
        <f t="shared" si="166"/>
        <v>0</v>
      </c>
      <c r="P777" s="181">
        <f t="shared" si="166"/>
        <v>0</v>
      </c>
      <c r="Q777" s="181">
        <f t="shared" si="166"/>
        <v>0</v>
      </c>
      <c r="R777" s="181">
        <f t="shared" si="166"/>
        <v>0</v>
      </c>
      <c r="S777" s="181">
        <f t="shared" si="166"/>
        <v>0</v>
      </c>
      <c r="T777" s="181">
        <f t="shared" si="166"/>
        <v>1958.03356933594</v>
      </c>
      <c r="U777" s="181" t="str">
        <f t="shared" si="166"/>
        <v>1389</v>
      </c>
      <c r="V777" s="181" t="str">
        <f t="shared" si="166"/>
        <v>40400315</v>
      </c>
      <c r="W777" s="360">
        <f t="shared" si="166"/>
        <v>0</v>
      </c>
      <c r="X777" s="355">
        <f t="shared" si="166"/>
        <v>1.4</v>
      </c>
      <c r="Y777" s="355">
        <f t="shared" si="166"/>
        <v>0</v>
      </c>
      <c r="Z777" s="355">
        <f t="shared" si="166"/>
        <v>0</v>
      </c>
      <c r="AA777" s="361">
        <f t="shared" si="166"/>
        <v>0</v>
      </c>
      <c r="AB777" s="182"/>
    </row>
    <row r="778" spans="1:28" s="75" customFormat="1">
      <c r="A778" s="181" t="str">
        <f t="shared" si="160"/>
        <v>NMED</v>
      </c>
      <c r="B778" s="366" t="str">
        <f t="shared" si="152"/>
        <v>35</v>
      </c>
      <c r="C778" s="181" t="str">
        <f t="shared" si="161"/>
        <v>3503902</v>
      </c>
      <c r="D778" s="181" t="str">
        <f>VLOOKUP(C778,fips_xref!$A$5:$B$16,2,FALSE)</f>
        <v>Rio Arriba_NonTribal</v>
      </c>
      <c r="E778" s="181" t="str">
        <f t="shared" ref="E778:AA778" si="167">E138</f>
        <v>039</v>
      </c>
      <c r="F778" s="181">
        <f t="shared" si="167"/>
        <v>1007</v>
      </c>
      <c r="G778" s="181" t="str">
        <f t="shared" si="167"/>
        <v>RPNT</v>
      </c>
      <c r="H778" s="181">
        <f t="shared" si="167"/>
        <v>15</v>
      </c>
      <c r="I778" s="181" t="str">
        <f t="shared" si="167"/>
        <v>Fugitives Emissions from Leaks</v>
      </c>
      <c r="J778" s="181">
        <f t="shared" si="167"/>
        <v>36.746868999999997</v>
      </c>
      <c r="K778" s="181">
        <f t="shared" si="167"/>
        <v>-107.44623799999999</v>
      </c>
      <c r="L778" s="181" t="str">
        <f t="shared" si="167"/>
        <v>29-6 No2 Central Delivery Point</v>
      </c>
      <c r="M778" s="181"/>
      <c r="N778" s="181">
        <f t="shared" si="167"/>
        <v>0</v>
      </c>
      <c r="O778" s="181">
        <f t="shared" si="167"/>
        <v>0</v>
      </c>
      <c r="P778" s="181">
        <f t="shared" si="167"/>
        <v>0</v>
      </c>
      <c r="Q778" s="181">
        <f t="shared" si="167"/>
        <v>0</v>
      </c>
      <c r="R778" s="181">
        <f t="shared" si="167"/>
        <v>0</v>
      </c>
      <c r="S778" s="181">
        <f t="shared" si="167"/>
        <v>0</v>
      </c>
      <c r="T778" s="181">
        <f t="shared" si="167"/>
        <v>1961.34545898438</v>
      </c>
      <c r="U778" s="181" t="str">
        <f t="shared" si="167"/>
        <v>1389</v>
      </c>
      <c r="V778" s="181" t="str">
        <f t="shared" si="167"/>
        <v>31000306</v>
      </c>
      <c r="W778" s="360">
        <f t="shared" si="167"/>
        <v>0</v>
      </c>
      <c r="X778" s="355">
        <f t="shared" si="167"/>
        <v>0.2</v>
      </c>
      <c r="Y778" s="355">
        <f t="shared" si="167"/>
        <v>0</v>
      </c>
      <c r="Z778" s="355">
        <f t="shared" si="167"/>
        <v>0</v>
      </c>
      <c r="AA778" s="361">
        <f t="shared" si="167"/>
        <v>0</v>
      </c>
      <c r="AB778" s="182"/>
    </row>
    <row r="779" spans="1:28" s="75" customFormat="1">
      <c r="A779" s="181" t="str">
        <f t="shared" si="160"/>
        <v>NMED</v>
      </c>
      <c r="B779" s="366" t="str">
        <f t="shared" si="152"/>
        <v>35</v>
      </c>
      <c r="C779" s="181" t="str">
        <f t="shared" si="161"/>
        <v>3503902</v>
      </c>
      <c r="D779" s="181" t="str">
        <f>VLOOKUP(C779,fips_xref!$A$5:$B$16,2,FALSE)</f>
        <v>Rio Arriba_NonTribal</v>
      </c>
      <c r="E779" s="181" t="str">
        <f t="shared" ref="E779:AA779" si="168">E139</f>
        <v>039</v>
      </c>
      <c r="F779" s="181">
        <f t="shared" si="168"/>
        <v>1007</v>
      </c>
      <c r="G779" s="181" t="str">
        <f t="shared" si="168"/>
        <v>RPNT</v>
      </c>
      <c r="H779" s="181">
        <f t="shared" si="168"/>
        <v>16</v>
      </c>
      <c r="I779" s="181" t="str">
        <f t="shared" si="168"/>
        <v>Start up Shut down Maintenance</v>
      </c>
      <c r="J779" s="181">
        <f t="shared" si="168"/>
        <v>36.747166999999997</v>
      </c>
      <c r="K779" s="181">
        <f t="shared" si="168"/>
        <v>-107.4455</v>
      </c>
      <c r="L779" s="181" t="str">
        <f t="shared" si="168"/>
        <v>29-6 No2 Central Delivery Point</v>
      </c>
      <c r="M779" s="181"/>
      <c r="N779" s="181">
        <f t="shared" si="168"/>
        <v>0</v>
      </c>
      <c r="O779" s="181">
        <f t="shared" si="168"/>
        <v>0</v>
      </c>
      <c r="P779" s="181">
        <f t="shared" si="168"/>
        <v>0</v>
      </c>
      <c r="Q779" s="181">
        <f t="shared" si="168"/>
        <v>0</v>
      </c>
      <c r="R779" s="181">
        <f t="shared" si="168"/>
        <v>0</v>
      </c>
      <c r="S779" s="181">
        <f t="shared" si="168"/>
        <v>0</v>
      </c>
      <c r="T779" s="181">
        <f t="shared" si="168"/>
        <v>1958.03356933594</v>
      </c>
      <c r="U779" s="181" t="str">
        <f t="shared" si="168"/>
        <v>1389</v>
      </c>
      <c r="V779" s="181" t="str">
        <f t="shared" si="168"/>
        <v>31000299</v>
      </c>
      <c r="W779" s="360">
        <f t="shared" si="168"/>
        <v>0</v>
      </c>
      <c r="X779" s="355">
        <f t="shared" si="168"/>
        <v>0.3</v>
      </c>
      <c r="Y779" s="355">
        <f t="shared" si="168"/>
        <v>0</v>
      </c>
      <c r="Z779" s="355">
        <f t="shared" si="168"/>
        <v>0</v>
      </c>
      <c r="AA779" s="361">
        <f t="shared" si="168"/>
        <v>0</v>
      </c>
      <c r="AB779" s="182"/>
    </row>
    <row r="780" spans="1:28" s="75" customFormat="1">
      <c r="A780" s="181" t="str">
        <f t="shared" si="160"/>
        <v>NMED</v>
      </c>
      <c r="B780" s="366" t="str">
        <f t="shared" si="152"/>
        <v>35</v>
      </c>
      <c r="C780" s="181" t="str">
        <f t="shared" si="161"/>
        <v>3503902</v>
      </c>
      <c r="D780" s="181" t="str">
        <f>VLOOKUP(C780,fips_xref!$A$5:$B$16,2,FALSE)</f>
        <v>Rio Arriba_NonTribal</v>
      </c>
      <c r="E780" s="181" t="str">
        <f t="shared" ref="E780:AA780" si="169">E140</f>
        <v>039</v>
      </c>
      <c r="F780" s="181">
        <f t="shared" si="169"/>
        <v>1009</v>
      </c>
      <c r="G780" s="181" t="str">
        <f t="shared" si="169"/>
        <v>EQPT</v>
      </c>
      <c r="H780" s="181">
        <f t="shared" si="169"/>
        <v>1</v>
      </c>
      <c r="I780" s="181" t="str">
        <f t="shared" si="169"/>
        <v>NG IC engine, Waukesha 7042GL</v>
      </c>
      <c r="J780" s="181">
        <f t="shared" si="169"/>
        <v>36.938541999999998</v>
      </c>
      <c r="K780" s="181">
        <f t="shared" si="169"/>
        <v>-107.35343</v>
      </c>
      <c r="L780" s="181" t="str">
        <f t="shared" si="169"/>
        <v>Carracas CDP Compressor Station</v>
      </c>
      <c r="M780" s="181"/>
      <c r="N780" s="181">
        <f t="shared" si="169"/>
        <v>7.9247999191284197</v>
      </c>
      <c r="O780" s="181">
        <f t="shared" si="169"/>
        <v>644.260009765625</v>
      </c>
      <c r="P780" s="181">
        <f t="shared" si="169"/>
        <v>31.760160446166999</v>
      </c>
      <c r="Q780" s="181">
        <f t="shared" si="169"/>
        <v>0.30480000000000002</v>
      </c>
      <c r="R780" s="181" t="str">
        <f t="shared" si="169"/>
        <v>Vertical</v>
      </c>
      <c r="S780" s="181">
        <f t="shared" si="169"/>
        <v>0</v>
      </c>
      <c r="T780" s="181">
        <f t="shared" si="169"/>
        <v>1937.94885253906</v>
      </c>
      <c r="U780" s="181" t="str">
        <f t="shared" si="169"/>
        <v>1389</v>
      </c>
      <c r="V780" s="181" t="str">
        <f t="shared" si="169"/>
        <v>20200254</v>
      </c>
      <c r="W780" s="360">
        <f t="shared" si="169"/>
        <v>19.100000000000001</v>
      </c>
      <c r="X780" s="355">
        <f t="shared" si="169"/>
        <v>4.5</v>
      </c>
      <c r="Y780" s="355">
        <f t="shared" si="169"/>
        <v>2.5</v>
      </c>
      <c r="Z780" s="355">
        <f t="shared" si="169"/>
        <v>0</v>
      </c>
      <c r="AA780" s="361">
        <f t="shared" si="169"/>
        <v>0.5</v>
      </c>
      <c r="AB780" s="182"/>
    </row>
    <row r="781" spans="1:28" s="75" customFormat="1">
      <c r="A781" s="181" t="str">
        <f t="shared" si="160"/>
        <v>NMED</v>
      </c>
      <c r="B781" s="366" t="str">
        <f t="shared" si="152"/>
        <v>35</v>
      </c>
      <c r="C781" s="181" t="str">
        <f t="shared" si="161"/>
        <v>3503902</v>
      </c>
      <c r="D781" s="181" t="str">
        <f>VLOOKUP(C781,fips_xref!$A$5:$B$16,2,FALSE)</f>
        <v>Rio Arriba_NonTribal</v>
      </c>
      <c r="E781" s="181" t="str">
        <f t="shared" ref="E781:AA781" si="170">E141</f>
        <v>039</v>
      </c>
      <c r="F781" s="181">
        <f t="shared" si="170"/>
        <v>1009</v>
      </c>
      <c r="G781" s="181" t="str">
        <f t="shared" si="170"/>
        <v>EQPT</v>
      </c>
      <c r="H781" s="181">
        <f t="shared" si="170"/>
        <v>9</v>
      </c>
      <c r="I781" s="181" t="str">
        <f t="shared" si="170"/>
        <v>NG IC engine, Waukesha 7042GL</v>
      </c>
      <c r="J781" s="181">
        <f t="shared" si="170"/>
        <v>36.938543000000003</v>
      </c>
      <c r="K781" s="181">
        <f t="shared" si="170"/>
        <v>-107.35343</v>
      </c>
      <c r="L781" s="181" t="str">
        <f t="shared" si="170"/>
        <v>Carracas CDP Compressor Station</v>
      </c>
      <c r="M781" s="181"/>
      <c r="N781" s="181">
        <f t="shared" si="170"/>
        <v>7.9247999191284197</v>
      </c>
      <c r="O781" s="181">
        <f t="shared" si="170"/>
        <v>644.260009765625</v>
      </c>
      <c r="P781" s="181">
        <f t="shared" si="170"/>
        <v>31.760160446166999</v>
      </c>
      <c r="Q781" s="181">
        <f t="shared" si="170"/>
        <v>0.30480000000000002</v>
      </c>
      <c r="R781" s="181" t="str">
        <f t="shared" si="170"/>
        <v>Vertical</v>
      </c>
      <c r="S781" s="181">
        <f t="shared" si="170"/>
        <v>0</v>
      </c>
      <c r="T781" s="181">
        <f t="shared" si="170"/>
        <v>1937.95129394531</v>
      </c>
      <c r="U781" s="181" t="str">
        <f t="shared" si="170"/>
        <v>1389</v>
      </c>
      <c r="V781" s="181" t="str">
        <f t="shared" si="170"/>
        <v>20200254</v>
      </c>
      <c r="W781" s="360">
        <f t="shared" si="170"/>
        <v>18.8</v>
      </c>
      <c r="X781" s="355">
        <f t="shared" si="170"/>
        <v>4.5999999999999996</v>
      </c>
      <c r="Y781" s="355">
        <f t="shared" si="170"/>
        <v>2.5</v>
      </c>
      <c r="Z781" s="355">
        <f t="shared" si="170"/>
        <v>0</v>
      </c>
      <c r="AA781" s="361">
        <f t="shared" si="170"/>
        <v>0.5</v>
      </c>
      <c r="AB781" s="182"/>
    </row>
    <row r="782" spans="1:28" s="75" customFormat="1">
      <c r="A782" s="181" t="str">
        <f t="shared" si="160"/>
        <v>NMED</v>
      </c>
      <c r="B782" s="366" t="str">
        <f t="shared" si="152"/>
        <v>35</v>
      </c>
      <c r="C782" s="181" t="str">
        <f t="shared" si="161"/>
        <v>3503902</v>
      </c>
      <c r="D782" s="181" t="str">
        <f>VLOOKUP(C782,fips_xref!$A$5:$B$16,2,FALSE)</f>
        <v>Rio Arriba_NonTribal</v>
      </c>
      <c r="E782" s="181" t="str">
        <f t="shared" ref="E782:AA782" si="171">E142</f>
        <v>039</v>
      </c>
      <c r="F782" s="181">
        <f t="shared" si="171"/>
        <v>1009</v>
      </c>
      <c r="G782" s="181" t="str">
        <f t="shared" si="171"/>
        <v>EQPT</v>
      </c>
      <c r="H782" s="181">
        <f t="shared" si="171"/>
        <v>10</v>
      </c>
      <c r="I782" s="181" t="str">
        <f t="shared" si="171"/>
        <v>NG IC engine, Waukesha 7042GL</v>
      </c>
      <c r="J782" s="181">
        <f t="shared" si="171"/>
        <v>36.938732999999999</v>
      </c>
      <c r="K782" s="181">
        <f t="shared" si="171"/>
        <v>-107.354067</v>
      </c>
      <c r="L782" s="181" t="str">
        <f t="shared" si="171"/>
        <v>Carracas CDP Compressor Station</v>
      </c>
      <c r="M782" s="181"/>
      <c r="N782" s="181">
        <f t="shared" si="171"/>
        <v>7.9247999191284197</v>
      </c>
      <c r="O782" s="181">
        <f t="shared" si="171"/>
        <v>644.260009765625</v>
      </c>
      <c r="P782" s="181">
        <f t="shared" si="171"/>
        <v>31.760160446166999</v>
      </c>
      <c r="Q782" s="181">
        <f t="shared" si="171"/>
        <v>0.30480000000000002</v>
      </c>
      <c r="R782" s="181" t="str">
        <f t="shared" si="171"/>
        <v>Vertical</v>
      </c>
      <c r="S782" s="181">
        <f t="shared" si="171"/>
        <v>0</v>
      </c>
      <c r="T782" s="181">
        <f t="shared" si="171"/>
        <v>1936.58825683594</v>
      </c>
      <c r="U782" s="181" t="str">
        <f t="shared" si="171"/>
        <v>1389</v>
      </c>
      <c r="V782" s="181" t="str">
        <f t="shared" si="171"/>
        <v>20200254</v>
      </c>
      <c r="W782" s="360">
        <f t="shared" si="171"/>
        <v>19.100000000000001</v>
      </c>
      <c r="X782" s="355">
        <f t="shared" si="171"/>
        <v>4.5</v>
      </c>
      <c r="Y782" s="355">
        <f t="shared" si="171"/>
        <v>2.6</v>
      </c>
      <c r="Z782" s="355">
        <f t="shared" si="171"/>
        <v>0</v>
      </c>
      <c r="AA782" s="361">
        <f t="shared" si="171"/>
        <v>0.5</v>
      </c>
      <c r="AB782" s="182"/>
    </row>
    <row r="783" spans="1:28" s="75" customFormat="1">
      <c r="A783" s="181" t="str">
        <f t="shared" si="160"/>
        <v>NMED</v>
      </c>
      <c r="B783" s="366" t="str">
        <f t="shared" si="152"/>
        <v>35</v>
      </c>
      <c r="C783" s="181" t="str">
        <f t="shared" si="161"/>
        <v>3503902</v>
      </c>
      <c r="D783" s="181" t="str">
        <f>VLOOKUP(C783,fips_xref!$A$5:$B$16,2,FALSE)</f>
        <v>Rio Arriba_NonTribal</v>
      </c>
      <c r="E783" s="181" t="str">
        <f t="shared" ref="E783:AA783" si="172">E143</f>
        <v>039</v>
      </c>
      <c r="F783" s="181">
        <f t="shared" si="172"/>
        <v>1009</v>
      </c>
      <c r="G783" s="181" t="str">
        <f t="shared" si="172"/>
        <v>EQPT</v>
      </c>
      <c r="H783" s="181">
        <f t="shared" si="172"/>
        <v>12</v>
      </c>
      <c r="I783" s="181" t="str">
        <f t="shared" si="172"/>
        <v>Enertek Glycol Dehydrator Reboiler</v>
      </c>
      <c r="J783" s="181">
        <f t="shared" si="172"/>
        <v>36.938732999999999</v>
      </c>
      <c r="K783" s="181">
        <f t="shared" si="172"/>
        <v>-107.354067</v>
      </c>
      <c r="L783" s="181" t="str">
        <f t="shared" si="172"/>
        <v>Carracas CDP Compressor Station</v>
      </c>
      <c r="M783" s="181"/>
      <c r="N783" s="181">
        <f t="shared" si="172"/>
        <v>3.0480000972747798</v>
      </c>
      <c r="O783" s="181">
        <f t="shared" si="172"/>
        <v>588.71002197265602</v>
      </c>
      <c r="P783" s="181">
        <f t="shared" si="172"/>
        <v>1.85927999019623</v>
      </c>
      <c r="Q783" s="181">
        <f t="shared" si="172"/>
        <v>0.24384</v>
      </c>
      <c r="R783" s="181" t="str">
        <f t="shared" si="172"/>
        <v>Vertical</v>
      </c>
      <c r="S783" s="181">
        <f t="shared" si="172"/>
        <v>0</v>
      </c>
      <c r="T783" s="181">
        <f t="shared" si="172"/>
        <v>1936.58825683594</v>
      </c>
      <c r="U783" s="181" t="str">
        <f t="shared" si="172"/>
        <v>1389</v>
      </c>
      <c r="V783" s="181" t="str">
        <f t="shared" si="172"/>
        <v>31000228</v>
      </c>
      <c r="W783" s="360">
        <f t="shared" si="172"/>
        <v>0.2</v>
      </c>
      <c r="X783" s="355">
        <f t="shared" si="172"/>
        <v>0</v>
      </c>
      <c r="Y783" s="355">
        <f t="shared" si="172"/>
        <v>0.1</v>
      </c>
      <c r="Z783" s="355">
        <f t="shared" si="172"/>
        <v>0</v>
      </c>
      <c r="AA783" s="361">
        <f t="shared" si="172"/>
        <v>0</v>
      </c>
      <c r="AB783" s="182"/>
    </row>
    <row r="784" spans="1:28" s="75" customFormat="1">
      <c r="A784" s="181" t="str">
        <f t="shared" si="160"/>
        <v>NMED</v>
      </c>
      <c r="B784" s="366" t="str">
        <f t="shared" si="152"/>
        <v>35</v>
      </c>
      <c r="C784" s="181" t="str">
        <f t="shared" si="161"/>
        <v>3503902</v>
      </c>
      <c r="D784" s="181" t="str">
        <f>VLOOKUP(C784,fips_xref!$A$5:$B$16,2,FALSE)</f>
        <v>Rio Arriba_NonTribal</v>
      </c>
      <c r="E784" s="181" t="str">
        <f t="shared" ref="E784:AA784" si="173">E144</f>
        <v>039</v>
      </c>
      <c r="F784" s="181">
        <f t="shared" si="173"/>
        <v>1009</v>
      </c>
      <c r="G784" s="181" t="str">
        <f t="shared" si="173"/>
        <v>EQPT</v>
      </c>
      <c r="H784" s="181">
        <f t="shared" si="173"/>
        <v>18</v>
      </c>
      <c r="I784" s="181" t="str">
        <f t="shared" si="173"/>
        <v>Enertek Glycol Dehydrator Still Vent</v>
      </c>
      <c r="J784" s="181">
        <f t="shared" si="173"/>
        <v>36.938732999999999</v>
      </c>
      <c r="K784" s="181">
        <f t="shared" si="173"/>
        <v>-107.354067</v>
      </c>
      <c r="L784" s="181" t="str">
        <f t="shared" si="173"/>
        <v>Carracas CDP Compressor Station</v>
      </c>
      <c r="M784" s="181"/>
      <c r="N784" s="181">
        <f t="shared" si="173"/>
        <v>6.0960001945495597</v>
      </c>
      <c r="O784" s="181">
        <f t="shared" si="173"/>
        <v>1273.15002441406</v>
      </c>
      <c r="P784" s="181">
        <f t="shared" si="173"/>
        <v>20.0009765625</v>
      </c>
      <c r="Q784" s="181">
        <f t="shared" si="173"/>
        <v>0.44500800000000001</v>
      </c>
      <c r="R784" s="181" t="str">
        <f t="shared" si="173"/>
        <v>Vertical</v>
      </c>
      <c r="S784" s="181">
        <f t="shared" si="173"/>
        <v>0</v>
      </c>
      <c r="T784" s="181">
        <f t="shared" si="173"/>
        <v>1936.58825683594</v>
      </c>
      <c r="U784" s="181" t="str">
        <f t="shared" si="173"/>
        <v>1389</v>
      </c>
      <c r="V784" s="181" t="str">
        <f t="shared" si="173"/>
        <v>31000227</v>
      </c>
      <c r="W784" s="360">
        <f t="shared" si="173"/>
        <v>0</v>
      </c>
      <c r="X784" s="355">
        <f t="shared" si="173"/>
        <v>0.1</v>
      </c>
      <c r="Y784" s="355">
        <f t="shared" si="173"/>
        <v>0</v>
      </c>
      <c r="Z784" s="355">
        <f t="shared" si="173"/>
        <v>0</v>
      </c>
      <c r="AA784" s="361">
        <f t="shared" si="173"/>
        <v>0</v>
      </c>
      <c r="AB784" s="182"/>
    </row>
    <row r="785" spans="1:28" s="75" customFormat="1" ht="26.4">
      <c r="A785" s="181" t="str">
        <f t="shared" si="160"/>
        <v>NMED</v>
      </c>
      <c r="B785" s="366" t="str">
        <f t="shared" si="152"/>
        <v>35</v>
      </c>
      <c r="C785" s="181" t="str">
        <f t="shared" si="161"/>
        <v>3503902</v>
      </c>
      <c r="D785" s="181" t="str">
        <f>VLOOKUP(C785,fips_xref!$A$5:$B$16,2,FALSE)</f>
        <v>Rio Arriba_NonTribal</v>
      </c>
      <c r="E785" s="181" t="str">
        <f t="shared" ref="E785:AA785" si="174">E145</f>
        <v>039</v>
      </c>
      <c r="F785" s="181">
        <f t="shared" si="174"/>
        <v>1009</v>
      </c>
      <c r="G785" s="181" t="str">
        <f t="shared" si="174"/>
        <v>EQPT</v>
      </c>
      <c r="H785" s="181">
        <f t="shared" si="174"/>
        <v>21</v>
      </c>
      <c r="I785" s="181" t="str">
        <f t="shared" si="174"/>
        <v>Moneyhun Glycol Dehydrator Still Vent</v>
      </c>
      <c r="J785" s="181">
        <f t="shared" si="174"/>
        <v>36.938732999999999</v>
      </c>
      <c r="K785" s="181">
        <f t="shared" si="174"/>
        <v>-107.354067</v>
      </c>
      <c r="L785" s="181" t="str">
        <f t="shared" si="174"/>
        <v>Carracas CDP Compressor Station</v>
      </c>
      <c r="M785" s="181"/>
      <c r="N785" s="181">
        <f t="shared" si="174"/>
        <v>6.0960001945495597</v>
      </c>
      <c r="O785" s="181">
        <f t="shared" si="174"/>
        <v>1273.15002441406</v>
      </c>
      <c r="P785" s="181">
        <f t="shared" si="174"/>
        <v>20.0009765625</v>
      </c>
      <c r="Q785" s="181">
        <f t="shared" si="174"/>
        <v>0.34137600000000001</v>
      </c>
      <c r="R785" s="181" t="str">
        <f t="shared" si="174"/>
        <v>Vertical</v>
      </c>
      <c r="S785" s="181">
        <f t="shared" si="174"/>
        <v>0</v>
      </c>
      <c r="T785" s="181">
        <f t="shared" si="174"/>
        <v>1936.58825683594</v>
      </c>
      <c r="U785" s="181" t="str">
        <f t="shared" si="174"/>
        <v>1389</v>
      </c>
      <c r="V785" s="181" t="str">
        <f t="shared" si="174"/>
        <v>31000227</v>
      </c>
      <c r="W785" s="360">
        <f t="shared" si="174"/>
        <v>0</v>
      </c>
      <c r="X785" s="355">
        <f t="shared" si="174"/>
        <v>0.1</v>
      </c>
      <c r="Y785" s="355">
        <f t="shared" si="174"/>
        <v>0</v>
      </c>
      <c r="Z785" s="355">
        <f t="shared" si="174"/>
        <v>0</v>
      </c>
      <c r="AA785" s="361">
        <f t="shared" si="174"/>
        <v>0</v>
      </c>
      <c r="AB785" s="182"/>
    </row>
    <row r="786" spans="1:28" s="75" customFormat="1" ht="26.4">
      <c r="A786" s="181" t="str">
        <f t="shared" si="160"/>
        <v>NMED</v>
      </c>
      <c r="B786" s="366" t="str">
        <f t="shared" si="152"/>
        <v>35</v>
      </c>
      <c r="C786" s="181" t="str">
        <f t="shared" si="161"/>
        <v>3503902</v>
      </c>
      <c r="D786" s="181" t="str">
        <f>VLOOKUP(C786,fips_xref!$A$5:$B$16,2,FALSE)</f>
        <v>Rio Arriba_NonTribal</v>
      </c>
      <c r="E786" s="181" t="str">
        <f t="shared" ref="E786:AA786" si="175">E146</f>
        <v>039</v>
      </c>
      <c r="F786" s="181">
        <f t="shared" si="175"/>
        <v>1009</v>
      </c>
      <c r="G786" s="181" t="str">
        <f t="shared" si="175"/>
        <v>EQPT</v>
      </c>
      <c r="H786" s="181">
        <f t="shared" si="175"/>
        <v>22</v>
      </c>
      <c r="I786" s="181" t="str">
        <f t="shared" si="175"/>
        <v>Moneyhun Glycol Dehydrator Reboiler</v>
      </c>
      <c r="J786" s="181">
        <f t="shared" si="175"/>
        <v>36.938732999999999</v>
      </c>
      <c r="K786" s="181">
        <f t="shared" si="175"/>
        <v>-107.354067</v>
      </c>
      <c r="L786" s="181" t="str">
        <f t="shared" si="175"/>
        <v>Carracas CDP Compressor Station</v>
      </c>
      <c r="M786" s="181"/>
      <c r="N786" s="181">
        <f t="shared" si="175"/>
        <v>3.0480000972747798</v>
      </c>
      <c r="O786" s="181">
        <f t="shared" si="175"/>
        <v>588.71002197265602</v>
      </c>
      <c r="P786" s="181">
        <f t="shared" si="175"/>
        <v>1.85927999019623</v>
      </c>
      <c r="Q786" s="181">
        <f t="shared" si="175"/>
        <v>0.25298399999999999</v>
      </c>
      <c r="R786" s="181" t="str">
        <f t="shared" si="175"/>
        <v>Vertical</v>
      </c>
      <c r="S786" s="181">
        <f t="shared" si="175"/>
        <v>0</v>
      </c>
      <c r="T786" s="181">
        <f t="shared" si="175"/>
        <v>1936.58825683594</v>
      </c>
      <c r="U786" s="181" t="str">
        <f t="shared" si="175"/>
        <v>1389</v>
      </c>
      <c r="V786" s="181" t="str">
        <f t="shared" si="175"/>
        <v>31000228</v>
      </c>
      <c r="W786" s="360">
        <f t="shared" si="175"/>
        <v>0.2</v>
      </c>
      <c r="X786" s="355">
        <f t="shared" si="175"/>
        <v>0</v>
      </c>
      <c r="Y786" s="355">
        <f t="shared" si="175"/>
        <v>0.2</v>
      </c>
      <c r="Z786" s="355">
        <f t="shared" si="175"/>
        <v>0</v>
      </c>
      <c r="AA786" s="361">
        <f t="shared" si="175"/>
        <v>0.1</v>
      </c>
      <c r="AB786" s="182"/>
    </row>
    <row r="787" spans="1:28" s="75" customFormat="1" ht="26.4">
      <c r="A787" s="181" t="str">
        <f t="shared" si="160"/>
        <v>NMED</v>
      </c>
      <c r="B787" s="366" t="str">
        <f t="shared" si="152"/>
        <v>35</v>
      </c>
      <c r="C787" s="181" t="str">
        <f t="shared" si="161"/>
        <v>3503902</v>
      </c>
      <c r="D787" s="181" t="str">
        <f>VLOOKUP(C787,fips_xref!$A$5:$B$16,2,FALSE)</f>
        <v>Rio Arriba_NonTribal</v>
      </c>
      <c r="E787" s="181" t="str">
        <f t="shared" ref="E787:AA787" si="176">E147</f>
        <v>039</v>
      </c>
      <c r="F787" s="181">
        <f t="shared" si="176"/>
        <v>1009</v>
      </c>
      <c r="G787" s="181" t="str">
        <f t="shared" si="176"/>
        <v>EQPT</v>
      </c>
      <c r="H787" s="181">
        <f t="shared" si="176"/>
        <v>23</v>
      </c>
      <c r="I787" s="181" t="str">
        <f t="shared" si="176"/>
        <v>Moneyhun Glycol Dehydrator Reboiler</v>
      </c>
      <c r="J787" s="181">
        <f t="shared" si="176"/>
        <v>36.938732999999999</v>
      </c>
      <c r="K787" s="181">
        <f t="shared" si="176"/>
        <v>-107.354067</v>
      </c>
      <c r="L787" s="181" t="str">
        <f t="shared" si="176"/>
        <v>Carracas CDP Compressor Station</v>
      </c>
      <c r="M787" s="181"/>
      <c r="N787" s="181">
        <f t="shared" si="176"/>
        <v>3.0480000972747798</v>
      </c>
      <c r="O787" s="181">
        <f t="shared" si="176"/>
        <v>588.71002197265602</v>
      </c>
      <c r="P787" s="181">
        <f t="shared" si="176"/>
        <v>1.85927999019623</v>
      </c>
      <c r="Q787" s="181">
        <f t="shared" si="176"/>
        <v>0.25298399999999999</v>
      </c>
      <c r="R787" s="181" t="str">
        <f t="shared" si="176"/>
        <v>Vertical</v>
      </c>
      <c r="S787" s="181">
        <f t="shared" si="176"/>
        <v>0</v>
      </c>
      <c r="T787" s="181">
        <f t="shared" si="176"/>
        <v>1936.58825683594</v>
      </c>
      <c r="U787" s="181" t="str">
        <f t="shared" si="176"/>
        <v>1389</v>
      </c>
      <c r="V787" s="181" t="str">
        <f t="shared" si="176"/>
        <v>31000228</v>
      </c>
      <c r="W787" s="360">
        <f t="shared" si="176"/>
        <v>0.2</v>
      </c>
      <c r="X787" s="355">
        <f t="shared" si="176"/>
        <v>0</v>
      </c>
      <c r="Y787" s="355">
        <f t="shared" si="176"/>
        <v>0.2</v>
      </c>
      <c r="Z787" s="355">
        <f t="shared" si="176"/>
        <v>0</v>
      </c>
      <c r="AA787" s="361">
        <f t="shared" si="176"/>
        <v>0.1</v>
      </c>
      <c r="AB787" s="182"/>
    </row>
    <row r="788" spans="1:28" s="75" customFormat="1" ht="26.4">
      <c r="A788" s="181" t="str">
        <f t="shared" si="160"/>
        <v>NMED</v>
      </c>
      <c r="B788" s="366" t="str">
        <f t="shared" si="152"/>
        <v>35</v>
      </c>
      <c r="C788" s="181" t="str">
        <f t="shared" si="161"/>
        <v>3503902</v>
      </c>
      <c r="D788" s="181" t="str">
        <f>VLOOKUP(C788,fips_xref!$A$5:$B$16,2,FALSE)</f>
        <v>Rio Arriba_NonTribal</v>
      </c>
      <c r="E788" s="181" t="str">
        <f t="shared" ref="E788:AA788" si="177">E148</f>
        <v>039</v>
      </c>
      <c r="F788" s="181">
        <f t="shared" si="177"/>
        <v>1009</v>
      </c>
      <c r="G788" s="181" t="str">
        <f t="shared" si="177"/>
        <v>EQPT</v>
      </c>
      <c r="H788" s="181">
        <f t="shared" si="177"/>
        <v>24</v>
      </c>
      <c r="I788" s="181" t="str">
        <f t="shared" si="177"/>
        <v>Moneyhun Glycol Dehydrator Still Vent</v>
      </c>
      <c r="J788" s="181">
        <f t="shared" si="177"/>
        <v>36.938732999999999</v>
      </c>
      <c r="K788" s="181">
        <f t="shared" si="177"/>
        <v>-107.354067</v>
      </c>
      <c r="L788" s="181" t="str">
        <f t="shared" si="177"/>
        <v>Carracas CDP Compressor Station</v>
      </c>
      <c r="M788" s="181"/>
      <c r="N788" s="181">
        <f t="shared" si="177"/>
        <v>6.0960001945495597</v>
      </c>
      <c r="O788" s="181">
        <f t="shared" si="177"/>
        <v>1273.15002441406</v>
      </c>
      <c r="P788" s="181">
        <f t="shared" si="177"/>
        <v>20.0009765625</v>
      </c>
      <c r="Q788" s="181">
        <f t="shared" si="177"/>
        <v>0.44500800000000001</v>
      </c>
      <c r="R788" s="181" t="str">
        <f t="shared" si="177"/>
        <v>Vertical</v>
      </c>
      <c r="S788" s="181">
        <f t="shared" si="177"/>
        <v>0</v>
      </c>
      <c r="T788" s="181">
        <f t="shared" si="177"/>
        <v>1936.58825683594</v>
      </c>
      <c r="U788" s="181" t="str">
        <f t="shared" si="177"/>
        <v>1389</v>
      </c>
      <c r="V788" s="181" t="str">
        <f t="shared" si="177"/>
        <v>31000227</v>
      </c>
      <c r="W788" s="360">
        <f t="shared" si="177"/>
        <v>0</v>
      </c>
      <c r="X788" s="355">
        <f t="shared" si="177"/>
        <v>0.1</v>
      </c>
      <c r="Y788" s="355">
        <f t="shared" si="177"/>
        <v>0</v>
      </c>
      <c r="Z788" s="355">
        <f t="shared" si="177"/>
        <v>0</v>
      </c>
      <c r="AA788" s="361">
        <f t="shared" si="177"/>
        <v>0</v>
      </c>
      <c r="AB788" s="182"/>
    </row>
    <row r="789" spans="1:28" s="75" customFormat="1">
      <c r="A789" s="181" t="str">
        <f t="shared" si="160"/>
        <v>NMED</v>
      </c>
      <c r="B789" s="366" t="str">
        <f t="shared" si="152"/>
        <v>35</v>
      </c>
      <c r="C789" s="181" t="str">
        <f t="shared" si="161"/>
        <v>3503902</v>
      </c>
      <c r="D789" s="181" t="str">
        <f>VLOOKUP(C789,fips_xref!$A$5:$B$16,2,FALSE)</f>
        <v>Rio Arriba_NonTribal</v>
      </c>
      <c r="E789" s="181" t="str">
        <f t="shared" ref="E789:AA789" si="178">E149</f>
        <v>039</v>
      </c>
      <c r="F789" s="181">
        <f t="shared" si="178"/>
        <v>1009</v>
      </c>
      <c r="G789" s="181" t="str">
        <f t="shared" si="178"/>
        <v>EQPT</v>
      </c>
      <c r="H789" s="181">
        <f t="shared" si="178"/>
        <v>25</v>
      </c>
      <c r="I789" s="181" t="str">
        <f t="shared" si="178"/>
        <v>Process Flare</v>
      </c>
      <c r="J789" s="181">
        <f t="shared" si="178"/>
        <v>36.938732999999999</v>
      </c>
      <c r="K789" s="181">
        <f t="shared" si="178"/>
        <v>-107.354067</v>
      </c>
      <c r="L789" s="181" t="str">
        <f t="shared" si="178"/>
        <v>Carracas CDP Compressor Station</v>
      </c>
      <c r="M789" s="181"/>
      <c r="N789" s="181">
        <f t="shared" si="178"/>
        <v>6.0960001945495597</v>
      </c>
      <c r="O789" s="181">
        <f t="shared" si="178"/>
        <v>1273.15002441406</v>
      </c>
      <c r="P789" s="181">
        <f t="shared" si="178"/>
        <v>19.8120002746582</v>
      </c>
      <c r="Q789" s="181">
        <f t="shared" si="178"/>
        <v>0.37185600000000002</v>
      </c>
      <c r="R789" s="181" t="str">
        <f t="shared" si="178"/>
        <v>Vertical</v>
      </c>
      <c r="S789" s="181">
        <f t="shared" si="178"/>
        <v>0</v>
      </c>
      <c r="T789" s="181">
        <f t="shared" si="178"/>
        <v>1936.58825683594</v>
      </c>
      <c r="U789" s="181" t="str">
        <f t="shared" si="178"/>
        <v>1389</v>
      </c>
      <c r="V789" s="181" t="str">
        <f t="shared" si="178"/>
        <v>31000216</v>
      </c>
      <c r="W789" s="360">
        <f t="shared" si="178"/>
        <v>0.2</v>
      </c>
      <c r="X789" s="355">
        <f t="shared" si="178"/>
        <v>0</v>
      </c>
      <c r="Y789" s="355">
        <f t="shared" si="178"/>
        <v>2.1</v>
      </c>
      <c r="Z789" s="355">
        <f t="shared" si="178"/>
        <v>0</v>
      </c>
      <c r="AA789" s="361">
        <f t="shared" si="178"/>
        <v>0</v>
      </c>
      <c r="AB789" s="182"/>
    </row>
    <row r="790" spans="1:28" s="75" customFormat="1">
      <c r="A790" s="181" t="str">
        <f t="shared" si="160"/>
        <v>NMED</v>
      </c>
      <c r="B790" s="366" t="str">
        <f t="shared" si="152"/>
        <v>35</v>
      </c>
      <c r="C790" s="181" t="str">
        <f t="shared" si="161"/>
        <v>3503902</v>
      </c>
      <c r="D790" s="181" t="str">
        <f>VLOOKUP(C790,fips_xref!$A$5:$B$16,2,FALSE)</f>
        <v>Rio Arriba_NonTribal</v>
      </c>
      <c r="E790" s="181" t="str">
        <f t="shared" ref="E790:AA790" si="179">E150</f>
        <v>039</v>
      </c>
      <c r="F790" s="181">
        <f t="shared" si="179"/>
        <v>1009</v>
      </c>
      <c r="G790" s="181" t="str">
        <f t="shared" si="179"/>
        <v>EQPT</v>
      </c>
      <c r="H790" s="181">
        <f t="shared" si="179"/>
        <v>26</v>
      </c>
      <c r="I790" s="181" t="str">
        <f t="shared" si="179"/>
        <v>Process Flare</v>
      </c>
      <c r="J790" s="181">
        <f t="shared" si="179"/>
        <v>36.938732999999999</v>
      </c>
      <c r="K790" s="181">
        <f t="shared" si="179"/>
        <v>-107.354067</v>
      </c>
      <c r="L790" s="181" t="str">
        <f t="shared" si="179"/>
        <v>Carracas CDP Compressor Station</v>
      </c>
      <c r="M790" s="181"/>
      <c r="N790" s="181">
        <f t="shared" si="179"/>
        <v>6.0960001945495597</v>
      </c>
      <c r="O790" s="181">
        <f t="shared" si="179"/>
        <v>1273.15002441406</v>
      </c>
      <c r="P790" s="181">
        <f t="shared" si="179"/>
        <v>19.8120002746582</v>
      </c>
      <c r="Q790" s="181">
        <f t="shared" si="179"/>
        <v>0.37185600000000002</v>
      </c>
      <c r="R790" s="181" t="str">
        <f t="shared" si="179"/>
        <v>Vertical</v>
      </c>
      <c r="S790" s="181">
        <f t="shared" si="179"/>
        <v>0</v>
      </c>
      <c r="T790" s="181">
        <f t="shared" si="179"/>
        <v>1936.58825683594</v>
      </c>
      <c r="U790" s="181" t="str">
        <f t="shared" si="179"/>
        <v>1389</v>
      </c>
      <c r="V790" s="181" t="str">
        <f t="shared" si="179"/>
        <v>31000216</v>
      </c>
      <c r="W790" s="360">
        <f t="shared" si="179"/>
        <v>0.4</v>
      </c>
      <c r="X790" s="355">
        <f t="shared" si="179"/>
        <v>0</v>
      </c>
      <c r="Y790" s="355">
        <f t="shared" si="179"/>
        <v>3.4</v>
      </c>
      <c r="Z790" s="355">
        <f t="shared" si="179"/>
        <v>0</v>
      </c>
      <c r="AA790" s="361">
        <f t="shared" si="179"/>
        <v>0</v>
      </c>
      <c r="AB790" s="182"/>
    </row>
    <row r="791" spans="1:28" s="75" customFormat="1" ht="26.4">
      <c r="A791" s="181" t="str">
        <f t="shared" si="160"/>
        <v>NMED</v>
      </c>
      <c r="B791" s="366" t="str">
        <f t="shared" si="152"/>
        <v>35</v>
      </c>
      <c r="C791" s="181" t="str">
        <f t="shared" si="161"/>
        <v>3503902</v>
      </c>
      <c r="D791" s="181" t="str">
        <f>VLOOKUP(C791,fips_xref!$A$5:$B$16,2,FALSE)</f>
        <v>Rio Arriba_NonTribal</v>
      </c>
      <c r="E791" s="181" t="str">
        <f t="shared" ref="E791:AA791" si="180">E151</f>
        <v>039</v>
      </c>
      <c r="F791" s="181">
        <f t="shared" si="180"/>
        <v>1009</v>
      </c>
      <c r="G791" s="181" t="str">
        <f t="shared" si="180"/>
        <v>EQPT</v>
      </c>
      <c r="H791" s="181">
        <f t="shared" si="180"/>
        <v>30</v>
      </c>
      <c r="I791" s="181" t="str">
        <f t="shared" si="180"/>
        <v>Removed, Natural Gas Microturbine Generator</v>
      </c>
      <c r="J791" s="181">
        <f t="shared" si="180"/>
        <v>36.938732999999999</v>
      </c>
      <c r="K791" s="181">
        <f t="shared" si="180"/>
        <v>-107.354067</v>
      </c>
      <c r="L791" s="181" t="str">
        <f t="shared" si="180"/>
        <v>Carracas CDP Compressor Station</v>
      </c>
      <c r="M791" s="181"/>
      <c r="N791" s="181">
        <f t="shared" si="180"/>
        <v>2.0726399421691899</v>
      </c>
      <c r="O791" s="181">
        <f t="shared" si="180"/>
        <v>537.59002685546898</v>
      </c>
      <c r="P791" s="181">
        <f t="shared" si="180"/>
        <v>5.2730398178100604</v>
      </c>
      <c r="Q791" s="181">
        <f t="shared" si="180"/>
        <v>0.20421600000000001</v>
      </c>
      <c r="R791" s="181" t="str">
        <f t="shared" si="180"/>
        <v>Vertical</v>
      </c>
      <c r="S791" s="181">
        <f t="shared" si="180"/>
        <v>0</v>
      </c>
      <c r="T791" s="181">
        <f t="shared" si="180"/>
        <v>1936.58825683594</v>
      </c>
      <c r="U791" s="181" t="str">
        <f t="shared" si="180"/>
        <v>1389</v>
      </c>
      <c r="V791" s="181" t="str">
        <f t="shared" si="180"/>
        <v>20200201</v>
      </c>
      <c r="W791" s="360">
        <f t="shared" si="180"/>
        <v>0.1</v>
      </c>
      <c r="X791" s="355">
        <f t="shared" si="180"/>
        <v>0</v>
      </c>
      <c r="Y791" s="355">
        <f t="shared" si="180"/>
        <v>0.4</v>
      </c>
      <c r="Z791" s="355">
        <f t="shared" si="180"/>
        <v>0</v>
      </c>
      <c r="AA791" s="361">
        <f t="shared" si="180"/>
        <v>0</v>
      </c>
      <c r="AB791" s="182"/>
    </row>
    <row r="792" spans="1:28" s="75" customFormat="1">
      <c r="A792" s="181" t="str">
        <f t="shared" si="160"/>
        <v>NMED</v>
      </c>
      <c r="B792" s="366" t="str">
        <f t="shared" si="152"/>
        <v>35</v>
      </c>
      <c r="C792" s="181" t="str">
        <f t="shared" si="161"/>
        <v>3503902</v>
      </c>
      <c r="D792" s="181" t="str">
        <f>VLOOKUP(C792,fips_xref!$A$5:$B$16,2,FALSE)</f>
        <v>Rio Arriba_NonTribal</v>
      </c>
      <c r="E792" s="181" t="str">
        <f t="shared" ref="E792:AA792" si="181">E152</f>
        <v>039</v>
      </c>
      <c r="F792" s="181">
        <f t="shared" si="181"/>
        <v>1009</v>
      </c>
      <c r="G792" s="181" t="str">
        <f t="shared" si="181"/>
        <v>EQPT</v>
      </c>
      <c r="H792" s="181">
        <f t="shared" si="181"/>
        <v>31</v>
      </c>
      <c r="I792" s="181" t="str">
        <f t="shared" si="181"/>
        <v>NG IC engine, Waukesha 7042GL</v>
      </c>
      <c r="J792" s="181">
        <f t="shared" si="181"/>
        <v>36.938541999999998</v>
      </c>
      <c r="K792" s="181">
        <f t="shared" si="181"/>
        <v>-107.35343</v>
      </c>
      <c r="L792" s="181" t="str">
        <f t="shared" si="181"/>
        <v>Carracas CDP Compressor Station</v>
      </c>
      <c r="M792" s="181"/>
      <c r="N792" s="181">
        <f t="shared" si="181"/>
        <v>7.9247999191284197</v>
      </c>
      <c r="O792" s="181">
        <f t="shared" si="181"/>
        <v>644.260009765625</v>
      </c>
      <c r="P792" s="181">
        <f t="shared" si="181"/>
        <v>31.760160446166999</v>
      </c>
      <c r="Q792" s="181">
        <f t="shared" si="181"/>
        <v>0.30480000000000002</v>
      </c>
      <c r="R792" s="181" t="str">
        <f t="shared" si="181"/>
        <v>Vertical</v>
      </c>
      <c r="S792" s="181">
        <f t="shared" si="181"/>
        <v>0</v>
      </c>
      <c r="T792" s="181">
        <f t="shared" si="181"/>
        <v>1937.94885253906</v>
      </c>
      <c r="U792" s="181" t="str">
        <f t="shared" si="181"/>
        <v>1389</v>
      </c>
      <c r="V792" s="181" t="str">
        <f t="shared" si="181"/>
        <v>20200254</v>
      </c>
      <c r="W792" s="360">
        <f t="shared" si="181"/>
        <v>19.2</v>
      </c>
      <c r="X792" s="355">
        <f t="shared" si="181"/>
        <v>4.5</v>
      </c>
      <c r="Y792" s="355">
        <f t="shared" si="181"/>
        <v>2.6</v>
      </c>
      <c r="Z792" s="355">
        <f t="shared" si="181"/>
        <v>0</v>
      </c>
      <c r="AA792" s="361">
        <f t="shared" si="181"/>
        <v>0.5</v>
      </c>
      <c r="AB792" s="182"/>
    </row>
    <row r="793" spans="1:28" s="75" customFormat="1">
      <c r="A793" s="181" t="str">
        <f t="shared" si="160"/>
        <v>NMED</v>
      </c>
      <c r="B793" s="366" t="str">
        <f t="shared" si="152"/>
        <v>35</v>
      </c>
      <c r="C793" s="181" t="str">
        <f t="shared" si="161"/>
        <v>3503902</v>
      </c>
      <c r="D793" s="181" t="str">
        <f>VLOOKUP(C793,fips_xref!$A$5:$B$16,2,FALSE)</f>
        <v>Rio Arriba_NonTribal</v>
      </c>
      <c r="E793" s="181" t="str">
        <f t="shared" ref="E793:AA793" si="182">E153</f>
        <v>039</v>
      </c>
      <c r="F793" s="181">
        <f t="shared" si="182"/>
        <v>1009</v>
      </c>
      <c r="G793" s="181" t="str">
        <f t="shared" si="182"/>
        <v>EQPT</v>
      </c>
      <c r="H793" s="181">
        <f t="shared" si="182"/>
        <v>34</v>
      </c>
      <c r="I793" s="181" t="str">
        <f t="shared" si="182"/>
        <v>NG IC engine, Waukesha 7042GL</v>
      </c>
      <c r="J793" s="181">
        <f t="shared" si="182"/>
        <v>36.938541999999998</v>
      </c>
      <c r="K793" s="181">
        <f t="shared" si="182"/>
        <v>-107.35343</v>
      </c>
      <c r="L793" s="181" t="str">
        <f t="shared" si="182"/>
        <v>Carracas CDP Compressor Station</v>
      </c>
      <c r="M793" s="181"/>
      <c r="N793" s="181">
        <f t="shared" si="182"/>
        <v>7.9247999191284197</v>
      </c>
      <c r="O793" s="181">
        <f t="shared" si="182"/>
        <v>644.260009765625</v>
      </c>
      <c r="P793" s="181">
        <f t="shared" si="182"/>
        <v>31.760160446166999</v>
      </c>
      <c r="Q793" s="181">
        <f t="shared" si="182"/>
        <v>0.30480000000000002</v>
      </c>
      <c r="R793" s="181" t="str">
        <f t="shared" si="182"/>
        <v>Vertical</v>
      </c>
      <c r="S793" s="181">
        <f t="shared" si="182"/>
        <v>0</v>
      </c>
      <c r="T793" s="181">
        <f t="shared" si="182"/>
        <v>1937.94885253906</v>
      </c>
      <c r="U793" s="181" t="str">
        <f t="shared" si="182"/>
        <v>1389</v>
      </c>
      <c r="V793" s="181" t="str">
        <f t="shared" si="182"/>
        <v>20200254</v>
      </c>
      <c r="W793" s="360">
        <f t="shared" si="182"/>
        <v>14.4</v>
      </c>
      <c r="X793" s="355">
        <f t="shared" si="182"/>
        <v>3.5</v>
      </c>
      <c r="Y793" s="355">
        <f t="shared" si="182"/>
        <v>1.9</v>
      </c>
      <c r="Z793" s="355">
        <f t="shared" si="182"/>
        <v>0</v>
      </c>
      <c r="AA793" s="361">
        <f t="shared" si="182"/>
        <v>0.4</v>
      </c>
      <c r="AB793" s="182"/>
    </row>
    <row r="794" spans="1:28" s="75" customFormat="1">
      <c r="A794" s="181" t="str">
        <f t="shared" si="160"/>
        <v>NMED</v>
      </c>
      <c r="B794" s="366" t="str">
        <f t="shared" si="152"/>
        <v>35</v>
      </c>
      <c r="C794" s="181" t="str">
        <f t="shared" si="161"/>
        <v>3503902</v>
      </c>
      <c r="D794" s="181" t="str">
        <f>VLOOKUP(C794,fips_xref!$A$5:$B$16,2,FALSE)</f>
        <v>Rio Arriba_NonTribal</v>
      </c>
      <c r="E794" s="181" t="str">
        <f t="shared" ref="E794:AA794" si="183">E154</f>
        <v>039</v>
      </c>
      <c r="F794" s="181">
        <f t="shared" si="183"/>
        <v>1009</v>
      </c>
      <c r="G794" s="181" t="str">
        <f t="shared" si="183"/>
        <v>EQPT</v>
      </c>
      <c r="H794" s="181">
        <f t="shared" si="183"/>
        <v>37</v>
      </c>
      <c r="I794" s="181" t="str">
        <f t="shared" si="183"/>
        <v>NG IC engine, Waukesha 7042GL</v>
      </c>
      <c r="J794" s="181">
        <f t="shared" si="183"/>
        <v>36.938541999999998</v>
      </c>
      <c r="K794" s="181">
        <f t="shared" si="183"/>
        <v>-107.35343</v>
      </c>
      <c r="L794" s="181" t="str">
        <f t="shared" si="183"/>
        <v>Carracas CDP Compressor Station</v>
      </c>
      <c r="M794" s="181"/>
      <c r="N794" s="181">
        <f t="shared" si="183"/>
        <v>7.9247999191284197</v>
      </c>
      <c r="O794" s="181">
        <f t="shared" si="183"/>
        <v>644.260009765625</v>
      </c>
      <c r="P794" s="181">
        <f t="shared" si="183"/>
        <v>31.760160446166999</v>
      </c>
      <c r="Q794" s="181">
        <f t="shared" si="183"/>
        <v>0.30480000000000002</v>
      </c>
      <c r="R794" s="181" t="str">
        <f t="shared" si="183"/>
        <v>Vertical</v>
      </c>
      <c r="S794" s="181">
        <f t="shared" si="183"/>
        <v>0</v>
      </c>
      <c r="T794" s="181">
        <f t="shared" si="183"/>
        <v>1937.94885253906</v>
      </c>
      <c r="U794" s="181" t="str">
        <f t="shared" si="183"/>
        <v>1389</v>
      </c>
      <c r="V794" s="181" t="str">
        <f t="shared" si="183"/>
        <v>20200254</v>
      </c>
      <c r="W794" s="360">
        <f t="shared" si="183"/>
        <v>0.4</v>
      </c>
      <c r="X794" s="355">
        <f t="shared" si="183"/>
        <v>0.1</v>
      </c>
      <c r="Y794" s="355">
        <f t="shared" si="183"/>
        <v>0</v>
      </c>
      <c r="Z794" s="355">
        <f t="shared" si="183"/>
        <v>0</v>
      </c>
      <c r="AA794" s="361">
        <f t="shared" si="183"/>
        <v>0</v>
      </c>
      <c r="AB794" s="182"/>
    </row>
    <row r="795" spans="1:28" s="75" customFormat="1">
      <c r="A795" s="181" t="str">
        <f t="shared" si="160"/>
        <v>NMED</v>
      </c>
      <c r="B795" s="366" t="str">
        <f t="shared" si="152"/>
        <v>35</v>
      </c>
      <c r="C795" s="181" t="str">
        <f t="shared" si="161"/>
        <v>3503902</v>
      </c>
      <c r="D795" s="181" t="str">
        <f>VLOOKUP(C795,fips_xref!$A$5:$B$16,2,FALSE)</f>
        <v>Rio Arriba_NonTribal</v>
      </c>
      <c r="E795" s="181" t="str">
        <f t="shared" ref="E795:AA795" si="184">E155</f>
        <v>039</v>
      </c>
      <c r="F795" s="181">
        <f t="shared" si="184"/>
        <v>1009</v>
      </c>
      <c r="G795" s="181" t="str">
        <f t="shared" si="184"/>
        <v>RPNT</v>
      </c>
      <c r="H795" s="181">
        <f t="shared" si="184"/>
        <v>1</v>
      </c>
      <c r="I795" s="181" t="str">
        <f t="shared" si="184"/>
        <v>Fugitive Emissions</v>
      </c>
      <c r="J795" s="181">
        <f t="shared" si="184"/>
        <v>36.938543000000003</v>
      </c>
      <c r="K795" s="181">
        <f t="shared" si="184"/>
        <v>-107.35343</v>
      </c>
      <c r="L795" s="181" t="str">
        <f t="shared" si="184"/>
        <v>Carracas CDP Compressor Station</v>
      </c>
      <c r="M795" s="181"/>
      <c r="N795" s="181">
        <f t="shared" si="184"/>
        <v>0</v>
      </c>
      <c r="O795" s="181">
        <f t="shared" si="184"/>
        <v>0</v>
      </c>
      <c r="P795" s="181">
        <f t="shared" si="184"/>
        <v>0</v>
      </c>
      <c r="Q795" s="181">
        <f t="shared" si="184"/>
        <v>0</v>
      </c>
      <c r="R795" s="181">
        <f t="shared" si="184"/>
        <v>0</v>
      </c>
      <c r="S795" s="181">
        <f t="shared" si="184"/>
        <v>0</v>
      </c>
      <c r="T795" s="181">
        <f t="shared" si="184"/>
        <v>1937.95129394531</v>
      </c>
      <c r="U795" s="181" t="str">
        <f t="shared" si="184"/>
        <v>1389</v>
      </c>
      <c r="V795" s="181" t="str">
        <f t="shared" si="184"/>
        <v>31000207</v>
      </c>
      <c r="W795" s="360">
        <f t="shared" si="184"/>
        <v>0</v>
      </c>
      <c r="X795" s="355">
        <f t="shared" si="184"/>
        <v>0.2</v>
      </c>
      <c r="Y795" s="355">
        <f t="shared" si="184"/>
        <v>0</v>
      </c>
      <c r="Z795" s="355">
        <f t="shared" si="184"/>
        <v>0</v>
      </c>
      <c r="AA795" s="361">
        <f t="shared" si="184"/>
        <v>0</v>
      </c>
      <c r="AB795" s="182"/>
    </row>
    <row r="796" spans="1:28" s="75" customFormat="1">
      <c r="A796" s="181" t="str">
        <f t="shared" si="160"/>
        <v>NMED</v>
      </c>
      <c r="B796" s="366" t="str">
        <f t="shared" si="152"/>
        <v>35</v>
      </c>
      <c r="C796" s="181" t="str">
        <f t="shared" si="161"/>
        <v>3503902</v>
      </c>
      <c r="D796" s="181" t="str">
        <f>VLOOKUP(C796,fips_xref!$A$5:$B$16,2,FALSE)</f>
        <v>Rio Arriba_NonTribal</v>
      </c>
      <c r="E796" s="181" t="str">
        <f t="shared" ref="E796:AA796" si="185">E156</f>
        <v>039</v>
      </c>
      <c r="F796" s="181">
        <f t="shared" si="185"/>
        <v>1009</v>
      </c>
      <c r="G796" s="181" t="str">
        <f t="shared" si="185"/>
        <v>RPNT</v>
      </c>
      <c r="H796" s="181">
        <f t="shared" si="185"/>
        <v>11</v>
      </c>
      <c r="I796" s="181" t="str">
        <f t="shared" si="185"/>
        <v>Equipment Blowdowns</v>
      </c>
      <c r="J796" s="181">
        <f t="shared" si="185"/>
        <v>36.938732999999999</v>
      </c>
      <c r="K796" s="181">
        <f t="shared" si="185"/>
        <v>-107.354067</v>
      </c>
      <c r="L796" s="181" t="str">
        <f t="shared" si="185"/>
        <v>Carracas CDP Compressor Station</v>
      </c>
      <c r="M796" s="181"/>
      <c r="N796" s="181">
        <f t="shared" si="185"/>
        <v>0</v>
      </c>
      <c r="O796" s="181">
        <f t="shared" si="185"/>
        <v>0</v>
      </c>
      <c r="P796" s="181">
        <f t="shared" si="185"/>
        <v>0</v>
      </c>
      <c r="Q796" s="181">
        <f t="shared" si="185"/>
        <v>0</v>
      </c>
      <c r="R796" s="181">
        <f t="shared" si="185"/>
        <v>0</v>
      </c>
      <c r="S796" s="181">
        <f t="shared" si="185"/>
        <v>0</v>
      </c>
      <c r="T796" s="181">
        <f t="shared" si="185"/>
        <v>1936.58825683594</v>
      </c>
      <c r="U796" s="181" t="str">
        <f t="shared" si="185"/>
        <v>1389</v>
      </c>
      <c r="V796" s="181" t="str">
        <f t="shared" si="185"/>
        <v>31088811</v>
      </c>
      <c r="W796" s="360">
        <f t="shared" si="185"/>
        <v>0</v>
      </c>
      <c r="X796" s="355">
        <f t="shared" si="185"/>
        <v>0.5</v>
      </c>
      <c r="Y796" s="355">
        <f t="shared" si="185"/>
        <v>0</v>
      </c>
      <c r="Z796" s="355">
        <f t="shared" si="185"/>
        <v>0</v>
      </c>
      <c r="AA796" s="361">
        <f t="shared" si="185"/>
        <v>0</v>
      </c>
      <c r="AB796" s="182"/>
    </row>
    <row r="797" spans="1:28" s="75" customFormat="1">
      <c r="A797" s="181" t="str">
        <f t="shared" si="160"/>
        <v>NMED</v>
      </c>
      <c r="B797" s="366" t="str">
        <f t="shared" si="152"/>
        <v>35</v>
      </c>
      <c r="C797" s="181" t="str">
        <f t="shared" si="161"/>
        <v>3503902</v>
      </c>
      <c r="D797" s="181" t="str">
        <f>VLOOKUP(C797,fips_xref!$A$5:$B$16,2,FALSE)</f>
        <v>Rio Arriba_NonTribal</v>
      </c>
      <c r="E797" s="181" t="str">
        <f t="shared" ref="E797:AA797" si="186">E157</f>
        <v>039</v>
      </c>
      <c r="F797" s="181">
        <f t="shared" si="186"/>
        <v>1010</v>
      </c>
      <c r="G797" s="181" t="str">
        <f t="shared" si="186"/>
        <v>EQPT</v>
      </c>
      <c r="H797" s="181">
        <f t="shared" si="186"/>
        <v>3</v>
      </c>
      <c r="I797" s="181" t="str">
        <f t="shared" si="186"/>
        <v>Solar T-4700 (Field Unit 2)</v>
      </c>
      <c r="J797" s="181">
        <f t="shared" si="186"/>
        <v>36.817338999999997</v>
      </c>
      <c r="K797" s="181">
        <f t="shared" si="186"/>
        <v>-107.48995499999999</v>
      </c>
      <c r="L797" s="181" t="str">
        <f t="shared" si="186"/>
        <v>La Jara Compressor Station</v>
      </c>
      <c r="M797" s="181"/>
      <c r="N797" s="181">
        <f t="shared" si="186"/>
        <v>8.5343999862670898</v>
      </c>
      <c r="O797" s="181">
        <f t="shared" si="186"/>
        <v>698.15002441406295</v>
      </c>
      <c r="P797" s="181">
        <f t="shared" si="186"/>
        <v>72.237602233886705</v>
      </c>
      <c r="Q797" s="181">
        <f t="shared" si="186"/>
        <v>0.87172799999999995</v>
      </c>
      <c r="R797" s="181" t="str">
        <f t="shared" si="186"/>
        <v>Vertical</v>
      </c>
      <c r="S797" s="181">
        <f t="shared" si="186"/>
        <v>0</v>
      </c>
      <c r="T797" s="181">
        <f t="shared" si="186"/>
        <v>1924.49926757813</v>
      </c>
      <c r="U797" s="181" t="str">
        <f t="shared" si="186"/>
        <v>1389</v>
      </c>
      <c r="V797" s="181" t="str">
        <f t="shared" si="186"/>
        <v>20200201</v>
      </c>
      <c r="W797" s="360">
        <f t="shared" si="186"/>
        <v>5.0999999999999996</v>
      </c>
      <c r="X797" s="355">
        <f t="shared" si="186"/>
        <v>0.5</v>
      </c>
      <c r="Y797" s="355">
        <f t="shared" si="186"/>
        <v>0.9</v>
      </c>
      <c r="Z797" s="355">
        <f t="shared" si="186"/>
        <v>0</v>
      </c>
      <c r="AA797" s="361">
        <f t="shared" si="186"/>
        <v>0.1</v>
      </c>
      <c r="AB797" s="182"/>
    </row>
    <row r="798" spans="1:28" s="75" customFormat="1">
      <c r="A798" s="181" t="str">
        <f t="shared" si="160"/>
        <v>NMED</v>
      </c>
      <c r="B798" s="366" t="str">
        <f t="shared" si="152"/>
        <v>35</v>
      </c>
      <c r="C798" s="181" t="str">
        <f t="shared" si="161"/>
        <v>3503902</v>
      </c>
      <c r="D798" s="181" t="str">
        <f>VLOOKUP(C798,fips_xref!$A$5:$B$16,2,FALSE)</f>
        <v>Rio Arriba_NonTribal</v>
      </c>
      <c r="E798" s="181" t="str">
        <f t="shared" ref="E798:AA798" si="187">E158</f>
        <v>039</v>
      </c>
      <c r="F798" s="181">
        <f t="shared" si="187"/>
        <v>1010</v>
      </c>
      <c r="G798" s="181" t="str">
        <f t="shared" si="187"/>
        <v>EQPT</v>
      </c>
      <c r="H798" s="181">
        <f t="shared" si="187"/>
        <v>4</v>
      </c>
      <c r="I798" s="181" t="str">
        <f t="shared" si="187"/>
        <v>Waukesha F3521G</v>
      </c>
      <c r="J798" s="181">
        <f t="shared" si="187"/>
        <v>36.817338999999997</v>
      </c>
      <c r="K798" s="181">
        <f t="shared" si="187"/>
        <v>-107.48995499999999</v>
      </c>
      <c r="L798" s="181" t="str">
        <f t="shared" si="187"/>
        <v>La Jara Compressor Station</v>
      </c>
      <c r="M798" s="181"/>
      <c r="N798" s="181">
        <f t="shared" si="187"/>
        <v>7.9247999191284197</v>
      </c>
      <c r="O798" s="181">
        <f t="shared" si="187"/>
        <v>840.36999511718795</v>
      </c>
      <c r="P798" s="181">
        <f t="shared" si="187"/>
        <v>81.991203308105497</v>
      </c>
      <c r="Q798" s="181">
        <f t="shared" si="187"/>
        <v>0.12801599999999999</v>
      </c>
      <c r="R798" s="181" t="str">
        <f t="shared" si="187"/>
        <v>Vertical</v>
      </c>
      <c r="S798" s="181">
        <f t="shared" si="187"/>
        <v>0</v>
      </c>
      <c r="T798" s="181">
        <f t="shared" si="187"/>
        <v>1924.49926757813</v>
      </c>
      <c r="U798" s="181" t="str">
        <f t="shared" si="187"/>
        <v>1389</v>
      </c>
      <c r="V798" s="181" t="str">
        <f t="shared" si="187"/>
        <v>20200202</v>
      </c>
      <c r="W798" s="360">
        <f t="shared" si="187"/>
        <v>0.3</v>
      </c>
      <c r="X798" s="355">
        <f t="shared" si="187"/>
        <v>0</v>
      </c>
      <c r="Y798" s="355">
        <f t="shared" si="187"/>
        <v>0</v>
      </c>
      <c r="Z798" s="355">
        <f t="shared" si="187"/>
        <v>0</v>
      </c>
      <c r="AA798" s="361">
        <f t="shared" si="187"/>
        <v>0</v>
      </c>
      <c r="AB798" s="182"/>
    </row>
    <row r="799" spans="1:28" s="75" customFormat="1">
      <c r="A799" s="181" t="str">
        <f t="shared" si="160"/>
        <v>NMED</v>
      </c>
      <c r="B799" s="366" t="str">
        <f t="shared" si="152"/>
        <v>35</v>
      </c>
      <c r="C799" s="181" t="str">
        <f t="shared" si="161"/>
        <v>3503902</v>
      </c>
      <c r="D799" s="181" t="str">
        <f>VLOOKUP(C799,fips_xref!$A$5:$B$16,2,FALSE)</f>
        <v>Rio Arriba_NonTribal</v>
      </c>
      <c r="E799" s="181" t="str">
        <f t="shared" ref="E799:AA799" si="188">E159</f>
        <v>039</v>
      </c>
      <c r="F799" s="181">
        <f t="shared" si="188"/>
        <v>1010</v>
      </c>
      <c r="G799" s="181" t="str">
        <f t="shared" si="188"/>
        <v>EQPT</v>
      </c>
      <c r="H799" s="181">
        <f t="shared" si="188"/>
        <v>5</v>
      </c>
      <c r="I799" s="181" t="str">
        <f t="shared" si="188"/>
        <v>Solar T-4700S (Field Unit 1)</v>
      </c>
      <c r="J799" s="181">
        <f t="shared" si="188"/>
        <v>36.817338999999997</v>
      </c>
      <c r="K799" s="181">
        <f t="shared" si="188"/>
        <v>-107.48995499999999</v>
      </c>
      <c r="L799" s="181" t="str">
        <f t="shared" si="188"/>
        <v>La Jara Compressor Station</v>
      </c>
      <c r="M799" s="181"/>
      <c r="N799" s="181">
        <f t="shared" si="188"/>
        <v>8.5343999862670898</v>
      </c>
      <c r="O799" s="181">
        <f t="shared" si="188"/>
        <v>693.71002197265602</v>
      </c>
      <c r="P799" s="181">
        <f t="shared" si="188"/>
        <v>72.237602233886705</v>
      </c>
      <c r="Q799" s="181">
        <f t="shared" si="188"/>
        <v>0.76200000000000001</v>
      </c>
      <c r="R799" s="181" t="str">
        <f t="shared" si="188"/>
        <v>Vertical</v>
      </c>
      <c r="S799" s="181">
        <f t="shared" si="188"/>
        <v>0</v>
      </c>
      <c r="T799" s="181">
        <f t="shared" si="188"/>
        <v>1924.49926757813</v>
      </c>
      <c r="U799" s="181" t="str">
        <f t="shared" si="188"/>
        <v>1389</v>
      </c>
      <c r="V799" s="181" t="str">
        <f t="shared" si="188"/>
        <v>20200201</v>
      </c>
      <c r="W799" s="360">
        <f t="shared" si="188"/>
        <v>14.5</v>
      </c>
      <c r="X799" s="355">
        <f t="shared" si="188"/>
        <v>5.2</v>
      </c>
      <c r="Y799" s="355">
        <f t="shared" si="188"/>
        <v>17.7</v>
      </c>
      <c r="Z799" s="355">
        <f t="shared" si="188"/>
        <v>0.6</v>
      </c>
      <c r="AA799" s="361">
        <f t="shared" si="188"/>
        <v>1.1000000000000001</v>
      </c>
      <c r="AB799" s="182"/>
    </row>
    <row r="800" spans="1:28" s="75" customFormat="1">
      <c r="A800" s="181" t="str">
        <f t="shared" si="160"/>
        <v>NMED</v>
      </c>
      <c r="B800" s="366" t="str">
        <f t="shared" si="152"/>
        <v>35</v>
      </c>
      <c r="C800" s="181" t="str">
        <f t="shared" si="161"/>
        <v>3503902</v>
      </c>
      <c r="D800" s="181" t="str">
        <f>VLOOKUP(C800,fips_xref!$A$5:$B$16,2,FALSE)</f>
        <v>Rio Arriba_NonTribal</v>
      </c>
      <c r="E800" s="181" t="str">
        <f t="shared" ref="E800:AA800" si="189">E160</f>
        <v>039</v>
      </c>
      <c r="F800" s="181">
        <f t="shared" si="189"/>
        <v>1010</v>
      </c>
      <c r="G800" s="181" t="str">
        <f t="shared" si="189"/>
        <v>EQPT</v>
      </c>
      <c r="H800" s="181">
        <f t="shared" si="189"/>
        <v>6</v>
      </c>
      <c r="I800" s="181" t="str">
        <f t="shared" si="189"/>
        <v>Solar T-4700S (Field Unit 1A)</v>
      </c>
      <c r="J800" s="181">
        <f t="shared" si="189"/>
        <v>36.817338999999997</v>
      </c>
      <c r="K800" s="181">
        <f t="shared" si="189"/>
        <v>-107.48995499999999</v>
      </c>
      <c r="L800" s="181" t="str">
        <f t="shared" si="189"/>
        <v>La Jara Compressor Station</v>
      </c>
      <c r="M800" s="181"/>
      <c r="N800" s="181">
        <f t="shared" si="189"/>
        <v>8.5343999862670898</v>
      </c>
      <c r="O800" s="181">
        <f t="shared" si="189"/>
        <v>693.71002197265602</v>
      </c>
      <c r="P800" s="181">
        <f t="shared" si="189"/>
        <v>72.237602233886705</v>
      </c>
      <c r="Q800" s="181">
        <f t="shared" si="189"/>
        <v>0.76200000000000001</v>
      </c>
      <c r="R800" s="181" t="str">
        <f t="shared" si="189"/>
        <v>Vertical</v>
      </c>
      <c r="S800" s="181">
        <f t="shared" si="189"/>
        <v>0</v>
      </c>
      <c r="T800" s="181">
        <f t="shared" si="189"/>
        <v>1924.49926757813</v>
      </c>
      <c r="U800" s="181" t="str">
        <f t="shared" si="189"/>
        <v>1389</v>
      </c>
      <c r="V800" s="181" t="str">
        <f t="shared" si="189"/>
        <v>20200201</v>
      </c>
      <c r="W800" s="360">
        <f t="shared" si="189"/>
        <v>14.1</v>
      </c>
      <c r="X800" s="355">
        <f t="shared" si="189"/>
        <v>5.0999999999999996</v>
      </c>
      <c r="Y800" s="355">
        <f t="shared" si="189"/>
        <v>17.3</v>
      </c>
      <c r="Z800" s="355">
        <f t="shared" si="189"/>
        <v>0.5</v>
      </c>
      <c r="AA800" s="361">
        <f t="shared" si="189"/>
        <v>1</v>
      </c>
      <c r="AB800" s="182"/>
    </row>
    <row r="801" spans="1:28" s="75" customFormat="1">
      <c r="A801" s="181" t="str">
        <f t="shared" si="160"/>
        <v>NMED</v>
      </c>
      <c r="B801" s="366" t="str">
        <f t="shared" si="152"/>
        <v>35</v>
      </c>
      <c r="C801" s="181" t="str">
        <f t="shared" si="161"/>
        <v>3503902</v>
      </c>
      <c r="D801" s="181" t="str">
        <f>VLOOKUP(C801,fips_xref!$A$5:$B$16,2,FALSE)</f>
        <v>Rio Arriba_NonTribal</v>
      </c>
      <c r="E801" s="181" t="str">
        <f t="shared" ref="E801:AA801" si="190">E161</f>
        <v>039</v>
      </c>
      <c r="F801" s="181">
        <f t="shared" si="190"/>
        <v>1010</v>
      </c>
      <c r="G801" s="181" t="str">
        <f t="shared" si="190"/>
        <v>EQPT</v>
      </c>
      <c r="H801" s="181">
        <f t="shared" si="190"/>
        <v>12</v>
      </c>
      <c r="I801" s="181" t="str">
        <f t="shared" si="190"/>
        <v>Tank No 1, Condensate</v>
      </c>
      <c r="J801" s="181">
        <f t="shared" si="190"/>
        <v>36.817338999999997</v>
      </c>
      <c r="K801" s="181">
        <f t="shared" si="190"/>
        <v>-107.48994999999999</v>
      </c>
      <c r="L801" s="181" t="str">
        <f t="shared" si="190"/>
        <v>La Jara Compressor Station</v>
      </c>
      <c r="M801" s="181"/>
      <c r="N801" s="181">
        <f t="shared" si="190"/>
        <v>0</v>
      </c>
      <c r="O801" s="181">
        <f t="shared" si="190"/>
        <v>0</v>
      </c>
      <c r="P801" s="181">
        <f t="shared" si="190"/>
        <v>0</v>
      </c>
      <c r="Q801" s="181">
        <f t="shared" si="190"/>
        <v>0</v>
      </c>
      <c r="R801" s="181">
        <f t="shared" si="190"/>
        <v>0</v>
      </c>
      <c r="S801" s="181">
        <f t="shared" si="190"/>
        <v>0</v>
      </c>
      <c r="T801" s="181">
        <f t="shared" si="190"/>
        <v>1924.5029296875</v>
      </c>
      <c r="U801" s="181" t="str">
        <f t="shared" si="190"/>
        <v>1389</v>
      </c>
      <c r="V801" s="181" t="str">
        <f t="shared" si="190"/>
        <v>40400311</v>
      </c>
      <c r="W801" s="360">
        <f t="shared" si="190"/>
        <v>0</v>
      </c>
      <c r="X801" s="355">
        <f t="shared" si="190"/>
        <v>3.3</v>
      </c>
      <c r="Y801" s="355">
        <f t="shared" si="190"/>
        <v>0</v>
      </c>
      <c r="Z801" s="355">
        <f t="shared" si="190"/>
        <v>0</v>
      </c>
      <c r="AA801" s="361">
        <f t="shared" si="190"/>
        <v>0</v>
      </c>
      <c r="AB801" s="182"/>
    </row>
    <row r="802" spans="1:28" s="75" customFormat="1">
      <c r="A802" s="181" t="str">
        <f t="shared" si="160"/>
        <v>NMED</v>
      </c>
      <c r="B802" s="366" t="str">
        <f t="shared" si="152"/>
        <v>35</v>
      </c>
      <c r="C802" s="181" t="str">
        <f t="shared" si="161"/>
        <v>3503902</v>
      </c>
      <c r="D802" s="181" t="str">
        <f>VLOOKUP(C802,fips_xref!$A$5:$B$16,2,FALSE)</f>
        <v>Rio Arriba_NonTribal</v>
      </c>
      <c r="E802" s="181" t="str">
        <f t="shared" ref="E802:AA802" si="191">E162</f>
        <v>039</v>
      </c>
      <c r="F802" s="181">
        <f t="shared" si="191"/>
        <v>1010</v>
      </c>
      <c r="G802" s="181" t="str">
        <f t="shared" si="191"/>
        <v>EQPT</v>
      </c>
      <c r="H802" s="181">
        <f t="shared" si="191"/>
        <v>29</v>
      </c>
      <c r="I802" s="181" t="str">
        <f t="shared" si="191"/>
        <v>Solar T-4000 (Field Unit 3)</v>
      </c>
      <c r="J802" s="181">
        <f t="shared" si="191"/>
        <v>36.817338999999997</v>
      </c>
      <c r="K802" s="181">
        <f t="shared" si="191"/>
        <v>-107.48995499999999</v>
      </c>
      <c r="L802" s="181" t="str">
        <f t="shared" si="191"/>
        <v>La Jara Compressor Station</v>
      </c>
      <c r="M802" s="181"/>
      <c r="N802" s="181">
        <f t="shared" si="191"/>
        <v>4.57200002670288</v>
      </c>
      <c r="O802" s="181">
        <f t="shared" si="191"/>
        <v>683.15002441406295</v>
      </c>
      <c r="P802" s="181">
        <f t="shared" si="191"/>
        <v>70.713600158691406</v>
      </c>
      <c r="Q802" s="181">
        <f t="shared" si="191"/>
        <v>0.76200000000000001</v>
      </c>
      <c r="R802" s="181" t="str">
        <f t="shared" si="191"/>
        <v>Vertical</v>
      </c>
      <c r="S802" s="181">
        <f t="shared" si="191"/>
        <v>0</v>
      </c>
      <c r="T802" s="181">
        <f t="shared" si="191"/>
        <v>1924.49926757813</v>
      </c>
      <c r="U802" s="181" t="str">
        <f t="shared" si="191"/>
        <v>1389</v>
      </c>
      <c r="V802" s="181" t="str">
        <f t="shared" si="191"/>
        <v>20200201</v>
      </c>
      <c r="W802" s="360">
        <f t="shared" si="191"/>
        <v>36.1</v>
      </c>
      <c r="X802" s="355">
        <f t="shared" si="191"/>
        <v>14.3</v>
      </c>
      <c r="Y802" s="355">
        <f t="shared" si="191"/>
        <v>46.8</v>
      </c>
      <c r="Z802" s="355">
        <f t="shared" si="191"/>
        <v>0.4</v>
      </c>
      <c r="AA802" s="361">
        <f t="shared" si="191"/>
        <v>0.8</v>
      </c>
      <c r="AB802" s="182"/>
    </row>
    <row r="803" spans="1:28" s="75" customFormat="1">
      <c r="A803" s="181" t="str">
        <f t="shared" si="160"/>
        <v>NMED</v>
      </c>
      <c r="B803" s="366" t="str">
        <f t="shared" si="152"/>
        <v>35</v>
      </c>
      <c r="C803" s="181" t="str">
        <f t="shared" si="161"/>
        <v>3503902</v>
      </c>
      <c r="D803" s="181" t="str">
        <f>VLOOKUP(C803,fips_xref!$A$5:$B$16,2,FALSE)</f>
        <v>Rio Arriba_NonTribal</v>
      </c>
      <c r="E803" s="181" t="str">
        <f t="shared" ref="E803:AA803" si="192">E163</f>
        <v>039</v>
      </c>
      <c r="F803" s="181">
        <f t="shared" si="192"/>
        <v>1010</v>
      </c>
      <c r="G803" s="181" t="str">
        <f t="shared" si="192"/>
        <v>EQPT</v>
      </c>
      <c r="H803" s="181">
        <f t="shared" si="192"/>
        <v>30</v>
      </c>
      <c r="I803" s="181" t="str">
        <f t="shared" si="192"/>
        <v>Solar T-4000 (Field Unit 4)</v>
      </c>
      <c r="J803" s="181">
        <f t="shared" si="192"/>
        <v>36.817338999999997</v>
      </c>
      <c r="K803" s="181">
        <f t="shared" si="192"/>
        <v>-107.48995499999999</v>
      </c>
      <c r="L803" s="181" t="str">
        <f t="shared" si="192"/>
        <v>La Jara Compressor Station</v>
      </c>
      <c r="M803" s="181"/>
      <c r="N803" s="181">
        <f t="shared" si="192"/>
        <v>4.57200002670288</v>
      </c>
      <c r="O803" s="181">
        <f t="shared" si="192"/>
        <v>683.15002441406295</v>
      </c>
      <c r="P803" s="181">
        <f t="shared" si="192"/>
        <v>70.713600158691406</v>
      </c>
      <c r="Q803" s="181">
        <f t="shared" si="192"/>
        <v>0.76200000000000001</v>
      </c>
      <c r="R803" s="181" t="str">
        <f t="shared" si="192"/>
        <v>Vertical</v>
      </c>
      <c r="S803" s="181">
        <f t="shared" si="192"/>
        <v>0</v>
      </c>
      <c r="T803" s="181">
        <f t="shared" si="192"/>
        <v>1924.49926757813</v>
      </c>
      <c r="U803" s="181" t="str">
        <f t="shared" si="192"/>
        <v>1389</v>
      </c>
      <c r="V803" s="181" t="str">
        <f t="shared" si="192"/>
        <v>20200201</v>
      </c>
      <c r="W803" s="360">
        <f t="shared" si="192"/>
        <v>39.799999999999997</v>
      </c>
      <c r="X803" s="355">
        <f t="shared" si="192"/>
        <v>17</v>
      </c>
      <c r="Y803" s="355">
        <f t="shared" si="192"/>
        <v>51.8</v>
      </c>
      <c r="Z803" s="355">
        <f t="shared" si="192"/>
        <v>0.5</v>
      </c>
      <c r="AA803" s="361">
        <f t="shared" si="192"/>
        <v>0.9</v>
      </c>
      <c r="AB803" s="182"/>
    </row>
    <row r="804" spans="1:28" s="75" customFormat="1">
      <c r="A804" s="181" t="str">
        <f t="shared" si="160"/>
        <v>NMED</v>
      </c>
      <c r="B804" s="366" t="str">
        <f t="shared" si="152"/>
        <v>35</v>
      </c>
      <c r="C804" s="181" t="str">
        <f t="shared" si="161"/>
        <v>3503902</v>
      </c>
      <c r="D804" s="181" t="str">
        <f>VLOOKUP(C804,fips_xref!$A$5:$B$16,2,FALSE)</f>
        <v>Rio Arriba_NonTribal</v>
      </c>
      <c r="E804" s="181" t="str">
        <f t="shared" ref="E804:AA804" si="193">E164</f>
        <v>039</v>
      </c>
      <c r="F804" s="181">
        <f t="shared" si="193"/>
        <v>1010</v>
      </c>
      <c r="G804" s="181" t="str">
        <f t="shared" si="193"/>
        <v>RPNT</v>
      </c>
      <c r="H804" s="181">
        <f t="shared" si="193"/>
        <v>1</v>
      </c>
      <c r="I804" s="181" t="str">
        <f t="shared" si="193"/>
        <v>Equipment Leaks</v>
      </c>
      <c r="J804" s="181">
        <f t="shared" si="193"/>
        <v>36.817338999999997</v>
      </c>
      <c r="K804" s="181">
        <f t="shared" si="193"/>
        <v>-107.48994999999999</v>
      </c>
      <c r="L804" s="181" t="str">
        <f t="shared" si="193"/>
        <v>La Jara Compressor Station</v>
      </c>
      <c r="M804" s="181"/>
      <c r="N804" s="181">
        <f t="shared" si="193"/>
        <v>0</v>
      </c>
      <c r="O804" s="181">
        <f t="shared" si="193"/>
        <v>0</v>
      </c>
      <c r="P804" s="181">
        <f t="shared" si="193"/>
        <v>0</v>
      </c>
      <c r="Q804" s="181">
        <f t="shared" si="193"/>
        <v>0</v>
      </c>
      <c r="R804" s="181">
        <f t="shared" si="193"/>
        <v>0</v>
      </c>
      <c r="S804" s="181">
        <f t="shared" si="193"/>
        <v>0</v>
      </c>
      <c r="T804" s="181">
        <f t="shared" si="193"/>
        <v>1924.5029296875</v>
      </c>
      <c r="U804" s="181" t="str">
        <f t="shared" si="193"/>
        <v>1389</v>
      </c>
      <c r="V804" s="181" t="str">
        <f t="shared" si="193"/>
        <v>31088811</v>
      </c>
      <c r="W804" s="360">
        <f t="shared" si="193"/>
        <v>0</v>
      </c>
      <c r="X804" s="355">
        <f t="shared" si="193"/>
        <v>0.2</v>
      </c>
      <c r="Y804" s="355">
        <f t="shared" si="193"/>
        <v>0</v>
      </c>
      <c r="Z804" s="355">
        <f t="shared" si="193"/>
        <v>0</v>
      </c>
      <c r="AA804" s="361">
        <f t="shared" si="193"/>
        <v>0</v>
      </c>
      <c r="AB804" s="182"/>
    </row>
    <row r="805" spans="1:28" s="75" customFormat="1">
      <c r="A805" s="181" t="str">
        <f t="shared" si="160"/>
        <v>NMED</v>
      </c>
      <c r="B805" s="366" t="str">
        <f t="shared" si="152"/>
        <v>35</v>
      </c>
      <c r="C805" s="181" t="str">
        <f t="shared" si="161"/>
        <v>3503902</v>
      </c>
      <c r="D805" s="181" t="str">
        <f>VLOOKUP(C805,fips_xref!$A$5:$B$16,2,FALSE)</f>
        <v>Rio Arriba_NonTribal</v>
      </c>
      <c r="E805" s="181" t="str">
        <f t="shared" ref="E805:AA805" si="194">E165</f>
        <v>039</v>
      </c>
      <c r="F805" s="181">
        <f t="shared" si="194"/>
        <v>1010</v>
      </c>
      <c r="G805" s="181" t="str">
        <f t="shared" si="194"/>
        <v>RPNT</v>
      </c>
      <c r="H805" s="181">
        <f t="shared" si="194"/>
        <v>2</v>
      </c>
      <c r="I805" s="181" t="str">
        <f t="shared" si="194"/>
        <v>Truck Loading</v>
      </c>
      <c r="J805" s="181">
        <f t="shared" si="194"/>
        <v>36.817338999999997</v>
      </c>
      <c r="K805" s="181">
        <f t="shared" si="194"/>
        <v>-107.48994999999999</v>
      </c>
      <c r="L805" s="181" t="str">
        <f t="shared" si="194"/>
        <v>La Jara Compressor Station</v>
      </c>
      <c r="M805" s="181"/>
      <c r="N805" s="181">
        <f t="shared" si="194"/>
        <v>0</v>
      </c>
      <c r="O805" s="181">
        <f t="shared" si="194"/>
        <v>0</v>
      </c>
      <c r="P805" s="181">
        <f t="shared" si="194"/>
        <v>0</v>
      </c>
      <c r="Q805" s="181">
        <f t="shared" si="194"/>
        <v>0</v>
      </c>
      <c r="R805" s="181">
        <f t="shared" si="194"/>
        <v>0</v>
      </c>
      <c r="S805" s="181">
        <f t="shared" si="194"/>
        <v>0</v>
      </c>
      <c r="T805" s="181">
        <f t="shared" si="194"/>
        <v>1924.5029296875</v>
      </c>
      <c r="U805" s="181" t="str">
        <f t="shared" si="194"/>
        <v>1389</v>
      </c>
      <c r="V805" s="181" t="str">
        <f t="shared" si="194"/>
        <v>31088811</v>
      </c>
      <c r="W805" s="360">
        <f t="shared" si="194"/>
        <v>0</v>
      </c>
      <c r="X805" s="355">
        <f t="shared" si="194"/>
        <v>1</v>
      </c>
      <c r="Y805" s="355">
        <f t="shared" si="194"/>
        <v>0</v>
      </c>
      <c r="Z805" s="355">
        <f t="shared" si="194"/>
        <v>0</v>
      </c>
      <c r="AA805" s="361">
        <f t="shared" si="194"/>
        <v>0</v>
      </c>
      <c r="AB805" s="182"/>
    </row>
    <row r="806" spans="1:28" s="75" customFormat="1">
      <c r="A806" s="181" t="str">
        <f t="shared" si="160"/>
        <v>NMED</v>
      </c>
      <c r="B806" s="366" t="str">
        <f t="shared" si="152"/>
        <v>35</v>
      </c>
      <c r="C806" s="181" t="str">
        <f t="shared" si="161"/>
        <v>3503902</v>
      </c>
      <c r="D806" s="181" t="str">
        <f>VLOOKUP(C806,fips_xref!$A$5:$B$16,2,FALSE)</f>
        <v>Rio Arriba_NonTribal</v>
      </c>
      <c r="E806" s="181" t="str">
        <f t="shared" ref="E806:AA806" si="195">E166</f>
        <v>039</v>
      </c>
      <c r="F806" s="181">
        <f t="shared" si="195"/>
        <v>1011</v>
      </c>
      <c r="G806" s="181" t="str">
        <f t="shared" si="195"/>
        <v>EQPT</v>
      </c>
      <c r="H806" s="181">
        <f t="shared" si="195"/>
        <v>2</v>
      </c>
      <c r="I806" s="181" t="str">
        <f t="shared" si="195"/>
        <v>Waukesha 7042GL</v>
      </c>
      <c r="J806" s="181">
        <f t="shared" si="195"/>
        <v>36.880257</v>
      </c>
      <c r="K806" s="181">
        <f t="shared" si="195"/>
        <v>-107.401793</v>
      </c>
      <c r="L806" s="181" t="str">
        <f t="shared" si="195"/>
        <v>Laguna Seca Compressor Station</v>
      </c>
      <c r="M806" s="181"/>
      <c r="N806" s="181">
        <f t="shared" si="195"/>
        <v>6.7055997848510698</v>
      </c>
      <c r="O806" s="181">
        <f t="shared" si="195"/>
        <v>645.36999511718795</v>
      </c>
      <c r="P806" s="181">
        <f t="shared" si="195"/>
        <v>47.518318176269503</v>
      </c>
      <c r="Q806" s="181">
        <f t="shared" si="195"/>
        <v>0.31089600000000001</v>
      </c>
      <c r="R806" s="181" t="str">
        <f t="shared" si="195"/>
        <v>Vertical</v>
      </c>
      <c r="S806" s="181">
        <f t="shared" si="195"/>
        <v>0</v>
      </c>
      <c r="T806" s="181">
        <f t="shared" si="195"/>
        <v>1921.25122070313</v>
      </c>
      <c r="U806" s="181" t="str">
        <f t="shared" si="195"/>
        <v>4922</v>
      </c>
      <c r="V806" s="181" t="str">
        <f t="shared" si="195"/>
        <v>20200254</v>
      </c>
      <c r="W806" s="360">
        <f t="shared" si="195"/>
        <v>11.4</v>
      </c>
      <c r="X806" s="355">
        <f t="shared" si="195"/>
        <v>12.7</v>
      </c>
      <c r="Y806" s="355">
        <f t="shared" si="195"/>
        <v>35.1</v>
      </c>
      <c r="Z806" s="355">
        <f t="shared" si="195"/>
        <v>0</v>
      </c>
      <c r="AA806" s="361">
        <f t="shared" si="195"/>
        <v>0.5</v>
      </c>
      <c r="AB806" s="182"/>
    </row>
    <row r="807" spans="1:28" s="75" customFormat="1">
      <c r="A807" s="181" t="str">
        <f t="shared" si="160"/>
        <v>NMED</v>
      </c>
      <c r="B807" s="366" t="str">
        <f t="shared" si="152"/>
        <v>35</v>
      </c>
      <c r="C807" s="181" t="str">
        <f t="shared" si="161"/>
        <v>3503902</v>
      </c>
      <c r="D807" s="181" t="str">
        <f>VLOOKUP(C807,fips_xref!$A$5:$B$16,2,FALSE)</f>
        <v>Rio Arriba_NonTribal</v>
      </c>
      <c r="E807" s="181" t="str">
        <f t="shared" ref="E807:AA807" si="196">E167</f>
        <v>039</v>
      </c>
      <c r="F807" s="181">
        <f t="shared" si="196"/>
        <v>1011</v>
      </c>
      <c r="G807" s="181" t="str">
        <f t="shared" si="196"/>
        <v>EQPT</v>
      </c>
      <c r="H807" s="181">
        <f t="shared" si="196"/>
        <v>4</v>
      </c>
      <c r="I807" s="181" t="str">
        <f t="shared" si="196"/>
        <v>Waukesha 7042GL</v>
      </c>
      <c r="J807" s="181">
        <f t="shared" si="196"/>
        <v>36.880257</v>
      </c>
      <c r="K807" s="181">
        <f t="shared" si="196"/>
        <v>-107.401793</v>
      </c>
      <c r="L807" s="181" t="str">
        <f t="shared" si="196"/>
        <v>Laguna Seca Compressor Station</v>
      </c>
      <c r="M807" s="181"/>
      <c r="N807" s="181">
        <f t="shared" si="196"/>
        <v>6.7055997848510698</v>
      </c>
      <c r="O807" s="181">
        <f t="shared" si="196"/>
        <v>645.36999511718795</v>
      </c>
      <c r="P807" s="181">
        <f t="shared" si="196"/>
        <v>47.518318176269503</v>
      </c>
      <c r="Q807" s="181">
        <f t="shared" si="196"/>
        <v>0.31089600000000001</v>
      </c>
      <c r="R807" s="181" t="str">
        <f t="shared" si="196"/>
        <v>Vertical</v>
      </c>
      <c r="S807" s="181">
        <f t="shared" si="196"/>
        <v>0</v>
      </c>
      <c r="T807" s="181">
        <f t="shared" si="196"/>
        <v>1921.25122070313</v>
      </c>
      <c r="U807" s="181" t="str">
        <f t="shared" si="196"/>
        <v>4922</v>
      </c>
      <c r="V807" s="181" t="str">
        <f t="shared" si="196"/>
        <v>20200254</v>
      </c>
      <c r="W807" s="360">
        <f t="shared" si="196"/>
        <v>11.7</v>
      </c>
      <c r="X807" s="355">
        <f t="shared" si="196"/>
        <v>13</v>
      </c>
      <c r="Y807" s="355">
        <f t="shared" si="196"/>
        <v>36</v>
      </c>
      <c r="Z807" s="355">
        <f t="shared" si="196"/>
        <v>0</v>
      </c>
      <c r="AA807" s="361">
        <f t="shared" si="196"/>
        <v>0.5</v>
      </c>
      <c r="AB807" s="182"/>
    </row>
    <row r="808" spans="1:28" s="75" customFormat="1">
      <c r="A808" s="181" t="str">
        <f t="shared" si="160"/>
        <v>NMED</v>
      </c>
      <c r="B808" s="366" t="str">
        <f t="shared" si="152"/>
        <v>35</v>
      </c>
      <c r="C808" s="181" t="str">
        <f t="shared" si="161"/>
        <v>3503902</v>
      </c>
      <c r="D808" s="181" t="str">
        <f>VLOOKUP(C808,fips_xref!$A$5:$B$16,2,FALSE)</f>
        <v>Rio Arriba_NonTribal</v>
      </c>
      <c r="E808" s="181" t="str">
        <f t="shared" ref="E808:AA808" si="197">E168</f>
        <v>039</v>
      </c>
      <c r="F808" s="181">
        <f t="shared" si="197"/>
        <v>1011</v>
      </c>
      <c r="G808" s="181" t="str">
        <f t="shared" si="197"/>
        <v>EQPT</v>
      </c>
      <c r="H808" s="181">
        <f t="shared" si="197"/>
        <v>5</v>
      </c>
      <c r="I808" s="181" t="str">
        <f t="shared" si="197"/>
        <v>In Fab Dehydrator 20 mmscfd</v>
      </c>
      <c r="J808" s="181">
        <f t="shared" si="197"/>
        <v>36.880257</v>
      </c>
      <c r="K808" s="181">
        <f t="shared" si="197"/>
        <v>-107.401793</v>
      </c>
      <c r="L808" s="181" t="str">
        <f t="shared" si="197"/>
        <v>Laguna Seca Compressor Station</v>
      </c>
      <c r="M808" s="181"/>
      <c r="N808" s="181">
        <f t="shared" si="197"/>
        <v>3.0480000972747798</v>
      </c>
      <c r="O808" s="181">
        <f t="shared" si="197"/>
        <v>588.71002197265602</v>
      </c>
      <c r="P808" s="181">
        <f t="shared" si="197"/>
        <v>1.85927999019623</v>
      </c>
      <c r="Q808" s="181">
        <f t="shared" si="197"/>
        <v>0.30480000000000002</v>
      </c>
      <c r="R808" s="181" t="str">
        <f t="shared" si="197"/>
        <v>Vertical</v>
      </c>
      <c r="S808" s="181">
        <f t="shared" si="197"/>
        <v>0</v>
      </c>
      <c r="T808" s="181">
        <f t="shared" si="197"/>
        <v>1921.25122070313</v>
      </c>
      <c r="U808" s="181" t="str">
        <f t="shared" si="197"/>
        <v>4922</v>
      </c>
      <c r="V808" s="181" t="str">
        <f t="shared" si="197"/>
        <v>31000301</v>
      </c>
      <c r="W808" s="360">
        <f t="shared" si="197"/>
        <v>0</v>
      </c>
      <c r="X808" s="355">
        <f t="shared" si="197"/>
        <v>1.4</v>
      </c>
      <c r="Y808" s="355">
        <f t="shared" si="197"/>
        <v>0</v>
      </c>
      <c r="Z808" s="355">
        <f t="shared" si="197"/>
        <v>0</v>
      </c>
      <c r="AA808" s="361">
        <f t="shared" si="197"/>
        <v>0</v>
      </c>
      <c r="AB808" s="182"/>
    </row>
    <row r="809" spans="1:28" s="75" customFormat="1">
      <c r="A809" s="181" t="str">
        <f t="shared" si="160"/>
        <v>NMED</v>
      </c>
      <c r="B809" s="366" t="str">
        <f t="shared" si="152"/>
        <v>35</v>
      </c>
      <c r="C809" s="181" t="str">
        <f t="shared" si="161"/>
        <v>3503902</v>
      </c>
      <c r="D809" s="181" t="str">
        <f>VLOOKUP(C809,fips_xref!$A$5:$B$16,2,FALSE)</f>
        <v>Rio Arriba_NonTribal</v>
      </c>
      <c r="E809" s="181" t="str">
        <f t="shared" ref="E809:AA809" si="198">E169</f>
        <v>039</v>
      </c>
      <c r="F809" s="181">
        <f t="shared" si="198"/>
        <v>1011</v>
      </c>
      <c r="G809" s="181" t="str">
        <f t="shared" si="198"/>
        <v>EQPT</v>
      </c>
      <c r="H809" s="181">
        <f t="shared" si="198"/>
        <v>7</v>
      </c>
      <c r="I809" s="181" t="str">
        <f t="shared" si="198"/>
        <v>Waukesha 7042GL</v>
      </c>
      <c r="J809" s="181">
        <f t="shared" si="198"/>
        <v>36.880257</v>
      </c>
      <c r="K809" s="181">
        <f t="shared" si="198"/>
        <v>-107.401793</v>
      </c>
      <c r="L809" s="181" t="str">
        <f t="shared" si="198"/>
        <v>Laguna Seca Compressor Station</v>
      </c>
      <c r="M809" s="181"/>
      <c r="N809" s="181">
        <f t="shared" si="198"/>
        <v>6.7055997848510698</v>
      </c>
      <c r="O809" s="181">
        <f t="shared" si="198"/>
        <v>645.36999511718795</v>
      </c>
      <c r="P809" s="181">
        <f t="shared" si="198"/>
        <v>47.518318176269503</v>
      </c>
      <c r="Q809" s="181">
        <f t="shared" si="198"/>
        <v>0.31089600000000001</v>
      </c>
      <c r="R809" s="181" t="str">
        <f t="shared" si="198"/>
        <v>Vertical</v>
      </c>
      <c r="S809" s="181">
        <f t="shared" si="198"/>
        <v>0</v>
      </c>
      <c r="T809" s="181">
        <f t="shared" si="198"/>
        <v>1921.25122070313</v>
      </c>
      <c r="U809" s="181" t="str">
        <f t="shared" si="198"/>
        <v>4922</v>
      </c>
      <c r="V809" s="181" t="str">
        <f t="shared" si="198"/>
        <v>20200254</v>
      </c>
      <c r="W809" s="360">
        <f t="shared" si="198"/>
        <v>7.6</v>
      </c>
      <c r="X809" s="355">
        <f t="shared" si="198"/>
        <v>3.1</v>
      </c>
      <c r="Y809" s="355">
        <f t="shared" si="198"/>
        <v>1.7</v>
      </c>
      <c r="Z809" s="355">
        <f t="shared" si="198"/>
        <v>0</v>
      </c>
      <c r="AA809" s="361">
        <f t="shared" si="198"/>
        <v>0.3</v>
      </c>
      <c r="AB809" s="182"/>
    </row>
    <row r="810" spans="1:28" s="75" customFormat="1">
      <c r="A810" s="181" t="str">
        <f t="shared" si="160"/>
        <v>NMED</v>
      </c>
      <c r="B810" s="366" t="str">
        <f t="shared" si="152"/>
        <v>35</v>
      </c>
      <c r="C810" s="181" t="str">
        <f t="shared" si="161"/>
        <v>3503902</v>
      </c>
      <c r="D810" s="181" t="str">
        <f>VLOOKUP(C810,fips_xref!$A$5:$B$16,2,FALSE)</f>
        <v>Rio Arriba_NonTribal</v>
      </c>
      <c r="E810" s="181" t="str">
        <f t="shared" ref="E810:AA810" si="199">E170</f>
        <v>039</v>
      </c>
      <c r="F810" s="181">
        <f t="shared" si="199"/>
        <v>1011</v>
      </c>
      <c r="G810" s="181" t="str">
        <f t="shared" si="199"/>
        <v>EQPT</v>
      </c>
      <c r="H810" s="181">
        <f t="shared" si="199"/>
        <v>9</v>
      </c>
      <c r="I810" s="181" t="str">
        <f t="shared" si="199"/>
        <v>Waukesha 7042GL</v>
      </c>
      <c r="J810" s="181">
        <f t="shared" si="199"/>
        <v>36.880257</v>
      </c>
      <c r="K810" s="181">
        <f t="shared" si="199"/>
        <v>-107.401793</v>
      </c>
      <c r="L810" s="181" t="str">
        <f t="shared" si="199"/>
        <v>Laguna Seca Compressor Station</v>
      </c>
      <c r="M810" s="181"/>
      <c r="N810" s="181">
        <f t="shared" si="199"/>
        <v>6.7055997848510698</v>
      </c>
      <c r="O810" s="181">
        <f t="shared" si="199"/>
        <v>645.36999511718795</v>
      </c>
      <c r="P810" s="181">
        <f t="shared" si="199"/>
        <v>47.518318176269503</v>
      </c>
      <c r="Q810" s="181">
        <f t="shared" si="199"/>
        <v>0.31089600000000001</v>
      </c>
      <c r="R810" s="181" t="str">
        <f t="shared" si="199"/>
        <v>Vertical</v>
      </c>
      <c r="S810" s="181">
        <f t="shared" si="199"/>
        <v>0</v>
      </c>
      <c r="T810" s="181">
        <f t="shared" si="199"/>
        <v>1921.25122070313</v>
      </c>
      <c r="U810" s="181" t="str">
        <f t="shared" si="199"/>
        <v>4922</v>
      </c>
      <c r="V810" s="181" t="str">
        <f t="shared" si="199"/>
        <v>20200254</v>
      </c>
      <c r="W810" s="360">
        <f t="shared" si="199"/>
        <v>11.5</v>
      </c>
      <c r="X810" s="355">
        <f t="shared" si="199"/>
        <v>4.7</v>
      </c>
      <c r="Y810" s="355">
        <f t="shared" si="199"/>
        <v>2.6</v>
      </c>
      <c r="Z810" s="355">
        <f t="shared" si="199"/>
        <v>0</v>
      </c>
      <c r="AA810" s="361">
        <f t="shared" si="199"/>
        <v>0.5</v>
      </c>
      <c r="AB810" s="182"/>
    </row>
    <row r="811" spans="1:28" s="75" customFormat="1">
      <c r="A811" s="181" t="str">
        <f t="shared" si="160"/>
        <v>NMED</v>
      </c>
      <c r="B811" s="366" t="str">
        <f t="shared" si="152"/>
        <v>35</v>
      </c>
      <c r="C811" s="181" t="str">
        <f t="shared" si="161"/>
        <v>3503902</v>
      </c>
      <c r="D811" s="181" t="str">
        <f>VLOOKUP(C811,fips_xref!$A$5:$B$16,2,FALSE)</f>
        <v>Rio Arriba_NonTribal</v>
      </c>
      <c r="E811" s="181" t="str">
        <f t="shared" ref="E811:AA811" si="200">E171</f>
        <v>039</v>
      </c>
      <c r="F811" s="181">
        <f t="shared" si="200"/>
        <v>1011</v>
      </c>
      <c r="G811" s="181" t="str">
        <f t="shared" si="200"/>
        <v>EQPT</v>
      </c>
      <c r="H811" s="181">
        <f t="shared" si="200"/>
        <v>10</v>
      </c>
      <c r="I811" s="181" t="str">
        <f t="shared" si="200"/>
        <v>Waukesha 7042GL</v>
      </c>
      <c r="J811" s="181">
        <f t="shared" si="200"/>
        <v>36.880257</v>
      </c>
      <c r="K811" s="181">
        <f t="shared" si="200"/>
        <v>-107.401793</v>
      </c>
      <c r="L811" s="181" t="str">
        <f t="shared" si="200"/>
        <v>Laguna Seca Compressor Station</v>
      </c>
      <c r="M811" s="181"/>
      <c r="N811" s="181">
        <f t="shared" si="200"/>
        <v>6.7055997848510698</v>
      </c>
      <c r="O811" s="181">
        <f t="shared" si="200"/>
        <v>645.36999511718795</v>
      </c>
      <c r="P811" s="181">
        <f t="shared" si="200"/>
        <v>47.518318176269503</v>
      </c>
      <c r="Q811" s="181">
        <f t="shared" si="200"/>
        <v>0.31089600000000001</v>
      </c>
      <c r="R811" s="181" t="str">
        <f t="shared" si="200"/>
        <v>Vertical</v>
      </c>
      <c r="S811" s="181">
        <f t="shared" si="200"/>
        <v>0</v>
      </c>
      <c r="T811" s="181">
        <f t="shared" si="200"/>
        <v>1921.25122070313</v>
      </c>
      <c r="U811" s="181" t="str">
        <f t="shared" si="200"/>
        <v>4922</v>
      </c>
      <c r="V811" s="181" t="str">
        <f t="shared" si="200"/>
        <v>20200254</v>
      </c>
      <c r="W811" s="360">
        <f t="shared" si="200"/>
        <v>11.6</v>
      </c>
      <c r="X811" s="355">
        <f t="shared" si="200"/>
        <v>4.7</v>
      </c>
      <c r="Y811" s="355">
        <f t="shared" si="200"/>
        <v>2.6</v>
      </c>
      <c r="Z811" s="355">
        <f t="shared" si="200"/>
        <v>0</v>
      </c>
      <c r="AA811" s="361">
        <f t="shared" si="200"/>
        <v>0.5</v>
      </c>
      <c r="AB811" s="182"/>
    </row>
    <row r="812" spans="1:28" s="75" customFormat="1">
      <c r="A812" s="181" t="str">
        <f t="shared" si="160"/>
        <v>NMED</v>
      </c>
      <c r="B812" s="366" t="str">
        <f t="shared" si="152"/>
        <v>35</v>
      </c>
      <c r="C812" s="181" t="str">
        <f t="shared" si="161"/>
        <v>3503902</v>
      </c>
      <c r="D812" s="181" t="str">
        <f>VLOOKUP(C812,fips_xref!$A$5:$B$16,2,FALSE)</f>
        <v>Rio Arriba_NonTribal</v>
      </c>
      <c r="E812" s="181" t="str">
        <f t="shared" ref="E812:AA812" si="201">E172</f>
        <v>039</v>
      </c>
      <c r="F812" s="181">
        <f t="shared" si="201"/>
        <v>1011</v>
      </c>
      <c r="G812" s="181" t="str">
        <f t="shared" si="201"/>
        <v>EQPT</v>
      </c>
      <c r="H812" s="181">
        <f t="shared" si="201"/>
        <v>11</v>
      </c>
      <c r="I812" s="181" t="str">
        <f t="shared" si="201"/>
        <v>Waukesha 7042GL</v>
      </c>
      <c r="J812" s="181">
        <f t="shared" si="201"/>
        <v>36.880257</v>
      </c>
      <c r="K812" s="181">
        <f t="shared" si="201"/>
        <v>-107.401793</v>
      </c>
      <c r="L812" s="181" t="str">
        <f t="shared" si="201"/>
        <v>Laguna Seca Compressor Station</v>
      </c>
      <c r="M812" s="181"/>
      <c r="N812" s="181">
        <f t="shared" si="201"/>
        <v>6.7055997848510698</v>
      </c>
      <c r="O812" s="181">
        <f t="shared" si="201"/>
        <v>645.36999511718795</v>
      </c>
      <c r="P812" s="181">
        <f t="shared" si="201"/>
        <v>47.518318176269503</v>
      </c>
      <c r="Q812" s="181">
        <f t="shared" si="201"/>
        <v>0.31089600000000001</v>
      </c>
      <c r="R812" s="181" t="str">
        <f t="shared" si="201"/>
        <v>Vertical</v>
      </c>
      <c r="S812" s="181">
        <f t="shared" si="201"/>
        <v>0</v>
      </c>
      <c r="T812" s="181">
        <f t="shared" si="201"/>
        <v>1921.25122070313</v>
      </c>
      <c r="U812" s="181" t="str">
        <f t="shared" si="201"/>
        <v>4922</v>
      </c>
      <c r="V812" s="181" t="str">
        <f t="shared" si="201"/>
        <v>20200254</v>
      </c>
      <c r="W812" s="360">
        <f t="shared" si="201"/>
        <v>11.6</v>
      </c>
      <c r="X812" s="355">
        <f t="shared" si="201"/>
        <v>4.7</v>
      </c>
      <c r="Y812" s="355">
        <f t="shared" si="201"/>
        <v>2.6</v>
      </c>
      <c r="Z812" s="355">
        <f t="shared" si="201"/>
        <v>0</v>
      </c>
      <c r="AA812" s="361">
        <f t="shared" si="201"/>
        <v>0.5</v>
      </c>
      <c r="AB812" s="182"/>
    </row>
    <row r="813" spans="1:28" s="75" customFormat="1">
      <c r="A813" s="181" t="str">
        <f t="shared" si="160"/>
        <v>NMED</v>
      </c>
      <c r="B813" s="366" t="str">
        <f t="shared" si="152"/>
        <v>35</v>
      </c>
      <c r="C813" s="181" t="str">
        <f t="shared" si="161"/>
        <v>3503902</v>
      </c>
      <c r="D813" s="181" t="str">
        <f>VLOOKUP(C813,fips_xref!$A$5:$B$16,2,FALSE)</f>
        <v>Rio Arriba_NonTribal</v>
      </c>
      <c r="E813" s="181" t="str">
        <f t="shared" ref="E813:AA813" si="202">E173</f>
        <v>039</v>
      </c>
      <c r="F813" s="181">
        <f t="shared" si="202"/>
        <v>1011</v>
      </c>
      <c r="G813" s="181" t="str">
        <f t="shared" si="202"/>
        <v>EQPT</v>
      </c>
      <c r="H813" s="181">
        <f t="shared" si="202"/>
        <v>12</v>
      </c>
      <c r="I813" s="181" t="str">
        <f t="shared" si="202"/>
        <v>Waukesha 7042GL</v>
      </c>
      <c r="J813" s="181">
        <f t="shared" si="202"/>
        <v>36.880257</v>
      </c>
      <c r="K813" s="181">
        <f t="shared" si="202"/>
        <v>-107.401793</v>
      </c>
      <c r="L813" s="181" t="str">
        <f t="shared" si="202"/>
        <v>Laguna Seca Compressor Station</v>
      </c>
      <c r="M813" s="181"/>
      <c r="N813" s="181">
        <f t="shared" si="202"/>
        <v>6.7055997848510698</v>
      </c>
      <c r="O813" s="181">
        <f t="shared" si="202"/>
        <v>645.36999511718795</v>
      </c>
      <c r="P813" s="181">
        <f t="shared" si="202"/>
        <v>47.518318176269503</v>
      </c>
      <c r="Q813" s="181">
        <f t="shared" si="202"/>
        <v>0.31089600000000001</v>
      </c>
      <c r="R813" s="181" t="str">
        <f t="shared" si="202"/>
        <v>Vertical</v>
      </c>
      <c r="S813" s="181">
        <f t="shared" si="202"/>
        <v>0</v>
      </c>
      <c r="T813" s="181">
        <f t="shared" si="202"/>
        <v>1921.25122070313</v>
      </c>
      <c r="U813" s="181" t="str">
        <f t="shared" si="202"/>
        <v>4922</v>
      </c>
      <c r="V813" s="181" t="str">
        <f t="shared" si="202"/>
        <v>20200254</v>
      </c>
      <c r="W813" s="360">
        <f t="shared" si="202"/>
        <v>11.6</v>
      </c>
      <c r="X813" s="355">
        <f t="shared" si="202"/>
        <v>4.7</v>
      </c>
      <c r="Y813" s="355">
        <f t="shared" si="202"/>
        <v>2.6</v>
      </c>
      <c r="Z813" s="355">
        <f t="shared" si="202"/>
        <v>0</v>
      </c>
      <c r="AA813" s="361">
        <f t="shared" si="202"/>
        <v>0.5</v>
      </c>
      <c r="AB813" s="182"/>
    </row>
    <row r="814" spans="1:28" s="75" customFormat="1">
      <c r="A814" s="181" t="str">
        <f t="shared" si="160"/>
        <v>NMED</v>
      </c>
      <c r="B814" s="366" t="str">
        <f t="shared" si="152"/>
        <v>35</v>
      </c>
      <c r="C814" s="181" t="str">
        <f t="shared" si="161"/>
        <v>3503902</v>
      </c>
      <c r="D814" s="181" t="str">
        <f>VLOOKUP(C814,fips_xref!$A$5:$B$16,2,FALSE)</f>
        <v>Rio Arriba_NonTribal</v>
      </c>
      <c r="E814" s="181" t="str">
        <f t="shared" ref="E814:AA814" si="203">E174</f>
        <v>039</v>
      </c>
      <c r="F814" s="181">
        <f t="shared" si="203"/>
        <v>1011</v>
      </c>
      <c r="G814" s="181" t="str">
        <f t="shared" si="203"/>
        <v>EQPT</v>
      </c>
      <c r="H814" s="181">
        <f t="shared" si="203"/>
        <v>13</v>
      </c>
      <c r="I814" s="181" t="str">
        <f t="shared" si="203"/>
        <v>Caterpillar G3516LE</v>
      </c>
      <c r="J814" s="181">
        <f t="shared" si="203"/>
        <v>36.880257</v>
      </c>
      <c r="K814" s="181">
        <f t="shared" si="203"/>
        <v>-107.401793</v>
      </c>
      <c r="L814" s="181" t="str">
        <f t="shared" si="203"/>
        <v>Laguna Seca Compressor Station</v>
      </c>
      <c r="M814" s="181"/>
      <c r="N814" s="181">
        <f t="shared" si="203"/>
        <v>5.9436001777648899</v>
      </c>
      <c r="O814" s="181">
        <f t="shared" si="203"/>
        <v>737.03997802734398</v>
      </c>
      <c r="P814" s="181">
        <f t="shared" si="203"/>
        <v>44.683681488037102</v>
      </c>
      <c r="Q814" s="181">
        <f t="shared" si="203"/>
        <v>0.30480000000000002</v>
      </c>
      <c r="R814" s="181" t="str">
        <f t="shared" si="203"/>
        <v>Vertical</v>
      </c>
      <c r="S814" s="181">
        <f t="shared" si="203"/>
        <v>0</v>
      </c>
      <c r="T814" s="181">
        <f t="shared" si="203"/>
        <v>1921.25122070313</v>
      </c>
      <c r="U814" s="181" t="str">
        <f t="shared" si="203"/>
        <v>4922</v>
      </c>
      <c r="V814" s="181" t="str">
        <f t="shared" si="203"/>
        <v>20200254</v>
      </c>
      <c r="W814" s="360">
        <f t="shared" si="203"/>
        <v>10</v>
      </c>
      <c r="X814" s="355">
        <f t="shared" si="203"/>
        <v>0.4</v>
      </c>
      <c r="Y814" s="355">
        <f t="shared" si="203"/>
        <v>0.9</v>
      </c>
      <c r="Z814" s="355">
        <f t="shared" si="203"/>
        <v>0</v>
      </c>
      <c r="AA814" s="361">
        <f t="shared" si="203"/>
        <v>0.3</v>
      </c>
      <c r="AB814" s="182"/>
    </row>
    <row r="815" spans="1:28" s="75" customFormat="1">
      <c r="A815" s="181" t="str">
        <f t="shared" si="160"/>
        <v>NMED</v>
      </c>
      <c r="B815" s="366" t="str">
        <f t="shared" si="152"/>
        <v>35</v>
      </c>
      <c r="C815" s="181" t="str">
        <f t="shared" si="161"/>
        <v>3503902</v>
      </c>
      <c r="D815" s="181" t="str">
        <f>VLOOKUP(C815,fips_xref!$A$5:$B$16,2,FALSE)</f>
        <v>Rio Arriba_NonTribal</v>
      </c>
      <c r="E815" s="181" t="str">
        <f t="shared" ref="E815:AA815" si="204">E175</f>
        <v>039</v>
      </c>
      <c r="F815" s="181">
        <f t="shared" si="204"/>
        <v>1011</v>
      </c>
      <c r="G815" s="181" t="str">
        <f t="shared" si="204"/>
        <v>EQPT</v>
      </c>
      <c r="H815" s="181">
        <f t="shared" si="204"/>
        <v>21</v>
      </c>
      <c r="I815" s="181" t="str">
        <f t="shared" si="204"/>
        <v>Pesco Dehydrator 15 mmscfd</v>
      </c>
      <c r="J815" s="181">
        <f t="shared" si="204"/>
        <v>36.880257</v>
      </c>
      <c r="K815" s="181">
        <f t="shared" si="204"/>
        <v>-107.401793</v>
      </c>
      <c r="L815" s="181" t="str">
        <f t="shared" si="204"/>
        <v>Laguna Seca Compressor Station</v>
      </c>
      <c r="M815" s="181"/>
      <c r="N815" s="181">
        <f t="shared" si="204"/>
        <v>3.0480000972747798</v>
      </c>
      <c r="O815" s="181">
        <f t="shared" si="204"/>
        <v>588.71002197265602</v>
      </c>
      <c r="P815" s="181">
        <f t="shared" si="204"/>
        <v>1.5544799566268901</v>
      </c>
      <c r="Q815" s="181">
        <f t="shared" si="204"/>
        <v>0.2286</v>
      </c>
      <c r="R815" s="181" t="str">
        <f t="shared" si="204"/>
        <v>Vertical</v>
      </c>
      <c r="S815" s="181">
        <f t="shared" si="204"/>
        <v>0</v>
      </c>
      <c r="T815" s="181">
        <f t="shared" si="204"/>
        <v>1921.25122070313</v>
      </c>
      <c r="U815" s="181" t="str">
        <f t="shared" si="204"/>
        <v>4922</v>
      </c>
      <c r="V815" s="181" t="str">
        <f t="shared" si="204"/>
        <v>31000301</v>
      </c>
      <c r="W815" s="360">
        <f t="shared" si="204"/>
        <v>0</v>
      </c>
      <c r="X815" s="355">
        <f t="shared" si="204"/>
        <v>0.8</v>
      </c>
      <c r="Y815" s="355">
        <f t="shared" si="204"/>
        <v>0</v>
      </c>
      <c r="Z815" s="355">
        <f t="shared" si="204"/>
        <v>0</v>
      </c>
      <c r="AA815" s="361">
        <f t="shared" si="204"/>
        <v>0</v>
      </c>
      <c r="AB815" s="182"/>
    </row>
    <row r="816" spans="1:28" s="75" customFormat="1">
      <c r="A816" s="181" t="str">
        <f t="shared" si="160"/>
        <v>NMED</v>
      </c>
      <c r="B816" s="366" t="str">
        <f t="shared" si="152"/>
        <v>35</v>
      </c>
      <c r="C816" s="181" t="str">
        <f t="shared" si="161"/>
        <v>3503902</v>
      </c>
      <c r="D816" s="181" t="str">
        <f>VLOOKUP(C816,fips_xref!$A$5:$B$16,2,FALSE)</f>
        <v>Rio Arriba_NonTribal</v>
      </c>
      <c r="E816" s="181" t="str">
        <f t="shared" ref="E816:AA816" si="205">E176</f>
        <v>039</v>
      </c>
      <c r="F816" s="181">
        <f t="shared" si="205"/>
        <v>1011</v>
      </c>
      <c r="G816" s="181" t="str">
        <f t="shared" si="205"/>
        <v>EQPT</v>
      </c>
      <c r="H816" s="181">
        <f t="shared" si="205"/>
        <v>24</v>
      </c>
      <c r="I816" s="181" t="str">
        <f t="shared" si="205"/>
        <v>Dehydrator Reboiler</v>
      </c>
      <c r="J816" s="181">
        <f t="shared" si="205"/>
        <v>36.880257</v>
      </c>
      <c r="K816" s="181">
        <f t="shared" si="205"/>
        <v>-107.401793</v>
      </c>
      <c r="L816" s="181" t="str">
        <f t="shared" si="205"/>
        <v>Laguna Seca Compressor Station</v>
      </c>
      <c r="M816" s="181"/>
      <c r="N816" s="181">
        <f t="shared" si="205"/>
        <v>3.0480000972747798</v>
      </c>
      <c r="O816" s="181">
        <f t="shared" si="205"/>
        <v>588.71002197265602</v>
      </c>
      <c r="P816" s="181">
        <f t="shared" si="205"/>
        <v>1.85927999019623</v>
      </c>
      <c r="Q816" s="181">
        <f t="shared" si="205"/>
        <v>0.30480000000000002</v>
      </c>
      <c r="R816" s="181" t="str">
        <f t="shared" si="205"/>
        <v>Vertical</v>
      </c>
      <c r="S816" s="181">
        <f t="shared" si="205"/>
        <v>0</v>
      </c>
      <c r="T816" s="181">
        <f t="shared" si="205"/>
        <v>1921.25122070313</v>
      </c>
      <c r="U816" s="181" t="str">
        <f t="shared" si="205"/>
        <v>4922</v>
      </c>
      <c r="V816" s="181" t="str">
        <f t="shared" si="205"/>
        <v>31000302</v>
      </c>
      <c r="W816" s="360">
        <f t="shared" si="205"/>
        <v>0.2</v>
      </c>
      <c r="X816" s="355">
        <f t="shared" si="205"/>
        <v>0</v>
      </c>
      <c r="Y816" s="355">
        <f t="shared" si="205"/>
        <v>0.2</v>
      </c>
      <c r="Z816" s="355">
        <f t="shared" si="205"/>
        <v>0</v>
      </c>
      <c r="AA816" s="361">
        <f t="shared" si="205"/>
        <v>0.1</v>
      </c>
      <c r="AB816" s="182"/>
    </row>
    <row r="817" spans="1:28" s="75" customFormat="1">
      <c r="A817" s="181" t="str">
        <f t="shared" si="160"/>
        <v>NMED</v>
      </c>
      <c r="B817" s="366" t="str">
        <f t="shared" si="152"/>
        <v>35</v>
      </c>
      <c r="C817" s="181" t="str">
        <f t="shared" si="161"/>
        <v>3503902</v>
      </c>
      <c r="D817" s="181" t="str">
        <f>VLOOKUP(C817,fips_xref!$A$5:$B$16,2,FALSE)</f>
        <v>Rio Arriba_NonTribal</v>
      </c>
      <c r="E817" s="181" t="str">
        <f t="shared" ref="E817:AA817" si="206">E177</f>
        <v>039</v>
      </c>
      <c r="F817" s="181">
        <f t="shared" si="206"/>
        <v>1011</v>
      </c>
      <c r="G817" s="181" t="str">
        <f t="shared" si="206"/>
        <v>EQPT</v>
      </c>
      <c r="H817" s="181">
        <f t="shared" si="206"/>
        <v>26</v>
      </c>
      <c r="I817" s="181" t="str">
        <f t="shared" si="206"/>
        <v>Dehydrator Reboiler</v>
      </c>
      <c r="J817" s="181">
        <f t="shared" si="206"/>
        <v>36.880257</v>
      </c>
      <c r="K817" s="181">
        <f t="shared" si="206"/>
        <v>-107.401793</v>
      </c>
      <c r="L817" s="181" t="str">
        <f t="shared" si="206"/>
        <v>Laguna Seca Compressor Station</v>
      </c>
      <c r="M817" s="181"/>
      <c r="N817" s="181">
        <f t="shared" si="206"/>
        <v>3.0480000972747798</v>
      </c>
      <c r="O817" s="181">
        <f t="shared" si="206"/>
        <v>588.71002197265602</v>
      </c>
      <c r="P817" s="181">
        <f t="shared" si="206"/>
        <v>1.85927999019623</v>
      </c>
      <c r="Q817" s="181">
        <f t="shared" si="206"/>
        <v>0.20421600000000001</v>
      </c>
      <c r="R817" s="181" t="str">
        <f t="shared" si="206"/>
        <v>Vertical</v>
      </c>
      <c r="S817" s="181">
        <f t="shared" si="206"/>
        <v>0</v>
      </c>
      <c r="T817" s="181">
        <f t="shared" si="206"/>
        <v>1921.25122070313</v>
      </c>
      <c r="U817" s="181" t="str">
        <f t="shared" si="206"/>
        <v>4922</v>
      </c>
      <c r="V817" s="181" t="str">
        <f t="shared" si="206"/>
        <v>31000302</v>
      </c>
      <c r="W817" s="360">
        <f t="shared" si="206"/>
        <v>0.2</v>
      </c>
      <c r="X817" s="355">
        <f t="shared" si="206"/>
        <v>0</v>
      </c>
      <c r="Y817" s="355">
        <f t="shared" si="206"/>
        <v>0.2</v>
      </c>
      <c r="Z817" s="355">
        <f t="shared" si="206"/>
        <v>0</v>
      </c>
      <c r="AA817" s="361">
        <f t="shared" si="206"/>
        <v>0</v>
      </c>
      <c r="AB817" s="182"/>
    </row>
    <row r="818" spans="1:28" s="75" customFormat="1">
      <c r="A818" s="181" t="str">
        <f t="shared" si="160"/>
        <v>NMED</v>
      </c>
      <c r="B818" s="366" t="str">
        <f t="shared" si="152"/>
        <v>35</v>
      </c>
      <c r="C818" s="181" t="str">
        <f t="shared" si="161"/>
        <v>3503902</v>
      </c>
      <c r="D818" s="181" t="str">
        <f>VLOOKUP(C818,fips_xref!$A$5:$B$16,2,FALSE)</f>
        <v>Rio Arriba_NonTribal</v>
      </c>
      <c r="E818" s="181" t="str">
        <f t="shared" ref="E818:AA818" si="207">E178</f>
        <v>039</v>
      </c>
      <c r="F818" s="181">
        <f t="shared" si="207"/>
        <v>1011</v>
      </c>
      <c r="G818" s="181" t="str">
        <f t="shared" si="207"/>
        <v>RPNT</v>
      </c>
      <c r="H818" s="181">
        <f t="shared" si="207"/>
        <v>1</v>
      </c>
      <c r="I818" s="181" t="str">
        <f t="shared" si="207"/>
        <v>Fugitive Emissions</v>
      </c>
      <c r="J818" s="181">
        <f t="shared" si="207"/>
        <v>36.880130999999999</v>
      </c>
      <c r="K818" s="181">
        <f t="shared" si="207"/>
        <v>-107.402469</v>
      </c>
      <c r="L818" s="181" t="str">
        <f t="shared" si="207"/>
        <v>Laguna Seca Compressor Station</v>
      </c>
      <c r="M818" s="181"/>
      <c r="N818" s="181">
        <f t="shared" si="207"/>
        <v>0</v>
      </c>
      <c r="O818" s="181">
        <f t="shared" si="207"/>
        <v>0</v>
      </c>
      <c r="P818" s="181">
        <f t="shared" si="207"/>
        <v>0</v>
      </c>
      <c r="Q818" s="181">
        <f t="shared" si="207"/>
        <v>0</v>
      </c>
      <c r="R818" s="181">
        <f t="shared" si="207"/>
        <v>0</v>
      </c>
      <c r="S818" s="181">
        <f t="shared" si="207"/>
        <v>0</v>
      </c>
      <c r="T818" s="181">
        <f t="shared" si="207"/>
        <v>1918.97631835938</v>
      </c>
      <c r="U818" s="181" t="str">
        <f t="shared" si="207"/>
        <v>4922</v>
      </c>
      <c r="V818" s="181" t="str">
        <f t="shared" si="207"/>
        <v>31000299</v>
      </c>
      <c r="W818" s="360">
        <f t="shared" si="207"/>
        <v>0</v>
      </c>
      <c r="X818" s="355">
        <f t="shared" si="207"/>
        <v>0.1</v>
      </c>
      <c r="Y818" s="355">
        <f t="shared" si="207"/>
        <v>0</v>
      </c>
      <c r="Z818" s="355">
        <f t="shared" si="207"/>
        <v>0</v>
      </c>
      <c r="AA818" s="361">
        <f t="shared" si="207"/>
        <v>0</v>
      </c>
      <c r="AB818" s="182"/>
    </row>
    <row r="819" spans="1:28" s="75" customFormat="1">
      <c r="A819" s="181" t="str">
        <f t="shared" si="160"/>
        <v>NMED</v>
      </c>
      <c r="B819" s="366" t="str">
        <f t="shared" si="152"/>
        <v>35</v>
      </c>
      <c r="C819" s="181" t="str">
        <f t="shared" si="161"/>
        <v>3503902</v>
      </c>
      <c r="D819" s="181" t="str">
        <f>VLOOKUP(C819,fips_xref!$A$5:$B$16,2,FALSE)</f>
        <v>Rio Arriba_NonTribal</v>
      </c>
      <c r="E819" s="181" t="str">
        <f t="shared" ref="E819:AA819" si="208">E179</f>
        <v>039</v>
      </c>
      <c r="F819" s="181">
        <f t="shared" si="208"/>
        <v>1011</v>
      </c>
      <c r="G819" s="181" t="str">
        <f t="shared" si="208"/>
        <v>RPNT</v>
      </c>
      <c r="H819" s="181">
        <f t="shared" si="208"/>
        <v>2</v>
      </c>
      <c r="I819" s="181" t="str">
        <f t="shared" si="208"/>
        <v>Start-up, Shutdown, &amp; Maintenance</v>
      </c>
      <c r="J819" s="181">
        <f t="shared" si="208"/>
        <v>36.880130999999999</v>
      </c>
      <c r="K819" s="181">
        <f t="shared" si="208"/>
        <v>-107.402469</v>
      </c>
      <c r="L819" s="181" t="str">
        <f t="shared" si="208"/>
        <v>Laguna Seca Compressor Station</v>
      </c>
      <c r="M819" s="181"/>
      <c r="N819" s="181">
        <f t="shared" si="208"/>
        <v>0</v>
      </c>
      <c r="O819" s="181">
        <f t="shared" si="208"/>
        <v>0</v>
      </c>
      <c r="P819" s="181">
        <f t="shared" si="208"/>
        <v>0</v>
      </c>
      <c r="Q819" s="181">
        <f t="shared" si="208"/>
        <v>0</v>
      </c>
      <c r="R819" s="181">
        <f t="shared" si="208"/>
        <v>0</v>
      </c>
      <c r="S819" s="181">
        <f t="shared" si="208"/>
        <v>0</v>
      </c>
      <c r="T819" s="181">
        <f t="shared" si="208"/>
        <v>1918.97631835938</v>
      </c>
      <c r="U819" s="181" t="str">
        <f t="shared" si="208"/>
        <v>4922</v>
      </c>
      <c r="V819" s="181" t="str">
        <f t="shared" si="208"/>
        <v>31088811</v>
      </c>
      <c r="W819" s="360">
        <f t="shared" si="208"/>
        <v>0</v>
      </c>
      <c r="X819" s="355">
        <f t="shared" si="208"/>
        <v>0.5</v>
      </c>
      <c r="Y819" s="355">
        <f t="shared" si="208"/>
        <v>0</v>
      </c>
      <c r="Z819" s="355">
        <f t="shared" si="208"/>
        <v>0</v>
      </c>
      <c r="AA819" s="361">
        <f t="shared" si="208"/>
        <v>0</v>
      </c>
      <c r="AB819" s="182"/>
    </row>
    <row r="820" spans="1:28" s="75" customFormat="1">
      <c r="A820" s="181" t="str">
        <f t="shared" si="160"/>
        <v>NMED</v>
      </c>
      <c r="B820" s="366" t="str">
        <f t="shared" si="152"/>
        <v>35</v>
      </c>
      <c r="C820" s="181" t="str">
        <f t="shared" si="161"/>
        <v>3503902</v>
      </c>
      <c r="D820" s="181" t="str">
        <f>VLOOKUP(C820,fips_xref!$A$5:$B$16,2,FALSE)</f>
        <v>Rio Arriba_NonTribal</v>
      </c>
      <c r="E820" s="181" t="str">
        <f t="shared" ref="E820:AA820" si="209">E180</f>
        <v>039</v>
      </c>
      <c r="F820" s="181">
        <f t="shared" si="209"/>
        <v>1013</v>
      </c>
      <c r="G820" s="181" t="str">
        <f t="shared" si="209"/>
        <v>EQPT</v>
      </c>
      <c r="H820" s="181">
        <f t="shared" si="209"/>
        <v>1</v>
      </c>
      <c r="I820" s="181" t="str">
        <f t="shared" si="209"/>
        <v>Waukesha L7042GL (1148 hp)</v>
      </c>
      <c r="J820" s="181">
        <f t="shared" si="209"/>
        <v>36.704394000000001</v>
      </c>
      <c r="K820" s="181">
        <f t="shared" si="209"/>
        <v>-107.495266</v>
      </c>
      <c r="L820" s="181" t="str">
        <f t="shared" si="209"/>
        <v>29-6 No4 CDP Compressor Station</v>
      </c>
      <c r="M820" s="181"/>
      <c r="N820" s="181">
        <f t="shared" si="209"/>
        <v>6.7055997848510698</v>
      </c>
      <c r="O820" s="181">
        <f t="shared" si="209"/>
        <v>625.92999267578102</v>
      </c>
      <c r="P820" s="181">
        <f t="shared" si="209"/>
        <v>37.734241485595703</v>
      </c>
      <c r="Q820" s="181">
        <f t="shared" si="209"/>
        <v>0.31089600000000001</v>
      </c>
      <c r="R820" s="181" t="str">
        <f t="shared" si="209"/>
        <v>Vertical</v>
      </c>
      <c r="S820" s="181">
        <f t="shared" si="209"/>
        <v>0</v>
      </c>
      <c r="T820" s="181">
        <f t="shared" si="209"/>
        <v>1913.95568847656</v>
      </c>
      <c r="U820" s="181" t="str">
        <f t="shared" si="209"/>
        <v>1389</v>
      </c>
      <c r="V820" s="181" t="str">
        <f t="shared" si="209"/>
        <v>20200254</v>
      </c>
      <c r="W820" s="360">
        <f t="shared" si="209"/>
        <v>0.9</v>
      </c>
      <c r="X820" s="355">
        <f t="shared" si="209"/>
        <v>0.6</v>
      </c>
      <c r="Y820" s="355">
        <f t="shared" si="209"/>
        <v>1.5</v>
      </c>
      <c r="Z820" s="355">
        <f t="shared" si="209"/>
        <v>0</v>
      </c>
      <c r="AA820" s="361">
        <f t="shared" si="209"/>
        <v>0</v>
      </c>
      <c r="AB820" s="182"/>
    </row>
    <row r="821" spans="1:28" s="75" customFormat="1">
      <c r="A821" s="181" t="str">
        <f t="shared" si="160"/>
        <v>NMED</v>
      </c>
      <c r="B821" s="366" t="str">
        <f t="shared" si="152"/>
        <v>35</v>
      </c>
      <c r="C821" s="181" t="str">
        <f t="shared" si="161"/>
        <v>3503902</v>
      </c>
      <c r="D821" s="181" t="str">
        <f>VLOOKUP(C821,fips_xref!$A$5:$B$16,2,FALSE)</f>
        <v>Rio Arriba_NonTribal</v>
      </c>
      <c r="E821" s="181" t="str">
        <f t="shared" ref="E821:AA821" si="210">E181</f>
        <v>039</v>
      </c>
      <c r="F821" s="181">
        <f t="shared" si="210"/>
        <v>1013</v>
      </c>
      <c r="G821" s="181" t="str">
        <f t="shared" si="210"/>
        <v>EQPT</v>
      </c>
      <c r="H821" s="181">
        <f t="shared" si="210"/>
        <v>2</v>
      </c>
      <c r="I821" s="181" t="str">
        <f t="shared" si="210"/>
        <v>Waukesha L7042GL (1148 hp)</v>
      </c>
      <c r="J821" s="181">
        <f t="shared" si="210"/>
        <v>36.704394000000001</v>
      </c>
      <c r="K821" s="181">
        <f t="shared" si="210"/>
        <v>-107.495266</v>
      </c>
      <c r="L821" s="181" t="str">
        <f t="shared" si="210"/>
        <v>29-6 No4 CDP Compressor Station</v>
      </c>
      <c r="M821" s="181"/>
      <c r="N821" s="181">
        <f t="shared" si="210"/>
        <v>6.7055997848510698</v>
      </c>
      <c r="O821" s="181">
        <f t="shared" si="210"/>
        <v>625.92999267578102</v>
      </c>
      <c r="P821" s="181">
        <f t="shared" si="210"/>
        <v>37.734241485595703</v>
      </c>
      <c r="Q821" s="181">
        <f t="shared" si="210"/>
        <v>0.31089600000000001</v>
      </c>
      <c r="R821" s="181" t="str">
        <f t="shared" si="210"/>
        <v>Vertical</v>
      </c>
      <c r="S821" s="181">
        <f t="shared" si="210"/>
        <v>0</v>
      </c>
      <c r="T821" s="181">
        <f t="shared" si="210"/>
        <v>1913.95568847656</v>
      </c>
      <c r="U821" s="181" t="str">
        <f t="shared" si="210"/>
        <v>1389</v>
      </c>
      <c r="V821" s="181" t="str">
        <f t="shared" si="210"/>
        <v>20200254</v>
      </c>
      <c r="W821" s="360">
        <f t="shared" si="210"/>
        <v>16.399999999999999</v>
      </c>
      <c r="X821" s="355">
        <f t="shared" si="210"/>
        <v>10.8</v>
      </c>
      <c r="Y821" s="355">
        <f t="shared" si="210"/>
        <v>28.8</v>
      </c>
      <c r="Z821" s="355">
        <f t="shared" si="210"/>
        <v>0</v>
      </c>
      <c r="AA821" s="361">
        <f t="shared" si="210"/>
        <v>0.5</v>
      </c>
      <c r="AB821" s="182"/>
    </row>
    <row r="822" spans="1:28" s="75" customFormat="1">
      <c r="A822" s="181" t="str">
        <f t="shared" si="160"/>
        <v>NMED</v>
      </c>
      <c r="B822" s="366" t="str">
        <f t="shared" si="152"/>
        <v>35</v>
      </c>
      <c r="C822" s="181" t="str">
        <f t="shared" si="161"/>
        <v>3503902</v>
      </c>
      <c r="D822" s="181" t="str">
        <f>VLOOKUP(C822,fips_xref!$A$5:$B$16,2,FALSE)</f>
        <v>Rio Arriba_NonTribal</v>
      </c>
      <c r="E822" s="181" t="str">
        <f t="shared" ref="E822:AA822" si="211">E182</f>
        <v>039</v>
      </c>
      <c r="F822" s="181">
        <f t="shared" si="211"/>
        <v>1013</v>
      </c>
      <c r="G822" s="181" t="str">
        <f t="shared" si="211"/>
        <v>EQPT</v>
      </c>
      <c r="H822" s="181">
        <f t="shared" si="211"/>
        <v>3</v>
      </c>
      <c r="I822" s="181" t="str">
        <f t="shared" si="211"/>
        <v>Waukesha L7042GL (1148 hp)</v>
      </c>
      <c r="J822" s="181">
        <f t="shared" si="211"/>
        <v>36.704394000000001</v>
      </c>
      <c r="K822" s="181">
        <f t="shared" si="211"/>
        <v>-107.495266</v>
      </c>
      <c r="L822" s="181" t="str">
        <f t="shared" si="211"/>
        <v>29-6 No4 CDP Compressor Station</v>
      </c>
      <c r="M822" s="181"/>
      <c r="N822" s="181">
        <f t="shared" si="211"/>
        <v>6.7055997848510698</v>
      </c>
      <c r="O822" s="181">
        <f t="shared" si="211"/>
        <v>625.92999267578102</v>
      </c>
      <c r="P822" s="181">
        <f t="shared" si="211"/>
        <v>37.734241485595703</v>
      </c>
      <c r="Q822" s="181">
        <f t="shared" si="211"/>
        <v>0.31089600000000001</v>
      </c>
      <c r="R822" s="181" t="str">
        <f t="shared" si="211"/>
        <v>Vertical</v>
      </c>
      <c r="S822" s="181">
        <f t="shared" si="211"/>
        <v>0</v>
      </c>
      <c r="T822" s="181">
        <f t="shared" si="211"/>
        <v>1913.95568847656</v>
      </c>
      <c r="U822" s="181" t="str">
        <f t="shared" si="211"/>
        <v>1389</v>
      </c>
      <c r="V822" s="181" t="str">
        <f t="shared" si="211"/>
        <v>20200254</v>
      </c>
      <c r="W822" s="360">
        <f t="shared" si="211"/>
        <v>16.399999999999999</v>
      </c>
      <c r="X822" s="355">
        <f t="shared" si="211"/>
        <v>10.8</v>
      </c>
      <c r="Y822" s="355">
        <f t="shared" si="211"/>
        <v>28.8</v>
      </c>
      <c r="Z822" s="355">
        <f t="shared" si="211"/>
        <v>0</v>
      </c>
      <c r="AA822" s="361">
        <f t="shared" si="211"/>
        <v>0.5</v>
      </c>
      <c r="AB822" s="182"/>
    </row>
    <row r="823" spans="1:28" s="75" customFormat="1">
      <c r="A823" s="181" t="str">
        <f t="shared" si="160"/>
        <v>NMED</v>
      </c>
      <c r="B823" s="366" t="str">
        <f t="shared" si="152"/>
        <v>35</v>
      </c>
      <c r="C823" s="181" t="str">
        <f t="shared" si="161"/>
        <v>3503902</v>
      </c>
      <c r="D823" s="181" t="str">
        <f>VLOOKUP(C823,fips_xref!$A$5:$B$16,2,FALSE)</f>
        <v>Rio Arriba_NonTribal</v>
      </c>
      <c r="E823" s="181" t="str">
        <f t="shared" ref="E823:AA823" si="212">E183</f>
        <v>039</v>
      </c>
      <c r="F823" s="181">
        <f t="shared" si="212"/>
        <v>1013</v>
      </c>
      <c r="G823" s="181" t="str">
        <f t="shared" si="212"/>
        <v>EQPT</v>
      </c>
      <c r="H823" s="181">
        <f t="shared" si="212"/>
        <v>5</v>
      </c>
      <c r="I823" s="181" t="str">
        <f t="shared" si="212"/>
        <v>Waukesha L7042GL (1148 hp)</v>
      </c>
      <c r="J823" s="181">
        <f t="shared" si="212"/>
        <v>36.704394000000001</v>
      </c>
      <c r="K823" s="181">
        <f t="shared" si="212"/>
        <v>-107.495266</v>
      </c>
      <c r="L823" s="181" t="str">
        <f t="shared" si="212"/>
        <v>29-6 No4 CDP Compressor Station</v>
      </c>
      <c r="M823" s="181"/>
      <c r="N823" s="181">
        <f t="shared" si="212"/>
        <v>6.7055997848510698</v>
      </c>
      <c r="O823" s="181">
        <f t="shared" si="212"/>
        <v>625.92999267578102</v>
      </c>
      <c r="P823" s="181">
        <f t="shared" si="212"/>
        <v>37.734241485595703</v>
      </c>
      <c r="Q823" s="181">
        <f t="shared" si="212"/>
        <v>0.31089600000000001</v>
      </c>
      <c r="R823" s="181" t="str">
        <f t="shared" si="212"/>
        <v>Vertical</v>
      </c>
      <c r="S823" s="181">
        <f t="shared" si="212"/>
        <v>0</v>
      </c>
      <c r="T823" s="181">
        <f t="shared" si="212"/>
        <v>1913.95568847656</v>
      </c>
      <c r="U823" s="181" t="str">
        <f t="shared" si="212"/>
        <v>1389</v>
      </c>
      <c r="V823" s="181" t="str">
        <f t="shared" si="212"/>
        <v>20200254</v>
      </c>
      <c r="W823" s="360">
        <f t="shared" si="212"/>
        <v>16.3</v>
      </c>
      <c r="X823" s="355">
        <f t="shared" si="212"/>
        <v>10.7</v>
      </c>
      <c r="Y823" s="355">
        <f t="shared" si="212"/>
        <v>28.8</v>
      </c>
      <c r="Z823" s="355">
        <f t="shared" si="212"/>
        <v>0</v>
      </c>
      <c r="AA823" s="361">
        <f t="shared" si="212"/>
        <v>0.5</v>
      </c>
      <c r="AB823" s="182"/>
    </row>
    <row r="824" spans="1:28" s="75" customFormat="1">
      <c r="A824" s="181" t="str">
        <f t="shared" si="160"/>
        <v>NMED</v>
      </c>
      <c r="B824" s="366" t="str">
        <f t="shared" si="152"/>
        <v>35</v>
      </c>
      <c r="C824" s="181" t="str">
        <f t="shared" si="161"/>
        <v>3503902</v>
      </c>
      <c r="D824" s="181" t="str">
        <f>VLOOKUP(C824,fips_xref!$A$5:$B$16,2,FALSE)</f>
        <v>Rio Arriba_NonTribal</v>
      </c>
      <c r="E824" s="181" t="str">
        <f t="shared" ref="E824:AA824" si="213">E184</f>
        <v>039</v>
      </c>
      <c r="F824" s="181">
        <f t="shared" si="213"/>
        <v>1013</v>
      </c>
      <c r="G824" s="181" t="str">
        <f t="shared" si="213"/>
        <v>EQPT</v>
      </c>
      <c r="H824" s="181">
        <f t="shared" si="213"/>
        <v>13</v>
      </c>
      <c r="I824" s="181" t="str">
        <f t="shared" si="213"/>
        <v>P &amp; A Teg Dehydrator Reboiler</v>
      </c>
      <c r="J824" s="181">
        <f t="shared" si="213"/>
        <v>36.704394000000001</v>
      </c>
      <c r="K824" s="181">
        <f t="shared" si="213"/>
        <v>-107.495266</v>
      </c>
      <c r="L824" s="181" t="str">
        <f t="shared" si="213"/>
        <v>29-6 No4 CDP Compressor Station</v>
      </c>
      <c r="M824" s="181"/>
      <c r="N824" s="181">
        <f t="shared" si="213"/>
        <v>5.6997599601745597</v>
      </c>
      <c r="O824" s="181">
        <f t="shared" si="213"/>
        <v>588.71002197265602</v>
      </c>
      <c r="P824" s="181">
        <f t="shared" si="213"/>
        <v>1.5544799566268901</v>
      </c>
      <c r="Q824" s="181">
        <f t="shared" si="213"/>
        <v>0.20421600000000001</v>
      </c>
      <c r="R824" s="181" t="str">
        <f t="shared" si="213"/>
        <v>Vertical</v>
      </c>
      <c r="S824" s="181">
        <f t="shared" si="213"/>
        <v>0</v>
      </c>
      <c r="T824" s="181">
        <f t="shared" si="213"/>
        <v>1913.95568847656</v>
      </c>
      <c r="U824" s="181" t="str">
        <f t="shared" si="213"/>
        <v>1389</v>
      </c>
      <c r="V824" s="181" t="str">
        <f t="shared" si="213"/>
        <v>31000228</v>
      </c>
      <c r="W824" s="360">
        <f t="shared" si="213"/>
        <v>0.1</v>
      </c>
      <c r="X824" s="355">
        <f t="shared" si="213"/>
        <v>0</v>
      </c>
      <c r="Y824" s="355">
        <f t="shared" si="213"/>
        <v>0</v>
      </c>
      <c r="Z824" s="355">
        <f t="shared" si="213"/>
        <v>0</v>
      </c>
      <c r="AA824" s="361">
        <f t="shared" si="213"/>
        <v>0</v>
      </c>
      <c r="AB824" s="182"/>
    </row>
    <row r="825" spans="1:28" s="75" customFormat="1">
      <c r="A825" s="181" t="str">
        <f t="shared" si="160"/>
        <v>NMED</v>
      </c>
      <c r="B825" s="366" t="str">
        <f t="shared" si="152"/>
        <v>35</v>
      </c>
      <c r="C825" s="181" t="str">
        <f t="shared" si="161"/>
        <v>3503902</v>
      </c>
      <c r="D825" s="181" t="str">
        <f>VLOOKUP(C825,fips_xref!$A$5:$B$16,2,FALSE)</f>
        <v>Rio Arriba_NonTribal</v>
      </c>
      <c r="E825" s="181" t="str">
        <f t="shared" ref="E825:AA825" si="214">E185</f>
        <v>039</v>
      </c>
      <c r="F825" s="181">
        <f t="shared" si="214"/>
        <v>1013</v>
      </c>
      <c r="G825" s="181" t="str">
        <f t="shared" si="214"/>
        <v>EQPT</v>
      </c>
      <c r="H825" s="181">
        <f t="shared" si="214"/>
        <v>14</v>
      </c>
      <c r="I825" s="181" t="str">
        <f t="shared" si="214"/>
        <v>Enertek Teg Dehydrator Reboiler</v>
      </c>
      <c r="J825" s="181">
        <f t="shared" si="214"/>
        <v>36.704394000000001</v>
      </c>
      <c r="K825" s="181">
        <f t="shared" si="214"/>
        <v>-107.495266</v>
      </c>
      <c r="L825" s="181" t="str">
        <f t="shared" si="214"/>
        <v>29-6 No4 CDP Compressor Station</v>
      </c>
      <c r="M825" s="181"/>
      <c r="N825" s="181">
        <f t="shared" si="214"/>
        <v>5.6997599601745597</v>
      </c>
      <c r="O825" s="181">
        <f t="shared" si="214"/>
        <v>588.71002197265602</v>
      </c>
      <c r="P825" s="181">
        <f t="shared" si="214"/>
        <v>0.19202400743961301</v>
      </c>
      <c r="Q825" s="181">
        <f t="shared" si="214"/>
        <v>0.20421600000000001</v>
      </c>
      <c r="R825" s="181" t="str">
        <f t="shared" si="214"/>
        <v>Vertical</v>
      </c>
      <c r="S825" s="181">
        <f t="shared" si="214"/>
        <v>0</v>
      </c>
      <c r="T825" s="181">
        <f t="shared" si="214"/>
        <v>1913.95568847656</v>
      </c>
      <c r="U825" s="181" t="str">
        <f t="shared" si="214"/>
        <v>1389</v>
      </c>
      <c r="V825" s="181" t="str">
        <f t="shared" si="214"/>
        <v>31000228</v>
      </c>
      <c r="W825" s="360">
        <f t="shared" si="214"/>
        <v>0.2</v>
      </c>
      <c r="X825" s="355">
        <f t="shared" si="214"/>
        <v>0</v>
      </c>
      <c r="Y825" s="355">
        <f t="shared" si="214"/>
        <v>0.1</v>
      </c>
      <c r="Z825" s="355">
        <f t="shared" si="214"/>
        <v>0</v>
      </c>
      <c r="AA825" s="361">
        <f t="shared" si="214"/>
        <v>0</v>
      </c>
      <c r="AB825" s="182"/>
    </row>
    <row r="826" spans="1:28" s="75" customFormat="1">
      <c r="A826" s="181" t="str">
        <f t="shared" si="160"/>
        <v>NMED</v>
      </c>
      <c r="B826" s="366" t="str">
        <f t="shared" si="152"/>
        <v>35</v>
      </c>
      <c r="C826" s="181" t="str">
        <f t="shared" si="161"/>
        <v>3503902</v>
      </c>
      <c r="D826" s="181" t="str">
        <f>VLOOKUP(C826,fips_xref!$A$5:$B$16,2,FALSE)</f>
        <v>Rio Arriba_NonTribal</v>
      </c>
      <c r="E826" s="181" t="str">
        <f t="shared" ref="E826:AA826" si="215">E186</f>
        <v>039</v>
      </c>
      <c r="F826" s="181">
        <f t="shared" si="215"/>
        <v>1013</v>
      </c>
      <c r="G826" s="181" t="str">
        <f t="shared" si="215"/>
        <v>EQPT</v>
      </c>
      <c r="H826" s="181">
        <f t="shared" si="215"/>
        <v>15</v>
      </c>
      <c r="I826" s="181" t="str">
        <f t="shared" si="215"/>
        <v>Waukesha L7042GL (1148 hp)</v>
      </c>
      <c r="J826" s="181">
        <f t="shared" si="215"/>
        <v>36.704394000000001</v>
      </c>
      <c r="K826" s="181">
        <f t="shared" si="215"/>
        <v>-107.495266</v>
      </c>
      <c r="L826" s="181" t="str">
        <f t="shared" si="215"/>
        <v>29-6 No4 CDP Compressor Station</v>
      </c>
      <c r="M826" s="181"/>
      <c r="N826" s="181">
        <f t="shared" si="215"/>
        <v>6.7055997848510698</v>
      </c>
      <c r="O826" s="181">
        <f t="shared" si="215"/>
        <v>625.92999267578102</v>
      </c>
      <c r="P826" s="181">
        <f t="shared" si="215"/>
        <v>37.734241485595703</v>
      </c>
      <c r="Q826" s="181">
        <f t="shared" si="215"/>
        <v>0.31089600000000001</v>
      </c>
      <c r="R826" s="181" t="str">
        <f t="shared" si="215"/>
        <v>Vertical</v>
      </c>
      <c r="S826" s="181">
        <f t="shared" si="215"/>
        <v>0</v>
      </c>
      <c r="T826" s="181">
        <f t="shared" si="215"/>
        <v>1913.95568847656</v>
      </c>
      <c r="U826" s="181" t="str">
        <f t="shared" si="215"/>
        <v>1389</v>
      </c>
      <c r="V826" s="181" t="str">
        <f t="shared" si="215"/>
        <v>20200254</v>
      </c>
      <c r="W826" s="360">
        <f t="shared" si="215"/>
        <v>1.8</v>
      </c>
      <c r="X826" s="355">
        <f t="shared" si="215"/>
        <v>1.2</v>
      </c>
      <c r="Y826" s="355">
        <f t="shared" si="215"/>
        <v>3.1</v>
      </c>
      <c r="Z826" s="355">
        <f t="shared" si="215"/>
        <v>0</v>
      </c>
      <c r="AA826" s="361">
        <f t="shared" si="215"/>
        <v>0.1</v>
      </c>
      <c r="AB826" s="182"/>
    </row>
    <row r="827" spans="1:28" s="75" customFormat="1">
      <c r="A827" s="181" t="str">
        <f t="shared" si="160"/>
        <v>NMED</v>
      </c>
      <c r="B827" s="366" t="str">
        <f t="shared" si="152"/>
        <v>35</v>
      </c>
      <c r="C827" s="181" t="str">
        <f t="shared" si="161"/>
        <v>3503902</v>
      </c>
      <c r="D827" s="181" t="str">
        <f>VLOOKUP(C827,fips_xref!$A$5:$B$16,2,FALSE)</f>
        <v>Rio Arriba_NonTribal</v>
      </c>
      <c r="E827" s="181" t="str">
        <f t="shared" ref="E827:AA827" si="216">E187</f>
        <v>039</v>
      </c>
      <c r="F827" s="181">
        <f t="shared" si="216"/>
        <v>1013</v>
      </c>
      <c r="G827" s="181" t="str">
        <f t="shared" si="216"/>
        <v>EQPT</v>
      </c>
      <c r="H827" s="181">
        <f t="shared" si="216"/>
        <v>16</v>
      </c>
      <c r="I827" s="181" t="str">
        <f t="shared" si="216"/>
        <v>Waukesha L7042GL (1148 hp)</v>
      </c>
      <c r="J827" s="181">
        <f t="shared" si="216"/>
        <v>36.704394000000001</v>
      </c>
      <c r="K827" s="181">
        <f t="shared" si="216"/>
        <v>-107.495266</v>
      </c>
      <c r="L827" s="181" t="str">
        <f t="shared" si="216"/>
        <v>29-6 No4 CDP Compressor Station</v>
      </c>
      <c r="M827" s="181"/>
      <c r="N827" s="181">
        <f t="shared" si="216"/>
        <v>6.7055997848510698</v>
      </c>
      <c r="O827" s="181">
        <f t="shared" si="216"/>
        <v>625.92999267578102</v>
      </c>
      <c r="P827" s="181">
        <f t="shared" si="216"/>
        <v>37.734241485595703</v>
      </c>
      <c r="Q827" s="181">
        <f t="shared" si="216"/>
        <v>0.31089600000000001</v>
      </c>
      <c r="R827" s="181" t="str">
        <f t="shared" si="216"/>
        <v>Vertical</v>
      </c>
      <c r="S827" s="181">
        <f t="shared" si="216"/>
        <v>0</v>
      </c>
      <c r="T827" s="181">
        <f t="shared" si="216"/>
        <v>1913.95568847656</v>
      </c>
      <c r="U827" s="181" t="str">
        <f t="shared" si="216"/>
        <v>1389</v>
      </c>
      <c r="V827" s="181" t="str">
        <f t="shared" si="216"/>
        <v>20200254</v>
      </c>
      <c r="W827" s="360">
        <f t="shared" si="216"/>
        <v>1.8</v>
      </c>
      <c r="X827" s="355">
        <f t="shared" si="216"/>
        <v>1.2</v>
      </c>
      <c r="Y827" s="355">
        <f t="shared" si="216"/>
        <v>3.1</v>
      </c>
      <c r="Z827" s="355">
        <f t="shared" si="216"/>
        <v>0</v>
      </c>
      <c r="AA827" s="361">
        <f t="shared" si="216"/>
        <v>0.1</v>
      </c>
      <c r="AB827" s="182"/>
    </row>
    <row r="828" spans="1:28" s="75" customFormat="1">
      <c r="A828" s="181" t="str">
        <f t="shared" si="160"/>
        <v>NMED</v>
      </c>
      <c r="B828" s="366" t="str">
        <f t="shared" si="152"/>
        <v>35</v>
      </c>
      <c r="C828" s="181" t="str">
        <f t="shared" si="161"/>
        <v>3503902</v>
      </c>
      <c r="D828" s="181" t="str">
        <f>VLOOKUP(C828,fips_xref!$A$5:$B$16,2,FALSE)</f>
        <v>Rio Arriba_NonTribal</v>
      </c>
      <c r="E828" s="181" t="str">
        <f t="shared" ref="E828:AA828" si="217">E188</f>
        <v>039</v>
      </c>
      <c r="F828" s="181">
        <f t="shared" si="217"/>
        <v>1013</v>
      </c>
      <c r="G828" s="181" t="str">
        <f t="shared" si="217"/>
        <v>EQPT</v>
      </c>
      <c r="H828" s="181">
        <f t="shared" si="217"/>
        <v>31</v>
      </c>
      <c r="I828" s="181" t="str">
        <f t="shared" si="217"/>
        <v>Enertek Teg Dehydrator Still Vent</v>
      </c>
      <c r="J828" s="181">
        <f t="shared" si="217"/>
        <v>36.704394000000001</v>
      </c>
      <c r="K828" s="181">
        <f t="shared" si="217"/>
        <v>-107.495266</v>
      </c>
      <c r="L828" s="181" t="str">
        <f t="shared" si="217"/>
        <v>29-6 No4 CDP Compressor Station</v>
      </c>
      <c r="M828" s="181"/>
      <c r="N828" s="181">
        <f t="shared" si="217"/>
        <v>3.6575999259948699</v>
      </c>
      <c r="O828" s="181">
        <f t="shared" si="217"/>
        <v>373.14999389648398</v>
      </c>
      <c r="P828" s="181">
        <f t="shared" si="217"/>
        <v>0.19202400743961301</v>
      </c>
      <c r="Q828" s="181">
        <f t="shared" si="217"/>
        <v>0.25298399999999999</v>
      </c>
      <c r="R828" s="181" t="str">
        <f t="shared" si="217"/>
        <v>Vertical</v>
      </c>
      <c r="S828" s="181">
        <f t="shared" si="217"/>
        <v>0</v>
      </c>
      <c r="T828" s="181">
        <f t="shared" si="217"/>
        <v>1913.95568847656</v>
      </c>
      <c r="U828" s="181" t="str">
        <f t="shared" si="217"/>
        <v>1389</v>
      </c>
      <c r="V828" s="181" t="str">
        <f t="shared" si="217"/>
        <v>31000301</v>
      </c>
      <c r="W828" s="360">
        <f t="shared" si="217"/>
        <v>0</v>
      </c>
      <c r="X828" s="355">
        <f t="shared" si="217"/>
        <v>0.1</v>
      </c>
      <c r="Y828" s="355">
        <f t="shared" si="217"/>
        <v>0</v>
      </c>
      <c r="Z828" s="355">
        <f t="shared" si="217"/>
        <v>0</v>
      </c>
      <c r="AA828" s="361">
        <f t="shared" si="217"/>
        <v>0</v>
      </c>
      <c r="AB828" s="182"/>
    </row>
    <row r="829" spans="1:28" s="75" customFormat="1">
      <c r="A829" s="181" t="str">
        <f t="shared" si="160"/>
        <v>NMED</v>
      </c>
      <c r="B829" s="366" t="str">
        <f t="shared" si="152"/>
        <v>35</v>
      </c>
      <c r="C829" s="181" t="str">
        <f t="shared" si="161"/>
        <v>3503902</v>
      </c>
      <c r="D829" s="181" t="str">
        <f>VLOOKUP(C829,fips_xref!$A$5:$B$16,2,FALSE)</f>
        <v>Rio Arriba_NonTribal</v>
      </c>
      <c r="E829" s="181" t="str">
        <f t="shared" ref="E829:AA829" si="218">E189</f>
        <v>039</v>
      </c>
      <c r="F829" s="181">
        <f t="shared" si="218"/>
        <v>1013</v>
      </c>
      <c r="G829" s="181" t="str">
        <f t="shared" si="218"/>
        <v>RPNT</v>
      </c>
      <c r="H829" s="181">
        <f t="shared" si="218"/>
        <v>2</v>
      </c>
      <c r="I829" s="181" t="str">
        <f t="shared" si="218"/>
        <v>Fugitive Emissions</v>
      </c>
      <c r="J829" s="181">
        <f t="shared" si="218"/>
        <v>36.704444000000002</v>
      </c>
      <c r="K829" s="181">
        <f t="shared" si="218"/>
        <v>-107.496944</v>
      </c>
      <c r="L829" s="181" t="str">
        <f t="shared" si="218"/>
        <v>29-6 No4 CDP Compressor Station</v>
      </c>
      <c r="M829" s="181"/>
      <c r="N829" s="181">
        <f t="shared" si="218"/>
        <v>0</v>
      </c>
      <c r="O829" s="181">
        <f t="shared" si="218"/>
        <v>0</v>
      </c>
      <c r="P829" s="181">
        <f t="shared" si="218"/>
        <v>0</v>
      </c>
      <c r="Q829" s="181">
        <f t="shared" si="218"/>
        <v>0</v>
      </c>
      <c r="R829" s="181">
        <f t="shared" si="218"/>
        <v>0</v>
      </c>
      <c r="S829" s="181">
        <f t="shared" si="218"/>
        <v>0</v>
      </c>
      <c r="T829" s="181">
        <f t="shared" si="218"/>
        <v>1914.49267578125</v>
      </c>
      <c r="U829" s="181" t="str">
        <f t="shared" si="218"/>
        <v>1389</v>
      </c>
      <c r="V829" s="181" t="str">
        <f t="shared" si="218"/>
        <v>31088811</v>
      </c>
      <c r="W829" s="360">
        <f t="shared" si="218"/>
        <v>0</v>
      </c>
      <c r="X829" s="355">
        <f t="shared" si="218"/>
        <v>0.3</v>
      </c>
      <c r="Y829" s="355">
        <f t="shared" si="218"/>
        <v>0</v>
      </c>
      <c r="Z829" s="355">
        <f t="shared" si="218"/>
        <v>0</v>
      </c>
      <c r="AA829" s="361">
        <f t="shared" si="218"/>
        <v>0</v>
      </c>
      <c r="AB829" s="182"/>
    </row>
    <row r="830" spans="1:28" s="75" customFormat="1">
      <c r="A830" s="181" t="str">
        <f t="shared" si="160"/>
        <v>NMED</v>
      </c>
      <c r="B830" s="366" t="str">
        <f t="shared" ref="B830:B893" si="219">LEFT(C830,2)</f>
        <v>35</v>
      </c>
      <c r="C830" s="181" t="str">
        <f t="shared" si="161"/>
        <v>3503902</v>
      </c>
      <c r="D830" s="181" t="str">
        <f>VLOOKUP(C830,fips_xref!$A$5:$B$16,2,FALSE)</f>
        <v>Rio Arriba_NonTribal</v>
      </c>
      <c r="E830" s="181" t="str">
        <f t="shared" ref="E830:AA830" si="220">E190</f>
        <v>039</v>
      </c>
      <c r="F830" s="181">
        <f t="shared" si="220"/>
        <v>1013</v>
      </c>
      <c r="G830" s="181" t="str">
        <f t="shared" si="220"/>
        <v>RPNT</v>
      </c>
      <c r="H830" s="181">
        <f t="shared" si="220"/>
        <v>3</v>
      </c>
      <c r="I830" s="181" t="str">
        <f t="shared" si="220"/>
        <v>SSM for Units 1-5, 11a-14a</v>
      </c>
      <c r="J830" s="181">
        <f t="shared" si="220"/>
        <v>36.704444000000002</v>
      </c>
      <c r="K830" s="181">
        <f t="shared" si="220"/>
        <v>-107.496944</v>
      </c>
      <c r="L830" s="181" t="str">
        <f t="shared" si="220"/>
        <v>29-6 No4 CDP Compressor Station</v>
      </c>
      <c r="M830" s="181"/>
      <c r="N830" s="181">
        <f t="shared" si="220"/>
        <v>0</v>
      </c>
      <c r="O830" s="181">
        <f t="shared" si="220"/>
        <v>0</v>
      </c>
      <c r="P830" s="181">
        <f t="shared" si="220"/>
        <v>0</v>
      </c>
      <c r="Q830" s="181">
        <f t="shared" si="220"/>
        <v>0</v>
      </c>
      <c r="R830" s="181">
        <f t="shared" si="220"/>
        <v>0</v>
      </c>
      <c r="S830" s="181">
        <f t="shared" si="220"/>
        <v>0</v>
      </c>
      <c r="T830" s="181">
        <f t="shared" si="220"/>
        <v>1914.49267578125</v>
      </c>
      <c r="U830" s="181" t="str">
        <f t="shared" si="220"/>
        <v>1389</v>
      </c>
      <c r="V830" s="181" t="str">
        <f t="shared" si="220"/>
        <v>31088811</v>
      </c>
      <c r="W830" s="360">
        <f t="shared" si="220"/>
        <v>0</v>
      </c>
      <c r="X830" s="355">
        <f t="shared" si="220"/>
        <v>0.7</v>
      </c>
      <c r="Y830" s="355">
        <f t="shared" si="220"/>
        <v>0</v>
      </c>
      <c r="Z830" s="355">
        <f t="shared" si="220"/>
        <v>0</v>
      </c>
      <c r="AA830" s="361">
        <f t="shared" si="220"/>
        <v>0</v>
      </c>
      <c r="AB830" s="182"/>
    </row>
    <row r="831" spans="1:28" s="75" customFormat="1">
      <c r="A831" s="181" t="str">
        <f t="shared" si="160"/>
        <v>NMED</v>
      </c>
      <c r="B831" s="366" t="str">
        <f t="shared" si="219"/>
        <v>35</v>
      </c>
      <c r="C831" s="181" t="str">
        <f t="shared" si="161"/>
        <v>3503902</v>
      </c>
      <c r="D831" s="181" t="str">
        <f>VLOOKUP(C831,fips_xref!$A$5:$B$16,2,FALSE)</f>
        <v>Rio Arriba_NonTribal</v>
      </c>
      <c r="E831" s="181" t="str">
        <f t="shared" ref="E831:AA831" si="221">E191</f>
        <v>039</v>
      </c>
      <c r="F831" s="181">
        <f t="shared" si="221"/>
        <v>1034</v>
      </c>
      <c r="G831" s="181" t="str">
        <f t="shared" si="221"/>
        <v>EQPT</v>
      </c>
      <c r="H831" s="181">
        <f t="shared" si="221"/>
        <v>2</v>
      </c>
      <c r="I831" s="181" t="str">
        <f t="shared" si="221"/>
        <v>Waukesha 7042GL</v>
      </c>
      <c r="J831" s="181">
        <f t="shared" si="221"/>
        <v>36.787601000000002</v>
      </c>
      <c r="K831" s="181">
        <f t="shared" si="221"/>
        <v>-107.48115300000001</v>
      </c>
      <c r="L831" s="181" t="str">
        <f t="shared" si="221"/>
        <v>Trunk M Compressor Station</v>
      </c>
      <c r="M831" s="181"/>
      <c r="N831" s="181">
        <f t="shared" si="221"/>
        <v>6.7055997848510698</v>
      </c>
      <c r="O831" s="181">
        <f t="shared" si="221"/>
        <v>645.36999511718795</v>
      </c>
      <c r="P831" s="181">
        <f t="shared" si="221"/>
        <v>47.548801422119098</v>
      </c>
      <c r="Q831" s="181">
        <f t="shared" si="221"/>
        <v>0.30480000000000002</v>
      </c>
      <c r="R831" s="181" t="str">
        <f t="shared" si="221"/>
        <v>Vertical</v>
      </c>
      <c r="S831" s="181">
        <f t="shared" si="221"/>
        <v>0</v>
      </c>
      <c r="T831" s="181">
        <f t="shared" si="221"/>
        <v>1906.25244140625</v>
      </c>
      <c r="U831" s="181" t="str">
        <f t="shared" si="221"/>
        <v>1389</v>
      </c>
      <c r="V831" s="181" t="str">
        <f t="shared" si="221"/>
        <v>20200254</v>
      </c>
      <c r="W831" s="360">
        <f t="shared" si="221"/>
        <v>19.600000000000001</v>
      </c>
      <c r="X831" s="355">
        <f t="shared" si="221"/>
        <v>12.8</v>
      </c>
      <c r="Y831" s="355">
        <f t="shared" si="221"/>
        <v>34.1</v>
      </c>
      <c r="Z831" s="355">
        <f t="shared" si="221"/>
        <v>0</v>
      </c>
      <c r="AA831" s="361">
        <f t="shared" si="221"/>
        <v>0.5</v>
      </c>
      <c r="AB831" s="182"/>
    </row>
    <row r="832" spans="1:28" s="75" customFormat="1">
      <c r="A832" s="181" t="str">
        <f t="shared" si="160"/>
        <v>NMED</v>
      </c>
      <c r="B832" s="366" t="str">
        <f t="shared" si="219"/>
        <v>35</v>
      </c>
      <c r="C832" s="181" t="str">
        <f t="shared" si="161"/>
        <v>3503902</v>
      </c>
      <c r="D832" s="181" t="str">
        <f>VLOOKUP(C832,fips_xref!$A$5:$B$16,2,FALSE)</f>
        <v>Rio Arriba_NonTribal</v>
      </c>
      <c r="E832" s="181" t="str">
        <f t="shared" ref="E832:AA832" si="222">E192</f>
        <v>039</v>
      </c>
      <c r="F832" s="181">
        <f t="shared" si="222"/>
        <v>1034</v>
      </c>
      <c r="G832" s="181" t="str">
        <f t="shared" si="222"/>
        <v>EQPT</v>
      </c>
      <c r="H832" s="181">
        <f t="shared" si="222"/>
        <v>3</v>
      </c>
      <c r="I832" s="181" t="str">
        <f t="shared" si="222"/>
        <v>Glycol Dehydrator Reboiler</v>
      </c>
      <c r="J832" s="181">
        <f t="shared" si="222"/>
        <v>36.787601000000002</v>
      </c>
      <c r="K832" s="181">
        <f t="shared" si="222"/>
        <v>-107.48115300000001</v>
      </c>
      <c r="L832" s="181" t="str">
        <f t="shared" si="222"/>
        <v>Trunk M Compressor Station</v>
      </c>
      <c r="M832" s="181"/>
      <c r="N832" s="181">
        <f t="shared" si="222"/>
        <v>3.0480000972747798</v>
      </c>
      <c r="O832" s="181">
        <f t="shared" si="222"/>
        <v>588.71002197265602</v>
      </c>
      <c r="P832" s="181">
        <f t="shared" si="222"/>
        <v>1.8287999629974401</v>
      </c>
      <c r="Q832" s="181">
        <f t="shared" si="222"/>
        <v>0.30480000000000002</v>
      </c>
      <c r="R832" s="181" t="str">
        <f t="shared" si="222"/>
        <v>Vertical</v>
      </c>
      <c r="S832" s="181">
        <f t="shared" si="222"/>
        <v>0</v>
      </c>
      <c r="T832" s="181">
        <f t="shared" si="222"/>
        <v>1906.25244140625</v>
      </c>
      <c r="U832" s="181" t="str">
        <f t="shared" si="222"/>
        <v>1389</v>
      </c>
      <c r="V832" s="181" t="str">
        <f t="shared" si="222"/>
        <v>31000302</v>
      </c>
      <c r="W832" s="360">
        <f t="shared" si="222"/>
        <v>0</v>
      </c>
      <c r="X832" s="355">
        <f t="shared" si="222"/>
        <v>2.8</v>
      </c>
      <c r="Y832" s="355">
        <f t="shared" si="222"/>
        <v>0</v>
      </c>
      <c r="Z832" s="355">
        <f t="shared" si="222"/>
        <v>0</v>
      </c>
      <c r="AA832" s="361">
        <f t="shared" si="222"/>
        <v>0</v>
      </c>
      <c r="AB832" s="182"/>
    </row>
    <row r="833" spans="1:28" s="75" customFormat="1">
      <c r="A833" s="181" t="str">
        <f t="shared" si="160"/>
        <v>NMED</v>
      </c>
      <c r="B833" s="366" t="str">
        <f t="shared" si="219"/>
        <v>35</v>
      </c>
      <c r="C833" s="181" t="str">
        <f t="shared" si="161"/>
        <v>3503902</v>
      </c>
      <c r="D833" s="181" t="str">
        <f>VLOOKUP(C833,fips_xref!$A$5:$B$16,2,FALSE)</f>
        <v>Rio Arriba_NonTribal</v>
      </c>
      <c r="E833" s="181" t="str">
        <f t="shared" ref="E833:AA833" si="223">E193</f>
        <v>039</v>
      </c>
      <c r="F833" s="181">
        <f t="shared" si="223"/>
        <v>1034</v>
      </c>
      <c r="G833" s="181" t="str">
        <f t="shared" si="223"/>
        <v>EQPT</v>
      </c>
      <c r="H833" s="181">
        <f t="shared" si="223"/>
        <v>4</v>
      </c>
      <c r="I833" s="181" t="str">
        <f t="shared" si="223"/>
        <v>Glycol Dehydrator Reboiler</v>
      </c>
      <c r="J833" s="181">
        <f t="shared" si="223"/>
        <v>36.787601000000002</v>
      </c>
      <c r="K833" s="181">
        <f t="shared" si="223"/>
        <v>-107.48115300000001</v>
      </c>
      <c r="L833" s="181" t="str">
        <f t="shared" si="223"/>
        <v>Trunk M Compressor Station</v>
      </c>
      <c r="M833" s="181"/>
      <c r="N833" s="181">
        <f t="shared" si="223"/>
        <v>3.0480000972747798</v>
      </c>
      <c r="O833" s="181">
        <f t="shared" si="223"/>
        <v>588.71002197265602</v>
      </c>
      <c r="P833" s="181">
        <f t="shared" si="223"/>
        <v>1.8287999629974401</v>
      </c>
      <c r="Q833" s="181">
        <f t="shared" si="223"/>
        <v>0.30480000000000002</v>
      </c>
      <c r="R833" s="181" t="str">
        <f t="shared" si="223"/>
        <v>Vertical</v>
      </c>
      <c r="S833" s="181">
        <f t="shared" si="223"/>
        <v>0</v>
      </c>
      <c r="T833" s="181">
        <f t="shared" si="223"/>
        <v>1906.25244140625</v>
      </c>
      <c r="U833" s="181" t="str">
        <f t="shared" si="223"/>
        <v>1389</v>
      </c>
      <c r="V833" s="181" t="str">
        <f t="shared" si="223"/>
        <v>31000302</v>
      </c>
      <c r="W833" s="360">
        <f t="shared" si="223"/>
        <v>0</v>
      </c>
      <c r="X833" s="355">
        <f t="shared" si="223"/>
        <v>2.8</v>
      </c>
      <c r="Y833" s="355">
        <f t="shared" si="223"/>
        <v>0</v>
      </c>
      <c r="Z833" s="355">
        <f t="shared" si="223"/>
        <v>0</v>
      </c>
      <c r="AA833" s="361">
        <f t="shared" si="223"/>
        <v>0</v>
      </c>
      <c r="AB833" s="182"/>
    </row>
    <row r="834" spans="1:28" s="75" customFormat="1">
      <c r="A834" s="181" t="str">
        <f t="shared" si="160"/>
        <v>NMED</v>
      </c>
      <c r="B834" s="366" t="str">
        <f t="shared" si="219"/>
        <v>35</v>
      </c>
      <c r="C834" s="181" t="str">
        <f t="shared" si="161"/>
        <v>3503902</v>
      </c>
      <c r="D834" s="181" t="str">
        <f>VLOOKUP(C834,fips_xref!$A$5:$B$16,2,FALSE)</f>
        <v>Rio Arriba_NonTribal</v>
      </c>
      <c r="E834" s="181" t="str">
        <f t="shared" ref="E834:AA834" si="224">E194</f>
        <v>039</v>
      </c>
      <c r="F834" s="181">
        <f t="shared" si="224"/>
        <v>1034</v>
      </c>
      <c r="G834" s="181" t="str">
        <f t="shared" si="224"/>
        <v>EQPT</v>
      </c>
      <c r="H834" s="181">
        <f t="shared" si="224"/>
        <v>5</v>
      </c>
      <c r="I834" s="181" t="str">
        <f t="shared" si="224"/>
        <v>Waukesha 7042GL</v>
      </c>
      <c r="J834" s="181">
        <f t="shared" si="224"/>
        <v>36.787601000000002</v>
      </c>
      <c r="K834" s="181">
        <f t="shared" si="224"/>
        <v>-107.48115300000001</v>
      </c>
      <c r="L834" s="181" t="str">
        <f t="shared" si="224"/>
        <v>Trunk M Compressor Station</v>
      </c>
      <c r="M834" s="181"/>
      <c r="N834" s="181">
        <f t="shared" si="224"/>
        <v>6.7055997848510698</v>
      </c>
      <c r="O834" s="181">
        <f t="shared" si="224"/>
        <v>645.36999511718795</v>
      </c>
      <c r="P834" s="181">
        <f t="shared" si="224"/>
        <v>47.548801422119098</v>
      </c>
      <c r="Q834" s="181">
        <f t="shared" si="224"/>
        <v>0.30480000000000002</v>
      </c>
      <c r="R834" s="181" t="str">
        <f t="shared" si="224"/>
        <v>Vertical</v>
      </c>
      <c r="S834" s="181">
        <f t="shared" si="224"/>
        <v>0</v>
      </c>
      <c r="T834" s="181">
        <f t="shared" si="224"/>
        <v>1906.25244140625</v>
      </c>
      <c r="U834" s="181" t="str">
        <f t="shared" si="224"/>
        <v>1389</v>
      </c>
      <c r="V834" s="181" t="str">
        <f t="shared" si="224"/>
        <v>20200254</v>
      </c>
      <c r="W834" s="360">
        <f t="shared" si="224"/>
        <v>19.7</v>
      </c>
      <c r="X834" s="355">
        <f t="shared" si="224"/>
        <v>12.9</v>
      </c>
      <c r="Y834" s="355">
        <f t="shared" si="224"/>
        <v>34.299999999999997</v>
      </c>
      <c r="Z834" s="355">
        <f t="shared" si="224"/>
        <v>0</v>
      </c>
      <c r="AA834" s="361">
        <f t="shared" si="224"/>
        <v>0.5</v>
      </c>
      <c r="AB834" s="182"/>
    </row>
    <row r="835" spans="1:28" s="75" customFormat="1">
      <c r="A835" s="181" t="str">
        <f t="shared" si="160"/>
        <v>NMED</v>
      </c>
      <c r="B835" s="366" t="str">
        <f t="shared" si="219"/>
        <v>35</v>
      </c>
      <c r="C835" s="181" t="str">
        <f t="shared" si="161"/>
        <v>3503902</v>
      </c>
      <c r="D835" s="181" t="str">
        <f>VLOOKUP(C835,fips_xref!$A$5:$B$16,2,FALSE)</f>
        <v>Rio Arriba_NonTribal</v>
      </c>
      <c r="E835" s="181" t="str">
        <f t="shared" ref="E835:AA835" si="225">E195</f>
        <v>039</v>
      </c>
      <c r="F835" s="181">
        <f t="shared" si="225"/>
        <v>1034</v>
      </c>
      <c r="G835" s="181" t="str">
        <f t="shared" si="225"/>
        <v>EQPT</v>
      </c>
      <c r="H835" s="181">
        <f t="shared" si="225"/>
        <v>9</v>
      </c>
      <c r="I835" s="181" t="str">
        <f t="shared" si="225"/>
        <v>Condensate Storage Tank</v>
      </c>
      <c r="J835" s="181">
        <f t="shared" si="225"/>
        <v>36.788055999999997</v>
      </c>
      <c r="K835" s="181">
        <f t="shared" si="225"/>
        <v>-107.481944</v>
      </c>
      <c r="L835" s="181" t="str">
        <f t="shared" si="225"/>
        <v>Trunk M Compressor Station</v>
      </c>
      <c r="M835" s="181"/>
      <c r="N835" s="181">
        <f t="shared" si="225"/>
        <v>0</v>
      </c>
      <c r="O835" s="181">
        <f t="shared" si="225"/>
        <v>0</v>
      </c>
      <c r="P835" s="181">
        <f t="shared" si="225"/>
        <v>0</v>
      </c>
      <c r="Q835" s="181">
        <f t="shared" si="225"/>
        <v>0</v>
      </c>
      <c r="R835" s="181">
        <f t="shared" si="225"/>
        <v>0</v>
      </c>
      <c r="S835" s="181">
        <f t="shared" si="225"/>
        <v>0</v>
      </c>
      <c r="T835" s="181">
        <f t="shared" si="225"/>
        <v>1903.23059082031</v>
      </c>
      <c r="U835" s="181" t="str">
        <f t="shared" si="225"/>
        <v>1389</v>
      </c>
      <c r="V835" s="181" t="str">
        <f t="shared" si="225"/>
        <v>40400311</v>
      </c>
      <c r="W835" s="360">
        <f t="shared" si="225"/>
        <v>0</v>
      </c>
      <c r="X835" s="355">
        <f t="shared" si="225"/>
        <v>2.2999999999999998</v>
      </c>
      <c r="Y835" s="355">
        <f t="shared" si="225"/>
        <v>0</v>
      </c>
      <c r="Z835" s="355">
        <f t="shared" si="225"/>
        <v>0</v>
      </c>
      <c r="AA835" s="361">
        <f t="shared" si="225"/>
        <v>0</v>
      </c>
      <c r="AB835" s="182"/>
    </row>
    <row r="836" spans="1:28" s="75" customFormat="1">
      <c r="A836" s="181" t="str">
        <f t="shared" si="160"/>
        <v>NMED</v>
      </c>
      <c r="B836" s="366" t="str">
        <f t="shared" si="219"/>
        <v>35</v>
      </c>
      <c r="C836" s="181" t="str">
        <f t="shared" si="161"/>
        <v>3503902</v>
      </c>
      <c r="D836" s="181" t="str">
        <f>VLOOKUP(C836,fips_xref!$A$5:$B$16,2,FALSE)</f>
        <v>Rio Arriba_NonTribal</v>
      </c>
      <c r="E836" s="181" t="str">
        <f t="shared" ref="E836:AA836" si="226">E196</f>
        <v>039</v>
      </c>
      <c r="F836" s="181">
        <f t="shared" si="226"/>
        <v>1034</v>
      </c>
      <c r="G836" s="181" t="str">
        <f t="shared" si="226"/>
        <v>RPNT</v>
      </c>
      <c r="H836" s="181">
        <f t="shared" si="226"/>
        <v>2</v>
      </c>
      <c r="I836" s="181" t="str">
        <f t="shared" si="226"/>
        <v>Equipment Leaks</v>
      </c>
      <c r="J836" s="181">
        <f t="shared" si="226"/>
        <v>36.788055999999997</v>
      </c>
      <c r="K836" s="181">
        <f t="shared" si="226"/>
        <v>-107.481944</v>
      </c>
      <c r="L836" s="181" t="str">
        <f t="shared" si="226"/>
        <v>Trunk M Compressor Station</v>
      </c>
      <c r="M836" s="181"/>
      <c r="N836" s="181">
        <f t="shared" si="226"/>
        <v>0</v>
      </c>
      <c r="O836" s="181">
        <f t="shared" si="226"/>
        <v>0</v>
      </c>
      <c r="P836" s="181">
        <f t="shared" si="226"/>
        <v>0</v>
      </c>
      <c r="Q836" s="181">
        <f t="shared" si="226"/>
        <v>0</v>
      </c>
      <c r="R836" s="181">
        <f t="shared" si="226"/>
        <v>0</v>
      </c>
      <c r="S836" s="181">
        <f t="shared" si="226"/>
        <v>0</v>
      </c>
      <c r="T836" s="181">
        <f t="shared" si="226"/>
        <v>1903.23059082031</v>
      </c>
      <c r="U836" s="181" t="str">
        <f t="shared" si="226"/>
        <v>1389</v>
      </c>
      <c r="V836" s="181" t="str">
        <f t="shared" si="226"/>
        <v>31088811</v>
      </c>
      <c r="W836" s="360">
        <f t="shared" si="226"/>
        <v>0</v>
      </c>
      <c r="X836" s="355">
        <f t="shared" si="226"/>
        <v>0.5</v>
      </c>
      <c r="Y836" s="355">
        <f t="shared" si="226"/>
        <v>0</v>
      </c>
      <c r="Z836" s="355">
        <f t="shared" si="226"/>
        <v>0</v>
      </c>
      <c r="AA836" s="361">
        <f t="shared" si="226"/>
        <v>0</v>
      </c>
      <c r="AB836" s="182"/>
    </row>
    <row r="837" spans="1:28" s="75" customFormat="1">
      <c r="A837" s="181" t="str">
        <f t="shared" ref="A837:A900" si="227">A197</f>
        <v>NMED</v>
      </c>
      <c r="B837" s="366" t="str">
        <f t="shared" si="219"/>
        <v>35</v>
      </c>
      <c r="C837" s="181" t="str">
        <f t="shared" ref="C837:C900" si="228">C197&amp;"02"</f>
        <v>3503902</v>
      </c>
      <c r="D837" s="181" t="str">
        <f>VLOOKUP(C837,fips_xref!$A$5:$B$16,2,FALSE)</f>
        <v>Rio Arriba_NonTribal</v>
      </c>
      <c r="E837" s="181" t="str">
        <f t="shared" ref="E837:AA837" si="229">E197</f>
        <v>039</v>
      </c>
      <c r="F837" s="181">
        <f t="shared" si="229"/>
        <v>1037</v>
      </c>
      <c r="G837" s="181" t="str">
        <f t="shared" si="229"/>
        <v>EQPT</v>
      </c>
      <c r="H837" s="181">
        <f t="shared" si="229"/>
        <v>1</v>
      </c>
      <c r="I837" s="181" t="str">
        <f t="shared" si="229"/>
        <v>Waukesha 7042GL</v>
      </c>
      <c r="J837" s="181">
        <f t="shared" si="229"/>
        <v>36.642375999999999</v>
      </c>
      <c r="K837" s="181">
        <f t="shared" si="229"/>
        <v>-107.354562</v>
      </c>
      <c r="L837" s="181" t="str">
        <f t="shared" si="229"/>
        <v>Trunk L Compressor Station</v>
      </c>
      <c r="M837" s="181"/>
      <c r="N837" s="181">
        <f t="shared" si="229"/>
        <v>6.7055997848510698</v>
      </c>
      <c r="O837" s="181">
        <f t="shared" si="229"/>
        <v>625.92999267578102</v>
      </c>
      <c r="P837" s="181">
        <f t="shared" si="229"/>
        <v>37.185600280761697</v>
      </c>
      <c r="Q837" s="181">
        <f t="shared" si="229"/>
        <v>0.31089600000000001</v>
      </c>
      <c r="R837" s="181" t="str">
        <f t="shared" si="229"/>
        <v>Vertical</v>
      </c>
      <c r="S837" s="181">
        <f t="shared" si="229"/>
        <v>0</v>
      </c>
      <c r="T837" s="181">
        <f t="shared" si="229"/>
        <v>2055.98950195313</v>
      </c>
      <c r="U837" s="181" t="str">
        <f t="shared" si="229"/>
        <v>1389</v>
      </c>
      <c r="V837" s="181" t="str">
        <f t="shared" si="229"/>
        <v>20200254</v>
      </c>
      <c r="W837" s="360">
        <f t="shared" si="229"/>
        <v>4.3</v>
      </c>
      <c r="X837" s="355">
        <f t="shared" si="229"/>
        <v>2.9</v>
      </c>
      <c r="Y837" s="355">
        <f t="shared" si="229"/>
        <v>7.6</v>
      </c>
      <c r="Z837" s="355">
        <f t="shared" si="229"/>
        <v>0</v>
      </c>
      <c r="AA837" s="361">
        <f t="shared" si="229"/>
        <v>0.1</v>
      </c>
      <c r="AB837" s="182"/>
    </row>
    <row r="838" spans="1:28" s="75" customFormat="1">
      <c r="A838" s="181" t="str">
        <f t="shared" si="227"/>
        <v>NMED</v>
      </c>
      <c r="B838" s="366" t="str">
        <f t="shared" si="219"/>
        <v>35</v>
      </c>
      <c r="C838" s="181" t="str">
        <f t="shared" si="228"/>
        <v>3503902</v>
      </c>
      <c r="D838" s="181" t="str">
        <f>VLOOKUP(C838,fips_xref!$A$5:$B$16,2,FALSE)</f>
        <v>Rio Arriba_NonTribal</v>
      </c>
      <c r="E838" s="181" t="str">
        <f t="shared" ref="E838:AA838" si="230">E198</f>
        <v>039</v>
      </c>
      <c r="F838" s="181">
        <f t="shared" si="230"/>
        <v>1037</v>
      </c>
      <c r="G838" s="181" t="str">
        <f t="shared" si="230"/>
        <v>EQPT</v>
      </c>
      <c r="H838" s="181">
        <f t="shared" si="230"/>
        <v>3</v>
      </c>
      <c r="I838" s="181" t="str">
        <f t="shared" si="230"/>
        <v>Waukesha 7042GL</v>
      </c>
      <c r="J838" s="181">
        <f t="shared" si="230"/>
        <v>36.642375999999999</v>
      </c>
      <c r="K838" s="181">
        <f t="shared" si="230"/>
        <v>-107.354562</v>
      </c>
      <c r="L838" s="181" t="str">
        <f t="shared" si="230"/>
        <v>Trunk L Compressor Station</v>
      </c>
      <c r="M838" s="181"/>
      <c r="N838" s="181">
        <f t="shared" si="230"/>
        <v>6.7055997848510698</v>
      </c>
      <c r="O838" s="181">
        <f t="shared" si="230"/>
        <v>625.92999267578102</v>
      </c>
      <c r="P838" s="181">
        <f t="shared" si="230"/>
        <v>37.185600280761697</v>
      </c>
      <c r="Q838" s="181">
        <f t="shared" si="230"/>
        <v>0.31089600000000001</v>
      </c>
      <c r="R838" s="181" t="str">
        <f t="shared" si="230"/>
        <v>Vertical</v>
      </c>
      <c r="S838" s="181">
        <f t="shared" si="230"/>
        <v>0</v>
      </c>
      <c r="T838" s="181">
        <f t="shared" si="230"/>
        <v>2055.98950195313</v>
      </c>
      <c r="U838" s="181" t="str">
        <f t="shared" si="230"/>
        <v>1389</v>
      </c>
      <c r="V838" s="181" t="str">
        <f t="shared" si="230"/>
        <v>20200254</v>
      </c>
      <c r="W838" s="360">
        <f t="shared" si="230"/>
        <v>15.8</v>
      </c>
      <c r="X838" s="355">
        <f t="shared" si="230"/>
        <v>10.6</v>
      </c>
      <c r="Y838" s="355">
        <f t="shared" si="230"/>
        <v>28.1</v>
      </c>
      <c r="Z838" s="355">
        <f t="shared" si="230"/>
        <v>0</v>
      </c>
      <c r="AA838" s="361">
        <f t="shared" si="230"/>
        <v>0.5</v>
      </c>
      <c r="AB838" s="182"/>
    </row>
    <row r="839" spans="1:28" s="75" customFormat="1">
      <c r="A839" s="181" t="str">
        <f t="shared" si="227"/>
        <v>NMED</v>
      </c>
      <c r="B839" s="366" t="str">
        <f t="shared" si="219"/>
        <v>35</v>
      </c>
      <c r="C839" s="181" t="str">
        <f t="shared" si="228"/>
        <v>3503902</v>
      </c>
      <c r="D839" s="181" t="str">
        <f>VLOOKUP(C839,fips_xref!$A$5:$B$16,2,FALSE)</f>
        <v>Rio Arriba_NonTribal</v>
      </c>
      <c r="E839" s="181" t="str">
        <f t="shared" ref="E839:AA839" si="231">E199</f>
        <v>039</v>
      </c>
      <c r="F839" s="181">
        <f t="shared" si="231"/>
        <v>1037</v>
      </c>
      <c r="G839" s="181" t="str">
        <f t="shared" si="231"/>
        <v>EQPT</v>
      </c>
      <c r="H839" s="181">
        <f t="shared" si="231"/>
        <v>10</v>
      </c>
      <c r="I839" s="181" t="str">
        <f t="shared" si="231"/>
        <v>Waukesha 7042GL</v>
      </c>
      <c r="J839" s="181">
        <f t="shared" si="231"/>
        <v>36.642375999999999</v>
      </c>
      <c r="K839" s="181">
        <f t="shared" si="231"/>
        <v>-107.354562</v>
      </c>
      <c r="L839" s="181" t="str">
        <f t="shared" si="231"/>
        <v>Trunk L Compressor Station</v>
      </c>
      <c r="M839" s="181"/>
      <c r="N839" s="181">
        <f t="shared" si="231"/>
        <v>6.7055997848510698</v>
      </c>
      <c r="O839" s="181">
        <f t="shared" si="231"/>
        <v>625.92999267578102</v>
      </c>
      <c r="P839" s="181">
        <f t="shared" si="231"/>
        <v>37.185600280761697</v>
      </c>
      <c r="Q839" s="181">
        <f t="shared" si="231"/>
        <v>0.31089600000000001</v>
      </c>
      <c r="R839" s="181" t="str">
        <f t="shared" si="231"/>
        <v>Vertical</v>
      </c>
      <c r="S839" s="181">
        <f t="shared" si="231"/>
        <v>0</v>
      </c>
      <c r="T839" s="181">
        <f t="shared" si="231"/>
        <v>2055.98950195313</v>
      </c>
      <c r="U839" s="181" t="str">
        <f t="shared" si="231"/>
        <v>1389</v>
      </c>
      <c r="V839" s="181" t="str">
        <f t="shared" si="231"/>
        <v>20200254</v>
      </c>
      <c r="W839" s="360">
        <f t="shared" si="231"/>
        <v>15.9</v>
      </c>
      <c r="X839" s="355">
        <f t="shared" si="231"/>
        <v>10.8</v>
      </c>
      <c r="Y839" s="355">
        <f t="shared" si="231"/>
        <v>28.4</v>
      </c>
      <c r="Z839" s="355">
        <f t="shared" si="231"/>
        <v>0</v>
      </c>
      <c r="AA839" s="361">
        <f t="shared" si="231"/>
        <v>0.5</v>
      </c>
      <c r="AB839" s="182"/>
    </row>
    <row r="840" spans="1:28" s="75" customFormat="1">
      <c r="A840" s="181" t="str">
        <f t="shared" si="227"/>
        <v>NMED</v>
      </c>
      <c r="B840" s="366" t="str">
        <f t="shared" si="219"/>
        <v>35</v>
      </c>
      <c r="C840" s="181" t="str">
        <f t="shared" si="228"/>
        <v>3503902</v>
      </c>
      <c r="D840" s="181" t="str">
        <f>VLOOKUP(C840,fips_xref!$A$5:$B$16,2,FALSE)</f>
        <v>Rio Arriba_NonTribal</v>
      </c>
      <c r="E840" s="181" t="str">
        <f t="shared" ref="E840:AA840" si="232">E200</f>
        <v>039</v>
      </c>
      <c r="F840" s="181">
        <f t="shared" si="232"/>
        <v>1037</v>
      </c>
      <c r="G840" s="181" t="str">
        <f t="shared" si="232"/>
        <v>EQPT</v>
      </c>
      <c r="H840" s="181">
        <f t="shared" si="232"/>
        <v>11</v>
      </c>
      <c r="I840" s="181" t="str">
        <f t="shared" si="232"/>
        <v>Waukesha 7042GL</v>
      </c>
      <c r="J840" s="181">
        <f t="shared" si="232"/>
        <v>36.642375999999999</v>
      </c>
      <c r="K840" s="181">
        <f t="shared" si="232"/>
        <v>-107.354562</v>
      </c>
      <c r="L840" s="181" t="str">
        <f t="shared" si="232"/>
        <v>Trunk L Compressor Station</v>
      </c>
      <c r="M840" s="181"/>
      <c r="N840" s="181">
        <f t="shared" si="232"/>
        <v>6.7055997848510698</v>
      </c>
      <c r="O840" s="181">
        <f t="shared" si="232"/>
        <v>625.92999267578102</v>
      </c>
      <c r="P840" s="181">
        <f t="shared" si="232"/>
        <v>37.185600280761697</v>
      </c>
      <c r="Q840" s="181">
        <f t="shared" si="232"/>
        <v>0.31089600000000001</v>
      </c>
      <c r="R840" s="181" t="str">
        <f t="shared" si="232"/>
        <v>Vertical</v>
      </c>
      <c r="S840" s="181">
        <f t="shared" si="232"/>
        <v>0</v>
      </c>
      <c r="T840" s="181">
        <f t="shared" si="232"/>
        <v>2055.98950195313</v>
      </c>
      <c r="U840" s="181" t="str">
        <f t="shared" si="232"/>
        <v>1389</v>
      </c>
      <c r="V840" s="181" t="str">
        <f t="shared" si="232"/>
        <v>20200254</v>
      </c>
      <c r="W840" s="360">
        <f t="shared" si="232"/>
        <v>14.8</v>
      </c>
      <c r="X840" s="355">
        <f t="shared" si="232"/>
        <v>10</v>
      </c>
      <c r="Y840" s="355">
        <f t="shared" si="232"/>
        <v>26.4</v>
      </c>
      <c r="Z840" s="355">
        <f t="shared" si="232"/>
        <v>0</v>
      </c>
      <c r="AA840" s="361">
        <f t="shared" si="232"/>
        <v>0.5</v>
      </c>
      <c r="AB840" s="182"/>
    </row>
    <row r="841" spans="1:28" s="75" customFormat="1">
      <c r="A841" s="181" t="str">
        <f t="shared" si="227"/>
        <v>NMED</v>
      </c>
      <c r="B841" s="366" t="str">
        <f t="shared" si="219"/>
        <v>35</v>
      </c>
      <c r="C841" s="181" t="str">
        <f t="shared" si="228"/>
        <v>3503902</v>
      </c>
      <c r="D841" s="181" t="str">
        <f>VLOOKUP(C841,fips_xref!$A$5:$B$16,2,FALSE)</f>
        <v>Rio Arriba_NonTribal</v>
      </c>
      <c r="E841" s="181" t="str">
        <f t="shared" ref="E841:AA841" si="233">E201</f>
        <v>039</v>
      </c>
      <c r="F841" s="181">
        <f t="shared" si="233"/>
        <v>1037</v>
      </c>
      <c r="G841" s="181" t="str">
        <f t="shared" si="233"/>
        <v>EQPT</v>
      </c>
      <c r="H841" s="181">
        <f t="shared" si="233"/>
        <v>15</v>
      </c>
      <c r="I841" s="181" t="str">
        <f t="shared" si="233"/>
        <v>In Fab Glycol Dehy Reboiler</v>
      </c>
      <c r="J841" s="181">
        <f t="shared" si="233"/>
        <v>36.642375999999999</v>
      </c>
      <c r="K841" s="181">
        <f t="shared" si="233"/>
        <v>-107.354562</v>
      </c>
      <c r="L841" s="181" t="str">
        <f t="shared" si="233"/>
        <v>Trunk L Compressor Station</v>
      </c>
      <c r="M841" s="181"/>
      <c r="N841" s="181">
        <f t="shared" si="233"/>
        <v>6.7055997848510698</v>
      </c>
      <c r="O841" s="181">
        <f t="shared" si="233"/>
        <v>652.03997802734398</v>
      </c>
      <c r="P841" s="181">
        <f t="shared" si="233"/>
        <v>32.308799743652301</v>
      </c>
      <c r="Q841" s="181">
        <f t="shared" si="233"/>
        <v>0.31089600000000001</v>
      </c>
      <c r="R841" s="181" t="str">
        <f t="shared" si="233"/>
        <v>Vertical</v>
      </c>
      <c r="S841" s="181">
        <f t="shared" si="233"/>
        <v>0</v>
      </c>
      <c r="T841" s="181">
        <f t="shared" si="233"/>
        <v>2055.98950195313</v>
      </c>
      <c r="U841" s="181" t="str">
        <f t="shared" si="233"/>
        <v>1389</v>
      </c>
      <c r="V841" s="181" t="str">
        <f t="shared" si="233"/>
        <v>31000228</v>
      </c>
      <c r="W841" s="360">
        <f t="shared" si="233"/>
        <v>0.1</v>
      </c>
      <c r="X841" s="355">
        <f t="shared" si="233"/>
        <v>0</v>
      </c>
      <c r="Y841" s="355">
        <f t="shared" si="233"/>
        <v>0.1</v>
      </c>
      <c r="Z841" s="355">
        <f t="shared" si="233"/>
        <v>0</v>
      </c>
      <c r="AA841" s="361">
        <f t="shared" si="233"/>
        <v>0</v>
      </c>
      <c r="AB841" s="182"/>
    </row>
    <row r="842" spans="1:28" s="75" customFormat="1">
      <c r="A842" s="181" t="str">
        <f t="shared" si="227"/>
        <v>NMED</v>
      </c>
      <c r="B842" s="366" t="str">
        <f t="shared" si="219"/>
        <v>35</v>
      </c>
      <c r="C842" s="181" t="str">
        <f t="shared" si="228"/>
        <v>3503902</v>
      </c>
      <c r="D842" s="181" t="str">
        <f>VLOOKUP(C842,fips_xref!$A$5:$B$16,2,FALSE)</f>
        <v>Rio Arriba_NonTribal</v>
      </c>
      <c r="E842" s="181" t="str">
        <f t="shared" ref="E842:AA842" si="234">E202</f>
        <v>039</v>
      </c>
      <c r="F842" s="181">
        <f t="shared" si="234"/>
        <v>1037</v>
      </c>
      <c r="G842" s="181" t="str">
        <f t="shared" si="234"/>
        <v>EQPT</v>
      </c>
      <c r="H842" s="181">
        <f t="shared" si="234"/>
        <v>16</v>
      </c>
      <c r="I842" s="181" t="str">
        <f t="shared" si="234"/>
        <v>In Fab Glycol Dehy Reboiler</v>
      </c>
      <c r="J842" s="181">
        <f t="shared" si="234"/>
        <v>36.642375999999999</v>
      </c>
      <c r="K842" s="181">
        <f t="shared" si="234"/>
        <v>-107.354562</v>
      </c>
      <c r="L842" s="181" t="str">
        <f t="shared" si="234"/>
        <v>Trunk L Compressor Station</v>
      </c>
      <c r="M842" s="181"/>
      <c r="N842" s="181">
        <f t="shared" si="234"/>
        <v>5.8155841827392596</v>
      </c>
      <c r="O842" s="181">
        <f t="shared" si="234"/>
        <v>588.71002197265602</v>
      </c>
      <c r="P842" s="181">
        <f t="shared" si="234"/>
        <v>1.85927999019623</v>
      </c>
      <c r="Q842" s="181">
        <f t="shared" si="234"/>
        <v>0.25298399999999999</v>
      </c>
      <c r="R842" s="181" t="str">
        <f t="shared" si="234"/>
        <v>Vertical</v>
      </c>
      <c r="S842" s="181">
        <f t="shared" si="234"/>
        <v>0</v>
      </c>
      <c r="T842" s="181">
        <f t="shared" si="234"/>
        <v>2055.98950195313</v>
      </c>
      <c r="U842" s="181" t="str">
        <f t="shared" si="234"/>
        <v>1389</v>
      </c>
      <c r="V842" s="181" t="str">
        <f t="shared" si="234"/>
        <v>31000228</v>
      </c>
      <c r="W842" s="360">
        <f t="shared" si="234"/>
        <v>0.1</v>
      </c>
      <c r="X842" s="355">
        <f t="shared" si="234"/>
        <v>0</v>
      </c>
      <c r="Y842" s="355">
        <f t="shared" si="234"/>
        <v>0.1</v>
      </c>
      <c r="Z842" s="355">
        <f t="shared" si="234"/>
        <v>0</v>
      </c>
      <c r="AA842" s="361">
        <f t="shared" si="234"/>
        <v>0</v>
      </c>
      <c r="AB842" s="182"/>
    </row>
    <row r="843" spans="1:28" s="75" customFormat="1">
      <c r="A843" s="181" t="str">
        <f t="shared" si="227"/>
        <v>NMED</v>
      </c>
      <c r="B843" s="366" t="str">
        <f t="shared" si="219"/>
        <v>35</v>
      </c>
      <c r="C843" s="181" t="str">
        <f t="shared" si="228"/>
        <v>3503902</v>
      </c>
      <c r="D843" s="181" t="str">
        <f>VLOOKUP(C843,fips_xref!$A$5:$B$16,2,FALSE)</f>
        <v>Rio Arriba_NonTribal</v>
      </c>
      <c r="E843" s="181" t="str">
        <f t="shared" ref="E843:AA843" si="235">E203</f>
        <v>039</v>
      </c>
      <c r="F843" s="181">
        <f t="shared" si="235"/>
        <v>1037</v>
      </c>
      <c r="G843" s="181" t="str">
        <f t="shared" si="235"/>
        <v>EQPT</v>
      </c>
      <c r="H843" s="181">
        <f t="shared" si="235"/>
        <v>17</v>
      </c>
      <c r="I843" s="181" t="str">
        <f t="shared" si="235"/>
        <v>In Fab Glycol Dehy Reboiler</v>
      </c>
      <c r="J843" s="181">
        <f t="shared" si="235"/>
        <v>36.642375999999999</v>
      </c>
      <c r="K843" s="181">
        <f t="shared" si="235"/>
        <v>-107.354562</v>
      </c>
      <c r="L843" s="181" t="str">
        <f t="shared" si="235"/>
        <v>Trunk L Compressor Station</v>
      </c>
      <c r="M843" s="181"/>
      <c r="N843" s="181">
        <f t="shared" si="235"/>
        <v>5.8216800689697301</v>
      </c>
      <c r="O843" s="181">
        <f t="shared" si="235"/>
        <v>588.71002197265602</v>
      </c>
      <c r="P843" s="181">
        <f t="shared" si="235"/>
        <v>1.85927999019623</v>
      </c>
      <c r="Q843" s="181">
        <f t="shared" si="235"/>
        <v>0.25298399999999999</v>
      </c>
      <c r="R843" s="181" t="str">
        <f t="shared" si="235"/>
        <v>Vertical</v>
      </c>
      <c r="S843" s="181">
        <f t="shared" si="235"/>
        <v>0</v>
      </c>
      <c r="T843" s="181">
        <f t="shared" si="235"/>
        <v>2055.98950195313</v>
      </c>
      <c r="U843" s="181" t="str">
        <f t="shared" si="235"/>
        <v>1389</v>
      </c>
      <c r="V843" s="181" t="str">
        <f t="shared" si="235"/>
        <v>31000228</v>
      </c>
      <c r="W843" s="360">
        <f t="shared" si="235"/>
        <v>0.1</v>
      </c>
      <c r="X843" s="355">
        <f t="shared" si="235"/>
        <v>0</v>
      </c>
      <c r="Y843" s="355">
        <f t="shared" si="235"/>
        <v>0.1</v>
      </c>
      <c r="Z843" s="355">
        <f t="shared" si="235"/>
        <v>0</v>
      </c>
      <c r="AA843" s="361">
        <f t="shared" si="235"/>
        <v>0</v>
      </c>
      <c r="AB843" s="182"/>
    </row>
    <row r="844" spans="1:28" s="75" customFormat="1">
      <c r="A844" s="181" t="str">
        <f t="shared" si="227"/>
        <v>NMED</v>
      </c>
      <c r="B844" s="366" t="str">
        <f t="shared" si="219"/>
        <v>35</v>
      </c>
      <c r="C844" s="181" t="str">
        <f t="shared" si="228"/>
        <v>3503902</v>
      </c>
      <c r="D844" s="181" t="str">
        <f>VLOOKUP(C844,fips_xref!$A$5:$B$16,2,FALSE)</f>
        <v>Rio Arriba_NonTribal</v>
      </c>
      <c r="E844" s="181" t="str">
        <f t="shared" ref="E844:AA844" si="236">E204</f>
        <v>039</v>
      </c>
      <c r="F844" s="181">
        <f t="shared" si="236"/>
        <v>1037</v>
      </c>
      <c r="G844" s="181" t="str">
        <f t="shared" si="236"/>
        <v>EQPT</v>
      </c>
      <c r="H844" s="181">
        <f t="shared" si="236"/>
        <v>18</v>
      </c>
      <c r="I844" s="181" t="str">
        <f t="shared" si="236"/>
        <v>In Fab Glycol Dehy Reboiler</v>
      </c>
      <c r="J844" s="181">
        <f t="shared" si="236"/>
        <v>36.642375999999999</v>
      </c>
      <c r="K844" s="181">
        <f t="shared" si="236"/>
        <v>-107.354562</v>
      </c>
      <c r="L844" s="181" t="str">
        <f t="shared" si="236"/>
        <v>Trunk L Compressor Station</v>
      </c>
      <c r="M844" s="181"/>
      <c r="N844" s="181">
        <f t="shared" si="236"/>
        <v>5.8216800689697301</v>
      </c>
      <c r="O844" s="181">
        <f t="shared" si="236"/>
        <v>588.71002197265602</v>
      </c>
      <c r="P844" s="181">
        <f t="shared" si="236"/>
        <v>1.85927999019623</v>
      </c>
      <c r="Q844" s="181">
        <f t="shared" si="236"/>
        <v>0.25298399999999999</v>
      </c>
      <c r="R844" s="181" t="str">
        <f t="shared" si="236"/>
        <v>Vertical</v>
      </c>
      <c r="S844" s="181">
        <f t="shared" si="236"/>
        <v>0</v>
      </c>
      <c r="T844" s="181">
        <f t="shared" si="236"/>
        <v>2055.98950195313</v>
      </c>
      <c r="U844" s="181" t="str">
        <f t="shared" si="236"/>
        <v>1389</v>
      </c>
      <c r="V844" s="181" t="str">
        <f t="shared" si="236"/>
        <v>31000228</v>
      </c>
      <c r="W844" s="360">
        <f t="shared" si="236"/>
        <v>0.1</v>
      </c>
      <c r="X844" s="355">
        <f t="shared" si="236"/>
        <v>0</v>
      </c>
      <c r="Y844" s="355">
        <f t="shared" si="236"/>
        <v>0.1</v>
      </c>
      <c r="Z844" s="355">
        <f t="shared" si="236"/>
        <v>0</v>
      </c>
      <c r="AA844" s="361">
        <f t="shared" si="236"/>
        <v>0</v>
      </c>
      <c r="AB844" s="182"/>
    </row>
    <row r="845" spans="1:28" s="75" customFormat="1">
      <c r="A845" s="181" t="str">
        <f t="shared" si="227"/>
        <v>NMED</v>
      </c>
      <c r="B845" s="366" t="str">
        <f t="shared" si="219"/>
        <v>35</v>
      </c>
      <c r="C845" s="181" t="str">
        <f t="shared" si="228"/>
        <v>3503902</v>
      </c>
      <c r="D845" s="181" t="str">
        <f>VLOOKUP(C845,fips_xref!$A$5:$B$16,2,FALSE)</f>
        <v>Rio Arriba_NonTribal</v>
      </c>
      <c r="E845" s="181" t="str">
        <f t="shared" ref="E845:AA845" si="237">E205</f>
        <v>039</v>
      </c>
      <c r="F845" s="181">
        <f t="shared" si="237"/>
        <v>1037</v>
      </c>
      <c r="G845" s="181" t="str">
        <f t="shared" si="237"/>
        <v>EQPT</v>
      </c>
      <c r="H845" s="181">
        <f t="shared" si="237"/>
        <v>19</v>
      </c>
      <c r="I845" s="181" t="str">
        <f t="shared" si="237"/>
        <v>In Fab Glycol Dehy Reboiler</v>
      </c>
      <c r="J845" s="181">
        <f t="shared" si="237"/>
        <v>36.642375999999999</v>
      </c>
      <c r="K845" s="181">
        <f t="shared" si="237"/>
        <v>-107.354562</v>
      </c>
      <c r="L845" s="181" t="str">
        <f t="shared" si="237"/>
        <v>Trunk L Compressor Station</v>
      </c>
      <c r="M845" s="181"/>
      <c r="N845" s="181">
        <f t="shared" si="237"/>
        <v>5.8216800689697301</v>
      </c>
      <c r="O845" s="181">
        <f t="shared" si="237"/>
        <v>588.71002197265602</v>
      </c>
      <c r="P845" s="181">
        <f t="shared" si="237"/>
        <v>1.85927999019623</v>
      </c>
      <c r="Q845" s="181">
        <f t="shared" si="237"/>
        <v>0.25298399999999999</v>
      </c>
      <c r="R845" s="181" t="str">
        <f t="shared" si="237"/>
        <v>Vertical</v>
      </c>
      <c r="S845" s="181">
        <f t="shared" si="237"/>
        <v>0</v>
      </c>
      <c r="T845" s="181">
        <f t="shared" si="237"/>
        <v>2055.98950195313</v>
      </c>
      <c r="U845" s="181" t="str">
        <f t="shared" si="237"/>
        <v>1389</v>
      </c>
      <c r="V845" s="181" t="str">
        <f t="shared" si="237"/>
        <v>31000228</v>
      </c>
      <c r="W845" s="360">
        <f t="shared" si="237"/>
        <v>0.1</v>
      </c>
      <c r="X845" s="355">
        <f t="shared" si="237"/>
        <v>0</v>
      </c>
      <c r="Y845" s="355">
        <f t="shared" si="237"/>
        <v>0.1</v>
      </c>
      <c r="Z845" s="355">
        <f t="shared" si="237"/>
        <v>0</v>
      </c>
      <c r="AA845" s="361">
        <f t="shared" si="237"/>
        <v>0</v>
      </c>
      <c r="AB845" s="182"/>
    </row>
    <row r="846" spans="1:28" s="75" customFormat="1">
      <c r="A846" s="181" t="str">
        <f t="shared" si="227"/>
        <v>NMED</v>
      </c>
      <c r="B846" s="366" t="str">
        <f t="shared" si="219"/>
        <v>35</v>
      </c>
      <c r="C846" s="181" t="str">
        <f t="shared" si="228"/>
        <v>3503902</v>
      </c>
      <c r="D846" s="181" t="str">
        <f>VLOOKUP(C846,fips_xref!$A$5:$B$16,2,FALSE)</f>
        <v>Rio Arriba_NonTribal</v>
      </c>
      <c r="E846" s="181" t="str">
        <f t="shared" ref="E846:AA846" si="238">E206</f>
        <v>039</v>
      </c>
      <c r="F846" s="181">
        <f t="shared" si="238"/>
        <v>1037</v>
      </c>
      <c r="G846" s="181" t="str">
        <f t="shared" si="238"/>
        <v>EQPT</v>
      </c>
      <c r="H846" s="181">
        <f t="shared" si="238"/>
        <v>20</v>
      </c>
      <c r="I846" s="181" t="str">
        <f t="shared" si="238"/>
        <v>In Fab Glycol Dehy Reboiler</v>
      </c>
      <c r="J846" s="181">
        <f t="shared" si="238"/>
        <v>36.642375999999999</v>
      </c>
      <c r="K846" s="181">
        <f t="shared" si="238"/>
        <v>-107.354562</v>
      </c>
      <c r="L846" s="181" t="str">
        <f t="shared" si="238"/>
        <v>Trunk L Compressor Station</v>
      </c>
      <c r="M846" s="181"/>
      <c r="N846" s="181">
        <f t="shared" si="238"/>
        <v>5.8216800689697301</v>
      </c>
      <c r="O846" s="181">
        <f t="shared" si="238"/>
        <v>588.71002197265602</v>
      </c>
      <c r="P846" s="181">
        <f t="shared" si="238"/>
        <v>1.85927999019623</v>
      </c>
      <c r="Q846" s="181">
        <f t="shared" si="238"/>
        <v>0.25298399999999999</v>
      </c>
      <c r="R846" s="181" t="str">
        <f t="shared" si="238"/>
        <v>Vertical</v>
      </c>
      <c r="S846" s="181">
        <f t="shared" si="238"/>
        <v>0</v>
      </c>
      <c r="T846" s="181">
        <f t="shared" si="238"/>
        <v>2055.98950195313</v>
      </c>
      <c r="U846" s="181" t="str">
        <f t="shared" si="238"/>
        <v>1389</v>
      </c>
      <c r="V846" s="181" t="str">
        <f t="shared" si="238"/>
        <v>31000228</v>
      </c>
      <c r="W846" s="360">
        <f t="shared" si="238"/>
        <v>0.1</v>
      </c>
      <c r="X846" s="355">
        <f t="shared" si="238"/>
        <v>0</v>
      </c>
      <c r="Y846" s="355">
        <f t="shared" si="238"/>
        <v>0.1</v>
      </c>
      <c r="Z846" s="355">
        <f t="shared" si="238"/>
        <v>0</v>
      </c>
      <c r="AA846" s="361">
        <f t="shared" si="238"/>
        <v>0</v>
      </c>
      <c r="AB846" s="182"/>
    </row>
    <row r="847" spans="1:28" s="75" customFormat="1">
      <c r="A847" s="181" t="str">
        <f t="shared" si="227"/>
        <v>NMED</v>
      </c>
      <c r="B847" s="366" t="str">
        <f t="shared" si="219"/>
        <v>35</v>
      </c>
      <c r="C847" s="181" t="str">
        <f t="shared" si="228"/>
        <v>3503902</v>
      </c>
      <c r="D847" s="181" t="str">
        <f>VLOOKUP(C847,fips_xref!$A$5:$B$16,2,FALSE)</f>
        <v>Rio Arriba_NonTribal</v>
      </c>
      <c r="E847" s="181" t="str">
        <f t="shared" ref="E847:AA847" si="239">E207</f>
        <v>039</v>
      </c>
      <c r="F847" s="181">
        <f t="shared" si="239"/>
        <v>1037</v>
      </c>
      <c r="G847" s="181" t="str">
        <f t="shared" si="239"/>
        <v>EQPT</v>
      </c>
      <c r="H847" s="181">
        <f t="shared" si="239"/>
        <v>34</v>
      </c>
      <c r="I847" s="181" t="str">
        <f t="shared" si="239"/>
        <v>Waukesha 7042GL</v>
      </c>
      <c r="J847" s="181">
        <f t="shared" si="239"/>
        <v>36.642375999999999</v>
      </c>
      <c r="K847" s="181">
        <f t="shared" si="239"/>
        <v>-107.354562</v>
      </c>
      <c r="L847" s="181" t="str">
        <f t="shared" si="239"/>
        <v>Trunk L Compressor Station</v>
      </c>
      <c r="M847" s="181"/>
      <c r="N847" s="181">
        <f t="shared" si="239"/>
        <v>6.7055997848510698</v>
      </c>
      <c r="O847" s="181">
        <f t="shared" si="239"/>
        <v>625.92999267578102</v>
      </c>
      <c r="P847" s="181">
        <f t="shared" si="239"/>
        <v>37.185600280761697</v>
      </c>
      <c r="Q847" s="181">
        <f t="shared" si="239"/>
        <v>0.31089600000000001</v>
      </c>
      <c r="R847" s="181" t="str">
        <f t="shared" si="239"/>
        <v>Vertical</v>
      </c>
      <c r="S847" s="181">
        <f t="shared" si="239"/>
        <v>0</v>
      </c>
      <c r="T847" s="181">
        <f t="shared" si="239"/>
        <v>2055.98950195313</v>
      </c>
      <c r="U847" s="181" t="str">
        <f t="shared" si="239"/>
        <v>1389</v>
      </c>
      <c r="V847" s="181" t="str">
        <f t="shared" si="239"/>
        <v>20200254</v>
      </c>
      <c r="W847" s="360">
        <f t="shared" si="239"/>
        <v>9.6</v>
      </c>
      <c r="X847" s="355">
        <f t="shared" si="239"/>
        <v>6.5</v>
      </c>
      <c r="Y847" s="355">
        <f t="shared" si="239"/>
        <v>17.2</v>
      </c>
      <c r="Z847" s="355">
        <f t="shared" si="239"/>
        <v>0</v>
      </c>
      <c r="AA847" s="361">
        <f t="shared" si="239"/>
        <v>0.3</v>
      </c>
      <c r="AB847" s="182"/>
    </row>
    <row r="848" spans="1:28" s="75" customFormat="1">
      <c r="A848" s="181" t="str">
        <f t="shared" si="227"/>
        <v>NMED</v>
      </c>
      <c r="B848" s="366" t="str">
        <f t="shared" si="219"/>
        <v>35</v>
      </c>
      <c r="C848" s="181" t="str">
        <f t="shared" si="228"/>
        <v>3503902</v>
      </c>
      <c r="D848" s="181" t="str">
        <f>VLOOKUP(C848,fips_xref!$A$5:$B$16,2,FALSE)</f>
        <v>Rio Arriba_NonTribal</v>
      </c>
      <c r="E848" s="181" t="str">
        <f t="shared" ref="E848:AA848" si="240">E208</f>
        <v>039</v>
      </c>
      <c r="F848" s="181">
        <f t="shared" si="240"/>
        <v>1037</v>
      </c>
      <c r="G848" s="181" t="str">
        <f t="shared" si="240"/>
        <v>EQPT</v>
      </c>
      <c r="H848" s="181">
        <f t="shared" si="240"/>
        <v>40</v>
      </c>
      <c r="I848" s="181" t="str">
        <f t="shared" si="240"/>
        <v>Waukesha 7042GL</v>
      </c>
      <c r="J848" s="181">
        <f t="shared" si="240"/>
        <v>36.642375999999999</v>
      </c>
      <c r="K848" s="181">
        <f t="shared" si="240"/>
        <v>-107.354562</v>
      </c>
      <c r="L848" s="181" t="str">
        <f t="shared" si="240"/>
        <v>Trunk L Compressor Station</v>
      </c>
      <c r="M848" s="181"/>
      <c r="N848" s="181">
        <f t="shared" si="240"/>
        <v>6.7055997848510698</v>
      </c>
      <c r="O848" s="181">
        <f t="shared" si="240"/>
        <v>625.92999267578102</v>
      </c>
      <c r="P848" s="181">
        <f t="shared" si="240"/>
        <v>37.185600280761697</v>
      </c>
      <c r="Q848" s="181">
        <f t="shared" si="240"/>
        <v>0.31089600000000001</v>
      </c>
      <c r="R848" s="181" t="str">
        <f t="shared" si="240"/>
        <v>Vertical</v>
      </c>
      <c r="S848" s="181">
        <f t="shared" si="240"/>
        <v>0</v>
      </c>
      <c r="T848" s="181">
        <f t="shared" si="240"/>
        <v>2055.98950195313</v>
      </c>
      <c r="U848" s="181" t="str">
        <f t="shared" si="240"/>
        <v>1389</v>
      </c>
      <c r="V848" s="181" t="str">
        <f t="shared" si="240"/>
        <v>20200254</v>
      </c>
      <c r="W848" s="360">
        <f t="shared" si="240"/>
        <v>8.9</v>
      </c>
      <c r="X848" s="355">
        <f t="shared" si="240"/>
        <v>6</v>
      </c>
      <c r="Y848" s="355">
        <f t="shared" si="240"/>
        <v>15.9</v>
      </c>
      <c r="Z848" s="355">
        <f t="shared" si="240"/>
        <v>0</v>
      </c>
      <c r="AA848" s="361">
        <f t="shared" si="240"/>
        <v>0.3</v>
      </c>
      <c r="AB848" s="182"/>
    </row>
    <row r="849" spans="1:28" s="75" customFormat="1">
      <c r="A849" s="181" t="str">
        <f t="shared" si="227"/>
        <v>NMED</v>
      </c>
      <c r="B849" s="366" t="str">
        <f t="shared" si="219"/>
        <v>35</v>
      </c>
      <c r="C849" s="181" t="str">
        <f t="shared" si="228"/>
        <v>3503902</v>
      </c>
      <c r="D849" s="181" t="str">
        <f>VLOOKUP(C849,fips_xref!$A$5:$B$16,2,FALSE)</f>
        <v>Rio Arriba_NonTribal</v>
      </c>
      <c r="E849" s="181" t="str">
        <f t="shared" ref="E849:AA849" si="241">E209</f>
        <v>039</v>
      </c>
      <c r="F849" s="181">
        <f t="shared" si="241"/>
        <v>1037</v>
      </c>
      <c r="G849" s="181" t="str">
        <f t="shared" si="241"/>
        <v>EQPT</v>
      </c>
      <c r="H849" s="181">
        <f t="shared" si="241"/>
        <v>41</v>
      </c>
      <c r="I849" s="181" t="str">
        <f t="shared" si="241"/>
        <v>Waukesha 7042GL</v>
      </c>
      <c r="J849" s="181">
        <f t="shared" si="241"/>
        <v>36.642375999999999</v>
      </c>
      <c r="K849" s="181">
        <f t="shared" si="241"/>
        <v>-107.354562</v>
      </c>
      <c r="L849" s="181" t="str">
        <f t="shared" si="241"/>
        <v>Trunk L Compressor Station</v>
      </c>
      <c r="M849" s="181"/>
      <c r="N849" s="181">
        <f t="shared" si="241"/>
        <v>6.7055997848510698</v>
      </c>
      <c r="O849" s="181">
        <f t="shared" si="241"/>
        <v>625.92999267578102</v>
      </c>
      <c r="P849" s="181">
        <f t="shared" si="241"/>
        <v>37.185600280761697</v>
      </c>
      <c r="Q849" s="181">
        <f t="shared" si="241"/>
        <v>0.31089600000000001</v>
      </c>
      <c r="R849" s="181" t="str">
        <f t="shared" si="241"/>
        <v>Vertical</v>
      </c>
      <c r="S849" s="181">
        <f t="shared" si="241"/>
        <v>0</v>
      </c>
      <c r="T849" s="181">
        <f t="shared" si="241"/>
        <v>2055.98950195313</v>
      </c>
      <c r="U849" s="181" t="str">
        <f t="shared" si="241"/>
        <v>1389</v>
      </c>
      <c r="V849" s="181" t="str">
        <f t="shared" si="241"/>
        <v>20200254</v>
      </c>
      <c r="W849" s="360">
        <f t="shared" si="241"/>
        <v>15.9</v>
      </c>
      <c r="X849" s="355">
        <f t="shared" si="241"/>
        <v>10.7</v>
      </c>
      <c r="Y849" s="355">
        <f t="shared" si="241"/>
        <v>28.4</v>
      </c>
      <c r="Z849" s="355">
        <f t="shared" si="241"/>
        <v>0</v>
      </c>
      <c r="AA849" s="361">
        <f t="shared" si="241"/>
        <v>0.5</v>
      </c>
      <c r="AB849" s="182"/>
    </row>
    <row r="850" spans="1:28" s="75" customFormat="1">
      <c r="A850" s="181" t="str">
        <f t="shared" si="227"/>
        <v>NMED</v>
      </c>
      <c r="B850" s="366" t="str">
        <f t="shared" si="219"/>
        <v>35</v>
      </c>
      <c r="C850" s="181" t="str">
        <f t="shared" si="228"/>
        <v>3503902</v>
      </c>
      <c r="D850" s="181" t="str">
        <f>VLOOKUP(C850,fips_xref!$A$5:$B$16,2,FALSE)</f>
        <v>Rio Arriba_NonTribal</v>
      </c>
      <c r="E850" s="181" t="str">
        <f t="shared" ref="E850:AA850" si="242">E210</f>
        <v>039</v>
      </c>
      <c r="F850" s="181">
        <f t="shared" si="242"/>
        <v>1037</v>
      </c>
      <c r="G850" s="181" t="str">
        <f t="shared" si="242"/>
        <v>EQPT</v>
      </c>
      <c r="H850" s="181">
        <f t="shared" si="242"/>
        <v>42</v>
      </c>
      <c r="I850" s="181" t="str">
        <f t="shared" si="242"/>
        <v>Waukesha 7042GL</v>
      </c>
      <c r="J850" s="181">
        <f t="shared" si="242"/>
        <v>36.642375999999999</v>
      </c>
      <c r="K850" s="181">
        <f t="shared" si="242"/>
        <v>-107.354562</v>
      </c>
      <c r="L850" s="181" t="str">
        <f t="shared" si="242"/>
        <v>Trunk L Compressor Station</v>
      </c>
      <c r="M850" s="181"/>
      <c r="N850" s="181">
        <f t="shared" si="242"/>
        <v>6.7055997848510698</v>
      </c>
      <c r="O850" s="181">
        <f t="shared" si="242"/>
        <v>625.92999267578102</v>
      </c>
      <c r="P850" s="181">
        <f t="shared" si="242"/>
        <v>37.185600280761697</v>
      </c>
      <c r="Q850" s="181">
        <f t="shared" si="242"/>
        <v>0.31089600000000001</v>
      </c>
      <c r="R850" s="181" t="str">
        <f t="shared" si="242"/>
        <v>Vertical</v>
      </c>
      <c r="S850" s="181">
        <f t="shared" si="242"/>
        <v>0</v>
      </c>
      <c r="T850" s="181">
        <f t="shared" si="242"/>
        <v>2055.98950195313</v>
      </c>
      <c r="U850" s="181" t="str">
        <f t="shared" si="242"/>
        <v>1389</v>
      </c>
      <c r="V850" s="181" t="str">
        <f t="shared" si="242"/>
        <v>20200254</v>
      </c>
      <c r="W850" s="360">
        <f t="shared" si="242"/>
        <v>11.9</v>
      </c>
      <c r="X850" s="355">
        <f t="shared" si="242"/>
        <v>8</v>
      </c>
      <c r="Y850" s="355">
        <f t="shared" si="242"/>
        <v>21.2</v>
      </c>
      <c r="Z850" s="355">
        <f t="shared" si="242"/>
        <v>0</v>
      </c>
      <c r="AA850" s="361">
        <f t="shared" si="242"/>
        <v>0.4</v>
      </c>
      <c r="AB850" s="182"/>
    </row>
    <row r="851" spans="1:28" s="75" customFormat="1">
      <c r="A851" s="181" t="str">
        <f t="shared" si="227"/>
        <v>NMED</v>
      </c>
      <c r="B851" s="366" t="str">
        <f t="shared" si="219"/>
        <v>35</v>
      </c>
      <c r="C851" s="181" t="str">
        <f t="shared" si="228"/>
        <v>3503902</v>
      </c>
      <c r="D851" s="181" t="str">
        <f>VLOOKUP(C851,fips_xref!$A$5:$B$16,2,FALSE)</f>
        <v>Rio Arriba_NonTribal</v>
      </c>
      <c r="E851" s="181" t="str">
        <f t="shared" ref="E851:AA851" si="243">E211</f>
        <v>039</v>
      </c>
      <c r="F851" s="181">
        <f t="shared" si="243"/>
        <v>1037</v>
      </c>
      <c r="G851" s="181" t="str">
        <f t="shared" si="243"/>
        <v>EQPT</v>
      </c>
      <c r="H851" s="181">
        <f t="shared" si="243"/>
        <v>43</v>
      </c>
      <c r="I851" s="181" t="str">
        <f t="shared" si="243"/>
        <v>Waukesha 7042GL</v>
      </c>
      <c r="J851" s="181">
        <f t="shared" si="243"/>
        <v>36.642375999999999</v>
      </c>
      <c r="K851" s="181">
        <f t="shared" si="243"/>
        <v>-107.354562</v>
      </c>
      <c r="L851" s="181" t="str">
        <f t="shared" si="243"/>
        <v>Trunk L Compressor Station</v>
      </c>
      <c r="M851" s="181"/>
      <c r="N851" s="181">
        <f t="shared" si="243"/>
        <v>6.7055997848510698</v>
      </c>
      <c r="O851" s="181">
        <f t="shared" si="243"/>
        <v>625.92999267578102</v>
      </c>
      <c r="P851" s="181">
        <f t="shared" si="243"/>
        <v>37.185600280761697</v>
      </c>
      <c r="Q851" s="181">
        <f t="shared" si="243"/>
        <v>0.31089600000000001</v>
      </c>
      <c r="R851" s="181" t="str">
        <f t="shared" si="243"/>
        <v>Vertical</v>
      </c>
      <c r="S851" s="181">
        <f t="shared" si="243"/>
        <v>0</v>
      </c>
      <c r="T851" s="181">
        <f t="shared" si="243"/>
        <v>2055.98950195313</v>
      </c>
      <c r="U851" s="181" t="str">
        <f t="shared" si="243"/>
        <v>1389</v>
      </c>
      <c r="V851" s="181" t="str">
        <f t="shared" si="243"/>
        <v>20200254</v>
      </c>
      <c r="W851" s="360">
        <f t="shared" si="243"/>
        <v>14.8</v>
      </c>
      <c r="X851" s="355">
        <f t="shared" si="243"/>
        <v>10</v>
      </c>
      <c r="Y851" s="355">
        <f t="shared" si="243"/>
        <v>26.4</v>
      </c>
      <c r="Z851" s="355">
        <f t="shared" si="243"/>
        <v>0</v>
      </c>
      <c r="AA851" s="361">
        <f t="shared" si="243"/>
        <v>0.5</v>
      </c>
      <c r="AB851" s="182"/>
    </row>
    <row r="852" spans="1:28" s="75" customFormat="1">
      <c r="A852" s="181" t="str">
        <f t="shared" si="227"/>
        <v>NMED</v>
      </c>
      <c r="B852" s="366" t="str">
        <f t="shared" si="219"/>
        <v>35</v>
      </c>
      <c r="C852" s="181" t="str">
        <f t="shared" si="228"/>
        <v>3503902</v>
      </c>
      <c r="D852" s="181" t="str">
        <f>VLOOKUP(C852,fips_xref!$A$5:$B$16,2,FALSE)</f>
        <v>Rio Arriba_NonTribal</v>
      </c>
      <c r="E852" s="181" t="str">
        <f t="shared" ref="E852:AA852" si="244">E212</f>
        <v>039</v>
      </c>
      <c r="F852" s="181">
        <f t="shared" si="244"/>
        <v>1037</v>
      </c>
      <c r="G852" s="181" t="str">
        <f t="shared" si="244"/>
        <v>EQPT</v>
      </c>
      <c r="H852" s="181">
        <f t="shared" si="244"/>
        <v>44</v>
      </c>
      <c r="I852" s="181" t="str">
        <f t="shared" si="244"/>
        <v>Waukesha 7042GL</v>
      </c>
      <c r="J852" s="181">
        <f t="shared" si="244"/>
        <v>36.642375999999999</v>
      </c>
      <c r="K852" s="181">
        <f t="shared" si="244"/>
        <v>-107.354562</v>
      </c>
      <c r="L852" s="181" t="str">
        <f t="shared" si="244"/>
        <v>Trunk L Compressor Station</v>
      </c>
      <c r="M852" s="181"/>
      <c r="N852" s="181">
        <f t="shared" si="244"/>
        <v>6.7055997848510698</v>
      </c>
      <c r="O852" s="181">
        <f t="shared" si="244"/>
        <v>625.92999267578102</v>
      </c>
      <c r="P852" s="181">
        <f t="shared" si="244"/>
        <v>37.185600280761697</v>
      </c>
      <c r="Q852" s="181">
        <f t="shared" si="244"/>
        <v>0.31089600000000001</v>
      </c>
      <c r="R852" s="181" t="str">
        <f t="shared" si="244"/>
        <v>Vertical</v>
      </c>
      <c r="S852" s="181">
        <f t="shared" si="244"/>
        <v>0</v>
      </c>
      <c r="T852" s="181">
        <f t="shared" si="244"/>
        <v>2055.98950195313</v>
      </c>
      <c r="U852" s="181" t="str">
        <f t="shared" si="244"/>
        <v>1389</v>
      </c>
      <c r="V852" s="181" t="str">
        <f t="shared" si="244"/>
        <v>20200254</v>
      </c>
      <c r="W852" s="360">
        <f t="shared" si="244"/>
        <v>14.9</v>
      </c>
      <c r="X852" s="355">
        <f t="shared" si="244"/>
        <v>10.1</v>
      </c>
      <c r="Y852" s="355">
        <f t="shared" si="244"/>
        <v>26.5</v>
      </c>
      <c r="Z852" s="355">
        <f t="shared" si="244"/>
        <v>0</v>
      </c>
      <c r="AA852" s="361">
        <f t="shared" si="244"/>
        <v>0.5</v>
      </c>
      <c r="AB852" s="182"/>
    </row>
    <row r="853" spans="1:28" s="75" customFormat="1">
      <c r="A853" s="181" t="str">
        <f t="shared" si="227"/>
        <v>NMED</v>
      </c>
      <c r="B853" s="366" t="str">
        <f t="shared" si="219"/>
        <v>35</v>
      </c>
      <c r="C853" s="181" t="str">
        <f t="shared" si="228"/>
        <v>3503902</v>
      </c>
      <c r="D853" s="181" t="str">
        <f>VLOOKUP(C853,fips_xref!$A$5:$B$16,2,FALSE)</f>
        <v>Rio Arriba_NonTribal</v>
      </c>
      <c r="E853" s="181" t="str">
        <f t="shared" ref="E853:AA853" si="245">E213</f>
        <v>039</v>
      </c>
      <c r="F853" s="181">
        <f t="shared" si="245"/>
        <v>1037</v>
      </c>
      <c r="G853" s="181" t="str">
        <f t="shared" si="245"/>
        <v>EQPT</v>
      </c>
      <c r="H853" s="181">
        <f t="shared" si="245"/>
        <v>45</v>
      </c>
      <c r="I853" s="181" t="str">
        <f t="shared" si="245"/>
        <v>Waukesha 7042GL</v>
      </c>
      <c r="J853" s="181">
        <f t="shared" si="245"/>
        <v>36.642375999999999</v>
      </c>
      <c r="K853" s="181">
        <f t="shared" si="245"/>
        <v>-107.354562</v>
      </c>
      <c r="L853" s="181" t="str">
        <f t="shared" si="245"/>
        <v>Trunk L Compressor Station</v>
      </c>
      <c r="M853" s="181"/>
      <c r="N853" s="181">
        <f t="shared" si="245"/>
        <v>6.7055997848510698</v>
      </c>
      <c r="O853" s="181">
        <f t="shared" si="245"/>
        <v>625.92999267578102</v>
      </c>
      <c r="P853" s="181">
        <f t="shared" si="245"/>
        <v>37.185600280761697</v>
      </c>
      <c r="Q853" s="181">
        <f t="shared" si="245"/>
        <v>0.31089600000000001</v>
      </c>
      <c r="R853" s="181" t="str">
        <f t="shared" si="245"/>
        <v>Vertical</v>
      </c>
      <c r="S853" s="181">
        <f t="shared" si="245"/>
        <v>0</v>
      </c>
      <c r="T853" s="181">
        <f t="shared" si="245"/>
        <v>2055.98950195313</v>
      </c>
      <c r="U853" s="181" t="str">
        <f t="shared" si="245"/>
        <v>1389</v>
      </c>
      <c r="V853" s="181" t="str">
        <f t="shared" si="245"/>
        <v>20200254</v>
      </c>
      <c r="W853" s="360">
        <f t="shared" si="245"/>
        <v>11.6</v>
      </c>
      <c r="X853" s="355">
        <f t="shared" si="245"/>
        <v>7.9</v>
      </c>
      <c r="Y853" s="355">
        <f t="shared" si="245"/>
        <v>20.7</v>
      </c>
      <c r="Z853" s="355">
        <f t="shared" si="245"/>
        <v>0</v>
      </c>
      <c r="AA853" s="361">
        <f t="shared" si="245"/>
        <v>0.4</v>
      </c>
      <c r="AB853" s="182"/>
    </row>
    <row r="854" spans="1:28" s="75" customFormat="1">
      <c r="A854" s="181" t="str">
        <f t="shared" si="227"/>
        <v>NMED</v>
      </c>
      <c r="B854" s="366" t="str">
        <f t="shared" si="219"/>
        <v>35</v>
      </c>
      <c r="C854" s="181" t="str">
        <f t="shared" si="228"/>
        <v>3503902</v>
      </c>
      <c r="D854" s="181" t="str">
        <f>VLOOKUP(C854,fips_xref!$A$5:$B$16,2,FALSE)</f>
        <v>Rio Arriba_NonTribal</v>
      </c>
      <c r="E854" s="181" t="str">
        <f t="shared" ref="E854:AA854" si="246">E214</f>
        <v>039</v>
      </c>
      <c r="F854" s="181">
        <f t="shared" si="246"/>
        <v>1037</v>
      </c>
      <c r="G854" s="181" t="str">
        <f t="shared" si="246"/>
        <v>EQPT</v>
      </c>
      <c r="H854" s="181">
        <f t="shared" si="246"/>
        <v>65</v>
      </c>
      <c r="I854" s="181" t="str">
        <f t="shared" si="246"/>
        <v>Waukesha 7042GL</v>
      </c>
      <c r="J854" s="181">
        <f t="shared" si="246"/>
        <v>36.642375999999999</v>
      </c>
      <c r="K854" s="181">
        <f t="shared" si="246"/>
        <v>-107.354562</v>
      </c>
      <c r="L854" s="181" t="str">
        <f t="shared" si="246"/>
        <v>Trunk L Compressor Station</v>
      </c>
      <c r="M854" s="181"/>
      <c r="N854" s="181">
        <f t="shared" si="246"/>
        <v>6.7055997848510698</v>
      </c>
      <c r="O854" s="181">
        <f t="shared" si="246"/>
        <v>625.92999267578102</v>
      </c>
      <c r="P854" s="181">
        <f t="shared" si="246"/>
        <v>37.185600280761697</v>
      </c>
      <c r="Q854" s="181">
        <f t="shared" si="246"/>
        <v>0.31089600000000001</v>
      </c>
      <c r="R854" s="181" t="str">
        <f t="shared" si="246"/>
        <v>Vertical</v>
      </c>
      <c r="S854" s="181">
        <f t="shared" si="246"/>
        <v>0</v>
      </c>
      <c r="T854" s="181">
        <f t="shared" si="246"/>
        <v>2055.98950195313</v>
      </c>
      <c r="U854" s="181" t="str">
        <f t="shared" si="246"/>
        <v>1389</v>
      </c>
      <c r="V854" s="181" t="str">
        <f t="shared" si="246"/>
        <v>20200254</v>
      </c>
      <c r="W854" s="360">
        <f t="shared" si="246"/>
        <v>15.7</v>
      </c>
      <c r="X854" s="355">
        <f t="shared" si="246"/>
        <v>10.6</v>
      </c>
      <c r="Y854" s="355">
        <f t="shared" si="246"/>
        <v>28</v>
      </c>
      <c r="Z854" s="355">
        <f t="shared" si="246"/>
        <v>0</v>
      </c>
      <c r="AA854" s="361">
        <f t="shared" si="246"/>
        <v>0.5</v>
      </c>
      <c r="AB854" s="182"/>
    </row>
    <row r="855" spans="1:28" s="75" customFormat="1">
      <c r="A855" s="181" t="str">
        <f t="shared" si="227"/>
        <v>NMED</v>
      </c>
      <c r="B855" s="366" t="str">
        <f t="shared" si="219"/>
        <v>35</v>
      </c>
      <c r="C855" s="181" t="str">
        <f t="shared" si="228"/>
        <v>3503902</v>
      </c>
      <c r="D855" s="181" t="str">
        <f>VLOOKUP(C855,fips_xref!$A$5:$B$16,2,FALSE)</f>
        <v>Rio Arriba_NonTribal</v>
      </c>
      <c r="E855" s="181" t="str">
        <f t="shared" ref="E855:AA855" si="247">E215</f>
        <v>039</v>
      </c>
      <c r="F855" s="181">
        <f t="shared" si="247"/>
        <v>1037</v>
      </c>
      <c r="G855" s="181" t="str">
        <f t="shared" si="247"/>
        <v>EQPT</v>
      </c>
      <c r="H855" s="181">
        <f t="shared" si="247"/>
        <v>88</v>
      </c>
      <c r="I855" s="181" t="str">
        <f t="shared" si="247"/>
        <v>Enclosed Flare</v>
      </c>
      <c r="J855" s="181">
        <f t="shared" si="247"/>
        <v>36.643275000000003</v>
      </c>
      <c r="K855" s="181">
        <f t="shared" si="247"/>
        <v>-107.3552</v>
      </c>
      <c r="L855" s="181" t="str">
        <f t="shared" si="247"/>
        <v>Trunk L Compressor Station</v>
      </c>
      <c r="M855" s="181"/>
      <c r="N855" s="181">
        <f t="shared" si="247"/>
        <v>6.0960001945495597</v>
      </c>
      <c r="O855" s="181">
        <f t="shared" si="247"/>
        <v>1273.15002441406</v>
      </c>
      <c r="P855" s="181">
        <f t="shared" si="247"/>
        <v>20.1168003082275</v>
      </c>
      <c r="Q855" s="181">
        <f t="shared" si="247"/>
        <v>0.16764000000000001</v>
      </c>
      <c r="R855" s="181" t="str">
        <f t="shared" si="247"/>
        <v>Vertical</v>
      </c>
      <c r="S855" s="181">
        <f t="shared" si="247"/>
        <v>0</v>
      </c>
      <c r="T855" s="181">
        <f t="shared" si="247"/>
        <v>2055.73217773438</v>
      </c>
      <c r="U855" s="181" t="str">
        <f t="shared" si="247"/>
        <v>1389</v>
      </c>
      <c r="V855" s="181" t="str">
        <f t="shared" si="247"/>
        <v>31000215</v>
      </c>
      <c r="W855" s="360">
        <f t="shared" si="247"/>
        <v>0.4</v>
      </c>
      <c r="X855" s="355">
        <f t="shared" si="247"/>
        <v>0</v>
      </c>
      <c r="Y855" s="355">
        <f t="shared" si="247"/>
        <v>2.2000000000000002</v>
      </c>
      <c r="Z855" s="355">
        <f t="shared" si="247"/>
        <v>0</v>
      </c>
      <c r="AA855" s="361">
        <f t="shared" si="247"/>
        <v>0</v>
      </c>
      <c r="AB855" s="182"/>
    </row>
    <row r="856" spans="1:28" s="75" customFormat="1">
      <c r="A856" s="181" t="str">
        <f t="shared" si="227"/>
        <v>NMED</v>
      </c>
      <c r="B856" s="366" t="str">
        <f t="shared" si="219"/>
        <v>35</v>
      </c>
      <c r="C856" s="181" t="str">
        <f t="shared" si="228"/>
        <v>3503902</v>
      </c>
      <c r="D856" s="181" t="str">
        <f>VLOOKUP(C856,fips_xref!$A$5:$B$16,2,FALSE)</f>
        <v>Rio Arriba_NonTribal</v>
      </c>
      <c r="E856" s="181" t="str">
        <f t="shared" ref="E856:AA856" si="248">E216</f>
        <v>039</v>
      </c>
      <c r="F856" s="181">
        <f t="shared" si="248"/>
        <v>1037</v>
      </c>
      <c r="G856" s="181" t="str">
        <f t="shared" si="248"/>
        <v>EQPT</v>
      </c>
      <c r="H856" s="181">
        <f t="shared" si="248"/>
        <v>89</v>
      </c>
      <c r="I856" s="181" t="str">
        <f t="shared" si="248"/>
        <v>Enclosed Flare</v>
      </c>
      <c r="J856" s="181">
        <f t="shared" si="248"/>
        <v>36.643275000000003</v>
      </c>
      <c r="K856" s="181">
        <f t="shared" si="248"/>
        <v>-107.3552</v>
      </c>
      <c r="L856" s="181" t="str">
        <f t="shared" si="248"/>
        <v>Trunk L Compressor Station</v>
      </c>
      <c r="M856" s="181"/>
      <c r="N856" s="181">
        <f t="shared" si="248"/>
        <v>6.0960001945495597</v>
      </c>
      <c r="O856" s="181">
        <f t="shared" si="248"/>
        <v>1273.15002441406</v>
      </c>
      <c r="P856" s="181">
        <f t="shared" si="248"/>
        <v>20.1168003082275</v>
      </c>
      <c r="Q856" s="181">
        <f t="shared" si="248"/>
        <v>0.16764000000000001</v>
      </c>
      <c r="R856" s="181" t="str">
        <f t="shared" si="248"/>
        <v>Vertical</v>
      </c>
      <c r="S856" s="181">
        <f t="shared" si="248"/>
        <v>0</v>
      </c>
      <c r="T856" s="181">
        <f t="shared" si="248"/>
        <v>2055.73217773438</v>
      </c>
      <c r="U856" s="181" t="str">
        <f t="shared" si="248"/>
        <v>1389</v>
      </c>
      <c r="V856" s="181" t="str">
        <f t="shared" si="248"/>
        <v>31000215</v>
      </c>
      <c r="W856" s="360">
        <f t="shared" si="248"/>
        <v>0.4</v>
      </c>
      <c r="X856" s="355">
        <f t="shared" si="248"/>
        <v>0</v>
      </c>
      <c r="Y856" s="355">
        <f t="shared" si="248"/>
        <v>2.2000000000000002</v>
      </c>
      <c r="Z856" s="355">
        <f t="shared" si="248"/>
        <v>0</v>
      </c>
      <c r="AA856" s="361">
        <f t="shared" si="248"/>
        <v>0</v>
      </c>
      <c r="AB856" s="182"/>
    </row>
    <row r="857" spans="1:28" s="75" customFormat="1">
      <c r="A857" s="181" t="str">
        <f t="shared" si="227"/>
        <v>NMED</v>
      </c>
      <c r="B857" s="366" t="str">
        <f t="shared" si="219"/>
        <v>35</v>
      </c>
      <c r="C857" s="181" t="str">
        <f t="shared" si="228"/>
        <v>3503902</v>
      </c>
      <c r="D857" s="181" t="str">
        <f>VLOOKUP(C857,fips_xref!$A$5:$B$16,2,FALSE)</f>
        <v>Rio Arriba_NonTribal</v>
      </c>
      <c r="E857" s="181" t="str">
        <f t="shared" ref="E857:AA857" si="249">E217</f>
        <v>039</v>
      </c>
      <c r="F857" s="181">
        <f t="shared" si="249"/>
        <v>1037</v>
      </c>
      <c r="G857" s="181" t="str">
        <f t="shared" si="249"/>
        <v>EQPT</v>
      </c>
      <c r="H857" s="181">
        <f t="shared" si="249"/>
        <v>90</v>
      </c>
      <c r="I857" s="181" t="str">
        <f t="shared" si="249"/>
        <v>Enclosed Flare</v>
      </c>
      <c r="J857" s="181">
        <f t="shared" si="249"/>
        <v>36.643275000000003</v>
      </c>
      <c r="K857" s="181">
        <f t="shared" si="249"/>
        <v>-107.3552</v>
      </c>
      <c r="L857" s="181" t="str">
        <f t="shared" si="249"/>
        <v>Trunk L Compressor Station</v>
      </c>
      <c r="M857" s="181"/>
      <c r="N857" s="181">
        <f t="shared" si="249"/>
        <v>6.0960001945495597</v>
      </c>
      <c r="O857" s="181">
        <f t="shared" si="249"/>
        <v>1273.15002441406</v>
      </c>
      <c r="P857" s="181">
        <f t="shared" si="249"/>
        <v>20.1168003082275</v>
      </c>
      <c r="Q857" s="181">
        <f t="shared" si="249"/>
        <v>0.16764000000000001</v>
      </c>
      <c r="R857" s="181" t="str">
        <f t="shared" si="249"/>
        <v>Vertical</v>
      </c>
      <c r="S857" s="181">
        <f t="shared" si="249"/>
        <v>0</v>
      </c>
      <c r="T857" s="181">
        <f t="shared" si="249"/>
        <v>2055.73217773438</v>
      </c>
      <c r="U857" s="181" t="str">
        <f t="shared" si="249"/>
        <v>1389</v>
      </c>
      <c r="V857" s="181" t="str">
        <f t="shared" si="249"/>
        <v>31000215</v>
      </c>
      <c r="W857" s="360">
        <f t="shared" si="249"/>
        <v>0.4</v>
      </c>
      <c r="X857" s="355">
        <f t="shared" si="249"/>
        <v>0</v>
      </c>
      <c r="Y857" s="355">
        <f t="shared" si="249"/>
        <v>2.2000000000000002</v>
      </c>
      <c r="Z857" s="355">
        <f t="shared" si="249"/>
        <v>0</v>
      </c>
      <c r="AA857" s="361">
        <f t="shared" si="249"/>
        <v>0</v>
      </c>
      <c r="AB857" s="182"/>
    </row>
    <row r="858" spans="1:28" s="75" customFormat="1">
      <c r="A858" s="181" t="str">
        <f t="shared" si="227"/>
        <v>NMED</v>
      </c>
      <c r="B858" s="366" t="str">
        <f t="shared" si="219"/>
        <v>35</v>
      </c>
      <c r="C858" s="181" t="str">
        <f t="shared" si="228"/>
        <v>3503902</v>
      </c>
      <c r="D858" s="181" t="str">
        <f>VLOOKUP(C858,fips_xref!$A$5:$B$16,2,FALSE)</f>
        <v>Rio Arriba_NonTribal</v>
      </c>
      <c r="E858" s="181" t="str">
        <f t="shared" ref="E858:AA858" si="250">E218</f>
        <v>039</v>
      </c>
      <c r="F858" s="181">
        <f t="shared" si="250"/>
        <v>1037</v>
      </c>
      <c r="G858" s="181" t="str">
        <f t="shared" si="250"/>
        <v>EQPT</v>
      </c>
      <c r="H858" s="181">
        <f t="shared" si="250"/>
        <v>158</v>
      </c>
      <c r="I858" s="181" t="str">
        <f t="shared" si="250"/>
        <v>T-7820, T-7821, T-7822, T-7856</v>
      </c>
      <c r="J858" s="181">
        <f t="shared" si="250"/>
        <v>36.643275000000003</v>
      </c>
      <c r="K858" s="181">
        <f t="shared" si="250"/>
        <v>-107.3552</v>
      </c>
      <c r="L858" s="181" t="str">
        <f t="shared" si="250"/>
        <v>Trunk L Compressor Station</v>
      </c>
      <c r="M858" s="181"/>
      <c r="N858" s="181">
        <f t="shared" si="250"/>
        <v>0</v>
      </c>
      <c r="O858" s="181">
        <f t="shared" si="250"/>
        <v>0</v>
      </c>
      <c r="P858" s="181">
        <f t="shared" si="250"/>
        <v>0</v>
      </c>
      <c r="Q858" s="181">
        <f t="shared" si="250"/>
        <v>0</v>
      </c>
      <c r="R858" s="181">
        <f t="shared" si="250"/>
        <v>0</v>
      </c>
      <c r="S858" s="181">
        <f t="shared" si="250"/>
        <v>0</v>
      </c>
      <c r="T858" s="181">
        <f t="shared" si="250"/>
        <v>2055.73217773438</v>
      </c>
      <c r="U858" s="181" t="str">
        <f t="shared" si="250"/>
        <v>1389</v>
      </c>
      <c r="V858" s="181" t="str">
        <f t="shared" si="250"/>
        <v>40400311</v>
      </c>
      <c r="W858" s="360">
        <f t="shared" si="250"/>
        <v>0</v>
      </c>
      <c r="X858" s="355">
        <f t="shared" si="250"/>
        <v>10</v>
      </c>
      <c r="Y858" s="355">
        <f t="shared" si="250"/>
        <v>0</v>
      </c>
      <c r="Z858" s="355">
        <f t="shared" si="250"/>
        <v>0</v>
      </c>
      <c r="AA858" s="361">
        <f t="shared" si="250"/>
        <v>0</v>
      </c>
      <c r="AB858" s="182"/>
    </row>
    <row r="859" spans="1:28" s="75" customFormat="1">
      <c r="A859" s="181" t="str">
        <f t="shared" si="227"/>
        <v>NMED</v>
      </c>
      <c r="B859" s="366" t="str">
        <f t="shared" si="219"/>
        <v>35</v>
      </c>
      <c r="C859" s="181" t="str">
        <f t="shared" si="228"/>
        <v>3503902</v>
      </c>
      <c r="D859" s="181" t="str">
        <f>VLOOKUP(C859,fips_xref!$A$5:$B$16,2,FALSE)</f>
        <v>Rio Arriba_NonTribal</v>
      </c>
      <c r="E859" s="181" t="str">
        <f t="shared" ref="E859:AA859" si="251">E219</f>
        <v>039</v>
      </c>
      <c r="F859" s="181">
        <f t="shared" si="251"/>
        <v>1037</v>
      </c>
      <c r="G859" s="181" t="str">
        <f t="shared" si="251"/>
        <v>EQPT</v>
      </c>
      <c r="H859" s="181">
        <f t="shared" si="251"/>
        <v>159</v>
      </c>
      <c r="I859" s="181" t="str">
        <f t="shared" si="251"/>
        <v>In Fab Glycol Dehy Still Vent</v>
      </c>
      <c r="J859" s="181">
        <f t="shared" si="251"/>
        <v>36.642375999999999</v>
      </c>
      <c r="K859" s="181">
        <f t="shared" si="251"/>
        <v>-107.354562</v>
      </c>
      <c r="L859" s="181" t="str">
        <f t="shared" si="251"/>
        <v>Trunk L Compressor Station</v>
      </c>
      <c r="M859" s="181"/>
      <c r="N859" s="181">
        <f t="shared" si="251"/>
        <v>6.0960001945495597</v>
      </c>
      <c r="O859" s="181">
        <f t="shared" si="251"/>
        <v>1273.15002441406</v>
      </c>
      <c r="P859" s="181">
        <f t="shared" si="251"/>
        <v>20.1168003082275</v>
      </c>
      <c r="Q859" s="181">
        <f t="shared" si="251"/>
        <v>0.16764000000000001</v>
      </c>
      <c r="R859" s="181" t="str">
        <f t="shared" si="251"/>
        <v>Vertical</v>
      </c>
      <c r="S859" s="181">
        <f t="shared" si="251"/>
        <v>0</v>
      </c>
      <c r="T859" s="181">
        <f t="shared" si="251"/>
        <v>2055.98950195313</v>
      </c>
      <c r="U859" s="181" t="str">
        <f t="shared" si="251"/>
        <v>1389</v>
      </c>
      <c r="V859" s="181" t="str">
        <f t="shared" si="251"/>
        <v>31000227</v>
      </c>
      <c r="W859" s="360">
        <f t="shared" si="251"/>
        <v>0</v>
      </c>
      <c r="X859" s="355">
        <f t="shared" si="251"/>
        <v>1.1000000000000001</v>
      </c>
      <c r="Y859" s="355">
        <f t="shared" si="251"/>
        <v>0</v>
      </c>
      <c r="Z859" s="355">
        <f t="shared" si="251"/>
        <v>0</v>
      </c>
      <c r="AA859" s="361">
        <f t="shared" si="251"/>
        <v>0</v>
      </c>
      <c r="AB859" s="182"/>
    </row>
    <row r="860" spans="1:28" s="75" customFormat="1">
      <c r="A860" s="181" t="str">
        <f t="shared" si="227"/>
        <v>NMED</v>
      </c>
      <c r="B860" s="366" t="str">
        <f t="shared" si="219"/>
        <v>35</v>
      </c>
      <c r="C860" s="181" t="str">
        <f t="shared" si="228"/>
        <v>3503902</v>
      </c>
      <c r="D860" s="181" t="str">
        <f>VLOOKUP(C860,fips_xref!$A$5:$B$16,2,FALSE)</f>
        <v>Rio Arriba_NonTribal</v>
      </c>
      <c r="E860" s="181" t="str">
        <f t="shared" ref="E860:AA860" si="252">E220</f>
        <v>039</v>
      </c>
      <c r="F860" s="181">
        <f t="shared" si="252"/>
        <v>1037</v>
      </c>
      <c r="G860" s="181" t="str">
        <f t="shared" si="252"/>
        <v>EQPT</v>
      </c>
      <c r="H860" s="181">
        <f t="shared" si="252"/>
        <v>160</v>
      </c>
      <c r="I860" s="181" t="str">
        <f t="shared" si="252"/>
        <v>In Fab Glycol Dehy Still Vent</v>
      </c>
      <c r="J860" s="181">
        <f t="shared" si="252"/>
        <v>36.642375999999999</v>
      </c>
      <c r="K860" s="181">
        <f t="shared" si="252"/>
        <v>-107.354562</v>
      </c>
      <c r="L860" s="181" t="str">
        <f t="shared" si="252"/>
        <v>Trunk L Compressor Station</v>
      </c>
      <c r="M860" s="181"/>
      <c r="N860" s="181">
        <f t="shared" si="252"/>
        <v>6.0960001945495597</v>
      </c>
      <c r="O860" s="181">
        <f t="shared" si="252"/>
        <v>1273.15002441406</v>
      </c>
      <c r="P860" s="181">
        <f t="shared" si="252"/>
        <v>20.1168003082275</v>
      </c>
      <c r="Q860" s="181">
        <f t="shared" si="252"/>
        <v>0.16764000000000001</v>
      </c>
      <c r="R860" s="181" t="str">
        <f t="shared" si="252"/>
        <v>Vertical</v>
      </c>
      <c r="S860" s="181">
        <f t="shared" si="252"/>
        <v>0</v>
      </c>
      <c r="T860" s="181">
        <f t="shared" si="252"/>
        <v>2055.98950195313</v>
      </c>
      <c r="U860" s="181" t="str">
        <f t="shared" si="252"/>
        <v>1389</v>
      </c>
      <c r="V860" s="181" t="str">
        <f t="shared" si="252"/>
        <v>31000227</v>
      </c>
      <c r="W860" s="360">
        <f t="shared" si="252"/>
        <v>0</v>
      </c>
      <c r="X860" s="355">
        <f t="shared" si="252"/>
        <v>1.1000000000000001</v>
      </c>
      <c r="Y860" s="355">
        <f t="shared" si="252"/>
        <v>0</v>
      </c>
      <c r="Z860" s="355">
        <f t="shared" si="252"/>
        <v>0</v>
      </c>
      <c r="AA860" s="361">
        <f t="shared" si="252"/>
        <v>0</v>
      </c>
      <c r="AB860" s="182"/>
    </row>
    <row r="861" spans="1:28" s="75" customFormat="1">
      <c r="A861" s="181" t="str">
        <f t="shared" si="227"/>
        <v>NMED</v>
      </c>
      <c r="B861" s="366" t="str">
        <f t="shared" si="219"/>
        <v>35</v>
      </c>
      <c r="C861" s="181" t="str">
        <f t="shared" si="228"/>
        <v>3503902</v>
      </c>
      <c r="D861" s="181" t="str">
        <f>VLOOKUP(C861,fips_xref!$A$5:$B$16,2,FALSE)</f>
        <v>Rio Arriba_NonTribal</v>
      </c>
      <c r="E861" s="181" t="str">
        <f t="shared" ref="E861:AA861" si="253">E221</f>
        <v>039</v>
      </c>
      <c r="F861" s="181">
        <f t="shared" si="253"/>
        <v>1037</v>
      </c>
      <c r="G861" s="181" t="str">
        <f t="shared" si="253"/>
        <v>EQPT</v>
      </c>
      <c r="H861" s="181">
        <f t="shared" si="253"/>
        <v>161</v>
      </c>
      <c r="I861" s="181" t="str">
        <f t="shared" si="253"/>
        <v>In Fab Glycol Dehy Still Vent</v>
      </c>
      <c r="J861" s="181">
        <f t="shared" si="253"/>
        <v>36.642375999999999</v>
      </c>
      <c r="K861" s="181">
        <f t="shared" si="253"/>
        <v>-107.354562</v>
      </c>
      <c r="L861" s="181" t="str">
        <f t="shared" si="253"/>
        <v>Trunk L Compressor Station</v>
      </c>
      <c r="M861" s="181"/>
      <c r="N861" s="181">
        <f t="shared" si="253"/>
        <v>6.0960001945495597</v>
      </c>
      <c r="O861" s="181">
        <f t="shared" si="253"/>
        <v>1273.15002441406</v>
      </c>
      <c r="P861" s="181">
        <f t="shared" si="253"/>
        <v>20.1168003082275</v>
      </c>
      <c r="Q861" s="181">
        <f t="shared" si="253"/>
        <v>0.16764000000000001</v>
      </c>
      <c r="R861" s="181" t="str">
        <f t="shared" si="253"/>
        <v>Vertical</v>
      </c>
      <c r="S861" s="181">
        <f t="shared" si="253"/>
        <v>0</v>
      </c>
      <c r="T861" s="181">
        <f t="shared" si="253"/>
        <v>2055.98950195313</v>
      </c>
      <c r="U861" s="181" t="str">
        <f t="shared" si="253"/>
        <v>1389</v>
      </c>
      <c r="V861" s="181" t="str">
        <f t="shared" si="253"/>
        <v>31000227</v>
      </c>
      <c r="W861" s="360">
        <f t="shared" si="253"/>
        <v>0</v>
      </c>
      <c r="X861" s="355">
        <f t="shared" si="253"/>
        <v>1.1000000000000001</v>
      </c>
      <c r="Y861" s="355">
        <f t="shared" si="253"/>
        <v>0</v>
      </c>
      <c r="Z861" s="355">
        <f t="shared" si="253"/>
        <v>0</v>
      </c>
      <c r="AA861" s="361">
        <f t="shared" si="253"/>
        <v>0</v>
      </c>
      <c r="AB861" s="182"/>
    </row>
    <row r="862" spans="1:28" s="75" customFormat="1">
      <c r="A862" s="181" t="str">
        <f t="shared" si="227"/>
        <v>NMED</v>
      </c>
      <c r="B862" s="366" t="str">
        <f t="shared" si="219"/>
        <v>35</v>
      </c>
      <c r="C862" s="181" t="str">
        <f t="shared" si="228"/>
        <v>3503902</v>
      </c>
      <c r="D862" s="181" t="str">
        <f>VLOOKUP(C862,fips_xref!$A$5:$B$16,2,FALSE)</f>
        <v>Rio Arriba_NonTribal</v>
      </c>
      <c r="E862" s="181" t="str">
        <f t="shared" ref="E862:AA862" si="254">E222</f>
        <v>039</v>
      </c>
      <c r="F862" s="181">
        <f t="shared" si="254"/>
        <v>1037</v>
      </c>
      <c r="G862" s="181" t="str">
        <f t="shared" si="254"/>
        <v>EQPT</v>
      </c>
      <c r="H862" s="181">
        <f t="shared" si="254"/>
        <v>162</v>
      </c>
      <c r="I862" s="181" t="str">
        <f t="shared" si="254"/>
        <v>In Fab Glycol Dehy Still Vent</v>
      </c>
      <c r="J862" s="181">
        <f t="shared" si="254"/>
        <v>36.642375999999999</v>
      </c>
      <c r="K862" s="181">
        <f t="shared" si="254"/>
        <v>-107.354562</v>
      </c>
      <c r="L862" s="181" t="str">
        <f t="shared" si="254"/>
        <v>Trunk L Compressor Station</v>
      </c>
      <c r="M862" s="181"/>
      <c r="N862" s="181">
        <f t="shared" si="254"/>
        <v>6.0960001945495597</v>
      </c>
      <c r="O862" s="181">
        <f t="shared" si="254"/>
        <v>1273.15002441406</v>
      </c>
      <c r="P862" s="181">
        <f t="shared" si="254"/>
        <v>20.1168003082275</v>
      </c>
      <c r="Q862" s="181">
        <f t="shared" si="254"/>
        <v>0.16764000000000001</v>
      </c>
      <c r="R862" s="181" t="str">
        <f t="shared" si="254"/>
        <v>Vertical</v>
      </c>
      <c r="S862" s="181">
        <f t="shared" si="254"/>
        <v>0</v>
      </c>
      <c r="T862" s="181">
        <f t="shared" si="254"/>
        <v>2055.98950195313</v>
      </c>
      <c r="U862" s="181" t="str">
        <f t="shared" si="254"/>
        <v>1389</v>
      </c>
      <c r="V862" s="181" t="str">
        <f t="shared" si="254"/>
        <v>31000227</v>
      </c>
      <c r="W862" s="360">
        <f t="shared" si="254"/>
        <v>0</v>
      </c>
      <c r="X862" s="355">
        <f t="shared" si="254"/>
        <v>1.1000000000000001</v>
      </c>
      <c r="Y862" s="355">
        <f t="shared" si="254"/>
        <v>0</v>
      </c>
      <c r="Z862" s="355">
        <f t="shared" si="254"/>
        <v>0</v>
      </c>
      <c r="AA862" s="361">
        <f t="shared" si="254"/>
        <v>0</v>
      </c>
      <c r="AB862" s="182"/>
    </row>
    <row r="863" spans="1:28" s="75" customFormat="1">
      <c r="A863" s="181" t="str">
        <f t="shared" si="227"/>
        <v>NMED</v>
      </c>
      <c r="B863" s="366" t="str">
        <f t="shared" si="219"/>
        <v>35</v>
      </c>
      <c r="C863" s="181" t="str">
        <f t="shared" si="228"/>
        <v>3503902</v>
      </c>
      <c r="D863" s="181" t="str">
        <f>VLOOKUP(C863,fips_xref!$A$5:$B$16,2,FALSE)</f>
        <v>Rio Arriba_NonTribal</v>
      </c>
      <c r="E863" s="181" t="str">
        <f t="shared" ref="E863:AA863" si="255">E223</f>
        <v>039</v>
      </c>
      <c r="F863" s="181">
        <f t="shared" si="255"/>
        <v>1037</v>
      </c>
      <c r="G863" s="181" t="str">
        <f t="shared" si="255"/>
        <v>EQPT</v>
      </c>
      <c r="H863" s="181">
        <f t="shared" si="255"/>
        <v>163</v>
      </c>
      <c r="I863" s="181" t="str">
        <f t="shared" si="255"/>
        <v>In Fab Glycol Dehy Still Vent</v>
      </c>
      <c r="J863" s="181">
        <f t="shared" si="255"/>
        <v>36.642375999999999</v>
      </c>
      <c r="K863" s="181">
        <f t="shared" si="255"/>
        <v>-107.354562</v>
      </c>
      <c r="L863" s="181" t="str">
        <f t="shared" si="255"/>
        <v>Trunk L Compressor Station</v>
      </c>
      <c r="M863" s="181"/>
      <c r="N863" s="181">
        <f t="shared" si="255"/>
        <v>6.0960001945495597</v>
      </c>
      <c r="O863" s="181">
        <f t="shared" si="255"/>
        <v>1273.15002441406</v>
      </c>
      <c r="P863" s="181">
        <f t="shared" si="255"/>
        <v>20.1168003082275</v>
      </c>
      <c r="Q863" s="181">
        <f t="shared" si="255"/>
        <v>0.16764000000000001</v>
      </c>
      <c r="R863" s="181" t="str">
        <f t="shared" si="255"/>
        <v>Vertical</v>
      </c>
      <c r="S863" s="181">
        <f t="shared" si="255"/>
        <v>0</v>
      </c>
      <c r="T863" s="181">
        <f t="shared" si="255"/>
        <v>2055.98950195313</v>
      </c>
      <c r="U863" s="181" t="str">
        <f t="shared" si="255"/>
        <v>1389</v>
      </c>
      <c r="V863" s="181" t="str">
        <f t="shared" si="255"/>
        <v>31000227</v>
      </c>
      <c r="W863" s="360">
        <f t="shared" si="255"/>
        <v>0</v>
      </c>
      <c r="X863" s="355">
        <f t="shared" si="255"/>
        <v>1.1000000000000001</v>
      </c>
      <c r="Y863" s="355">
        <f t="shared" si="255"/>
        <v>0</v>
      </c>
      <c r="Z863" s="355">
        <f t="shared" si="255"/>
        <v>0</v>
      </c>
      <c r="AA863" s="361">
        <f t="shared" si="255"/>
        <v>0</v>
      </c>
      <c r="AB863" s="182"/>
    </row>
    <row r="864" spans="1:28" s="75" customFormat="1">
      <c r="A864" s="181" t="str">
        <f t="shared" si="227"/>
        <v>NMED</v>
      </c>
      <c r="B864" s="366" t="str">
        <f t="shared" si="219"/>
        <v>35</v>
      </c>
      <c r="C864" s="181" t="str">
        <f t="shared" si="228"/>
        <v>3503902</v>
      </c>
      <c r="D864" s="181" t="str">
        <f>VLOOKUP(C864,fips_xref!$A$5:$B$16,2,FALSE)</f>
        <v>Rio Arriba_NonTribal</v>
      </c>
      <c r="E864" s="181" t="str">
        <f t="shared" ref="E864:AA864" si="256">E224</f>
        <v>039</v>
      </c>
      <c r="F864" s="181">
        <f t="shared" si="256"/>
        <v>1037</v>
      </c>
      <c r="G864" s="181" t="str">
        <f t="shared" si="256"/>
        <v>EQPT</v>
      </c>
      <c r="H864" s="181">
        <f t="shared" si="256"/>
        <v>164</v>
      </c>
      <c r="I864" s="181" t="str">
        <f t="shared" si="256"/>
        <v>In Fab Glycol Dehy Still Vent</v>
      </c>
      <c r="J864" s="181">
        <f t="shared" si="256"/>
        <v>36.642375999999999</v>
      </c>
      <c r="K864" s="181">
        <f t="shared" si="256"/>
        <v>-107.354562</v>
      </c>
      <c r="L864" s="181" t="str">
        <f t="shared" si="256"/>
        <v>Trunk L Compressor Station</v>
      </c>
      <c r="M864" s="181"/>
      <c r="N864" s="181">
        <f t="shared" si="256"/>
        <v>6.0960001945495597</v>
      </c>
      <c r="O864" s="181">
        <f t="shared" si="256"/>
        <v>1273.15002441406</v>
      </c>
      <c r="P864" s="181">
        <f t="shared" si="256"/>
        <v>20.1168003082275</v>
      </c>
      <c r="Q864" s="181">
        <f t="shared" si="256"/>
        <v>0.16764000000000001</v>
      </c>
      <c r="R864" s="181" t="str">
        <f t="shared" si="256"/>
        <v>Vertical</v>
      </c>
      <c r="S864" s="181">
        <f t="shared" si="256"/>
        <v>0</v>
      </c>
      <c r="T864" s="181">
        <f t="shared" si="256"/>
        <v>2055.98950195313</v>
      </c>
      <c r="U864" s="181" t="str">
        <f t="shared" si="256"/>
        <v>1389</v>
      </c>
      <c r="V864" s="181" t="str">
        <f t="shared" si="256"/>
        <v>31000227</v>
      </c>
      <c r="W864" s="360">
        <f t="shared" si="256"/>
        <v>0</v>
      </c>
      <c r="X864" s="355">
        <f t="shared" si="256"/>
        <v>1.1000000000000001</v>
      </c>
      <c r="Y864" s="355">
        <f t="shared" si="256"/>
        <v>0</v>
      </c>
      <c r="Z864" s="355">
        <f t="shared" si="256"/>
        <v>0</v>
      </c>
      <c r="AA864" s="361">
        <f t="shared" si="256"/>
        <v>0</v>
      </c>
      <c r="AB864" s="182"/>
    </row>
    <row r="865" spans="1:28" s="75" customFormat="1">
      <c r="A865" s="181" t="str">
        <f t="shared" si="227"/>
        <v>NMED</v>
      </c>
      <c r="B865" s="366" t="str">
        <f t="shared" si="219"/>
        <v>35</v>
      </c>
      <c r="C865" s="181" t="str">
        <f t="shared" si="228"/>
        <v>3503902</v>
      </c>
      <c r="D865" s="181" t="str">
        <f>VLOOKUP(C865,fips_xref!$A$5:$B$16,2,FALSE)</f>
        <v>Rio Arriba_NonTribal</v>
      </c>
      <c r="E865" s="181" t="str">
        <f t="shared" ref="E865:AA865" si="257">E225</f>
        <v>039</v>
      </c>
      <c r="F865" s="181">
        <f t="shared" si="257"/>
        <v>1037</v>
      </c>
      <c r="G865" s="181" t="str">
        <f t="shared" si="257"/>
        <v>EQPT</v>
      </c>
      <c r="H865" s="181">
        <f t="shared" si="257"/>
        <v>166</v>
      </c>
      <c r="I865" s="181" t="str">
        <f t="shared" si="257"/>
        <v>Truck Loading</v>
      </c>
      <c r="J865" s="181">
        <f t="shared" si="257"/>
        <v>36.643275000000003</v>
      </c>
      <c r="K865" s="181">
        <f t="shared" si="257"/>
        <v>-107.3552</v>
      </c>
      <c r="L865" s="181" t="str">
        <f t="shared" si="257"/>
        <v>Trunk L Compressor Station</v>
      </c>
      <c r="M865" s="181"/>
      <c r="N865" s="181">
        <f t="shared" si="257"/>
        <v>0</v>
      </c>
      <c r="O865" s="181">
        <f t="shared" si="257"/>
        <v>0</v>
      </c>
      <c r="P865" s="181">
        <f t="shared" si="257"/>
        <v>0</v>
      </c>
      <c r="Q865" s="181">
        <f t="shared" si="257"/>
        <v>0</v>
      </c>
      <c r="R865" s="181">
        <f t="shared" si="257"/>
        <v>0</v>
      </c>
      <c r="S865" s="181">
        <f t="shared" si="257"/>
        <v>0</v>
      </c>
      <c r="T865" s="181">
        <f t="shared" si="257"/>
        <v>2055.73217773438</v>
      </c>
      <c r="U865" s="181" t="str">
        <f t="shared" si="257"/>
        <v>1389</v>
      </c>
      <c r="V865" s="181" t="str">
        <f t="shared" si="257"/>
        <v>31000299</v>
      </c>
      <c r="W865" s="360">
        <f t="shared" si="257"/>
        <v>0</v>
      </c>
      <c r="X865" s="355">
        <f t="shared" si="257"/>
        <v>0.3</v>
      </c>
      <c r="Y865" s="355">
        <f t="shared" si="257"/>
        <v>0</v>
      </c>
      <c r="Z865" s="355">
        <f t="shared" si="257"/>
        <v>0</v>
      </c>
      <c r="AA865" s="361">
        <f t="shared" si="257"/>
        <v>0</v>
      </c>
      <c r="AB865" s="182"/>
    </row>
    <row r="866" spans="1:28" s="75" customFormat="1" ht="26.4">
      <c r="A866" s="181" t="str">
        <f t="shared" si="227"/>
        <v>NMED</v>
      </c>
      <c r="B866" s="366" t="str">
        <f t="shared" si="219"/>
        <v>35</v>
      </c>
      <c r="C866" s="181" t="str">
        <f t="shared" si="228"/>
        <v>3503902</v>
      </c>
      <c r="D866" s="181" t="str">
        <f>VLOOKUP(C866,fips_xref!$A$5:$B$16,2,FALSE)</f>
        <v>Rio Arriba_NonTribal</v>
      </c>
      <c r="E866" s="181" t="str">
        <f t="shared" ref="E866:AA866" si="258">E226</f>
        <v>039</v>
      </c>
      <c r="F866" s="181">
        <f t="shared" si="258"/>
        <v>1037</v>
      </c>
      <c r="G866" s="181" t="str">
        <f t="shared" si="258"/>
        <v>RPNT</v>
      </c>
      <c r="H866" s="181">
        <f t="shared" si="258"/>
        <v>2</v>
      </c>
      <c r="I866" s="181" t="str">
        <f t="shared" si="258"/>
        <v>Start-up, Shutdown, &amp; Maintenance duplicate</v>
      </c>
      <c r="J866" s="181">
        <f t="shared" si="258"/>
        <v>36.643275000000003</v>
      </c>
      <c r="K866" s="181">
        <f t="shared" si="258"/>
        <v>-107.3552</v>
      </c>
      <c r="L866" s="181" t="str">
        <f t="shared" si="258"/>
        <v>Trunk L Compressor Station</v>
      </c>
      <c r="M866" s="181"/>
      <c r="N866" s="181">
        <f t="shared" si="258"/>
        <v>0</v>
      </c>
      <c r="O866" s="181">
        <f t="shared" si="258"/>
        <v>0</v>
      </c>
      <c r="P866" s="181">
        <f t="shared" si="258"/>
        <v>0</v>
      </c>
      <c r="Q866" s="181">
        <f t="shared" si="258"/>
        <v>0</v>
      </c>
      <c r="R866" s="181">
        <f t="shared" si="258"/>
        <v>0</v>
      </c>
      <c r="S866" s="181">
        <f t="shared" si="258"/>
        <v>0</v>
      </c>
      <c r="T866" s="181">
        <f t="shared" si="258"/>
        <v>2055.73217773438</v>
      </c>
      <c r="U866" s="181" t="str">
        <f t="shared" si="258"/>
        <v>1389</v>
      </c>
      <c r="V866" s="181" t="str">
        <f t="shared" si="258"/>
        <v>31088811</v>
      </c>
      <c r="W866" s="360">
        <f t="shared" si="258"/>
        <v>0</v>
      </c>
      <c r="X866" s="355">
        <f t="shared" si="258"/>
        <v>4.5</v>
      </c>
      <c r="Y866" s="355">
        <f t="shared" si="258"/>
        <v>0</v>
      </c>
      <c r="Z866" s="355">
        <f t="shared" si="258"/>
        <v>0</v>
      </c>
      <c r="AA866" s="361">
        <f t="shared" si="258"/>
        <v>0</v>
      </c>
      <c r="AB866" s="182"/>
    </row>
    <row r="867" spans="1:28" s="75" customFormat="1">
      <c r="A867" s="181" t="str">
        <f t="shared" si="227"/>
        <v>NMED</v>
      </c>
      <c r="B867" s="366" t="str">
        <f t="shared" si="219"/>
        <v>35</v>
      </c>
      <c r="C867" s="181" t="str">
        <f t="shared" si="228"/>
        <v>3503902</v>
      </c>
      <c r="D867" s="181" t="str">
        <f>VLOOKUP(C867,fips_xref!$A$5:$B$16,2,FALSE)</f>
        <v>Rio Arriba_NonTribal</v>
      </c>
      <c r="E867" s="181" t="str">
        <f t="shared" ref="E867:AA867" si="259">E227</f>
        <v>039</v>
      </c>
      <c r="F867" s="181">
        <f t="shared" si="259"/>
        <v>1038</v>
      </c>
      <c r="G867" s="181" t="str">
        <f t="shared" si="259"/>
        <v>EQPT</v>
      </c>
      <c r="H867" s="181">
        <f t="shared" si="259"/>
        <v>9</v>
      </c>
      <c r="I867" s="181" t="str">
        <f t="shared" si="259"/>
        <v>Reboiler Dehydrator</v>
      </c>
      <c r="J867" s="181">
        <f t="shared" si="259"/>
        <v>36.780461000000003</v>
      </c>
      <c r="K867" s="181">
        <f t="shared" si="259"/>
        <v>-107.562724</v>
      </c>
      <c r="L867" s="181" t="str">
        <f t="shared" si="259"/>
        <v>Frances Mesa Compressor Station</v>
      </c>
      <c r="M867" s="181"/>
      <c r="N867" s="181">
        <f t="shared" si="259"/>
        <v>6.0960001945495597</v>
      </c>
      <c r="O867" s="181">
        <f t="shared" si="259"/>
        <v>699.82000732421898</v>
      </c>
      <c r="P867" s="181">
        <f t="shared" si="259"/>
        <v>3.87095999717712</v>
      </c>
      <c r="Q867" s="181">
        <f t="shared" si="259"/>
        <v>0.23774400000000001</v>
      </c>
      <c r="R867" s="181" t="str">
        <f t="shared" si="259"/>
        <v>Vertical</v>
      </c>
      <c r="S867" s="181">
        <f t="shared" si="259"/>
        <v>0</v>
      </c>
      <c r="T867" s="181">
        <f t="shared" si="259"/>
        <v>2104.45922851563</v>
      </c>
      <c r="U867" s="181" t="str">
        <f t="shared" si="259"/>
        <v>4922</v>
      </c>
      <c r="V867" s="181" t="str">
        <f t="shared" si="259"/>
        <v>31000302</v>
      </c>
      <c r="W867" s="360">
        <f t="shared" si="259"/>
        <v>1.2829999999999999</v>
      </c>
      <c r="X867" s="355">
        <f t="shared" si="259"/>
        <v>7.0000000000000007E-2</v>
      </c>
      <c r="Y867" s="355">
        <f t="shared" si="259"/>
        <v>1.0780000000000001</v>
      </c>
      <c r="Z867" s="355">
        <f t="shared" si="259"/>
        <v>0</v>
      </c>
      <c r="AA867" s="361">
        <f t="shared" si="259"/>
        <v>9.7000000000000003E-2</v>
      </c>
      <c r="AB867" s="182"/>
    </row>
    <row r="868" spans="1:28" s="75" customFormat="1">
      <c r="A868" s="181" t="str">
        <f t="shared" si="227"/>
        <v>NMED</v>
      </c>
      <c r="B868" s="366" t="str">
        <f t="shared" si="219"/>
        <v>35</v>
      </c>
      <c r="C868" s="181" t="str">
        <f t="shared" si="228"/>
        <v>3503902</v>
      </c>
      <c r="D868" s="181" t="str">
        <f>VLOOKUP(C868,fips_xref!$A$5:$B$16,2,FALSE)</f>
        <v>Rio Arriba_NonTribal</v>
      </c>
      <c r="E868" s="181" t="str">
        <f t="shared" ref="E868:AA868" si="260">E228</f>
        <v>039</v>
      </c>
      <c r="F868" s="181">
        <f t="shared" si="260"/>
        <v>1038</v>
      </c>
      <c r="G868" s="181" t="str">
        <f t="shared" si="260"/>
        <v>EQPT</v>
      </c>
      <c r="H868" s="181">
        <f t="shared" si="260"/>
        <v>10</v>
      </c>
      <c r="I868" s="181" t="str">
        <f t="shared" si="260"/>
        <v>Reboiler Dehydrator</v>
      </c>
      <c r="J868" s="181">
        <f t="shared" si="260"/>
        <v>36.780461000000003</v>
      </c>
      <c r="K868" s="181">
        <f t="shared" si="260"/>
        <v>-107.56272300000001</v>
      </c>
      <c r="L868" s="181" t="str">
        <f t="shared" si="260"/>
        <v>Frances Mesa Compressor Station</v>
      </c>
      <c r="M868" s="181"/>
      <c r="N868" s="181">
        <f t="shared" si="260"/>
        <v>12.8016004562378</v>
      </c>
      <c r="O868" s="181">
        <f t="shared" si="260"/>
        <v>699.82000732421898</v>
      </c>
      <c r="P868" s="181">
        <f t="shared" si="260"/>
        <v>54.589679718017599</v>
      </c>
      <c r="Q868" s="181">
        <f t="shared" si="260"/>
        <v>0.35661599999999999</v>
      </c>
      <c r="R868" s="181" t="str">
        <f t="shared" si="260"/>
        <v>Vertical</v>
      </c>
      <c r="S868" s="181">
        <f t="shared" si="260"/>
        <v>0</v>
      </c>
      <c r="T868" s="181">
        <f t="shared" si="260"/>
        <v>2104.45336914063</v>
      </c>
      <c r="U868" s="181" t="str">
        <f t="shared" si="260"/>
        <v>4922</v>
      </c>
      <c r="V868" s="181" t="str">
        <f t="shared" si="260"/>
        <v>31000302</v>
      </c>
      <c r="W868" s="360">
        <f t="shared" si="260"/>
        <v>1.2829999999999999</v>
      </c>
      <c r="X868" s="355">
        <f t="shared" si="260"/>
        <v>7.0000000000000007E-2</v>
      </c>
      <c r="Y868" s="355">
        <f t="shared" si="260"/>
        <v>1.0780000000000001</v>
      </c>
      <c r="Z868" s="355">
        <f t="shared" si="260"/>
        <v>0</v>
      </c>
      <c r="AA868" s="361">
        <f t="shared" si="260"/>
        <v>9.7000000000000003E-2</v>
      </c>
      <c r="AB868" s="182"/>
    </row>
    <row r="869" spans="1:28" s="75" customFormat="1">
      <c r="A869" s="181" t="str">
        <f t="shared" si="227"/>
        <v>NMED</v>
      </c>
      <c r="B869" s="366" t="str">
        <f t="shared" si="219"/>
        <v>35</v>
      </c>
      <c r="C869" s="181" t="str">
        <f t="shared" si="228"/>
        <v>3503902</v>
      </c>
      <c r="D869" s="181" t="str">
        <f>VLOOKUP(C869,fips_xref!$A$5:$B$16,2,FALSE)</f>
        <v>Rio Arriba_NonTribal</v>
      </c>
      <c r="E869" s="181" t="str">
        <f t="shared" ref="E869:AA869" si="261">E229</f>
        <v>039</v>
      </c>
      <c r="F869" s="181">
        <f t="shared" si="261"/>
        <v>1038</v>
      </c>
      <c r="G869" s="181" t="str">
        <f t="shared" si="261"/>
        <v>EQPT</v>
      </c>
      <c r="H869" s="181">
        <f t="shared" si="261"/>
        <v>11</v>
      </c>
      <c r="I869" s="181" t="str">
        <f t="shared" si="261"/>
        <v>White Superior 16SGTB Engine</v>
      </c>
      <c r="J869" s="181">
        <f t="shared" si="261"/>
        <v>36.780461000000003</v>
      </c>
      <c r="K869" s="181">
        <f t="shared" si="261"/>
        <v>-107.56272300000001</v>
      </c>
      <c r="L869" s="181" t="str">
        <f t="shared" si="261"/>
        <v>Frances Mesa Compressor Station</v>
      </c>
      <c r="M869" s="181"/>
      <c r="N869" s="181">
        <f t="shared" si="261"/>
        <v>12.1920003890991</v>
      </c>
      <c r="O869" s="181">
        <f t="shared" si="261"/>
        <v>688.71002197265602</v>
      </c>
      <c r="P869" s="181">
        <f t="shared" si="261"/>
        <v>54.589679718017599</v>
      </c>
      <c r="Q869" s="181">
        <f t="shared" si="261"/>
        <v>0.35661599999999999</v>
      </c>
      <c r="R869" s="181" t="str">
        <f t="shared" si="261"/>
        <v>Vertical</v>
      </c>
      <c r="S869" s="181">
        <f t="shared" si="261"/>
        <v>0</v>
      </c>
      <c r="T869" s="181">
        <f t="shared" si="261"/>
        <v>2104.45336914063</v>
      </c>
      <c r="U869" s="181" t="str">
        <f t="shared" si="261"/>
        <v>4922</v>
      </c>
      <c r="V869" s="181" t="str">
        <f t="shared" si="261"/>
        <v>20200254</v>
      </c>
      <c r="W869" s="360">
        <f t="shared" si="261"/>
        <v>32.375999999999998</v>
      </c>
      <c r="X869" s="355">
        <f t="shared" si="261"/>
        <v>12.951000000000001</v>
      </c>
      <c r="Y869" s="355">
        <f t="shared" si="261"/>
        <v>52.234000000000002</v>
      </c>
      <c r="Z869" s="355">
        <f t="shared" si="261"/>
        <v>0</v>
      </c>
      <c r="AA869" s="361">
        <f t="shared" si="261"/>
        <v>0.68899999999999995</v>
      </c>
      <c r="AB869" s="182"/>
    </row>
    <row r="870" spans="1:28" s="75" customFormat="1">
      <c r="A870" s="181" t="str">
        <f t="shared" si="227"/>
        <v>NMED</v>
      </c>
      <c r="B870" s="366" t="str">
        <f t="shared" si="219"/>
        <v>35</v>
      </c>
      <c r="C870" s="181" t="str">
        <f t="shared" si="228"/>
        <v>3503902</v>
      </c>
      <c r="D870" s="181" t="str">
        <f>VLOOKUP(C870,fips_xref!$A$5:$B$16,2,FALSE)</f>
        <v>Rio Arriba_NonTribal</v>
      </c>
      <c r="E870" s="181" t="str">
        <f t="shared" ref="E870:AA870" si="262">E230</f>
        <v>039</v>
      </c>
      <c r="F870" s="181">
        <f t="shared" si="262"/>
        <v>1038</v>
      </c>
      <c r="G870" s="181" t="str">
        <f t="shared" si="262"/>
        <v>EQPT</v>
      </c>
      <c r="H870" s="181">
        <f t="shared" si="262"/>
        <v>12</v>
      </c>
      <c r="I870" s="181" t="str">
        <f t="shared" si="262"/>
        <v>White Superior 16SGTB Engine</v>
      </c>
      <c r="J870" s="181">
        <f t="shared" si="262"/>
        <v>36.780461000000003</v>
      </c>
      <c r="K870" s="181">
        <f t="shared" si="262"/>
        <v>-107.56272300000001</v>
      </c>
      <c r="L870" s="181" t="str">
        <f t="shared" si="262"/>
        <v>Frances Mesa Compressor Station</v>
      </c>
      <c r="M870" s="181"/>
      <c r="N870" s="181">
        <f t="shared" si="262"/>
        <v>12.1920003890991</v>
      </c>
      <c r="O870" s="181">
        <f t="shared" si="262"/>
        <v>688.71002197265602</v>
      </c>
      <c r="P870" s="181">
        <f t="shared" si="262"/>
        <v>54.589679718017599</v>
      </c>
      <c r="Q870" s="181">
        <f t="shared" si="262"/>
        <v>0.451104</v>
      </c>
      <c r="R870" s="181" t="str">
        <f t="shared" si="262"/>
        <v>Vertical</v>
      </c>
      <c r="S870" s="181">
        <f t="shared" si="262"/>
        <v>0</v>
      </c>
      <c r="T870" s="181">
        <f t="shared" si="262"/>
        <v>2104.45336914063</v>
      </c>
      <c r="U870" s="181" t="str">
        <f t="shared" si="262"/>
        <v>4922</v>
      </c>
      <c r="V870" s="181" t="str">
        <f t="shared" si="262"/>
        <v>20200254</v>
      </c>
      <c r="W870" s="360">
        <f t="shared" si="262"/>
        <v>18.14</v>
      </c>
      <c r="X870" s="355">
        <f t="shared" si="262"/>
        <v>7.2560000000000002</v>
      </c>
      <c r="Y870" s="355">
        <f t="shared" si="262"/>
        <v>29.265999999999998</v>
      </c>
      <c r="Z870" s="355">
        <f t="shared" si="262"/>
        <v>0</v>
      </c>
      <c r="AA870" s="361">
        <f t="shared" si="262"/>
        <v>0.38600000000000001</v>
      </c>
      <c r="AB870" s="182"/>
    </row>
    <row r="871" spans="1:28" s="75" customFormat="1">
      <c r="A871" s="181" t="str">
        <f t="shared" si="227"/>
        <v>NMED</v>
      </c>
      <c r="B871" s="366" t="str">
        <f t="shared" si="219"/>
        <v>35</v>
      </c>
      <c r="C871" s="181" t="str">
        <f t="shared" si="228"/>
        <v>3503902</v>
      </c>
      <c r="D871" s="181" t="str">
        <f>VLOOKUP(C871,fips_xref!$A$5:$B$16,2,FALSE)</f>
        <v>Rio Arriba_NonTribal</v>
      </c>
      <c r="E871" s="181" t="str">
        <f t="shared" ref="E871:AA871" si="263">E231</f>
        <v>039</v>
      </c>
      <c r="F871" s="181">
        <f t="shared" si="263"/>
        <v>1038</v>
      </c>
      <c r="G871" s="181" t="str">
        <f t="shared" si="263"/>
        <v>EQPT</v>
      </c>
      <c r="H871" s="181">
        <f t="shared" si="263"/>
        <v>13</v>
      </c>
      <c r="I871" s="181" t="str">
        <f t="shared" si="263"/>
        <v>White Superior 16SGTB Engine</v>
      </c>
      <c r="J871" s="181">
        <f t="shared" si="263"/>
        <v>36.780461000000003</v>
      </c>
      <c r="K871" s="181">
        <f t="shared" si="263"/>
        <v>-107.56272300000001</v>
      </c>
      <c r="L871" s="181" t="str">
        <f t="shared" si="263"/>
        <v>Frances Mesa Compressor Station</v>
      </c>
      <c r="M871" s="181"/>
      <c r="N871" s="181">
        <f t="shared" si="263"/>
        <v>12.1920003890991</v>
      </c>
      <c r="O871" s="181">
        <f t="shared" si="263"/>
        <v>688.71002197265602</v>
      </c>
      <c r="P871" s="181">
        <f t="shared" si="263"/>
        <v>54.589679718017599</v>
      </c>
      <c r="Q871" s="181">
        <f t="shared" si="263"/>
        <v>0.4572</v>
      </c>
      <c r="R871" s="181" t="str">
        <f t="shared" si="263"/>
        <v>Vertical</v>
      </c>
      <c r="S871" s="181">
        <f t="shared" si="263"/>
        <v>0</v>
      </c>
      <c r="T871" s="181">
        <f t="shared" si="263"/>
        <v>2104.45336914063</v>
      </c>
      <c r="U871" s="181" t="str">
        <f t="shared" si="263"/>
        <v>4922</v>
      </c>
      <c r="V871" s="181" t="str">
        <f t="shared" si="263"/>
        <v>20200254</v>
      </c>
      <c r="W871" s="360">
        <f t="shared" si="263"/>
        <v>23.213999999999999</v>
      </c>
      <c r="X871" s="355">
        <f t="shared" si="263"/>
        <v>9.2859999999999996</v>
      </c>
      <c r="Y871" s="355">
        <f t="shared" si="263"/>
        <v>37.451999999999998</v>
      </c>
      <c r="Z871" s="355">
        <f t="shared" si="263"/>
        <v>0</v>
      </c>
      <c r="AA871" s="361">
        <f t="shared" si="263"/>
        <v>0.49399999999999999</v>
      </c>
      <c r="AB871" s="182"/>
    </row>
    <row r="872" spans="1:28" s="75" customFormat="1">
      <c r="A872" s="181" t="str">
        <f t="shared" si="227"/>
        <v>NMED</v>
      </c>
      <c r="B872" s="366" t="str">
        <f t="shared" si="219"/>
        <v>35</v>
      </c>
      <c r="C872" s="181" t="str">
        <f t="shared" si="228"/>
        <v>3503902</v>
      </c>
      <c r="D872" s="181" t="str">
        <f>VLOOKUP(C872,fips_xref!$A$5:$B$16,2,FALSE)</f>
        <v>Rio Arriba_NonTribal</v>
      </c>
      <c r="E872" s="181" t="str">
        <f t="shared" ref="E872:AA872" si="264">E232</f>
        <v>039</v>
      </c>
      <c r="F872" s="181">
        <f t="shared" si="264"/>
        <v>1038</v>
      </c>
      <c r="G872" s="181" t="str">
        <f t="shared" si="264"/>
        <v>EQPT</v>
      </c>
      <c r="H872" s="181">
        <f t="shared" si="264"/>
        <v>14</v>
      </c>
      <c r="I872" s="181" t="str">
        <f t="shared" si="264"/>
        <v>Glycol Dehy Still</v>
      </c>
      <c r="J872" s="181">
        <f t="shared" si="264"/>
        <v>36.780461000000003</v>
      </c>
      <c r="K872" s="181">
        <f t="shared" si="264"/>
        <v>-107.56272300000001</v>
      </c>
      <c r="L872" s="181" t="str">
        <f t="shared" si="264"/>
        <v>Frances Mesa Compressor Station</v>
      </c>
      <c r="M872" s="181"/>
      <c r="N872" s="181">
        <f t="shared" si="264"/>
        <v>3.0480000972747798</v>
      </c>
      <c r="O872" s="181">
        <f t="shared" si="264"/>
        <v>373.14999389648398</v>
      </c>
      <c r="P872" s="181">
        <f t="shared" si="264"/>
        <v>1.88976001739502</v>
      </c>
      <c r="Q872" s="181">
        <f t="shared" si="264"/>
        <v>0.15240000000000001</v>
      </c>
      <c r="R872" s="181" t="str">
        <f t="shared" si="264"/>
        <v>Vertical</v>
      </c>
      <c r="S872" s="181">
        <f t="shared" si="264"/>
        <v>0</v>
      </c>
      <c r="T872" s="181">
        <f t="shared" si="264"/>
        <v>2104.45336914063</v>
      </c>
      <c r="U872" s="181" t="str">
        <f t="shared" si="264"/>
        <v>4922</v>
      </c>
      <c r="V872" s="181" t="str">
        <f t="shared" si="264"/>
        <v>31000301</v>
      </c>
      <c r="W872" s="360">
        <f t="shared" si="264"/>
        <v>0</v>
      </c>
      <c r="X872" s="355">
        <f t="shared" si="264"/>
        <v>1.897</v>
      </c>
      <c r="Y872" s="355">
        <f t="shared" si="264"/>
        <v>0</v>
      </c>
      <c r="Z872" s="355">
        <f t="shared" si="264"/>
        <v>0</v>
      </c>
      <c r="AA872" s="361">
        <f t="shared" si="264"/>
        <v>0</v>
      </c>
      <c r="AB872" s="182"/>
    </row>
    <row r="873" spans="1:28" s="75" customFormat="1">
      <c r="A873" s="181" t="str">
        <f t="shared" si="227"/>
        <v>NMED</v>
      </c>
      <c r="B873" s="366" t="str">
        <f t="shared" si="219"/>
        <v>35</v>
      </c>
      <c r="C873" s="181" t="str">
        <f t="shared" si="228"/>
        <v>3503902</v>
      </c>
      <c r="D873" s="181" t="str">
        <f>VLOOKUP(C873,fips_xref!$A$5:$B$16,2,FALSE)</f>
        <v>Rio Arriba_NonTribal</v>
      </c>
      <c r="E873" s="181" t="str">
        <f t="shared" ref="E873:AA873" si="265">E233</f>
        <v>039</v>
      </c>
      <c r="F873" s="181">
        <f t="shared" si="265"/>
        <v>1040</v>
      </c>
      <c r="G873" s="181" t="str">
        <f t="shared" si="265"/>
        <v>EQPT</v>
      </c>
      <c r="H873" s="181">
        <f t="shared" si="265"/>
        <v>3</v>
      </c>
      <c r="I873" s="181" t="str">
        <f t="shared" si="265"/>
        <v>Waukesha 7042GL</v>
      </c>
      <c r="J873" s="181">
        <f t="shared" si="265"/>
        <v>36.804720000000003</v>
      </c>
      <c r="K873" s="181">
        <f t="shared" si="265"/>
        <v>-107.549409</v>
      </c>
      <c r="L873" s="181" t="str">
        <f t="shared" si="265"/>
        <v>Sims Mesa Compressor Station</v>
      </c>
      <c r="M873" s="181"/>
      <c r="N873" s="181">
        <f t="shared" si="265"/>
        <v>6.7055997848510698</v>
      </c>
      <c r="O873" s="181">
        <f t="shared" si="265"/>
        <v>625.92999267578102</v>
      </c>
      <c r="P873" s="181">
        <f t="shared" si="265"/>
        <v>37.734241485595703</v>
      </c>
      <c r="Q873" s="181">
        <f t="shared" si="265"/>
        <v>0.31089600000000001</v>
      </c>
      <c r="R873" s="181" t="str">
        <f t="shared" si="265"/>
        <v>Vertical</v>
      </c>
      <c r="S873" s="181">
        <f t="shared" si="265"/>
        <v>0</v>
      </c>
      <c r="T873" s="181">
        <f t="shared" si="265"/>
        <v>1912.27795410156</v>
      </c>
      <c r="U873" s="181" t="str">
        <f t="shared" si="265"/>
        <v>1389</v>
      </c>
      <c r="V873" s="181" t="str">
        <f t="shared" si="265"/>
        <v>20200254</v>
      </c>
      <c r="W873" s="360">
        <f t="shared" si="265"/>
        <v>19.3</v>
      </c>
      <c r="X873" s="355">
        <f t="shared" si="265"/>
        <v>13.3</v>
      </c>
      <c r="Y873" s="355">
        <f t="shared" si="265"/>
        <v>34.799999999999997</v>
      </c>
      <c r="Z873" s="355">
        <f t="shared" si="265"/>
        <v>0</v>
      </c>
      <c r="AA873" s="361">
        <f t="shared" si="265"/>
        <v>0.5</v>
      </c>
      <c r="AB873" s="182"/>
    </row>
    <row r="874" spans="1:28" s="75" customFormat="1" ht="26.4">
      <c r="A874" s="181" t="str">
        <f t="shared" si="227"/>
        <v>NMED</v>
      </c>
      <c r="B874" s="366" t="str">
        <f t="shared" si="219"/>
        <v>35</v>
      </c>
      <c r="C874" s="181" t="str">
        <f t="shared" si="228"/>
        <v>3503902</v>
      </c>
      <c r="D874" s="181" t="str">
        <f>VLOOKUP(C874,fips_xref!$A$5:$B$16,2,FALSE)</f>
        <v>Rio Arriba_NonTribal</v>
      </c>
      <c r="E874" s="181" t="str">
        <f t="shared" ref="E874:AA874" si="266">E234</f>
        <v>039</v>
      </c>
      <c r="F874" s="181">
        <f t="shared" si="266"/>
        <v>1040</v>
      </c>
      <c r="G874" s="181" t="str">
        <f t="shared" si="266"/>
        <v>EQPT</v>
      </c>
      <c r="H874" s="181">
        <f t="shared" si="266"/>
        <v>7</v>
      </c>
      <c r="I874" s="181" t="str">
        <f t="shared" si="266"/>
        <v>TEG Dehydrator Enertek J2P10M769</v>
      </c>
      <c r="J874" s="181">
        <f t="shared" si="266"/>
        <v>36.804720000000003</v>
      </c>
      <c r="K874" s="181">
        <f t="shared" si="266"/>
        <v>-107.549409</v>
      </c>
      <c r="L874" s="181" t="str">
        <f t="shared" si="266"/>
        <v>Sims Mesa Compressor Station</v>
      </c>
      <c r="M874" s="181"/>
      <c r="N874" s="181">
        <f t="shared" si="266"/>
        <v>5.7912001609802202</v>
      </c>
      <c r="O874" s="181">
        <f t="shared" si="266"/>
        <v>588.71002197265602</v>
      </c>
      <c r="P874" s="181">
        <f t="shared" si="266"/>
        <v>1.8287999629974401</v>
      </c>
      <c r="Q874" s="181">
        <f t="shared" si="266"/>
        <v>0.25298399999999999</v>
      </c>
      <c r="R874" s="181" t="str">
        <f t="shared" si="266"/>
        <v>Vertical</v>
      </c>
      <c r="S874" s="181">
        <f t="shared" si="266"/>
        <v>0</v>
      </c>
      <c r="T874" s="181">
        <f t="shared" si="266"/>
        <v>1912.27795410156</v>
      </c>
      <c r="U874" s="181" t="str">
        <f t="shared" si="266"/>
        <v>1389</v>
      </c>
      <c r="V874" s="181" t="str">
        <f t="shared" si="266"/>
        <v>31000228</v>
      </c>
      <c r="W874" s="360">
        <f t="shared" si="266"/>
        <v>0.2</v>
      </c>
      <c r="X874" s="355">
        <f t="shared" si="266"/>
        <v>0</v>
      </c>
      <c r="Y874" s="355">
        <f t="shared" si="266"/>
        <v>0.1</v>
      </c>
      <c r="Z874" s="355">
        <f t="shared" si="266"/>
        <v>0</v>
      </c>
      <c r="AA874" s="361">
        <f t="shared" si="266"/>
        <v>0</v>
      </c>
      <c r="AB874" s="182"/>
    </row>
    <row r="875" spans="1:28" s="75" customFormat="1" ht="26.4">
      <c r="A875" s="181" t="str">
        <f t="shared" si="227"/>
        <v>NMED</v>
      </c>
      <c r="B875" s="366" t="str">
        <f t="shared" si="219"/>
        <v>35</v>
      </c>
      <c r="C875" s="181" t="str">
        <f t="shared" si="228"/>
        <v>3503902</v>
      </c>
      <c r="D875" s="181" t="str">
        <f>VLOOKUP(C875,fips_xref!$A$5:$B$16,2,FALSE)</f>
        <v>Rio Arriba_NonTribal</v>
      </c>
      <c r="E875" s="181" t="str">
        <f t="shared" ref="E875:AA875" si="267">E235</f>
        <v>039</v>
      </c>
      <c r="F875" s="181">
        <f t="shared" si="267"/>
        <v>1040</v>
      </c>
      <c r="G875" s="181" t="str">
        <f t="shared" si="267"/>
        <v>EQPT</v>
      </c>
      <c r="H875" s="181">
        <f t="shared" si="267"/>
        <v>10</v>
      </c>
      <c r="I875" s="181" t="str">
        <f t="shared" si="267"/>
        <v>TEG Dehydrator Enertek J2P10M769</v>
      </c>
      <c r="J875" s="181">
        <f t="shared" si="267"/>
        <v>36.804720000000003</v>
      </c>
      <c r="K875" s="181">
        <f t="shared" si="267"/>
        <v>-107.549409</v>
      </c>
      <c r="L875" s="181" t="str">
        <f t="shared" si="267"/>
        <v>Sims Mesa Compressor Station</v>
      </c>
      <c r="M875" s="181"/>
      <c r="N875" s="181">
        <f t="shared" si="267"/>
        <v>5.7912001609802202</v>
      </c>
      <c r="O875" s="181">
        <f t="shared" si="267"/>
        <v>588.71002197265602</v>
      </c>
      <c r="P875" s="181">
        <f t="shared" si="267"/>
        <v>1.8287999629974401</v>
      </c>
      <c r="Q875" s="181">
        <f t="shared" si="267"/>
        <v>0.25298399999999999</v>
      </c>
      <c r="R875" s="181" t="str">
        <f t="shared" si="267"/>
        <v>Vertical</v>
      </c>
      <c r="S875" s="181">
        <f t="shared" si="267"/>
        <v>0</v>
      </c>
      <c r="T875" s="181">
        <f t="shared" si="267"/>
        <v>1912.27795410156</v>
      </c>
      <c r="U875" s="181" t="str">
        <f t="shared" si="267"/>
        <v>1389</v>
      </c>
      <c r="V875" s="181" t="str">
        <f t="shared" si="267"/>
        <v>31000228</v>
      </c>
      <c r="W875" s="360">
        <f t="shared" si="267"/>
        <v>0.1</v>
      </c>
      <c r="X875" s="355">
        <f t="shared" si="267"/>
        <v>0</v>
      </c>
      <c r="Y875" s="355">
        <f t="shared" si="267"/>
        <v>0.1</v>
      </c>
      <c r="Z875" s="355">
        <f t="shared" si="267"/>
        <v>0</v>
      </c>
      <c r="AA875" s="361">
        <f t="shared" si="267"/>
        <v>0</v>
      </c>
      <c r="AB875" s="182"/>
    </row>
    <row r="876" spans="1:28" s="75" customFormat="1" ht="26.4">
      <c r="A876" s="181" t="str">
        <f t="shared" si="227"/>
        <v>NMED</v>
      </c>
      <c r="B876" s="366" t="str">
        <f t="shared" si="219"/>
        <v>35</v>
      </c>
      <c r="C876" s="181" t="str">
        <f t="shared" si="228"/>
        <v>3503902</v>
      </c>
      <c r="D876" s="181" t="str">
        <f>VLOOKUP(C876,fips_xref!$A$5:$B$16,2,FALSE)</f>
        <v>Rio Arriba_NonTribal</v>
      </c>
      <c r="E876" s="181" t="str">
        <f t="shared" ref="E876:AA876" si="268">E236</f>
        <v>039</v>
      </c>
      <c r="F876" s="181">
        <f t="shared" si="268"/>
        <v>1040</v>
      </c>
      <c r="G876" s="181" t="str">
        <f t="shared" si="268"/>
        <v>EQPT</v>
      </c>
      <c r="H876" s="181">
        <f t="shared" si="268"/>
        <v>20</v>
      </c>
      <c r="I876" s="181" t="str">
        <f t="shared" si="268"/>
        <v>TEG Dehydrator Enertek J2P10M769</v>
      </c>
      <c r="J876" s="181">
        <f t="shared" si="268"/>
        <v>36.804720000000003</v>
      </c>
      <c r="K876" s="181">
        <f t="shared" si="268"/>
        <v>-107.549409</v>
      </c>
      <c r="L876" s="181" t="str">
        <f t="shared" si="268"/>
        <v>Sims Mesa Compressor Station</v>
      </c>
      <c r="M876" s="181"/>
      <c r="N876" s="181">
        <f t="shared" si="268"/>
        <v>5.7912001609802202</v>
      </c>
      <c r="O876" s="181">
        <f t="shared" si="268"/>
        <v>588.71002197265602</v>
      </c>
      <c r="P876" s="181">
        <f t="shared" si="268"/>
        <v>1.8287999629974401</v>
      </c>
      <c r="Q876" s="181">
        <f t="shared" si="268"/>
        <v>0.25298399999999999</v>
      </c>
      <c r="R876" s="181" t="str">
        <f t="shared" si="268"/>
        <v>Vertical</v>
      </c>
      <c r="S876" s="181">
        <f t="shared" si="268"/>
        <v>0</v>
      </c>
      <c r="T876" s="181">
        <f t="shared" si="268"/>
        <v>1912.27795410156</v>
      </c>
      <c r="U876" s="181" t="str">
        <f t="shared" si="268"/>
        <v>1389</v>
      </c>
      <c r="V876" s="181" t="str">
        <f t="shared" si="268"/>
        <v>31000227</v>
      </c>
      <c r="W876" s="360">
        <f t="shared" si="268"/>
        <v>0</v>
      </c>
      <c r="X876" s="355">
        <f t="shared" si="268"/>
        <v>5.5</v>
      </c>
      <c r="Y876" s="355">
        <f t="shared" si="268"/>
        <v>0</v>
      </c>
      <c r="Z876" s="355">
        <f t="shared" si="268"/>
        <v>0</v>
      </c>
      <c r="AA876" s="361">
        <f t="shared" si="268"/>
        <v>0</v>
      </c>
      <c r="AB876" s="182"/>
    </row>
    <row r="877" spans="1:28" s="75" customFormat="1" ht="26.4">
      <c r="A877" s="181" t="str">
        <f t="shared" si="227"/>
        <v>NMED</v>
      </c>
      <c r="B877" s="366" t="str">
        <f t="shared" si="219"/>
        <v>35</v>
      </c>
      <c r="C877" s="181" t="str">
        <f t="shared" si="228"/>
        <v>3503902</v>
      </c>
      <c r="D877" s="181" t="str">
        <f>VLOOKUP(C877,fips_xref!$A$5:$B$16,2,FALSE)</f>
        <v>Rio Arriba_NonTribal</v>
      </c>
      <c r="E877" s="181" t="str">
        <f t="shared" ref="E877:AA877" si="269">E237</f>
        <v>039</v>
      </c>
      <c r="F877" s="181">
        <f t="shared" si="269"/>
        <v>1040</v>
      </c>
      <c r="G877" s="181" t="str">
        <f t="shared" si="269"/>
        <v>EQPT</v>
      </c>
      <c r="H877" s="181">
        <f t="shared" si="269"/>
        <v>23</v>
      </c>
      <c r="I877" s="181" t="str">
        <f t="shared" si="269"/>
        <v>TEG Dehydrator Enertek J2P10M769</v>
      </c>
      <c r="J877" s="181">
        <f t="shared" si="269"/>
        <v>36.804720000000003</v>
      </c>
      <c r="K877" s="181">
        <f t="shared" si="269"/>
        <v>-107.549409</v>
      </c>
      <c r="L877" s="181" t="str">
        <f t="shared" si="269"/>
        <v>Sims Mesa Compressor Station</v>
      </c>
      <c r="M877" s="181"/>
      <c r="N877" s="181">
        <f t="shared" si="269"/>
        <v>5.7912001609802202</v>
      </c>
      <c r="O877" s="181">
        <f t="shared" si="269"/>
        <v>588.71002197265602</v>
      </c>
      <c r="P877" s="181">
        <f t="shared" si="269"/>
        <v>1.8287999629974401</v>
      </c>
      <c r="Q877" s="181">
        <f t="shared" si="269"/>
        <v>0.25298399999999999</v>
      </c>
      <c r="R877" s="181" t="str">
        <f t="shared" si="269"/>
        <v>Vertical</v>
      </c>
      <c r="S877" s="181">
        <f t="shared" si="269"/>
        <v>0</v>
      </c>
      <c r="T877" s="181">
        <f t="shared" si="269"/>
        <v>1912.27795410156</v>
      </c>
      <c r="U877" s="181" t="str">
        <f t="shared" si="269"/>
        <v>1389</v>
      </c>
      <c r="V877" s="181" t="str">
        <f t="shared" si="269"/>
        <v>31000227</v>
      </c>
      <c r="W877" s="360">
        <f t="shared" si="269"/>
        <v>0</v>
      </c>
      <c r="X877" s="355">
        <f t="shared" si="269"/>
        <v>3.9</v>
      </c>
      <c r="Y877" s="355">
        <f t="shared" si="269"/>
        <v>0</v>
      </c>
      <c r="Z877" s="355">
        <f t="shared" si="269"/>
        <v>0</v>
      </c>
      <c r="AA877" s="361">
        <f t="shared" si="269"/>
        <v>0</v>
      </c>
      <c r="AB877" s="182"/>
    </row>
    <row r="878" spans="1:28" s="75" customFormat="1">
      <c r="A878" s="181" t="str">
        <f t="shared" si="227"/>
        <v>NMED</v>
      </c>
      <c r="B878" s="366" t="str">
        <f t="shared" si="219"/>
        <v>35</v>
      </c>
      <c r="C878" s="181" t="str">
        <f t="shared" si="228"/>
        <v>3503902</v>
      </c>
      <c r="D878" s="181" t="str">
        <f>VLOOKUP(C878,fips_xref!$A$5:$B$16,2,FALSE)</f>
        <v>Rio Arriba_NonTribal</v>
      </c>
      <c r="E878" s="181" t="str">
        <f t="shared" ref="E878:AA878" si="270">E238</f>
        <v>039</v>
      </c>
      <c r="F878" s="181">
        <f t="shared" si="270"/>
        <v>1040</v>
      </c>
      <c r="G878" s="181" t="str">
        <f t="shared" si="270"/>
        <v>RPNT</v>
      </c>
      <c r="H878" s="181">
        <f t="shared" si="270"/>
        <v>22</v>
      </c>
      <c r="I878" s="181" t="str">
        <f t="shared" si="270"/>
        <v>Exempt, Fugitive Equipment Leaks</v>
      </c>
      <c r="J878" s="181">
        <f t="shared" si="270"/>
        <v>36.804720000000003</v>
      </c>
      <c r="K878" s="181">
        <f t="shared" si="270"/>
        <v>-107.549409</v>
      </c>
      <c r="L878" s="181" t="str">
        <f t="shared" si="270"/>
        <v>Sims Mesa Compressor Station</v>
      </c>
      <c r="M878" s="181"/>
      <c r="N878" s="181">
        <f t="shared" si="270"/>
        <v>0</v>
      </c>
      <c r="O878" s="181">
        <f t="shared" si="270"/>
        <v>0</v>
      </c>
      <c r="P878" s="181">
        <f t="shared" si="270"/>
        <v>0</v>
      </c>
      <c r="Q878" s="181">
        <f t="shared" si="270"/>
        <v>0</v>
      </c>
      <c r="R878" s="181">
        <f t="shared" si="270"/>
        <v>0</v>
      </c>
      <c r="S878" s="181">
        <f t="shared" si="270"/>
        <v>0</v>
      </c>
      <c r="T878" s="181">
        <f t="shared" si="270"/>
        <v>1912.27795410156</v>
      </c>
      <c r="U878" s="181" t="str">
        <f t="shared" si="270"/>
        <v>1389</v>
      </c>
      <c r="V878" s="181" t="str">
        <f t="shared" si="270"/>
        <v>31000207</v>
      </c>
      <c r="W878" s="360">
        <f t="shared" si="270"/>
        <v>0</v>
      </c>
      <c r="X878" s="355">
        <f t="shared" si="270"/>
        <v>0.3</v>
      </c>
      <c r="Y878" s="355">
        <f t="shared" si="270"/>
        <v>0</v>
      </c>
      <c r="Z878" s="355">
        <f t="shared" si="270"/>
        <v>0</v>
      </c>
      <c r="AA878" s="361">
        <f t="shared" si="270"/>
        <v>0</v>
      </c>
      <c r="AB878" s="182"/>
    </row>
    <row r="879" spans="1:28" s="75" customFormat="1">
      <c r="A879" s="181" t="str">
        <f t="shared" si="227"/>
        <v>NMED</v>
      </c>
      <c r="B879" s="366" t="str">
        <f t="shared" si="219"/>
        <v>35</v>
      </c>
      <c r="C879" s="181" t="str">
        <f t="shared" si="228"/>
        <v>3503902</v>
      </c>
      <c r="D879" s="181" t="str">
        <f>VLOOKUP(C879,fips_xref!$A$5:$B$16,2,FALSE)</f>
        <v>Rio Arriba_NonTribal</v>
      </c>
      <c r="E879" s="181" t="str">
        <f t="shared" ref="E879:AA879" si="271">E239</f>
        <v>039</v>
      </c>
      <c r="F879" s="181">
        <f t="shared" si="271"/>
        <v>1040</v>
      </c>
      <c r="G879" s="181" t="str">
        <f t="shared" si="271"/>
        <v>RPNT</v>
      </c>
      <c r="H879" s="181">
        <f t="shared" si="271"/>
        <v>23</v>
      </c>
      <c r="I879" s="181" t="str">
        <f t="shared" si="271"/>
        <v>Start up Shut down Maintenance</v>
      </c>
      <c r="J879" s="181">
        <f t="shared" si="271"/>
        <v>36.804720000000003</v>
      </c>
      <c r="K879" s="181">
        <f t="shared" si="271"/>
        <v>-107.549409</v>
      </c>
      <c r="L879" s="181" t="str">
        <f t="shared" si="271"/>
        <v>Sims Mesa Compressor Station</v>
      </c>
      <c r="M879" s="181"/>
      <c r="N879" s="181">
        <f t="shared" si="271"/>
        <v>0</v>
      </c>
      <c r="O879" s="181">
        <f t="shared" si="271"/>
        <v>0</v>
      </c>
      <c r="P879" s="181">
        <f t="shared" si="271"/>
        <v>0</v>
      </c>
      <c r="Q879" s="181">
        <f t="shared" si="271"/>
        <v>0</v>
      </c>
      <c r="R879" s="181">
        <f t="shared" si="271"/>
        <v>0</v>
      </c>
      <c r="S879" s="181">
        <f t="shared" si="271"/>
        <v>0</v>
      </c>
      <c r="T879" s="181">
        <f t="shared" si="271"/>
        <v>1912.27795410156</v>
      </c>
      <c r="U879" s="181" t="str">
        <f t="shared" si="271"/>
        <v>1389</v>
      </c>
      <c r="V879" s="181" t="str">
        <f t="shared" si="271"/>
        <v>31000299</v>
      </c>
      <c r="W879" s="360">
        <f t="shared" si="271"/>
        <v>0</v>
      </c>
      <c r="X879" s="355">
        <f t="shared" si="271"/>
        <v>0.3</v>
      </c>
      <c r="Y879" s="355">
        <f t="shared" si="271"/>
        <v>0</v>
      </c>
      <c r="Z879" s="355">
        <f t="shared" si="271"/>
        <v>0</v>
      </c>
      <c r="AA879" s="361">
        <f t="shared" si="271"/>
        <v>0</v>
      </c>
      <c r="AB879" s="182"/>
    </row>
    <row r="880" spans="1:28" s="75" customFormat="1">
      <c r="A880" s="181" t="str">
        <f t="shared" si="227"/>
        <v>NMED</v>
      </c>
      <c r="B880" s="366" t="str">
        <f t="shared" si="219"/>
        <v>35</v>
      </c>
      <c r="C880" s="181" t="str">
        <f t="shared" si="228"/>
        <v>3504302</v>
      </c>
      <c r="D880" s="181" t="str">
        <f>VLOOKUP(C880,fips_xref!$A$5:$B$16,2,FALSE)</f>
        <v>Sandoval_NonTribal</v>
      </c>
      <c r="E880" s="181" t="str">
        <f t="shared" ref="E880:AA880" si="272">E240</f>
        <v>043</v>
      </c>
      <c r="F880" s="181">
        <f t="shared" si="272"/>
        <v>1110</v>
      </c>
      <c r="G880" s="181" t="str">
        <f t="shared" si="272"/>
        <v>EQPT</v>
      </c>
      <c r="H880" s="181">
        <f t="shared" si="272"/>
        <v>1</v>
      </c>
      <c r="I880" s="181" t="str">
        <f t="shared" si="272"/>
        <v>Waukesha L 7042 GSI</v>
      </c>
      <c r="J880" s="181">
        <f t="shared" si="272"/>
        <v>35.232267</v>
      </c>
      <c r="K880" s="181">
        <f t="shared" si="272"/>
        <v>-106.771457</v>
      </c>
      <c r="L880" s="181" t="str">
        <f t="shared" si="272"/>
        <v>Espejo Compressor Station</v>
      </c>
      <c r="M880" s="181"/>
      <c r="N880" s="181">
        <f t="shared" si="272"/>
        <v>15.2399997711182</v>
      </c>
      <c r="O880" s="181">
        <f t="shared" si="272"/>
        <v>836.47998046875</v>
      </c>
      <c r="P880" s="181">
        <f t="shared" si="272"/>
        <v>24.170640945434599</v>
      </c>
      <c r="Q880" s="181">
        <f t="shared" si="272"/>
        <v>0.35661599999999999</v>
      </c>
      <c r="R880" s="181" t="str">
        <f t="shared" si="272"/>
        <v>Vertical</v>
      </c>
      <c r="S880" s="181">
        <f t="shared" si="272"/>
        <v>0</v>
      </c>
      <c r="T880" s="181">
        <f t="shared" si="272"/>
        <v>1725.47192382813</v>
      </c>
      <c r="U880" s="181" t="str">
        <f t="shared" si="272"/>
        <v>4922</v>
      </c>
      <c r="V880" s="181" t="str">
        <f t="shared" si="272"/>
        <v>20200253</v>
      </c>
      <c r="W880" s="360">
        <f t="shared" si="272"/>
        <v>1.29</v>
      </c>
      <c r="X880" s="355">
        <f t="shared" si="272"/>
        <v>0.65</v>
      </c>
      <c r="Y880" s="355">
        <f t="shared" si="272"/>
        <v>1.92</v>
      </c>
      <c r="Z880" s="355">
        <f t="shared" si="272"/>
        <v>0.02</v>
      </c>
      <c r="AA880" s="361">
        <f t="shared" si="272"/>
        <v>0.02</v>
      </c>
      <c r="AB880" s="182"/>
    </row>
    <row r="881" spans="1:28" s="75" customFormat="1" ht="26.4">
      <c r="A881" s="181" t="str">
        <f t="shared" si="227"/>
        <v>NMED</v>
      </c>
      <c r="B881" s="366" t="str">
        <f t="shared" si="219"/>
        <v>35</v>
      </c>
      <c r="C881" s="181" t="str">
        <f t="shared" si="228"/>
        <v>3504302</v>
      </c>
      <c r="D881" s="181" t="str">
        <f>VLOOKUP(C881,fips_xref!$A$5:$B$16,2,FALSE)</f>
        <v>Sandoval_NonTribal</v>
      </c>
      <c r="E881" s="181" t="str">
        <f t="shared" ref="E881:AA881" si="273">E241</f>
        <v>043</v>
      </c>
      <c r="F881" s="181">
        <f t="shared" si="273"/>
        <v>1110</v>
      </c>
      <c r="G881" s="181" t="str">
        <f t="shared" si="273"/>
        <v>EQPT</v>
      </c>
      <c r="H881" s="181">
        <f t="shared" si="273"/>
        <v>3</v>
      </c>
      <c r="I881" s="181" t="str">
        <f t="shared" si="273"/>
        <v>Waukesha L 7044 GSI w/AFR and Catalytic Converter</v>
      </c>
      <c r="J881" s="181">
        <f t="shared" si="273"/>
        <v>35.232267</v>
      </c>
      <c r="K881" s="181">
        <f t="shared" si="273"/>
        <v>-106.771457</v>
      </c>
      <c r="L881" s="181" t="str">
        <f t="shared" si="273"/>
        <v>Espejo Compressor Station</v>
      </c>
      <c r="M881" s="181"/>
      <c r="N881" s="181">
        <f t="shared" si="273"/>
        <v>15.2399997711182</v>
      </c>
      <c r="O881" s="181">
        <f t="shared" si="273"/>
        <v>895.36999511718795</v>
      </c>
      <c r="P881" s="181">
        <f t="shared" si="273"/>
        <v>37.947601318359403</v>
      </c>
      <c r="Q881" s="181">
        <f t="shared" si="273"/>
        <v>0.35661599999999999</v>
      </c>
      <c r="R881" s="181" t="str">
        <f t="shared" si="273"/>
        <v>Vertical</v>
      </c>
      <c r="S881" s="181">
        <f t="shared" si="273"/>
        <v>0</v>
      </c>
      <c r="T881" s="181">
        <f t="shared" si="273"/>
        <v>1725.47192382813</v>
      </c>
      <c r="U881" s="181" t="str">
        <f t="shared" si="273"/>
        <v>4922</v>
      </c>
      <c r="V881" s="181" t="str">
        <f t="shared" si="273"/>
        <v>20200253</v>
      </c>
      <c r="W881" s="360">
        <f t="shared" si="273"/>
        <v>6.05</v>
      </c>
      <c r="X881" s="355">
        <f t="shared" si="273"/>
        <v>1.55</v>
      </c>
      <c r="Y881" s="355">
        <f t="shared" si="273"/>
        <v>9.16</v>
      </c>
      <c r="Z881" s="355">
        <f t="shared" si="273"/>
        <v>0.17</v>
      </c>
      <c r="AA881" s="361">
        <f t="shared" si="273"/>
        <v>0.21</v>
      </c>
      <c r="AB881" s="182"/>
    </row>
    <row r="882" spans="1:28" s="75" customFormat="1" ht="26.4">
      <c r="A882" s="181" t="str">
        <f t="shared" si="227"/>
        <v>NMED</v>
      </c>
      <c r="B882" s="366" t="str">
        <f t="shared" si="219"/>
        <v>35</v>
      </c>
      <c r="C882" s="181" t="str">
        <f t="shared" si="228"/>
        <v>3504302</v>
      </c>
      <c r="D882" s="181" t="str">
        <f>VLOOKUP(C882,fips_xref!$A$5:$B$16,2,FALSE)</f>
        <v>Sandoval_NonTribal</v>
      </c>
      <c r="E882" s="181" t="str">
        <f t="shared" ref="E882:AA882" si="274">E242</f>
        <v>043</v>
      </c>
      <c r="F882" s="181">
        <f t="shared" si="274"/>
        <v>1110</v>
      </c>
      <c r="G882" s="181" t="str">
        <f t="shared" si="274"/>
        <v>EQPT</v>
      </c>
      <c r="H882" s="181">
        <f t="shared" si="274"/>
        <v>14</v>
      </c>
      <c r="I882" s="181" t="str">
        <f t="shared" si="274"/>
        <v>Waukesha L 7044 GSI w/AFR and Catalytic Converter</v>
      </c>
      <c r="J882" s="181">
        <f t="shared" si="274"/>
        <v>35.232267</v>
      </c>
      <c r="K882" s="181">
        <f t="shared" si="274"/>
        <v>-106.771457</v>
      </c>
      <c r="L882" s="181" t="str">
        <f t="shared" si="274"/>
        <v>Espejo Compressor Station</v>
      </c>
      <c r="M882" s="181"/>
      <c r="N882" s="181">
        <f t="shared" si="274"/>
        <v>15.2399997711182</v>
      </c>
      <c r="O882" s="181">
        <f t="shared" si="274"/>
        <v>895.36999511718795</v>
      </c>
      <c r="P882" s="181">
        <f t="shared" si="274"/>
        <v>37.947601318359403</v>
      </c>
      <c r="Q882" s="181">
        <f t="shared" si="274"/>
        <v>0.35661599999999999</v>
      </c>
      <c r="R882" s="181" t="str">
        <f t="shared" si="274"/>
        <v>Vertical</v>
      </c>
      <c r="S882" s="181">
        <f t="shared" si="274"/>
        <v>0</v>
      </c>
      <c r="T882" s="181">
        <f t="shared" si="274"/>
        <v>1725.47192382813</v>
      </c>
      <c r="U882" s="181" t="str">
        <f t="shared" si="274"/>
        <v>4922</v>
      </c>
      <c r="V882" s="181" t="str">
        <f t="shared" si="274"/>
        <v>20200253</v>
      </c>
      <c r="W882" s="360">
        <f t="shared" si="274"/>
        <v>12.23</v>
      </c>
      <c r="X882" s="355">
        <f t="shared" si="274"/>
        <v>3.14</v>
      </c>
      <c r="Y882" s="355">
        <f t="shared" si="274"/>
        <v>18.52</v>
      </c>
      <c r="Z882" s="355">
        <f t="shared" si="274"/>
        <v>0.35</v>
      </c>
      <c r="AA882" s="361">
        <f t="shared" si="274"/>
        <v>0.42</v>
      </c>
      <c r="AB882" s="182"/>
    </row>
    <row r="883" spans="1:28" s="75" customFormat="1">
      <c r="A883" s="181" t="str">
        <f t="shared" si="227"/>
        <v>NMED</v>
      </c>
      <c r="B883" s="366" t="str">
        <f t="shared" si="219"/>
        <v>35</v>
      </c>
      <c r="C883" s="181" t="str">
        <f t="shared" si="228"/>
        <v>3504302</v>
      </c>
      <c r="D883" s="181" t="str">
        <f>VLOOKUP(C883,fips_xref!$A$5:$B$16,2,FALSE)</f>
        <v>Sandoval_NonTribal</v>
      </c>
      <c r="E883" s="181" t="str">
        <f t="shared" ref="E883:AA883" si="275">E243</f>
        <v>043</v>
      </c>
      <c r="F883" s="181">
        <f t="shared" si="275"/>
        <v>1110</v>
      </c>
      <c r="G883" s="181" t="str">
        <f t="shared" si="275"/>
        <v>EQPT</v>
      </c>
      <c r="H883" s="181">
        <f t="shared" si="275"/>
        <v>15</v>
      </c>
      <c r="I883" s="181" t="str">
        <f t="shared" si="275"/>
        <v>Waukesha L 7042 GL</v>
      </c>
      <c r="J883" s="181">
        <f t="shared" si="275"/>
        <v>35.232267</v>
      </c>
      <c r="K883" s="181">
        <f t="shared" si="275"/>
        <v>-106.771457</v>
      </c>
      <c r="L883" s="181" t="str">
        <f t="shared" si="275"/>
        <v>Espejo Compressor Station</v>
      </c>
      <c r="M883" s="181"/>
      <c r="N883" s="181">
        <f t="shared" si="275"/>
        <v>15.2399997711182</v>
      </c>
      <c r="O883" s="181">
        <f t="shared" si="275"/>
        <v>658.15002441406295</v>
      </c>
      <c r="P883" s="181">
        <f t="shared" si="275"/>
        <v>36.728401184082003</v>
      </c>
      <c r="Q883" s="181">
        <f t="shared" si="275"/>
        <v>0.35661599999999999</v>
      </c>
      <c r="R883" s="181" t="str">
        <f t="shared" si="275"/>
        <v>Vertical</v>
      </c>
      <c r="S883" s="181">
        <f t="shared" si="275"/>
        <v>0</v>
      </c>
      <c r="T883" s="181">
        <f t="shared" si="275"/>
        <v>1725.47192382813</v>
      </c>
      <c r="U883" s="181" t="str">
        <f t="shared" si="275"/>
        <v>4922</v>
      </c>
      <c r="V883" s="181" t="str">
        <f t="shared" si="275"/>
        <v>20200254</v>
      </c>
      <c r="W883" s="360">
        <f t="shared" si="275"/>
        <v>7.26</v>
      </c>
      <c r="X883" s="355">
        <f t="shared" si="275"/>
        <v>3.63</v>
      </c>
      <c r="Y883" s="355">
        <f t="shared" si="275"/>
        <v>13.36</v>
      </c>
      <c r="Z883" s="355">
        <f t="shared" si="275"/>
        <v>0.23</v>
      </c>
      <c r="AA883" s="361">
        <f t="shared" si="275"/>
        <v>0.12</v>
      </c>
      <c r="AB883" s="182"/>
    </row>
    <row r="884" spans="1:28" s="75" customFormat="1">
      <c r="A884" s="181" t="str">
        <f t="shared" si="227"/>
        <v>NMED</v>
      </c>
      <c r="B884" s="366" t="str">
        <f t="shared" si="219"/>
        <v>35</v>
      </c>
      <c r="C884" s="181" t="str">
        <f t="shared" si="228"/>
        <v>3504302</v>
      </c>
      <c r="D884" s="181" t="str">
        <f>VLOOKUP(C884,fips_xref!$A$5:$B$16,2,FALSE)</f>
        <v>Sandoval_NonTribal</v>
      </c>
      <c r="E884" s="181" t="str">
        <f t="shared" ref="E884:AA884" si="276">E244</f>
        <v>043</v>
      </c>
      <c r="F884" s="181">
        <f t="shared" si="276"/>
        <v>1110</v>
      </c>
      <c r="G884" s="181" t="str">
        <f t="shared" si="276"/>
        <v>RPNT</v>
      </c>
      <c r="H884" s="181">
        <f t="shared" si="276"/>
        <v>1</v>
      </c>
      <c r="I884" s="181" t="str">
        <f t="shared" si="276"/>
        <v>Significant regulated source</v>
      </c>
      <c r="J884" s="181">
        <f t="shared" si="276"/>
        <v>35.232778000000003</v>
      </c>
      <c r="K884" s="181">
        <f t="shared" si="276"/>
        <v>-106.77249999999999</v>
      </c>
      <c r="L884" s="181" t="str">
        <f t="shared" si="276"/>
        <v>Espejo Compressor Station</v>
      </c>
      <c r="M884" s="181"/>
      <c r="N884" s="181">
        <f t="shared" si="276"/>
        <v>0</v>
      </c>
      <c r="O884" s="181">
        <f t="shared" si="276"/>
        <v>0</v>
      </c>
      <c r="P884" s="181">
        <f t="shared" si="276"/>
        <v>0</v>
      </c>
      <c r="Q884" s="181">
        <f t="shared" si="276"/>
        <v>0</v>
      </c>
      <c r="R884" s="181">
        <f t="shared" si="276"/>
        <v>0</v>
      </c>
      <c r="S884" s="181">
        <f t="shared" si="276"/>
        <v>0</v>
      </c>
      <c r="T884" s="181">
        <f t="shared" si="276"/>
        <v>1727.64086914063</v>
      </c>
      <c r="U884" s="181" t="str">
        <f t="shared" si="276"/>
        <v>4922</v>
      </c>
      <c r="V884" s="181" t="str">
        <f t="shared" si="276"/>
        <v>31088811</v>
      </c>
      <c r="W884" s="360">
        <f t="shared" si="276"/>
        <v>0</v>
      </c>
      <c r="X884" s="355">
        <f t="shared" si="276"/>
        <v>1.7</v>
      </c>
      <c r="Y884" s="355">
        <f t="shared" si="276"/>
        <v>0</v>
      </c>
      <c r="Z884" s="355">
        <f t="shared" si="276"/>
        <v>0</v>
      </c>
      <c r="AA884" s="361">
        <f t="shared" si="276"/>
        <v>0</v>
      </c>
      <c r="AB884" s="182"/>
    </row>
    <row r="885" spans="1:28" s="75" customFormat="1">
      <c r="A885" s="181" t="str">
        <f t="shared" si="227"/>
        <v>NMED</v>
      </c>
      <c r="B885" s="366" t="str">
        <f t="shared" si="219"/>
        <v>35</v>
      </c>
      <c r="C885" s="181" t="str">
        <f t="shared" si="228"/>
        <v>3504502</v>
      </c>
      <c r="D885" s="181" t="str">
        <f>VLOOKUP(C885,fips_xref!$A$5:$B$16,2,FALSE)</f>
        <v>San Juan_NonTribal</v>
      </c>
      <c r="E885" s="181" t="str">
        <f t="shared" ref="E885:AA885" si="277">E245</f>
        <v>045</v>
      </c>
      <c r="F885" s="181">
        <f t="shared" si="277"/>
        <v>1147</v>
      </c>
      <c r="G885" s="181" t="str">
        <f t="shared" si="277"/>
        <v>EQPT</v>
      </c>
      <c r="H885" s="181">
        <f t="shared" si="277"/>
        <v>1</v>
      </c>
      <c r="I885" s="181" t="str">
        <f t="shared" si="277"/>
        <v>Cooper Bessemer GMV10-TF</v>
      </c>
      <c r="J885" s="181">
        <f t="shared" si="277"/>
        <v>36.732221000000003</v>
      </c>
      <c r="K885" s="181">
        <f t="shared" si="277"/>
        <v>-107.961759</v>
      </c>
      <c r="L885" s="181" t="str">
        <f t="shared" si="277"/>
        <v>Blanco Compressor Station A</v>
      </c>
      <c r="M885" s="181"/>
      <c r="N885" s="181">
        <f t="shared" si="277"/>
        <v>9.1440000534057599</v>
      </c>
      <c r="O885" s="181">
        <f t="shared" si="277"/>
        <v>616.47998046875</v>
      </c>
      <c r="P885" s="181">
        <f t="shared" si="277"/>
        <v>30.4799995422363</v>
      </c>
      <c r="Q885" s="181">
        <f t="shared" si="277"/>
        <v>0.40538400000000002</v>
      </c>
      <c r="R885" s="181" t="str">
        <f t="shared" si="277"/>
        <v>Vertical</v>
      </c>
      <c r="S885" s="181">
        <f t="shared" si="277"/>
        <v>0</v>
      </c>
      <c r="T885" s="181">
        <f t="shared" si="277"/>
        <v>1705.39978027344</v>
      </c>
      <c r="U885" s="181" t="str">
        <f t="shared" si="277"/>
        <v>4922</v>
      </c>
      <c r="V885" s="181" t="str">
        <f t="shared" si="277"/>
        <v>20200252</v>
      </c>
      <c r="W885" s="360">
        <f t="shared" si="277"/>
        <v>22.39</v>
      </c>
      <c r="X885" s="355">
        <f t="shared" si="277"/>
        <v>0.91</v>
      </c>
      <c r="Y885" s="355">
        <f t="shared" si="277"/>
        <v>2.89</v>
      </c>
      <c r="Z885" s="355">
        <f t="shared" si="277"/>
        <v>5.0000000000000001E-3</v>
      </c>
      <c r="AA885" s="361">
        <f t="shared" si="277"/>
        <v>0.39</v>
      </c>
      <c r="AB885" s="182"/>
    </row>
    <row r="886" spans="1:28" s="75" customFormat="1">
      <c r="A886" s="181" t="str">
        <f t="shared" si="227"/>
        <v>NMED</v>
      </c>
      <c r="B886" s="366" t="str">
        <f t="shared" si="219"/>
        <v>35</v>
      </c>
      <c r="C886" s="181" t="str">
        <f t="shared" si="228"/>
        <v>3504502</v>
      </c>
      <c r="D886" s="181" t="str">
        <f>VLOOKUP(C886,fips_xref!$A$5:$B$16,2,FALSE)</f>
        <v>San Juan_NonTribal</v>
      </c>
      <c r="E886" s="181" t="str">
        <f t="shared" ref="E886:AA886" si="278">E246</f>
        <v>045</v>
      </c>
      <c r="F886" s="181">
        <f t="shared" si="278"/>
        <v>1147</v>
      </c>
      <c r="G886" s="181" t="str">
        <f t="shared" si="278"/>
        <v>EQPT</v>
      </c>
      <c r="H886" s="181">
        <f t="shared" si="278"/>
        <v>2</v>
      </c>
      <c r="I886" s="181" t="str">
        <f t="shared" si="278"/>
        <v>Cooper Bessemer GMV10-TF</v>
      </c>
      <c r="J886" s="181">
        <f t="shared" si="278"/>
        <v>36.732221000000003</v>
      </c>
      <c r="K886" s="181">
        <f t="shared" si="278"/>
        <v>-107.961759</v>
      </c>
      <c r="L886" s="181" t="str">
        <f t="shared" si="278"/>
        <v>Blanco Compressor Station A</v>
      </c>
      <c r="M886" s="181"/>
      <c r="N886" s="181">
        <f t="shared" si="278"/>
        <v>9.1440000534057599</v>
      </c>
      <c r="O886" s="181">
        <f t="shared" si="278"/>
        <v>616.47998046875</v>
      </c>
      <c r="P886" s="181">
        <f t="shared" si="278"/>
        <v>30.4799995422363</v>
      </c>
      <c r="Q886" s="181">
        <f t="shared" si="278"/>
        <v>0.40538400000000002</v>
      </c>
      <c r="R886" s="181" t="str">
        <f t="shared" si="278"/>
        <v>Vertical</v>
      </c>
      <c r="S886" s="181">
        <f t="shared" si="278"/>
        <v>0</v>
      </c>
      <c r="T886" s="181">
        <f t="shared" si="278"/>
        <v>1705.39978027344</v>
      </c>
      <c r="U886" s="181" t="str">
        <f t="shared" si="278"/>
        <v>4922</v>
      </c>
      <c r="V886" s="181" t="str">
        <f t="shared" si="278"/>
        <v>20200252</v>
      </c>
      <c r="W886" s="360">
        <f t="shared" si="278"/>
        <v>1.1499999999999999</v>
      </c>
      <c r="X886" s="355">
        <f t="shared" si="278"/>
        <v>0.05</v>
      </c>
      <c r="Y886" s="355">
        <f t="shared" si="278"/>
        <v>0.15</v>
      </c>
      <c r="Z886" s="355">
        <f t="shared" si="278"/>
        <v>0</v>
      </c>
      <c r="AA886" s="361">
        <f t="shared" si="278"/>
        <v>0.02</v>
      </c>
      <c r="AB886" s="182"/>
    </row>
    <row r="887" spans="1:28" s="75" customFormat="1">
      <c r="A887" s="181" t="str">
        <f t="shared" si="227"/>
        <v>NMED</v>
      </c>
      <c r="B887" s="366" t="str">
        <f t="shared" si="219"/>
        <v>35</v>
      </c>
      <c r="C887" s="181" t="str">
        <f t="shared" si="228"/>
        <v>3504502</v>
      </c>
      <c r="D887" s="181" t="str">
        <f>VLOOKUP(C887,fips_xref!$A$5:$B$16,2,FALSE)</f>
        <v>San Juan_NonTribal</v>
      </c>
      <c r="E887" s="181" t="str">
        <f t="shared" ref="E887:AA887" si="279">E247</f>
        <v>045</v>
      </c>
      <c r="F887" s="181">
        <f t="shared" si="279"/>
        <v>1147</v>
      </c>
      <c r="G887" s="181" t="str">
        <f t="shared" si="279"/>
        <v>EQPT</v>
      </c>
      <c r="H887" s="181">
        <f t="shared" si="279"/>
        <v>3</v>
      </c>
      <c r="I887" s="181" t="str">
        <f t="shared" si="279"/>
        <v>Cooper Bessemer GMV10-TF</v>
      </c>
      <c r="J887" s="181">
        <f t="shared" si="279"/>
        <v>36.732221000000003</v>
      </c>
      <c r="K887" s="181">
        <f t="shared" si="279"/>
        <v>-107.961759</v>
      </c>
      <c r="L887" s="181" t="str">
        <f t="shared" si="279"/>
        <v>Blanco Compressor Station A</v>
      </c>
      <c r="M887" s="181"/>
      <c r="N887" s="181">
        <f t="shared" si="279"/>
        <v>9.1440000534057599</v>
      </c>
      <c r="O887" s="181">
        <f t="shared" si="279"/>
        <v>616.47998046875</v>
      </c>
      <c r="P887" s="181">
        <f t="shared" si="279"/>
        <v>30.4799995422363</v>
      </c>
      <c r="Q887" s="181">
        <f t="shared" si="279"/>
        <v>0.40538400000000002</v>
      </c>
      <c r="R887" s="181" t="str">
        <f t="shared" si="279"/>
        <v>Vertical</v>
      </c>
      <c r="S887" s="181">
        <f t="shared" si="279"/>
        <v>0</v>
      </c>
      <c r="T887" s="181">
        <f t="shared" si="279"/>
        <v>1705.39978027344</v>
      </c>
      <c r="U887" s="181" t="str">
        <f t="shared" si="279"/>
        <v>4922</v>
      </c>
      <c r="V887" s="181" t="str">
        <f t="shared" si="279"/>
        <v>20200252</v>
      </c>
      <c r="W887" s="360">
        <f t="shared" si="279"/>
        <v>65.69</v>
      </c>
      <c r="X887" s="355">
        <f t="shared" si="279"/>
        <v>2.67</v>
      </c>
      <c r="Y887" s="355">
        <f t="shared" si="279"/>
        <v>8.48</v>
      </c>
      <c r="Z887" s="355">
        <f t="shared" si="279"/>
        <v>0.01</v>
      </c>
      <c r="AA887" s="361">
        <f t="shared" si="279"/>
        <v>1.17</v>
      </c>
      <c r="AB887" s="182"/>
    </row>
    <row r="888" spans="1:28" s="75" customFormat="1">
      <c r="A888" s="181" t="str">
        <f t="shared" si="227"/>
        <v>NMED</v>
      </c>
      <c r="B888" s="366" t="str">
        <f t="shared" si="219"/>
        <v>35</v>
      </c>
      <c r="C888" s="181" t="str">
        <f t="shared" si="228"/>
        <v>3504502</v>
      </c>
      <c r="D888" s="181" t="str">
        <f>VLOOKUP(C888,fips_xref!$A$5:$B$16,2,FALSE)</f>
        <v>San Juan_NonTribal</v>
      </c>
      <c r="E888" s="181" t="str">
        <f t="shared" ref="E888:AA888" si="280">E248</f>
        <v>045</v>
      </c>
      <c r="F888" s="181">
        <f t="shared" si="280"/>
        <v>1147</v>
      </c>
      <c r="G888" s="181" t="str">
        <f t="shared" si="280"/>
        <v>EQPT</v>
      </c>
      <c r="H888" s="181">
        <f t="shared" si="280"/>
        <v>4</v>
      </c>
      <c r="I888" s="181" t="str">
        <f t="shared" si="280"/>
        <v>Cooper Bessemer GMV10-TF</v>
      </c>
      <c r="J888" s="181">
        <f t="shared" si="280"/>
        <v>36.732221000000003</v>
      </c>
      <c r="K888" s="181">
        <f t="shared" si="280"/>
        <v>-107.961759</v>
      </c>
      <c r="L888" s="181" t="str">
        <f t="shared" si="280"/>
        <v>Blanco Compressor Station A</v>
      </c>
      <c r="M888" s="181"/>
      <c r="N888" s="181">
        <f t="shared" si="280"/>
        <v>9.1440000534057599</v>
      </c>
      <c r="O888" s="181">
        <f t="shared" si="280"/>
        <v>616.47998046875</v>
      </c>
      <c r="P888" s="181">
        <f t="shared" si="280"/>
        <v>30.4799995422363</v>
      </c>
      <c r="Q888" s="181">
        <f t="shared" si="280"/>
        <v>0.40538400000000002</v>
      </c>
      <c r="R888" s="181" t="str">
        <f t="shared" si="280"/>
        <v>Vertical</v>
      </c>
      <c r="S888" s="181">
        <f t="shared" si="280"/>
        <v>0</v>
      </c>
      <c r="T888" s="181">
        <f t="shared" si="280"/>
        <v>1705.39978027344</v>
      </c>
      <c r="U888" s="181" t="str">
        <f t="shared" si="280"/>
        <v>4922</v>
      </c>
      <c r="V888" s="181" t="str">
        <f t="shared" si="280"/>
        <v>20200252</v>
      </c>
      <c r="W888" s="360">
        <f t="shared" si="280"/>
        <v>4.0999999999999996</v>
      </c>
      <c r="X888" s="355">
        <f t="shared" si="280"/>
        <v>0.17</v>
      </c>
      <c r="Y888" s="355">
        <f t="shared" si="280"/>
        <v>0.53</v>
      </c>
      <c r="Z888" s="355">
        <f t="shared" si="280"/>
        <v>1E-3</v>
      </c>
      <c r="AA888" s="361">
        <f t="shared" si="280"/>
        <v>0.05</v>
      </c>
      <c r="AB888" s="182"/>
    </row>
    <row r="889" spans="1:28" s="75" customFormat="1">
      <c r="A889" s="181" t="str">
        <f t="shared" si="227"/>
        <v>NMED</v>
      </c>
      <c r="B889" s="366" t="str">
        <f t="shared" si="219"/>
        <v>35</v>
      </c>
      <c r="C889" s="181" t="str">
        <f t="shared" si="228"/>
        <v>3504502</v>
      </c>
      <c r="D889" s="181" t="str">
        <f>VLOOKUP(C889,fips_xref!$A$5:$B$16,2,FALSE)</f>
        <v>San Juan_NonTribal</v>
      </c>
      <c r="E889" s="181" t="str">
        <f t="shared" ref="E889:AA889" si="281">E249</f>
        <v>045</v>
      </c>
      <c r="F889" s="181">
        <f t="shared" si="281"/>
        <v>1147</v>
      </c>
      <c r="G889" s="181" t="str">
        <f t="shared" si="281"/>
        <v>EQPT</v>
      </c>
      <c r="H889" s="181">
        <f t="shared" si="281"/>
        <v>5</v>
      </c>
      <c r="I889" s="181" t="str">
        <f t="shared" si="281"/>
        <v>Cooper Bessemer GMV10-TF</v>
      </c>
      <c r="J889" s="181">
        <f t="shared" si="281"/>
        <v>36.732221000000003</v>
      </c>
      <c r="K889" s="181">
        <f t="shared" si="281"/>
        <v>-107.961759</v>
      </c>
      <c r="L889" s="181" t="str">
        <f t="shared" si="281"/>
        <v>Blanco Compressor Station A</v>
      </c>
      <c r="M889" s="181"/>
      <c r="N889" s="181">
        <f t="shared" si="281"/>
        <v>9.1440000534057599</v>
      </c>
      <c r="O889" s="181">
        <f t="shared" si="281"/>
        <v>616.47998046875</v>
      </c>
      <c r="P889" s="181">
        <f t="shared" si="281"/>
        <v>30.4799995422363</v>
      </c>
      <c r="Q889" s="181">
        <f t="shared" si="281"/>
        <v>0.40538400000000002</v>
      </c>
      <c r="R889" s="181" t="str">
        <f t="shared" si="281"/>
        <v>Vertical</v>
      </c>
      <c r="S889" s="181">
        <f t="shared" si="281"/>
        <v>0</v>
      </c>
      <c r="T889" s="181">
        <f t="shared" si="281"/>
        <v>1705.39978027344</v>
      </c>
      <c r="U889" s="181" t="str">
        <f t="shared" si="281"/>
        <v>4922</v>
      </c>
      <c r="V889" s="181" t="str">
        <f t="shared" si="281"/>
        <v>20200252</v>
      </c>
      <c r="W889" s="360">
        <f t="shared" si="281"/>
        <v>0.02</v>
      </c>
      <c r="X889" s="355">
        <f t="shared" si="281"/>
        <v>1E-3</v>
      </c>
      <c r="Y889" s="355">
        <f t="shared" si="281"/>
        <v>2E-3</v>
      </c>
      <c r="Z889" s="355">
        <f t="shared" si="281"/>
        <v>0</v>
      </c>
      <c r="AA889" s="361">
        <f t="shared" si="281"/>
        <v>0</v>
      </c>
      <c r="AB889" s="182"/>
    </row>
    <row r="890" spans="1:28" s="75" customFormat="1">
      <c r="A890" s="181" t="str">
        <f t="shared" si="227"/>
        <v>NMED</v>
      </c>
      <c r="B890" s="366" t="str">
        <f t="shared" si="219"/>
        <v>35</v>
      </c>
      <c r="C890" s="181" t="str">
        <f t="shared" si="228"/>
        <v>3504502</v>
      </c>
      <c r="D890" s="181" t="str">
        <f>VLOOKUP(C890,fips_xref!$A$5:$B$16,2,FALSE)</f>
        <v>San Juan_NonTribal</v>
      </c>
      <c r="E890" s="181" t="str">
        <f t="shared" ref="E890:AA890" si="282">E250</f>
        <v>045</v>
      </c>
      <c r="F890" s="181">
        <f t="shared" si="282"/>
        <v>1147</v>
      </c>
      <c r="G890" s="181" t="str">
        <f t="shared" si="282"/>
        <v>EQPT</v>
      </c>
      <c r="H890" s="181">
        <f t="shared" si="282"/>
        <v>6</v>
      </c>
      <c r="I890" s="181" t="str">
        <f t="shared" si="282"/>
        <v>Cooper Bessemer GMV10-TF</v>
      </c>
      <c r="J890" s="181">
        <f t="shared" si="282"/>
        <v>36.732221000000003</v>
      </c>
      <c r="K890" s="181">
        <f t="shared" si="282"/>
        <v>-107.961759</v>
      </c>
      <c r="L890" s="181" t="str">
        <f t="shared" si="282"/>
        <v>Blanco Compressor Station A</v>
      </c>
      <c r="M890" s="181"/>
      <c r="N890" s="181">
        <f t="shared" si="282"/>
        <v>9.1440000534057599</v>
      </c>
      <c r="O890" s="181">
        <f t="shared" si="282"/>
        <v>616.47998046875</v>
      </c>
      <c r="P890" s="181">
        <f t="shared" si="282"/>
        <v>30.4799995422363</v>
      </c>
      <c r="Q890" s="181">
        <f t="shared" si="282"/>
        <v>0.40538400000000002</v>
      </c>
      <c r="R890" s="181" t="str">
        <f t="shared" si="282"/>
        <v>Vertical</v>
      </c>
      <c r="S890" s="181">
        <f t="shared" si="282"/>
        <v>0</v>
      </c>
      <c r="T890" s="181">
        <f t="shared" si="282"/>
        <v>1705.39978027344</v>
      </c>
      <c r="U890" s="181" t="str">
        <f t="shared" si="282"/>
        <v>4922</v>
      </c>
      <c r="V890" s="181" t="str">
        <f t="shared" si="282"/>
        <v>20200252</v>
      </c>
      <c r="W890" s="360">
        <f t="shared" si="282"/>
        <v>1.84</v>
      </c>
      <c r="X890" s="355">
        <f t="shared" si="282"/>
        <v>7.0000000000000007E-2</v>
      </c>
      <c r="Y890" s="355">
        <f t="shared" si="282"/>
        <v>0.24</v>
      </c>
      <c r="Z890" s="355">
        <f t="shared" si="282"/>
        <v>0</v>
      </c>
      <c r="AA890" s="361">
        <f t="shared" si="282"/>
        <v>0.03</v>
      </c>
      <c r="AB890" s="182"/>
    </row>
    <row r="891" spans="1:28" s="75" customFormat="1">
      <c r="A891" s="181" t="str">
        <f t="shared" si="227"/>
        <v>NMED</v>
      </c>
      <c r="B891" s="366" t="str">
        <f t="shared" si="219"/>
        <v>35</v>
      </c>
      <c r="C891" s="181" t="str">
        <f t="shared" si="228"/>
        <v>3504502</v>
      </c>
      <c r="D891" s="181" t="str">
        <f>VLOOKUP(C891,fips_xref!$A$5:$B$16,2,FALSE)</f>
        <v>San Juan_NonTribal</v>
      </c>
      <c r="E891" s="181" t="str">
        <f t="shared" ref="E891:AA891" si="283">E251</f>
        <v>045</v>
      </c>
      <c r="F891" s="181">
        <f t="shared" si="283"/>
        <v>1147</v>
      </c>
      <c r="G891" s="181" t="str">
        <f t="shared" si="283"/>
        <v>EQPT</v>
      </c>
      <c r="H891" s="181">
        <f t="shared" si="283"/>
        <v>7</v>
      </c>
      <c r="I891" s="181" t="str">
        <f t="shared" si="283"/>
        <v>Cooper Bessemer GMV10-TF</v>
      </c>
      <c r="J891" s="181">
        <f t="shared" si="283"/>
        <v>36.732221000000003</v>
      </c>
      <c r="K891" s="181">
        <f t="shared" si="283"/>
        <v>-107.961759</v>
      </c>
      <c r="L891" s="181" t="str">
        <f t="shared" si="283"/>
        <v>Blanco Compressor Station A</v>
      </c>
      <c r="M891" s="181"/>
      <c r="N891" s="181">
        <f t="shared" si="283"/>
        <v>9.1440000534057599</v>
      </c>
      <c r="O891" s="181">
        <f t="shared" si="283"/>
        <v>616.47998046875</v>
      </c>
      <c r="P891" s="181">
        <f t="shared" si="283"/>
        <v>30.4799995422363</v>
      </c>
      <c r="Q891" s="181">
        <f t="shared" si="283"/>
        <v>0.40538400000000002</v>
      </c>
      <c r="R891" s="181" t="str">
        <f t="shared" si="283"/>
        <v>Vertical</v>
      </c>
      <c r="S891" s="181">
        <f t="shared" si="283"/>
        <v>0</v>
      </c>
      <c r="T891" s="181">
        <f t="shared" si="283"/>
        <v>1705.39978027344</v>
      </c>
      <c r="U891" s="181" t="str">
        <f t="shared" si="283"/>
        <v>4922</v>
      </c>
      <c r="V891" s="181" t="str">
        <f t="shared" si="283"/>
        <v>20200252</v>
      </c>
      <c r="W891" s="360">
        <f t="shared" si="283"/>
        <v>61.97</v>
      </c>
      <c r="X891" s="355">
        <f t="shared" si="283"/>
        <v>2.52</v>
      </c>
      <c r="Y891" s="355">
        <f t="shared" si="283"/>
        <v>8</v>
      </c>
      <c r="Z891" s="355">
        <f t="shared" si="283"/>
        <v>0.01</v>
      </c>
      <c r="AA891" s="361">
        <f t="shared" si="283"/>
        <v>1.06</v>
      </c>
      <c r="AB891" s="182"/>
    </row>
    <row r="892" spans="1:28" s="75" customFormat="1">
      <c r="A892" s="181" t="str">
        <f t="shared" si="227"/>
        <v>NMED</v>
      </c>
      <c r="B892" s="366" t="str">
        <f t="shared" si="219"/>
        <v>35</v>
      </c>
      <c r="C892" s="181" t="str">
        <f t="shared" si="228"/>
        <v>3504502</v>
      </c>
      <c r="D892" s="181" t="str">
        <f>VLOOKUP(C892,fips_xref!$A$5:$B$16,2,FALSE)</f>
        <v>San Juan_NonTribal</v>
      </c>
      <c r="E892" s="181" t="str">
        <f t="shared" ref="E892:AA892" si="284">E252</f>
        <v>045</v>
      </c>
      <c r="F892" s="181">
        <f t="shared" si="284"/>
        <v>1147</v>
      </c>
      <c r="G892" s="181" t="str">
        <f t="shared" si="284"/>
        <v>EQPT</v>
      </c>
      <c r="H892" s="181">
        <f t="shared" si="284"/>
        <v>8</v>
      </c>
      <c r="I892" s="181" t="str">
        <f t="shared" si="284"/>
        <v>Cooper Bessemer GMV10-TF</v>
      </c>
      <c r="J892" s="181">
        <f t="shared" si="284"/>
        <v>36.732221000000003</v>
      </c>
      <c r="K892" s="181">
        <f t="shared" si="284"/>
        <v>-107.961759</v>
      </c>
      <c r="L892" s="181" t="str">
        <f t="shared" si="284"/>
        <v>Blanco Compressor Station A</v>
      </c>
      <c r="M892" s="181"/>
      <c r="N892" s="181">
        <f t="shared" si="284"/>
        <v>9.1440000534057599</v>
      </c>
      <c r="O892" s="181">
        <f t="shared" si="284"/>
        <v>616.47998046875</v>
      </c>
      <c r="P892" s="181">
        <f t="shared" si="284"/>
        <v>30.4799995422363</v>
      </c>
      <c r="Q892" s="181">
        <f t="shared" si="284"/>
        <v>0.40538400000000002</v>
      </c>
      <c r="R892" s="181" t="str">
        <f t="shared" si="284"/>
        <v>Vertical</v>
      </c>
      <c r="S892" s="181">
        <f t="shared" si="284"/>
        <v>0</v>
      </c>
      <c r="T892" s="181">
        <f t="shared" si="284"/>
        <v>1705.39978027344</v>
      </c>
      <c r="U892" s="181" t="str">
        <f t="shared" si="284"/>
        <v>4922</v>
      </c>
      <c r="V892" s="181" t="str">
        <f t="shared" si="284"/>
        <v>20200252</v>
      </c>
      <c r="W892" s="360">
        <f t="shared" si="284"/>
        <v>37.950000000000003</v>
      </c>
      <c r="X892" s="355">
        <f t="shared" si="284"/>
        <v>1.54</v>
      </c>
      <c r="Y892" s="355">
        <f t="shared" si="284"/>
        <v>4.9000000000000004</v>
      </c>
      <c r="Z892" s="355">
        <f t="shared" si="284"/>
        <v>0.01</v>
      </c>
      <c r="AA892" s="361">
        <f t="shared" si="284"/>
        <v>0.71</v>
      </c>
      <c r="AB892" s="182"/>
    </row>
    <row r="893" spans="1:28" s="75" customFormat="1">
      <c r="A893" s="181" t="str">
        <f t="shared" si="227"/>
        <v>NMED</v>
      </c>
      <c r="B893" s="366" t="str">
        <f t="shared" si="219"/>
        <v>35</v>
      </c>
      <c r="C893" s="181" t="str">
        <f t="shared" si="228"/>
        <v>3504502</v>
      </c>
      <c r="D893" s="181" t="str">
        <f>VLOOKUP(C893,fips_xref!$A$5:$B$16,2,FALSE)</f>
        <v>San Juan_NonTribal</v>
      </c>
      <c r="E893" s="181" t="str">
        <f t="shared" ref="E893:AA893" si="285">E253</f>
        <v>045</v>
      </c>
      <c r="F893" s="181">
        <f t="shared" si="285"/>
        <v>1147</v>
      </c>
      <c r="G893" s="181" t="str">
        <f t="shared" si="285"/>
        <v>EQPT</v>
      </c>
      <c r="H893" s="181">
        <f t="shared" si="285"/>
        <v>9</v>
      </c>
      <c r="I893" s="181" t="str">
        <f t="shared" si="285"/>
        <v>Cooper Bessemer GMV10-TF</v>
      </c>
      <c r="J893" s="181">
        <f t="shared" si="285"/>
        <v>36.732221000000003</v>
      </c>
      <c r="K893" s="181">
        <f t="shared" si="285"/>
        <v>-107.961759</v>
      </c>
      <c r="L893" s="181" t="str">
        <f t="shared" si="285"/>
        <v>Blanco Compressor Station A</v>
      </c>
      <c r="M893" s="181"/>
      <c r="N893" s="181">
        <f t="shared" si="285"/>
        <v>9.1440000534057599</v>
      </c>
      <c r="O893" s="181">
        <f t="shared" si="285"/>
        <v>616.47998046875</v>
      </c>
      <c r="P893" s="181">
        <f t="shared" si="285"/>
        <v>30.4799995422363</v>
      </c>
      <c r="Q893" s="181">
        <f t="shared" si="285"/>
        <v>0.40538400000000002</v>
      </c>
      <c r="R893" s="181" t="str">
        <f t="shared" si="285"/>
        <v>Vertical</v>
      </c>
      <c r="S893" s="181">
        <f t="shared" si="285"/>
        <v>0</v>
      </c>
      <c r="T893" s="181">
        <f t="shared" si="285"/>
        <v>1705.39978027344</v>
      </c>
      <c r="U893" s="181" t="str">
        <f t="shared" si="285"/>
        <v>4922</v>
      </c>
      <c r="V893" s="181" t="str">
        <f t="shared" si="285"/>
        <v>20200252</v>
      </c>
      <c r="W893" s="360">
        <f t="shared" si="285"/>
        <v>61.58</v>
      </c>
      <c r="X893" s="355">
        <f t="shared" si="285"/>
        <v>2.5</v>
      </c>
      <c r="Y893" s="355">
        <f t="shared" si="285"/>
        <v>7.95</v>
      </c>
      <c r="Z893" s="355">
        <f t="shared" si="285"/>
        <v>0.01</v>
      </c>
      <c r="AA893" s="361">
        <f t="shared" si="285"/>
        <v>1.1100000000000001</v>
      </c>
      <c r="AB893" s="182"/>
    </row>
    <row r="894" spans="1:28" s="75" customFormat="1">
      <c r="A894" s="181" t="str">
        <f t="shared" si="227"/>
        <v>NMED</v>
      </c>
      <c r="B894" s="366" t="str">
        <f t="shared" ref="B894:B957" si="286">LEFT(C894,2)</f>
        <v>35</v>
      </c>
      <c r="C894" s="181" t="str">
        <f t="shared" si="228"/>
        <v>3504502</v>
      </c>
      <c r="D894" s="181" t="str">
        <f>VLOOKUP(C894,fips_xref!$A$5:$B$16,2,FALSE)</f>
        <v>San Juan_NonTribal</v>
      </c>
      <c r="E894" s="181" t="str">
        <f t="shared" ref="E894:AA894" si="287">E254</f>
        <v>045</v>
      </c>
      <c r="F894" s="181">
        <f t="shared" si="287"/>
        <v>1147</v>
      </c>
      <c r="G894" s="181" t="str">
        <f t="shared" si="287"/>
        <v>EQPT</v>
      </c>
      <c r="H894" s="181">
        <f t="shared" si="287"/>
        <v>10</v>
      </c>
      <c r="I894" s="181" t="str">
        <f t="shared" si="287"/>
        <v>Cooper Bessemer GMV10-TF</v>
      </c>
      <c r="J894" s="181">
        <f t="shared" si="287"/>
        <v>36.732221000000003</v>
      </c>
      <c r="K894" s="181">
        <f t="shared" si="287"/>
        <v>-107.961759</v>
      </c>
      <c r="L894" s="181" t="str">
        <f t="shared" si="287"/>
        <v>Blanco Compressor Station A</v>
      </c>
      <c r="M894" s="181"/>
      <c r="N894" s="181">
        <f t="shared" si="287"/>
        <v>9.1440000534057599</v>
      </c>
      <c r="O894" s="181">
        <f t="shared" si="287"/>
        <v>616.47998046875</v>
      </c>
      <c r="P894" s="181">
        <f t="shared" si="287"/>
        <v>30.4799995422363</v>
      </c>
      <c r="Q894" s="181">
        <f t="shared" si="287"/>
        <v>0.40538400000000002</v>
      </c>
      <c r="R894" s="181" t="str">
        <f t="shared" si="287"/>
        <v>Vertical</v>
      </c>
      <c r="S894" s="181">
        <f t="shared" si="287"/>
        <v>0</v>
      </c>
      <c r="T894" s="181">
        <f t="shared" si="287"/>
        <v>1705.39978027344</v>
      </c>
      <c r="U894" s="181" t="str">
        <f t="shared" si="287"/>
        <v>4922</v>
      </c>
      <c r="V894" s="181" t="str">
        <f t="shared" si="287"/>
        <v>20200252</v>
      </c>
      <c r="W894" s="360">
        <f t="shared" si="287"/>
        <v>32.729999999999997</v>
      </c>
      <c r="X894" s="355">
        <f t="shared" si="287"/>
        <v>1.33</v>
      </c>
      <c r="Y894" s="355">
        <f t="shared" si="287"/>
        <v>4.2300000000000004</v>
      </c>
      <c r="Z894" s="355">
        <f t="shared" si="287"/>
        <v>0.01</v>
      </c>
      <c r="AA894" s="361">
        <f t="shared" si="287"/>
        <v>0.6</v>
      </c>
      <c r="AB894" s="182"/>
    </row>
    <row r="895" spans="1:28" s="75" customFormat="1">
      <c r="A895" s="181" t="str">
        <f t="shared" si="227"/>
        <v>NMED</v>
      </c>
      <c r="B895" s="366" t="str">
        <f t="shared" si="286"/>
        <v>35</v>
      </c>
      <c r="C895" s="181" t="str">
        <f t="shared" si="228"/>
        <v>3504502</v>
      </c>
      <c r="D895" s="181" t="str">
        <f>VLOOKUP(C895,fips_xref!$A$5:$B$16,2,FALSE)</f>
        <v>San Juan_NonTribal</v>
      </c>
      <c r="E895" s="181" t="str">
        <f t="shared" ref="E895:AA895" si="288">E255</f>
        <v>045</v>
      </c>
      <c r="F895" s="181">
        <f t="shared" si="288"/>
        <v>1147</v>
      </c>
      <c r="G895" s="181" t="str">
        <f t="shared" si="288"/>
        <v>EQPT</v>
      </c>
      <c r="H895" s="181">
        <f t="shared" si="288"/>
        <v>11</v>
      </c>
      <c r="I895" s="181" t="str">
        <f t="shared" si="288"/>
        <v>Cooper Bessemer GMV10-TF</v>
      </c>
      <c r="J895" s="181">
        <f t="shared" si="288"/>
        <v>36.732221000000003</v>
      </c>
      <c r="K895" s="181">
        <f t="shared" si="288"/>
        <v>-107.961759</v>
      </c>
      <c r="L895" s="181" t="str">
        <f t="shared" si="288"/>
        <v>Blanco Compressor Station A</v>
      </c>
      <c r="M895" s="181"/>
      <c r="N895" s="181">
        <f t="shared" si="288"/>
        <v>9.1440000534057599</v>
      </c>
      <c r="O895" s="181">
        <f t="shared" si="288"/>
        <v>616.47998046875</v>
      </c>
      <c r="P895" s="181">
        <f t="shared" si="288"/>
        <v>30.4799995422363</v>
      </c>
      <c r="Q895" s="181">
        <f t="shared" si="288"/>
        <v>0.40538400000000002</v>
      </c>
      <c r="R895" s="181" t="str">
        <f t="shared" si="288"/>
        <v>Vertical</v>
      </c>
      <c r="S895" s="181">
        <f t="shared" si="288"/>
        <v>0</v>
      </c>
      <c r="T895" s="181">
        <f t="shared" si="288"/>
        <v>1705.39978027344</v>
      </c>
      <c r="U895" s="181" t="str">
        <f t="shared" si="288"/>
        <v>4922</v>
      </c>
      <c r="V895" s="181" t="str">
        <f t="shared" si="288"/>
        <v>20200252</v>
      </c>
      <c r="W895" s="360">
        <f t="shared" si="288"/>
        <v>40.31</v>
      </c>
      <c r="X895" s="355">
        <f t="shared" si="288"/>
        <v>1.64</v>
      </c>
      <c r="Y895" s="355">
        <f t="shared" si="288"/>
        <v>5.21</v>
      </c>
      <c r="Z895" s="355">
        <f t="shared" si="288"/>
        <v>0.01</v>
      </c>
      <c r="AA895" s="361">
        <f t="shared" si="288"/>
        <v>0.73</v>
      </c>
      <c r="AB895" s="182"/>
    </row>
    <row r="896" spans="1:28" s="75" customFormat="1">
      <c r="A896" s="181" t="str">
        <f t="shared" si="227"/>
        <v>NMED</v>
      </c>
      <c r="B896" s="366" t="str">
        <f t="shared" si="286"/>
        <v>35</v>
      </c>
      <c r="C896" s="181" t="str">
        <f t="shared" si="228"/>
        <v>3504502</v>
      </c>
      <c r="D896" s="181" t="str">
        <f>VLOOKUP(C896,fips_xref!$A$5:$B$16,2,FALSE)</f>
        <v>San Juan_NonTribal</v>
      </c>
      <c r="E896" s="181" t="str">
        <f t="shared" ref="E896:AA896" si="289">E256</f>
        <v>045</v>
      </c>
      <c r="F896" s="181">
        <f t="shared" si="289"/>
        <v>1147</v>
      </c>
      <c r="G896" s="181" t="str">
        <f t="shared" si="289"/>
        <v>EQPT</v>
      </c>
      <c r="H896" s="181">
        <f t="shared" si="289"/>
        <v>12</v>
      </c>
      <c r="I896" s="181" t="str">
        <f t="shared" si="289"/>
        <v>Cooper Bessemer GMV10-TF</v>
      </c>
      <c r="J896" s="181">
        <f t="shared" si="289"/>
        <v>36.732221000000003</v>
      </c>
      <c r="K896" s="181">
        <f t="shared" si="289"/>
        <v>-107.961759</v>
      </c>
      <c r="L896" s="181" t="str">
        <f t="shared" si="289"/>
        <v>Blanco Compressor Station A</v>
      </c>
      <c r="M896" s="181"/>
      <c r="N896" s="181">
        <f t="shared" si="289"/>
        <v>9.1440000534057599</v>
      </c>
      <c r="O896" s="181">
        <f t="shared" si="289"/>
        <v>616.47998046875</v>
      </c>
      <c r="P896" s="181">
        <f t="shared" si="289"/>
        <v>30.4799995422363</v>
      </c>
      <c r="Q896" s="181">
        <f t="shared" si="289"/>
        <v>0.40538400000000002</v>
      </c>
      <c r="R896" s="181" t="str">
        <f t="shared" si="289"/>
        <v>Vertical</v>
      </c>
      <c r="S896" s="181">
        <f t="shared" si="289"/>
        <v>0</v>
      </c>
      <c r="T896" s="181">
        <f t="shared" si="289"/>
        <v>1705.39978027344</v>
      </c>
      <c r="U896" s="181" t="str">
        <f t="shared" si="289"/>
        <v>4922</v>
      </c>
      <c r="V896" s="181" t="str">
        <f t="shared" si="289"/>
        <v>20200252</v>
      </c>
      <c r="W896" s="360">
        <f t="shared" si="289"/>
        <v>38.909999999999997</v>
      </c>
      <c r="X896" s="355">
        <f t="shared" si="289"/>
        <v>1.58</v>
      </c>
      <c r="Y896" s="355">
        <f t="shared" si="289"/>
        <v>5.03</v>
      </c>
      <c r="Z896" s="355">
        <f t="shared" si="289"/>
        <v>0.01</v>
      </c>
      <c r="AA896" s="361">
        <f t="shared" si="289"/>
        <v>0.7</v>
      </c>
      <c r="AB896" s="182"/>
    </row>
    <row r="897" spans="1:28" s="75" customFormat="1">
      <c r="A897" s="181" t="str">
        <f t="shared" si="227"/>
        <v>NMED</v>
      </c>
      <c r="B897" s="366" t="str">
        <f t="shared" si="286"/>
        <v>35</v>
      </c>
      <c r="C897" s="181" t="str">
        <f t="shared" si="228"/>
        <v>3504502</v>
      </c>
      <c r="D897" s="181" t="str">
        <f>VLOOKUP(C897,fips_xref!$A$5:$B$16,2,FALSE)</f>
        <v>San Juan_NonTribal</v>
      </c>
      <c r="E897" s="181" t="str">
        <f t="shared" ref="E897:AA897" si="290">E257</f>
        <v>045</v>
      </c>
      <c r="F897" s="181">
        <f t="shared" si="290"/>
        <v>1147</v>
      </c>
      <c r="G897" s="181" t="str">
        <f t="shared" si="290"/>
        <v>EQPT</v>
      </c>
      <c r="H897" s="181">
        <f t="shared" si="290"/>
        <v>13</v>
      </c>
      <c r="I897" s="181" t="str">
        <f t="shared" si="290"/>
        <v>Cooper Bessemer GMV10-TF</v>
      </c>
      <c r="J897" s="181">
        <f t="shared" si="290"/>
        <v>36.732221000000003</v>
      </c>
      <c r="K897" s="181">
        <f t="shared" si="290"/>
        <v>-107.961759</v>
      </c>
      <c r="L897" s="181" t="str">
        <f t="shared" si="290"/>
        <v>Blanco Compressor Station A</v>
      </c>
      <c r="M897" s="181"/>
      <c r="N897" s="181">
        <f t="shared" si="290"/>
        <v>9.1440000534057599</v>
      </c>
      <c r="O897" s="181">
        <f t="shared" si="290"/>
        <v>616.47998046875</v>
      </c>
      <c r="P897" s="181">
        <f t="shared" si="290"/>
        <v>30.4799995422363</v>
      </c>
      <c r="Q897" s="181">
        <f t="shared" si="290"/>
        <v>0.40538400000000002</v>
      </c>
      <c r="R897" s="181" t="str">
        <f t="shared" si="290"/>
        <v>Vertical</v>
      </c>
      <c r="S897" s="181">
        <f t="shared" si="290"/>
        <v>0</v>
      </c>
      <c r="T897" s="181">
        <f t="shared" si="290"/>
        <v>1705.39978027344</v>
      </c>
      <c r="U897" s="181" t="str">
        <f t="shared" si="290"/>
        <v>4922</v>
      </c>
      <c r="V897" s="181" t="str">
        <f t="shared" si="290"/>
        <v>20200252</v>
      </c>
      <c r="W897" s="360">
        <f t="shared" si="290"/>
        <v>33.71</v>
      </c>
      <c r="X897" s="355">
        <f t="shared" si="290"/>
        <v>1.37</v>
      </c>
      <c r="Y897" s="355">
        <f t="shared" si="290"/>
        <v>4.3499999999999996</v>
      </c>
      <c r="Z897" s="355">
        <f t="shared" si="290"/>
        <v>0.01</v>
      </c>
      <c r="AA897" s="361">
        <f t="shared" si="290"/>
        <v>0.6</v>
      </c>
      <c r="AB897" s="182"/>
    </row>
    <row r="898" spans="1:28" s="75" customFormat="1">
      <c r="A898" s="181" t="str">
        <f t="shared" si="227"/>
        <v>NMED</v>
      </c>
      <c r="B898" s="366" t="str">
        <f t="shared" si="286"/>
        <v>35</v>
      </c>
      <c r="C898" s="181" t="str">
        <f t="shared" si="228"/>
        <v>3504502</v>
      </c>
      <c r="D898" s="181" t="str">
        <f>VLOOKUP(C898,fips_xref!$A$5:$B$16,2,FALSE)</f>
        <v>San Juan_NonTribal</v>
      </c>
      <c r="E898" s="181" t="str">
        <f t="shared" ref="E898:AA898" si="291">E258</f>
        <v>045</v>
      </c>
      <c r="F898" s="181">
        <f t="shared" si="291"/>
        <v>1147</v>
      </c>
      <c r="G898" s="181" t="str">
        <f t="shared" si="291"/>
        <v>EQPT</v>
      </c>
      <c r="H898" s="181">
        <f t="shared" si="291"/>
        <v>14</v>
      </c>
      <c r="I898" s="181" t="str">
        <f t="shared" si="291"/>
        <v>Cooper Bessemer GMV10-TF</v>
      </c>
      <c r="J898" s="181">
        <f t="shared" si="291"/>
        <v>36.732221000000003</v>
      </c>
      <c r="K898" s="181">
        <f t="shared" si="291"/>
        <v>-107.961759</v>
      </c>
      <c r="L898" s="181" t="str">
        <f t="shared" si="291"/>
        <v>Blanco Compressor Station A</v>
      </c>
      <c r="M898" s="181"/>
      <c r="N898" s="181">
        <f t="shared" si="291"/>
        <v>9.1440000534057599</v>
      </c>
      <c r="O898" s="181">
        <f t="shared" si="291"/>
        <v>616.47998046875</v>
      </c>
      <c r="P898" s="181">
        <f t="shared" si="291"/>
        <v>30.4799995422363</v>
      </c>
      <c r="Q898" s="181">
        <f t="shared" si="291"/>
        <v>0.40538400000000002</v>
      </c>
      <c r="R898" s="181" t="str">
        <f t="shared" si="291"/>
        <v>Vertical</v>
      </c>
      <c r="S898" s="181">
        <f t="shared" si="291"/>
        <v>0</v>
      </c>
      <c r="T898" s="181">
        <f t="shared" si="291"/>
        <v>1705.39978027344</v>
      </c>
      <c r="U898" s="181" t="str">
        <f t="shared" si="291"/>
        <v>4922</v>
      </c>
      <c r="V898" s="181" t="str">
        <f t="shared" si="291"/>
        <v>20200252</v>
      </c>
      <c r="W898" s="360">
        <f t="shared" si="291"/>
        <v>84.2</v>
      </c>
      <c r="X898" s="355">
        <f t="shared" si="291"/>
        <v>3.42</v>
      </c>
      <c r="Y898" s="355">
        <f t="shared" si="291"/>
        <v>10.88</v>
      </c>
      <c r="Z898" s="355">
        <f t="shared" si="291"/>
        <v>0.02</v>
      </c>
      <c r="AA898" s="361">
        <f t="shared" si="291"/>
        <v>1.56</v>
      </c>
      <c r="AB898" s="182"/>
    </row>
    <row r="899" spans="1:28" s="75" customFormat="1" ht="26.4">
      <c r="A899" s="181" t="str">
        <f t="shared" si="227"/>
        <v>NMED</v>
      </c>
      <c r="B899" s="366" t="str">
        <f t="shared" si="286"/>
        <v>35</v>
      </c>
      <c r="C899" s="181" t="str">
        <f t="shared" si="228"/>
        <v>3504502</v>
      </c>
      <c r="D899" s="181" t="str">
        <f>VLOOKUP(C899,fips_xref!$A$5:$B$16,2,FALSE)</f>
        <v>San Juan_NonTribal</v>
      </c>
      <c r="E899" s="181" t="str">
        <f t="shared" ref="E899:AA899" si="292">E259</f>
        <v>045</v>
      </c>
      <c r="F899" s="181">
        <f t="shared" si="292"/>
        <v>1147</v>
      </c>
      <c r="G899" s="181" t="str">
        <f t="shared" si="292"/>
        <v>EQPT</v>
      </c>
      <c r="H899" s="181">
        <f t="shared" si="292"/>
        <v>31</v>
      </c>
      <c r="I899" s="181" t="str">
        <f t="shared" si="292"/>
        <v>Not part of this facility-Emergency Flare/Scrubber Blowdown</v>
      </c>
      <c r="J899" s="181">
        <f t="shared" si="292"/>
        <v>36.732221000000003</v>
      </c>
      <c r="K899" s="181">
        <f t="shared" si="292"/>
        <v>-107.961759</v>
      </c>
      <c r="L899" s="181" t="str">
        <f t="shared" si="292"/>
        <v>Blanco Compressor Station A</v>
      </c>
      <c r="M899" s="181"/>
      <c r="N899" s="181">
        <f t="shared" si="292"/>
        <v>0</v>
      </c>
      <c r="O899" s="181">
        <f t="shared" si="292"/>
        <v>0</v>
      </c>
      <c r="P899" s="181">
        <f t="shared" si="292"/>
        <v>0</v>
      </c>
      <c r="Q899" s="181">
        <f t="shared" si="292"/>
        <v>0</v>
      </c>
      <c r="R899" s="181">
        <f t="shared" si="292"/>
        <v>0</v>
      </c>
      <c r="S899" s="181">
        <f t="shared" si="292"/>
        <v>0</v>
      </c>
      <c r="T899" s="181">
        <f t="shared" si="292"/>
        <v>1705.39978027344</v>
      </c>
      <c r="U899" s="181" t="str">
        <f t="shared" si="292"/>
        <v>4922</v>
      </c>
      <c r="V899" s="181" t="str">
        <f t="shared" si="292"/>
        <v>31000205</v>
      </c>
      <c r="W899" s="360">
        <f t="shared" si="292"/>
        <v>0</v>
      </c>
      <c r="X899" s="355">
        <f t="shared" si="292"/>
        <v>4.0000000000000001E-3</v>
      </c>
      <c r="Y899" s="355">
        <f t="shared" si="292"/>
        <v>0</v>
      </c>
      <c r="Z899" s="355">
        <f t="shared" si="292"/>
        <v>0</v>
      </c>
      <c r="AA899" s="361">
        <f t="shared" si="292"/>
        <v>0</v>
      </c>
      <c r="AB899" s="182"/>
    </row>
    <row r="900" spans="1:28" s="75" customFormat="1">
      <c r="A900" s="181" t="str">
        <f t="shared" si="227"/>
        <v>NMED</v>
      </c>
      <c r="B900" s="366" t="str">
        <f t="shared" si="286"/>
        <v>35</v>
      </c>
      <c r="C900" s="181" t="str">
        <f t="shared" si="228"/>
        <v>3504502</v>
      </c>
      <c r="D900" s="181" t="str">
        <f>VLOOKUP(C900,fips_xref!$A$5:$B$16,2,FALSE)</f>
        <v>San Juan_NonTribal</v>
      </c>
      <c r="E900" s="181" t="str">
        <f t="shared" ref="E900:AA900" si="293">E260</f>
        <v>045</v>
      </c>
      <c r="F900" s="181">
        <f t="shared" si="293"/>
        <v>1147</v>
      </c>
      <c r="G900" s="181" t="str">
        <f t="shared" si="293"/>
        <v>RPNT</v>
      </c>
      <c r="H900" s="181">
        <f t="shared" si="293"/>
        <v>1</v>
      </c>
      <c r="I900" s="181" t="str">
        <f t="shared" si="293"/>
        <v>Plant Fugitive Emissions</v>
      </c>
      <c r="J900" s="181">
        <f t="shared" si="293"/>
        <v>36.732225999999997</v>
      </c>
      <c r="K900" s="181">
        <f t="shared" si="293"/>
        <v>-107.9627</v>
      </c>
      <c r="L900" s="181" t="str">
        <f t="shared" si="293"/>
        <v>Blanco Compressor Station A</v>
      </c>
      <c r="M900" s="181"/>
      <c r="N900" s="181">
        <f t="shared" si="293"/>
        <v>0</v>
      </c>
      <c r="O900" s="181">
        <f t="shared" si="293"/>
        <v>0</v>
      </c>
      <c r="P900" s="181">
        <f t="shared" si="293"/>
        <v>0</v>
      </c>
      <c r="Q900" s="181">
        <f t="shared" si="293"/>
        <v>0</v>
      </c>
      <c r="R900" s="181">
        <f t="shared" si="293"/>
        <v>0</v>
      </c>
      <c r="S900" s="181">
        <f t="shared" si="293"/>
        <v>0</v>
      </c>
      <c r="T900" s="181">
        <f t="shared" si="293"/>
        <v>1705.66491699219</v>
      </c>
      <c r="U900" s="181" t="str">
        <f t="shared" si="293"/>
        <v>4922</v>
      </c>
      <c r="V900" s="181" t="str">
        <f t="shared" si="293"/>
        <v>31088811</v>
      </c>
      <c r="W900" s="360">
        <f t="shared" si="293"/>
        <v>0</v>
      </c>
      <c r="X900" s="355">
        <f t="shared" si="293"/>
        <v>1.06</v>
      </c>
      <c r="Y900" s="355">
        <f t="shared" si="293"/>
        <v>0</v>
      </c>
      <c r="Z900" s="355">
        <f t="shared" si="293"/>
        <v>0</v>
      </c>
      <c r="AA900" s="361">
        <f t="shared" si="293"/>
        <v>0</v>
      </c>
      <c r="AB900" s="182"/>
    </row>
    <row r="901" spans="1:28" s="75" customFormat="1">
      <c r="A901" s="181" t="str">
        <f t="shared" ref="A901:A964" si="294">A261</f>
        <v>NMED</v>
      </c>
      <c r="B901" s="366" t="str">
        <f t="shared" si="286"/>
        <v>35</v>
      </c>
      <c r="C901" s="181" t="str">
        <f t="shared" ref="C901:C964" si="295">C261&amp;"02"</f>
        <v>3504502</v>
      </c>
      <c r="D901" s="181" t="str">
        <f>VLOOKUP(C901,fips_xref!$A$5:$B$16,2,FALSE)</f>
        <v>San Juan_NonTribal</v>
      </c>
      <c r="E901" s="181" t="str">
        <f t="shared" ref="E901:AA901" si="296">E261</f>
        <v>045</v>
      </c>
      <c r="F901" s="181">
        <f t="shared" si="296"/>
        <v>1148</v>
      </c>
      <c r="G901" s="181" t="str">
        <f t="shared" si="296"/>
        <v>CONT</v>
      </c>
      <c r="H901" s="181">
        <f t="shared" si="296"/>
        <v>5</v>
      </c>
      <c r="I901" s="181" t="str">
        <f t="shared" si="296"/>
        <v>Inlet and Emergency Flare</v>
      </c>
      <c r="J901" s="181">
        <f t="shared" si="296"/>
        <v>36.483055999999998</v>
      </c>
      <c r="K901" s="181">
        <f t="shared" si="296"/>
        <v>-108.119722</v>
      </c>
      <c r="L901" s="181" t="str">
        <f t="shared" si="296"/>
        <v>Chaco Gas Plant</v>
      </c>
      <c r="M901" s="181"/>
      <c r="N901" s="181">
        <f t="shared" si="296"/>
        <v>7.6199998855590803</v>
      </c>
      <c r="O901" s="181">
        <f t="shared" si="296"/>
        <v>1273.15002441406</v>
      </c>
      <c r="P901" s="181">
        <f t="shared" si="296"/>
        <v>19.994880676269499</v>
      </c>
      <c r="Q901" s="181">
        <f t="shared" si="296"/>
        <v>0.35356799999999999</v>
      </c>
      <c r="R901" s="181" t="str">
        <f t="shared" si="296"/>
        <v>Vertical</v>
      </c>
      <c r="S901" s="181">
        <f t="shared" si="296"/>
        <v>0</v>
      </c>
      <c r="T901" s="181">
        <f t="shared" si="296"/>
        <v>1835.66394042969</v>
      </c>
      <c r="U901" s="181" t="str">
        <f t="shared" si="296"/>
        <v>1311</v>
      </c>
      <c r="V901" s="181" t="str">
        <f t="shared" si="296"/>
        <v>31000205</v>
      </c>
      <c r="W901" s="360">
        <f t="shared" si="296"/>
        <v>2.3490000000000002</v>
      </c>
      <c r="X901" s="355">
        <f t="shared" si="296"/>
        <v>3.726</v>
      </c>
      <c r="Y901" s="355">
        <f t="shared" si="296"/>
        <v>20.143000000000001</v>
      </c>
      <c r="Z901" s="355">
        <f t="shared" si="296"/>
        <v>0.02</v>
      </c>
      <c r="AA901" s="361">
        <f t="shared" si="296"/>
        <v>0</v>
      </c>
      <c r="AB901" s="182"/>
    </row>
    <row r="902" spans="1:28" s="75" customFormat="1">
      <c r="A902" s="181" t="str">
        <f t="shared" si="294"/>
        <v>NMED</v>
      </c>
      <c r="B902" s="366" t="str">
        <f t="shared" si="286"/>
        <v>35</v>
      </c>
      <c r="C902" s="181" t="str">
        <f t="shared" si="295"/>
        <v>3504502</v>
      </c>
      <c r="D902" s="181" t="str">
        <f>VLOOKUP(C902,fips_xref!$A$5:$B$16,2,FALSE)</f>
        <v>San Juan_NonTribal</v>
      </c>
      <c r="E902" s="181" t="str">
        <f t="shared" ref="E902:AA902" si="297">E262</f>
        <v>045</v>
      </c>
      <c r="F902" s="181">
        <f t="shared" si="297"/>
        <v>1148</v>
      </c>
      <c r="G902" s="181" t="str">
        <f t="shared" si="297"/>
        <v>CONT</v>
      </c>
      <c r="H902" s="181">
        <f t="shared" si="297"/>
        <v>7</v>
      </c>
      <c r="I902" s="181" t="str">
        <f t="shared" si="297"/>
        <v>Emergency and Cryogenic Flare</v>
      </c>
      <c r="J902" s="181">
        <f t="shared" si="297"/>
        <v>36.483021999999998</v>
      </c>
      <c r="K902" s="181">
        <f t="shared" si="297"/>
        <v>-108.12004899999999</v>
      </c>
      <c r="L902" s="181" t="str">
        <f t="shared" si="297"/>
        <v>Chaco Gas Plant</v>
      </c>
      <c r="M902" s="181"/>
      <c r="N902" s="181">
        <f t="shared" si="297"/>
        <v>39.624000549316399</v>
      </c>
      <c r="O902" s="181">
        <f t="shared" si="297"/>
        <v>1273.15002441406</v>
      </c>
      <c r="P902" s="181">
        <f t="shared" si="297"/>
        <v>19.994880676269499</v>
      </c>
      <c r="Q902" s="181">
        <f t="shared" si="297"/>
        <v>0.15240000000000001</v>
      </c>
      <c r="R902" s="181" t="str">
        <f t="shared" si="297"/>
        <v>Vertical</v>
      </c>
      <c r="S902" s="181">
        <f t="shared" si="297"/>
        <v>0</v>
      </c>
      <c r="T902" s="181">
        <f t="shared" si="297"/>
        <v>1835.30004882813</v>
      </c>
      <c r="U902" s="181" t="str">
        <f t="shared" si="297"/>
        <v>1311</v>
      </c>
      <c r="V902" s="181" t="str">
        <f t="shared" si="297"/>
        <v>31000205</v>
      </c>
      <c r="W902" s="360">
        <f t="shared" si="297"/>
        <v>13.901</v>
      </c>
      <c r="X902" s="355">
        <f t="shared" si="297"/>
        <v>21.858000000000001</v>
      </c>
      <c r="Y902" s="355">
        <f t="shared" si="297"/>
        <v>27.751999999999999</v>
      </c>
      <c r="Z902" s="355">
        <f t="shared" si="297"/>
        <v>0</v>
      </c>
      <c r="AA902" s="361">
        <f t="shared" si="297"/>
        <v>0</v>
      </c>
      <c r="AB902" s="182"/>
    </row>
    <row r="903" spans="1:28" s="75" customFormat="1" ht="26.4">
      <c r="A903" s="181" t="str">
        <f t="shared" si="294"/>
        <v>NMED</v>
      </c>
      <c r="B903" s="366" t="str">
        <f t="shared" si="286"/>
        <v>35</v>
      </c>
      <c r="C903" s="181" t="str">
        <f t="shared" si="295"/>
        <v>3504502</v>
      </c>
      <c r="D903" s="181" t="str">
        <f>VLOOKUP(C903,fips_xref!$A$5:$B$16,2,FALSE)</f>
        <v>San Juan_NonTribal</v>
      </c>
      <c r="E903" s="181" t="str">
        <f t="shared" ref="E903:AA903" si="298">E263</f>
        <v>045</v>
      </c>
      <c r="F903" s="181">
        <f t="shared" si="298"/>
        <v>1148</v>
      </c>
      <c r="G903" s="181" t="str">
        <f t="shared" si="298"/>
        <v>EQPT</v>
      </c>
      <c r="H903" s="181">
        <f t="shared" si="298"/>
        <v>2</v>
      </c>
      <c r="I903" s="181" t="str">
        <f t="shared" si="298"/>
        <v>C2 GE Frame 5 Compressor Turbine</v>
      </c>
      <c r="J903" s="181">
        <f t="shared" si="298"/>
        <v>36.483021999999998</v>
      </c>
      <c r="K903" s="181">
        <f t="shared" si="298"/>
        <v>-108.12004899999999</v>
      </c>
      <c r="L903" s="181" t="str">
        <f t="shared" si="298"/>
        <v>Chaco Gas Plant</v>
      </c>
      <c r="M903" s="181"/>
      <c r="N903" s="181">
        <f t="shared" si="298"/>
        <v>12.283439636230501</v>
      </c>
      <c r="O903" s="181">
        <f t="shared" si="298"/>
        <v>680.92999267578102</v>
      </c>
      <c r="P903" s="181">
        <f t="shared" si="298"/>
        <v>49.072799682617202</v>
      </c>
      <c r="Q903" s="181">
        <f t="shared" si="298"/>
        <v>2.176272</v>
      </c>
      <c r="R903" s="181" t="str">
        <f t="shared" si="298"/>
        <v>Vertical</v>
      </c>
      <c r="S903" s="181">
        <f t="shared" si="298"/>
        <v>0</v>
      </c>
      <c r="T903" s="181">
        <f t="shared" si="298"/>
        <v>1835.30004882813</v>
      </c>
      <c r="U903" s="181" t="str">
        <f t="shared" si="298"/>
        <v>1311</v>
      </c>
      <c r="V903" s="181" t="str">
        <f t="shared" si="298"/>
        <v>20200201</v>
      </c>
      <c r="W903" s="360">
        <f t="shared" si="298"/>
        <v>336.53</v>
      </c>
      <c r="X903" s="355">
        <f t="shared" si="298"/>
        <v>3.0139999999999998</v>
      </c>
      <c r="Y903" s="355">
        <f t="shared" si="298"/>
        <v>135.04</v>
      </c>
      <c r="Z903" s="355">
        <f t="shared" si="298"/>
        <v>2.9430000000000001</v>
      </c>
      <c r="AA903" s="361">
        <f t="shared" si="298"/>
        <v>5.7119999999999997</v>
      </c>
      <c r="AB903" s="182"/>
    </row>
    <row r="904" spans="1:28" s="75" customFormat="1">
      <c r="A904" s="181" t="str">
        <f t="shared" si="294"/>
        <v>NMED</v>
      </c>
      <c r="B904" s="366" t="str">
        <f t="shared" si="286"/>
        <v>35</v>
      </c>
      <c r="C904" s="181" t="str">
        <f t="shared" si="295"/>
        <v>3504502</v>
      </c>
      <c r="D904" s="181" t="str">
        <f>VLOOKUP(C904,fips_xref!$A$5:$B$16,2,FALSE)</f>
        <v>San Juan_NonTribal</v>
      </c>
      <c r="E904" s="181" t="str">
        <f t="shared" ref="E904:AA904" si="299">E264</f>
        <v>045</v>
      </c>
      <c r="F904" s="181">
        <f t="shared" si="299"/>
        <v>1148</v>
      </c>
      <c r="G904" s="181" t="str">
        <f t="shared" si="299"/>
        <v>EQPT</v>
      </c>
      <c r="H904" s="181">
        <f t="shared" si="299"/>
        <v>16</v>
      </c>
      <c r="I904" s="181" t="str">
        <f t="shared" si="299"/>
        <v>Clark TLA-10 compressor engine</v>
      </c>
      <c r="J904" s="181">
        <f t="shared" si="299"/>
        <v>36.481599000000003</v>
      </c>
      <c r="K904" s="181">
        <f t="shared" si="299"/>
        <v>-108.121285</v>
      </c>
      <c r="L904" s="181" t="str">
        <f t="shared" si="299"/>
        <v>Chaco Gas Plant</v>
      </c>
      <c r="M904" s="181"/>
      <c r="N904" s="181">
        <f t="shared" si="299"/>
        <v>10.668000221252401</v>
      </c>
      <c r="O904" s="181">
        <f t="shared" si="299"/>
        <v>612.59002685546898</v>
      </c>
      <c r="P904" s="181">
        <f t="shared" si="299"/>
        <v>39.319198608398402</v>
      </c>
      <c r="Q904" s="181">
        <f t="shared" si="299"/>
        <v>0.74371200000000004</v>
      </c>
      <c r="R904" s="181" t="str">
        <f t="shared" si="299"/>
        <v>Vertical</v>
      </c>
      <c r="S904" s="181">
        <f t="shared" si="299"/>
        <v>0</v>
      </c>
      <c r="T904" s="181">
        <f t="shared" si="299"/>
        <v>1835.17700195313</v>
      </c>
      <c r="U904" s="181" t="str">
        <f t="shared" si="299"/>
        <v>1311</v>
      </c>
      <c r="V904" s="181" t="str">
        <f t="shared" si="299"/>
        <v>20200252</v>
      </c>
      <c r="W904" s="360">
        <f t="shared" si="299"/>
        <v>139.65700000000001</v>
      </c>
      <c r="X904" s="355">
        <f t="shared" si="299"/>
        <v>6.9690000000000003</v>
      </c>
      <c r="Y904" s="355">
        <f t="shared" si="299"/>
        <v>48.332000000000001</v>
      </c>
      <c r="Z904" s="355">
        <f t="shared" si="299"/>
        <v>4.9000000000000002E-2</v>
      </c>
      <c r="AA904" s="361">
        <f t="shared" si="299"/>
        <v>4.0590000000000002</v>
      </c>
      <c r="AB904" s="182"/>
    </row>
    <row r="905" spans="1:28" s="75" customFormat="1">
      <c r="A905" s="181" t="str">
        <f t="shared" si="294"/>
        <v>NMED</v>
      </c>
      <c r="B905" s="366" t="str">
        <f t="shared" si="286"/>
        <v>35</v>
      </c>
      <c r="C905" s="181" t="str">
        <f t="shared" si="295"/>
        <v>3504502</v>
      </c>
      <c r="D905" s="181" t="str">
        <f>VLOOKUP(C905,fips_xref!$A$5:$B$16,2,FALSE)</f>
        <v>San Juan_NonTribal</v>
      </c>
      <c r="E905" s="181" t="str">
        <f t="shared" ref="E905:AA905" si="300">E265</f>
        <v>045</v>
      </c>
      <c r="F905" s="181">
        <f t="shared" si="300"/>
        <v>1148</v>
      </c>
      <c r="G905" s="181" t="str">
        <f t="shared" si="300"/>
        <v>EQPT</v>
      </c>
      <c r="H905" s="181">
        <f t="shared" si="300"/>
        <v>30</v>
      </c>
      <c r="I905" s="181" t="str">
        <f t="shared" si="300"/>
        <v>Solar Mars T-15000 Turbine</v>
      </c>
      <c r="J905" s="181">
        <f t="shared" si="300"/>
        <v>36.481298000000002</v>
      </c>
      <c r="K905" s="181">
        <f t="shared" si="300"/>
        <v>-108.118326</v>
      </c>
      <c r="L905" s="181" t="str">
        <f t="shared" si="300"/>
        <v>Chaco Gas Plant</v>
      </c>
      <c r="M905" s="181"/>
      <c r="N905" s="181">
        <f t="shared" si="300"/>
        <v>15.2399997711182</v>
      </c>
      <c r="O905" s="181">
        <f t="shared" si="300"/>
        <v>759.260009765625</v>
      </c>
      <c r="P905" s="181">
        <f t="shared" si="300"/>
        <v>28.955999374389599</v>
      </c>
      <c r="Q905" s="181">
        <f t="shared" si="300"/>
        <v>2.286</v>
      </c>
      <c r="R905" s="181" t="str">
        <f t="shared" si="300"/>
        <v>Vertical</v>
      </c>
      <c r="S905" s="181">
        <f t="shared" si="300"/>
        <v>0</v>
      </c>
      <c r="T905" s="181">
        <f t="shared" si="300"/>
        <v>1837.89282226563</v>
      </c>
      <c r="U905" s="181" t="str">
        <f t="shared" si="300"/>
        <v>1311</v>
      </c>
      <c r="V905" s="181" t="str">
        <f t="shared" si="300"/>
        <v>20200201</v>
      </c>
      <c r="W905" s="360">
        <f t="shared" si="300"/>
        <v>320.19200000000001</v>
      </c>
      <c r="X905" s="355">
        <f t="shared" si="300"/>
        <v>0.96699999999999997</v>
      </c>
      <c r="Y905" s="355">
        <f t="shared" si="300"/>
        <v>9.9589999999999996</v>
      </c>
      <c r="Z905" s="355">
        <f t="shared" si="300"/>
        <v>0.28699999999999998</v>
      </c>
      <c r="AA905" s="361">
        <f t="shared" si="300"/>
        <v>3.2170000000000001</v>
      </c>
      <c r="AB905" s="182"/>
    </row>
    <row r="906" spans="1:28" s="75" customFormat="1">
      <c r="A906" s="181" t="str">
        <f t="shared" si="294"/>
        <v>NMED</v>
      </c>
      <c r="B906" s="366" t="str">
        <f t="shared" si="286"/>
        <v>35</v>
      </c>
      <c r="C906" s="181" t="str">
        <f t="shared" si="295"/>
        <v>3504502</v>
      </c>
      <c r="D906" s="181" t="str">
        <f>VLOOKUP(C906,fips_xref!$A$5:$B$16,2,FALSE)</f>
        <v>San Juan_NonTribal</v>
      </c>
      <c r="E906" s="181" t="str">
        <f t="shared" ref="E906:AA906" si="301">E266</f>
        <v>045</v>
      </c>
      <c r="F906" s="181">
        <f t="shared" si="301"/>
        <v>1148</v>
      </c>
      <c r="G906" s="181" t="str">
        <f t="shared" si="301"/>
        <v>EQPT</v>
      </c>
      <c r="H906" s="181">
        <f t="shared" si="301"/>
        <v>31</v>
      </c>
      <c r="I906" s="181" t="str">
        <f t="shared" si="301"/>
        <v>Solar Mars T-15000 Turbine</v>
      </c>
      <c r="J906" s="181">
        <f t="shared" si="301"/>
        <v>36.481225999999999</v>
      </c>
      <c r="K906" s="181">
        <f t="shared" si="301"/>
        <v>-108.118323</v>
      </c>
      <c r="L906" s="181" t="str">
        <f t="shared" si="301"/>
        <v>Chaco Gas Plant</v>
      </c>
      <c r="M906" s="181"/>
      <c r="N906" s="181">
        <f t="shared" si="301"/>
        <v>15.2399997711182</v>
      </c>
      <c r="O906" s="181">
        <f t="shared" si="301"/>
        <v>759.260009765625</v>
      </c>
      <c r="P906" s="181">
        <f t="shared" si="301"/>
        <v>28.955999374389599</v>
      </c>
      <c r="Q906" s="181">
        <f t="shared" si="301"/>
        <v>2.286</v>
      </c>
      <c r="R906" s="181" t="str">
        <f t="shared" si="301"/>
        <v>Vertical</v>
      </c>
      <c r="S906" s="181">
        <f t="shared" si="301"/>
        <v>0</v>
      </c>
      <c r="T906" s="181">
        <f t="shared" si="301"/>
        <v>1837.90588378906</v>
      </c>
      <c r="U906" s="181" t="str">
        <f t="shared" si="301"/>
        <v>1311</v>
      </c>
      <c r="V906" s="181" t="str">
        <f t="shared" si="301"/>
        <v>20200201</v>
      </c>
      <c r="W906" s="360">
        <f t="shared" si="301"/>
        <v>320.68799999999999</v>
      </c>
      <c r="X906" s="355">
        <f t="shared" si="301"/>
        <v>0.96799999999999997</v>
      </c>
      <c r="Y906" s="355">
        <f t="shared" si="301"/>
        <v>9.9740000000000002</v>
      </c>
      <c r="Z906" s="355">
        <f t="shared" si="301"/>
        <v>0.28699999999999998</v>
      </c>
      <c r="AA906" s="361">
        <f t="shared" si="301"/>
        <v>3.222</v>
      </c>
      <c r="AB906" s="182"/>
    </row>
    <row r="907" spans="1:28" s="75" customFormat="1">
      <c r="A907" s="181" t="str">
        <f t="shared" si="294"/>
        <v>NMED</v>
      </c>
      <c r="B907" s="366" t="str">
        <f t="shared" si="286"/>
        <v>35</v>
      </c>
      <c r="C907" s="181" t="str">
        <f t="shared" si="295"/>
        <v>3504502</v>
      </c>
      <c r="D907" s="181" t="str">
        <f>VLOOKUP(C907,fips_xref!$A$5:$B$16,2,FALSE)</f>
        <v>San Juan_NonTribal</v>
      </c>
      <c r="E907" s="181" t="str">
        <f t="shared" ref="E907:AA907" si="302">E267</f>
        <v>045</v>
      </c>
      <c r="F907" s="181">
        <f t="shared" si="302"/>
        <v>1148</v>
      </c>
      <c r="G907" s="181" t="str">
        <f t="shared" si="302"/>
        <v>EQPT</v>
      </c>
      <c r="H907" s="181">
        <f t="shared" si="302"/>
        <v>33</v>
      </c>
      <c r="I907" s="181" t="str">
        <f t="shared" si="302"/>
        <v>Caterpillar G3608 SITA engine</v>
      </c>
      <c r="J907" s="181">
        <f t="shared" si="302"/>
        <v>36.481538</v>
      </c>
      <c r="K907" s="181">
        <f t="shared" si="302"/>
        <v>-108.11872700000001</v>
      </c>
      <c r="L907" s="181" t="str">
        <f t="shared" si="302"/>
        <v>Chaco Gas Plant</v>
      </c>
      <c r="M907" s="181"/>
      <c r="N907" s="181">
        <f t="shared" si="302"/>
        <v>6.7055997848510698</v>
      </c>
      <c r="O907" s="181">
        <f t="shared" si="302"/>
        <v>737.59002685546898</v>
      </c>
      <c r="P907" s="181">
        <f t="shared" si="302"/>
        <v>33.527999877929702</v>
      </c>
      <c r="Q907" s="181">
        <f t="shared" si="302"/>
        <v>0.50901600000000002</v>
      </c>
      <c r="R907" s="181" t="str">
        <f t="shared" si="302"/>
        <v>Vertical</v>
      </c>
      <c r="S907" s="181">
        <f t="shared" si="302"/>
        <v>0</v>
      </c>
      <c r="T907" s="181">
        <f t="shared" si="302"/>
        <v>1837.31225585938</v>
      </c>
      <c r="U907" s="181" t="str">
        <f t="shared" si="302"/>
        <v>1311</v>
      </c>
      <c r="V907" s="181" t="str">
        <f t="shared" si="302"/>
        <v>20200253</v>
      </c>
      <c r="W907" s="360">
        <f t="shared" si="302"/>
        <v>18.872</v>
      </c>
      <c r="X907" s="355">
        <f t="shared" si="302"/>
        <v>3.3969999999999998</v>
      </c>
      <c r="Y907" s="355">
        <f t="shared" si="302"/>
        <v>3.5859999999999999</v>
      </c>
      <c r="Z907" s="355">
        <f t="shared" si="302"/>
        <v>3.5000000000000003E-2</v>
      </c>
      <c r="AA907" s="361">
        <f t="shared" si="302"/>
        <v>0.59299999999999997</v>
      </c>
      <c r="AB907" s="182"/>
    </row>
    <row r="908" spans="1:28" s="75" customFormat="1">
      <c r="A908" s="181" t="str">
        <f t="shared" si="294"/>
        <v>NMED</v>
      </c>
      <c r="B908" s="366" t="str">
        <f t="shared" si="286"/>
        <v>35</v>
      </c>
      <c r="C908" s="181" t="str">
        <f t="shared" si="295"/>
        <v>3504502</v>
      </c>
      <c r="D908" s="181" t="str">
        <f>VLOOKUP(C908,fips_xref!$A$5:$B$16,2,FALSE)</f>
        <v>San Juan_NonTribal</v>
      </c>
      <c r="E908" s="181" t="str">
        <f t="shared" ref="E908:AA908" si="303">E268</f>
        <v>045</v>
      </c>
      <c r="F908" s="181">
        <f t="shared" si="303"/>
        <v>1148</v>
      </c>
      <c r="G908" s="181" t="str">
        <f t="shared" si="303"/>
        <v>EQPT</v>
      </c>
      <c r="H908" s="181">
        <f t="shared" si="303"/>
        <v>35</v>
      </c>
      <c r="I908" s="181" t="str">
        <f t="shared" si="303"/>
        <v>Caterpillar G3608 SITA engine</v>
      </c>
      <c r="J908" s="181">
        <f t="shared" si="303"/>
        <v>36.483822000000004</v>
      </c>
      <c r="K908" s="181">
        <f t="shared" si="303"/>
        <v>-108.123105</v>
      </c>
      <c r="L908" s="181" t="str">
        <f t="shared" si="303"/>
        <v>Chaco Gas Plant</v>
      </c>
      <c r="M908" s="181"/>
      <c r="N908" s="181">
        <f t="shared" si="303"/>
        <v>6.7055997848510698</v>
      </c>
      <c r="O908" s="181">
        <f t="shared" si="303"/>
        <v>737.59002685546898</v>
      </c>
      <c r="P908" s="181">
        <f t="shared" si="303"/>
        <v>33.527999877929702</v>
      </c>
      <c r="Q908" s="181">
        <f t="shared" si="303"/>
        <v>0.50901600000000002</v>
      </c>
      <c r="R908" s="181" t="str">
        <f t="shared" si="303"/>
        <v>Vertical</v>
      </c>
      <c r="S908" s="181">
        <f t="shared" si="303"/>
        <v>0</v>
      </c>
      <c r="T908" s="181">
        <f t="shared" si="303"/>
        <v>1832.67834472656</v>
      </c>
      <c r="U908" s="181" t="str">
        <f t="shared" si="303"/>
        <v>1311</v>
      </c>
      <c r="V908" s="181" t="str">
        <f t="shared" si="303"/>
        <v>20200253</v>
      </c>
      <c r="W908" s="360">
        <f t="shared" si="303"/>
        <v>18.634</v>
      </c>
      <c r="X908" s="355">
        <f t="shared" si="303"/>
        <v>3.3540000000000001</v>
      </c>
      <c r="Y908" s="355">
        <f t="shared" si="303"/>
        <v>3.54</v>
      </c>
      <c r="Z908" s="355">
        <f t="shared" si="303"/>
        <v>3.4000000000000002E-2</v>
      </c>
      <c r="AA908" s="361">
        <f t="shared" si="303"/>
        <v>0.58499999999999996</v>
      </c>
      <c r="AB908" s="182"/>
    </row>
    <row r="909" spans="1:28" s="75" customFormat="1">
      <c r="A909" s="181" t="str">
        <f t="shared" si="294"/>
        <v>NMED</v>
      </c>
      <c r="B909" s="366" t="str">
        <f t="shared" si="286"/>
        <v>35</v>
      </c>
      <c r="C909" s="181" t="str">
        <f t="shared" si="295"/>
        <v>3504502</v>
      </c>
      <c r="D909" s="181" t="str">
        <f>VLOOKUP(C909,fips_xref!$A$5:$B$16,2,FALSE)</f>
        <v>San Juan_NonTribal</v>
      </c>
      <c r="E909" s="181" t="str">
        <f t="shared" ref="E909:AA909" si="304">E269</f>
        <v>045</v>
      </c>
      <c r="F909" s="181">
        <f t="shared" si="304"/>
        <v>1148</v>
      </c>
      <c r="G909" s="181" t="str">
        <f t="shared" si="304"/>
        <v>EQPT</v>
      </c>
      <c r="H909" s="181">
        <f t="shared" si="304"/>
        <v>36</v>
      </c>
      <c r="I909" s="181" t="str">
        <f t="shared" si="304"/>
        <v>Solar Mars T-15000 Turbine</v>
      </c>
      <c r="J909" s="181">
        <f t="shared" si="304"/>
        <v>36.481152999999999</v>
      </c>
      <c r="K909" s="181">
        <f t="shared" si="304"/>
        <v>-108.11832</v>
      </c>
      <c r="L909" s="181" t="str">
        <f t="shared" si="304"/>
        <v>Chaco Gas Plant</v>
      </c>
      <c r="M909" s="181"/>
      <c r="N909" s="181">
        <f t="shared" si="304"/>
        <v>15.2399997711182</v>
      </c>
      <c r="O909" s="181">
        <f t="shared" si="304"/>
        <v>759.260009765625</v>
      </c>
      <c r="P909" s="181">
        <f t="shared" si="304"/>
        <v>28.955999374389599</v>
      </c>
      <c r="Q909" s="181">
        <f t="shared" si="304"/>
        <v>2.286</v>
      </c>
      <c r="R909" s="181" t="str">
        <f t="shared" si="304"/>
        <v>Vertical</v>
      </c>
      <c r="S909" s="181">
        <f t="shared" si="304"/>
        <v>0</v>
      </c>
      <c r="T909" s="181">
        <f t="shared" si="304"/>
        <v>1837.91101074219</v>
      </c>
      <c r="U909" s="181" t="str">
        <f t="shared" si="304"/>
        <v>1311</v>
      </c>
      <c r="V909" s="181" t="str">
        <f t="shared" si="304"/>
        <v>20200201</v>
      </c>
      <c r="W909" s="360">
        <f t="shared" si="304"/>
        <v>316.72500000000002</v>
      </c>
      <c r="X909" s="355">
        <f t="shared" si="304"/>
        <v>0.95599999999999996</v>
      </c>
      <c r="Y909" s="355">
        <f t="shared" si="304"/>
        <v>9.8510000000000009</v>
      </c>
      <c r="Z909" s="355">
        <f t="shared" si="304"/>
        <v>0.28399999999999997</v>
      </c>
      <c r="AA909" s="361">
        <f t="shared" si="304"/>
        <v>3.1819999999999999</v>
      </c>
      <c r="AB909" s="182"/>
    </row>
    <row r="910" spans="1:28" s="75" customFormat="1">
      <c r="A910" s="181" t="str">
        <f t="shared" si="294"/>
        <v>NMED</v>
      </c>
      <c r="B910" s="366" t="str">
        <f t="shared" si="286"/>
        <v>35</v>
      </c>
      <c r="C910" s="181" t="str">
        <f t="shared" si="295"/>
        <v>3504502</v>
      </c>
      <c r="D910" s="181" t="str">
        <f>VLOOKUP(C910,fips_xref!$A$5:$B$16,2,FALSE)</f>
        <v>San Juan_NonTribal</v>
      </c>
      <c r="E910" s="181" t="str">
        <f t="shared" ref="E910:AA910" si="305">E270</f>
        <v>045</v>
      </c>
      <c r="F910" s="181">
        <f t="shared" si="305"/>
        <v>1148</v>
      </c>
      <c r="G910" s="181" t="str">
        <f t="shared" si="305"/>
        <v>EQPT</v>
      </c>
      <c r="H910" s="181">
        <f t="shared" si="305"/>
        <v>37</v>
      </c>
      <c r="I910" s="181" t="str">
        <f t="shared" si="305"/>
        <v>Caterpillar G3608 SITA engine</v>
      </c>
      <c r="J910" s="181">
        <f t="shared" si="305"/>
        <v>36.481395999999997</v>
      </c>
      <c r="K910" s="181">
        <f t="shared" si="305"/>
        <v>-108.11872099999999</v>
      </c>
      <c r="L910" s="181" t="str">
        <f t="shared" si="305"/>
        <v>Chaco Gas Plant</v>
      </c>
      <c r="M910" s="181"/>
      <c r="N910" s="181">
        <f t="shared" si="305"/>
        <v>6.7055997848510698</v>
      </c>
      <c r="O910" s="181">
        <f t="shared" si="305"/>
        <v>737.59002685546898</v>
      </c>
      <c r="P910" s="181">
        <f t="shared" si="305"/>
        <v>33.527999877929702</v>
      </c>
      <c r="Q910" s="181">
        <f t="shared" si="305"/>
        <v>0.50901600000000002</v>
      </c>
      <c r="R910" s="181" t="str">
        <f t="shared" si="305"/>
        <v>Vertical</v>
      </c>
      <c r="S910" s="181">
        <f t="shared" si="305"/>
        <v>0</v>
      </c>
      <c r="T910" s="181">
        <f t="shared" si="305"/>
        <v>1837.34375</v>
      </c>
      <c r="U910" s="181" t="str">
        <f t="shared" si="305"/>
        <v>1311</v>
      </c>
      <c r="V910" s="181" t="str">
        <f t="shared" si="305"/>
        <v>20200253</v>
      </c>
      <c r="W910" s="360">
        <f t="shared" si="305"/>
        <v>11.954000000000001</v>
      </c>
      <c r="X910" s="355">
        <f t="shared" si="305"/>
        <v>2.1520000000000001</v>
      </c>
      <c r="Y910" s="355">
        <f t="shared" si="305"/>
        <v>2.2709999999999999</v>
      </c>
      <c r="Z910" s="355">
        <f t="shared" si="305"/>
        <v>2.1999999999999999E-2</v>
      </c>
      <c r="AA910" s="361">
        <f t="shared" si="305"/>
        <v>0.375</v>
      </c>
      <c r="AB910" s="182"/>
    </row>
    <row r="911" spans="1:28" s="75" customFormat="1">
      <c r="A911" s="181" t="str">
        <f t="shared" si="294"/>
        <v>NMED</v>
      </c>
      <c r="B911" s="366" t="str">
        <f t="shared" si="286"/>
        <v>35</v>
      </c>
      <c r="C911" s="181" t="str">
        <f t="shared" si="295"/>
        <v>3504502</v>
      </c>
      <c r="D911" s="181" t="str">
        <f>VLOOKUP(C911,fips_xref!$A$5:$B$16,2,FALSE)</f>
        <v>San Juan_NonTribal</v>
      </c>
      <c r="E911" s="181" t="str">
        <f t="shared" ref="E911:AA911" si="306">E271</f>
        <v>045</v>
      </c>
      <c r="F911" s="181">
        <f t="shared" si="306"/>
        <v>1148</v>
      </c>
      <c r="G911" s="181" t="str">
        <f t="shared" si="306"/>
        <v>EQPT</v>
      </c>
      <c r="H911" s="181">
        <f t="shared" si="306"/>
        <v>44</v>
      </c>
      <c r="I911" s="181" t="str">
        <f t="shared" si="306"/>
        <v>Caterpillar G3616 SITA</v>
      </c>
      <c r="J911" s="181">
        <f t="shared" si="306"/>
        <v>36.482657000000003</v>
      </c>
      <c r="K911" s="181">
        <f t="shared" si="306"/>
        <v>-108.119862</v>
      </c>
      <c r="L911" s="181" t="str">
        <f t="shared" si="306"/>
        <v>Chaco Gas Plant</v>
      </c>
      <c r="M911" s="181"/>
      <c r="N911" s="181">
        <f t="shared" si="306"/>
        <v>6.7055997848510698</v>
      </c>
      <c r="O911" s="181">
        <f t="shared" si="306"/>
        <v>713.71002197265602</v>
      </c>
      <c r="P911" s="181">
        <f t="shared" si="306"/>
        <v>30.114240646362301</v>
      </c>
      <c r="Q911" s="181">
        <f t="shared" si="306"/>
        <v>0.71018400000000004</v>
      </c>
      <c r="R911" s="181" t="str">
        <f t="shared" si="306"/>
        <v>Vertical</v>
      </c>
      <c r="S911" s="181">
        <f t="shared" si="306"/>
        <v>0</v>
      </c>
      <c r="T911" s="181">
        <f t="shared" si="306"/>
        <v>1835.55932617188</v>
      </c>
      <c r="U911" s="181" t="str">
        <f t="shared" si="306"/>
        <v>1311</v>
      </c>
      <c r="V911" s="181" t="str">
        <f t="shared" si="306"/>
        <v>20200253</v>
      </c>
      <c r="W911" s="360">
        <f t="shared" si="306"/>
        <v>26.257999999999999</v>
      </c>
      <c r="X911" s="355">
        <f t="shared" si="306"/>
        <v>6.5640000000000001</v>
      </c>
      <c r="Y911" s="355">
        <f t="shared" si="306"/>
        <v>7.1269999999999998</v>
      </c>
      <c r="Z911" s="355">
        <f t="shared" si="306"/>
        <v>6.6000000000000003E-2</v>
      </c>
      <c r="AA911" s="361">
        <f t="shared" si="306"/>
        <v>1.1200000000000001</v>
      </c>
      <c r="AB911" s="182"/>
    </row>
    <row r="912" spans="1:28" s="75" customFormat="1">
      <c r="A912" s="181" t="str">
        <f t="shared" si="294"/>
        <v>NMED</v>
      </c>
      <c r="B912" s="366" t="str">
        <f t="shared" si="286"/>
        <v>35</v>
      </c>
      <c r="C912" s="181" t="str">
        <f t="shared" si="295"/>
        <v>3504502</v>
      </c>
      <c r="D912" s="181" t="str">
        <f>VLOOKUP(C912,fips_xref!$A$5:$B$16,2,FALSE)</f>
        <v>San Juan_NonTribal</v>
      </c>
      <c r="E912" s="181" t="str">
        <f t="shared" ref="E912:AA912" si="307">E272</f>
        <v>045</v>
      </c>
      <c r="F912" s="181">
        <f t="shared" si="307"/>
        <v>1148</v>
      </c>
      <c r="G912" s="181" t="str">
        <f t="shared" si="307"/>
        <v>EQPT</v>
      </c>
      <c r="H912" s="181">
        <f t="shared" si="307"/>
        <v>45</v>
      </c>
      <c r="I912" s="181" t="str">
        <f t="shared" si="307"/>
        <v>Caterpillar G3616 SITA</v>
      </c>
      <c r="J912" s="181">
        <f t="shared" si="307"/>
        <v>36.482584000000003</v>
      </c>
      <c r="K912" s="181">
        <f t="shared" si="307"/>
        <v>-108.119775</v>
      </c>
      <c r="L912" s="181" t="str">
        <f t="shared" si="307"/>
        <v>Chaco Gas Plant</v>
      </c>
      <c r="M912" s="181"/>
      <c r="N912" s="181">
        <f t="shared" si="307"/>
        <v>6.7055997848510698</v>
      </c>
      <c r="O912" s="181">
        <f t="shared" si="307"/>
        <v>713.71002197265602</v>
      </c>
      <c r="P912" s="181">
        <f t="shared" si="307"/>
        <v>30.114240646362301</v>
      </c>
      <c r="Q912" s="181">
        <f t="shared" si="307"/>
        <v>0.71018400000000004</v>
      </c>
      <c r="R912" s="181" t="str">
        <f t="shared" si="307"/>
        <v>Vertical</v>
      </c>
      <c r="S912" s="181">
        <f t="shared" si="307"/>
        <v>0</v>
      </c>
      <c r="T912" s="181">
        <f t="shared" si="307"/>
        <v>1835.65991210938</v>
      </c>
      <c r="U912" s="181" t="str">
        <f t="shared" si="307"/>
        <v>1311</v>
      </c>
      <c r="V912" s="181" t="str">
        <f t="shared" si="307"/>
        <v>20200253</v>
      </c>
      <c r="W912" s="360">
        <f t="shared" si="307"/>
        <v>22.861999999999998</v>
      </c>
      <c r="X912" s="355">
        <f t="shared" si="307"/>
        <v>5.7160000000000002</v>
      </c>
      <c r="Y912" s="355">
        <f t="shared" si="307"/>
        <v>6.2060000000000004</v>
      </c>
      <c r="Z912" s="355">
        <f t="shared" si="307"/>
        <v>5.8000000000000003E-2</v>
      </c>
      <c r="AA912" s="361">
        <f t="shared" si="307"/>
        <v>0.97499999999999998</v>
      </c>
      <c r="AB912" s="182"/>
    </row>
    <row r="913" spans="1:28" s="75" customFormat="1" ht="26.4">
      <c r="A913" s="181" t="str">
        <f t="shared" si="294"/>
        <v>NMED</v>
      </c>
      <c r="B913" s="366" t="str">
        <f t="shared" si="286"/>
        <v>35</v>
      </c>
      <c r="C913" s="181" t="str">
        <f t="shared" si="295"/>
        <v>3504502</v>
      </c>
      <c r="D913" s="181" t="str">
        <f>VLOOKUP(C913,fips_xref!$A$5:$B$16,2,FALSE)</f>
        <v>San Juan_NonTribal</v>
      </c>
      <c r="E913" s="181" t="str">
        <f t="shared" ref="E913:AA913" si="308">E273</f>
        <v>045</v>
      </c>
      <c r="F913" s="181">
        <f t="shared" si="308"/>
        <v>1148</v>
      </c>
      <c r="G913" s="181" t="str">
        <f t="shared" si="308"/>
        <v>EQPT</v>
      </c>
      <c r="H913" s="181">
        <f t="shared" si="308"/>
        <v>47</v>
      </c>
      <c r="I913" s="181" t="str">
        <f t="shared" si="308"/>
        <v>C1 GE Frame 5 Compressor Turbine</v>
      </c>
      <c r="J913" s="181">
        <f t="shared" si="308"/>
        <v>36.483021999999998</v>
      </c>
      <c r="K913" s="181">
        <f t="shared" si="308"/>
        <v>-108.12004899999999</v>
      </c>
      <c r="L913" s="181" t="str">
        <f t="shared" si="308"/>
        <v>Chaco Gas Plant</v>
      </c>
      <c r="M913" s="181"/>
      <c r="N913" s="181">
        <f t="shared" si="308"/>
        <v>12.4968004226685</v>
      </c>
      <c r="O913" s="181">
        <f t="shared" si="308"/>
        <v>680.92999267578102</v>
      </c>
      <c r="P913" s="181">
        <f t="shared" si="308"/>
        <v>49.377601623535199</v>
      </c>
      <c r="Q913" s="181">
        <f t="shared" si="308"/>
        <v>2.1823679999999999</v>
      </c>
      <c r="R913" s="181" t="str">
        <f t="shared" si="308"/>
        <v>Vertical</v>
      </c>
      <c r="S913" s="181">
        <f t="shared" si="308"/>
        <v>0</v>
      </c>
      <c r="T913" s="181">
        <f t="shared" si="308"/>
        <v>1835.30004882813</v>
      </c>
      <c r="U913" s="181" t="str">
        <f t="shared" si="308"/>
        <v>1311</v>
      </c>
      <c r="V913" s="181" t="str">
        <f t="shared" si="308"/>
        <v>20200201</v>
      </c>
      <c r="W913" s="360">
        <f t="shared" si="308"/>
        <v>330.32799999999997</v>
      </c>
      <c r="X913" s="355">
        <f t="shared" si="308"/>
        <v>2.9580000000000002</v>
      </c>
      <c r="Y913" s="355">
        <f t="shared" si="308"/>
        <v>132.55199999999999</v>
      </c>
      <c r="Z913" s="355">
        <f t="shared" si="308"/>
        <v>2.9220000000000002</v>
      </c>
      <c r="AA913" s="361">
        <f t="shared" si="308"/>
        <v>5.6710000000000003</v>
      </c>
      <c r="AB913" s="182"/>
    </row>
    <row r="914" spans="1:28" s="75" customFormat="1">
      <c r="A914" s="181" t="str">
        <f t="shared" si="294"/>
        <v>NMED</v>
      </c>
      <c r="B914" s="366" t="str">
        <f t="shared" si="286"/>
        <v>35</v>
      </c>
      <c r="C914" s="181" t="str">
        <f t="shared" si="295"/>
        <v>3504502</v>
      </c>
      <c r="D914" s="181" t="str">
        <f>VLOOKUP(C914,fips_xref!$A$5:$B$16,2,FALSE)</f>
        <v>San Juan_NonTribal</v>
      </c>
      <c r="E914" s="181" t="str">
        <f t="shared" ref="E914:AA914" si="309">E274</f>
        <v>045</v>
      </c>
      <c r="F914" s="181">
        <f t="shared" si="309"/>
        <v>1148</v>
      </c>
      <c r="G914" s="181" t="str">
        <f t="shared" si="309"/>
        <v>EQPT</v>
      </c>
      <c r="H914" s="181">
        <f t="shared" si="309"/>
        <v>48</v>
      </c>
      <c r="I914" s="181" t="str">
        <f t="shared" si="309"/>
        <v>Mole Sieve regenerator heater</v>
      </c>
      <c r="J914" s="181">
        <f t="shared" si="309"/>
        <v>36.483021999999998</v>
      </c>
      <c r="K914" s="181">
        <f t="shared" si="309"/>
        <v>-108.12004899999999</v>
      </c>
      <c r="L914" s="181" t="str">
        <f t="shared" si="309"/>
        <v>Chaco Gas Plant</v>
      </c>
      <c r="M914" s="181"/>
      <c r="N914" s="181">
        <f t="shared" si="309"/>
        <v>13.8683996200562</v>
      </c>
      <c r="O914" s="181">
        <f t="shared" si="309"/>
        <v>577.59002685546898</v>
      </c>
      <c r="P914" s="181">
        <f t="shared" si="309"/>
        <v>5.4864001274108896</v>
      </c>
      <c r="Q914" s="181">
        <f t="shared" si="309"/>
        <v>0.68579999999999997</v>
      </c>
      <c r="R914" s="181" t="str">
        <f t="shared" si="309"/>
        <v>Vertical</v>
      </c>
      <c r="S914" s="181">
        <f t="shared" si="309"/>
        <v>0</v>
      </c>
      <c r="T914" s="181">
        <f t="shared" si="309"/>
        <v>1835.30004882813</v>
      </c>
      <c r="U914" s="181" t="str">
        <f t="shared" si="309"/>
        <v>1311</v>
      </c>
      <c r="V914" s="181" t="str">
        <f t="shared" si="309"/>
        <v>31000404</v>
      </c>
      <c r="W914" s="360">
        <f t="shared" si="309"/>
        <v>0.75600000000000001</v>
      </c>
      <c r="X914" s="355">
        <f t="shared" si="309"/>
        <v>4.2000000000000003E-2</v>
      </c>
      <c r="Y914" s="355">
        <f t="shared" si="309"/>
        <v>0.63500000000000001</v>
      </c>
      <c r="Z914" s="355">
        <f t="shared" si="309"/>
        <v>5.0000000000000001E-3</v>
      </c>
      <c r="AA914" s="361">
        <f t="shared" si="309"/>
        <v>5.8000000000000003E-2</v>
      </c>
      <c r="AB914" s="182"/>
    </row>
    <row r="915" spans="1:28" s="75" customFormat="1">
      <c r="A915" s="181" t="str">
        <f t="shared" si="294"/>
        <v>NMED</v>
      </c>
      <c r="B915" s="366" t="str">
        <f t="shared" si="286"/>
        <v>35</v>
      </c>
      <c r="C915" s="181" t="str">
        <f t="shared" si="295"/>
        <v>3504502</v>
      </c>
      <c r="D915" s="181" t="str">
        <f>VLOOKUP(C915,fips_xref!$A$5:$B$16,2,FALSE)</f>
        <v>San Juan_NonTribal</v>
      </c>
      <c r="E915" s="181" t="str">
        <f t="shared" ref="E915:AA915" si="310">E275</f>
        <v>045</v>
      </c>
      <c r="F915" s="181">
        <f t="shared" si="310"/>
        <v>1148</v>
      </c>
      <c r="G915" s="181" t="str">
        <f t="shared" si="310"/>
        <v>EQPT</v>
      </c>
      <c r="H915" s="181">
        <f t="shared" si="310"/>
        <v>50</v>
      </c>
      <c r="I915" s="181" t="str">
        <f t="shared" si="310"/>
        <v>Condensate Tank</v>
      </c>
      <c r="J915" s="181">
        <f t="shared" si="310"/>
        <v>36.483021999999998</v>
      </c>
      <c r="K915" s="181">
        <f t="shared" si="310"/>
        <v>-108.12004899999999</v>
      </c>
      <c r="L915" s="181" t="str">
        <f t="shared" si="310"/>
        <v>Chaco Gas Plant</v>
      </c>
      <c r="M915" s="181"/>
      <c r="N915" s="181">
        <f t="shared" si="310"/>
        <v>0</v>
      </c>
      <c r="O915" s="181">
        <f t="shared" si="310"/>
        <v>0</v>
      </c>
      <c r="P915" s="181">
        <f t="shared" si="310"/>
        <v>0</v>
      </c>
      <c r="Q915" s="181">
        <f t="shared" si="310"/>
        <v>0</v>
      </c>
      <c r="R915" s="181">
        <f t="shared" si="310"/>
        <v>0</v>
      </c>
      <c r="S915" s="181">
        <f t="shared" si="310"/>
        <v>0</v>
      </c>
      <c r="T915" s="181">
        <f t="shared" si="310"/>
        <v>1835.30004882813</v>
      </c>
      <c r="U915" s="181" t="str">
        <f t="shared" si="310"/>
        <v>1311</v>
      </c>
      <c r="V915" s="181" t="str">
        <f t="shared" si="310"/>
        <v>40400311</v>
      </c>
      <c r="W915" s="360">
        <f t="shared" si="310"/>
        <v>0</v>
      </c>
      <c r="X915" s="355">
        <f t="shared" si="310"/>
        <v>2.492</v>
      </c>
      <c r="Y915" s="355">
        <f t="shared" si="310"/>
        <v>0</v>
      </c>
      <c r="Z915" s="355">
        <f t="shared" si="310"/>
        <v>0</v>
      </c>
      <c r="AA915" s="361">
        <f t="shared" si="310"/>
        <v>0</v>
      </c>
      <c r="AB915" s="182"/>
    </row>
    <row r="916" spans="1:28" s="75" customFormat="1">
      <c r="A916" s="181" t="str">
        <f t="shared" si="294"/>
        <v>NMED</v>
      </c>
      <c r="B916" s="366" t="str">
        <f t="shared" si="286"/>
        <v>35</v>
      </c>
      <c r="C916" s="181" t="str">
        <f t="shared" si="295"/>
        <v>3504502</v>
      </c>
      <c r="D916" s="181" t="str">
        <f>VLOOKUP(C916,fips_xref!$A$5:$B$16,2,FALSE)</f>
        <v>San Juan_NonTribal</v>
      </c>
      <c r="E916" s="181" t="str">
        <f t="shared" ref="E916:AA916" si="311">E276</f>
        <v>045</v>
      </c>
      <c r="F916" s="181">
        <f t="shared" si="311"/>
        <v>1148</v>
      </c>
      <c r="G916" s="181" t="str">
        <f t="shared" si="311"/>
        <v>EQPT</v>
      </c>
      <c r="H916" s="181">
        <f t="shared" si="311"/>
        <v>51</v>
      </c>
      <c r="I916" s="181" t="str">
        <f t="shared" si="311"/>
        <v>Condensate Tank</v>
      </c>
      <c r="J916" s="181">
        <f t="shared" si="311"/>
        <v>36.483021999999998</v>
      </c>
      <c r="K916" s="181">
        <f t="shared" si="311"/>
        <v>-108.12004899999999</v>
      </c>
      <c r="L916" s="181" t="str">
        <f t="shared" si="311"/>
        <v>Chaco Gas Plant</v>
      </c>
      <c r="M916" s="181"/>
      <c r="N916" s="181">
        <f t="shared" si="311"/>
        <v>0</v>
      </c>
      <c r="O916" s="181">
        <f t="shared" si="311"/>
        <v>0</v>
      </c>
      <c r="P916" s="181">
        <f t="shared" si="311"/>
        <v>0</v>
      </c>
      <c r="Q916" s="181">
        <f t="shared" si="311"/>
        <v>0</v>
      </c>
      <c r="R916" s="181">
        <f t="shared" si="311"/>
        <v>0</v>
      </c>
      <c r="S916" s="181">
        <f t="shared" si="311"/>
        <v>0</v>
      </c>
      <c r="T916" s="181">
        <f t="shared" si="311"/>
        <v>1835.30004882813</v>
      </c>
      <c r="U916" s="181" t="str">
        <f t="shared" si="311"/>
        <v>1311</v>
      </c>
      <c r="V916" s="181" t="str">
        <f t="shared" si="311"/>
        <v>40400311</v>
      </c>
      <c r="W916" s="360">
        <f t="shared" si="311"/>
        <v>0</v>
      </c>
      <c r="X916" s="355">
        <f t="shared" si="311"/>
        <v>2.1800000000000002</v>
      </c>
      <c r="Y916" s="355">
        <f t="shared" si="311"/>
        <v>0</v>
      </c>
      <c r="Z916" s="355">
        <f t="shared" si="311"/>
        <v>0</v>
      </c>
      <c r="AA916" s="361">
        <f t="shared" si="311"/>
        <v>0</v>
      </c>
      <c r="AB916" s="182"/>
    </row>
    <row r="917" spans="1:28" s="75" customFormat="1">
      <c r="A917" s="181" t="str">
        <f t="shared" si="294"/>
        <v>NMED</v>
      </c>
      <c r="B917" s="366" t="str">
        <f t="shared" si="286"/>
        <v>35</v>
      </c>
      <c r="C917" s="181" t="str">
        <f t="shared" si="295"/>
        <v>3504502</v>
      </c>
      <c r="D917" s="181" t="str">
        <f>VLOOKUP(C917,fips_xref!$A$5:$B$16,2,FALSE)</f>
        <v>San Juan_NonTribal</v>
      </c>
      <c r="E917" s="181" t="str">
        <f t="shared" ref="E917:AA917" si="312">E277</f>
        <v>045</v>
      </c>
      <c r="F917" s="181">
        <f t="shared" si="312"/>
        <v>1148</v>
      </c>
      <c r="G917" s="181" t="str">
        <f t="shared" si="312"/>
        <v>EQPT</v>
      </c>
      <c r="H917" s="181">
        <f t="shared" si="312"/>
        <v>52</v>
      </c>
      <c r="I917" s="181" t="str">
        <f t="shared" si="312"/>
        <v>Solar Taurus Compressor Turbine</v>
      </c>
      <c r="J917" s="181">
        <f t="shared" si="312"/>
        <v>36.483021999999998</v>
      </c>
      <c r="K917" s="181">
        <f t="shared" si="312"/>
        <v>-108.12004899999999</v>
      </c>
      <c r="L917" s="181" t="str">
        <f t="shared" si="312"/>
        <v>Chaco Gas Plant</v>
      </c>
      <c r="M917" s="181"/>
      <c r="N917" s="181">
        <f t="shared" si="312"/>
        <v>10.9118404388428</v>
      </c>
      <c r="O917" s="181">
        <f t="shared" si="312"/>
        <v>723.15002441406295</v>
      </c>
      <c r="P917" s="181">
        <f t="shared" si="312"/>
        <v>27.157680511474599</v>
      </c>
      <c r="Q917" s="181">
        <f t="shared" si="312"/>
        <v>1.524</v>
      </c>
      <c r="R917" s="181" t="str">
        <f t="shared" si="312"/>
        <v>Vertical</v>
      </c>
      <c r="S917" s="181">
        <f t="shared" si="312"/>
        <v>0</v>
      </c>
      <c r="T917" s="181">
        <f t="shared" si="312"/>
        <v>1835.30004882813</v>
      </c>
      <c r="U917" s="181" t="str">
        <f t="shared" si="312"/>
        <v>1311</v>
      </c>
      <c r="V917" s="181" t="str">
        <f t="shared" si="312"/>
        <v>20200201</v>
      </c>
      <c r="W917" s="360">
        <f t="shared" si="312"/>
        <v>33.386000000000003</v>
      </c>
      <c r="X917" s="355">
        <f t="shared" si="312"/>
        <v>0.71199999999999997</v>
      </c>
      <c r="Y917" s="355">
        <f t="shared" si="312"/>
        <v>24.212</v>
      </c>
      <c r="Z917" s="355">
        <f t="shared" si="312"/>
        <v>0.11600000000000001</v>
      </c>
      <c r="AA917" s="361">
        <f t="shared" si="312"/>
        <v>1.306</v>
      </c>
      <c r="AB917" s="182"/>
    </row>
    <row r="918" spans="1:28" s="75" customFormat="1" ht="26.4">
      <c r="A918" s="181" t="str">
        <f t="shared" si="294"/>
        <v>NMED</v>
      </c>
      <c r="B918" s="366" t="str">
        <f t="shared" si="286"/>
        <v>35</v>
      </c>
      <c r="C918" s="181" t="str">
        <f t="shared" si="295"/>
        <v>3504502</v>
      </c>
      <c r="D918" s="181" t="str">
        <f>VLOOKUP(C918,fips_xref!$A$5:$B$16,2,FALSE)</f>
        <v>San Juan_NonTribal</v>
      </c>
      <c r="E918" s="181" t="str">
        <f t="shared" ref="E918:AA918" si="313">E278</f>
        <v>045</v>
      </c>
      <c r="F918" s="181">
        <f t="shared" si="313"/>
        <v>1148</v>
      </c>
      <c r="G918" s="181" t="str">
        <f t="shared" si="313"/>
        <v>EQPT</v>
      </c>
      <c r="H918" s="181">
        <f t="shared" si="313"/>
        <v>53</v>
      </c>
      <c r="I918" s="181" t="str">
        <f t="shared" si="313"/>
        <v>Caterpillar G3612 Compressor Engine</v>
      </c>
      <c r="J918" s="181">
        <f t="shared" si="313"/>
        <v>36.483021999999998</v>
      </c>
      <c r="K918" s="181">
        <f t="shared" si="313"/>
        <v>-108.12004899999999</v>
      </c>
      <c r="L918" s="181" t="str">
        <f t="shared" si="313"/>
        <v>Chaco Gas Plant</v>
      </c>
      <c r="M918" s="181"/>
      <c r="N918" s="181">
        <f t="shared" si="313"/>
        <v>6.7055997848510698</v>
      </c>
      <c r="O918" s="181">
        <f t="shared" si="313"/>
        <v>732.03997802734398</v>
      </c>
      <c r="P918" s="181">
        <f t="shared" si="313"/>
        <v>39.2582397460938</v>
      </c>
      <c r="Q918" s="181">
        <f t="shared" si="313"/>
        <v>0.60960000000000003</v>
      </c>
      <c r="R918" s="181" t="str">
        <f t="shared" si="313"/>
        <v>Vertical</v>
      </c>
      <c r="S918" s="181">
        <f t="shared" si="313"/>
        <v>0</v>
      </c>
      <c r="T918" s="181">
        <f t="shared" si="313"/>
        <v>1835.30004882813</v>
      </c>
      <c r="U918" s="181" t="str">
        <f t="shared" si="313"/>
        <v>1311</v>
      </c>
      <c r="V918" s="181" t="str">
        <f t="shared" si="313"/>
        <v>20200254</v>
      </c>
      <c r="W918" s="360">
        <f t="shared" si="313"/>
        <v>21.567</v>
      </c>
      <c r="X918" s="355">
        <f t="shared" si="313"/>
        <v>5.5460000000000003</v>
      </c>
      <c r="Y918" s="355">
        <f t="shared" si="313"/>
        <v>7.7030000000000003</v>
      </c>
      <c r="Z918" s="355">
        <f t="shared" si="313"/>
        <v>5.6000000000000001E-2</v>
      </c>
      <c r="AA918" s="361">
        <f t="shared" si="313"/>
        <v>0.94399999999999995</v>
      </c>
      <c r="AB918" s="182"/>
    </row>
    <row r="919" spans="1:28" s="75" customFormat="1" ht="39.6">
      <c r="A919" s="181" t="str">
        <f t="shared" si="294"/>
        <v>NMED</v>
      </c>
      <c r="B919" s="366" t="str">
        <f t="shared" si="286"/>
        <v>35</v>
      </c>
      <c r="C919" s="181" t="str">
        <f t="shared" si="295"/>
        <v>3504502</v>
      </c>
      <c r="D919" s="181" t="str">
        <f>VLOOKUP(C919,fips_xref!$A$5:$B$16,2,FALSE)</f>
        <v>San Juan_NonTribal</v>
      </c>
      <c r="E919" s="181" t="str">
        <f t="shared" ref="E919:AA919" si="314">E279</f>
        <v>045</v>
      </c>
      <c r="F919" s="181">
        <f t="shared" si="314"/>
        <v>1148</v>
      </c>
      <c r="G919" s="181" t="str">
        <f t="shared" si="314"/>
        <v>EQPT</v>
      </c>
      <c r="H919" s="181">
        <f t="shared" si="314"/>
        <v>55</v>
      </c>
      <c r="I919" s="181" t="str">
        <f t="shared" si="314"/>
        <v>Glycol Dehydrator Reboiler - 2 * 2.66 mmbtu/hr parallel fired burners - 2 stacks</v>
      </c>
      <c r="J919" s="181">
        <f t="shared" si="314"/>
        <v>36.483021999999998</v>
      </c>
      <c r="K919" s="181">
        <f t="shared" si="314"/>
        <v>-108.12004899999999</v>
      </c>
      <c r="L919" s="181" t="str">
        <f t="shared" si="314"/>
        <v>Chaco Gas Plant</v>
      </c>
      <c r="M919" s="181"/>
      <c r="N919" s="181">
        <f t="shared" si="314"/>
        <v>8.8392000198364293</v>
      </c>
      <c r="O919" s="181">
        <f t="shared" si="314"/>
        <v>366.48001098632801</v>
      </c>
      <c r="P919" s="181">
        <f t="shared" si="314"/>
        <v>2.80416011810303</v>
      </c>
      <c r="Q919" s="181">
        <f t="shared" si="314"/>
        <v>0.60960000000000003</v>
      </c>
      <c r="R919" s="181" t="str">
        <f t="shared" si="314"/>
        <v>Vertical</v>
      </c>
      <c r="S919" s="181">
        <f t="shared" si="314"/>
        <v>0</v>
      </c>
      <c r="T919" s="181">
        <f t="shared" si="314"/>
        <v>1835.30004882813</v>
      </c>
      <c r="U919" s="181" t="str">
        <f t="shared" si="314"/>
        <v>1311</v>
      </c>
      <c r="V919" s="181" t="str">
        <f t="shared" si="314"/>
        <v>31000228</v>
      </c>
      <c r="W919" s="360">
        <f t="shared" si="314"/>
        <v>2.0579999999999998</v>
      </c>
      <c r="X919" s="355">
        <f t="shared" si="314"/>
        <v>0.113</v>
      </c>
      <c r="Y919" s="355">
        <f t="shared" si="314"/>
        <v>1.7290000000000001</v>
      </c>
      <c r="Z919" s="355">
        <f t="shared" si="314"/>
        <v>1.2E-2</v>
      </c>
      <c r="AA919" s="361">
        <f t="shared" si="314"/>
        <v>0.156</v>
      </c>
      <c r="AB919" s="182"/>
    </row>
    <row r="920" spans="1:28" s="75" customFormat="1">
      <c r="A920" s="181" t="str">
        <f t="shared" si="294"/>
        <v>NMED</v>
      </c>
      <c r="B920" s="366" t="str">
        <f t="shared" si="286"/>
        <v>35</v>
      </c>
      <c r="C920" s="181" t="str">
        <f t="shared" si="295"/>
        <v>3504502</v>
      </c>
      <c r="D920" s="181" t="str">
        <f>VLOOKUP(C920,fips_xref!$A$5:$B$16,2,FALSE)</f>
        <v>San Juan_NonTribal</v>
      </c>
      <c r="E920" s="181" t="str">
        <f t="shared" ref="E920:AA920" si="315">E280</f>
        <v>045</v>
      </c>
      <c r="F920" s="181">
        <f t="shared" si="315"/>
        <v>1148</v>
      </c>
      <c r="G920" s="181" t="str">
        <f t="shared" si="315"/>
        <v>EQPT</v>
      </c>
      <c r="H920" s="181">
        <f t="shared" si="315"/>
        <v>62</v>
      </c>
      <c r="I920" s="181" t="str">
        <f t="shared" si="315"/>
        <v>Thermal Oxidizer</v>
      </c>
      <c r="J920" s="181">
        <f t="shared" si="315"/>
        <v>36.483055999999998</v>
      </c>
      <c r="K920" s="181">
        <f t="shared" si="315"/>
        <v>-108.119722</v>
      </c>
      <c r="L920" s="181" t="str">
        <f t="shared" si="315"/>
        <v>Chaco Gas Plant</v>
      </c>
      <c r="M920" s="181"/>
      <c r="N920" s="181">
        <f t="shared" si="315"/>
        <v>9.1440000534057599</v>
      </c>
      <c r="O920" s="181">
        <f t="shared" si="315"/>
        <v>810.92999267578102</v>
      </c>
      <c r="P920" s="181">
        <f t="shared" si="315"/>
        <v>17.678400039672901</v>
      </c>
      <c r="Q920" s="181">
        <f t="shared" si="315"/>
        <v>0.91439999999999999</v>
      </c>
      <c r="R920" s="181" t="str">
        <f t="shared" si="315"/>
        <v>Vertical</v>
      </c>
      <c r="S920" s="181">
        <f t="shared" si="315"/>
        <v>0</v>
      </c>
      <c r="T920" s="181">
        <f t="shared" si="315"/>
        <v>1835.66394042969</v>
      </c>
      <c r="U920" s="181" t="str">
        <f t="shared" si="315"/>
        <v>1311</v>
      </c>
      <c r="V920" s="181" t="str">
        <f t="shared" si="315"/>
        <v>31000209</v>
      </c>
      <c r="W920" s="360">
        <f t="shared" si="315"/>
        <v>18.416</v>
      </c>
      <c r="X920" s="355">
        <f t="shared" si="315"/>
        <v>0.40899999999999997</v>
      </c>
      <c r="Y920" s="355">
        <f t="shared" si="315"/>
        <v>5.32</v>
      </c>
      <c r="Z920" s="355">
        <f t="shared" si="315"/>
        <v>26.192</v>
      </c>
      <c r="AA920" s="361">
        <f t="shared" si="315"/>
        <v>0</v>
      </c>
      <c r="AB920" s="182"/>
    </row>
    <row r="921" spans="1:28" s="75" customFormat="1">
      <c r="A921" s="181" t="str">
        <f t="shared" si="294"/>
        <v>NMED</v>
      </c>
      <c r="B921" s="366" t="str">
        <f t="shared" si="286"/>
        <v>35</v>
      </c>
      <c r="C921" s="181" t="str">
        <f t="shared" si="295"/>
        <v>3504502</v>
      </c>
      <c r="D921" s="181" t="str">
        <f>VLOOKUP(C921,fips_xref!$A$5:$B$16,2,FALSE)</f>
        <v>San Juan_NonTribal</v>
      </c>
      <c r="E921" s="181" t="str">
        <f t="shared" ref="E921:AA921" si="316">E281</f>
        <v>045</v>
      </c>
      <c r="F921" s="181">
        <f t="shared" si="316"/>
        <v>1148</v>
      </c>
      <c r="G921" s="181" t="str">
        <f t="shared" si="316"/>
        <v>EQPT</v>
      </c>
      <c r="H921" s="181">
        <f t="shared" si="316"/>
        <v>65</v>
      </c>
      <c r="I921" s="181" t="str">
        <f t="shared" si="316"/>
        <v>Above Ground Fixed Roof Tank</v>
      </c>
      <c r="J921" s="181">
        <f t="shared" si="316"/>
        <v>36.483021999999998</v>
      </c>
      <c r="K921" s="181">
        <f t="shared" si="316"/>
        <v>-108.12004899999999</v>
      </c>
      <c r="L921" s="181" t="str">
        <f t="shared" si="316"/>
        <v>Chaco Gas Plant</v>
      </c>
      <c r="M921" s="181"/>
      <c r="N921" s="181">
        <f t="shared" si="316"/>
        <v>0</v>
      </c>
      <c r="O921" s="181">
        <f t="shared" si="316"/>
        <v>0</v>
      </c>
      <c r="P921" s="181">
        <f t="shared" si="316"/>
        <v>0</v>
      </c>
      <c r="Q921" s="181">
        <f t="shared" si="316"/>
        <v>0</v>
      </c>
      <c r="R921" s="181">
        <f t="shared" si="316"/>
        <v>0</v>
      </c>
      <c r="S921" s="181">
        <f t="shared" si="316"/>
        <v>0</v>
      </c>
      <c r="T921" s="181">
        <f t="shared" si="316"/>
        <v>1835.30004882813</v>
      </c>
      <c r="U921" s="181" t="str">
        <f t="shared" si="316"/>
        <v>1311</v>
      </c>
      <c r="V921" s="181" t="str">
        <f t="shared" si="316"/>
        <v>40400314</v>
      </c>
      <c r="W921" s="360">
        <f t="shared" si="316"/>
        <v>0</v>
      </c>
      <c r="X921" s="355">
        <f t="shared" si="316"/>
        <v>0.61</v>
      </c>
      <c r="Y921" s="355">
        <f t="shared" si="316"/>
        <v>0</v>
      </c>
      <c r="Z921" s="355">
        <f t="shared" si="316"/>
        <v>0</v>
      </c>
      <c r="AA921" s="361">
        <f t="shared" si="316"/>
        <v>0</v>
      </c>
      <c r="AB921" s="182"/>
    </row>
    <row r="922" spans="1:28" s="75" customFormat="1">
      <c r="A922" s="181" t="str">
        <f t="shared" si="294"/>
        <v>NMED</v>
      </c>
      <c r="B922" s="366" t="str">
        <f t="shared" si="286"/>
        <v>35</v>
      </c>
      <c r="C922" s="181" t="str">
        <f t="shared" si="295"/>
        <v>3504502</v>
      </c>
      <c r="D922" s="181" t="str">
        <f>VLOOKUP(C922,fips_xref!$A$5:$B$16,2,FALSE)</f>
        <v>San Juan_NonTribal</v>
      </c>
      <c r="E922" s="181" t="str">
        <f t="shared" ref="E922:AA922" si="317">E282</f>
        <v>045</v>
      </c>
      <c r="F922" s="181">
        <f t="shared" si="317"/>
        <v>1148</v>
      </c>
      <c r="G922" s="181" t="str">
        <f t="shared" si="317"/>
        <v>EQPT</v>
      </c>
      <c r="H922" s="181">
        <f t="shared" si="317"/>
        <v>66</v>
      </c>
      <c r="I922" s="181" t="str">
        <f t="shared" si="317"/>
        <v>Removed, Below Grade Sump Tank</v>
      </c>
      <c r="J922" s="181">
        <f t="shared" si="317"/>
        <v>36.483021999999998</v>
      </c>
      <c r="K922" s="181">
        <f t="shared" si="317"/>
        <v>-108.12004899999999</v>
      </c>
      <c r="L922" s="181" t="str">
        <f t="shared" si="317"/>
        <v>Chaco Gas Plant</v>
      </c>
      <c r="M922" s="181"/>
      <c r="N922" s="181">
        <f t="shared" si="317"/>
        <v>0</v>
      </c>
      <c r="O922" s="181">
        <f t="shared" si="317"/>
        <v>0</v>
      </c>
      <c r="P922" s="181">
        <f t="shared" si="317"/>
        <v>0</v>
      </c>
      <c r="Q922" s="181">
        <f t="shared" si="317"/>
        <v>0</v>
      </c>
      <c r="R922" s="181">
        <f t="shared" si="317"/>
        <v>0</v>
      </c>
      <c r="S922" s="181">
        <f t="shared" si="317"/>
        <v>0</v>
      </c>
      <c r="T922" s="181">
        <f t="shared" si="317"/>
        <v>1835.30004882813</v>
      </c>
      <c r="U922" s="181" t="str">
        <f t="shared" si="317"/>
        <v>1311</v>
      </c>
      <c r="V922" s="181" t="str">
        <f t="shared" si="317"/>
        <v>40400314</v>
      </c>
      <c r="W922" s="360">
        <f t="shared" si="317"/>
        <v>0</v>
      </c>
      <c r="X922" s="355">
        <f t="shared" si="317"/>
        <v>0.42</v>
      </c>
      <c r="Y922" s="355">
        <f t="shared" si="317"/>
        <v>0</v>
      </c>
      <c r="Z922" s="355">
        <f t="shared" si="317"/>
        <v>0</v>
      </c>
      <c r="AA922" s="361">
        <f t="shared" si="317"/>
        <v>0</v>
      </c>
      <c r="AB922" s="182"/>
    </row>
    <row r="923" spans="1:28" s="75" customFormat="1" ht="26.4">
      <c r="A923" s="181" t="str">
        <f t="shared" si="294"/>
        <v>NMED</v>
      </c>
      <c r="B923" s="366" t="str">
        <f t="shared" si="286"/>
        <v>35</v>
      </c>
      <c r="C923" s="181" t="str">
        <f t="shared" si="295"/>
        <v>3504502</v>
      </c>
      <c r="D923" s="181" t="str">
        <f>VLOOKUP(C923,fips_xref!$A$5:$B$16,2,FALSE)</f>
        <v>San Juan_NonTribal</v>
      </c>
      <c r="E923" s="181" t="str">
        <f t="shared" ref="E923:AA923" si="318">E283</f>
        <v>045</v>
      </c>
      <c r="F923" s="181">
        <f t="shared" si="318"/>
        <v>1148</v>
      </c>
      <c r="G923" s="181" t="str">
        <f t="shared" si="318"/>
        <v>EQPT</v>
      </c>
      <c r="H923" s="181">
        <f t="shared" si="318"/>
        <v>67</v>
      </c>
      <c r="I923" s="181" t="str">
        <f t="shared" si="318"/>
        <v>Removed, Above Ground Fixed Roof Tank</v>
      </c>
      <c r="J923" s="181">
        <f t="shared" si="318"/>
        <v>36.483021999999998</v>
      </c>
      <c r="K923" s="181">
        <f t="shared" si="318"/>
        <v>-108.12004899999999</v>
      </c>
      <c r="L923" s="181" t="str">
        <f t="shared" si="318"/>
        <v>Chaco Gas Plant</v>
      </c>
      <c r="M923" s="181"/>
      <c r="N923" s="181">
        <f t="shared" si="318"/>
        <v>0</v>
      </c>
      <c r="O923" s="181">
        <f t="shared" si="318"/>
        <v>0</v>
      </c>
      <c r="P923" s="181">
        <f t="shared" si="318"/>
        <v>0</v>
      </c>
      <c r="Q923" s="181">
        <f t="shared" si="318"/>
        <v>0</v>
      </c>
      <c r="R923" s="181">
        <f t="shared" si="318"/>
        <v>0</v>
      </c>
      <c r="S923" s="181">
        <f t="shared" si="318"/>
        <v>0</v>
      </c>
      <c r="T923" s="181">
        <f t="shared" si="318"/>
        <v>1835.30004882813</v>
      </c>
      <c r="U923" s="181" t="str">
        <f t="shared" si="318"/>
        <v>1311</v>
      </c>
      <c r="V923" s="181" t="str">
        <f t="shared" si="318"/>
        <v>40400314</v>
      </c>
      <c r="W923" s="360">
        <f t="shared" si="318"/>
        <v>0</v>
      </c>
      <c r="X923" s="355">
        <f t="shared" si="318"/>
        <v>0.81</v>
      </c>
      <c r="Y923" s="355">
        <f t="shared" si="318"/>
        <v>0</v>
      </c>
      <c r="Z923" s="355">
        <f t="shared" si="318"/>
        <v>0</v>
      </c>
      <c r="AA923" s="361">
        <f t="shared" si="318"/>
        <v>0</v>
      </c>
      <c r="AB923" s="182"/>
    </row>
    <row r="924" spans="1:28" s="75" customFormat="1">
      <c r="A924" s="181" t="str">
        <f t="shared" si="294"/>
        <v>NMED</v>
      </c>
      <c r="B924" s="366" t="str">
        <f t="shared" si="286"/>
        <v>35</v>
      </c>
      <c r="C924" s="181" t="str">
        <f t="shared" si="295"/>
        <v>3504502</v>
      </c>
      <c r="D924" s="181" t="str">
        <f>VLOOKUP(C924,fips_xref!$A$5:$B$16,2,FALSE)</f>
        <v>San Juan_NonTribal</v>
      </c>
      <c r="E924" s="181" t="str">
        <f t="shared" ref="E924:AA924" si="319">E284</f>
        <v>045</v>
      </c>
      <c r="F924" s="181">
        <f t="shared" si="319"/>
        <v>1148</v>
      </c>
      <c r="G924" s="181" t="str">
        <f t="shared" si="319"/>
        <v>EQPT</v>
      </c>
      <c r="H924" s="181">
        <f t="shared" si="319"/>
        <v>72</v>
      </c>
      <c r="I924" s="181" t="str">
        <f t="shared" si="319"/>
        <v>Clark TLA-10 compressor engine</v>
      </c>
      <c r="J924" s="181">
        <f t="shared" si="319"/>
        <v>36.481599000000003</v>
      </c>
      <c r="K924" s="181">
        <f t="shared" si="319"/>
        <v>-108.121285</v>
      </c>
      <c r="L924" s="181" t="str">
        <f t="shared" si="319"/>
        <v>Chaco Gas Plant</v>
      </c>
      <c r="M924" s="181"/>
      <c r="N924" s="181">
        <f t="shared" si="319"/>
        <v>10.668000221252401</v>
      </c>
      <c r="O924" s="181">
        <f t="shared" si="319"/>
        <v>612.59002685546898</v>
      </c>
      <c r="P924" s="181">
        <f t="shared" si="319"/>
        <v>39.319198608398402</v>
      </c>
      <c r="Q924" s="181">
        <f t="shared" si="319"/>
        <v>0.74371200000000004</v>
      </c>
      <c r="R924" s="181" t="str">
        <f t="shared" si="319"/>
        <v>Vertical</v>
      </c>
      <c r="S924" s="181">
        <f t="shared" si="319"/>
        <v>0</v>
      </c>
      <c r="T924" s="181">
        <f t="shared" si="319"/>
        <v>1835.17700195313</v>
      </c>
      <c r="U924" s="181" t="str">
        <f t="shared" si="319"/>
        <v>1311</v>
      </c>
      <c r="V924" s="181" t="str">
        <f t="shared" si="319"/>
        <v>20200252</v>
      </c>
      <c r="W924" s="360">
        <f t="shared" si="319"/>
        <v>178.125</v>
      </c>
      <c r="X924" s="355">
        <f t="shared" si="319"/>
        <v>8.8879999999999999</v>
      </c>
      <c r="Y924" s="355">
        <f t="shared" si="319"/>
        <v>6.1639999999999997</v>
      </c>
      <c r="Z924" s="355">
        <f t="shared" si="319"/>
        <v>6.3E-2</v>
      </c>
      <c r="AA924" s="361">
        <f t="shared" si="319"/>
        <v>5.1769999999999996</v>
      </c>
      <c r="AB924" s="182"/>
    </row>
    <row r="925" spans="1:28" s="75" customFormat="1">
      <c r="A925" s="181" t="str">
        <f t="shared" si="294"/>
        <v>NMED</v>
      </c>
      <c r="B925" s="366" t="str">
        <f t="shared" si="286"/>
        <v>35</v>
      </c>
      <c r="C925" s="181" t="str">
        <f t="shared" si="295"/>
        <v>3504502</v>
      </c>
      <c r="D925" s="181" t="str">
        <f>VLOOKUP(C925,fips_xref!$A$5:$B$16,2,FALSE)</f>
        <v>San Juan_NonTribal</v>
      </c>
      <c r="E925" s="181" t="str">
        <f t="shared" ref="E925:AA925" si="320">E285</f>
        <v>045</v>
      </c>
      <c r="F925" s="181">
        <f t="shared" si="320"/>
        <v>1148</v>
      </c>
      <c r="G925" s="181" t="str">
        <f t="shared" si="320"/>
        <v>EQPT</v>
      </c>
      <c r="H925" s="181">
        <f t="shared" si="320"/>
        <v>73</v>
      </c>
      <c r="I925" s="181" t="str">
        <f t="shared" si="320"/>
        <v>Clark TLA-10 compressor engine</v>
      </c>
      <c r="J925" s="181">
        <f t="shared" si="320"/>
        <v>36.481599000000003</v>
      </c>
      <c r="K925" s="181">
        <f t="shared" si="320"/>
        <v>-108.121285</v>
      </c>
      <c r="L925" s="181" t="str">
        <f t="shared" si="320"/>
        <v>Chaco Gas Plant</v>
      </c>
      <c r="M925" s="181"/>
      <c r="N925" s="181">
        <f t="shared" si="320"/>
        <v>10.668000221252401</v>
      </c>
      <c r="O925" s="181">
        <f t="shared" si="320"/>
        <v>612.59002685546898</v>
      </c>
      <c r="P925" s="181">
        <f t="shared" si="320"/>
        <v>39.319198608398402</v>
      </c>
      <c r="Q925" s="181">
        <f t="shared" si="320"/>
        <v>0.74371200000000004</v>
      </c>
      <c r="R925" s="181" t="str">
        <f t="shared" si="320"/>
        <v>Vertical</v>
      </c>
      <c r="S925" s="181">
        <f t="shared" si="320"/>
        <v>0</v>
      </c>
      <c r="T925" s="181">
        <f t="shared" si="320"/>
        <v>1835.17700195313</v>
      </c>
      <c r="U925" s="181" t="str">
        <f t="shared" si="320"/>
        <v>1311</v>
      </c>
      <c r="V925" s="181" t="str">
        <f t="shared" si="320"/>
        <v>20200252</v>
      </c>
      <c r="W925" s="360">
        <f t="shared" si="320"/>
        <v>134.53800000000001</v>
      </c>
      <c r="X925" s="355">
        <f t="shared" si="320"/>
        <v>6.7130000000000001</v>
      </c>
      <c r="Y925" s="355">
        <f t="shared" si="320"/>
        <v>46.56</v>
      </c>
      <c r="Z925" s="355">
        <f t="shared" si="320"/>
        <v>4.8000000000000001E-2</v>
      </c>
      <c r="AA925" s="361">
        <f t="shared" si="320"/>
        <v>3.91</v>
      </c>
      <c r="AB925" s="182"/>
    </row>
    <row r="926" spans="1:28" s="75" customFormat="1">
      <c r="A926" s="181" t="str">
        <f t="shared" si="294"/>
        <v>NMED</v>
      </c>
      <c r="B926" s="366" t="str">
        <f t="shared" si="286"/>
        <v>35</v>
      </c>
      <c r="C926" s="181" t="str">
        <f t="shared" si="295"/>
        <v>3504502</v>
      </c>
      <c r="D926" s="181" t="str">
        <f>VLOOKUP(C926,fips_xref!$A$5:$B$16,2,FALSE)</f>
        <v>San Juan_NonTribal</v>
      </c>
      <c r="E926" s="181" t="str">
        <f t="shared" ref="E926:AA926" si="321">E286</f>
        <v>045</v>
      </c>
      <c r="F926" s="181">
        <f t="shared" si="321"/>
        <v>1148</v>
      </c>
      <c r="G926" s="181" t="str">
        <f t="shared" si="321"/>
        <v>RPNT</v>
      </c>
      <c r="H926" s="181">
        <f t="shared" si="321"/>
        <v>50</v>
      </c>
      <c r="I926" s="181" t="str">
        <f t="shared" si="321"/>
        <v>Field gas fugitives</v>
      </c>
      <c r="J926" s="181">
        <f t="shared" si="321"/>
        <v>36.483055999999998</v>
      </c>
      <c r="K926" s="181">
        <f t="shared" si="321"/>
        <v>-108.119722</v>
      </c>
      <c r="L926" s="181" t="str">
        <f t="shared" si="321"/>
        <v>Chaco Gas Plant</v>
      </c>
      <c r="M926" s="181"/>
      <c r="N926" s="181">
        <f t="shared" si="321"/>
        <v>0</v>
      </c>
      <c r="O926" s="181">
        <f t="shared" si="321"/>
        <v>0</v>
      </c>
      <c r="P926" s="181">
        <f t="shared" si="321"/>
        <v>0</v>
      </c>
      <c r="Q926" s="181">
        <f t="shared" si="321"/>
        <v>0</v>
      </c>
      <c r="R926" s="181">
        <f t="shared" si="321"/>
        <v>0</v>
      </c>
      <c r="S926" s="181">
        <f t="shared" si="321"/>
        <v>0</v>
      </c>
      <c r="T926" s="181">
        <f t="shared" si="321"/>
        <v>1835.66394042969</v>
      </c>
      <c r="U926" s="181" t="str">
        <f t="shared" si="321"/>
        <v>1311</v>
      </c>
      <c r="V926" s="181" t="str">
        <f t="shared" si="321"/>
        <v>31088811</v>
      </c>
      <c r="W926" s="360">
        <f t="shared" si="321"/>
        <v>0</v>
      </c>
      <c r="X926" s="355">
        <f t="shared" si="321"/>
        <v>15.750999999999999</v>
      </c>
      <c r="Y926" s="355">
        <f t="shared" si="321"/>
        <v>0</v>
      </c>
      <c r="Z926" s="355">
        <f t="shared" si="321"/>
        <v>0</v>
      </c>
      <c r="AA926" s="361">
        <f t="shared" si="321"/>
        <v>0</v>
      </c>
      <c r="AB926" s="182"/>
    </row>
    <row r="927" spans="1:28" s="75" customFormat="1">
      <c r="A927" s="181" t="str">
        <f t="shared" si="294"/>
        <v>NMED</v>
      </c>
      <c r="B927" s="366" t="str">
        <f t="shared" si="286"/>
        <v>35</v>
      </c>
      <c r="C927" s="181" t="str">
        <f t="shared" si="295"/>
        <v>3504502</v>
      </c>
      <c r="D927" s="181" t="str">
        <f>VLOOKUP(C927,fips_xref!$A$5:$B$16,2,FALSE)</f>
        <v>San Juan_NonTribal</v>
      </c>
      <c r="E927" s="181" t="str">
        <f t="shared" ref="E927:AA927" si="322">E287</f>
        <v>045</v>
      </c>
      <c r="F927" s="181">
        <f t="shared" si="322"/>
        <v>1148</v>
      </c>
      <c r="G927" s="181" t="str">
        <f t="shared" si="322"/>
        <v>RPNT</v>
      </c>
      <c r="H927" s="181">
        <f t="shared" si="322"/>
        <v>53</v>
      </c>
      <c r="I927" s="181" t="str">
        <f t="shared" si="322"/>
        <v>Fuel gas fugitives</v>
      </c>
      <c r="J927" s="181">
        <f t="shared" si="322"/>
        <v>36.483055999999998</v>
      </c>
      <c r="K927" s="181">
        <f t="shared" si="322"/>
        <v>-108.119722</v>
      </c>
      <c r="L927" s="181" t="str">
        <f t="shared" si="322"/>
        <v>Chaco Gas Plant</v>
      </c>
      <c r="M927" s="181"/>
      <c r="N927" s="181">
        <f t="shared" si="322"/>
        <v>0</v>
      </c>
      <c r="O927" s="181">
        <f t="shared" si="322"/>
        <v>0</v>
      </c>
      <c r="P927" s="181">
        <f t="shared" si="322"/>
        <v>0</v>
      </c>
      <c r="Q927" s="181">
        <f t="shared" si="322"/>
        <v>0</v>
      </c>
      <c r="R927" s="181">
        <f t="shared" si="322"/>
        <v>0</v>
      </c>
      <c r="S927" s="181">
        <f t="shared" si="322"/>
        <v>0</v>
      </c>
      <c r="T927" s="181">
        <f t="shared" si="322"/>
        <v>1835.66394042969</v>
      </c>
      <c r="U927" s="181" t="str">
        <f t="shared" si="322"/>
        <v>1311</v>
      </c>
      <c r="V927" s="181" t="str">
        <f t="shared" si="322"/>
        <v>31088811</v>
      </c>
      <c r="W927" s="360">
        <f t="shared" si="322"/>
        <v>0</v>
      </c>
      <c r="X927" s="355">
        <f t="shared" si="322"/>
        <v>1.748</v>
      </c>
      <c r="Y927" s="355">
        <f t="shared" si="322"/>
        <v>0</v>
      </c>
      <c r="Z927" s="355">
        <f t="shared" si="322"/>
        <v>0</v>
      </c>
      <c r="AA927" s="361">
        <f t="shared" si="322"/>
        <v>0</v>
      </c>
      <c r="AB927" s="182"/>
    </row>
    <row r="928" spans="1:28" s="75" customFormat="1">
      <c r="A928" s="181" t="str">
        <f t="shared" si="294"/>
        <v>NMED</v>
      </c>
      <c r="B928" s="366" t="str">
        <f t="shared" si="286"/>
        <v>35</v>
      </c>
      <c r="C928" s="181" t="str">
        <f t="shared" si="295"/>
        <v>3504502</v>
      </c>
      <c r="D928" s="181" t="str">
        <f>VLOOKUP(C928,fips_xref!$A$5:$B$16,2,FALSE)</f>
        <v>San Juan_NonTribal</v>
      </c>
      <c r="E928" s="181" t="str">
        <f t="shared" ref="E928:AA928" si="323">E288</f>
        <v>045</v>
      </c>
      <c r="F928" s="181">
        <f t="shared" si="323"/>
        <v>1148</v>
      </c>
      <c r="G928" s="181" t="str">
        <f t="shared" si="323"/>
        <v>RPNT</v>
      </c>
      <c r="H928" s="181">
        <f t="shared" si="323"/>
        <v>54</v>
      </c>
      <c r="I928" s="181" t="str">
        <f t="shared" si="323"/>
        <v>Acid gas fugitives</v>
      </c>
      <c r="J928" s="181">
        <f t="shared" si="323"/>
        <v>36.483055999999998</v>
      </c>
      <c r="K928" s="181">
        <f t="shared" si="323"/>
        <v>-108.119722</v>
      </c>
      <c r="L928" s="181" t="str">
        <f t="shared" si="323"/>
        <v>Chaco Gas Plant</v>
      </c>
      <c r="M928" s="181"/>
      <c r="N928" s="181">
        <f t="shared" si="323"/>
        <v>0</v>
      </c>
      <c r="O928" s="181">
        <f t="shared" si="323"/>
        <v>0</v>
      </c>
      <c r="P928" s="181">
        <f t="shared" si="323"/>
        <v>0</v>
      </c>
      <c r="Q928" s="181">
        <f t="shared" si="323"/>
        <v>0</v>
      </c>
      <c r="R928" s="181">
        <f t="shared" si="323"/>
        <v>0</v>
      </c>
      <c r="S928" s="181">
        <f t="shared" si="323"/>
        <v>0</v>
      </c>
      <c r="T928" s="181">
        <f t="shared" si="323"/>
        <v>1835.66394042969</v>
      </c>
      <c r="U928" s="181" t="str">
        <f t="shared" si="323"/>
        <v>1311</v>
      </c>
      <c r="V928" s="181" t="str">
        <f t="shared" si="323"/>
        <v>31088811</v>
      </c>
      <c r="W928" s="360">
        <f t="shared" si="323"/>
        <v>0</v>
      </c>
      <c r="X928" s="355">
        <f t="shared" si="323"/>
        <v>1E-3</v>
      </c>
      <c r="Y928" s="355">
        <f t="shared" si="323"/>
        <v>0</v>
      </c>
      <c r="Z928" s="355">
        <f t="shared" si="323"/>
        <v>0</v>
      </c>
      <c r="AA928" s="361">
        <f t="shared" si="323"/>
        <v>0</v>
      </c>
      <c r="AB928" s="182"/>
    </row>
    <row r="929" spans="1:28" s="75" customFormat="1">
      <c r="A929" s="181" t="str">
        <f t="shared" si="294"/>
        <v>NMED</v>
      </c>
      <c r="B929" s="366" t="str">
        <f t="shared" si="286"/>
        <v>35</v>
      </c>
      <c r="C929" s="181" t="str">
        <f t="shared" si="295"/>
        <v>3504502</v>
      </c>
      <c r="D929" s="181" t="str">
        <f>VLOOKUP(C929,fips_xref!$A$5:$B$16,2,FALSE)</f>
        <v>San Juan_NonTribal</v>
      </c>
      <c r="E929" s="181" t="str">
        <f t="shared" ref="E929:AA929" si="324">E289</f>
        <v>045</v>
      </c>
      <c r="F929" s="181">
        <f t="shared" si="324"/>
        <v>1148</v>
      </c>
      <c r="G929" s="181" t="str">
        <f t="shared" si="324"/>
        <v>RPNT</v>
      </c>
      <c r="H929" s="181">
        <f t="shared" si="324"/>
        <v>55</v>
      </c>
      <c r="I929" s="181" t="str">
        <f t="shared" si="324"/>
        <v>Deethanizer overhead gas fugitives</v>
      </c>
      <c r="J929" s="181">
        <f t="shared" si="324"/>
        <v>36.483055999999998</v>
      </c>
      <c r="K929" s="181">
        <f t="shared" si="324"/>
        <v>-108.119722</v>
      </c>
      <c r="L929" s="181" t="str">
        <f t="shared" si="324"/>
        <v>Chaco Gas Plant</v>
      </c>
      <c r="M929" s="181"/>
      <c r="N929" s="181">
        <f t="shared" si="324"/>
        <v>0</v>
      </c>
      <c r="O929" s="181">
        <f t="shared" si="324"/>
        <v>0</v>
      </c>
      <c r="P929" s="181">
        <f t="shared" si="324"/>
        <v>0</v>
      </c>
      <c r="Q929" s="181">
        <f t="shared" si="324"/>
        <v>0</v>
      </c>
      <c r="R929" s="181">
        <f t="shared" si="324"/>
        <v>0</v>
      </c>
      <c r="S929" s="181">
        <f t="shared" si="324"/>
        <v>0</v>
      </c>
      <c r="T929" s="181">
        <f t="shared" si="324"/>
        <v>1835.66394042969</v>
      </c>
      <c r="U929" s="181" t="str">
        <f t="shared" si="324"/>
        <v>1311</v>
      </c>
      <c r="V929" s="181" t="str">
        <f t="shared" si="324"/>
        <v>31088811</v>
      </c>
      <c r="W929" s="360">
        <f t="shared" si="324"/>
        <v>0</v>
      </c>
      <c r="X929" s="355">
        <f t="shared" si="324"/>
        <v>1.43</v>
      </c>
      <c r="Y929" s="355">
        <f t="shared" si="324"/>
        <v>0</v>
      </c>
      <c r="Z929" s="355">
        <f t="shared" si="324"/>
        <v>0</v>
      </c>
      <c r="AA929" s="361">
        <f t="shared" si="324"/>
        <v>0</v>
      </c>
      <c r="AB929" s="182"/>
    </row>
    <row r="930" spans="1:28" s="75" customFormat="1">
      <c r="A930" s="181" t="str">
        <f t="shared" si="294"/>
        <v>NMED</v>
      </c>
      <c r="B930" s="366" t="str">
        <f t="shared" si="286"/>
        <v>35</v>
      </c>
      <c r="C930" s="181" t="str">
        <f t="shared" si="295"/>
        <v>3504502</v>
      </c>
      <c r="D930" s="181" t="str">
        <f>VLOOKUP(C930,fips_xref!$A$5:$B$16,2,FALSE)</f>
        <v>San Juan_NonTribal</v>
      </c>
      <c r="E930" s="181" t="str">
        <f t="shared" ref="E930:AA930" si="325">E290</f>
        <v>045</v>
      </c>
      <c r="F930" s="181">
        <f t="shared" si="325"/>
        <v>1148</v>
      </c>
      <c r="G930" s="181" t="str">
        <f t="shared" si="325"/>
        <v>RPNT</v>
      </c>
      <c r="H930" s="181">
        <f t="shared" si="325"/>
        <v>57</v>
      </c>
      <c r="I930" s="181" t="str">
        <f t="shared" si="325"/>
        <v>NGL fugitives</v>
      </c>
      <c r="J930" s="181">
        <f t="shared" si="325"/>
        <v>36.483055999999998</v>
      </c>
      <c r="K930" s="181">
        <f t="shared" si="325"/>
        <v>-108.119722</v>
      </c>
      <c r="L930" s="181" t="str">
        <f t="shared" si="325"/>
        <v>Chaco Gas Plant</v>
      </c>
      <c r="M930" s="181"/>
      <c r="N930" s="181">
        <f t="shared" si="325"/>
        <v>0</v>
      </c>
      <c r="O930" s="181">
        <f t="shared" si="325"/>
        <v>0</v>
      </c>
      <c r="P930" s="181">
        <f t="shared" si="325"/>
        <v>0</v>
      </c>
      <c r="Q930" s="181">
        <f t="shared" si="325"/>
        <v>0</v>
      </c>
      <c r="R930" s="181">
        <f t="shared" si="325"/>
        <v>0</v>
      </c>
      <c r="S930" s="181">
        <f t="shared" si="325"/>
        <v>0</v>
      </c>
      <c r="T930" s="181">
        <f t="shared" si="325"/>
        <v>1835.66394042969</v>
      </c>
      <c r="U930" s="181" t="str">
        <f t="shared" si="325"/>
        <v>1311</v>
      </c>
      <c r="V930" s="181" t="str">
        <f t="shared" si="325"/>
        <v>31088811</v>
      </c>
      <c r="W930" s="360">
        <f t="shared" si="325"/>
        <v>0</v>
      </c>
      <c r="X930" s="355">
        <f t="shared" si="325"/>
        <v>37.363</v>
      </c>
      <c r="Y930" s="355">
        <f t="shared" si="325"/>
        <v>0</v>
      </c>
      <c r="Z930" s="355">
        <f t="shared" si="325"/>
        <v>0</v>
      </c>
      <c r="AA930" s="361">
        <f t="shared" si="325"/>
        <v>0</v>
      </c>
      <c r="AB930" s="182"/>
    </row>
    <row r="931" spans="1:28" s="75" customFormat="1">
      <c r="A931" s="181" t="str">
        <f t="shared" si="294"/>
        <v>NMED</v>
      </c>
      <c r="B931" s="366" t="str">
        <f t="shared" si="286"/>
        <v>35</v>
      </c>
      <c r="C931" s="181" t="str">
        <f t="shared" si="295"/>
        <v>3504502</v>
      </c>
      <c r="D931" s="181" t="str">
        <f>VLOOKUP(C931,fips_xref!$A$5:$B$16,2,FALSE)</f>
        <v>San Juan_NonTribal</v>
      </c>
      <c r="E931" s="181" t="str">
        <f t="shared" ref="E931:AA931" si="326">E291</f>
        <v>045</v>
      </c>
      <c r="F931" s="181">
        <f t="shared" si="326"/>
        <v>1148</v>
      </c>
      <c r="G931" s="181" t="str">
        <f t="shared" si="326"/>
        <v>RPNT</v>
      </c>
      <c r="H931" s="181">
        <f t="shared" si="326"/>
        <v>59</v>
      </c>
      <c r="I931" s="181" t="str">
        <f t="shared" si="326"/>
        <v>Refrigerant fugitives</v>
      </c>
      <c r="J931" s="181">
        <f t="shared" si="326"/>
        <v>36.483055999999998</v>
      </c>
      <c r="K931" s="181">
        <f t="shared" si="326"/>
        <v>-108.119722</v>
      </c>
      <c r="L931" s="181" t="str">
        <f t="shared" si="326"/>
        <v>Chaco Gas Plant</v>
      </c>
      <c r="M931" s="181"/>
      <c r="N931" s="181">
        <f t="shared" si="326"/>
        <v>0</v>
      </c>
      <c r="O931" s="181">
        <f t="shared" si="326"/>
        <v>0</v>
      </c>
      <c r="P931" s="181">
        <f t="shared" si="326"/>
        <v>0</v>
      </c>
      <c r="Q931" s="181">
        <f t="shared" si="326"/>
        <v>0</v>
      </c>
      <c r="R931" s="181">
        <f t="shared" si="326"/>
        <v>0</v>
      </c>
      <c r="S931" s="181">
        <f t="shared" si="326"/>
        <v>0</v>
      </c>
      <c r="T931" s="181">
        <f t="shared" si="326"/>
        <v>1835.66394042969</v>
      </c>
      <c r="U931" s="181" t="str">
        <f t="shared" si="326"/>
        <v>1311</v>
      </c>
      <c r="V931" s="181" t="str">
        <f t="shared" si="326"/>
        <v>31088811</v>
      </c>
      <c r="W931" s="360">
        <f t="shared" si="326"/>
        <v>0</v>
      </c>
      <c r="X931" s="355">
        <f t="shared" si="326"/>
        <v>17.696000000000002</v>
      </c>
      <c r="Y931" s="355">
        <f t="shared" si="326"/>
        <v>0</v>
      </c>
      <c r="Z931" s="355">
        <f t="shared" si="326"/>
        <v>0</v>
      </c>
      <c r="AA931" s="361">
        <f t="shared" si="326"/>
        <v>0</v>
      </c>
      <c r="AB931" s="182"/>
    </row>
    <row r="932" spans="1:28" s="75" customFormat="1">
      <c r="A932" s="181" t="str">
        <f t="shared" si="294"/>
        <v>NMED</v>
      </c>
      <c r="B932" s="366" t="str">
        <f t="shared" si="286"/>
        <v>35</v>
      </c>
      <c r="C932" s="181" t="str">
        <f t="shared" si="295"/>
        <v>3504502</v>
      </c>
      <c r="D932" s="181" t="str">
        <f>VLOOKUP(C932,fips_xref!$A$5:$B$16,2,FALSE)</f>
        <v>San Juan_NonTribal</v>
      </c>
      <c r="E932" s="181" t="str">
        <f t="shared" ref="E932:AA932" si="327">E292</f>
        <v>045</v>
      </c>
      <c r="F932" s="181">
        <f t="shared" si="327"/>
        <v>1148</v>
      </c>
      <c r="G932" s="181" t="str">
        <f t="shared" si="327"/>
        <v>RPNT</v>
      </c>
      <c r="H932" s="181">
        <f t="shared" si="327"/>
        <v>62</v>
      </c>
      <c r="I932" s="181" t="str">
        <f t="shared" si="327"/>
        <v>Condensate fugitives</v>
      </c>
      <c r="J932" s="181">
        <f t="shared" si="327"/>
        <v>36.483055999999998</v>
      </c>
      <c r="K932" s="181">
        <f t="shared" si="327"/>
        <v>-108.119722</v>
      </c>
      <c r="L932" s="181" t="str">
        <f t="shared" si="327"/>
        <v>Chaco Gas Plant</v>
      </c>
      <c r="M932" s="181"/>
      <c r="N932" s="181">
        <f t="shared" si="327"/>
        <v>0</v>
      </c>
      <c r="O932" s="181">
        <f t="shared" si="327"/>
        <v>0</v>
      </c>
      <c r="P932" s="181">
        <f t="shared" si="327"/>
        <v>0</v>
      </c>
      <c r="Q932" s="181">
        <f t="shared" si="327"/>
        <v>0</v>
      </c>
      <c r="R932" s="181">
        <f t="shared" si="327"/>
        <v>0</v>
      </c>
      <c r="S932" s="181">
        <f t="shared" si="327"/>
        <v>0</v>
      </c>
      <c r="T932" s="181">
        <f t="shared" si="327"/>
        <v>1835.66394042969</v>
      </c>
      <c r="U932" s="181" t="str">
        <f t="shared" si="327"/>
        <v>1311</v>
      </c>
      <c r="V932" s="181" t="str">
        <f t="shared" si="327"/>
        <v>31088811</v>
      </c>
      <c r="W932" s="360">
        <f t="shared" si="327"/>
        <v>0</v>
      </c>
      <c r="X932" s="355">
        <f t="shared" si="327"/>
        <v>5.0999999999999997E-2</v>
      </c>
      <c r="Y932" s="355">
        <f t="shared" si="327"/>
        <v>0</v>
      </c>
      <c r="Z932" s="355">
        <f t="shared" si="327"/>
        <v>0</v>
      </c>
      <c r="AA932" s="361">
        <f t="shared" si="327"/>
        <v>0</v>
      </c>
      <c r="AB932" s="182"/>
    </row>
    <row r="933" spans="1:28" s="75" customFormat="1">
      <c r="A933" s="181" t="str">
        <f t="shared" si="294"/>
        <v>NMED</v>
      </c>
      <c r="B933" s="366" t="str">
        <f t="shared" si="286"/>
        <v>35</v>
      </c>
      <c r="C933" s="181" t="str">
        <f t="shared" si="295"/>
        <v>3504502</v>
      </c>
      <c r="D933" s="181" t="str">
        <f>VLOOKUP(C933,fips_xref!$A$5:$B$16,2,FALSE)</f>
        <v>San Juan_NonTribal</v>
      </c>
      <c r="E933" s="181" t="str">
        <f t="shared" ref="E933:AA933" si="328">E293</f>
        <v>045</v>
      </c>
      <c r="F933" s="181">
        <f t="shared" si="328"/>
        <v>1148</v>
      </c>
      <c r="G933" s="181" t="str">
        <f t="shared" si="328"/>
        <v>RPNT</v>
      </c>
      <c r="H933" s="181">
        <f t="shared" si="328"/>
        <v>63</v>
      </c>
      <c r="I933" s="181" t="str">
        <f t="shared" si="328"/>
        <v>Ballard Tanks (4)</v>
      </c>
      <c r="J933" s="181">
        <f t="shared" si="328"/>
        <v>36.483055999999998</v>
      </c>
      <c r="K933" s="181">
        <f t="shared" si="328"/>
        <v>-108.119722</v>
      </c>
      <c r="L933" s="181" t="str">
        <f t="shared" si="328"/>
        <v>Chaco Gas Plant</v>
      </c>
      <c r="M933" s="181"/>
      <c r="N933" s="181">
        <f t="shared" si="328"/>
        <v>0</v>
      </c>
      <c r="O933" s="181">
        <f t="shared" si="328"/>
        <v>0</v>
      </c>
      <c r="P933" s="181">
        <f t="shared" si="328"/>
        <v>0</v>
      </c>
      <c r="Q933" s="181">
        <f t="shared" si="328"/>
        <v>0</v>
      </c>
      <c r="R933" s="181">
        <f t="shared" si="328"/>
        <v>0</v>
      </c>
      <c r="S933" s="181">
        <f t="shared" si="328"/>
        <v>0</v>
      </c>
      <c r="T933" s="181">
        <f t="shared" si="328"/>
        <v>1835.66394042969</v>
      </c>
      <c r="U933" s="181" t="str">
        <f t="shared" si="328"/>
        <v>1311</v>
      </c>
      <c r="V933" s="181" t="str">
        <f t="shared" si="328"/>
        <v>40400314</v>
      </c>
      <c r="W933" s="360">
        <f t="shared" si="328"/>
        <v>0</v>
      </c>
      <c r="X933" s="355">
        <f t="shared" si="328"/>
        <v>13.92</v>
      </c>
      <c r="Y933" s="355">
        <f t="shared" si="328"/>
        <v>0</v>
      </c>
      <c r="Z933" s="355">
        <f t="shared" si="328"/>
        <v>0</v>
      </c>
      <c r="AA933" s="361">
        <f t="shared" si="328"/>
        <v>0</v>
      </c>
      <c r="AB933" s="182"/>
    </row>
    <row r="934" spans="1:28" s="75" customFormat="1">
      <c r="A934" s="181" t="str">
        <f t="shared" si="294"/>
        <v>NMED</v>
      </c>
      <c r="B934" s="366" t="str">
        <f t="shared" si="286"/>
        <v>35</v>
      </c>
      <c r="C934" s="181" t="str">
        <f t="shared" si="295"/>
        <v>3504502</v>
      </c>
      <c r="D934" s="181" t="str">
        <f>VLOOKUP(C934,fips_xref!$A$5:$B$16,2,FALSE)</f>
        <v>San Juan_NonTribal</v>
      </c>
      <c r="E934" s="181" t="str">
        <f t="shared" ref="E934:AA934" si="329">E294</f>
        <v>045</v>
      </c>
      <c r="F934" s="181">
        <f t="shared" si="329"/>
        <v>1148</v>
      </c>
      <c r="G934" s="181" t="str">
        <f t="shared" si="329"/>
        <v>RPNT</v>
      </c>
      <c r="H934" s="181">
        <f t="shared" si="329"/>
        <v>66</v>
      </c>
      <c r="I934" s="181" t="str">
        <f t="shared" si="329"/>
        <v>Start up Shut down Maintenance</v>
      </c>
      <c r="J934" s="181">
        <f t="shared" si="329"/>
        <v>36.483055999999998</v>
      </c>
      <c r="K934" s="181">
        <f t="shared" si="329"/>
        <v>-108.119722</v>
      </c>
      <c r="L934" s="181" t="str">
        <f t="shared" si="329"/>
        <v>Chaco Gas Plant</v>
      </c>
      <c r="M934" s="181"/>
      <c r="N934" s="181">
        <f t="shared" si="329"/>
        <v>0</v>
      </c>
      <c r="O934" s="181">
        <f t="shared" si="329"/>
        <v>0</v>
      </c>
      <c r="P934" s="181">
        <f t="shared" si="329"/>
        <v>0</v>
      </c>
      <c r="Q934" s="181">
        <f t="shared" si="329"/>
        <v>0</v>
      </c>
      <c r="R934" s="181">
        <f t="shared" si="329"/>
        <v>0</v>
      </c>
      <c r="S934" s="181">
        <f t="shared" si="329"/>
        <v>0</v>
      </c>
      <c r="T934" s="181">
        <f t="shared" si="329"/>
        <v>1835.66394042969</v>
      </c>
      <c r="U934" s="181" t="str">
        <f t="shared" si="329"/>
        <v>1311</v>
      </c>
      <c r="V934" s="181" t="str">
        <f t="shared" si="329"/>
        <v>31000299</v>
      </c>
      <c r="W934" s="360">
        <f t="shared" si="329"/>
        <v>0.28999999999999998</v>
      </c>
      <c r="X934" s="355">
        <f t="shared" si="329"/>
        <v>0.37</v>
      </c>
      <c r="Y934" s="355">
        <f t="shared" si="329"/>
        <v>0.57999999999999996</v>
      </c>
      <c r="Z934" s="355">
        <f t="shared" si="329"/>
        <v>0</v>
      </c>
      <c r="AA934" s="361">
        <f t="shared" si="329"/>
        <v>0</v>
      </c>
      <c r="AB934" s="182"/>
    </row>
    <row r="935" spans="1:28" s="75" customFormat="1">
      <c r="A935" s="181" t="str">
        <f t="shared" si="294"/>
        <v>NMED</v>
      </c>
      <c r="B935" s="366" t="str">
        <f t="shared" si="286"/>
        <v>35</v>
      </c>
      <c r="C935" s="181" t="str">
        <f t="shared" si="295"/>
        <v>3504502</v>
      </c>
      <c r="D935" s="181" t="str">
        <f>VLOOKUP(C935,fips_xref!$A$5:$B$16,2,FALSE)</f>
        <v>San Juan_NonTribal</v>
      </c>
      <c r="E935" s="181" t="str">
        <f t="shared" ref="E935:AA935" si="330">E295</f>
        <v>045</v>
      </c>
      <c r="F935" s="181">
        <f t="shared" si="330"/>
        <v>1158</v>
      </c>
      <c r="G935" s="181" t="str">
        <f t="shared" si="330"/>
        <v>EQPT</v>
      </c>
      <c r="H935" s="181">
        <f t="shared" si="330"/>
        <v>5</v>
      </c>
      <c r="I935" s="181" t="str">
        <f t="shared" si="330"/>
        <v>Solar Centaur 3830</v>
      </c>
      <c r="J935" s="181">
        <f t="shared" si="330"/>
        <v>36.668643000000003</v>
      </c>
      <c r="K935" s="181">
        <f t="shared" si="330"/>
        <v>-107.953993</v>
      </c>
      <c r="L935" s="181" t="str">
        <f t="shared" si="330"/>
        <v>Kutz Canyon Gas Plant</v>
      </c>
      <c r="M935" s="181"/>
      <c r="N935" s="181">
        <f t="shared" si="330"/>
        <v>10.668000221252401</v>
      </c>
      <c r="O935" s="181">
        <f t="shared" si="330"/>
        <v>698.71002197265602</v>
      </c>
      <c r="P935" s="181">
        <f t="shared" si="330"/>
        <v>81.6864013671875</v>
      </c>
      <c r="Q935" s="181">
        <f t="shared" si="330"/>
        <v>0.74980800000000003</v>
      </c>
      <c r="R935" s="181" t="str">
        <f t="shared" si="330"/>
        <v>Vertical</v>
      </c>
      <c r="S935" s="181">
        <f t="shared" si="330"/>
        <v>0</v>
      </c>
      <c r="T935" s="181">
        <f t="shared" si="330"/>
        <v>1761.36975097656</v>
      </c>
      <c r="U935" s="181" t="str">
        <f t="shared" si="330"/>
        <v>1321</v>
      </c>
      <c r="V935" s="181" t="str">
        <f t="shared" si="330"/>
        <v>20200201</v>
      </c>
      <c r="W935" s="360">
        <f t="shared" si="330"/>
        <v>55.4</v>
      </c>
      <c r="X935" s="355">
        <f t="shared" si="330"/>
        <v>16.100000000000001</v>
      </c>
      <c r="Y935" s="355">
        <f t="shared" si="330"/>
        <v>52.6</v>
      </c>
      <c r="Z935" s="355">
        <f t="shared" si="330"/>
        <v>0.5</v>
      </c>
      <c r="AA935" s="361">
        <f t="shared" si="330"/>
        <v>0.9</v>
      </c>
      <c r="AB935" s="182"/>
    </row>
    <row r="936" spans="1:28" s="75" customFormat="1">
      <c r="A936" s="181" t="str">
        <f t="shared" si="294"/>
        <v>NMED</v>
      </c>
      <c r="B936" s="366" t="str">
        <f t="shared" si="286"/>
        <v>35</v>
      </c>
      <c r="C936" s="181" t="str">
        <f t="shared" si="295"/>
        <v>3504502</v>
      </c>
      <c r="D936" s="181" t="str">
        <f>VLOOKUP(C936,fips_xref!$A$5:$B$16,2,FALSE)</f>
        <v>San Juan_NonTribal</v>
      </c>
      <c r="E936" s="181" t="str">
        <f t="shared" ref="E936:AA936" si="331">E296</f>
        <v>045</v>
      </c>
      <c r="F936" s="181">
        <f t="shared" si="331"/>
        <v>1158</v>
      </c>
      <c r="G936" s="181" t="str">
        <f t="shared" si="331"/>
        <v>EQPT</v>
      </c>
      <c r="H936" s="181">
        <f t="shared" si="331"/>
        <v>6</v>
      </c>
      <c r="I936" s="181" t="str">
        <f t="shared" si="331"/>
        <v>Solar Centaur 3830</v>
      </c>
      <c r="J936" s="181">
        <f t="shared" si="331"/>
        <v>36.668643000000003</v>
      </c>
      <c r="K936" s="181">
        <f t="shared" si="331"/>
        <v>-107.953993</v>
      </c>
      <c r="L936" s="181" t="str">
        <f t="shared" si="331"/>
        <v>Kutz Canyon Gas Plant</v>
      </c>
      <c r="M936" s="181"/>
      <c r="N936" s="181">
        <f t="shared" si="331"/>
        <v>6.7055997848510698</v>
      </c>
      <c r="O936" s="181">
        <f t="shared" si="331"/>
        <v>698.71002197265602</v>
      </c>
      <c r="P936" s="181">
        <f t="shared" si="331"/>
        <v>81.6864013671875</v>
      </c>
      <c r="Q936" s="181">
        <f t="shared" si="331"/>
        <v>0.74980800000000003</v>
      </c>
      <c r="R936" s="181" t="str">
        <f t="shared" si="331"/>
        <v>Vertical</v>
      </c>
      <c r="S936" s="181">
        <f t="shared" si="331"/>
        <v>0</v>
      </c>
      <c r="T936" s="181">
        <f t="shared" si="331"/>
        <v>1761.36975097656</v>
      </c>
      <c r="U936" s="181" t="str">
        <f t="shared" si="331"/>
        <v>1321</v>
      </c>
      <c r="V936" s="181" t="str">
        <f t="shared" si="331"/>
        <v>20200201</v>
      </c>
      <c r="W936" s="360">
        <f t="shared" si="331"/>
        <v>44.1</v>
      </c>
      <c r="X936" s="355">
        <f t="shared" si="331"/>
        <v>12.8</v>
      </c>
      <c r="Y936" s="355">
        <f t="shared" si="331"/>
        <v>41.9</v>
      </c>
      <c r="Z936" s="355">
        <f t="shared" si="331"/>
        <v>0.4</v>
      </c>
      <c r="AA936" s="361">
        <f t="shared" si="331"/>
        <v>0.8</v>
      </c>
      <c r="AB936" s="182"/>
    </row>
    <row r="937" spans="1:28" s="75" customFormat="1">
      <c r="A937" s="181" t="str">
        <f t="shared" si="294"/>
        <v>NMED</v>
      </c>
      <c r="B937" s="366" t="str">
        <f t="shared" si="286"/>
        <v>35</v>
      </c>
      <c r="C937" s="181" t="str">
        <f t="shared" si="295"/>
        <v>3504502</v>
      </c>
      <c r="D937" s="181" t="str">
        <f>VLOOKUP(C937,fips_xref!$A$5:$B$16,2,FALSE)</f>
        <v>San Juan_NonTribal</v>
      </c>
      <c r="E937" s="181" t="str">
        <f t="shared" ref="E937:AA937" si="332">E297</f>
        <v>045</v>
      </c>
      <c r="F937" s="181">
        <f t="shared" si="332"/>
        <v>1158</v>
      </c>
      <c r="G937" s="181" t="str">
        <f t="shared" si="332"/>
        <v>EQPT</v>
      </c>
      <c r="H937" s="181">
        <f t="shared" si="332"/>
        <v>9</v>
      </c>
      <c r="I937" s="181" t="str">
        <f t="shared" si="332"/>
        <v>Solar Centaur 3016</v>
      </c>
      <c r="J937" s="181">
        <f t="shared" si="332"/>
        <v>36.668643000000003</v>
      </c>
      <c r="K937" s="181">
        <f t="shared" si="332"/>
        <v>-107.953993</v>
      </c>
      <c r="L937" s="181" t="str">
        <f t="shared" si="332"/>
        <v>Kutz Canyon Gas Plant</v>
      </c>
      <c r="M937" s="181"/>
      <c r="N937" s="181">
        <f t="shared" si="332"/>
        <v>6.7055997848510698</v>
      </c>
      <c r="O937" s="181">
        <f t="shared" si="332"/>
        <v>698.71002197265602</v>
      </c>
      <c r="P937" s="181">
        <f t="shared" si="332"/>
        <v>81.6864013671875</v>
      </c>
      <c r="Q937" s="181">
        <f t="shared" si="332"/>
        <v>0.74980800000000003</v>
      </c>
      <c r="R937" s="181" t="str">
        <f t="shared" si="332"/>
        <v>Vertical</v>
      </c>
      <c r="S937" s="181">
        <f t="shared" si="332"/>
        <v>0</v>
      </c>
      <c r="T937" s="181">
        <f t="shared" si="332"/>
        <v>1761.36975097656</v>
      </c>
      <c r="U937" s="181" t="str">
        <f t="shared" si="332"/>
        <v>1321</v>
      </c>
      <c r="V937" s="181" t="str">
        <f t="shared" si="332"/>
        <v>20200201</v>
      </c>
      <c r="W937" s="360">
        <f t="shared" si="332"/>
        <v>36.1</v>
      </c>
      <c r="X937" s="355">
        <f t="shared" si="332"/>
        <v>10.5</v>
      </c>
      <c r="Y937" s="355">
        <f t="shared" si="332"/>
        <v>34.200000000000003</v>
      </c>
      <c r="Z937" s="355">
        <f t="shared" si="332"/>
        <v>0.2</v>
      </c>
      <c r="AA937" s="361">
        <f t="shared" si="332"/>
        <v>0.5</v>
      </c>
      <c r="AB937" s="182"/>
    </row>
    <row r="938" spans="1:28" s="75" customFormat="1">
      <c r="A938" s="181" t="str">
        <f t="shared" si="294"/>
        <v>NMED</v>
      </c>
      <c r="B938" s="366" t="str">
        <f t="shared" si="286"/>
        <v>35</v>
      </c>
      <c r="C938" s="181" t="str">
        <f t="shared" si="295"/>
        <v>3504502</v>
      </c>
      <c r="D938" s="181" t="str">
        <f>VLOOKUP(C938,fips_xref!$A$5:$B$16,2,FALSE)</f>
        <v>San Juan_NonTribal</v>
      </c>
      <c r="E938" s="181" t="str">
        <f t="shared" ref="E938:AA938" si="333">E298</f>
        <v>045</v>
      </c>
      <c r="F938" s="181">
        <f t="shared" si="333"/>
        <v>1158</v>
      </c>
      <c r="G938" s="181" t="str">
        <f t="shared" si="333"/>
        <v>EQPT</v>
      </c>
      <c r="H938" s="181">
        <f t="shared" si="333"/>
        <v>10</v>
      </c>
      <c r="I938" s="181" t="str">
        <f t="shared" si="333"/>
        <v>Solar Centaur 3830</v>
      </c>
      <c r="J938" s="181">
        <f t="shared" si="333"/>
        <v>36.668643000000003</v>
      </c>
      <c r="K938" s="181">
        <f t="shared" si="333"/>
        <v>-107.953993</v>
      </c>
      <c r="L938" s="181" t="str">
        <f t="shared" si="333"/>
        <v>Kutz Canyon Gas Plant</v>
      </c>
      <c r="M938" s="181"/>
      <c r="N938" s="181">
        <f t="shared" si="333"/>
        <v>10.668000221252401</v>
      </c>
      <c r="O938" s="181">
        <f t="shared" si="333"/>
        <v>698.71002197265602</v>
      </c>
      <c r="P938" s="181">
        <f t="shared" si="333"/>
        <v>81.6864013671875</v>
      </c>
      <c r="Q938" s="181">
        <f t="shared" si="333"/>
        <v>0.74980800000000003</v>
      </c>
      <c r="R938" s="181" t="str">
        <f t="shared" si="333"/>
        <v>Vertical</v>
      </c>
      <c r="S938" s="181">
        <f t="shared" si="333"/>
        <v>0</v>
      </c>
      <c r="T938" s="181">
        <f t="shared" si="333"/>
        <v>1761.36975097656</v>
      </c>
      <c r="U938" s="181" t="str">
        <f t="shared" si="333"/>
        <v>1321</v>
      </c>
      <c r="V938" s="181" t="str">
        <f t="shared" si="333"/>
        <v>20200201</v>
      </c>
      <c r="W938" s="360">
        <f t="shared" si="333"/>
        <v>66.400000000000006</v>
      </c>
      <c r="X938" s="355">
        <f t="shared" si="333"/>
        <v>19.3</v>
      </c>
      <c r="Y938" s="355">
        <f t="shared" si="333"/>
        <v>63</v>
      </c>
      <c r="Z938" s="355">
        <f t="shared" si="333"/>
        <v>0.6</v>
      </c>
      <c r="AA938" s="361">
        <f t="shared" si="333"/>
        <v>1.1000000000000001</v>
      </c>
      <c r="AB938" s="182"/>
    </row>
    <row r="939" spans="1:28" s="75" customFormat="1">
      <c r="A939" s="181" t="str">
        <f t="shared" si="294"/>
        <v>NMED</v>
      </c>
      <c r="B939" s="366" t="str">
        <f t="shared" si="286"/>
        <v>35</v>
      </c>
      <c r="C939" s="181" t="str">
        <f t="shared" si="295"/>
        <v>3504502</v>
      </c>
      <c r="D939" s="181" t="str">
        <f>VLOOKUP(C939,fips_xref!$A$5:$B$16,2,FALSE)</f>
        <v>San Juan_NonTribal</v>
      </c>
      <c r="E939" s="181" t="str">
        <f t="shared" ref="E939:AA939" si="334">E299</f>
        <v>045</v>
      </c>
      <c r="F939" s="181">
        <f t="shared" si="334"/>
        <v>1158</v>
      </c>
      <c r="G939" s="181" t="str">
        <f t="shared" si="334"/>
        <v>EQPT</v>
      </c>
      <c r="H939" s="181">
        <f t="shared" si="334"/>
        <v>11</v>
      </c>
      <c r="I939" s="181" t="str">
        <f t="shared" si="334"/>
        <v>Solar Saturn 1200</v>
      </c>
      <c r="J939" s="181">
        <f t="shared" si="334"/>
        <v>36.668643000000003</v>
      </c>
      <c r="K939" s="181">
        <f t="shared" si="334"/>
        <v>-107.953993</v>
      </c>
      <c r="L939" s="181" t="str">
        <f t="shared" si="334"/>
        <v>Kutz Canyon Gas Plant</v>
      </c>
      <c r="M939" s="181"/>
      <c r="N939" s="181">
        <f t="shared" si="334"/>
        <v>10.668000221252401</v>
      </c>
      <c r="O939" s="181">
        <f t="shared" si="334"/>
        <v>722.03997802734398</v>
      </c>
      <c r="P939" s="181">
        <f t="shared" si="334"/>
        <v>46.329601287841797</v>
      </c>
      <c r="Q939" s="181">
        <f t="shared" si="334"/>
        <v>0.60960000000000003</v>
      </c>
      <c r="R939" s="181" t="str">
        <f t="shared" si="334"/>
        <v>Vertical</v>
      </c>
      <c r="S939" s="181">
        <f t="shared" si="334"/>
        <v>0</v>
      </c>
      <c r="T939" s="181">
        <f t="shared" si="334"/>
        <v>1761.36975097656</v>
      </c>
      <c r="U939" s="181" t="str">
        <f t="shared" si="334"/>
        <v>1321</v>
      </c>
      <c r="V939" s="181" t="str">
        <f t="shared" si="334"/>
        <v>20200201</v>
      </c>
      <c r="W939" s="360">
        <f t="shared" si="334"/>
        <v>18.2</v>
      </c>
      <c r="X939" s="355">
        <f t="shared" si="334"/>
        <v>1.3</v>
      </c>
      <c r="Y939" s="355">
        <f t="shared" si="334"/>
        <v>27.5</v>
      </c>
      <c r="Z939" s="355">
        <f t="shared" si="334"/>
        <v>0.2</v>
      </c>
      <c r="AA939" s="361">
        <f t="shared" si="334"/>
        <v>0.4</v>
      </c>
      <c r="AB939" s="182"/>
    </row>
    <row r="940" spans="1:28" s="75" customFormat="1">
      <c r="A940" s="181" t="str">
        <f t="shared" si="294"/>
        <v>NMED</v>
      </c>
      <c r="B940" s="366" t="str">
        <f t="shared" si="286"/>
        <v>35</v>
      </c>
      <c r="C940" s="181" t="str">
        <f t="shared" si="295"/>
        <v>3504502</v>
      </c>
      <c r="D940" s="181" t="str">
        <f>VLOOKUP(C940,fips_xref!$A$5:$B$16,2,FALSE)</f>
        <v>San Juan_NonTribal</v>
      </c>
      <c r="E940" s="181" t="str">
        <f t="shared" ref="E940:AA940" si="335">E300</f>
        <v>045</v>
      </c>
      <c r="F940" s="181">
        <f t="shared" si="335"/>
        <v>1158</v>
      </c>
      <c r="G940" s="181" t="str">
        <f t="shared" si="335"/>
        <v>EQPT</v>
      </c>
      <c r="H940" s="181">
        <f t="shared" si="335"/>
        <v>12</v>
      </c>
      <c r="I940" s="181" t="str">
        <f t="shared" si="335"/>
        <v>Solar Saturn 1200</v>
      </c>
      <c r="J940" s="181">
        <f t="shared" si="335"/>
        <v>36.668643000000003</v>
      </c>
      <c r="K940" s="181">
        <f t="shared" si="335"/>
        <v>-107.953993</v>
      </c>
      <c r="L940" s="181" t="str">
        <f t="shared" si="335"/>
        <v>Kutz Canyon Gas Plant</v>
      </c>
      <c r="M940" s="181"/>
      <c r="N940" s="181">
        <f t="shared" si="335"/>
        <v>10.668000221252401</v>
      </c>
      <c r="O940" s="181">
        <f t="shared" si="335"/>
        <v>722.03997802734398</v>
      </c>
      <c r="P940" s="181">
        <f t="shared" si="335"/>
        <v>46.329601287841797</v>
      </c>
      <c r="Q940" s="181">
        <f t="shared" si="335"/>
        <v>0.60960000000000003</v>
      </c>
      <c r="R940" s="181" t="str">
        <f t="shared" si="335"/>
        <v>Vertical</v>
      </c>
      <c r="S940" s="181">
        <f t="shared" si="335"/>
        <v>0</v>
      </c>
      <c r="T940" s="181">
        <f t="shared" si="335"/>
        <v>1761.36975097656</v>
      </c>
      <c r="U940" s="181" t="str">
        <f t="shared" si="335"/>
        <v>1321</v>
      </c>
      <c r="V940" s="181" t="str">
        <f t="shared" si="335"/>
        <v>20200201</v>
      </c>
      <c r="W940" s="360">
        <f t="shared" si="335"/>
        <v>18.3</v>
      </c>
      <c r="X940" s="355">
        <f t="shared" si="335"/>
        <v>1.3</v>
      </c>
      <c r="Y940" s="355">
        <f t="shared" si="335"/>
        <v>27.7</v>
      </c>
      <c r="Z940" s="355">
        <f t="shared" si="335"/>
        <v>0.2</v>
      </c>
      <c r="AA940" s="361">
        <f t="shared" si="335"/>
        <v>0.4</v>
      </c>
      <c r="AB940" s="182"/>
    </row>
    <row r="941" spans="1:28" s="75" customFormat="1">
      <c r="A941" s="181" t="str">
        <f t="shared" si="294"/>
        <v>NMED</v>
      </c>
      <c r="B941" s="366" t="str">
        <f t="shared" si="286"/>
        <v>35</v>
      </c>
      <c r="C941" s="181" t="str">
        <f t="shared" si="295"/>
        <v>3504502</v>
      </c>
      <c r="D941" s="181" t="str">
        <f>VLOOKUP(C941,fips_xref!$A$5:$B$16,2,FALSE)</f>
        <v>San Juan_NonTribal</v>
      </c>
      <c r="E941" s="181" t="str">
        <f t="shared" ref="E941:AA941" si="336">E301</f>
        <v>045</v>
      </c>
      <c r="F941" s="181">
        <f t="shared" si="336"/>
        <v>1158</v>
      </c>
      <c r="G941" s="181" t="str">
        <f t="shared" si="336"/>
        <v>EQPT</v>
      </c>
      <c r="H941" s="181">
        <f t="shared" si="336"/>
        <v>13</v>
      </c>
      <c r="I941" s="181" t="str">
        <f t="shared" si="336"/>
        <v>Solar Centaur 3830</v>
      </c>
      <c r="J941" s="181">
        <f t="shared" si="336"/>
        <v>36.668643000000003</v>
      </c>
      <c r="K941" s="181">
        <f t="shared" si="336"/>
        <v>-107.953993</v>
      </c>
      <c r="L941" s="181" t="str">
        <f t="shared" si="336"/>
        <v>Kutz Canyon Gas Plant</v>
      </c>
      <c r="M941" s="181"/>
      <c r="N941" s="181">
        <f t="shared" si="336"/>
        <v>6.7055997848510698</v>
      </c>
      <c r="O941" s="181">
        <f t="shared" si="336"/>
        <v>698.71002197265602</v>
      </c>
      <c r="P941" s="181">
        <f t="shared" si="336"/>
        <v>81.6864013671875</v>
      </c>
      <c r="Q941" s="181">
        <f t="shared" si="336"/>
        <v>0.74980800000000003</v>
      </c>
      <c r="R941" s="181" t="str">
        <f t="shared" si="336"/>
        <v>Vertical</v>
      </c>
      <c r="S941" s="181">
        <f t="shared" si="336"/>
        <v>0</v>
      </c>
      <c r="T941" s="181">
        <f t="shared" si="336"/>
        <v>1761.36975097656</v>
      </c>
      <c r="U941" s="181" t="str">
        <f t="shared" si="336"/>
        <v>1321</v>
      </c>
      <c r="V941" s="181" t="str">
        <f t="shared" si="336"/>
        <v>20200201</v>
      </c>
      <c r="W941" s="360">
        <f t="shared" si="336"/>
        <v>45.1</v>
      </c>
      <c r="X941" s="355">
        <f t="shared" si="336"/>
        <v>13.1</v>
      </c>
      <c r="Y941" s="355">
        <f t="shared" si="336"/>
        <v>42.8</v>
      </c>
      <c r="Z941" s="355">
        <f t="shared" si="336"/>
        <v>0.4</v>
      </c>
      <c r="AA941" s="361">
        <f t="shared" si="336"/>
        <v>0.8</v>
      </c>
      <c r="AB941" s="182"/>
    </row>
    <row r="942" spans="1:28" s="75" customFormat="1">
      <c r="A942" s="181" t="str">
        <f t="shared" si="294"/>
        <v>NMED</v>
      </c>
      <c r="B942" s="366" t="str">
        <f t="shared" si="286"/>
        <v>35</v>
      </c>
      <c r="C942" s="181" t="str">
        <f t="shared" si="295"/>
        <v>3504502</v>
      </c>
      <c r="D942" s="181" t="str">
        <f>VLOOKUP(C942,fips_xref!$A$5:$B$16,2,FALSE)</f>
        <v>San Juan_NonTribal</v>
      </c>
      <c r="E942" s="181" t="str">
        <f t="shared" ref="E942:AA942" si="337">E302</f>
        <v>045</v>
      </c>
      <c r="F942" s="181">
        <f t="shared" si="337"/>
        <v>1158</v>
      </c>
      <c r="G942" s="181" t="str">
        <f t="shared" si="337"/>
        <v>EQPT</v>
      </c>
      <c r="H942" s="181">
        <f t="shared" si="337"/>
        <v>14</v>
      </c>
      <c r="I942" s="181" t="str">
        <f t="shared" si="337"/>
        <v>Solar Centaur 3830</v>
      </c>
      <c r="J942" s="181">
        <f t="shared" si="337"/>
        <v>36.668643000000003</v>
      </c>
      <c r="K942" s="181">
        <f t="shared" si="337"/>
        <v>-107.953993</v>
      </c>
      <c r="L942" s="181" t="str">
        <f t="shared" si="337"/>
        <v>Kutz Canyon Gas Plant</v>
      </c>
      <c r="M942" s="181"/>
      <c r="N942" s="181">
        <f t="shared" si="337"/>
        <v>6.7055997848510698</v>
      </c>
      <c r="O942" s="181">
        <f t="shared" si="337"/>
        <v>698.71002197265602</v>
      </c>
      <c r="P942" s="181">
        <f t="shared" si="337"/>
        <v>81.6864013671875</v>
      </c>
      <c r="Q942" s="181">
        <f t="shared" si="337"/>
        <v>0.74980800000000003</v>
      </c>
      <c r="R942" s="181" t="str">
        <f t="shared" si="337"/>
        <v>Vertical</v>
      </c>
      <c r="S942" s="181">
        <f t="shared" si="337"/>
        <v>0</v>
      </c>
      <c r="T942" s="181">
        <f t="shared" si="337"/>
        <v>1761.36975097656</v>
      </c>
      <c r="U942" s="181" t="str">
        <f t="shared" si="337"/>
        <v>1321</v>
      </c>
      <c r="V942" s="181" t="str">
        <f t="shared" si="337"/>
        <v>20200201</v>
      </c>
      <c r="W942" s="360">
        <f t="shared" si="337"/>
        <v>52.9</v>
      </c>
      <c r="X942" s="355">
        <f t="shared" si="337"/>
        <v>15.4</v>
      </c>
      <c r="Y942" s="355">
        <f t="shared" si="337"/>
        <v>50.2</v>
      </c>
      <c r="Z942" s="355">
        <f t="shared" si="337"/>
        <v>0.5</v>
      </c>
      <c r="AA942" s="361">
        <f t="shared" si="337"/>
        <v>0.9</v>
      </c>
      <c r="AB942" s="182"/>
    </row>
    <row r="943" spans="1:28" s="75" customFormat="1">
      <c r="A943" s="181" t="str">
        <f t="shared" si="294"/>
        <v>NMED</v>
      </c>
      <c r="B943" s="366" t="str">
        <f t="shared" si="286"/>
        <v>35</v>
      </c>
      <c r="C943" s="181" t="str">
        <f t="shared" si="295"/>
        <v>3504502</v>
      </c>
      <c r="D943" s="181" t="str">
        <f>VLOOKUP(C943,fips_xref!$A$5:$B$16,2,FALSE)</f>
        <v>San Juan_NonTribal</v>
      </c>
      <c r="E943" s="181" t="str">
        <f t="shared" ref="E943:AA943" si="338">E303</f>
        <v>045</v>
      </c>
      <c r="F943" s="181">
        <f t="shared" si="338"/>
        <v>1158</v>
      </c>
      <c r="G943" s="181" t="str">
        <f t="shared" si="338"/>
        <v>EQPT</v>
      </c>
      <c r="H943" s="181">
        <f t="shared" si="338"/>
        <v>15</v>
      </c>
      <c r="I943" s="181" t="str">
        <f t="shared" si="338"/>
        <v>Solar Centaur 3830</v>
      </c>
      <c r="J943" s="181">
        <f t="shared" si="338"/>
        <v>36.668643000000003</v>
      </c>
      <c r="K943" s="181">
        <f t="shared" si="338"/>
        <v>-107.953993</v>
      </c>
      <c r="L943" s="181" t="str">
        <f t="shared" si="338"/>
        <v>Kutz Canyon Gas Plant</v>
      </c>
      <c r="M943" s="181"/>
      <c r="N943" s="181">
        <f t="shared" si="338"/>
        <v>6.7055997848510698</v>
      </c>
      <c r="O943" s="181">
        <f t="shared" si="338"/>
        <v>698.71002197265602</v>
      </c>
      <c r="P943" s="181">
        <f t="shared" si="338"/>
        <v>81.6864013671875</v>
      </c>
      <c r="Q943" s="181">
        <f t="shared" si="338"/>
        <v>0.74980800000000003</v>
      </c>
      <c r="R943" s="181" t="str">
        <f t="shared" si="338"/>
        <v>Vertical</v>
      </c>
      <c r="S943" s="181">
        <f t="shared" si="338"/>
        <v>0</v>
      </c>
      <c r="T943" s="181">
        <f t="shared" si="338"/>
        <v>1761.36975097656</v>
      </c>
      <c r="U943" s="181" t="str">
        <f t="shared" si="338"/>
        <v>1321</v>
      </c>
      <c r="V943" s="181" t="str">
        <f t="shared" si="338"/>
        <v>20200201</v>
      </c>
      <c r="W943" s="360">
        <f t="shared" si="338"/>
        <v>45.6</v>
      </c>
      <c r="X943" s="355">
        <f t="shared" si="338"/>
        <v>13.2</v>
      </c>
      <c r="Y943" s="355">
        <f t="shared" si="338"/>
        <v>43.3</v>
      </c>
      <c r="Z943" s="355">
        <f t="shared" si="338"/>
        <v>0.4</v>
      </c>
      <c r="AA943" s="361">
        <f t="shared" si="338"/>
        <v>0.8</v>
      </c>
      <c r="AB943" s="182"/>
    </row>
    <row r="944" spans="1:28" s="75" customFormat="1">
      <c r="A944" s="181" t="str">
        <f t="shared" si="294"/>
        <v>NMED</v>
      </c>
      <c r="B944" s="366" t="str">
        <f t="shared" si="286"/>
        <v>35</v>
      </c>
      <c r="C944" s="181" t="str">
        <f t="shared" si="295"/>
        <v>3504502</v>
      </c>
      <c r="D944" s="181" t="str">
        <f>VLOOKUP(C944,fips_xref!$A$5:$B$16,2,FALSE)</f>
        <v>San Juan_NonTribal</v>
      </c>
      <c r="E944" s="181" t="str">
        <f t="shared" ref="E944:AA944" si="339">E304</f>
        <v>045</v>
      </c>
      <c r="F944" s="181">
        <f t="shared" si="339"/>
        <v>1158</v>
      </c>
      <c r="G944" s="181" t="str">
        <f t="shared" si="339"/>
        <v>EQPT</v>
      </c>
      <c r="H944" s="181">
        <f t="shared" si="339"/>
        <v>16</v>
      </c>
      <c r="I944" s="181" t="str">
        <f t="shared" si="339"/>
        <v>Solar Centaur 3016</v>
      </c>
      <c r="J944" s="181">
        <f t="shared" si="339"/>
        <v>36.668643000000003</v>
      </c>
      <c r="K944" s="181">
        <f t="shared" si="339"/>
        <v>-107.953993</v>
      </c>
      <c r="L944" s="181" t="str">
        <f t="shared" si="339"/>
        <v>Kutz Canyon Gas Plant</v>
      </c>
      <c r="M944" s="181"/>
      <c r="N944" s="181">
        <f t="shared" si="339"/>
        <v>6.7055997848510698</v>
      </c>
      <c r="O944" s="181">
        <f t="shared" si="339"/>
        <v>698.71002197265602</v>
      </c>
      <c r="P944" s="181">
        <f t="shared" si="339"/>
        <v>81.6864013671875</v>
      </c>
      <c r="Q944" s="181">
        <f t="shared" si="339"/>
        <v>0.74980800000000003</v>
      </c>
      <c r="R944" s="181" t="str">
        <f t="shared" si="339"/>
        <v>Vertical</v>
      </c>
      <c r="S944" s="181">
        <f t="shared" si="339"/>
        <v>0</v>
      </c>
      <c r="T944" s="181">
        <f t="shared" si="339"/>
        <v>1761.36975097656</v>
      </c>
      <c r="U944" s="181" t="str">
        <f t="shared" si="339"/>
        <v>1321</v>
      </c>
      <c r="V944" s="181" t="str">
        <f t="shared" si="339"/>
        <v>20200201</v>
      </c>
      <c r="W944" s="360">
        <f t="shared" si="339"/>
        <v>30.7</v>
      </c>
      <c r="X944" s="355">
        <f t="shared" si="339"/>
        <v>8.9</v>
      </c>
      <c r="Y944" s="355">
        <f t="shared" si="339"/>
        <v>29.1</v>
      </c>
      <c r="Z944" s="355">
        <f t="shared" si="339"/>
        <v>0.2</v>
      </c>
      <c r="AA944" s="361">
        <f t="shared" si="339"/>
        <v>0.4</v>
      </c>
      <c r="AB944" s="182"/>
    </row>
    <row r="945" spans="1:28" s="75" customFormat="1">
      <c r="A945" s="181" t="str">
        <f t="shared" si="294"/>
        <v>NMED</v>
      </c>
      <c r="B945" s="366" t="str">
        <f t="shared" si="286"/>
        <v>35</v>
      </c>
      <c r="C945" s="181" t="str">
        <f t="shared" si="295"/>
        <v>3504502</v>
      </c>
      <c r="D945" s="181" t="str">
        <f>VLOOKUP(C945,fips_xref!$A$5:$B$16,2,FALSE)</f>
        <v>San Juan_NonTribal</v>
      </c>
      <c r="E945" s="181" t="str">
        <f t="shared" ref="E945:AA945" si="340">E305</f>
        <v>045</v>
      </c>
      <c r="F945" s="181">
        <f t="shared" si="340"/>
        <v>1158</v>
      </c>
      <c r="G945" s="181" t="str">
        <f t="shared" si="340"/>
        <v>EQPT</v>
      </c>
      <c r="H945" s="181">
        <f t="shared" si="340"/>
        <v>20</v>
      </c>
      <c r="I945" s="181" t="str">
        <f t="shared" si="340"/>
        <v>Clark HRA-8</v>
      </c>
      <c r="J945" s="181">
        <f t="shared" si="340"/>
        <v>36.668643000000003</v>
      </c>
      <c r="K945" s="181">
        <f t="shared" si="340"/>
        <v>-107.953993</v>
      </c>
      <c r="L945" s="181" t="str">
        <f t="shared" si="340"/>
        <v>Kutz Canyon Gas Plant</v>
      </c>
      <c r="M945" s="181"/>
      <c r="N945" s="181">
        <f t="shared" si="340"/>
        <v>8.5343999862670898</v>
      </c>
      <c r="O945" s="181">
        <f t="shared" si="340"/>
        <v>622.59002685546898</v>
      </c>
      <c r="P945" s="181">
        <f t="shared" si="340"/>
        <v>52.120800018310497</v>
      </c>
      <c r="Q945" s="181">
        <f t="shared" si="340"/>
        <v>0.34137600000000001</v>
      </c>
      <c r="R945" s="181" t="str">
        <f t="shared" si="340"/>
        <v>Vertical</v>
      </c>
      <c r="S945" s="181">
        <f t="shared" si="340"/>
        <v>0</v>
      </c>
      <c r="T945" s="181">
        <f t="shared" si="340"/>
        <v>1761.36975097656</v>
      </c>
      <c r="U945" s="181" t="str">
        <f t="shared" si="340"/>
        <v>1321</v>
      </c>
      <c r="V945" s="181" t="str">
        <f t="shared" si="340"/>
        <v>20200252</v>
      </c>
      <c r="W945" s="360">
        <f t="shared" si="340"/>
        <v>128.69999999999999</v>
      </c>
      <c r="X945" s="355">
        <f t="shared" si="340"/>
        <v>60</v>
      </c>
      <c r="Y945" s="355">
        <f t="shared" si="340"/>
        <v>56.9</v>
      </c>
      <c r="Z945" s="355">
        <f t="shared" si="340"/>
        <v>0</v>
      </c>
      <c r="AA945" s="361">
        <f t="shared" si="340"/>
        <v>1.9</v>
      </c>
      <c r="AB945" s="182"/>
    </row>
    <row r="946" spans="1:28" s="75" customFormat="1">
      <c r="A946" s="181" t="str">
        <f t="shared" si="294"/>
        <v>NMED</v>
      </c>
      <c r="B946" s="366" t="str">
        <f t="shared" si="286"/>
        <v>35</v>
      </c>
      <c r="C946" s="181" t="str">
        <f t="shared" si="295"/>
        <v>3504502</v>
      </c>
      <c r="D946" s="181" t="str">
        <f>VLOOKUP(C946,fips_xref!$A$5:$B$16,2,FALSE)</f>
        <v>San Juan_NonTribal</v>
      </c>
      <c r="E946" s="181" t="str">
        <f t="shared" ref="E946:AA946" si="341">E306</f>
        <v>045</v>
      </c>
      <c r="F946" s="181">
        <f t="shared" si="341"/>
        <v>1158</v>
      </c>
      <c r="G946" s="181" t="str">
        <f t="shared" si="341"/>
        <v>EQPT</v>
      </c>
      <c r="H946" s="181">
        <f t="shared" si="341"/>
        <v>21</v>
      </c>
      <c r="I946" s="181" t="str">
        <f t="shared" si="341"/>
        <v>Clark HRA-8</v>
      </c>
      <c r="J946" s="181">
        <f t="shared" si="341"/>
        <v>36.668643000000003</v>
      </c>
      <c r="K946" s="181">
        <f t="shared" si="341"/>
        <v>-107.953993</v>
      </c>
      <c r="L946" s="181" t="str">
        <f t="shared" si="341"/>
        <v>Kutz Canyon Gas Plant</v>
      </c>
      <c r="M946" s="181"/>
      <c r="N946" s="181">
        <f t="shared" si="341"/>
        <v>8.5343999862670898</v>
      </c>
      <c r="O946" s="181">
        <f t="shared" si="341"/>
        <v>622.59002685546898</v>
      </c>
      <c r="P946" s="181">
        <f t="shared" si="341"/>
        <v>52.120800018310497</v>
      </c>
      <c r="Q946" s="181">
        <f t="shared" si="341"/>
        <v>0.34137600000000001</v>
      </c>
      <c r="R946" s="181" t="str">
        <f t="shared" si="341"/>
        <v>Vertical</v>
      </c>
      <c r="S946" s="181">
        <f t="shared" si="341"/>
        <v>0</v>
      </c>
      <c r="T946" s="181">
        <f t="shared" si="341"/>
        <v>1761.36975097656</v>
      </c>
      <c r="U946" s="181" t="str">
        <f t="shared" si="341"/>
        <v>1321</v>
      </c>
      <c r="V946" s="181" t="str">
        <f t="shared" si="341"/>
        <v>20200252</v>
      </c>
      <c r="W946" s="360">
        <f t="shared" si="341"/>
        <v>77.8</v>
      </c>
      <c r="X946" s="355">
        <f t="shared" si="341"/>
        <v>36.299999999999997</v>
      </c>
      <c r="Y946" s="355">
        <f t="shared" si="341"/>
        <v>34.4</v>
      </c>
      <c r="Z946" s="355">
        <f t="shared" si="341"/>
        <v>0</v>
      </c>
      <c r="AA946" s="361">
        <f t="shared" si="341"/>
        <v>1.1000000000000001</v>
      </c>
      <c r="AB946" s="182"/>
    </row>
    <row r="947" spans="1:28" s="75" customFormat="1">
      <c r="A947" s="181" t="str">
        <f t="shared" si="294"/>
        <v>NMED</v>
      </c>
      <c r="B947" s="366" t="str">
        <f t="shared" si="286"/>
        <v>35</v>
      </c>
      <c r="C947" s="181" t="str">
        <f t="shared" si="295"/>
        <v>3504502</v>
      </c>
      <c r="D947" s="181" t="str">
        <f>VLOOKUP(C947,fips_xref!$A$5:$B$16,2,FALSE)</f>
        <v>San Juan_NonTribal</v>
      </c>
      <c r="E947" s="181" t="str">
        <f t="shared" ref="E947:AA947" si="342">E307</f>
        <v>045</v>
      </c>
      <c r="F947" s="181">
        <f t="shared" si="342"/>
        <v>1158</v>
      </c>
      <c r="G947" s="181" t="str">
        <f t="shared" si="342"/>
        <v>EQPT</v>
      </c>
      <c r="H947" s="181">
        <f t="shared" si="342"/>
        <v>22</v>
      </c>
      <c r="I947" s="181" t="str">
        <f t="shared" si="342"/>
        <v>Clark HRA-8</v>
      </c>
      <c r="J947" s="181">
        <f t="shared" si="342"/>
        <v>36.668643000000003</v>
      </c>
      <c r="K947" s="181">
        <f t="shared" si="342"/>
        <v>-107.953993</v>
      </c>
      <c r="L947" s="181" t="str">
        <f t="shared" si="342"/>
        <v>Kutz Canyon Gas Plant</v>
      </c>
      <c r="M947" s="181"/>
      <c r="N947" s="181">
        <f t="shared" si="342"/>
        <v>8.5343999862670898</v>
      </c>
      <c r="O947" s="181">
        <f t="shared" si="342"/>
        <v>622.59002685546898</v>
      </c>
      <c r="P947" s="181">
        <f t="shared" si="342"/>
        <v>52.120800018310497</v>
      </c>
      <c r="Q947" s="181">
        <f t="shared" si="342"/>
        <v>0.34137600000000001</v>
      </c>
      <c r="R947" s="181" t="str">
        <f t="shared" si="342"/>
        <v>Vertical</v>
      </c>
      <c r="S947" s="181">
        <f t="shared" si="342"/>
        <v>0</v>
      </c>
      <c r="T947" s="181">
        <f t="shared" si="342"/>
        <v>1761.36975097656</v>
      </c>
      <c r="U947" s="181" t="str">
        <f t="shared" si="342"/>
        <v>1321</v>
      </c>
      <c r="V947" s="181" t="str">
        <f t="shared" si="342"/>
        <v>20200252</v>
      </c>
      <c r="W947" s="360">
        <f t="shared" si="342"/>
        <v>121.5</v>
      </c>
      <c r="X947" s="355">
        <f t="shared" si="342"/>
        <v>56.7</v>
      </c>
      <c r="Y947" s="355">
        <f t="shared" si="342"/>
        <v>53.7</v>
      </c>
      <c r="Z947" s="355">
        <f t="shared" si="342"/>
        <v>0</v>
      </c>
      <c r="AA947" s="361">
        <f t="shared" si="342"/>
        <v>1.8</v>
      </c>
      <c r="AB947" s="182"/>
    </row>
    <row r="948" spans="1:28" s="75" customFormat="1">
      <c r="A948" s="181" t="str">
        <f t="shared" si="294"/>
        <v>NMED</v>
      </c>
      <c r="B948" s="366" t="str">
        <f t="shared" si="286"/>
        <v>35</v>
      </c>
      <c r="C948" s="181" t="str">
        <f t="shared" si="295"/>
        <v>3504502</v>
      </c>
      <c r="D948" s="181" t="str">
        <f>VLOOKUP(C948,fips_xref!$A$5:$B$16,2,FALSE)</f>
        <v>San Juan_NonTribal</v>
      </c>
      <c r="E948" s="181" t="str">
        <f t="shared" ref="E948:AA948" si="343">E308</f>
        <v>045</v>
      </c>
      <c r="F948" s="181">
        <f t="shared" si="343"/>
        <v>1158</v>
      </c>
      <c r="G948" s="181" t="str">
        <f t="shared" si="343"/>
        <v>EQPT</v>
      </c>
      <c r="H948" s="181">
        <f t="shared" si="343"/>
        <v>26</v>
      </c>
      <c r="I948" s="181" t="str">
        <f t="shared" si="343"/>
        <v>Wheco Heater H1A</v>
      </c>
      <c r="J948" s="181">
        <f t="shared" si="343"/>
        <v>36.668643000000003</v>
      </c>
      <c r="K948" s="181">
        <f t="shared" si="343"/>
        <v>-107.953993</v>
      </c>
      <c r="L948" s="181" t="str">
        <f t="shared" si="343"/>
        <v>Kutz Canyon Gas Plant</v>
      </c>
      <c r="M948" s="181"/>
      <c r="N948" s="181">
        <f t="shared" si="343"/>
        <v>9.1440000534057599</v>
      </c>
      <c r="O948" s="181">
        <f t="shared" si="343"/>
        <v>588.71002197265602</v>
      </c>
      <c r="P948" s="181">
        <f t="shared" si="343"/>
        <v>5.9131197929382298</v>
      </c>
      <c r="Q948" s="181">
        <f t="shared" si="343"/>
        <v>0.76200000000000001</v>
      </c>
      <c r="R948" s="181" t="str">
        <f t="shared" si="343"/>
        <v>Vertical</v>
      </c>
      <c r="S948" s="181">
        <f t="shared" si="343"/>
        <v>0</v>
      </c>
      <c r="T948" s="181">
        <f t="shared" si="343"/>
        <v>1761.36975097656</v>
      </c>
      <c r="U948" s="181" t="str">
        <f t="shared" si="343"/>
        <v>1321</v>
      </c>
      <c r="V948" s="181" t="str">
        <f t="shared" si="343"/>
        <v>31000404</v>
      </c>
      <c r="W948" s="360">
        <f t="shared" si="343"/>
        <v>18</v>
      </c>
      <c r="X948" s="355">
        <f t="shared" si="343"/>
        <v>0.4</v>
      </c>
      <c r="Y948" s="355">
        <f t="shared" si="343"/>
        <v>4.5</v>
      </c>
      <c r="Z948" s="355">
        <f t="shared" si="343"/>
        <v>0.1</v>
      </c>
      <c r="AA948" s="361">
        <f t="shared" si="343"/>
        <v>0.8</v>
      </c>
      <c r="AB948" s="182"/>
    </row>
    <row r="949" spans="1:28" s="75" customFormat="1">
      <c r="A949" s="181" t="str">
        <f t="shared" si="294"/>
        <v>NMED</v>
      </c>
      <c r="B949" s="366" t="str">
        <f t="shared" si="286"/>
        <v>35</v>
      </c>
      <c r="C949" s="181" t="str">
        <f t="shared" si="295"/>
        <v>3504502</v>
      </c>
      <c r="D949" s="181" t="str">
        <f>VLOOKUP(C949,fips_xref!$A$5:$B$16,2,FALSE)</f>
        <v>San Juan_NonTribal</v>
      </c>
      <c r="E949" s="181" t="str">
        <f t="shared" ref="E949:AA949" si="344">E309</f>
        <v>045</v>
      </c>
      <c r="F949" s="181">
        <f t="shared" si="344"/>
        <v>1158</v>
      </c>
      <c r="G949" s="181" t="str">
        <f t="shared" si="344"/>
        <v>EQPT</v>
      </c>
      <c r="H949" s="181">
        <f t="shared" si="344"/>
        <v>27</v>
      </c>
      <c r="I949" s="181" t="str">
        <f t="shared" si="344"/>
        <v>Alcorn Heater</v>
      </c>
      <c r="J949" s="181">
        <f t="shared" si="344"/>
        <v>36.668643000000003</v>
      </c>
      <c r="K949" s="181">
        <f t="shared" si="344"/>
        <v>-107.953993</v>
      </c>
      <c r="L949" s="181" t="str">
        <f t="shared" si="344"/>
        <v>Kutz Canyon Gas Plant</v>
      </c>
      <c r="M949" s="181"/>
      <c r="N949" s="181">
        <f t="shared" si="344"/>
        <v>13.7159996032715</v>
      </c>
      <c r="O949" s="181">
        <f t="shared" si="344"/>
        <v>588.71002197265602</v>
      </c>
      <c r="P949" s="181">
        <f t="shared" si="344"/>
        <v>3.3527998924255402</v>
      </c>
      <c r="Q949" s="181">
        <f t="shared" si="344"/>
        <v>0.91439999999999999</v>
      </c>
      <c r="R949" s="181" t="str">
        <f t="shared" si="344"/>
        <v>Vertical</v>
      </c>
      <c r="S949" s="181">
        <f t="shared" si="344"/>
        <v>0</v>
      </c>
      <c r="T949" s="181">
        <f t="shared" si="344"/>
        <v>1761.36975097656</v>
      </c>
      <c r="U949" s="181" t="str">
        <f t="shared" si="344"/>
        <v>1321</v>
      </c>
      <c r="V949" s="181" t="str">
        <f t="shared" si="344"/>
        <v>31000404</v>
      </c>
      <c r="W949" s="360">
        <f t="shared" si="344"/>
        <v>0.3</v>
      </c>
      <c r="X949" s="355">
        <f t="shared" si="344"/>
        <v>0</v>
      </c>
      <c r="Y949" s="355">
        <f t="shared" si="344"/>
        <v>0.1</v>
      </c>
      <c r="Z949" s="355">
        <f t="shared" si="344"/>
        <v>0</v>
      </c>
      <c r="AA949" s="361">
        <f t="shared" si="344"/>
        <v>0</v>
      </c>
      <c r="AB949" s="182"/>
    </row>
    <row r="950" spans="1:28" s="75" customFormat="1">
      <c r="A950" s="181" t="str">
        <f t="shared" si="294"/>
        <v>NMED</v>
      </c>
      <c r="B950" s="366" t="str">
        <f t="shared" si="286"/>
        <v>35</v>
      </c>
      <c r="C950" s="181" t="str">
        <f t="shared" si="295"/>
        <v>3504502</v>
      </c>
      <c r="D950" s="181" t="str">
        <f>VLOOKUP(C950,fips_xref!$A$5:$B$16,2,FALSE)</f>
        <v>San Juan_NonTribal</v>
      </c>
      <c r="E950" s="181" t="str">
        <f t="shared" ref="E950:AA950" si="345">E310</f>
        <v>045</v>
      </c>
      <c r="F950" s="181">
        <f t="shared" si="345"/>
        <v>1158</v>
      </c>
      <c r="G950" s="181" t="str">
        <f t="shared" si="345"/>
        <v>EQPT</v>
      </c>
      <c r="H950" s="181">
        <f t="shared" si="345"/>
        <v>29</v>
      </c>
      <c r="I950" s="181" t="str">
        <f t="shared" si="345"/>
        <v>25 Regenerator Heater H-4 030</v>
      </c>
      <c r="J950" s="181">
        <f t="shared" si="345"/>
        <v>36.668643000000003</v>
      </c>
      <c r="K950" s="181">
        <f t="shared" si="345"/>
        <v>-107.953993</v>
      </c>
      <c r="L950" s="181" t="str">
        <f t="shared" si="345"/>
        <v>Kutz Canyon Gas Plant</v>
      </c>
      <c r="M950" s="181"/>
      <c r="N950" s="181">
        <f t="shared" si="345"/>
        <v>18.288000106811499</v>
      </c>
      <c r="O950" s="181">
        <f t="shared" si="345"/>
        <v>588.71002197265602</v>
      </c>
      <c r="P950" s="181">
        <f t="shared" si="345"/>
        <v>2.8956000804901101</v>
      </c>
      <c r="Q950" s="181">
        <f t="shared" si="345"/>
        <v>0.91439999999999999</v>
      </c>
      <c r="R950" s="181" t="str">
        <f t="shared" si="345"/>
        <v>Vertical</v>
      </c>
      <c r="S950" s="181">
        <f t="shared" si="345"/>
        <v>0</v>
      </c>
      <c r="T950" s="181">
        <f t="shared" si="345"/>
        <v>1761.36975097656</v>
      </c>
      <c r="U950" s="181" t="str">
        <f t="shared" si="345"/>
        <v>1321</v>
      </c>
      <c r="V950" s="181" t="str">
        <f t="shared" si="345"/>
        <v>31000404</v>
      </c>
      <c r="W950" s="360">
        <f t="shared" si="345"/>
        <v>1.5</v>
      </c>
      <c r="X950" s="355">
        <f t="shared" si="345"/>
        <v>0.1</v>
      </c>
      <c r="Y950" s="355">
        <f t="shared" si="345"/>
        <v>0.3</v>
      </c>
      <c r="Z950" s="355">
        <f t="shared" si="345"/>
        <v>0</v>
      </c>
      <c r="AA950" s="361">
        <f t="shared" si="345"/>
        <v>0.1</v>
      </c>
      <c r="AB950" s="182"/>
    </row>
    <row r="951" spans="1:28" s="75" customFormat="1">
      <c r="A951" s="181" t="str">
        <f t="shared" si="294"/>
        <v>NMED</v>
      </c>
      <c r="B951" s="366" t="str">
        <f t="shared" si="286"/>
        <v>35</v>
      </c>
      <c r="C951" s="181" t="str">
        <f t="shared" si="295"/>
        <v>3504502</v>
      </c>
      <c r="D951" s="181" t="str">
        <f>VLOOKUP(C951,fips_xref!$A$5:$B$16,2,FALSE)</f>
        <v>San Juan_NonTribal</v>
      </c>
      <c r="E951" s="181" t="str">
        <f t="shared" ref="E951:AA951" si="346">E311</f>
        <v>045</v>
      </c>
      <c r="F951" s="181">
        <f t="shared" si="346"/>
        <v>1158</v>
      </c>
      <c r="G951" s="181" t="str">
        <f t="shared" si="346"/>
        <v>EQPT</v>
      </c>
      <c r="H951" s="181">
        <f t="shared" si="346"/>
        <v>31</v>
      </c>
      <c r="I951" s="181" t="str">
        <f t="shared" si="346"/>
        <v>Hot Oil Heater H-6 032</v>
      </c>
      <c r="J951" s="181">
        <f t="shared" si="346"/>
        <v>36.666704000000003</v>
      </c>
      <c r="K951" s="181">
        <f t="shared" si="346"/>
        <v>-107.959514</v>
      </c>
      <c r="L951" s="181" t="str">
        <f t="shared" si="346"/>
        <v>Kutz Canyon Gas Plant</v>
      </c>
      <c r="M951" s="181"/>
      <c r="N951" s="181">
        <f t="shared" si="346"/>
        <v>23.896320343017599</v>
      </c>
      <c r="O951" s="181">
        <f t="shared" si="346"/>
        <v>588.71002197265602</v>
      </c>
      <c r="P951" s="181">
        <f t="shared" si="346"/>
        <v>1.31063997745514</v>
      </c>
      <c r="Q951" s="181">
        <f t="shared" si="346"/>
        <v>1.3715999999999999</v>
      </c>
      <c r="R951" s="181" t="str">
        <f t="shared" si="346"/>
        <v>Vertical</v>
      </c>
      <c r="S951" s="181">
        <f t="shared" si="346"/>
        <v>0</v>
      </c>
      <c r="T951" s="181">
        <f t="shared" si="346"/>
        <v>1767.798828125</v>
      </c>
      <c r="U951" s="181" t="str">
        <f t="shared" si="346"/>
        <v>1321</v>
      </c>
      <c r="V951" s="181" t="str">
        <f t="shared" si="346"/>
        <v>31000404</v>
      </c>
      <c r="W951" s="360">
        <f t="shared" si="346"/>
        <v>1.8</v>
      </c>
      <c r="X951" s="355">
        <f t="shared" si="346"/>
        <v>0.1</v>
      </c>
      <c r="Y951" s="355">
        <f t="shared" si="346"/>
        <v>0.4</v>
      </c>
      <c r="Z951" s="355">
        <f t="shared" si="346"/>
        <v>0</v>
      </c>
      <c r="AA951" s="361">
        <f t="shared" si="346"/>
        <v>0.1</v>
      </c>
      <c r="AB951" s="182"/>
    </row>
    <row r="952" spans="1:28" s="75" customFormat="1">
      <c r="A952" s="181" t="str">
        <f t="shared" si="294"/>
        <v>NMED</v>
      </c>
      <c r="B952" s="366" t="str">
        <f t="shared" si="286"/>
        <v>35</v>
      </c>
      <c r="C952" s="181" t="str">
        <f t="shared" si="295"/>
        <v>3504502</v>
      </c>
      <c r="D952" s="181" t="str">
        <f>VLOOKUP(C952,fips_xref!$A$5:$B$16,2,FALSE)</f>
        <v>San Juan_NonTribal</v>
      </c>
      <c r="E952" s="181" t="str">
        <f t="shared" ref="E952:AA952" si="347">E312</f>
        <v>045</v>
      </c>
      <c r="F952" s="181">
        <f t="shared" si="347"/>
        <v>1158</v>
      </c>
      <c r="G952" s="181" t="str">
        <f t="shared" si="347"/>
        <v>EQPT</v>
      </c>
      <c r="H952" s="181">
        <f t="shared" si="347"/>
        <v>32</v>
      </c>
      <c r="I952" s="181" t="str">
        <f t="shared" si="347"/>
        <v>Solar Saturn T-1200</v>
      </c>
      <c r="J952" s="181">
        <f t="shared" si="347"/>
        <v>36.666704000000003</v>
      </c>
      <c r="K952" s="181">
        <f t="shared" si="347"/>
        <v>-107.959514</v>
      </c>
      <c r="L952" s="181" t="str">
        <f t="shared" si="347"/>
        <v>Kutz Canyon Gas Plant</v>
      </c>
      <c r="M952" s="181"/>
      <c r="N952" s="181">
        <f t="shared" si="347"/>
        <v>6.7055997848510698</v>
      </c>
      <c r="O952" s="181">
        <f t="shared" si="347"/>
        <v>722.03997802734398</v>
      </c>
      <c r="P952" s="181">
        <f t="shared" si="347"/>
        <v>104.54640197753901</v>
      </c>
      <c r="Q952" s="181">
        <f t="shared" si="347"/>
        <v>0.40538400000000002</v>
      </c>
      <c r="R952" s="181" t="str">
        <f t="shared" si="347"/>
        <v>Vertical</v>
      </c>
      <c r="S952" s="181">
        <f t="shared" si="347"/>
        <v>0</v>
      </c>
      <c r="T952" s="181">
        <f t="shared" si="347"/>
        <v>1767.798828125</v>
      </c>
      <c r="U952" s="181" t="str">
        <f t="shared" si="347"/>
        <v>1321</v>
      </c>
      <c r="V952" s="181" t="str">
        <f t="shared" si="347"/>
        <v>20200201</v>
      </c>
      <c r="W952" s="360">
        <f t="shared" si="347"/>
        <v>15.7</v>
      </c>
      <c r="X952" s="355">
        <f t="shared" si="347"/>
        <v>1.1000000000000001</v>
      </c>
      <c r="Y952" s="355">
        <f t="shared" si="347"/>
        <v>23.7</v>
      </c>
      <c r="Z952" s="355">
        <f t="shared" si="347"/>
        <v>0.2</v>
      </c>
      <c r="AA952" s="361">
        <f t="shared" si="347"/>
        <v>0.4</v>
      </c>
      <c r="AB952" s="182"/>
    </row>
    <row r="953" spans="1:28" s="75" customFormat="1">
      <c r="A953" s="181" t="str">
        <f t="shared" si="294"/>
        <v>NMED</v>
      </c>
      <c r="B953" s="366" t="str">
        <f t="shared" si="286"/>
        <v>35</v>
      </c>
      <c r="C953" s="181" t="str">
        <f t="shared" si="295"/>
        <v>3504502</v>
      </c>
      <c r="D953" s="181" t="str">
        <f>VLOOKUP(C953,fips_xref!$A$5:$B$16,2,FALSE)</f>
        <v>San Juan_NonTribal</v>
      </c>
      <c r="E953" s="181" t="str">
        <f t="shared" ref="E953:AA953" si="348">E313</f>
        <v>045</v>
      </c>
      <c r="F953" s="181">
        <f t="shared" si="348"/>
        <v>1158</v>
      </c>
      <c r="G953" s="181" t="str">
        <f t="shared" si="348"/>
        <v>EQPT</v>
      </c>
      <c r="H953" s="181">
        <f t="shared" si="348"/>
        <v>33</v>
      </c>
      <c r="I953" s="181" t="str">
        <f t="shared" si="348"/>
        <v>Pesco Heater N-2 0 35</v>
      </c>
      <c r="J953" s="181">
        <f t="shared" si="348"/>
        <v>36.666704000000003</v>
      </c>
      <c r="K953" s="181">
        <f t="shared" si="348"/>
        <v>-107.959514</v>
      </c>
      <c r="L953" s="181" t="str">
        <f t="shared" si="348"/>
        <v>Kutz Canyon Gas Plant</v>
      </c>
      <c r="M953" s="181"/>
      <c r="N953" s="181">
        <f t="shared" si="348"/>
        <v>4.57200002670288</v>
      </c>
      <c r="O953" s="181">
        <f t="shared" si="348"/>
        <v>588.71002197265602</v>
      </c>
      <c r="P953" s="181">
        <f t="shared" si="348"/>
        <v>2.68224000930786</v>
      </c>
      <c r="Q953" s="181">
        <f t="shared" si="348"/>
        <v>0.15240000000000001</v>
      </c>
      <c r="R953" s="181" t="str">
        <f t="shared" si="348"/>
        <v>Vertical</v>
      </c>
      <c r="S953" s="181">
        <f t="shared" si="348"/>
        <v>0</v>
      </c>
      <c r="T953" s="181">
        <f t="shared" si="348"/>
        <v>1767.798828125</v>
      </c>
      <c r="U953" s="181" t="str">
        <f t="shared" si="348"/>
        <v>1321</v>
      </c>
      <c r="V953" s="181" t="str">
        <f t="shared" si="348"/>
        <v>31000404</v>
      </c>
      <c r="W953" s="360">
        <f t="shared" si="348"/>
        <v>0.1</v>
      </c>
      <c r="X953" s="355">
        <f t="shared" si="348"/>
        <v>0</v>
      </c>
      <c r="Y953" s="355">
        <f t="shared" si="348"/>
        <v>0</v>
      </c>
      <c r="Z953" s="355">
        <f t="shared" si="348"/>
        <v>0</v>
      </c>
      <c r="AA953" s="361">
        <f t="shared" si="348"/>
        <v>0</v>
      </c>
      <c r="AB953" s="182"/>
    </row>
    <row r="954" spans="1:28" s="75" customFormat="1">
      <c r="A954" s="181" t="str">
        <f t="shared" si="294"/>
        <v>NMED</v>
      </c>
      <c r="B954" s="366" t="str">
        <f t="shared" si="286"/>
        <v>35</v>
      </c>
      <c r="C954" s="181" t="str">
        <f t="shared" si="295"/>
        <v>3504502</v>
      </c>
      <c r="D954" s="181" t="str">
        <f>VLOOKUP(C954,fips_xref!$A$5:$B$16,2,FALSE)</f>
        <v>San Juan_NonTribal</v>
      </c>
      <c r="E954" s="181" t="str">
        <f t="shared" ref="E954:AA954" si="349">E314</f>
        <v>045</v>
      </c>
      <c r="F954" s="181">
        <f t="shared" si="349"/>
        <v>1158</v>
      </c>
      <c r="G954" s="181" t="str">
        <f t="shared" si="349"/>
        <v>EQPT</v>
      </c>
      <c r="H954" s="181">
        <f t="shared" si="349"/>
        <v>34</v>
      </c>
      <c r="I954" s="181" t="str">
        <f t="shared" si="349"/>
        <v>TEG dehydrator (Chaco)</v>
      </c>
      <c r="J954" s="181">
        <f t="shared" si="349"/>
        <v>36.666704000000003</v>
      </c>
      <c r="K954" s="181">
        <f t="shared" si="349"/>
        <v>-107.959514</v>
      </c>
      <c r="L954" s="181" t="str">
        <f t="shared" si="349"/>
        <v>Kutz Canyon Gas Plant</v>
      </c>
      <c r="M954" s="181"/>
      <c r="N954" s="181">
        <f t="shared" si="349"/>
        <v>3.0480000972747798</v>
      </c>
      <c r="O954" s="181">
        <f t="shared" si="349"/>
        <v>588.71002197265602</v>
      </c>
      <c r="P954" s="181">
        <f t="shared" si="349"/>
        <v>1.76784002780914</v>
      </c>
      <c r="Q954" s="181">
        <f t="shared" si="349"/>
        <v>9.1439999999999994E-2</v>
      </c>
      <c r="R954" s="181" t="str">
        <f t="shared" si="349"/>
        <v>Vertical</v>
      </c>
      <c r="S954" s="181">
        <f t="shared" si="349"/>
        <v>0</v>
      </c>
      <c r="T954" s="181">
        <f t="shared" si="349"/>
        <v>1767.798828125</v>
      </c>
      <c r="U954" s="181" t="str">
        <f t="shared" si="349"/>
        <v>1321</v>
      </c>
      <c r="V954" s="181" t="str">
        <f t="shared" si="349"/>
        <v>31000301</v>
      </c>
      <c r="W954" s="360">
        <f t="shared" si="349"/>
        <v>0</v>
      </c>
      <c r="X954" s="355">
        <f t="shared" si="349"/>
        <v>0.6</v>
      </c>
      <c r="Y954" s="355">
        <f t="shared" si="349"/>
        <v>0</v>
      </c>
      <c r="Z954" s="355">
        <f t="shared" si="349"/>
        <v>0</v>
      </c>
      <c r="AA954" s="361">
        <f t="shared" si="349"/>
        <v>0</v>
      </c>
      <c r="AB954" s="182"/>
    </row>
    <row r="955" spans="1:28" s="75" customFormat="1">
      <c r="A955" s="181" t="str">
        <f t="shared" si="294"/>
        <v>NMED</v>
      </c>
      <c r="B955" s="366" t="str">
        <f t="shared" si="286"/>
        <v>35</v>
      </c>
      <c r="C955" s="181" t="str">
        <f t="shared" si="295"/>
        <v>3504502</v>
      </c>
      <c r="D955" s="181" t="str">
        <f>VLOOKUP(C955,fips_xref!$A$5:$B$16,2,FALSE)</f>
        <v>San Juan_NonTribal</v>
      </c>
      <c r="E955" s="181" t="str">
        <f t="shared" ref="E955:AA955" si="350">E315</f>
        <v>045</v>
      </c>
      <c r="F955" s="181">
        <f t="shared" si="350"/>
        <v>1158</v>
      </c>
      <c r="G955" s="181" t="str">
        <f t="shared" si="350"/>
        <v>EQPT</v>
      </c>
      <c r="H955" s="181">
        <f t="shared" si="350"/>
        <v>35</v>
      </c>
      <c r="I955" s="181" t="str">
        <f t="shared" si="350"/>
        <v>TEG Reboiler (Chaco)</v>
      </c>
      <c r="J955" s="181">
        <f t="shared" si="350"/>
        <v>36.666704000000003</v>
      </c>
      <c r="K955" s="181">
        <f t="shared" si="350"/>
        <v>-107.959514</v>
      </c>
      <c r="L955" s="181" t="str">
        <f t="shared" si="350"/>
        <v>Kutz Canyon Gas Plant</v>
      </c>
      <c r="M955" s="181"/>
      <c r="N955" s="181">
        <f t="shared" si="350"/>
        <v>9.1440000534057599</v>
      </c>
      <c r="O955" s="181">
        <f t="shared" si="350"/>
        <v>588.71002197265602</v>
      </c>
      <c r="P955" s="181">
        <f t="shared" si="350"/>
        <v>5.7912001609802202</v>
      </c>
      <c r="Q955" s="181">
        <f t="shared" si="350"/>
        <v>0.76200000000000001</v>
      </c>
      <c r="R955" s="181" t="str">
        <f t="shared" si="350"/>
        <v>Vertical</v>
      </c>
      <c r="S955" s="181">
        <f t="shared" si="350"/>
        <v>0</v>
      </c>
      <c r="T955" s="181">
        <f t="shared" si="350"/>
        <v>1767.798828125</v>
      </c>
      <c r="U955" s="181" t="str">
        <f t="shared" si="350"/>
        <v>1321</v>
      </c>
      <c r="V955" s="181" t="str">
        <f t="shared" si="350"/>
        <v>31000302</v>
      </c>
      <c r="W955" s="360">
        <f t="shared" si="350"/>
        <v>0.2</v>
      </c>
      <c r="X955" s="355">
        <f t="shared" si="350"/>
        <v>0</v>
      </c>
      <c r="Y955" s="355">
        <f t="shared" si="350"/>
        <v>0.2</v>
      </c>
      <c r="Z955" s="355">
        <f t="shared" si="350"/>
        <v>0</v>
      </c>
      <c r="AA955" s="361">
        <f t="shared" si="350"/>
        <v>0.1</v>
      </c>
      <c r="AB955" s="182"/>
    </row>
    <row r="956" spans="1:28" s="75" customFormat="1">
      <c r="A956" s="181" t="str">
        <f t="shared" si="294"/>
        <v>NMED</v>
      </c>
      <c r="B956" s="366" t="str">
        <f t="shared" si="286"/>
        <v>35</v>
      </c>
      <c r="C956" s="181" t="str">
        <f t="shared" si="295"/>
        <v>3504502</v>
      </c>
      <c r="D956" s="181" t="str">
        <f>VLOOKUP(C956,fips_xref!$A$5:$B$16,2,FALSE)</f>
        <v>San Juan_NonTribal</v>
      </c>
      <c r="E956" s="181" t="str">
        <f t="shared" ref="E956:AA956" si="351">E316</f>
        <v>045</v>
      </c>
      <c r="F956" s="181">
        <f t="shared" si="351"/>
        <v>1158</v>
      </c>
      <c r="G956" s="181" t="str">
        <f t="shared" si="351"/>
        <v>EQPT</v>
      </c>
      <c r="H956" s="181">
        <f t="shared" si="351"/>
        <v>39</v>
      </c>
      <c r="I956" s="181" t="str">
        <f t="shared" si="351"/>
        <v>Waukesha L5794LT</v>
      </c>
      <c r="J956" s="181">
        <f t="shared" si="351"/>
        <v>36.666704000000003</v>
      </c>
      <c r="K956" s="181">
        <f t="shared" si="351"/>
        <v>-107.959514</v>
      </c>
      <c r="L956" s="181" t="str">
        <f t="shared" si="351"/>
        <v>Kutz Canyon Gas Plant</v>
      </c>
      <c r="M956" s="181"/>
      <c r="N956" s="181">
        <f t="shared" si="351"/>
        <v>5.9436001777648899</v>
      </c>
      <c r="O956" s="181">
        <f t="shared" si="351"/>
        <v>743.15002441406295</v>
      </c>
      <c r="P956" s="181">
        <f t="shared" si="351"/>
        <v>50.993038177490199</v>
      </c>
      <c r="Q956" s="181">
        <f t="shared" si="351"/>
        <v>0.30480000000000002</v>
      </c>
      <c r="R956" s="181" t="str">
        <f t="shared" si="351"/>
        <v>Vertical</v>
      </c>
      <c r="S956" s="181">
        <f t="shared" si="351"/>
        <v>0</v>
      </c>
      <c r="T956" s="181">
        <f t="shared" si="351"/>
        <v>1767.798828125</v>
      </c>
      <c r="U956" s="181" t="str">
        <f t="shared" si="351"/>
        <v>1321</v>
      </c>
      <c r="V956" s="181" t="str">
        <f t="shared" si="351"/>
        <v>20200254</v>
      </c>
      <c r="W956" s="360">
        <f t="shared" si="351"/>
        <v>19.600000000000001</v>
      </c>
      <c r="X956" s="355">
        <f t="shared" si="351"/>
        <v>6.3</v>
      </c>
      <c r="Y956" s="355">
        <f t="shared" si="351"/>
        <v>19.600000000000001</v>
      </c>
      <c r="Z956" s="355">
        <f t="shared" si="351"/>
        <v>0</v>
      </c>
      <c r="AA956" s="361">
        <f t="shared" si="351"/>
        <v>0.4</v>
      </c>
      <c r="AB956" s="182"/>
    </row>
    <row r="957" spans="1:28" s="75" customFormat="1">
      <c r="A957" s="181" t="str">
        <f t="shared" si="294"/>
        <v>NMED</v>
      </c>
      <c r="B957" s="366" t="str">
        <f t="shared" si="286"/>
        <v>35</v>
      </c>
      <c r="C957" s="181" t="str">
        <f t="shared" si="295"/>
        <v>3504502</v>
      </c>
      <c r="D957" s="181" t="str">
        <f>VLOOKUP(C957,fips_xref!$A$5:$B$16,2,FALSE)</f>
        <v>San Juan_NonTribal</v>
      </c>
      <c r="E957" s="181" t="str">
        <f t="shared" ref="E957:AA957" si="352">E317</f>
        <v>045</v>
      </c>
      <c r="F957" s="181">
        <f t="shared" si="352"/>
        <v>1158</v>
      </c>
      <c r="G957" s="181" t="str">
        <f t="shared" si="352"/>
        <v>EQPT</v>
      </c>
      <c r="H957" s="181">
        <f t="shared" si="352"/>
        <v>43</v>
      </c>
      <c r="I957" s="181" t="str">
        <f t="shared" si="352"/>
        <v>Flare Pilot 033</v>
      </c>
      <c r="J957" s="181">
        <f t="shared" si="352"/>
        <v>36.666704000000003</v>
      </c>
      <c r="K957" s="181">
        <f t="shared" si="352"/>
        <v>-107.959514</v>
      </c>
      <c r="L957" s="181" t="str">
        <f t="shared" si="352"/>
        <v>Kutz Canyon Gas Plant</v>
      </c>
      <c r="M957" s="181"/>
      <c r="N957" s="181">
        <f t="shared" si="352"/>
        <v>16.763999938964801</v>
      </c>
      <c r="O957" s="181">
        <f t="shared" si="352"/>
        <v>1273.15002441406</v>
      </c>
      <c r="P957" s="181">
        <f t="shared" si="352"/>
        <v>19.994880676269499</v>
      </c>
      <c r="Q957" s="181">
        <f t="shared" si="352"/>
        <v>2.3134320000000002</v>
      </c>
      <c r="R957" s="181" t="str">
        <f t="shared" si="352"/>
        <v>Vertical</v>
      </c>
      <c r="S957" s="181">
        <f t="shared" si="352"/>
        <v>0</v>
      </c>
      <c r="T957" s="181">
        <f t="shared" si="352"/>
        <v>1767.798828125</v>
      </c>
      <c r="U957" s="181" t="str">
        <f t="shared" si="352"/>
        <v>1321</v>
      </c>
      <c r="V957" s="181" t="str">
        <f t="shared" si="352"/>
        <v>31000205</v>
      </c>
      <c r="W957" s="360">
        <f t="shared" si="352"/>
        <v>1.6</v>
      </c>
      <c r="X957" s="355">
        <f t="shared" si="352"/>
        <v>3.1</v>
      </c>
      <c r="Y957" s="355">
        <f t="shared" si="352"/>
        <v>11.6</v>
      </c>
      <c r="Z957" s="355">
        <f t="shared" si="352"/>
        <v>0</v>
      </c>
      <c r="AA957" s="361">
        <f t="shared" si="352"/>
        <v>0</v>
      </c>
      <c r="AB957" s="182"/>
    </row>
    <row r="958" spans="1:28" s="75" customFormat="1">
      <c r="A958" s="181" t="str">
        <f t="shared" si="294"/>
        <v>NMED</v>
      </c>
      <c r="B958" s="366" t="str">
        <f t="shared" ref="B958:B1021" si="353">LEFT(C958,2)</f>
        <v>35</v>
      </c>
      <c r="C958" s="181" t="str">
        <f t="shared" si="295"/>
        <v>3504502</v>
      </c>
      <c r="D958" s="181" t="str">
        <f>VLOOKUP(C958,fips_xref!$A$5:$B$16,2,FALSE)</f>
        <v>San Juan_NonTribal</v>
      </c>
      <c r="E958" s="181" t="str">
        <f t="shared" ref="E958:AA958" si="354">E318</f>
        <v>045</v>
      </c>
      <c r="F958" s="181">
        <f t="shared" si="354"/>
        <v>1158</v>
      </c>
      <c r="G958" s="181" t="str">
        <f t="shared" si="354"/>
        <v>EQPT</v>
      </c>
      <c r="H958" s="181">
        <f t="shared" si="354"/>
        <v>44</v>
      </c>
      <c r="I958" s="181" t="str">
        <f t="shared" si="354"/>
        <v>Chaco Dehy Flare (Zeeco), EI</v>
      </c>
      <c r="J958" s="181">
        <f t="shared" si="354"/>
        <v>36.666704000000003</v>
      </c>
      <c r="K958" s="181">
        <f t="shared" si="354"/>
        <v>-107.959514</v>
      </c>
      <c r="L958" s="181" t="str">
        <f t="shared" si="354"/>
        <v>Kutz Canyon Gas Plant</v>
      </c>
      <c r="M958" s="181"/>
      <c r="N958" s="181">
        <f t="shared" si="354"/>
        <v>15.2399997711182</v>
      </c>
      <c r="O958" s="181">
        <f t="shared" si="354"/>
        <v>1273.15002441406</v>
      </c>
      <c r="P958" s="181">
        <f t="shared" si="354"/>
        <v>-9999</v>
      </c>
      <c r="Q958" s="181">
        <f t="shared" si="354"/>
        <v>2.3134320000000002</v>
      </c>
      <c r="R958" s="181" t="str">
        <f t="shared" si="354"/>
        <v>Vertical</v>
      </c>
      <c r="S958" s="181">
        <f t="shared" si="354"/>
        <v>0</v>
      </c>
      <c r="T958" s="181">
        <f t="shared" si="354"/>
        <v>1767.798828125</v>
      </c>
      <c r="U958" s="181" t="str">
        <f t="shared" si="354"/>
        <v>1321</v>
      </c>
      <c r="V958" s="181" t="str">
        <f t="shared" si="354"/>
        <v>31000205</v>
      </c>
      <c r="W958" s="360">
        <f t="shared" si="354"/>
        <v>0.1</v>
      </c>
      <c r="X958" s="355">
        <f t="shared" si="354"/>
        <v>0</v>
      </c>
      <c r="Y958" s="355">
        <f t="shared" si="354"/>
        <v>0.3</v>
      </c>
      <c r="Z958" s="355">
        <f t="shared" si="354"/>
        <v>0</v>
      </c>
      <c r="AA958" s="361">
        <f t="shared" si="354"/>
        <v>0</v>
      </c>
      <c r="AB958" s="182"/>
    </row>
    <row r="959" spans="1:28" s="75" customFormat="1" ht="26.4">
      <c r="A959" s="181" t="str">
        <f t="shared" si="294"/>
        <v>NMED</v>
      </c>
      <c r="B959" s="366" t="str">
        <f t="shared" si="353"/>
        <v>35</v>
      </c>
      <c r="C959" s="181" t="str">
        <f t="shared" si="295"/>
        <v>3504502</v>
      </c>
      <c r="D959" s="181" t="str">
        <f>VLOOKUP(C959,fips_xref!$A$5:$B$16,2,FALSE)</f>
        <v>San Juan_NonTribal</v>
      </c>
      <c r="E959" s="181" t="str">
        <f t="shared" ref="E959:AA959" si="355">E319</f>
        <v>045</v>
      </c>
      <c r="F959" s="181">
        <f t="shared" si="355"/>
        <v>1158</v>
      </c>
      <c r="G959" s="181" t="str">
        <f t="shared" si="355"/>
        <v>EQPT</v>
      </c>
      <c r="H959" s="181">
        <f t="shared" si="355"/>
        <v>45</v>
      </c>
      <c r="I959" s="181" t="str">
        <f t="shared" si="355"/>
        <v>Ethylene Glycol Dehydrator Still Vent</v>
      </c>
      <c r="J959" s="181">
        <f t="shared" si="355"/>
        <v>36.668643000000003</v>
      </c>
      <c r="K959" s="181">
        <f t="shared" si="355"/>
        <v>-107.953993</v>
      </c>
      <c r="L959" s="181" t="str">
        <f t="shared" si="355"/>
        <v>Kutz Canyon Gas Plant</v>
      </c>
      <c r="M959" s="181"/>
      <c r="N959" s="181">
        <f t="shared" si="355"/>
        <v>4.8768000602722203</v>
      </c>
      <c r="O959" s="181">
        <f t="shared" si="355"/>
        <v>588.71002197265602</v>
      </c>
      <c r="P959" s="181">
        <f t="shared" si="355"/>
        <v>1.7068799734115601</v>
      </c>
      <c r="Q959" s="181">
        <f t="shared" si="355"/>
        <v>0.51815999999999995</v>
      </c>
      <c r="R959" s="181" t="str">
        <f t="shared" si="355"/>
        <v>Vertical</v>
      </c>
      <c r="S959" s="181">
        <f t="shared" si="355"/>
        <v>0</v>
      </c>
      <c r="T959" s="181">
        <f t="shared" si="355"/>
        <v>1761.36975097656</v>
      </c>
      <c r="U959" s="181" t="str">
        <f t="shared" si="355"/>
        <v>1321</v>
      </c>
      <c r="V959" s="181" t="str">
        <f t="shared" si="355"/>
        <v>31000304</v>
      </c>
      <c r="W959" s="360">
        <f t="shared" si="355"/>
        <v>0</v>
      </c>
      <c r="X959" s="355">
        <f t="shared" si="355"/>
        <v>0.2</v>
      </c>
      <c r="Y959" s="355">
        <f t="shared" si="355"/>
        <v>0</v>
      </c>
      <c r="Z959" s="355">
        <f t="shared" si="355"/>
        <v>0</v>
      </c>
      <c r="AA959" s="361">
        <f t="shared" si="355"/>
        <v>0</v>
      </c>
      <c r="AB959" s="182"/>
    </row>
    <row r="960" spans="1:28" s="75" customFormat="1">
      <c r="A960" s="181" t="str">
        <f t="shared" si="294"/>
        <v>NMED</v>
      </c>
      <c r="B960" s="366" t="str">
        <f t="shared" si="353"/>
        <v>35</v>
      </c>
      <c r="C960" s="181" t="str">
        <f t="shared" si="295"/>
        <v>3504502</v>
      </c>
      <c r="D960" s="181" t="str">
        <f>VLOOKUP(C960,fips_xref!$A$5:$B$16,2,FALSE)</f>
        <v>San Juan_NonTribal</v>
      </c>
      <c r="E960" s="181" t="str">
        <f t="shared" ref="E960:AA960" si="356">E320</f>
        <v>045</v>
      </c>
      <c r="F960" s="181">
        <f t="shared" si="356"/>
        <v>1158</v>
      </c>
      <c r="G960" s="181" t="str">
        <f t="shared" si="356"/>
        <v>EQPT</v>
      </c>
      <c r="H960" s="181">
        <f t="shared" si="356"/>
        <v>49</v>
      </c>
      <c r="I960" s="181" t="str">
        <f t="shared" si="356"/>
        <v>Truck Loading</v>
      </c>
      <c r="J960" s="181">
        <f t="shared" si="356"/>
        <v>36.666704000000003</v>
      </c>
      <c r="K960" s="181">
        <f t="shared" si="356"/>
        <v>-107.959514</v>
      </c>
      <c r="L960" s="181" t="str">
        <f t="shared" si="356"/>
        <v>Kutz Canyon Gas Plant</v>
      </c>
      <c r="M960" s="181"/>
      <c r="N960" s="181">
        <f t="shared" si="356"/>
        <v>0</v>
      </c>
      <c r="O960" s="181">
        <f t="shared" si="356"/>
        <v>0</v>
      </c>
      <c r="P960" s="181">
        <f t="shared" si="356"/>
        <v>0</v>
      </c>
      <c r="Q960" s="181">
        <f t="shared" si="356"/>
        <v>0</v>
      </c>
      <c r="R960" s="181">
        <f t="shared" si="356"/>
        <v>0</v>
      </c>
      <c r="S960" s="181">
        <f t="shared" si="356"/>
        <v>0</v>
      </c>
      <c r="T960" s="181">
        <f t="shared" si="356"/>
        <v>1767.798828125</v>
      </c>
      <c r="U960" s="181" t="str">
        <f t="shared" si="356"/>
        <v>1321</v>
      </c>
      <c r="V960" s="181" t="str">
        <f t="shared" si="356"/>
        <v>31088811</v>
      </c>
      <c r="W960" s="360">
        <f t="shared" si="356"/>
        <v>0</v>
      </c>
      <c r="X960" s="355">
        <f t="shared" si="356"/>
        <v>3</v>
      </c>
      <c r="Y960" s="355">
        <f t="shared" si="356"/>
        <v>0</v>
      </c>
      <c r="Z960" s="355">
        <f t="shared" si="356"/>
        <v>0</v>
      </c>
      <c r="AA960" s="361">
        <f t="shared" si="356"/>
        <v>0</v>
      </c>
      <c r="AB960" s="182"/>
    </row>
    <row r="961" spans="1:28" s="75" customFormat="1">
      <c r="A961" s="181" t="str">
        <f t="shared" si="294"/>
        <v>NMED</v>
      </c>
      <c r="B961" s="366" t="str">
        <f t="shared" si="353"/>
        <v>35</v>
      </c>
      <c r="C961" s="181" t="str">
        <f t="shared" si="295"/>
        <v>3504502</v>
      </c>
      <c r="D961" s="181" t="str">
        <f>VLOOKUP(C961,fips_xref!$A$5:$B$16,2,FALSE)</f>
        <v>San Juan_NonTribal</v>
      </c>
      <c r="E961" s="181" t="str">
        <f t="shared" ref="E961:AA961" si="357">E321</f>
        <v>045</v>
      </c>
      <c r="F961" s="181">
        <f t="shared" si="357"/>
        <v>1158</v>
      </c>
      <c r="G961" s="181" t="str">
        <f t="shared" si="357"/>
        <v>EQPT</v>
      </c>
      <c r="H961" s="181">
        <f t="shared" si="357"/>
        <v>52</v>
      </c>
      <c r="I961" s="181" t="str">
        <f t="shared" si="357"/>
        <v>Amine Contactor</v>
      </c>
      <c r="J961" s="181">
        <f t="shared" si="357"/>
        <v>36.666704000000003</v>
      </c>
      <c r="K961" s="181">
        <f t="shared" si="357"/>
        <v>-107.959514</v>
      </c>
      <c r="L961" s="181" t="str">
        <f t="shared" si="357"/>
        <v>Kutz Canyon Gas Plant</v>
      </c>
      <c r="M961" s="181"/>
      <c r="N961" s="181">
        <f t="shared" si="357"/>
        <v>0</v>
      </c>
      <c r="O961" s="181">
        <f t="shared" si="357"/>
        <v>0</v>
      </c>
      <c r="P961" s="181">
        <f t="shared" si="357"/>
        <v>0</v>
      </c>
      <c r="Q961" s="181">
        <f t="shared" si="357"/>
        <v>0</v>
      </c>
      <c r="R961" s="181">
        <f t="shared" si="357"/>
        <v>0</v>
      </c>
      <c r="S961" s="181">
        <f t="shared" si="357"/>
        <v>0</v>
      </c>
      <c r="T961" s="181">
        <f t="shared" si="357"/>
        <v>1767.798828125</v>
      </c>
      <c r="U961" s="181" t="str">
        <f t="shared" si="357"/>
        <v>1321</v>
      </c>
      <c r="V961" s="181" t="str">
        <f t="shared" si="357"/>
        <v>31000305</v>
      </c>
      <c r="W961" s="360">
        <f t="shared" si="357"/>
        <v>0</v>
      </c>
      <c r="X961" s="355">
        <f t="shared" si="357"/>
        <v>8.5</v>
      </c>
      <c r="Y961" s="355">
        <f t="shared" si="357"/>
        <v>0</v>
      </c>
      <c r="Z961" s="355">
        <f t="shared" si="357"/>
        <v>0</v>
      </c>
      <c r="AA961" s="361">
        <f t="shared" si="357"/>
        <v>0</v>
      </c>
      <c r="AB961" s="182"/>
    </row>
    <row r="962" spans="1:28" s="75" customFormat="1">
      <c r="A962" s="181" t="str">
        <f t="shared" si="294"/>
        <v>NMED</v>
      </c>
      <c r="B962" s="366" t="str">
        <f t="shared" si="353"/>
        <v>35</v>
      </c>
      <c r="C962" s="181" t="str">
        <f t="shared" si="295"/>
        <v>3504502</v>
      </c>
      <c r="D962" s="181" t="str">
        <f>VLOOKUP(C962,fips_xref!$A$5:$B$16,2,FALSE)</f>
        <v>San Juan_NonTribal</v>
      </c>
      <c r="E962" s="181" t="str">
        <f t="shared" ref="E962:AA962" si="358">E322</f>
        <v>045</v>
      </c>
      <c r="F962" s="181">
        <f t="shared" si="358"/>
        <v>1158</v>
      </c>
      <c r="G962" s="181" t="str">
        <f t="shared" si="358"/>
        <v>EQPT</v>
      </c>
      <c r="H962" s="181">
        <f t="shared" si="358"/>
        <v>53</v>
      </c>
      <c r="I962" s="181" t="str">
        <f t="shared" si="358"/>
        <v>Flare Separator Liquid Storage Tank</v>
      </c>
      <c r="J962" s="181">
        <f t="shared" si="358"/>
        <v>36.666704000000003</v>
      </c>
      <c r="K962" s="181">
        <f t="shared" si="358"/>
        <v>-107.959514</v>
      </c>
      <c r="L962" s="181" t="str">
        <f t="shared" si="358"/>
        <v>Kutz Canyon Gas Plant</v>
      </c>
      <c r="M962" s="181"/>
      <c r="N962" s="181">
        <f t="shared" si="358"/>
        <v>0</v>
      </c>
      <c r="O962" s="181">
        <f t="shared" si="358"/>
        <v>0</v>
      </c>
      <c r="P962" s="181">
        <f t="shared" si="358"/>
        <v>0</v>
      </c>
      <c r="Q962" s="181">
        <f t="shared" si="358"/>
        <v>0</v>
      </c>
      <c r="R962" s="181">
        <f t="shared" si="358"/>
        <v>0</v>
      </c>
      <c r="S962" s="181">
        <f t="shared" si="358"/>
        <v>0</v>
      </c>
      <c r="T962" s="181">
        <f t="shared" si="358"/>
        <v>1767.798828125</v>
      </c>
      <c r="U962" s="181" t="str">
        <f t="shared" si="358"/>
        <v>1321</v>
      </c>
      <c r="V962" s="181" t="str">
        <f t="shared" si="358"/>
        <v>40400314</v>
      </c>
      <c r="W962" s="360">
        <f t="shared" si="358"/>
        <v>0</v>
      </c>
      <c r="X962" s="355">
        <f t="shared" si="358"/>
        <v>6</v>
      </c>
      <c r="Y962" s="355">
        <f t="shared" si="358"/>
        <v>0</v>
      </c>
      <c r="Z962" s="355">
        <f t="shared" si="358"/>
        <v>0</v>
      </c>
      <c r="AA962" s="361">
        <f t="shared" si="358"/>
        <v>0</v>
      </c>
      <c r="AB962" s="182"/>
    </row>
    <row r="963" spans="1:28" s="75" customFormat="1">
      <c r="A963" s="181" t="str">
        <f t="shared" si="294"/>
        <v>NMED</v>
      </c>
      <c r="B963" s="366" t="str">
        <f t="shared" si="353"/>
        <v>35</v>
      </c>
      <c r="C963" s="181" t="str">
        <f t="shared" si="295"/>
        <v>3504502</v>
      </c>
      <c r="D963" s="181" t="str">
        <f>VLOOKUP(C963,fips_xref!$A$5:$B$16,2,FALSE)</f>
        <v>San Juan_NonTribal</v>
      </c>
      <c r="E963" s="181" t="str">
        <f t="shared" ref="E963:AA963" si="359">E323</f>
        <v>045</v>
      </c>
      <c r="F963" s="181">
        <f t="shared" si="359"/>
        <v>1158</v>
      </c>
      <c r="G963" s="181" t="str">
        <f t="shared" si="359"/>
        <v>EQPT</v>
      </c>
      <c r="H963" s="181">
        <f t="shared" si="359"/>
        <v>54</v>
      </c>
      <c r="I963" s="181" t="str">
        <f t="shared" si="359"/>
        <v>Flare Separator Liquid Storage Tank</v>
      </c>
      <c r="J963" s="181">
        <f t="shared" si="359"/>
        <v>36.666704000000003</v>
      </c>
      <c r="K963" s="181">
        <f t="shared" si="359"/>
        <v>-107.959514</v>
      </c>
      <c r="L963" s="181" t="str">
        <f t="shared" si="359"/>
        <v>Kutz Canyon Gas Plant</v>
      </c>
      <c r="M963" s="181"/>
      <c r="N963" s="181">
        <f t="shared" si="359"/>
        <v>0</v>
      </c>
      <c r="O963" s="181">
        <f t="shared" si="359"/>
        <v>0</v>
      </c>
      <c r="P963" s="181">
        <f t="shared" si="359"/>
        <v>0</v>
      </c>
      <c r="Q963" s="181">
        <f t="shared" si="359"/>
        <v>0</v>
      </c>
      <c r="R963" s="181">
        <f t="shared" si="359"/>
        <v>0</v>
      </c>
      <c r="S963" s="181">
        <f t="shared" si="359"/>
        <v>0</v>
      </c>
      <c r="T963" s="181">
        <f t="shared" si="359"/>
        <v>1767.798828125</v>
      </c>
      <c r="U963" s="181" t="str">
        <f t="shared" si="359"/>
        <v>1321</v>
      </c>
      <c r="V963" s="181" t="str">
        <f t="shared" si="359"/>
        <v>40400314</v>
      </c>
      <c r="W963" s="360">
        <f t="shared" si="359"/>
        <v>0</v>
      </c>
      <c r="X963" s="355">
        <f t="shared" si="359"/>
        <v>4</v>
      </c>
      <c r="Y963" s="355">
        <f t="shared" si="359"/>
        <v>0</v>
      </c>
      <c r="Z963" s="355">
        <f t="shared" si="359"/>
        <v>0</v>
      </c>
      <c r="AA963" s="361">
        <f t="shared" si="359"/>
        <v>0</v>
      </c>
      <c r="AB963" s="182"/>
    </row>
    <row r="964" spans="1:28" s="75" customFormat="1">
      <c r="A964" s="181" t="str">
        <f t="shared" si="294"/>
        <v>NMED</v>
      </c>
      <c r="B964" s="366" t="str">
        <f t="shared" si="353"/>
        <v>35</v>
      </c>
      <c r="C964" s="181" t="str">
        <f t="shared" si="295"/>
        <v>3504502</v>
      </c>
      <c r="D964" s="181" t="str">
        <f>VLOOKUP(C964,fips_xref!$A$5:$B$16,2,FALSE)</f>
        <v>San Juan_NonTribal</v>
      </c>
      <c r="E964" s="181" t="str">
        <f t="shared" ref="E964:AA964" si="360">E324</f>
        <v>045</v>
      </c>
      <c r="F964" s="181">
        <f t="shared" si="360"/>
        <v>1158</v>
      </c>
      <c r="G964" s="181" t="str">
        <f t="shared" si="360"/>
        <v>EQPT</v>
      </c>
      <c r="H964" s="181">
        <f t="shared" si="360"/>
        <v>60</v>
      </c>
      <c r="I964" s="181" t="str">
        <f t="shared" si="360"/>
        <v>Exempt, Amine Storage Tank</v>
      </c>
      <c r="J964" s="181">
        <f t="shared" si="360"/>
        <v>36.666704000000003</v>
      </c>
      <c r="K964" s="181">
        <f t="shared" si="360"/>
        <v>-107.959514</v>
      </c>
      <c r="L964" s="181" t="str">
        <f t="shared" si="360"/>
        <v>Kutz Canyon Gas Plant</v>
      </c>
      <c r="M964" s="181"/>
      <c r="N964" s="181">
        <f t="shared" si="360"/>
        <v>0</v>
      </c>
      <c r="O964" s="181">
        <f t="shared" si="360"/>
        <v>0</v>
      </c>
      <c r="P964" s="181">
        <f t="shared" si="360"/>
        <v>0</v>
      </c>
      <c r="Q964" s="181">
        <f t="shared" si="360"/>
        <v>0</v>
      </c>
      <c r="R964" s="181">
        <f t="shared" si="360"/>
        <v>0</v>
      </c>
      <c r="S964" s="181">
        <f t="shared" si="360"/>
        <v>0</v>
      </c>
      <c r="T964" s="181">
        <f t="shared" si="360"/>
        <v>1767.798828125</v>
      </c>
      <c r="U964" s="181" t="str">
        <f t="shared" si="360"/>
        <v>1321</v>
      </c>
      <c r="V964" s="181" t="str">
        <f t="shared" si="360"/>
        <v>40400301</v>
      </c>
      <c r="W964" s="360">
        <f t="shared" si="360"/>
        <v>0</v>
      </c>
      <c r="X964" s="355">
        <f t="shared" si="360"/>
        <v>0.6</v>
      </c>
      <c r="Y964" s="355">
        <f t="shared" si="360"/>
        <v>0</v>
      </c>
      <c r="Z964" s="355">
        <f t="shared" si="360"/>
        <v>0</v>
      </c>
      <c r="AA964" s="361">
        <f t="shared" si="360"/>
        <v>0</v>
      </c>
      <c r="AB964" s="182"/>
    </row>
    <row r="965" spans="1:28" s="75" customFormat="1">
      <c r="A965" s="181" t="str">
        <f t="shared" ref="A965:A1028" si="361">A325</f>
        <v>NMED</v>
      </c>
      <c r="B965" s="366" t="str">
        <f t="shared" si="353"/>
        <v>35</v>
      </c>
      <c r="C965" s="181" t="str">
        <f t="shared" ref="C965:C1028" si="362">C325&amp;"02"</f>
        <v>3504502</v>
      </c>
      <c r="D965" s="181" t="str">
        <f>VLOOKUP(C965,fips_xref!$A$5:$B$16,2,FALSE)</f>
        <v>San Juan_NonTribal</v>
      </c>
      <c r="E965" s="181" t="str">
        <f t="shared" ref="E965:AA965" si="363">E325</f>
        <v>045</v>
      </c>
      <c r="F965" s="181">
        <f t="shared" si="363"/>
        <v>1158</v>
      </c>
      <c r="G965" s="181" t="str">
        <f t="shared" si="363"/>
        <v>EQPT</v>
      </c>
      <c r="H965" s="181">
        <f t="shared" si="363"/>
        <v>65</v>
      </c>
      <c r="I965" s="181" t="str">
        <f t="shared" si="363"/>
        <v>Condensate Storage Tank</v>
      </c>
      <c r="J965" s="181">
        <f t="shared" si="363"/>
        <v>36.666704000000003</v>
      </c>
      <c r="K965" s="181">
        <f t="shared" si="363"/>
        <v>-107.959514</v>
      </c>
      <c r="L965" s="181" t="str">
        <f t="shared" si="363"/>
        <v>Kutz Canyon Gas Plant</v>
      </c>
      <c r="M965" s="181"/>
      <c r="N965" s="181">
        <f t="shared" si="363"/>
        <v>0</v>
      </c>
      <c r="O965" s="181">
        <f t="shared" si="363"/>
        <v>0</v>
      </c>
      <c r="P965" s="181">
        <f t="shared" si="363"/>
        <v>0</v>
      </c>
      <c r="Q965" s="181">
        <f t="shared" si="363"/>
        <v>0</v>
      </c>
      <c r="R965" s="181">
        <f t="shared" si="363"/>
        <v>0</v>
      </c>
      <c r="S965" s="181">
        <f t="shared" si="363"/>
        <v>0</v>
      </c>
      <c r="T965" s="181">
        <f t="shared" si="363"/>
        <v>1767.798828125</v>
      </c>
      <c r="U965" s="181" t="str">
        <f t="shared" si="363"/>
        <v>1321</v>
      </c>
      <c r="V965" s="181" t="str">
        <f t="shared" si="363"/>
        <v>40400311</v>
      </c>
      <c r="W965" s="360">
        <f t="shared" si="363"/>
        <v>0</v>
      </c>
      <c r="X965" s="355">
        <f t="shared" si="363"/>
        <v>7.6</v>
      </c>
      <c r="Y965" s="355">
        <f t="shared" si="363"/>
        <v>0</v>
      </c>
      <c r="Z965" s="355">
        <f t="shared" si="363"/>
        <v>0</v>
      </c>
      <c r="AA965" s="361">
        <f t="shared" si="363"/>
        <v>0</v>
      </c>
      <c r="AB965" s="182"/>
    </row>
    <row r="966" spans="1:28" s="75" customFormat="1">
      <c r="A966" s="181" t="str">
        <f t="shared" si="361"/>
        <v>NMED</v>
      </c>
      <c r="B966" s="366" t="str">
        <f t="shared" si="353"/>
        <v>35</v>
      </c>
      <c r="C966" s="181" t="str">
        <f t="shared" si="362"/>
        <v>3504502</v>
      </c>
      <c r="D966" s="181" t="str">
        <f>VLOOKUP(C966,fips_xref!$A$5:$B$16,2,FALSE)</f>
        <v>San Juan_NonTribal</v>
      </c>
      <c r="E966" s="181" t="str">
        <f t="shared" ref="E966:AA966" si="364">E326</f>
        <v>045</v>
      </c>
      <c r="F966" s="181">
        <f t="shared" si="364"/>
        <v>1158</v>
      </c>
      <c r="G966" s="181" t="str">
        <f t="shared" si="364"/>
        <v>EQPT</v>
      </c>
      <c r="H966" s="181">
        <f t="shared" si="364"/>
        <v>66</v>
      </c>
      <c r="I966" s="181" t="str">
        <f t="shared" si="364"/>
        <v>Condensate Storage Tank</v>
      </c>
      <c r="J966" s="181">
        <f t="shared" si="364"/>
        <v>36.666704000000003</v>
      </c>
      <c r="K966" s="181">
        <f t="shared" si="364"/>
        <v>-107.959514</v>
      </c>
      <c r="L966" s="181" t="str">
        <f t="shared" si="364"/>
        <v>Kutz Canyon Gas Plant</v>
      </c>
      <c r="M966" s="181"/>
      <c r="N966" s="181">
        <f t="shared" si="364"/>
        <v>0</v>
      </c>
      <c r="O966" s="181">
        <f t="shared" si="364"/>
        <v>0</v>
      </c>
      <c r="P966" s="181">
        <f t="shared" si="364"/>
        <v>0</v>
      </c>
      <c r="Q966" s="181">
        <f t="shared" si="364"/>
        <v>0</v>
      </c>
      <c r="R966" s="181">
        <f t="shared" si="364"/>
        <v>0</v>
      </c>
      <c r="S966" s="181">
        <f t="shared" si="364"/>
        <v>0</v>
      </c>
      <c r="T966" s="181">
        <f t="shared" si="364"/>
        <v>1767.798828125</v>
      </c>
      <c r="U966" s="181" t="str">
        <f t="shared" si="364"/>
        <v>1321</v>
      </c>
      <c r="V966" s="181" t="str">
        <f t="shared" si="364"/>
        <v>40400311</v>
      </c>
      <c r="W966" s="360">
        <f t="shared" si="364"/>
        <v>0</v>
      </c>
      <c r="X966" s="355">
        <f t="shared" si="364"/>
        <v>5.4</v>
      </c>
      <c r="Y966" s="355">
        <f t="shared" si="364"/>
        <v>0</v>
      </c>
      <c r="Z966" s="355">
        <f t="shared" si="364"/>
        <v>0</v>
      </c>
      <c r="AA966" s="361">
        <f t="shared" si="364"/>
        <v>0</v>
      </c>
      <c r="AB966" s="182"/>
    </row>
    <row r="967" spans="1:28" s="75" customFormat="1">
      <c r="A967" s="181" t="str">
        <f t="shared" si="361"/>
        <v>NMED</v>
      </c>
      <c r="B967" s="366" t="str">
        <f t="shared" si="353"/>
        <v>35</v>
      </c>
      <c r="C967" s="181" t="str">
        <f t="shared" si="362"/>
        <v>3504502</v>
      </c>
      <c r="D967" s="181" t="str">
        <f>VLOOKUP(C967,fips_xref!$A$5:$B$16,2,FALSE)</f>
        <v>San Juan_NonTribal</v>
      </c>
      <c r="E967" s="181" t="str">
        <f t="shared" ref="E967:AA967" si="365">E327</f>
        <v>045</v>
      </c>
      <c r="F967" s="181">
        <f t="shared" si="365"/>
        <v>1158</v>
      </c>
      <c r="G967" s="181" t="str">
        <f t="shared" si="365"/>
        <v>EQPT</v>
      </c>
      <c r="H967" s="181">
        <f t="shared" si="365"/>
        <v>67</v>
      </c>
      <c r="I967" s="181" t="str">
        <f t="shared" si="365"/>
        <v>Condensate Storage Tank</v>
      </c>
      <c r="J967" s="181">
        <f t="shared" si="365"/>
        <v>36.666704000000003</v>
      </c>
      <c r="K967" s="181">
        <f t="shared" si="365"/>
        <v>-107.959514</v>
      </c>
      <c r="L967" s="181" t="str">
        <f t="shared" si="365"/>
        <v>Kutz Canyon Gas Plant</v>
      </c>
      <c r="M967" s="181"/>
      <c r="N967" s="181">
        <f t="shared" si="365"/>
        <v>0</v>
      </c>
      <c r="O967" s="181">
        <f t="shared" si="365"/>
        <v>0</v>
      </c>
      <c r="P967" s="181">
        <f t="shared" si="365"/>
        <v>0</v>
      </c>
      <c r="Q967" s="181">
        <f t="shared" si="365"/>
        <v>0</v>
      </c>
      <c r="R967" s="181">
        <f t="shared" si="365"/>
        <v>0</v>
      </c>
      <c r="S967" s="181">
        <f t="shared" si="365"/>
        <v>0</v>
      </c>
      <c r="T967" s="181">
        <f t="shared" si="365"/>
        <v>1767.798828125</v>
      </c>
      <c r="U967" s="181" t="str">
        <f t="shared" si="365"/>
        <v>1321</v>
      </c>
      <c r="V967" s="181" t="str">
        <f t="shared" si="365"/>
        <v>40400311</v>
      </c>
      <c r="W967" s="360">
        <f t="shared" si="365"/>
        <v>0</v>
      </c>
      <c r="X967" s="355">
        <f t="shared" si="365"/>
        <v>5.4</v>
      </c>
      <c r="Y967" s="355">
        <f t="shared" si="365"/>
        <v>0</v>
      </c>
      <c r="Z967" s="355">
        <f t="shared" si="365"/>
        <v>0</v>
      </c>
      <c r="AA967" s="361">
        <f t="shared" si="365"/>
        <v>0</v>
      </c>
      <c r="AB967" s="182"/>
    </row>
    <row r="968" spans="1:28" s="75" customFormat="1">
      <c r="A968" s="181" t="str">
        <f t="shared" si="361"/>
        <v>NMED</v>
      </c>
      <c r="B968" s="366" t="str">
        <f t="shared" si="353"/>
        <v>35</v>
      </c>
      <c r="C968" s="181" t="str">
        <f t="shared" si="362"/>
        <v>3504502</v>
      </c>
      <c r="D968" s="181" t="str">
        <f>VLOOKUP(C968,fips_xref!$A$5:$B$16,2,FALSE)</f>
        <v>San Juan_NonTribal</v>
      </c>
      <c r="E968" s="181" t="str">
        <f t="shared" ref="E968:AA968" si="366">E328</f>
        <v>045</v>
      </c>
      <c r="F968" s="181">
        <f t="shared" si="366"/>
        <v>1158</v>
      </c>
      <c r="G968" s="181" t="str">
        <f t="shared" si="366"/>
        <v>EQPT</v>
      </c>
      <c r="H968" s="181">
        <f t="shared" si="366"/>
        <v>70</v>
      </c>
      <c r="I968" s="181" t="str">
        <f t="shared" si="366"/>
        <v>Ethylene Glycol Reboiler</v>
      </c>
      <c r="J968" s="181">
        <f t="shared" si="366"/>
        <v>36.668643000000003</v>
      </c>
      <c r="K968" s="181">
        <f t="shared" si="366"/>
        <v>-107.953993</v>
      </c>
      <c r="L968" s="181" t="str">
        <f t="shared" si="366"/>
        <v>Kutz Canyon Gas Plant</v>
      </c>
      <c r="M968" s="181"/>
      <c r="N968" s="181">
        <f t="shared" si="366"/>
        <v>0</v>
      </c>
      <c r="O968" s="181">
        <f t="shared" si="366"/>
        <v>0</v>
      </c>
      <c r="P968" s="181">
        <f t="shared" si="366"/>
        <v>0</v>
      </c>
      <c r="Q968" s="181">
        <f t="shared" si="366"/>
        <v>0</v>
      </c>
      <c r="R968" s="181">
        <f t="shared" si="366"/>
        <v>0</v>
      </c>
      <c r="S968" s="181">
        <f t="shared" si="366"/>
        <v>0</v>
      </c>
      <c r="T968" s="181">
        <f t="shared" si="366"/>
        <v>1761.36975097656</v>
      </c>
      <c r="U968" s="181" t="str">
        <f t="shared" si="366"/>
        <v>1321</v>
      </c>
      <c r="V968" s="181" t="str">
        <f t="shared" si="366"/>
        <v>31000302</v>
      </c>
      <c r="W968" s="360">
        <f t="shared" si="366"/>
        <v>0.2</v>
      </c>
      <c r="X968" s="355">
        <f t="shared" si="366"/>
        <v>0</v>
      </c>
      <c r="Y968" s="355">
        <f t="shared" si="366"/>
        <v>0.2</v>
      </c>
      <c r="Z968" s="355">
        <f t="shared" si="366"/>
        <v>0</v>
      </c>
      <c r="AA968" s="361">
        <f t="shared" si="366"/>
        <v>0.1</v>
      </c>
      <c r="AB968" s="182"/>
    </row>
    <row r="969" spans="1:28" s="75" customFormat="1">
      <c r="A969" s="181" t="str">
        <f t="shared" si="361"/>
        <v>NMED</v>
      </c>
      <c r="B969" s="366" t="str">
        <f t="shared" si="353"/>
        <v>35</v>
      </c>
      <c r="C969" s="181" t="str">
        <f t="shared" si="362"/>
        <v>3504502</v>
      </c>
      <c r="D969" s="181" t="str">
        <f>VLOOKUP(C969,fips_xref!$A$5:$B$16,2,FALSE)</f>
        <v>San Juan_NonTribal</v>
      </c>
      <c r="E969" s="181" t="str">
        <f t="shared" ref="E969:AA969" si="367">E329</f>
        <v>045</v>
      </c>
      <c r="F969" s="181">
        <f t="shared" si="367"/>
        <v>1158</v>
      </c>
      <c r="G969" s="181" t="str">
        <f t="shared" si="367"/>
        <v>RPNT</v>
      </c>
      <c r="H969" s="181">
        <f t="shared" si="367"/>
        <v>1</v>
      </c>
      <c r="I969" s="181" t="str">
        <f t="shared" si="367"/>
        <v>Fugitives</v>
      </c>
      <c r="J969" s="181">
        <f t="shared" si="367"/>
        <v>36.666704000000003</v>
      </c>
      <c r="K969" s="181">
        <f t="shared" si="367"/>
        <v>-107.959514</v>
      </c>
      <c r="L969" s="181" t="str">
        <f t="shared" si="367"/>
        <v>Kutz Canyon Gas Plant</v>
      </c>
      <c r="M969" s="181"/>
      <c r="N969" s="181">
        <f t="shared" si="367"/>
        <v>0</v>
      </c>
      <c r="O969" s="181">
        <f t="shared" si="367"/>
        <v>0</v>
      </c>
      <c r="P969" s="181">
        <f t="shared" si="367"/>
        <v>0</v>
      </c>
      <c r="Q969" s="181">
        <f t="shared" si="367"/>
        <v>0</v>
      </c>
      <c r="R969" s="181">
        <f t="shared" si="367"/>
        <v>0</v>
      </c>
      <c r="S969" s="181">
        <f t="shared" si="367"/>
        <v>0</v>
      </c>
      <c r="T969" s="181">
        <f t="shared" si="367"/>
        <v>1767.798828125</v>
      </c>
      <c r="U969" s="181" t="str">
        <f t="shared" si="367"/>
        <v>1321</v>
      </c>
      <c r="V969" s="181" t="str">
        <f t="shared" si="367"/>
        <v>31088811</v>
      </c>
      <c r="W969" s="360">
        <f t="shared" si="367"/>
        <v>0</v>
      </c>
      <c r="X969" s="355">
        <f t="shared" si="367"/>
        <v>32</v>
      </c>
      <c r="Y969" s="355">
        <f t="shared" si="367"/>
        <v>0</v>
      </c>
      <c r="Z969" s="355">
        <f t="shared" si="367"/>
        <v>0</v>
      </c>
      <c r="AA969" s="361">
        <f t="shared" si="367"/>
        <v>0</v>
      </c>
      <c r="AB969" s="182"/>
    </row>
    <row r="970" spans="1:28" s="75" customFormat="1">
      <c r="A970" s="181" t="str">
        <f t="shared" si="361"/>
        <v>NMED</v>
      </c>
      <c r="B970" s="366" t="str">
        <f t="shared" si="353"/>
        <v>35</v>
      </c>
      <c r="C970" s="181" t="str">
        <f t="shared" si="362"/>
        <v>3504502</v>
      </c>
      <c r="D970" s="181" t="str">
        <f>VLOOKUP(C970,fips_xref!$A$5:$B$16,2,FALSE)</f>
        <v>San Juan_NonTribal</v>
      </c>
      <c r="E970" s="181" t="str">
        <f t="shared" ref="E970:AA970" si="368">E330</f>
        <v>045</v>
      </c>
      <c r="F970" s="181">
        <f t="shared" si="368"/>
        <v>1158</v>
      </c>
      <c r="G970" s="181" t="str">
        <f t="shared" si="368"/>
        <v>RPNT</v>
      </c>
      <c r="H970" s="181">
        <f t="shared" si="368"/>
        <v>2</v>
      </c>
      <c r="I970" s="181" t="str">
        <f t="shared" si="368"/>
        <v>Start-up, Shutdown, &amp; Maintenance</v>
      </c>
      <c r="J970" s="181">
        <f t="shared" si="368"/>
        <v>36.666704000000003</v>
      </c>
      <c r="K970" s="181">
        <f t="shared" si="368"/>
        <v>-107.959514</v>
      </c>
      <c r="L970" s="181" t="str">
        <f t="shared" si="368"/>
        <v>Kutz Canyon Gas Plant</v>
      </c>
      <c r="M970" s="181"/>
      <c r="N970" s="181">
        <f t="shared" si="368"/>
        <v>0</v>
      </c>
      <c r="O970" s="181">
        <f t="shared" si="368"/>
        <v>0</v>
      </c>
      <c r="P970" s="181">
        <f t="shared" si="368"/>
        <v>0</v>
      </c>
      <c r="Q970" s="181">
        <f t="shared" si="368"/>
        <v>0</v>
      </c>
      <c r="R970" s="181">
        <f t="shared" si="368"/>
        <v>0</v>
      </c>
      <c r="S970" s="181">
        <f t="shared" si="368"/>
        <v>0</v>
      </c>
      <c r="T970" s="181">
        <f t="shared" si="368"/>
        <v>1767.798828125</v>
      </c>
      <c r="U970" s="181" t="str">
        <f t="shared" si="368"/>
        <v>1321</v>
      </c>
      <c r="V970" s="181" t="str">
        <f t="shared" si="368"/>
        <v>31088811</v>
      </c>
      <c r="W970" s="360">
        <f t="shared" si="368"/>
        <v>0</v>
      </c>
      <c r="X970" s="355">
        <f t="shared" si="368"/>
        <v>7.7</v>
      </c>
      <c r="Y970" s="355">
        <f t="shared" si="368"/>
        <v>0</v>
      </c>
      <c r="Z970" s="355">
        <f t="shared" si="368"/>
        <v>0</v>
      </c>
      <c r="AA970" s="361">
        <f t="shared" si="368"/>
        <v>0</v>
      </c>
      <c r="AB970" s="182"/>
    </row>
    <row r="971" spans="1:28" s="75" customFormat="1">
      <c r="A971" s="181" t="str">
        <f t="shared" si="361"/>
        <v>NMED</v>
      </c>
      <c r="B971" s="366" t="str">
        <f t="shared" si="353"/>
        <v>35</v>
      </c>
      <c r="C971" s="181" t="str">
        <f t="shared" si="362"/>
        <v>3504502</v>
      </c>
      <c r="D971" s="181" t="str">
        <f>VLOOKUP(C971,fips_xref!$A$5:$B$16,2,FALSE)</f>
        <v>San Juan_NonTribal</v>
      </c>
      <c r="E971" s="181" t="str">
        <f t="shared" ref="E971:AA971" si="369">E331</f>
        <v>045</v>
      </c>
      <c r="F971" s="181">
        <f t="shared" si="369"/>
        <v>1168</v>
      </c>
      <c r="G971" s="181" t="str">
        <f t="shared" si="369"/>
        <v>EQPT</v>
      </c>
      <c r="H971" s="181">
        <f t="shared" si="369"/>
        <v>3</v>
      </c>
      <c r="I971" s="181" t="str">
        <f t="shared" si="369"/>
        <v>Waukesha L7042GL</v>
      </c>
      <c r="J971" s="181">
        <f t="shared" si="369"/>
        <v>36.914271999999997</v>
      </c>
      <c r="K971" s="181">
        <f t="shared" si="369"/>
        <v>-107.67361099999999</v>
      </c>
      <c r="L971" s="181" t="str">
        <f t="shared" si="369"/>
        <v>32-8 No3 CDP Compressor Station</v>
      </c>
      <c r="M971" s="181"/>
      <c r="N971" s="181">
        <f t="shared" si="369"/>
        <v>6.7055997848510698</v>
      </c>
      <c r="O971" s="181">
        <f t="shared" si="369"/>
        <v>700.92999267578102</v>
      </c>
      <c r="P971" s="181">
        <f t="shared" si="369"/>
        <v>49.682399749755902</v>
      </c>
      <c r="Q971" s="181">
        <f t="shared" si="369"/>
        <v>0.31089600000000001</v>
      </c>
      <c r="R971" s="181" t="str">
        <f t="shared" si="369"/>
        <v>Vertical</v>
      </c>
      <c r="S971" s="181">
        <f t="shared" si="369"/>
        <v>0</v>
      </c>
      <c r="T971" s="181">
        <f t="shared" si="369"/>
        <v>2022.88525390625</v>
      </c>
      <c r="U971" s="181" t="str">
        <f t="shared" si="369"/>
        <v>1389</v>
      </c>
      <c r="V971" s="181" t="str">
        <f t="shared" si="369"/>
        <v>20200254</v>
      </c>
      <c r="W971" s="360">
        <f t="shared" si="369"/>
        <v>18.7</v>
      </c>
      <c r="X971" s="355">
        <f t="shared" si="369"/>
        <v>12.5</v>
      </c>
      <c r="Y971" s="355">
        <f t="shared" si="369"/>
        <v>33.299999999999997</v>
      </c>
      <c r="Z971" s="355">
        <f t="shared" si="369"/>
        <v>0</v>
      </c>
      <c r="AA971" s="361">
        <f t="shared" si="369"/>
        <v>0.5</v>
      </c>
      <c r="AB971" s="182"/>
    </row>
    <row r="972" spans="1:28" s="75" customFormat="1">
      <c r="A972" s="181" t="str">
        <f t="shared" si="361"/>
        <v>NMED</v>
      </c>
      <c r="B972" s="366" t="str">
        <f t="shared" si="353"/>
        <v>35</v>
      </c>
      <c r="C972" s="181" t="str">
        <f t="shared" si="362"/>
        <v>3504502</v>
      </c>
      <c r="D972" s="181" t="str">
        <f>VLOOKUP(C972,fips_xref!$A$5:$B$16,2,FALSE)</f>
        <v>San Juan_NonTribal</v>
      </c>
      <c r="E972" s="181" t="str">
        <f t="shared" ref="E972:AA972" si="370">E332</f>
        <v>045</v>
      </c>
      <c r="F972" s="181">
        <f t="shared" si="370"/>
        <v>1168</v>
      </c>
      <c r="G972" s="181" t="str">
        <f t="shared" si="370"/>
        <v>EQPT</v>
      </c>
      <c r="H972" s="181">
        <f t="shared" si="370"/>
        <v>8</v>
      </c>
      <c r="I972" s="181" t="str">
        <f t="shared" si="370"/>
        <v>Glycol Dehydrator Reboiler</v>
      </c>
      <c r="J972" s="181">
        <f t="shared" si="370"/>
        <v>36.914271999999997</v>
      </c>
      <c r="K972" s="181">
        <f t="shared" si="370"/>
        <v>-107.67361099999999</v>
      </c>
      <c r="L972" s="181" t="str">
        <f t="shared" si="370"/>
        <v>32-8 No3 CDP Compressor Station</v>
      </c>
      <c r="M972" s="181"/>
      <c r="N972" s="181">
        <f t="shared" si="370"/>
        <v>0</v>
      </c>
      <c r="O972" s="181">
        <f t="shared" si="370"/>
        <v>0</v>
      </c>
      <c r="P972" s="181">
        <f t="shared" si="370"/>
        <v>0</v>
      </c>
      <c r="Q972" s="181">
        <f t="shared" si="370"/>
        <v>0</v>
      </c>
      <c r="R972" s="181">
        <f t="shared" si="370"/>
        <v>0</v>
      </c>
      <c r="S972" s="181">
        <f t="shared" si="370"/>
        <v>0</v>
      </c>
      <c r="T972" s="181">
        <f t="shared" si="370"/>
        <v>2022.88525390625</v>
      </c>
      <c r="U972" s="181" t="str">
        <f t="shared" si="370"/>
        <v>1389</v>
      </c>
      <c r="V972" s="181" t="str">
        <f t="shared" si="370"/>
        <v>31000302</v>
      </c>
      <c r="W972" s="360">
        <f t="shared" si="370"/>
        <v>0.2</v>
      </c>
      <c r="X972" s="355">
        <f t="shared" si="370"/>
        <v>0</v>
      </c>
      <c r="Y972" s="355">
        <f t="shared" si="370"/>
        <v>0.1</v>
      </c>
      <c r="Z972" s="355">
        <f t="shared" si="370"/>
        <v>0</v>
      </c>
      <c r="AA972" s="361">
        <f t="shared" si="370"/>
        <v>0</v>
      </c>
      <c r="AB972" s="182"/>
    </row>
    <row r="973" spans="1:28" s="75" customFormat="1">
      <c r="A973" s="181" t="str">
        <f t="shared" si="361"/>
        <v>NMED</v>
      </c>
      <c r="B973" s="366" t="str">
        <f t="shared" si="353"/>
        <v>35</v>
      </c>
      <c r="C973" s="181" t="str">
        <f t="shared" si="362"/>
        <v>3504502</v>
      </c>
      <c r="D973" s="181" t="str">
        <f>VLOOKUP(C973,fips_xref!$A$5:$B$16,2,FALSE)</f>
        <v>San Juan_NonTribal</v>
      </c>
      <c r="E973" s="181" t="str">
        <f t="shared" ref="E973:AA973" si="371">E333</f>
        <v>045</v>
      </c>
      <c r="F973" s="181">
        <f t="shared" si="371"/>
        <v>1168</v>
      </c>
      <c r="G973" s="181" t="str">
        <f t="shared" si="371"/>
        <v>EQPT</v>
      </c>
      <c r="H973" s="181">
        <f t="shared" si="371"/>
        <v>10</v>
      </c>
      <c r="I973" s="181" t="str">
        <f t="shared" si="371"/>
        <v>Glycol Dehydrator Reboiler</v>
      </c>
      <c r="J973" s="181">
        <f t="shared" si="371"/>
        <v>36.914721999999998</v>
      </c>
      <c r="K973" s="181">
        <f t="shared" si="371"/>
        <v>-107.674167</v>
      </c>
      <c r="L973" s="181" t="str">
        <f t="shared" si="371"/>
        <v>32-8 No3 CDP Compressor Station</v>
      </c>
      <c r="M973" s="181"/>
      <c r="N973" s="181">
        <f t="shared" si="371"/>
        <v>0</v>
      </c>
      <c r="O973" s="181">
        <f t="shared" si="371"/>
        <v>0</v>
      </c>
      <c r="P973" s="181">
        <f t="shared" si="371"/>
        <v>0</v>
      </c>
      <c r="Q973" s="181">
        <f t="shared" si="371"/>
        <v>0</v>
      </c>
      <c r="R973" s="181">
        <f t="shared" si="371"/>
        <v>0</v>
      </c>
      <c r="S973" s="181">
        <f t="shared" si="371"/>
        <v>0</v>
      </c>
      <c r="T973" s="181">
        <f t="shared" si="371"/>
        <v>2024.61181640625</v>
      </c>
      <c r="U973" s="181" t="str">
        <f t="shared" si="371"/>
        <v>1389</v>
      </c>
      <c r="V973" s="181" t="str">
        <f t="shared" si="371"/>
        <v>31000302</v>
      </c>
      <c r="W973" s="360">
        <f t="shared" si="371"/>
        <v>0.2</v>
      </c>
      <c r="X973" s="355">
        <f t="shared" si="371"/>
        <v>0</v>
      </c>
      <c r="Y973" s="355">
        <f t="shared" si="371"/>
        <v>0.1</v>
      </c>
      <c r="Z973" s="355">
        <f t="shared" si="371"/>
        <v>0</v>
      </c>
      <c r="AA973" s="361">
        <f t="shared" si="371"/>
        <v>0</v>
      </c>
      <c r="AB973" s="182"/>
    </row>
    <row r="974" spans="1:28" s="75" customFormat="1">
      <c r="A974" s="181" t="str">
        <f t="shared" si="361"/>
        <v>NMED</v>
      </c>
      <c r="B974" s="366" t="str">
        <f t="shared" si="353"/>
        <v>35</v>
      </c>
      <c r="C974" s="181" t="str">
        <f t="shared" si="362"/>
        <v>3504502</v>
      </c>
      <c r="D974" s="181" t="str">
        <f>VLOOKUP(C974,fips_xref!$A$5:$B$16,2,FALSE)</f>
        <v>San Juan_NonTribal</v>
      </c>
      <c r="E974" s="181" t="str">
        <f t="shared" ref="E974:AA974" si="372">E334</f>
        <v>045</v>
      </c>
      <c r="F974" s="181">
        <f t="shared" si="372"/>
        <v>1168</v>
      </c>
      <c r="G974" s="181" t="str">
        <f t="shared" si="372"/>
        <v>EQPT</v>
      </c>
      <c r="H974" s="181">
        <f t="shared" si="372"/>
        <v>13</v>
      </c>
      <c r="I974" s="181" t="str">
        <f t="shared" si="372"/>
        <v>Waukesha L7042GL</v>
      </c>
      <c r="J974" s="181">
        <f t="shared" si="372"/>
        <v>36.914271999999997</v>
      </c>
      <c r="K974" s="181">
        <f t="shared" si="372"/>
        <v>-107.67361099999999</v>
      </c>
      <c r="L974" s="181" t="str">
        <f t="shared" si="372"/>
        <v>32-8 No3 CDP Compressor Station</v>
      </c>
      <c r="M974" s="181"/>
      <c r="N974" s="181">
        <f t="shared" si="372"/>
        <v>6.7055997848510698</v>
      </c>
      <c r="O974" s="181">
        <f t="shared" si="372"/>
        <v>700.92999267578102</v>
      </c>
      <c r="P974" s="181">
        <f t="shared" si="372"/>
        <v>49.682399749755902</v>
      </c>
      <c r="Q974" s="181">
        <f t="shared" si="372"/>
        <v>0.31089600000000001</v>
      </c>
      <c r="R974" s="181" t="str">
        <f t="shared" si="372"/>
        <v>Vertical</v>
      </c>
      <c r="S974" s="181">
        <f t="shared" si="372"/>
        <v>0</v>
      </c>
      <c r="T974" s="181">
        <f t="shared" si="372"/>
        <v>2022.88525390625</v>
      </c>
      <c r="U974" s="181" t="str">
        <f t="shared" si="372"/>
        <v>1389</v>
      </c>
      <c r="V974" s="181" t="str">
        <f t="shared" si="372"/>
        <v>20200254</v>
      </c>
      <c r="W974" s="360">
        <f t="shared" si="372"/>
        <v>16.399999999999999</v>
      </c>
      <c r="X974" s="355">
        <f t="shared" si="372"/>
        <v>11</v>
      </c>
      <c r="Y974" s="355">
        <f t="shared" si="372"/>
        <v>29.2</v>
      </c>
      <c r="Z974" s="355">
        <f t="shared" si="372"/>
        <v>0</v>
      </c>
      <c r="AA974" s="361">
        <f t="shared" si="372"/>
        <v>0.4</v>
      </c>
      <c r="AB974" s="182"/>
    </row>
    <row r="975" spans="1:28" s="75" customFormat="1">
      <c r="A975" s="181" t="str">
        <f t="shared" si="361"/>
        <v>NMED</v>
      </c>
      <c r="B975" s="366" t="str">
        <f t="shared" si="353"/>
        <v>35</v>
      </c>
      <c r="C975" s="181" t="str">
        <f t="shared" si="362"/>
        <v>3504502</v>
      </c>
      <c r="D975" s="181" t="str">
        <f>VLOOKUP(C975,fips_xref!$A$5:$B$16,2,FALSE)</f>
        <v>San Juan_NonTribal</v>
      </c>
      <c r="E975" s="181" t="str">
        <f t="shared" ref="E975:AA975" si="373">E335</f>
        <v>045</v>
      </c>
      <c r="F975" s="181">
        <f t="shared" si="373"/>
        <v>1168</v>
      </c>
      <c r="G975" s="181" t="str">
        <f t="shared" si="373"/>
        <v>EQPT</v>
      </c>
      <c r="H975" s="181">
        <f t="shared" si="373"/>
        <v>14</v>
      </c>
      <c r="I975" s="181" t="str">
        <f t="shared" si="373"/>
        <v>Waukesha L7042GL</v>
      </c>
      <c r="J975" s="181">
        <f t="shared" si="373"/>
        <v>36.914271999999997</v>
      </c>
      <c r="K975" s="181">
        <f t="shared" si="373"/>
        <v>-107.67361099999999</v>
      </c>
      <c r="L975" s="181" t="str">
        <f t="shared" si="373"/>
        <v>32-8 No3 CDP Compressor Station</v>
      </c>
      <c r="M975" s="181"/>
      <c r="N975" s="181">
        <f t="shared" si="373"/>
        <v>6.7055997848510698</v>
      </c>
      <c r="O975" s="181">
        <f t="shared" si="373"/>
        <v>700.92999267578102</v>
      </c>
      <c r="P975" s="181">
        <f t="shared" si="373"/>
        <v>49.682399749755902</v>
      </c>
      <c r="Q975" s="181">
        <f t="shared" si="373"/>
        <v>0.31089600000000001</v>
      </c>
      <c r="R975" s="181" t="str">
        <f t="shared" si="373"/>
        <v>Vertical</v>
      </c>
      <c r="S975" s="181">
        <f t="shared" si="373"/>
        <v>0</v>
      </c>
      <c r="T975" s="181">
        <f t="shared" si="373"/>
        <v>2022.88525390625</v>
      </c>
      <c r="U975" s="181" t="str">
        <f t="shared" si="373"/>
        <v>1389</v>
      </c>
      <c r="V975" s="181" t="str">
        <f t="shared" si="373"/>
        <v>20200254</v>
      </c>
      <c r="W975" s="360">
        <f t="shared" si="373"/>
        <v>4</v>
      </c>
      <c r="X975" s="355">
        <f t="shared" si="373"/>
        <v>2.7</v>
      </c>
      <c r="Y975" s="355">
        <f t="shared" si="373"/>
        <v>7.2</v>
      </c>
      <c r="Z975" s="355">
        <f t="shared" si="373"/>
        <v>0</v>
      </c>
      <c r="AA975" s="361">
        <f t="shared" si="373"/>
        <v>0.1</v>
      </c>
      <c r="AB975" s="182"/>
    </row>
    <row r="976" spans="1:28" s="75" customFormat="1">
      <c r="A976" s="181" t="str">
        <f t="shared" si="361"/>
        <v>NMED</v>
      </c>
      <c r="B976" s="366" t="str">
        <f t="shared" si="353"/>
        <v>35</v>
      </c>
      <c r="C976" s="181" t="str">
        <f t="shared" si="362"/>
        <v>3504502</v>
      </c>
      <c r="D976" s="181" t="str">
        <f>VLOOKUP(C976,fips_xref!$A$5:$B$16,2,FALSE)</f>
        <v>San Juan_NonTribal</v>
      </c>
      <c r="E976" s="181" t="str">
        <f t="shared" ref="E976:AA976" si="374">E336</f>
        <v>045</v>
      </c>
      <c r="F976" s="181">
        <f t="shared" si="374"/>
        <v>1168</v>
      </c>
      <c r="G976" s="181" t="str">
        <f t="shared" si="374"/>
        <v>EQPT</v>
      </c>
      <c r="H976" s="181">
        <f t="shared" si="374"/>
        <v>15</v>
      </c>
      <c r="I976" s="181" t="str">
        <f t="shared" si="374"/>
        <v>Waukesha L7042GL</v>
      </c>
      <c r="J976" s="181">
        <f t="shared" si="374"/>
        <v>36.914271999999997</v>
      </c>
      <c r="K976" s="181">
        <f t="shared" si="374"/>
        <v>-107.67361099999999</v>
      </c>
      <c r="L976" s="181" t="str">
        <f t="shared" si="374"/>
        <v>32-8 No3 CDP Compressor Station</v>
      </c>
      <c r="M976" s="181"/>
      <c r="N976" s="181">
        <f t="shared" si="374"/>
        <v>6.7055997848510698</v>
      </c>
      <c r="O976" s="181">
        <f t="shared" si="374"/>
        <v>700.92999267578102</v>
      </c>
      <c r="P976" s="181">
        <f t="shared" si="374"/>
        <v>49.682399749755902</v>
      </c>
      <c r="Q976" s="181">
        <f t="shared" si="374"/>
        <v>0.31089600000000001</v>
      </c>
      <c r="R976" s="181" t="str">
        <f t="shared" si="374"/>
        <v>Vertical</v>
      </c>
      <c r="S976" s="181">
        <f t="shared" si="374"/>
        <v>0</v>
      </c>
      <c r="T976" s="181">
        <f t="shared" si="374"/>
        <v>2022.88525390625</v>
      </c>
      <c r="U976" s="181" t="str">
        <f t="shared" si="374"/>
        <v>1389</v>
      </c>
      <c r="V976" s="181" t="str">
        <f t="shared" si="374"/>
        <v>20200254</v>
      </c>
      <c r="W976" s="360">
        <f t="shared" si="374"/>
        <v>3.1</v>
      </c>
      <c r="X976" s="355">
        <f t="shared" si="374"/>
        <v>2</v>
      </c>
      <c r="Y976" s="355">
        <f t="shared" si="374"/>
        <v>5.4</v>
      </c>
      <c r="Z976" s="355">
        <f t="shared" si="374"/>
        <v>0</v>
      </c>
      <c r="AA976" s="361">
        <f t="shared" si="374"/>
        <v>0.1</v>
      </c>
      <c r="AB976" s="182"/>
    </row>
    <row r="977" spans="1:28" s="75" customFormat="1">
      <c r="A977" s="181" t="str">
        <f t="shared" si="361"/>
        <v>NMED</v>
      </c>
      <c r="B977" s="366" t="str">
        <f t="shared" si="353"/>
        <v>35</v>
      </c>
      <c r="C977" s="181" t="str">
        <f t="shared" si="362"/>
        <v>3504502</v>
      </c>
      <c r="D977" s="181" t="str">
        <f>VLOOKUP(C977,fips_xref!$A$5:$B$16,2,FALSE)</f>
        <v>San Juan_NonTribal</v>
      </c>
      <c r="E977" s="181" t="str">
        <f t="shared" ref="E977:AA977" si="375">E337</f>
        <v>045</v>
      </c>
      <c r="F977" s="181">
        <f t="shared" si="375"/>
        <v>1168</v>
      </c>
      <c r="G977" s="181" t="str">
        <f t="shared" si="375"/>
        <v>EQPT</v>
      </c>
      <c r="H977" s="181">
        <f t="shared" si="375"/>
        <v>17</v>
      </c>
      <c r="I977" s="181" t="str">
        <f t="shared" si="375"/>
        <v>Waukesha L7042GL</v>
      </c>
      <c r="J977" s="181">
        <f t="shared" si="375"/>
        <v>36.914271999999997</v>
      </c>
      <c r="K977" s="181">
        <f t="shared" si="375"/>
        <v>-107.67361099999999</v>
      </c>
      <c r="L977" s="181" t="str">
        <f t="shared" si="375"/>
        <v>32-8 No3 CDP Compressor Station</v>
      </c>
      <c r="M977" s="181"/>
      <c r="N977" s="181">
        <f t="shared" si="375"/>
        <v>6.7055997848510698</v>
      </c>
      <c r="O977" s="181">
        <f t="shared" si="375"/>
        <v>700.92999267578102</v>
      </c>
      <c r="P977" s="181">
        <f t="shared" si="375"/>
        <v>49.682399749755902</v>
      </c>
      <c r="Q977" s="181">
        <f t="shared" si="375"/>
        <v>0.31089600000000001</v>
      </c>
      <c r="R977" s="181" t="str">
        <f t="shared" si="375"/>
        <v>Vertical</v>
      </c>
      <c r="S977" s="181">
        <f t="shared" si="375"/>
        <v>0</v>
      </c>
      <c r="T977" s="181">
        <f t="shared" si="375"/>
        <v>2022.88525390625</v>
      </c>
      <c r="U977" s="181" t="str">
        <f t="shared" si="375"/>
        <v>1389</v>
      </c>
      <c r="V977" s="181" t="str">
        <f t="shared" si="375"/>
        <v>20200254</v>
      </c>
      <c r="W977" s="360">
        <f t="shared" si="375"/>
        <v>17.7</v>
      </c>
      <c r="X977" s="355">
        <f t="shared" si="375"/>
        <v>11.8</v>
      </c>
      <c r="Y977" s="355">
        <f t="shared" si="375"/>
        <v>31.5</v>
      </c>
      <c r="Z977" s="355">
        <f t="shared" si="375"/>
        <v>0</v>
      </c>
      <c r="AA977" s="361">
        <f t="shared" si="375"/>
        <v>0.5</v>
      </c>
      <c r="AB977" s="182"/>
    </row>
    <row r="978" spans="1:28" s="75" customFormat="1">
      <c r="A978" s="181" t="str">
        <f t="shared" si="361"/>
        <v>NMED</v>
      </c>
      <c r="B978" s="366" t="str">
        <f t="shared" si="353"/>
        <v>35</v>
      </c>
      <c r="C978" s="181" t="str">
        <f t="shared" si="362"/>
        <v>3504502</v>
      </c>
      <c r="D978" s="181" t="str">
        <f>VLOOKUP(C978,fips_xref!$A$5:$B$16,2,FALSE)</f>
        <v>San Juan_NonTribal</v>
      </c>
      <c r="E978" s="181" t="str">
        <f t="shared" ref="E978:AA978" si="376">E338</f>
        <v>045</v>
      </c>
      <c r="F978" s="181">
        <f t="shared" si="376"/>
        <v>1168</v>
      </c>
      <c r="G978" s="181" t="str">
        <f t="shared" si="376"/>
        <v>EQPT</v>
      </c>
      <c r="H978" s="181">
        <f t="shared" si="376"/>
        <v>18</v>
      </c>
      <c r="I978" s="181" t="str">
        <f t="shared" si="376"/>
        <v>Glycol Dehydrator Still Vent</v>
      </c>
      <c r="J978" s="181">
        <f t="shared" si="376"/>
        <v>36.914271999999997</v>
      </c>
      <c r="K978" s="181">
        <f t="shared" si="376"/>
        <v>-107.67361099999999</v>
      </c>
      <c r="L978" s="181" t="str">
        <f t="shared" si="376"/>
        <v>32-8 No3 CDP Compressor Station</v>
      </c>
      <c r="M978" s="181"/>
      <c r="N978" s="181">
        <f t="shared" si="376"/>
        <v>3.0480000972747798</v>
      </c>
      <c r="O978" s="181">
        <f t="shared" si="376"/>
        <v>588.71002197265602</v>
      </c>
      <c r="P978" s="181">
        <f t="shared" si="376"/>
        <v>1.85927999019623</v>
      </c>
      <c r="Q978" s="181">
        <f t="shared" si="376"/>
        <v>0.25298399999999999</v>
      </c>
      <c r="R978" s="181" t="str">
        <f t="shared" si="376"/>
        <v>Vertical</v>
      </c>
      <c r="S978" s="181">
        <f t="shared" si="376"/>
        <v>0</v>
      </c>
      <c r="T978" s="181">
        <f t="shared" si="376"/>
        <v>2022.88525390625</v>
      </c>
      <c r="U978" s="181" t="str">
        <f t="shared" si="376"/>
        <v>1389</v>
      </c>
      <c r="V978" s="181" t="str">
        <f t="shared" si="376"/>
        <v>31000301</v>
      </c>
      <c r="W978" s="360">
        <f t="shared" si="376"/>
        <v>0</v>
      </c>
      <c r="X978" s="355">
        <f t="shared" si="376"/>
        <v>0.2</v>
      </c>
      <c r="Y978" s="355">
        <f t="shared" si="376"/>
        <v>0</v>
      </c>
      <c r="Z978" s="355">
        <f t="shared" si="376"/>
        <v>0</v>
      </c>
      <c r="AA978" s="361">
        <f t="shared" si="376"/>
        <v>0</v>
      </c>
      <c r="AB978" s="182"/>
    </row>
    <row r="979" spans="1:28" s="75" customFormat="1">
      <c r="A979" s="181" t="str">
        <f t="shared" si="361"/>
        <v>NMED</v>
      </c>
      <c r="B979" s="366" t="str">
        <f t="shared" si="353"/>
        <v>35</v>
      </c>
      <c r="C979" s="181" t="str">
        <f t="shared" si="362"/>
        <v>3504502</v>
      </c>
      <c r="D979" s="181" t="str">
        <f>VLOOKUP(C979,fips_xref!$A$5:$B$16,2,FALSE)</f>
        <v>San Juan_NonTribal</v>
      </c>
      <c r="E979" s="181" t="str">
        <f t="shared" ref="E979:AA979" si="377">E339</f>
        <v>045</v>
      </c>
      <c r="F979" s="181">
        <f t="shared" si="377"/>
        <v>1168</v>
      </c>
      <c r="G979" s="181" t="str">
        <f t="shared" si="377"/>
        <v>EQPT</v>
      </c>
      <c r="H979" s="181">
        <f t="shared" si="377"/>
        <v>19</v>
      </c>
      <c r="I979" s="181" t="str">
        <f t="shared" si="377"/>
        <v>Glycol Dehydrator Still Vent</v>
      </c>
      <c r="J979" s="181">
        <f t="shared" si="377"/>
        <v>36.914271999999997</v>
      </c>
      <c r="K979" s="181">
        <f t="shared" si="377"/>
        <v>-107.67361099999999</v>
      </c>
      <c r="L979" s="181" t="str">
        <f t="shared" si="377"/>
        <v>32-8 No3 CDP Compressor Station</v>
      </c>
      <c r="M979" s="181"/>
      <c r="N979" s="181">
        <f t="shared" si="377"/>
        <v>3.0480000972747798</v>
      </c>
      <c r="O979" s="181">
        <f t="shared" si="377"/>
        <v>588.71002197265602</v>
      </c>
      <c r="P979" s="181">
        <f t="shared" si="377"/>
        <v>1.85927999019623</v>
      </c>
      <c r="Q979" s="181">
        <f t="shared" si="377"/>
        <v>0.25298399999999999</v>
      </c>
      <c r="R979" s="181" t="str">
        <f t="shared" si="377"/>
        <v>Vertical</v>
      </c>
      <c r="S979" s="181">
        <f t="shared" si="377"/>
        <v>0</v>
      </c>
      <c r="T979" s="181">
        <f t="shared" si="377"/>
        <v>2022.88525390625</v>
      </c>
      <c r="U979" s="181" t="str">
        <f t="shared" si="377"/>
        <v>1389</v>
      </c>
      <c r="V979" s="181" t="str">
        <f t="shared" si="377"/>
        <v>31000301</v>
      </c>
      <c r="W979" s="360">
        <f t="shared" si="377"/>
        <v>0</v>
      </c>
      <c r="X979" s="355">
        <f t="shared" si="377"/>
        <v>2</v>
      </c>
      <c r="Y979" s="355">
        <f t="shared" si="377"/>
        <v>0</v>
      </c>
      <c r="Z979" s="355">
        <f t="shared" si="377"/>
        <v>0</v>
      </c>
      <c r="AA979" s="361">
        <f t="shared" si="377"/>
        <v>0</v>
      </c>
      <c r="AB979" s="182"/>
    </row>
    <row r="980" spans="1:28" s="75" customFormat="1">
      <c r="A980" s="181" t="str">
        <f t="shared" si="361"/>
        <v>NMED</v>
      </c>
      <c r="B980" s="366" t="str">
        <f t="shared" si="353"/>
        <v>35</v>
      </c>
      <c r="C980" s="181" t="str">
        <f t="shared" si="362"/>
        <v>3504502</v>
      </c>
      <c r="D980" s="181" t="str">
        <f>VLOOKUP(C980,fips_xref!$A$5:$B$16,2,FALSE)</f>
        <v>San Juan_NonTribal</v>
      </c>
      <c r="E980" s="181" t="str">
        <f t="shared" ref="E980:AA980" si="378">E340</f>
        <v>045</v>
      </c>
      <c r="F980" s="181">
        <f t="shared" si="378"/>
        <v>1168</v>
      </c>
      <c r="G980" s="181" t="str">
        <f t="shared" si="378"/>
        <v>EQPT</v>
      </c>
      <c r="H980" s="181">
        <f t="shared" si="378"/>
        <v>22</v>
      </c>
      <c r="I980" s="181" t="str">
        <f t="shared" si="378"/>
        <v>Glycol Dehydrator Still Vent</v>
      </c>
      <c r="J980" s="181">
        <f t="shared" si="378"/>
        <v>36.914721999999998</v>
      </c>
      <c r="K980" s="181">
        <f t="shared" si="378"/>
        <v>-107.674167</v>
      </c>
      <c r="L980" s="181" t="str">
        <f t="shared" si="378"/>
        <v>32-8 No3 CDP Compressor Station</v>
      </c>
      <c r="M980" s="181"/>
      <c r="N980" s="181">
        <f t="shared" si="378"/>
        <v>3.0480000972747798</v>
      </c>
      <c r="O980" s="181">
        <f t="shared" si="378"/>
        <v>0</v>
      </c>
      <c r="P980" s="181">
        <f t="shared" si="378"/>
        <v>1.85927999019623</v>
      </c>
      <c r="Q980" s="181">
        <f t="shared" si="378"/>
        <v>0</v>
      </c>
      <c r="R980" s="181" t="str">
        <f t="shared" si="378"/>
        <v>Vertical</v>
      </c>
      <c r="S980" s="181">
        <f t="shared" si="378"/>
        <v>0</v>
      </c>
      <c r="T980" s="181">
        <f t="shared" si="378"/>
        <v>2024.61181640625</v>
      </c>
      <c r="U980" s="181" t="str">
        <f t="shared" si="378"/>
        <v>1389</v>
      </c>
      <c r="V980" s="181" t="str">
        <f t="shared" si="378"/>
        <v>31000301</v>
      </c>
      <c r="W980" s="360">
        <f t="shared" si="378"/>
        <v>0</v>
      </c>
      <c r="X980" s="355">
        <f t="shared" si="378"/>
        <v>1.7</v>
      </c>
      <c r="Y980" s="355">
        <f t="shared" si="378"/>
        <v>0</v>
      </c>
      <c r="Z980" s="355">
        <f t="shared" si="378"/>
        <v>0</v>
      </c>
      <c r="AA980" s="361">
        <f t="shared" si="378"/>
        <v>0</v>
      </c>
      <c r="AB980" s="182"/>
    </row>
    <row r="981" spans="1:28" s="75" customFormat="1">
      <c r="A981" s="181" t="str">
        <f t="shared" si="361"/>
        <v>NMED</v>
      </c>
      <c r="B981" s="366" t="str">
        <f t="shared" si="353"/>
        <v>35</v>
      </c>
      <c r="C981" s="181" t="str">
        <f t="shared" si="362"/>
        <v>3504502</v>
      </c>
      <c r="D981" s="181" t="str">
        <f>VLOOKUP(C981,fips_xref!$A$5:$B$16,2,FALSE)</f>
        <v>San Juan_NonTribal</v>
      </c>
      <c r="E981" s="181" t="str">
        <f t="shared" ref="E981:AA981" si="379">E341</f>
        <v>045</v>
      </c>
      <c r="F981" s="181">
        <f t="shared" si="379"/>
        <v>1168</v>
      </c>
      <c r="G981" s="181" t="str">
        <f t="shared" si="379"/>
        <v>RPNT</v>
      </c>
      <c r="H981" s="181">
        <f t="shared" si="379"/>
        <v>14</v>
      </c>
      <c r="I981" s="181" t="str">
        <f t="shared" si="379"/>
        <v>Equipment Leaks</v>
      </c>
      <c r="J981" s="181">
        <f t="shared" si="379"/>
        <v>36.914271999999997</v>
      </c>
      <c r="K981" s="181">
        <f t="shared" si="379"/>
        <v>-107.67361099999999</v>
      </c>
      <c r="L981" s="181" t="str">
        <f t="shared" si="379"/>
        <v>32-8 No3 CDP Compressor Station</v>
      </c>
      <c r="M981" s="181"/>
      <c r="N981" s="181">
        <f t="shared" si="379"/>
        <v>0</v>
      </c>
      <c r="O981" s="181">
        <f t="shared" si="379"/>
        <v>0</v>
      </c>
      <c r="P981" s="181">
        <f t="shared" si="379"/>
        <v>0</v>
      </c>
      <c r="Q981" s="181">
        <f t="shared" si="379"/>
        <v>0</v>
      </c>
      <c r="R981" s="181">
        <f t="shared" si="379"/>
        <v>0</v>
      </c>
      <c r="S981" s="181">
        <f t="shared" si="379"/>
        <v>0</v>
      </c>
      <c r="T981" s="181">
        <f t="shared" si="379"/>
        <v>2022.88525390625</v>
      </c>
      <c r="U981" s="181" t="str">
        <f t="shared" si="379"/>
        <v>1389</v>
      </c>
      <c r="V981" s="181" t="str">
        <f t="shared" si="379"/>
        <v>31088811</v>
      </c>
      <c r="W981" s="360">
        <f t="shared" si="379"/>
        <v>0</v>
      </c>
      <c r="X981" s="355">
        <f t="shared" si="379"/>
        <v>0.2</v>
      </c>
      <c r="Y981" s="355">
        <f t="shared" si="379"/>
        <v>0</v>
      </c>
      <c r="Z981" s="355">
        <f t="shared" si="379"/>
        <v>0</v>
      </c>
      <c r="AA981" s="361">
        <f t="shared" si="379"/>
        <v>0</v>
      </c>
      <c r="AB981" s="182"/>
    </row>
    <row r="982" spans="1:28" s="75" customFormat="1">
      <c r="A982" s="181" t="str">
        <f t="shared" si="361"/>
        <v>NMED</v>
      </c>
      <c r="B982" s="366" t="str">
        <f t="shared" si="353"/>
        <v>35</v>
      </c>
      <c r="C982" s="181" t="str">
        <f t="shared" si="362"/>
        <v>3504502</v>
      </c>
      <c r="D982" s="181" t="str">
        <f>VLOOKUP(C982,fips_xref!$A$5:$B$16,2,FALSE)</f>
        <v>San Juan_NonTribal</v>
      </c>
      <c r="E982" s="181" t="str">
        <f t="shared" ref="E982:AA982" si="380">E342</f>
        <v>045</v>
      </c>
      <c r="F982" s="181">
        <f t="shared" si="380"/>
        <v>1168</v>
      </c>
      <c r="G982" s="181" t="str">
        <f t="shared" si="380"/>
        <v>RPNT</v>
      </c>
      <c r="H982" s="181">
        <f t="shared" si="380"/>
        <v>17</v>
      </c>
      <c r="I982" s="181" t="str">
        <f t="shared" si="380"/>
        <v>SSM compressor &amp; piping blowdown</v>
      </c>
      <c r="J982" s="181">
        <f t="shared" si="380"/>
        <v>36.914721999999998</v>
      </c>
      <c r="K982" s="181">
        <f t="shared" si="380"/>
        <v>-107.674167</v>
      </c>
      <c r="L982" s="181" t="str">
        <f t="shared" si="380"/>
        <v>32-8 No3 CDP Compressor Station</v>
      </c>
      <c r="M982" s="181"/>
      <c r="N982" s="181">
        <f t="shared" si="380"/>
        <v>3.0480000972747798</v>
      </c>
      <c r="O982" s="181">
        <f t="shared" si="380"/>
        <v>0</v>
      </c>
      <c r="P982" s="181">
        <f t="shared" si="380"/>
        <v>0</v>
      </c>
      <c r="Q982" s="181">
        <f t="shared" si="380"/>
        <v>0</v>
      </c>
      <c r="R982" s="181" t="str">
        <f t="shared" si="380"/>
        <v>Horizontal</v>
      </c>
      <c r="S982" s="181">
        <f t="shared" si="380"/>
        <v>0</v>
      </c>
      <c r="T982" s="181">
        <f t="shared" si="380"/>
        <v>2024.61181640625</v>
      </c>
      <c r="U982" s="181" t="str">
        <f t="shared" si="380"/>
        <v>1389</v>
      </c>
      <c r="V982" s="181" t="str">
        <f t="shared" si="380"/>
        <v>31000299</v>
      </c>
      <c r="W982" s="360">
        <f t="shared" si="380"/>
        <v>0</v>
      </c>
      <c r="X982" s="355">
        <f t="shared" si="380"/>
        <v>0.1</v>
      </c>
      <c r="Y982" s="355">
        <f t="shared" si="380"/>
        <v>0</v>
      </c>
      <c r="Z982" s="355">
        <f t="shared" si="380"/>
        <v>0</v>
      </c>
      <c r="AA982" s="361">
        <f t="shared" si="380"/>
        <v>0</v>
      </c>
      <c r="AB982" s="182"/>
    </row>
    <row r="983" spans="1:28" s="75" customFormat="1" ht="26.4">
      <c r="A983" s="181" t="str">
        <f t="shared" si="361"/>
        <v>NMED</v>
      </c>
      <c r="B983" s="366" t="str">
        <f t="shared" si="353"/>
        <v>35</v>
      </c>
      <c r="C983" s="181" t="str">
        <f t="shared" si="362"/>
        <v>3504502</v>
      </c>
      <c r="D983" s="181" t="str">
        <f>VLOOKUP(C983,fips_xref!$A$5:$B$16,2,FALSE)</f>
        <v>San Juan_NonTribal</v>
      </c>
      <c r="E983" s="181" t="str">
        <f t="shared" ref="E983:AA983" si="381">E343</f>
        <v>045</v>
      </c>
      <c r="F983" s="181">
        <f t="shared" si="381"/>
        <v>1177</v>
      </c>
      <c r="G983" s="181" t="str">
        <f t="shared" si="381"/>
        <v>EQPT</v>
      </c>
      <c r="H983" s="181">
        <f t="shared" si="381"/>
        <v>1</v>
      </c>
      <c r="I983" s="181" t="str">
        <f t="shared" si="381"/>
        <v>Rolls Royce Inlet Turbine 1535, 15000 hp</v>
      </c>
      <c r="J983" s="181">
        <f t="shared" si="381"/>
        <v>36.732235000000003</v>
      </c>
      <c r="K983" s="181">
        <f t="shared" si="381"/>
        <v>-107.96774000000001</v>
      </c>
      <c r="L983" s="181" t="str">
        <f t="shared" si="381"/>
        <v>San Juan Basin Gas Plant</v>
      </c>
      <c r="M983" s="181"/>
      <c r="N983" s="181">
        <f t="shared" si="381"/>
        <v>17.068799972534201</v>
      </c>
      <c r="O983" s="181">
        <f t="shared" si="381"/>
        <v>672.03997802734398</v>
      </c>
      <c r="P983" s="181">
        <f t="shared" si="381"/>
        <v>14.2341604232788</v>
      </c>
      <c r="Q983" s="181">
        <f t="shared" si="381"/>
        <v>5.7607200000000001</v>
      </c>
      <c r="R983" s="181" t="str">
        <f t="shared" si="381"/>
        <v>Vertical</v>
      </c>
      <c r="S983" s="181">
        <f t="shared" si="381"/>
        <v>0</v>
      </c>
      <c r="T983" s="181">
        <f t="shared" si="381"/>
        <v>1704.0615234375</v>
      </c>
      <c r="U983" s="181" t="str">
        <f t="shared" si="381"/>
        <v>1321</v>
      </c>
      <c r="V983" s="181" t="str">
        <f t="shared" si="381"/>
        <v>20200201</v>
      </c>
      <c r="W983" s="360">
        <f t="shared" si="381"/>
        <v>98.3</v>
      </c>
      <c r="X983" s="355">
        <f t="shared" si="381"/>
        <v>1.3</v>
      </c>
      <c r="Y983" s="355">
        <f t="shared" si="381"/>
        <v>4.7</v>
      </c>
      <c r="Z983" s="355">
        <f t="shared" si="381"/>
        <v>0.3</v>
      </c>
      <c r="AA983" s="361">
        <f t="shared" si="381"/>
        <v>3.5</v>
      </c>
      <c r="AB983" s="182"/>
    </row>
    <row r="984" spans="1:28" s="75" customFormat="1" ht="26.4">
      <c r="A984" s="181" t="str">
        <f t="shared" si="361"/>
        <v>NMED</v>
      </c>
      <c r="B984" s="366" t="str">
        <f t="shared" si="353"/>
        <v>35</v>
      </c>
      <c r="C984" s="181" t="str">
        <f t="shared" si="362"/>
        <v>3504502</v>
      </c>
      <c r="D984" s="181" t="str">
        <f>VLOOKUP(C984,fips_xref!$A$5:$B$16,2,FALSE)</f>
        <v>San Juan_NonTribal</v>
      </c>
      <c r="E984" s="181" t="str">
        <f t="shared" ref="E984:AA984" si="382">E344</f>
        <v>045</v>
      </c>
      <c r="F984" s="181">
        <f t="shared" si="382"/>
        <v>1177</v>
      </c>
      <c r="G984" s="181" t="str">
        <f t="shared" si="382"/>
        <v>EQPT</v>
      </c>
      <c r="H984" s="181">
        <f t="shared" si="382"/>
        <v>2</v>
      </c>
      <c r="I984" s="181" t="str">
        <f t="shared" si="382"/>
        <v>Rolls Royce Residue Turbine 1535, 15000 hp</v>
      </c>
      <c r="J984" s="181">
        <f t="shared" si="382"/>
        <v>36.732388999999998</v>
      </c>
      <c r="K984" s="181">
        <f t="shared" si="382"/>
        <v>-107.968081</v>
      </c>
      <c r="L984" s="181" t="str">
        <f t="shared" si="382"/>
        <v>San Juan Basin Gas Plant</v>
      </c>
      <c r="M984" s="181"/>
      <c r="N984" s="181">
        <f t="shared" si="382"/>
        <v>13.7159996032715</v>
      </c>
      <c r="O984" s="181">
        <f t="shared" si="382"/>
        <v>672.03997802734398</v>
      </c>
      <c r="P984" s="181">
        <f t="shared" si="382"/>
        <v>40.812721252441399</v>
      </c>
      <c r="Q984" s="181">
        <f t="shared" si="382"/>
        <v>1.9812000000000001</v>
      </c>
      <c r="R984" s="181" t="str">
        <f t="shared" si="382"/>
        <v>Vertical</v>
      </c>
      <c r="S984" s="181">
        <f t="shared" si="382"/>
        <v>0</v>
      </c>
      <c r="T984" s="181">
        <f t="shared" si="382"/>
        <v>1701.54296875</v>
      </c>
      <c r="U984" s="181" t="str">
        <f t="shared" si="382"/>
        <v>1321</v>
      </c>
      <c r="V984" s="181" t="str">
        <f t="shared" si="382"/>
        <v>20200201</v>
      </c>
      <c r="W984" s="360">
        <f t="shared" si="382"/>
        <v>82.9</v>
      </c>
      <c r="X984" s="355">
        <f t="shared" si="382"/>
        <v>1.3</v>
      </c>
      <c r="Y984" s="355">
        <f t="shared" si="382"/>
        <v>9.6</v>
      </c>
      <c r="Z984" s="355">
        <f t="shared" si="382"/>
        <v>0.3</v>
      </c>
      <c r="AA984" s="361">
        <f t="shared" si="382"/>
        <v>3.5</v>
      </c>
      <c r="AB984" s="182"/>
    </row>
    <row r="985" spans="1:28" s="75" customFormat="1" ht="26.4">
      <c r="A985" s="181" t="str">
        <f t="shared" si="361"/>
        <v>NMED</v>
      </c>
      <c r="B985" s="366" t="str">
        <f t="shared" si="353"/>
        <v>35</v>
      </c>
      <c r="C985" s="181" t="str">
        <f t="shared" si="362"/>
        <v>3504502</v>
      </c>
      <c r="D985" s="181" t="str">
        <f>VLOOKUP(C985,fips_xref!$A$5:$B$16,2,FALSE)</f>
        <v>San Juan_NonTribal</v>
      </c>
      <c r="E985" s="181" t="str">
        <f t="shared" ref="E985:AA985" si="383">E345</f>
        <v>045</v>
      </c>
      <c r="F985" s="181">
        <f t="shared" si="383"/>
        <v>1177</v>
      </c>
      <c r="G985" s="181" t="str">
        <f t="shared" si="383"/>
        <v>EQPT</v>
      </c>
      <c r="H985" s="181">
        <f t="shared" si="383"/>
        <v>3</v>
      </c>
      <c r="I985" s="181" t="str">
        <f t="shared" si="383"/>
        <v>Rolls Royce Residue Turbine 1535, 15000 hp</v>
      </c>
      <c r="J985" s="181">
        <f t="shared" si="383"/>
        <v>36.732405999999997</v>
      </c>
      <c r="K985" s="181">
        <f t="shared" si="383"/>
        <v>-107.96741</v>
      </c>
      <c r="L985" s="181" t="str">
        <f t="shared" si="383"/>
        <v>San Juan Basin Gas Plant</v>
      </c>
      <c r="M985" s="181"/>
      <c r="N985" s="181">
        <f t="shared" si="383"/>
        <v>13.7159996032715</v>
      </c>
      <c r="O985" s="181">
        <f t="shared" si="383"/>
        <v>672.03997802734398</v>
      </c>
      <c r="P985" s="181">
        <f t="shared" si="383"/>
        <v>40.812721252441399</v>
      </c>
      <c r="Q985" s="181">
        <f t="shared" si="383"/>
        <v>1.9812000000000001</v>
      </c>
      <c r="R985" s="181" t="str">
        <f t="shared" si="383"/>
        <v>Vertical</v>
      </c>
      <c r="S985" s="181">
        <f t="shared" si="383"/>
        <v>0</v>
      </c>
      <c r="T985" s="181">
        <f t="shared" si="383"/>
        <v>1703.3505859375</v>
      </c>
      <c r="U985" s="181" t="str">
        <f t="shared" si="383"/>
        <v>1321</v>
      </c>
      <c r="V985" s="181" t="str">
        <f t="shared" si="383"/>
        <v>20200201</v>
      </c>
      <c r="W985" s="360">
        <f t="shared" si="383"/>
        <v>79.3</v>
      </c>
      <c r="X985" s="355">
        <f t="shared" si="383"/>
        <v>1.3</v>
      </c>
      <c r="Y985" s="355">
        <f t="shared" si="383"/>
        <v>27</v>
      </c>
      <c r="Z985" s="355">
        <f t="shared" si="383"/>
        <v>0.3</v>
      </c>
      <c r="AA985" s="361">
        <f t="shared" si="383"/>
        <v>3.5</v>
      </c>
      <c r="AB985" s="182"/>
    </row>
    <row r="986" spans="1:28" s="75" customFormat="1">
      <c r="A986" s="181" t="str">
        <f t="shared" si="361"/>
        <v>NMED</v>
      </c>
      <c r="B986" s="366" t="str">
        <f t="shared" si="353"/>
        <v>35</v>
      </c>
      <c r="C986" s="181" t="str">
        <f t="shared" si="362"/>
        <v>3504502</v>
      </c>
      <c r="D986" s="181" t="str">
        <f>VLOOKUP(C986,fips_xref!$A$5:$B$16,2,FALSE)</f>
        <v>San Juan_NonTribal</v>
      </c>
      <c r="E986" s="181" t="str">
        <f t="shared" ref="E986:AA986" si="384">E346</f>
        <v>045</v>
      </c>
      <c r="F986" s="181">
        <f t="shared" si="384"/>
        <v>1177</v>
      </c>
      <c r="G986" s="181" t="str">
        <f t="shared" si="384"/>
        <v>EQPT</v>
      </c>
      <c r="H986" s="181">
        <f t="shared" si="384"/>
        <v>4</v>
      </c>
      <c r="I986" s="181" t="str">
        <f t="shared" si="384"/>
        <v>Solar Centaur T4501, 3735 hp</v>
      </c>
      <c r="J986" s="181">
        <f t="shared" si="384"/>
        <v>36.730736</v>
      </c>
      <c r="K986" s="181">
        <f t="shared" si="384"/>
        <v>-107.96854399999999</v>
      </c>
      <c r="L986" s="181" t="str">
        <f t="shared" si="384"/>
        <v>San Juan Basin Gas Plant</v>
      </c>
      <c r="M986" s="181"/>
      <c r="N986" s="181">
        <f t="shared" si="384"/>
        <v>9.3878402709960902</v>
      </c>
      <c r="O986" s="181">
        <f t="shared" si="384"/>
        <v>714.82000732421898</v>
      </c>
      <c r="P986" s="181">
        <f t="shared" si="384"/>
        <v>30.4799995422363</v>
      </c>
      <c r="Q986" s="181">
        <f t="shared" si="384"/>
        <v>1.0058400000000001</v>
      </c>
      <c r="R986" s="181" t="str">
        <f t="shared" si="384"/>
        <v>Vertical</v>
      </c>
      <c r="S986" s="181">
        <f t="shared" si="384"/>
        <v>0</v>
      </c>
      <c r="T986" s="181">
        <f t="shared" si="384"/>
        <v>1699.18981933594</v>
      </c>
      <c r="U986" s="181" t="str">
        <f t="shared" si="384"/>
        <v>1321</v>
      </c>
      <c r="V986" s="181" t="str">
        <f t="shared" si="384"/>
        <v>20200201</v>
      </c>
      <c r="W986" s="360">
        <f t="shared" si="384"/>
        <v>63.7</v>
      </c>
      <c r="X986" s="355">
        <f t="shared" si="384"/>
        <v>0.2</v>
      </c>
      <c r="Y986" s="355">
        <f t="shared" si="384"/>
        <v>6.6</v>
      </c>
      <c r="Z986" s="355">
        <f t="shared" si="384"/>
        <v>0.04</v>
      </c>
      <c r="AA986" s="361">
        <f t="shared" si="384"/>
        <v>0.9</v>
      </c>
      <c r="AB986" s="182"/>
    </row>
    <row r="987" spans="1:28" s="75" customFormat="1">
      <c r="A987" s="181" t="str">
        <f t="shared" si="361"/>
        <v>NMED</v>
      </c>
      <c r="B987" s="366" t="str">
        <f t="shared" si="353"/>
        <v>35</v>
      </c>
      <c r="C987" s="181" t="str">
        <f t="shared" si="362"/>
        <v>3504502</v>
      </c>
      <c r="D987" s="181" t="str">
        <f>VLOOKUP(C987,fips_xref!$A$5:$B$16,2,FALSE)</f>
        <v>San Juan_NonTribal</v>
      </c>
      <c r="E987" s="181" t="str">
        <f t="shared" ref="E987:AA987" si="385">E347</f>
        <v>045</v>
      </c>
      <c r="F987" s="181">
        <f t="shared" si="385"/>
        <v>1177</v>
      </c>
      <c r="G987" s="181" t="str">
        <f t="shared" si="385"/>
        <v>EQPT</v>
      </c>
      <c r="H987" s="181">
        <f t="shared" si="385"/>
        <v>5</v>
      </c>
      <c r="I987" s="181" t="str">
        <f t="shared" si="385"/>
        <v>Solar Centaur T4501, 3735 hp</v>
      </c>
      <c r="J987" s="181">
        <f t="shared" si="385"/>
        <v>36.730691999999998</v>
      </c>
      <c r="K987" s="181">
        <f t="shared" si="385"/>
        <v>-107.968543</v>
      </c>
      <c r="L987" s="181" t="str">
        <f t="shared" si="385"/>
        <v>San Juan Basin Gas Plant</v>
      </c>
      <c r="M987" s="181"/>
      <c r="N987" s="181">
        <f t="shared" si="385"/>
        <v>9.3878402709960902</v>
      </c>
      <c r="O987" s="181">
        <f t="shared" si="385"/>
        <v>714.82000732421898</v>
      </c>
      <c r="P987" s="181">
        <f t="shared" si="385"/>
        <v>30.4799995422363</v>
      </c>
      <c r="Q987" s="181">
        <f t="shared" si="385"/>
        <v>1.0058400000000001</v>
      </c>
      <c r="R987" s="181" t="str">
        <f t="shared" si="385"/>
        <v>Vertical</v>
      </c>
      <c r="S987" s="181">
        <f t="shared" si="385"/>
        <v>0</v>
      </c>
      <c r="T987" s="181">
        <f t="shared" si="385"/>
        <v>1698.99438476563</v>
      </c>
      <c r="U987" s="181" t="str">
        <f t="shared" si="385"/>
        <v>1321</v>
      </c>
      <c r="V987" s="181" t="str">
        <f t="shared" si="385"/>
        <v>20200201</v>
      </c>
      <c r="W987" s="360">
        <f t="shared" si="385"/>
        <v>52.8</v>
      </c>
      <c r="X987" s="355">
        <f t="shared" si="385"/>
        <v>0.2</v>
      </c>
      <c r="Y987" s="355">
        <f t="shared" si="385"/>
        <v>5.0999999999999996</v>
      </c>
      <c r="Z987" s="355">
        <f t="shared" si="385"/>
        <v>0.04</v>
      </c>
      <c r="AA987" s="361">
        <f t="shared" si="385"/>
        <v>0.8</v>
      </c>
      <c r="AB987" s="182"/>
    </row>
    <row r="988" spans="1:28" s="75" customFormat="1">
      <c r="A988" s="181" t="str">
        <f t="shared" si="361"/>
        <v>NMED</v>
      </c>
      <c r="B988" s="366" t="str">
        <f t="shared" si="353"/>
        <v>35</v>
      </c>
      <c r="C988" s="181" t="str">
        <f t="shared" si="362"/>
        <v>3504502</v>
      </c>
      <c r="D988" s="181" t="str">
        <f>VLOOKUP(C988,fips_xref!$A$5:$B$16,2,FALSE)</f>
        <v>San Juan_NonTribal</v>
      </c>
      <c r="E988" s="181" t="str">
        <f t="shared" ref="E988:AA988" si="386">E348</f>
        <v>045</v>
      </c>
      <c r="F988" s="181">
        <f t="shared" si="386"/>
        <v>1177</v>
      </c>
      <c r="G988" s="181" t="str">
        <f t="shared" si="386"/>
        <v>EQPT</v>
      </c>
      <c r="H988" s="181">
        <f t="shared" si="386"/>
        <v>6</v>
      </c>
      <c r="I988" s="181" t="str">
        <f t="shared" si="386"/>
        <v>Solar Centaur T4501, 3735 hp</v>
      </c>
      <c r="J988" s="181">
        <f t="shared" si="386"/>
        <v>36.730637000000002</v>
      </c>
      <c r="K988" s="181">
        <f t="shared" si="386"/>
        <v>-107.968552</v>
      </c>
      <c r="L988" s="181" t="str">
        <f t="shared" si="386"/>
        <v>San Juan Basin Gas Plant</v>
      </c>
      <c r="M988" s="181"/>
      <c r="N988" s="181">
        <f t="shared" si="386"/>
        <v>9.3878402709960902</v>
      </c>
      <c r="O988" s="181">
        <f t="shared" si="386"/>
        <v>714.82000732421898</v>
      </c>
      <c r="P988" s="181">
        <f t="shared" si="386"/>
        <v>30.4799995422363</v>
      </c>
      <c r="Q988" s="181">
        <f t="shared" si="386"/>
        <v>1.0058400000000001</v>
      </c>
      <c r="R988" s="181" t="str">
        <f t="shared" si="386"/>
        <v>Vertical</v>
      </c>
      <c r="S988" s="181">
        <f t="shared" si="386"/>
        <v>0</v>
      </c>
      <c r="T988" s="181">
        <f t="shared" si="386"/>
        <v>1698.75122070313</v>
      </c>
      <c r="U988" s="181" t="str">
        <f t="shared" si="386"/>
        <v>1321</v>
      </c>
      <c r="V988" s="181" t="str">
        <f t="shared" si="386"/>
        <v>20200201</v>
      </c>
      <c r="W988" s="360">
        <f t="shared" si="386"/>
        <v>52.4</v>
      </c>
      <c r="X988" s="355">
        <f t="shared" si="386"/>
        <v>0.2</v>
      </c>
      <c r="Y988" s="355">
        <f t="shared" si="386"/>
        <v>4.9000000000000004</v>
      </c>
      <c r="Z988" s="355">
        <f t="shared" si="386"/>
        <v>0.04</v>
      </c>
      <c r="AA988" s="361">
        <f t="shared" si="386"/>
        <v>0.9</v>
      </c>
      <c r="AB988" s="182"/>
    </row>
    <row r="989" spans="1:28" s="75" customFormat="1">
      <c r="A989" s="181" t="str">
        <f t="shared" si="361"/>
        <v>NMED</v>
      </c>
      <c r="B989" s="366" t="str">
        <f t="shared" si="353"/>
        <v>35</v>
      </c>
      <c r="C989" s="181" t="str">
        <f t="shared" si="362"/>
        <v>3503902</v>
      </c>
      <c r="D989" s="181" t="str">
        <f>VLOOKUP(C989,fips_xref!$A$5:$B$16,2,FALSE)</f>
        <v>Rio Arriba_NonTribal</v>
      </c>
      <c r="E989" s="181" t="str">
        <f t="shared" ref="E989:AA989" si="387">E349</f>
        <v>039</v>
      </c>
      <c r="F989" s="181">
        <f t="shared" si="387"/>
        <v>1177</v>
      </c>
      <c r="G989" s="181" t="str">
        <f t="shared" si="387"/>
        <v>EQPT</v>
      </c>
      <c r="H989" s="181">
        <f t="shared" si="387"/>
        <v>7</v>
      </c>
      <c r="I989" s="181" t="str">
        <f t="shared" si="387"/>
        <v>Solar Centaur T4501, 3735 hp</v>
      </c>
      <c r="J989" s="181">
        <f t="shared" si="387"/>
        <v>36.751494000000001</v>
      </c>
      <c r="K989" s="181">
        <f t="shared" si="387"/>
        <v>-106.96123</v>
      </c>
      <c r="L989" s="181" t="str">
        <f t="shared" si="387"/>
        <v>San Juan Basin Gas Plant</v>
      </c>
      <c r="M989" s="181"/>
      <c r="N989" s="181">
        <f t="shared" si="387"/>
        <v>9.3878402709960902</v>
      </c>
      <c r="O989" s="181">
        <f t="shared" si="387"/>
        <v>714.82000732421898</v>
      </c>
      <c r="P989" s="181">
        <f t="shared" si="387"/>
        <v>30.4799995422363</v>
      </c>
      <c r="Q989" s="181">
        <f t="shared" si="387"/>
        <v>1.0058400000000001</v>
      </c>
      <c r="R989" s="181" t="str">
        <f t="shared" si="387"/>
        <v>Vertical</v>
      </c>
      <c r="S989" s="181">
        <f t="shared" si="387"/>
        <v>0</v>
      </c>
      <c r="T989" s="181">
        <f t="shared" si="387"/>
        <v>2299.55908203125</v>
      </c>
      <c r="U989" s="181" t="str">
        <f t="shared" si="387"/>
        <v>1321</v>
      </c>
      <c r="V989" s="181" t="str">
        <f t="shared" si="387"/>
        <v>20200201</v>
      </c>
      <c r="W989" s="360">
        <f t="shared" si="387"/>
        <v>61.9</v>
      </c>
      <c r="X989" s="355">
        <f t="shared" si="387"/>
        <v>0.2</v>
      </c>
      <c r="Y989" s="355">
        <f t="shared" si="387"/>
        <v>4.0999999999999996</v>
      </c>
      <c r="Z989" s="355">
        <f t="shared" si="387"/>
        <v>0.04</v>
      </c>
      <c r="AA989" s="361">
        <f t="shared" si="387"/>
        <v>0.9</v>
      </c>
      <c r="AB989" s="182"/>
    </row>
    <row r="990" spans="1:28" s="75" customFormat="1" ht="26.4">
      <c r="A990" s="181" t="str">
        <f t="shared" si="361"/>
        <v>NMED</v>
      </c>
      <c r="B990" s="366" t="str">
        <f t="shared" si="353"/>
        <v>35</v>
      </c>
      <c r="C990" s="181" t="str">
        <f t="shared" si="362"/>
        <v>3504502</v>
      </c>
      <c r="D990" s="181" t="str">
        <f>VLOOKUP(C990,fips_xref!$A$5:$B$16,2,FALSE)</f>
        <v>San Juan_NonTribal</v>
      </c>
      <c r="E990" s="181" t="str">
        <f t="shared" ref="E990:AA990" si="388">E350</f>
        <v>045</v>
      </c>
      <c r="F990" s="181">
        <f t="shared" si="388"/>
        <v>1177</v>
      </c>
      <c r="G990" s="181" t="str">
        <f t="shared" si="388"/>
        <v>EQPT</v>
      </c>
      <c r="H990" s="181">
        <f t="shared" si="388"/>
        <v>11</v>
      </c>
      <c r="I990" s="181" t="str">
        <f t="shared" si="388"/>
        <v>Broach Regeneration Heater, 3.4 MMBtu/hr</v>
      </c>
      <c r="J990" s="181">
        <f t="shared" si="388"/>
        <v>36.731248999999998</v>
      </c>
      <c r="K990" s="181">
        <f t="shared" si="388"/>
        <v>-107.967556</v>
      </c>
      <c r="L990" s="181" t="str">
        <f t="shared" si="388"/>
        <v>San Juan Basin Gas Plant</v>
      </c>
      <c r="M990" s="181"/>
      <c r="N990" s="181">
        <f t="shared" si="388"/>
        <v>4.6634402275085396</v>
      </c>
      <c r="O990" s="181">
        <f t="shared" si="388"/>
        <v>560.92999267578102</v>
      </c>
      <c r="P990" s="181">
        <f t="shared" si="388"/>
        <v>4.3586401939392099</v>
      </c>
      <c r="Q990" s="181">
        <f t="shared" si="388"/>
        <v>0.4572</v>
      </c>
      <c r="R990" s="181" t="str">
        <f t="shared" si="388"/>
        <v>Vertical</v>
      </c>
      <c r="S990" s="181">
        <f t="shared" si="388"/>
        <v>0</v>
      </c>
      <c r="T990" s="181">
        <f t="shared" si="388"/>
        <v>1700.578125</v>
      </c>
      <c r="U990" s="181" t="str">
        <f t="shared" si="388"/>
        <v>1321</v>
      </c>
      <c r="V990" s="181" t="str">
        <f t="shared" si="388"/>
        <v>31000404</v>
      </c>
      <c r="W990" s="360">
        <f t="shared" si="388"/>
        <v>0.7</v>
      </c>
      <c r="X990" s="355">
        <f t="shared" si="388"/>
        <v>0.04</v>
      </c>
      <c r="Y990" s="355">
        <f t="shared" si="388"/>
        <v>0.2</v>
      </c>
      <c r="Z990" s="355">
        <f t="shared" si="388"/>
        <v>0</v>
      </c>
      <c r="AA990" s="361">
        <f t="shared" si="388"/>
        <v>0</v>
      </c>
      <c r="AB990" s="182"/>
    </row>
    <row r="991" spans="1:28" s="75" customFormat="1" ht="26.4">
      <c r="A991" s="181" t="str">
        <f t="shared" si="361"/>
        <v>NMED</v>
      </c>
      <c r="B991" s="366" t="str">
        <f t="shared" si="353"/>
        <v>35</v>
      </c>
      <c r="C991" s="181" t="str">
        <f t="shared" si="362"/>
        <v>3504502</v>
      </c>
      <c r="D991" s="181" t="str">
        <f>VLOOKUP(C991,fips_xref!$A$5:$B$16,2,FALSE)</f>
        <v>San Juan_NonTribal</v>
      </c>
      <c r="E991" s="181" t="str">
        <f t="shared" ref="E991:AA991" si="389">E351</f>
        <v>045</v>
      </c>
      <c r="F991" s="181">
        <f t="shared" si="389"/>
        <v>1177</v>
      </c>
      <c r="G991" s="181" t="str">
        <f t="shared" si="389"/>
        <v>EQPT</v>
      </c>
      <c r="H991" s="181">
        <f t="shared" si="389"/>
        <v>12</v>
      </c>
      <c r="I991" s="181" t="str">
        <f t="shared" si="389"/>
        <v>Removed-Radco Regeneration Heater, 10 MMBtu/hr</v>
      </c>
      <c r="J991" s="181">
        <f t="shared" si="389"/>
        <v>36.731586</v>
      </c>
      <c r="K991" s="181">
        <f t="shared" si="389"/>
        <v>-107.967715</v>
      </c>
      <c r="L991" s="181" t="str">
        <f t="shared" si="389"/>
        <v>San Juan Basin Gas Plant</v>
      </c>
      <c r="M991" s="181"/>
      <c r="N991" s="181">
        <f t="shared" si="389"/>
        <v>9.1440000534057599</v>
      </c>
      <c r="O991" s="181">
        <f t="shared" si="389"/>
        <v>560.92999267578102</v>
      </c>
      <c r="P991" s="181">
        <f t="shared" si="389"/>
        <v>6.4008002281189</v>
      </c>
      <c r="Q991" s="181">
        <f t="shared" si="389"/>
        <v>1.09728</v>
      </c>
      <c r="R991" s="181" t="str">
        <f t="shared" si="389"/>
        <v>Vertical</v>
      </c>
      <c r="S991" s="181">
        <f t="shared" si="389"/>
        <v>0</v>
      </c>
      <c r="T991" s="181">
        <f t="shared" si="389"/>
        <v>1704.814453125</v>
      </c>
      <c r="U991" s="181" t="str">
        <f t="shared" si="389"/>
        <v>1321</v>
      </c>
      <c r="V991" s="181" t="str">
        <f t="shared" si="389"/>
        <v>31000404</v>
      </c>
      <c r="W991" s="360">
        <f t="shared" si="389"/>
        <v>3.7</v>
      </c>
      <c r="X991" s="355">
        <f t="shared" si="389"/>
        <v>0.1</v>
      </c>
      <c r="Y991" s="355">
        <f t="shared" si="389"/>
        <v>1.1000000000000001</v>
      </c>
      <c r="Z991" s="355">
        <f t="shared" si="389"/>
        <v>0.03</v>
      </c>
      <c r="AA991" s="361">
        <f t="shared" si="389"/>
        <v>0</v>
      </c>
      <c r="AB991" s="182"/>
    </row>
    <row r="992" spans="1:28" s="75" customFormat="1">
      <c r="A992" s="181" t="str">
        <f t="shared" si="361"/>
        <v>NMED</v>
      </c>
      <c r="B992" s="366" t="str">
        <f t="shared" si="353"/>
        <v>35</v>
      </c>
      <c r="C992" s="181" t="str">
        <f t="shared" si="362"/>
        <v>3504502</v>
      </c>
      <c r="D992" s="181" t="str">
        <f>VLOOKUP(C992,fips_xref!$A$5:$B$16,2,FALSE)</f>
        <v>San Juan_NonTribal</v>
      </c>
      <c r="E992" s="181" t="str">
        <f t="shared" ref="E992:AA992" si="390">E352</f>
        <v>045</v>
      </c>
      <c r="F992" s="181">
        <f t="shared" si="390"/>
        <v>1177</v>
      </c>
      <c r="G992" s="181" t="str">
        <f t="shared" si="390"/>
        <v>RPNT</v>
      </c>
      <c r="H992" s="181">
        <f t="shared" si="390"/>
        <v>16</v>
      </c>
      <c r="I992" s="181" t="str">
        <f t="shared" si="390"/>
        <v>Fugitive VOCs incl HAPs</v>
      </c>
      <c r="J992" s="181">
        <f t="shared" si="390"/>
        <v>36.731382000000004</v>
      </c>
      <c r="K992" s="181">
        <f t="shared" si="390"/>
        <v>-107.967595</v>
      </c>
      <c r="L992" s="181" t="str">
        <f t="shared" si="390"/>
        <v>San Juan Basin Gas Plant</v>
      </c>
      <c r="M992" s="181"/>
      <c r="N992" s="181">
        <f t="shared" si="390"/>
        <v>0</v>
      </c>
      <c r="O992" s="181">
        <f t="shared" si="390"/>
        <v>0</v>
      </c>
      <c r="P992" s="181">
        <f t="shared" si="390"/>
        <v>0</v>
      </c>
      <c r="Q992" s="181">
        <f t="shared" si="390"/>
        <v>0</v>
      </c>
      <c r="R992" s="181">
        <f t="shared" si="390"/>
        <v>0</v>
      </c>
      <c r="S992" s="181">
        <f t="shared" si="390"/>
        <v>0</v>
      </c>
      <c r="T992" s="181">
        <f t="shared" si="390"/>
        <v>1701.85803222656</v>
      </c>
      <c r="U992" s="181" t="str">
        <f t="shared" si="390"/>
        <v>1321</v>
      </c>
      <c r="V992" s="181" t="str">
        <f t="shared" si="390"/>
        <v>31088811</v>
      </c>
      <c r="W992" s="360">
        <f t="shared" si="390"/>
        <v>0</v>
      </c>
      <c r="X992" s="355">
        <f t="shared" si="390"/>
        <v>37.9</v>
      </c>
      <c r="Y992" s="355">
        <f t="shared" si="390"/>
        <v>0</v>
      </c>
      <c r="Z992" s="355">
        <f t="shared" si="390"/>
        <v>0</v>
      </c>
      <c r="AA992" s="361">
        <f t="shared" si="390"/>
        <v>0</v>
      </c>
      <c r="AB992" s="182"/>
    </row>
    <row r="993" spans="1:28" s="75" customFormat="1">
      <c r="A993" s="181" t="str">
        <f t="shared" si="361"/>
        <v>NMED</v>
      </c>
      <c r="B993" s="366" t="str">
        <f t="shared" si="353"/>
        <v>35</v>
      </c>
      <c r="C993" s="181" t="str">
        <f t="shared" si="362"/>
        <v>3504502</v>
      </c>
      <c r="D993" s="181" t="str">
        <f>VLOOKUP(C993,fips_xref!$A$5:$B$16,2,FALSE)</f>
        <v>San Juan_NonTribal</v>
      </c>
      <c r="E993" s="181" t="str">
        <f t="shared" ref="E993:AA993" si="391">E353</f>
        <v>045</v>
      </c>
      <c r="F993" s="181">
        <f t="shared" si="391"/>
        <v>1177</v>
      </c>
      <c r="G993" s="181" t="str">
        <f t="shared" si="391"/>
        <v>RPNT</v>
      </c>
      <c r="H993" s="181">
        <f t="shared" si="391"/>
        <v>29</v>
      </c>
      <c r="I993" s="181" t="str">
        <f t="shared" si="391"/>
        <v>SSM/Upset/Malfuction</v>
      </c>
      <c r="J993" s="181">
        <f t="shared" si="391"/>
        <v>36.731382000000004</v>
      </c>
      <c r="K993" s="181">
        <f t="shared" si="391"/>
        <v>-107.967595</v>
      </c>
      <c r="L993" s="181" t="str">
        <f t="shared" si="391"/>
        <v>San Juan Basin Gas Plant</v>
      </c>
      <c r="M993" s="181"/>
      <c r="N993" s="181">
        <f t="shared" si="391"/>
        <v>0</v>
      </c>
      <c r="O993" s="181">
        <f t="shared" si="391"/>
        <v>0</v>
      </c>
      <c r="P993" s="181">
        <f t="shared" si="391"/>
        <v>0</v>
      </c>
      <c r="Q993" s="181">
        <f t="shared" si="391"/>
        <v>0</v>
      </c>
      <c r="R993" s="181">
        <f t="shared" si="391"/>
        <v>0</v>
      </c>
      <c r="S993" s="181">
        <f t="shared" si="391"/>
        <v>0</v>
      </c>
      <c r="T993" s="181">
        <f t="shared" si="391"/>
        <v>1701.85803222656</v>
      </c>
      <c r="U993" s="181" t="str">
        <f t="shared" si="391"/>
        <v>1321</v>
      </c>
      <c r="V993" s="181" t="str">
        <f t="shared" si="391"/>
        <v>31088811</v>
      </c>
      <c r="W993" s="360">
        <f t="shared" si="391"/>
        <v>10</v>
      </c>
      <c r="X993" s="355">
        <f t="shared" si="391"/>
        <v>10</v>
      </c>
      <c r="Y993" s="355">
        <f t="shared" si="391"/>
        <v>10</v>
      </c>
      <c r="Z993" s="355">
        <f t="shared" si="391"/>
        <v>0</v>
      </c>
      <c r="AA993" s="361">
        <f t="shared" si="391"/>
        <v>0</v>
      </c>
      <c r="AB993" s="182"/>
    </row>
    <row r="994" spans="1:28" s="75" customFormat="1">
      <c r="A994" s="181" t="str">
        <f t="shared" si="361"/>
        <v>NMED</v>
      </c>
      <c r="B994" s="366" t="str">
        <f t="shared" si="353"/>
        <v>35</v>
      </c>
      <c r="C994" s="181" t="str">
        <f t="shared" si="362"/>
        <v>3504502</v>
      </c>
      <c r="D994" s="181" t="str">
        <f>VLOOKUP(C994,fips_xref!$A$5:$B$16,2,FALSE)</f>
        <v>San Juan_NonTribal</v>
      </c>
      <c r="E994" s="181" t="str">
        <f t="shared" ref="E994:AA994" si="392">E354</f>
        <v>045</v>
      </c>
      <c r="F994" s="181">
        <f t="shared" si="392"/>
        <v>1181</v>
      </c>
      <c r="G994" s="181" t="str">
        <f t="shared" si="392"/>
        <v>EQPT</v>
      </c>
      <c r="H994" s="181">
        <f t="shared" si="392"/>
        <v>1</v>
      </c>
      <c r="I994" s="181" t="str">
        <f t="shared" si="392"/>
        <v>Superior Compressor Engine</v>
      </c>
      <c r="J994" s="181">
        <f t="shared" si="392"/>
        <v>36.881348000000003</v>
      </c>
      <c r="K994" s="181">
        <f t="shared" si="392"/>
        <v>-107.901132</v>
      </c>
      <c r="L994" s="181" t="str">
        <f t="shared" si="392"/>
        <v>Hart Canyon Compressor Station</v>
      </c>
      <c r="M994" s="181"/>
      <c r="N994" s="181">
        <f t="shared" si="392"/>
        <v>10.668000221252401</v>
      </c>
      <c r="O994" s="181">
        <f t="shared" si="392"/>
        <v>794.260009765625</v>
      </c>
      <c r="P994" s="181">
        <f t="shared" si="392"/>
        <v>88.340187072753906</v>
      </c>
      <c r="Q994" s="181">
        <f t="shared" si="392"/>
        <v>0.33528000000000002</v>
      </c>
      <c r="R994" s="181" t="str">
        <f t="shared" si="392"/>
        <v>Vertical</v>
      </c>
      <c r="S994" s="181">
        <f t="shared" si="392"/>
        <v>0</v>
      </c>
      <c r="T994" s="181">
        <f t="shared" si="392"/>
        <v>1853.48767089844</v>
      </c>
      <c r="U994" s="181" t="str">
        <f t="shared" si="392"/>
        <v>4922</v>
      </c>
      <c r="V994" s="181" t="str">
        <f t="shared" si="392"/>
        <v>20200256</v>
      </c>
      <c r="W994" s="360">
        <f t="shared" si="392"/>
        <v>14.667999999999999</v>
      </c>
      <c r="X994" s="355">
        <f t="shared" si="392"/>
        <v>4.8890000000000002</v>
      </c>
      <c r="Y994" s="355">
        <f t="shared" si="392"/>
        <v>40.744</v>
      </c>
      <c r="Z994" s="355">
        <f t="shared" si="392"/>
        <v>0</v>
      </c>
      <c r="AA994" s="361">
        <f t="shared" si="392"/>
        <v>0.312</v>
      </c>
      <c r="AB994" s="182"/>
    </row>
    <row r="995" spans="1:28" s="75" customFormat="1">
      <c r="A995" s="181" t="str">
        <f t="shared" si="361"/>
        <v>NMED</v>
      </c>
      <c r="B995" s="366" t="str">
        <f t="shared" si="353"/>
        <v>35</v>
      </c>
      <c r="C995" s="181" t="str">
        <f t="shared" si="362"/>
        <v>3504502</v>
      </c>
      <c r="D995" s="181" t="str">
        <f>VLOOKUP(C995,fips_xref!$A$5:$B$16,2,FALSE)</f>
        <v>San Juan_NonTribal</v>
      </c>
      <c r="E995" s="181" t="str">
        <f t="shared" ref="E995:AA995" si="393">E355</f>
        <v>045</v>
      </c>
      <c r="F995" s="181">
        <f t="shared" si="393"/>
        <v>1181</v>
      </c>
      <c r="G995" s="181" t="str">
        <f t="shared" si="393"/>
        <v>EQPT</v>
      </c>
      <c r="H995" s="181">
        <f t="shared" si="393"/>
        <v>2</v>
      </c>
      <c r="I995" s="181" t="str">
        <f t="shared" si="393"/>
        <v>Superior Compressor Engine</v>
      </c>
      <c r="J995" s="181">
        <f t="shared" si="393"/>
        <v>36.881348000000003</v>
      </c>
      <c r="K995" s="181">
        <f t="shared" si="393"/>
        <v>-107.901132</v>
      </c>
      <c r="L995" s="181" t="str">
        <f t="shared" si="393"/>
        <v>Hart Canyon Compressor Station</v>
      </c>
      <c r="M995" s="181"/>
      <c r="N995" s="181">
        <f t="shared" si="393"/>
        <v>10.668000221252401</v>
      </c>
      <c r="O995" s="181">
        <f t="shared" si="393"/>
        <v>794.260009765625</v>
      </c>
      <c r="P995" s="181">
        <f t="shared" si="393"/>
        <v>44.171615600585902</v>
      </c>
      <c r="Q995" s="181">
        <f t="shared" si="393"/>
        <v>0.33528000000000002</v>
      </c>
      <c r="R995" s="181" t="str">
        <f t="shared" si="393"/>
        <v>Vertical</v>
      </c>
      <c r="S995" s="181">
        <f t="shared" si="393"/>
        <v>0</v>
      </c>
      <c r="T995" s="181">
        <f t="shared" si="393"/>
        <v>1853.48767089844</v>
      </c>
      <c r="U995" s="181" t="str">
        <f t="shared" si="393"/>
        <v>4922</v>
      </c>
      <c r="V995" s="181" t="str">
        <f t="shared" si="393"/>
        <v>20200256</v>
      </c>
      <c r="W995" s="360">
        <f t="shared" si="393"/>
        <v>28.204999999999998</v>
      </c>
      <c r="X995" s="355">
        <f t="shared" si="393"/>
        <v>7.3719999999999999</v>
      </c>
      <c r="Y995" s="355">
        <f t="shared" si="393"/>
        <v>47.115000000000002</v>
      </c>
      <c r="Z995" s="355">
        <f t="shared" si="393"/>
        <v>0</v>
      </c>
      <c r="AA995" s="361">
        <f t="shared" si="393"/>
        <v>0.59799999999999998</v>
      </c>
      <c r="AB995" s="182"/>
    </row>
    <row r="996" spans="1:28" s="75" customFormat="1">
      <c r="A996" s="181" t="str">
        <f t="shared" si="361"/>
        <v>NMED</v>
      </c>
      <c r="B996" s="366" t="str">
        <f t="shared" si="353"/>
        <v>35</v>
      </c>
      <c r="C996" s="181" t="str">
        <f t="shared" si="362"/>
        <v>3504502</v>
      </c>
      <c r="D996" s="181" t="str">
        <f>VLOOKUP(C996,fips_xref!$A$5:$B$16,2,FALSE)</f>
        <v>San Juan_NonTribal</v>
      </c>
      <c r="E996" s="181" t="str">
        <f t="shared" ref="E996:AA996" si="394">E356</f>
        <v>045</v>
      </c>
      <c r="F996" s="181">
        <f t="shared" si="394"/>
        <v>1181</v>
      </c>
      <c r="G996" s="181" t="str">
        <f t="shared" si="394"/>
        <v>EQPT</v>
      </c>
      <c r="H996" s="181">
        <f t="shared" si="394"/>
        <v>4</v>
      </c>
      <c r="I996" s="181" t="str">
        <f t="shared" si="394"/>
        <v>Superior Compressor Engine</v>
      </c>
      <c r="J996" s="181">
        <f t="shared" si="394"/>
        <v>36.881348000000003</v>
      </c>
      <c r="K996" s="181">
        <f t="shared" si="394"/>
        <v>-107.901132</v>
      </c>
      <c r="L996" s="181" t="str">
        <f t="shared" si="394"/>
        <v>Hart Canyon Compressor Station</v>
      </c>
      <c r="M996" s="181"/>
      <c r="N996" s="181">
        <f t="shared" si="394"/>
        <v>10.668000221252401</v>
      </c>
      <c r="O996" s="181">
        <f t="shared" si="394"/>
        <v>794.260009765625</v>
      </c>
      <c r="P996" s="181">
        <f t="shared" si="394"/>
        <v>88.340187072753906</v>
      </c>
      <c r="Q996" s="181">
        <f t="shared" si="394"/>
        <v>0.33528000000000002</v>
      </c>
      <c r="R996" s="181" t="str">
        <f t="shared" si="394"/>
        <v>Vertical</v>
      </c>
      <c r="S996" s="181">
        <f t="shared" si="394"/>
        <v>0</v>
      </c>
      <c r="T996" s="181">
        <f t="shared" si="394"/>
        <v>1853.48767089844</v>
      </c>
      <c r="U996" s="181" t="str">
        <f t="shared" si="394"/>
        <v>4922</v>
      </c>
      <c r="V996" s="181" t="str">
        <f t="shared" si="394"/>
        <v>20200256</v>
      </c>
      <c r="W996" s="360">
        <f t="shared" si="394"/>
        <v>8.06</v>
      </c>
      <c r="X996" s="355">
        <f t="shared" si="394"/>
        <v>2.6869999999999998</v>
      </c>
      <c r="Y996" s="355">
        <f t="shared" si="394"/>
        <v>22.39</v>
      </c>
      <c r="Z996" s="355">
        <f t="shared" si="394"/>
        <v>0</v>
      </c>
      <c r="AA996" s="361">
        <f t="shared" si="394"/>
        <v>0.17199999999999999</v>
      </c>
      <c r="AB996" s="182"/>
    </row>
    <row r="997" spans="1:28" s="75" customFormat="1">
      <c r="A997" s="181" t="str">
        <f t="shared" si="361"/>
        <v>NMED</v>
      </c>
      <c r="B997" s="366" t="str">
        <f t="shared" si="353"/>
        <v>35</v>
      </c>
      <c r="C997" s="181" t="str">
        <f t="shared" si="362"/>
        <v>3504502</v>
      </c>
      <c r="D997" s="181" t="str">
        <f>VLOOKUP(C997,fips_xref!$A$5:$B$16,2,FALSE)</f>
        <v>San Juan_NonTribal</v>
      </c>
      <c r="E997" s="181" t="str">
        <f t="shared" ref="E997:AA997" si="395">E357</f>
        <v>045</v>
      </c>
      <c r="F997" s="181">
        <f t="shared" si="395"/>
        <v>1181</v>
      </c>
      <c r="G997" s="181" t="str">
        <f t="shared" si="395"/>
        <v>RPNT</v>
      </c>
      <c r="H997" s="181">
        <f t="shared" si="395"/>
        <v>1</v>
      </c>
      <c r="I997" s="181" t="str">
        <f t="shared" si="395"/>
        <v>Fugitives</v>
      </c>
      <c r="J997" s="181">
        <f t="shared" si="395"/>
        <v>36.881653</v>
      </c>
      <c r="K997" s="181">
        <f t="shared" si="395"/>
        <v>-107.90173299999999</v>
      </c>
      <c r="L997" s="181" t="str">
        <f t="shared" si="395"/>
        <v>Hart Canyon Compressor Station</v>
      </c>
      <c r="M997" s="181"/>
      <c r="N997" s="181">
        <f t="shared" si="395"/>
        <v>0</v>
      </c>
      <c r="O997" s="181">
        <f t="shared" si="395"/>
        <v>0</v>
      </c>
      <c r="P997" s="181">
        <f t="shared" si="395"/>
        <v>0</v>
      </c>
      <c r="Q997" s="181">
        <f t="shared" si="395"/>
        <v>0</v>
      </c>
      <c r="R997" s="181">
        <f t="shared" si="395"/>
        <v>0</v>
      </c>
      <c r="S997" s="181">
        <f t="shared" si="395"/>
        <v>0</v>
      </c>
      <c r="T997" s="181">
        <f t="shared" si="395"/>
        <v>1853.48034667969</v>
      </c>
      <c r="U997" s="181" t="str">
        <f t="shared" si="395"/>
        <v>4922</v>
      </c>
      <c r="V997" s="181" t="str">
        <f t="shared" si="395"/>
        <v>31088811</v>
      </c>
      <c r="W997" s="360">
        <f t="shared" si="395"/>
        <v>0</v>
      </c>
      <c r="X997" s="355">
        <f t="shared" si="395"/>
        <v>5.8220000000000001</v>
      </c>
      <c r="Y997" s="355">
        <f t="shared" si="395"/>
        <v>0</v>
      </c>
      <c r="Z997" s="355">
        <f t="shared" si="395"/>
        <v>0</v>
      </c>
      <c r="AA997" s="361">
        <f t="shared" si="395"/>
        <v>0</v>
      </c>
      <c r="AB997" s="182"/>
    </row>
    <row r="998" spans="1:28" s="75" customFormat="1">
      <c r="A998" s="181" t="str">
        <f t="shared" si="361"/>
        <v>NMED</v>
      </c>
      <c r="B998" s="366" t="str">
        <f t="shared" si="353"/>
        <v>35</v>
      </c>
      <c r="C998" s="181" t="str">
        <f t="shared" si="362"/>
        <v>3504502</v>
      </c>
      <c r="D998" s="181" t="str">
        <f>VLOOKUP(C998,fips_xref!$A$5:$B$16,2,FALSE)</f>
        <v>San Juan_NonTribal</v>
      </c>
      <c r="E998" s="181" t="str">
        <f t="shared" ref="E998:AA998" si="396">E358</f>
        <v>045</v>
      </c>
      <c r="F998" s="181">
        <f t="shared" si="396"/>
        <v>1181</v>
      </c>
      <c r="G998" s="181" t="str">
        <f t="shared" si="396"/>
        <v>RPNT</v>
      </c>
      <c r="H998" s="181">
        <f t="shared" si="396"/>
        <v>2</v>
      </c>
      <c r="I998" s="181" t="str">
        <f t="shared" si="396"/>
        <v>Malfunction Emissions</v>
      </c>
      <c r="J998" s="181">
        <f t="shared" si="396"/>
        <v>36.881653</v>
      </c>
      <c r="K998" s="181">
        <f t="shared" si="396"/>
        <v>-107.90173299999999</v>
      </c>
      <c r="L998" s="181" t="str">
        <f t="shared" si="396"/>
        <v>Hart Canyon Compressor Station</v>
      </c>
      <c r="M998" s="181"/>
      <c r="N998" s="181">
        <f t="shared" si="396"/>
        <v>0</v>
      </c>
      <c r="O998" s="181">
        <f t="shared" si="396"/>
        <v>0</v>
      </c>
      <c r="P998" s="181">
        <f t="shared" si="396"/>
        <v>0</v>
      </c>
      <c r="Q998" s="181">
        <f t="shared" si="396"/>
        <v>0</v>
      </c>
      <c r="R998" s="181">
        <f t="shared" si="396"/>
        <v>0</v>
      </c>
      <c r="S998" s="181">
        <f t="shared" si="396"/>
        <v>0</v>
      </c>
      <c r="T998" s="181">
        <f t="shared" si="396"/>
        <v>1853.48034667969</v>
      </c>
      <c r="U998" s="181" t="str">
        <f t="shared" si="396"/>
        <v>4922</v>
      </c>
      <c r="V998" s="181" t="str">
        <f t="shared" si="396"/>
        <v>31000299</v>
      </c>
      <c r="W998" s="360">
        <f t="shared" si="396"/>
        <v>0</v>
      </c>
      <c r="X998" s="355">
        <f t="shared" si="396"/>
        <v>0.26</v>
      </c>
      <c r="Y998" s="355">
        <f t="shared" si="396"/>
        <v>0</v>
      </c>
      <c r="Z998" s="355">
        <f t="shared" si="396"/>
        <v>0</v>
      </c>
      <c r="AA998" s="361">
        <f t="shared" si="396"/>
        <v>0</v>
      </c>
      <c r="AB998" s="182"/>
    </row>
    <row r="999" spans="1:28" s="75" customFormat="1">
      <c r="A999" s="181" t="str">
        <f t="shared" si="361"/>
        <v>NMED</v>
      </c>
      <c r="B999" s="366" t="str">
        <f t="shared" si="353"/>
        <v>35</v>
      </c>
      <c r="C999" s="181" t="str">
        <f t="shared" si="362"/>
        <v>3504502</v>
      </c>
      <c r="D999" s="181" t="str">
        <f>VLOOKUP(C999,fips_xref!$A$5:$B$16,2,FALSE)</f>
        <v>San Juan_NonTribal</v>
      </c>
      <c r="E999" s="181" t="str">
        <f t="shared" ref="E999:AA999" si="397">E359</f>
        <v>045</v>
      </c>
      <c r="F999" s="181">
        <f t="shared" si="397"/>
        <v>1181</v>
      </c>
      <c r="G999" s="181" t="str">
        <f t="shared" si="397"/>
        <v>RPNT</v>
      </c>
      <c r="H999" s="181">
        <f t="shared" si="397"/>
        <v>3</v>
      </c>
      <c r="I999" s="181" t="str">
        <f t="shared" si="397"/>
        <v>Start up Shut down Maintenance</v>
      </c>
      <c r="J999" s="181">
        <f t="shared" si="397"/>
        <v>36.881653</v>
      </c>
      <c r="K999" s="181">
        <f t="shared" si="397"/>
        <v>-107.90173299999999</v>
      </c>
      <c r="L999" s="181" t="str">
        <f t="shared" si="397"/>
        <v>Hart Canyon Compressor Station</v>
      </c>
      <c r="M999" s="181"/>
      <c r="N999" s="181">
        <f t="shared" si="397"/>
        <v>0</v>
      </c>
      <c r="O999" s="181">
        <f t="shared" si="397"/>
        <v>0</v>
      </c>
      <c r="P999" s="181">
        <f t="shared" si="397"/>
        <v>0</v>
      </c>
      <c r="Q999" s="181">
        <f t="shared" si="397"/>
        <v>0</v>
      </c>
      <c r="R999" s="181">
        <f t="shared" si="397"/>
        <v>0</v>
      </c>
      <c r="S999" s="181">
        <f t="shared" si="397"/>
        <v>0</v>
      </c>
      <c r="T999" s="181">
        <f t="shared" si="397"/>
        <v>1853.48034667969</v>
      </c>
      <c r="U999" s="181" t="str">
        <f t="shared" si="397"/>
        <v>4922</v>
      </c>
      <c r="V999" s="181" t="str">
        <f t="shared" si="397"/>
        <v>31000299</v>
      </c>
      <c r="W999" s="360">
        <f t="shared" si="397"/>
        <v>0</v>
      </c>
      <c r="X999" s="355">
        <f t="shared" si="397"/>
        <v>0.42</v>
      </c>
      <c r="Y999" s="355">
        <f t="shared" si="397"/>
        <v>0</v>
      </c>
      <c r="Z999" s="355">
        <f t="shared" si="397"/>
        <v>0</v>
      </c>
      <c r="AA999" s="361">
        <f t="shared" si="397"/>
        <v>0</v>
      </c>
      <c r="AB999" s="182"/>
    </row>
    <row r="1000" spans="1:28" s="75" customFormat="1">
      <c r="A1000" s="181" t="str">
        <f t="shared" si="361"/>
        <v>NMED</v>
      </c>
      <c r="B1000" s="366" t="str">
        <f t="shared" si="353"/>
        <v>35</v>
      </c>
      <c r="C1000" s="181" t="str">
        <f t="shared" si="362"/>
        <v>3504502</v>
      </c>
      <c r="D1000" s="181" t="str">
        <f>VLOOKUP(C1000,fips_xref!$A$5:$B$16,2,FALSE)</f>
        <v>San Juan_NonTribal</v>
      </c>
      <c r="E1000" s="181" t="str">
        <f t="shared" ref="E1000:AA1000" si="398">E360</f>
        <v>045</v>
      </c>
      <c r="F1000" s="181">
        <f t="shared" si="398"/>
        <v>1182</v>
      </c>
      <c r="G1000" s="181" t="str">
        <f t="shared" si="398"/>
        <v>EQPT</v>
      </c>
      <c r="H1000" s="181">
        <f t="shared" si="398"/>
        <v>1</v>
      </c>
      <c r="I1000" s="181" t="str">
        <f t="shared" si="398"/>
        <v>Glycol Reboiler (Train 8)</v>
      </c>
      <c r="J1000" s="181">
        <f t="shared" si="398"/>
        <v>36.727528</v>
      </c>
      <c r="K1000" s="181">
        <f t="shared" si="398"/>
        <v>-107.95563900000001</v>
      </c>
      <c r="L1000" s="181" t="str">
        <f t="shared" si="398"/>
        <v>Val Verde Treatment Plant</v>
      </c>
      <c r="M1000" s="181"/>
      <c r="N1000" s="181">
        <f t="shared" si="398"/>
        <v>5.8826398849487296</v>
      </c>
      <c r="O1000" s="181">
        <f t="shared" si="398"/>
        <v>519.260009765625</v>
      </c>
      <c r="P1000" s="181">
        <f t="shared" si="398"/>
        <v>7.1323199272155797</v>
      </c>
      <c r="Q1000" s="181">
        <f t="shared" si="398"/>
        <v>0.35052</v>
      </c>
      <c r="R1000" s="181" t="str">
        <f t="shared" si="398"/>
        <v>Vertical</v>
      </c>
      <c r="S1000" s="181">
        <f t="shared" si="398"/>
        <v>0</v>
      </c>
      <c r="T1000" s="181">
        <f t="shared" si="398"/>
        <v>1698.73278808594</v>
      </c>
      <c r="U1000" s="181" t="str">
        <f t="shared" si="398"/>
        <v>1321</v>
      </c>
      <c r="V1000" s="181" t="str">
        <f t="shared" si="398"/>
        <v>31000228</v>
      </c>
      <c r="W1000" s="360">
        <f t="shared" si="398"/>
        <v>2.74</v>
      </c>
      <c r="X1000" s="355">
        <f t="shared" si="398"/>
        <v>0</v>
      </c>
      <c r="Y1000" s="355">
        <f t="shared" si="398"/>
        <v>0.39100000000000001</v>
      </c>
      <c r="Z1000" s="355">
        <f t="shared" si="398"/>
        <v>0.21</v>
      </c>
      <c r="AA1000" s="361">
        <f t="shared" si="398"/>
        <v>0.112</v>
      </c>
      <c r="AB1000" s="182"/>
    </row>
    <row r="1001" spans="1:28" s="75" customFormat="1">
      <c r="A1001" s="181" t="str">
        <f t="shared" si="361"/>
        <v>NMED</v>
      </c>
      <c r="B1001" s="366" t="str">
        <f t="shared" si="353"/>
        <v>35</v>
      </c>
      <c r="C1001" s="181" t="str">
        <f t="shared" si="362"/>
        <v>3504502</v>
      </c>
      <c r="D1001" s="181" t="str">
        <f>VLOOKUP(C1001,fips_xref!$A$5:$B$16,2,FALSE)</f>
        <v>San Juan_NonTribal</v>
      </c>
      <c r="E1001" s="181" t="str">
        <f t="shared" ref="E1001:AA1001" si="399">E361</f>
        <v>045</v>
      </c>
      <c r="F1001" s="181">
        <f t="shared" si="399"/>
        <v>1182</v>
      </c>
      <c r="G1001" s="181" t="str">
        <f t="shared" si="399"/>
        <v>EQPT</v>
      </c>
      <c r="H1001" s="181">
        <f t="shared" si="399"/>
        <v>3</v>
      </c>
      <c r="I1001" s="181" t="str">
        <f t="shared" si="399"/>
        <v>Amine Still (Co2 Vent)  (Trains 7-8)</v>
      </c>
      <c r="J1001" s="181">
        <f t="shared" si="399"/>
        <v>36.731661000000003</v>
      </c>
      <c r="K1001" s="181">
        <f t="shared" si="399"/>
        <v>-107.956407</v>
      </c>
      <c r="L1001" s="181" t="str">
        <f t="shared" si="399"/>
        <v>Val Verde Treatment Plant</v>
      </c>
      <c r="M1001" s="181"/>
      <c r="N1001" s="181">
        <f t="shared" si="399"/>
        <v>12.1920003890991</v>
      </c>
      <c r="O1001" s="181">
        <f t="shared" si="399"/>
        <v>324.70999145507801</v>
      </c>
      <c r="P1001" s="181">
        <f t="shared" si="399"/>
        <v>41.663112640380902</v>
      </c>
      <c r="Q1001" s="181">
        <f t="shared" si="399"/>
        <v>0.74980800000000003</v>
      </c>
      <c r="R1001" s="181" t="str">
        <f t="shared" si="399"/>
        <v>Vertical</v>
      </c>
      <c r="S1001" s="181">
        <f t="shared" si="399"/>
        <v>0</v>
      </c>
      <c r="T1001" s="181">
        <f t="shared" si="399"/>
        <v>1709.064453125</v>
      </c>
      <c r="U1001" s="181" t="str">
        <f t="shared" si="399"/>
        <v>1321</v>
      </c>
      <c r="V1001" s="181" t="str">
        <f t="shared" si="399"/>
        <v>31000305</v>
      </c>
      <c r="W1001" s="360">
        <f t="shared" si="399"/>
        <v>0</v>
      </c>
      <c r="X1001" s="355">
        <f t="shared" si="399"/>
        <v>3.9420000000000002</v>
      </c>
      <c r="Y1001" s="355">
        <f t="shared" si="399"/>
        <v>0</v>
      </c>
      <c r="Z1001" s="355">
        <f t="shared" si="399"/>
        <v>0</v>
      </c>
      <c r="AA1001" s="361">
        <f t="shared" si="399"/>
        <v>0</v>
      </c>
      <c r="AB1001" s="182"/>
    </row>
    <row r="1002" spans="1:28" s="75" customFormat="1">
      <c r="A1002" s="181" t="str">
        <f t="shared" si="361"/>
        <v>NMED</v>
      </c>
      <c r="B1002" s="366" t="str">
        <f t="shared" si="353"/>
        <v>35</v>
      </c>
      <c r="C1002" s="181" t="str">
        <f t="shared" si="362"/>
        <v>3504502</v>
      </c>
      <c r="D1002" s="181" t="str">
        <f>VLOOKUP(C1002,fips_xref!$A$5:$B$16,2,FALSE)</f>
        <v>San Juan_NonTribal</v>
      </c>
      <c r="E1002" s="181" t="str">
        <f t="shared" ref="E1002:AA1002" si="400">E362</f>
        <v>045</v>
      </c>
      <c r="F1002" s="181">
        <f t="shared" si="400"/>
        <v>1182</v>
      </c>
      <c r="G1002" s="181" t="str">
        <f t="shared" si="400"/>
        <v>EQPT</v>
      </c>
      <c r="H1002" s="181">
        <f t="shared" si="400"/>
        <v>10</v>
      </c>
      <c r="I1002" s="181" t="str">
        <f t="shared" si="400"/>
        <v>Amine Reboiler (Train 4)</v>
      </c>
      <c r="J1002" s="181">
        <f t="shared" si="400"/>
        <v>36.729008</v>
      </c>
      <c r="K1002" s="181">
        <f t="shared" si="400"/>
        <v>-107.955085</v>
      </c>
      <c r="L1002" s="181" t="str">
        <f t="shared" si="400"/>
        <v>Val Verde Treatment Plant</v>
      </c>
      <c r="M1002" s="181"/>
      <c r="N1002" s="181">
        <f t="shared" si="400"/>
        <v>17.556480407714801</v>
      </c>
      <c r="O1002" s="181">
        <f t="shared" si="400"/>
        <v>690.92999267578102</v>
      </c>
      <c r="P1002" s="181">
        <f t="shared" si="400"/>
        <v>4.8158397674560502</v>
      </c>
      <c r="Q1002" s="181">
        <f t="shared" si="400"/>
        <v>1.2588239999999999</v>
      </c>
      <c r="R1002" s="181" t="str">
        <f t="shared" si="400"/>
        <v>Vertical</v>
      </c>
      <c r="S1002" s="181">
        <f t="shared" si="400"/>
        <v>0</v>
      </c>
      <c r="T1002" s="181">
        <f t="shared" si="400"/>
        <v>1701.83605957031</v>
      </c>
      <c r="U1002" s="181" t="str">
        <f t="shared" si="400"/>
        <v>1321</v>
      </c>
      <c r="V1002" s="181" t="str">
        <f t="shared" si="400"/>
        <v>31000305</v>
      </c>
      <c r="W1002" s="360">
        <f t="shared" si="400"/>
        <v>13.701000000000001</v>
      </c>
      <c r="X1002" s="355">
        <f t="shared" si="400"/>
        <v>0.54200000000000004</v>
      </c>
      <c r="Y1002" s="355">
        <f t="shared" si="400"/>
        <v>13.701000000000001</v>
      </c>
      <c r="Z1002" s="355">
        <f t="shared" si="400"/>
        <v>2.766</v>
      </c>
      <c r="AA1002" s="361">
        <f t="shared" si="400"/>
        <v>1.4710000000000001</v>
      </c>
      <c r="AB1002" s="182"/>
    </row>
    <row r="1003" spans="1:28" s="75" customFormat="1">
      <c r="A1003" s="181" t="str">
        <f t="shared" si="361"/>
        <v>NMED</v>
      </c>
      <c r="B1003" s="366" t="str">
        <f t="shared" si="353"/>
        <v>35</v>
      </c>
      <c r="C1003" s="181" t="str">
        <f t="shared" si="362"/>
        <v>3504502</v>
      </c>
      <c r="D1003" s="181" t="str">
        <f>VLOOKUP(C1003,fips_xref!$A$5:$B$16,2,FALSE)</f>
        <v>San Juan_NonTribal</v>
      </c>
      <c r="E1003" s="181" t="str">
        <f t="shared" ref="E1003:AA1003" si="401">E363</f>
        <v>045</v>
      </c>
      <c r="F1003" s="181">
        <f t="shared" si="401"/>
        <v>1182</v>
      </c>
      <c r="G1003" s="181" t="str">
        <f t="shared" si="401"/>
        <v>EQPT</v>
      </c>
      <c r="H1003" s="181">
        <f t="shared" si="401"/>
        <v>11</v>
      </c>
      <c r="I1003" s="181" t="str">
        <f t="shared" si="401"/>
        <v>Amine Reboiler (Train 4)</v>
      </c>
      <c r="J1003" s="181">
        <f t="shared" si="401"/>
        <v>36.729008</v>
      </c>
      <c r="K1003" s="181">
        <f t="shared" si="401"/>
        <v>-107.955085</v>
      </c>
      <c r="L1003" s="181" t="str">
        <f t="shared" si="401"/>
        <v>Val Verde Treatment Plant</v>
      </c>
      <c r="M1003" s="181"/>
      <c r="N1003" s="181">
        <f t="shared" si="401"/>
        <v>17.556480407714801</v>
      </c>
      <c r="O1003" s="181">
        <f t="shared" si="401"/>
        <v>690.92999267578102</v>
      </c>
      <c r="P1003" s="181">
        <f t="shared" si="401"/>
        <v>4.8158397674560502</v>
      </c>
      <c r="Q1003" s="181">
        <f t="shared" si="401"/>
        <v>1.2588239999999999</v>
      </c>
      <c r="R1003" s="181" t="str">
        <f t="shared" si="401"/>
        <v>Vertical</v>
      </c>
      <c r="S1003" s="181">
        <f t="shared" si="401"/>
        <v>0</v>
      </c>
      <c r="T1003" s="181">
        <f t="shared" si="401"/>
        <v>1701.83605957031</v>
      </c>
      <c r="U1003" s="181" t="str">
        <f t="shared" si="401"/>
        <v>1321</v>
      </c>
      <c r="V1003" s="181" t="str">
        <f t="shared" si="401"/>
        <v>31000305</v>
      </c>
      <c r="W1003" s="360">
        <f t="shared" si="401"/>
        <v>13.452</v>
      </c>
      <c r="X1003" s="355">
        <f t="shared" si="401"/>
        <v>0.52</v>
      </c>
      <c r="Y1003" s="355">
        <f t="shared" si="401"/>
        <v>13.159000000000001</v>
      </c>
      <c r="Z1003" s="355">
        <f t="shared" si="401"/>
        <v>2.6560000000000001</v>
      </c>
      <c r="AA1003" s="361">
        <f t="shared" si="401"/>
        <v>1.413</v>
      </c>
      <c r="AB1003" s="182"/>
    </row>
    <row r="1004" spans="1:28" s="75" customFormat="1">
      <c r="A1004" s="181" t="str">
        <f t="shared" si="361"/>
        <v>NMED</v>
      </c>
      <c r="B1004" s="366" t="str">
        <f t="shared" si="353"/>
        <v>35</v>
      </c>
      <c r="C1004" s="181" t="str">
        <f t="shared" si="362"/>
        <v>3504502</v>
      </c>
      <c r="D1004" s="181" t="str">
        <f>VLOOKUP(C1004,fips_xref!$A$5:$B$16,2,FALSE)</f>
        <v>San Juan_NonTribal</v>
      </c>
      <c r="E1004" s="181" t="str">
        <f t="shared" ref="E1004:AA1004" si="402">E364</f>
        <v>045</v>
      </c>
      <c r="F1004" s="181">
        <f t="shared" si="402"/>
        <v>1182</v>
      </c>
      <c r="G1004" s="181" t="str">
        <f t="shared" si="402"/>
        <v>EQPT</v>
      </c>
      <c r="H1004" s="181">
        <f t="shared" si="402"/>
        <v>12</v>
      </c>
      <c r="I1004" s="181" t="str">
        <f t="shared" si="402"/>
        <v>Glycol Reboiler (Train 4)</v>
      </c>
      <c r="J1004" s="181">
        <f t="shared" si="402"/>
        <v>36.729021000000003</v>
      </c>
      <c r="K1004" s="181">
        <f t="shared" si="402"/>
        <v>-107.954581</v>
      </c>
      <c r="L1004" s="181" t="str">
        <f t="shared" si="402"/>
        <v>Val Verde Treatment Plant</v>
      </c>
      <c r="M1004" s="181"/>
      <c r="N1004" s="181">
        <f t="shared" si="402"/>
        <v>5.8826398849487296</v>
      </c>
      <c r="O1004" s="181">
        <f t="shared" si="402"/>
        <v>513.71002197265602</v>
      </c>
      <c r="P1004" s="181">
        <f t="shared" si="402"/>
        <v>7.1323199272155797</v>
      </c>
      <c r="Q1004" s="181">
        <f t="shared" si="402"/>
        <v>0.35052</v>
      </c>
      <c r="R1004" s="181" t="str">
        <f t="shared" si="402"/>
        <v>Vertical</v>
      </c>
      <c r="S1004" s="181">
        <f t="shared" si="402"/>
        <v>0</v>
      </c>
      <c r="T1004" s="181">
        <f t="shared" si="402"/>
        <v>1702.11877441406</v>
      </c>
      <c r="U1004" s="181" t="str">
        <f t="shared" si="402"/>
        <v>1321</v>
      </c>
      <c r="V1004" s="181" t="str">
        <f t="shared" si="402"/>
        <v>31000228</v>
      </c>
      <c r="W1004" s="360">
        <f t="shared" si="402"/>
        <v>2.3639999999999999</v>
      </c>
      <c r="X1004" s="355">
        <f t="shared" si="402"/>
        <v>0</v>
      </c>
      <c r="Y1004" s="355">
        <f t="shared" si="402"/>
        <v>0.33800000000000002</v>
      </c>
      <c r="Z1004" s="355">
        <f t="shared" si="402"/>
        <v>0.182</v>
      </c>
      <c r="AA1004" s="361">
        <f t="shared" si="402"/>
        <v>9.6000000000000002E-2</v>
      </c>
      <c r="AB1004" s="182"/>
    </row>
    <row r="1005" spans="1:28" s="75" customFormat="1">
      <c r="A1005" s="181" t="str">
        <f t="shared" si="361"/>
        <v>NMED</v>
      </c>
      <c r="B1005" s="366" t="str">
        <f t="shared" si="353"/>
        <v>35</v>
      </c>
      <c r="C1005" s="181" t="str">
        <f t="shared" si="362"/>
        <v>3504502</v>
      </c>
      <c r="D1005" s="181" t="str">
        <f>VLOOKUP(C1005,fips_xref!$A$5:$B$16,2,FALSE)</f>
        <v>San Juan_NonTribal</v>
      </c>
      <c r="E1005" s="181" t="str">
        <f t="shared" ref="E1005:AA1005" si="403">E365</f>
        <v>045</v>
      </c>
      <c r="F1005" s="181">
        <f t="shared" si="403"/>
        <v>1182</v>
      </c>
      <c r="G1005" s="181" t="str">
        <f t="shared" si="403"/>
        <v>EQPT</v>
      </c>
      <c r="H1005" s="181">
        <f t="shared" si="403"/>
        <v>13</v>
      </c>
      <c r="I1005" s="181" t="str">
        <f t="shared" si="403"/>
        <v>Glycol Still (Train 4)</v>
      </c>
      <c r="J1005" s="181">
        <f t="shared" si="403"/>
        <v>36.729021000000003</v>
      </c>
      <c r="K1005" s="181">
        <f t="shared" si="403"/>
        <v>-107.954581</v>
      </c>
      <c r="L1005" s="181" t="str">
        <f t="shared" si="403"/>
        <v>Val Verde Treatment Plant</v>
      </c>
      <c r="M1005" s="181"/>
      <c r="N1005" s="181">
        <f t="shared" si="403"/>
        <v>12.1920003890991</v>
      </c>
      <c r="O1005" s="181">
        <f t="shared" si="403"/>
        <v>374.82000732421898</v>
      </c>
      <c r="P1005" s="181">
        <f t="shared" si="403"/>
        <v>7.0408802032470703</v>
      </c>
      <c r="Q1005" s="181">
        <f t="shared" si="403"/>
        <v>0.14935200000000001</v>
      </c>
      <c r="R1005" s="181" t="str">
        <f t="shared" si="403"/>
        <v>Vertical</v>
      </c>
      <c r="S1005" s="181">
        <f t="shared" si="403"/>
        <v>0</v>
      </c>
      <c r="T1005" s="181">
        <f t="shared" si="403"/>
        <v>1702.11877441406</v>
      </c>
      <c r="U1005" s="181" t="str">
        <f t="shared" si="403"/>
        <v>1321</v>
      </c>
      <c r="V1005" s="181" t="str">
        <f t="shared" si="403"/>
        <v>31000227</v>
      </c>
      <c r="W1005" s="360">
        <f t="shared" si="403"/>
        <v>0</v>
      </c>
      <c r="X1005" s="355">
        <f t="shared" si="403"/>
        <v>11.598000000000001</v>
      </c>
      <c r="Y1005" s="355">
        <f t="shared" si="403"/>
        <v>0</v>
      </c>
      <c r="Z1005" s="355">
        <f t="shared" si="403"/>
        <v>0</v>
      </c>
      <c r="AA1005" s="361">
        <f t="shared" si="403"/>
        <v>0</v>
      </c>
      <c r="AB1005" s="182"/>
    </row>
    <row r="1006" spans="1:28" s="75" customFormat="1">
      <c r="A1006" s="181" t="str">
        <f t="shared" si="361"/>
        <v>NMED</v>
      </c>
      <c r="B1006" s="366" t="str">
        <f t="shared" si="353"/>
        <v>35</v>
      </c>
      <c r="C1006" s="181" t="str">
        <f t="shared" si="362"/>
        <v>3504502</v>
      </c>
      <c r="D1006" s="181" t="str">
        <f>VLOOKUP(C1006,fips_xref!$A$5:$B$16,2,FALSE)</f>
        <v>San Juan_NonTribal</v>
      </c>
      <c r="E1006" s="181" t="str">
        <f t="shared" ref="E1006:AA1006" si="404">E366</f>
        <v>045</v>
      </c>
      <c r="F1006" s="181">
        <f t="shared" si="404"/>
        <v>1182</v>
      </c>
      <c r="G1006" s="181" t="str">
        <f t="shared" si="404"/>
        <v>EQPT</v>
      </c>
      <c r="H1006" s="181">
        <f t="shared" si="404"/>
        <v>14</v>
      </c>
      <c r="I1006" s="181" t="str">
        <f t="shared" si="404"/>
        <v>Amine Reboiler (Train 5)</v>
      </c>
      <c r="J1006" s="181">
        <f t="shared" si="404"/>
        <v>36.730780000000003</v>
      </c>
      <c r="K1006" s="181">
        <f t="shared" si="404"/>
        <v>-107.954178</v>
      </c>
      <c r="L1006" s="181" t="str">
        <f t="shared" si="404"/>
        <v>Val Verde Treatment Plant</v>
      </c>
      <c r="M1006" s="181"/>
      <c r="N1006" s="181">
        <f t="shared" si="404"/>
        <v>17.617439270019499</v>
      </c>
      <c r="O1006" s="181">
        <f t="shared" si="404"/>
        <v>660.92999267578102</v>
      </c>
      <c r="P1006" s="181">
        <f t="shared" si="404"/>
        <v>4.8158397674560502</v>
      </c>
      <c r="Q1006" s="181">
        <f t="shared" si="404"/>
        <v>1.2588239999999999</v>
      </c>
      <c r="R1006" s="181" t="str">
        <f t="shared" si="404"/>
        <v>Vertical</v>
      </c>
      <c r="S1006" s="181">
        <f t="shared" si="404"/>
        <v>0</v>
      </c>
      <c r="T1006" s="181">
        <f t="shared" si="404"/>
        <v>1712.39965820313</v>
      </c>
      <c r="U1006" s="181" t="str">
        <f t="shared" si="404"/>
        <v>1321</v>
      </c>
      <c r="V1006" s="181" t="str">
        <f t="shared" si="404"/>
        <v>31000305</v>
      </c>
      <c r="W1006" s="360">
        <f t="shared" si="404"/>
        <v>9.2170000000000005</v>
      </c>
      <c r="X1006" s="355">
        <f t="shared" si="404"/>
        <v>0</v>
      </c>
      <c r="Y1006" s="355">
        <f t="shared" si="404"/>
        <v>9.016</v>
      </c>
      <c r="Z1006" s="355">
        <f t="shared" si="404"/>
        <v>1.82</v>
      </c>
      <c r="AA1006" s="361">
        <f t="shared" si="404"/>
        <v>0.96799999999999997</v>
      </c>
      <c r="AB1006" s="182"/>
    </row>
    <row r="1007" spans="1:28" s="75" customFormat="1">
      <c r="A1007" s="181" t="str">
        <f t="shared" si="361"/>
        <v>NMED</v>
      </c>
      <c r="B1007" s="366" t="str">
        <f t="shared" si="353"/>
        <v>35</v>
      </c>
      <c r="C1007" s="181" t="str">
        <f t="shared" si="362"/>
        <v>3504502</v>
      </c>
      <c r="D1007" s="181" t="str">
        <f>VLOOKUP(C1007,fips_xref!$A$5:$B$16,2,FALSE)</f>
        <v>San Juan_NonTribal</v>
      </c>
      <c r="E1007" s="181" t="str">
        <f t="shared" ref="E1007:AA1007" si="405">E367</f>
        <v>045</v>
      </c>
      <c r="F1007" s="181">
        <f t="shared" si="405"/>
        <v>1182</v>
      </c>
      <c r="G1007" s="181" t="str">
        <f t="shared" si="405"/>
        <v>EQPT</v>
      </c>
      <c r="H1007" s="181">
        <f t="shared" si="405"/>
        <v>15</v>
      </c>
      <c r="I1007" s="181" t="str">
        <f t="shared" si="405"/>
        <v>Amine Reboiler (Train 5)</v>
      </c>
      <c r="J1007" s="181">
        <f t="shared" si="405"/>
        <v>36.730780000000003</v>
      </c>
      <c r="K1007" s="181">
        <f t="shared" si="405"/>
        <v>-107.954178</v>
      </c>
      <c r="L1007" s="181" t="str">
        <f t="shared" si="405"/>
        <v>Val Verde Treatment Plant</v>
      </c>
      <c r="M1007" s="181"/>
      <c r="N1007" s="181">
        <f t="shared" si="405"/>
        <v>17.617439270019499</v>
      </c>
      <c r="O1007" s="181">
        <f t="shared" si="405"/>
        <v>660.92999267578102</v>
      </c>
      <c r="P1007" s="181">
        <f t="shared" si="405"/>
        <v>4.8158397674560502</v>
      </c>
      <c r="Q1007" s="181">
        <f t="shared" si="405"/>
        <v>1.2588239999999999</v>
      </c>
      <c r="R1007" s="181" t="str">
        <f t="shared" si="405"/>
        <v>Vertical</v>
      </c>
      <c r="S1007" s="181">
        <f t="shared" si="405"/>
        <v>0</v>
      </c>
      <c r="T1007" s="181">
        <f t="shared" si="405"/>
        <v>1712.39965820313</v>
      </c>
      <c r="U1007" s="181" t="str">
        <f t="shared" si="405"/>
        <v>1321</v>
      </c>
      <c r="V1007" s="181" t="str">
        <f t="shared" si="405"/>
        <v>31000305</v>
      </c>
      <c r="W1007" s="360">
        <f t="shared" si="405"/>
        <v>15.426</v>
      </c>
      <c r="X1007" s="355">
        <f t="shared" si="405"/>
        <v>0</v>
      </c>
      <c r="Y1007" s="355">
        <f t="shared" si="405"/>
        <v>15.09</v>
      </c>
      <c r="Z1007" s="355">
        <f t="shared" si="405"/>
        <v>3.0459999999999998</v>
      </c>
      <c r="AA1007" s="361">
        <f t="shared" si="405"/>
        <v>1.62</v>
      </c>
      <c r="AB1007" s="182"/>
    </row>
    <row r="1008" spans="1:28" s="75" customFormat="1">
      <c r="A1008" s="181" t="str">
        <f t="shared" si="361"/>
        <v>NMED</v>
      </c>
      <c r="B1008" s="366" t="str">
        <f t="shared" si="353"/>
        <v>35</v>
      </c>
      <c r="C1008" s="181" t="str">
        <f t="shared" si="362"/>
        <v>3504502</v>
      </c>
      <c r="D1008" s="181" t="str">
        <f>VLOOKUP(C1008,fips_xref!$A$5:$B$16,2,FALSE)</f>
        <v>San Juan_NonTribal</v>
      </c>
      <c r="E1008" s="181" t="str">
        <f t="shared" ref="E1008:AA1008" si="406">E368</f>
        <v>045</v>
      </c>
      <c r="F1008" s="181">
        <f t="shared" si="406"/>
        <v>1182</v>
      </c>
      <c r="G1008" s="181" t="str">
        <f t="shared" si="406"/>
        <v>EQPT</v>
      </c>
      <c r="H1008" s="181">
        <f t="shared" si="406"/>
        <v>16</v>
      </c>
      <c r="I1008" s="181" t="str">
        <f t="shared" si="406"/>
        <v>Glycol Reboiler (Train 5)</v>
      </c>
      <c r="J1008" s="181">
        <f t="shared" si="406"/>
        <v>36.730694999999997</v>
      </c>
      <c r="K1008" s="181">
        <f t="shared" si="406"/>
        <v>-107.95538500000001</v>
      </c>
      <c r="L1008" s="181" t="str">
        <f t="shared" si="406"/>
        <v>Val Verde Treatment Plant</v>
      </c>
      <c r="M1008" s="181"/>
      <c r="N1008" s="181">
        <f t="shared" si="406"/>
        <v>5.8826398849487296</v>
      </c>
      <c r="O1008" s="181">
        <f t="shared" si="406"/>
        <v>513.71002197265602</v>
      </c>
      <c r="P1008" s="181">
        <f t="shared" si="406"/>
        <v>7.1323199272155797</v>
      </c>
      <c r="Q1008" s="181">
        <f t="shared" si="406"/>
        <v>0.35052</v>
      </c>
      <c r="R1008" s="181" t="str">
        <f t="shared" si="406"/>
        <v>Vertical</v>
      </c>
      <c r="S1008" s="181">
        <f t="shared" si="406"/>
        <v>0</v>
      </c>
      <c r="T1008" s="181">
        <f t="shared" si="406"/>
        <v>1708.50830078125</v>
      </c>
      <c r="U1008" s="181" t="str">
        <f t="shared" si="406"/>
        <v>1321</v>
      </c>
      <c r="V1008" s="181" t="str">
        <f t="shared" si="406"/>
        <v>31000228</v>
      </c>
      <c r="W1008" s="360">
        <f t="shared" si="406"/>
        <v>2.7109999999999999</v>
      </c>
      <c r="X1008" s="355">
        <f t="shared" si="406"/>
        <v>0</v>
      </c>
      <c r="Y1008" s="355">
        <f t="shared" si="406"/>
        <v>0.38700000000000001</v>
      </c>
      <c r="Z1008" s="355">
        <f t="shared" si="406"/>
        <v>0.20799999999999999</v>
      </c>
      <c r="AA1008" s="361">
        <f t="shared" si="406"/>
        <v>0.111</v>
      </c>
      <c r="AB1008" s="182"/>
    </row>
    <row r="1009" spans="1:28" s="75" customFormat="1">
      <c r="A1009" s="181" t="str">
        <f t="shared" si="361"/>
        <v>NMED</v>
      </c>
      <c r="B1009" s="366" t="str">
        <f t="shared" si="353"/>
        <v>35</v>
      </c>
      <c r="C1009" s="181" t="str">
        <f t="shared" si="362"/>
        <v>3504502</v>
      </c>
      <c r="D1009" s="181" t="str">
        <f>VLOOKUP(C1009,fips_xref!$A$5:$B$16,2,FALSE)</f>
        <v>San Juan_NonTribal</v>
      </c>
      <c r="E1009" s="181" t="str">
        <f t="shared" ref="E1009:AA1009" si="407">E369</f>
        <v>045</v>
      </c>
      <c r="F1009" s="181">
        <f t="shared" si="407"/>
        <v>1182</v>
      </c>
      <c r="G1009" s="181" t="str">
        <f t="shared" si="407"/>
        <v>EQPT</v>
      </c>
      <c r="H1009" s="181">
        <f t="shared" si="407"/>
        <v>17</v>
      </c>
      <c r="I1009" s="181" t="str">
        <f t="shared" si="407"/>
        <v>Glycol Still (Train 5)</v>
      </c>
      <c r="J1009" s="181">
        <f t="shared" si="407"/>
        <v>36.730707000000002</v>
      </c>
      <c r="K1009" s="181">
        <f t="shared" si="407"/>
        <v>-107.954892</v>
      </c>
      <c r="L1009" s="181" t="str">
        <f t="shared" si="407"/>
        <v>Val Verde Treatment Plant</v>
      </c>
      <c r="M1009" s="181"/>
      <c r="N1009" s="181">
        <f t="shared" si="407"/>
        <v>12.1920003890991</v>
      </c>
      <c r="O1009" s="181">
        <f t="shared" si="407"/>
        <v>374.82000732421898</v>
      </c>
      <c r="P1009" s="181">
        <f t="shared" si="407"/>
        <v>7.0408802032470703</v>
      </c>
      <c r="Q1009" s="181">
        <f t="shared" si="407"/>
        <v>0.14935200000000001</v>
      </c>
      <c r="R1009" s="181" t="str">
        <f t="shared" si="407"/>
        <v>Vertical</v>
      </c>
      <c r="S1009" s="181">
        <f t="shared" si="407"/>
        <v>0</v>
      </c>
      <c r="T1009" s="181">
        <f t="shared" si="407"/>
        <v>1709.07141113281</v>
      </c>
      <c r="U1009" s="181" t="str">
        <f t="shared" si="407"/>
        <v>1321</v>
      </c>
      <c r="V1009" s="181" t="str">
        <f t="shared" si="407"/>
        <v>31000227</v>
      </c>
      <c r="W1009" s="360">
        <f t="shared" si="407"/>
        <v>0</v>
      </c>
      <c r="X1009" s="355">
        <f t="shared" si="407"/>
        <v>5.3220000000000001</v>
      </c>
      <c r="Y1009" s="355">
        <f t="shared" si="407"/>
        <v>0</v>
      </c>
      <c r="Z1009" s="355">
        <f t="shared" si="407"/>
        <v>0</v>
      </c>
      <c r="AA1009" s="361">
        <f t="shared" si="407"/>
        <v>0</v>
      </c>
      <c r="AB1009" s="182"/>
    </row>
    <row r="1010" spans="1:28" s="75" customFormat="1">
      <c r="A1010" s="181" t="str">
        <f t="shared" si="361"/>
        <v>NMED</v>
      </c>
      <c r="B1010" s="366" t="str">
        <f t="shared" si="353"/>
        <v>35</v>
      </c>
      <c r="C1010" s="181" t="str">
        <f t="shared" si="362"/>
        <v>3504502</v>
      </c>
      <c r="D1010" s="181" t="str">
        <f>VLOOKUP(C1010,fips_xref!$A$5:$B$16,2,FALSE)</f>
        <v>San Juan_NonTribal</v>
      </c>
      <c r="E1010" s="181" t="str">
        <f t="shared" ref="E1010:AA1010" si="408">E370</f>
        <v>045</v>
      </c>
      <c r="F1010" s="181">
        <f t="shared" si="408"/>
        <v>1182</v>
      </c>
      <c r="G1010" s="181" t="str">
        <f t="shared" si="408"/>
        <v>EQPT</v>
      </c>
      <c r="H1010" s="181">
        <f t="shared" si="408"/>
        <v>18</v>
      </c>
      <c r="I1010" s="181" t="str">
        <f t="shared" si="408"/>
        <v>Amine Reboiler (Train 6)</v>
      </c>
      <c r="J1010" s="181">
        <f t="shared" si="408"/>
        <v>36.730719000000001</v>
      </c>
      <c r="K1010" s="181">
        <f t="shared" si="408"/>
        <v>-107.95438900000001</v>
      </c>
      <c r="L1010" s="181" t="str">
        <f t="shared" si="408"/>
        <v>Val Verde Treatment Plant</v>
      </c>
      <c r="M1010" s="181"/>
      <c r="N1010" s="181">
        <f t="shared" si="408"/>
        <v>17.312639236450199</v>
      </c>
      <c r="O1010" s="181">
        <f t="shared" si="408"/>
        <v>641.47998046875</v>
      </c>
      <c r="P1010" s="181">
        <f t="shared" si="408"/>
        <v>13.9598398208618</v>
      </c>
      <c r="Q1010" s="181">
        <f t="shared" si="408"/>
        <v>1.2588239999999999</v>
      </c>
      <c r="R1010" s="181" t="str">
        <f t="shared" si="408"/>
        <v>Vertical</v>
      </c>
      <c r="S1010" s="181">
        <f t="shared" si="408"/>
        <v>0</v>
      </c>
      <c r="T1010" s="181">
        <f t="shared" si="408"/>
        <v>1710.98950195313</v>
      </c>
      <c r="U1010" s="181" t="str">
        <f t="shared" si="408"/>
        <v>1321</v>
      </c>
      <c r="V1010" s="181" t="str">
        <f t="shared" si="408"/>
        <v>31000305</v>
      </c>
      <c r="W1010" s="360">
        <f t="shared" si="408"/>
        <v>16.170000000000002</v>
      </c>
      <c r="X1010" s="355">
        <f t="shared" si="408"/>
        <v>0.626</v>
      </c>
      <c r="Y1010" s="355">
        <f t="shared" si="408"/>
        <v>15.818</v>
      </c>
      <c r="Z1010" s="355">
        <f t="shared" si="408"/>
        <v>3.1930000000000001</v>
      </c>
      <c r="AA1010" s="361">
        <f t="shared" si="408"/>
        <v>1.698</v>
      </c>
      <c r="AB1010" s="182"/>
    </row>
    <row r="1011" spans="1:28" s="75" customFormat="1">
      <c r="A1011" s="181" t="str">
        <f t="shared" si="361"/>
        <v>NMED</v>
      </c>
      <c r="B1011" s="366" t="str">
        <f t="shared" si="353"/>
        <v>35</v>
      </c>
      <c r="C1011" s="181" t="str">
        <f t="shared" si="362"/>
        <v>3504502</v>
      </c>
      <c r="D1011" s="181" t="str">
        <f>VLOOKUP(C1011,fips_xref!$A$5:$B$16,2,FALSE)</f>
        <v>San Juan_NonTribal</v>
      </c>
      <c r="E1011" s="181" t="str">
        <f t="shared" ref="E1011:AA1011" si="409">E371</f>
        <v>045</v>
      </c>
      <c r="F1011" s="181">
        <f t="shared" si="409"/>
        <v>1182</v>
      </c>
      <c r="G1011" s="181" t="str">
        <f t="shared" si="409"/>
        <v>EQPT</v>
      </c>
      <c r="H1011" s="181">
        <f t="shared" si="409"/>
        <v>19</v>
      </c>
      <c r="I1011" s="181" t="str">
        <f t="shared" si="409"/>
        <v>Amine Reboiler (Train 6)</v>
      </c>
      <c r="J1011" s="181">
        <f t="shared" si="409"/>
        <v>36.730694</v>
      </c>
      <c r="K1011" s="181">
        <f t="shared" si="409"/>
        <v>-107.95539599999999</v>
      </c>
      <c r="L1011" s="181" t="str">
        <f t="shared" si="409"/>
        <v>Val Verde Treatment Plant</v>
      </c>
      <c r="M1011" s="181"/>
      <c r="N1011" s="181">
        <f t="shared" si="409"/>
        <v>17.312639236450199</v>
      </c>
      <c r="O1011" s="181">
        <f t="shared" si="409"/>
        <v>659.260009765625</v>
      </c>
      <c r="P1011" s="181">
        <f t="shared" si="409"/>
        <v>4.8158397674560502</v>
      </c>
      <c r="Q1011" s="181">
        <f t="shared" si="409"/>
        <v>1.2588239999999999</v>
      </c>
      <c r="R1011" s="181" t="str">
        <f t="shared" si="409"/>
        <v>Vertical</v>
      </c>
      <c r="S1011" s="181">
        <f t="shared" si="409"/>
        <v>0</v>
      </c>
      <c r="T1011" s="181">
        <f t="shared" si="409"/>
        <v>1708.49682617188</v>
      </c>
      <c r="U1011" s="181" t="str">
        <f t="shared" si="409"/>
        <v>1321</v>
      </c>
      <c r="V1011" s="181" t="str">
        <f t="shared" si="409"/>
        <v>31000305</v>
      </c>
      <c r="W1011" s="360">
        <f t="shared" si="409"/>
        <v>8.5670000000000002</v>
      </c>
      <c r="X1011" s="355">
        <f t="shared" si="409"/>
        <v>0</v>
      </c>
      <c r="Y1011" s="355">
        <f t="shared" si="409"/>
        <v>8.3800000000000008</v>
      </c>
      <c r="Z1011" s="355">
        <f t="shared" si="409"/>
        <v>1.6919999999999999</v>
      </c>
      <c r="AA1011" s="361">
        <f t="shared" si="409"/>
        <v>0.9</v>
      </c>
      <c r="AB1011" s="182"/>
    </row>
    <row r="1012" spans="1:28" s="75" customFormat="1">
      <c r="A1012" s="181" t="str">
        <f t="shared" si="361"/>
        <v>NMED</v>
      </c>
      <c r="B1012" s="366" t="str">
        <f t="shared" si="353"/>
        <v>35</v>
      </c>
      <c r="C1012" s="181" t="str">
        <f t="shared" si="362"/>
        <v>3504502</v>
      </c>
      <c r="D1012" s="181" t="str">
        <f>VLOOKUP(C1012,fips_xref!$A$5:$B$16,2,FALSE)</f>
        <v>San Juan_NonTribal</v>
      </c>
      <c r="E1012" s="181" t="str">
        <f t="shared" ref="E1012:AA1012" si="410">E372</f>
        <v>045</v>
      </c>
      <c r="F1012" s="181">
        <f t="shared" si="410"/>
        <v>1182</v>
      </c>
      <c r="G1012" s="181" t="str">
        <f t="shared" si="410"/>
        <v>EQPT</v>
      </c>
      <c r="H1012" s="181">
        <f t="shared" si="410"/>
        <v>20</v>
      </c>
      <c r="I1012" s="181" t="str">
        <f t="shared" si="410"/>
        <v>Glycol Reboiler (Train 6)</v>
      </c>
      <c r="J1012" s="181">
        <f t="shared" si="410"/>
        <v>36.730707000000002</v>
      </c>
      <c r="K1012" s="181">
        <f t="shared" si="410"/>
        <v>-107.954892</v>
      </c>
      <c r="L1012" s="181" t="str">
        <f t="shared" si="410"/>
        <v>Val Verde Treatment Plant</v>
      </c>
      <c r="M1012" s="181"/>
      <c r="N1012" s="181">
        <f t="shared" si="410"/>
        <v>5.8826398849487296</v>
      </c>
      <c r="O1012" s="181">
        <f t="shared" si="410"/>
        <v>519.260009765625</v>
      </c>
      <c r="P1012" s="181">
        <f t="shared" si="410"/>
        <v>7.1323199272155797</v>
      </c>
      <c r="Q1012" s="181">
        <f t="shared" si="410"/>
        <v>0.35052</v>
      </c>
      <c r="R1012" s="181" t="str">
        <f t="shared" si="410"/>
        <v>Vertical</v>
      </c>
      <c r="S1012" s="181">
        <f t="shared" si="410"/>
        <v>0</v>
      </c>
      <c r="T1012" s="181">
        <f t="shared" si="410"/>
        <v>1709.07141113281</v>
      </c>
      <c r="U1012" s="181" t="str">
        <f t="shared" si="410"/>
        <v>1321</v>
      </c>
      <c r="V1012" s="181" t="str">
        <f t="shared" si="410"/>
        <v>31000228</v>
      </c>
      <c r="W1012" s="360">
        <f t="shared" si="410"/>
        <v>3.044</v>
      </c>
      <c r="X1012" s="355">
        <f t="shared" si="410"/>
        <v>0</v>
      </c>
      <c r="Y1012" s="355">
        <f t="shared" si="410"/>
        <v>0.435</v>
      </c>
      <c r="Z1012" s="355">
        <f t="shared" si="410"/>
        <v>0.23400000000000001</v>
      </c>
      <c r="AA1012" s="361">
        <f t="shared" si="410"/>
        <v>0.124</v>
      </c>
      <c r="AB1012" s="182"/>
    </row>
    <row r="1013" spans="1:28" s="75" customFormat="1">
      <c r="A1013" s="181" t="str">
        <f t="shared" si="361"/>
        <v>NMED</v>
      </c>
      <c r="B1013" s="366" t="str">
        <f t="shared" si="353"/>
        <v>35</v>
      </c>
      <c r="C1013" s="181" t="str">
        <f t="shared" si="362"/>
        <v>3504502</v>
      </c>
      <c r="D1013" s="181" t="str">
        <f>VLOOKUP(C1013,fips_xref!$A$5:$B$16,2,FALSE)</f>
        <v>San Juan_NonTribal</v>
      </c>
      <c r="E1013" s="181" t="str">
        <f t="shared" ref="E1013:AA1013" si="411">E373</f>
        <v>045</v>
      </c>
      <c r="F1013" s="181">
        <f t="shared" si="411"/>
        <v>1182</v>
      </c>
      <c r="G1013" s="181" t="str">
        <f t="shared" si="411"/>
        <v>EQPT</v>
      </c>
      <c r="H1013" s="181">
        <f t="shared" si="411"/>
        <v>21</v>
      </c>
      <c r="I1013" s="181" t="str">
        <f t="shared" si="411"/>
        <v>Glycol Still (Train 6)</v>
      </c>
      <c r="J1013" s="181">
        <f t="shared" si="411"/>
        <v>36.730719000000001</v>
      </c>
      <c r="K1013" s="181">
        <f t="shared" si="411"/>
        <v>-107.95438900000001</v>
      </c>
      <c r="L1013" s="181" t="str">
        <f t="shared" si="411"/>
        <v>Val Verde Treatment Plant</v>
      </c>
      <c r="M1013" s="181"/>
      <c r="N1013" s="181">
        <f t="shared" si="411"/>
        <v>12.1920003890991</v>
      </c>
      <c r="O1013" s="181">
        <f t="shared" si="411"/>
        <v>374.82000732421898</v>
      </c>
      <c r="P1013" s="181">
        <f t="shared" si="411"/>
        <v>7.0408802032470703</v>
      </c>
      <c r="Q1013" s="181">
        <f t="shared" si="411"/>
        <v>0.14935200000000001</v>
      </c>
      <c r="R1013" s="181" t="str">
        <f t="shared" si="411"/>
        <v>Vertical</v>
      </c>
      <c r="S1013" s="181">
        <f t="shared" si="411"/>
        <v>0</v>
      </c>
      <c r="T1013" s="181">
        <f t="shared" si="411"/>
        <v>1710.98950195313</v>
      </c>
      <c r="U1013" s="181" t="str">
        <f t="shared" si="411"/>
        <v>1321</v>
      </c>
      <c r="V1013" s="181" t="str">
        <f t="shared" si="411"/>
        <v>31000227</v>
      </c>
      <c r="W1013" s="360">
        <f t="shared" si="411"/>
        <v>0</v>
      </c>
      <c r="X1013" s="355">
        <f t="shared" si="411"/>
        <v>4.7</v>
      </c>
      <c r="Y1013" s="355">
        <f t="shared" si="411"/>
        <v>0</v>
      </c>
      <c r="Z1013" s="355">
        <f t="shared" si="411"/>
        <v>0</v>
      </c>
      <c r="AA1013" s="361">
        <f t="shared" si="411"/>
        <v>0</v>
      </c>
      <c r="AB1013" s="182"/>
    </row>
    <row r="1014" spans="1:28" s="75" customFormat="1" ht="26.4">
      <c r="A1014" s="181" t="str">
        <f t="shared" si="361"/>
        <v>NMED</v>
      </c>
      <c r="B1014" s="366" t="str">
        <f t="shared" si="353"/>
        <v>35</v>
      </c>
      <c r="C1014" s="181" t="str">
        <f t="shared" si="362"/>
        <v>3504502</v>
      </c>
      <c r="D1014" s="181" t="str">
        <f>VLOOKUP(C1014,fips_xref!$A$5:$B$16,2,FALSE)</f>
        <v>San Juan_NonTribal</v>
      </c>
      <c r="E1014" s="181" t="str">
        <f t="shared" ref="E1014:AA1014" si="412">E374</f>
        <v>045</v>
      </c>
      <c r="F1014" s="181">
        <f t="shared" si="412"/>
        <v>1182</v>
      </c>
      <c r="G1014" s="181" t="str">
        <f t="shared" si="412"/>
        <v>EQPT</v>
      </c>
      <c r="H1014" s="181">
        <f t="shared" si="412"/>
        <v>22</v>
      </c>
      <c r="I1014" s="181" t="str">
        <f t="shared" si="412"/>
        <v>Amine Still (Co2 Vent) (Trains 4-6)/(Trains 7-8)</v>
      </c>
      <c r="J1014" s="181">
        <f t="shared" si="412"/>
        <v>36.731661000000003</v>
      </c>
      <c r="K1014" s="181">
        <f t="shared" si="412"/>
        <v>-107.956407</v>
      </c>
      <c r="L1014" s="181" t="str">
        <f t="shared" si="412"/>
        <v>Val Verde Treatment Plant</v>
      </c>
      <c r="M1014" s="181"/>
      <c r="N1014" s="181">
        <f t="shared" si="412"/>
        <v>12.1920003890991</v>
      </c>
      <c r="O1014" s="181">
        <f t="shared" si="412"/>
        <v>324.70999145507801</v>
      </c>
      <c r="P1014" s="181">
        <f t="shared" si="412"/>
        <v>43.229782104492202</v>
      </c>
      <c r="Q1014" s="181">
        <f t="shared" si="412"/>
        <v>0.74980800000000003</v>
      </c>
      <c r="R1014" s="181" t="str">
        <f t="shared" si="412"/>
        <v>Vertical</v>
      </c>
      <c r="S1014" s="181">
        <f t="shared" si="412"/>
        <v>0</v>
      </c>
      <c r="T1014" s="181">
        <f t="shared" si="412"/>
        <v>1709.064453125</v>
      </c>
      <c r="U1014" s="181" t="str">
        <f t="shared" si="412"/>
        <v>1321</v>
      </c>
      <c r="V1014" s="181" t="str">
        <f t="shared" si="412"/>
        <v>31000305</v>
      </c>
      <c r="W1014" s="360">
        <f t="shared" si="412"/>
        <v>0</v>
      </c>
      <c r="X1014" s="355">
        <f t="shared" si="412"/>
        <v>3.9420000000000002</v>
      </c>
      <c r="Y1014" s="355">
        <f t="shared" si="412"/>
        <v>0</v>
      </c>
      <c r="Z1014" s="355">
        <f t="shared" si="412"/>
        <v>0</v>
      </c>
      <c r="AA1014" s="361">
        <f t="shared" si="412"/>
        <v>0</v>
      </c>
      <c r="AB1014" s="182"/>
    </row>
    <row r="1015" spans="1:28" s="75" customFormat="1">
      <c r="A1015" s="181" t="str">
        <f t="shared" si="361"/>
        <v>NMED</v>
      </c>
      <c r="B1015" s="366" t="str">
        <f t="shared" si="353"/>
        <v>35</v>
      </c>
      <c r="C1015" s="181" t="str">
        <f t="shared" si="362"/>
        <v>3504502</v>
      </c>
      <c r="D1015" s="181" t="str">
        <f>VLOOKUP(C1015,fips_xref!$A$5:$B$16,2,FALSE)</f>
        <v>San Juan_NonTribal</v>
      </c>
      <c r="E1015" s="181" t="str">
        <f t="shared" ref="E1015:AA1015" si="413">E375</f>
        <v>045</v>
      </c>
      <c r="F1015" s="181">
        <f t="shared" si="413"/>
        <v>1182</v>
      </c>
      <c r="G1015" s="181" t="str">
        <f t="shared" si="413"/>
        <v>EQPT</v>
      </c>
      <c r="H1015" s="181">
        <f t="shared" si="413"/>
        <v>23</v>
      </c>
      <c r="I1015" s="181" t="str">
        <f t="shared" si="413"/>
        <v>Water Heater (Train 7)</v>
      </c>
      <c r="J1015" s="181">
        <f t="shared" si="413"/>
        <v>36.731661000000003</v>
      </c>
      <c r="K1015" s="181">
        <f t="shared" si="413"/>
        <v>-107.956407</v>
      </c>
      <c r="L1015" s="181" t="str">
        <f t="shared" si="413"/>
        <v>Val Verde Treatment Plant</v>
      </c>
      <c r="M1015" s="181"/>
      <c r="N1015" s="181">
        <f t="shared" si="413"/>
        <v>27.523439407348601</v>
      </c>
      <c r="O1015" s="181">
        <f t="shared" si="413"/>
        <v>563.15002441406295</v>
      </c>
      <c r="P1015" s="181">
        <f t="shared" si="413"/>
        <v>4.9377598762512198</v>
      </c>
      <c r="Q1015" s="181">
        <f t="shared" si="413"/>
        <v>1.133856</v>
      </c>
      <c r="R1015" s="181" t="str">
        <f t="shared" si="413"/>
        <v>Vertical</v>
      </c>
      <c r="S1015" s="181">
        <f t="shared" si="413"/>
        <v>0</v>
      </c>
      <c r="T1015" s="181">
        <f t="shared" si="413"/>
        <v>1709.064453125</v>
      </c>
      <c r="U1015" s="181" t="str">
        <f t="shared" si="413"/>
        <v>1321</v>
      </c>
      <c r="V1015" s="181" t="str">
        <f t="shared" si="413"/>
        <v>31000404</v>
      </c>
      <c r="W1015" s="360">
        <f t="shared" si="413"/>
        <v>17.808</v>
      </c>
      <c r="X1015" s="355">
        <f t="shared" si="413"/>
        <v>0.72699999999999998</v>
      </c>
      <c r="Y1015" s="355">
        <f t="shared" si="413"/>
        <v>11.266</v>
      </c>
      <c r="Z1015" s="355">
        <f t="shared" si="413"/>
        <v>3.1779999999999999</v>
      </c>
      <c r="AA1015" s="361">
        <f t="shared" si="413"/>
        <v>1.69</v>
      </c>
      <c r="AB1015" s="182"/>
    </row>
    <row r="1016" spans="1:28" s="75" customFormat="1">
      <c r="A1016" s="181" t="str">
        <f t="shared" si="361"/>
        <v>NMED</v>
      </c>
      <c r="B1016" s="366" t="str">
        <f t="shared" si="353"/>
        <v>35</v>
      </c>
      <c r="C1016" s="181" t="str">
        <f t="shared" si="362"/>
        <v>3504502</v>
      </c>
      <c r="D1016" s="181" t="str">
        <f>VLOOKUP(C1016,fips_xref!$A$5:$B$16,2,FALSE)</f>
        <v>San Juan_NonTribal</v>
      </c>
      <c r="E1016" s="181" t="str">
        <f t="shared" ref="E1016:AA1016" si="414">E376</f>
        <v>045</v>
      </c>
      <c r="F1016" s="181">
        <f t="shared" si="414"/>
        <v>1182</v>
      </c>
      <c r="G1016" s="181" t="str">
        <f t="shared" si="414"/>
        <v>EQPT</v>
      </c>
      <c r="H1016" s="181">
        <f t="shared" si="414"/>
        <v>24</v>
      </c>
      <c r="I1016" s="181" t="str">
        <f t="shared" si="414"/>
        <v>Water Heater (Train 7)</v>
      </c>
      <c r="J1016" s="181">
        <f t="shared" si="414"/>
        <v>36.731661000000003</v>
      </c>
      <c r="K1016" s="181">
        <f t="shared" si="414"/>
        <v>-107.956407</v>
      </c>
      <c r="L1016" s="181" t="str">
        <f t="shared" si="414"/>
        <v>Val Verde Treatment Plant</v>
      </c>
      <c r="M1016" s="181"/>
      <c r="N1016" s="181">
        <f t="shared" si="414"/>
        <v>27.523439407348601</v>
      </c>
      <c r="O1016" s="181">
        <f t="shared" si="414"/>
        <v>560.36999511718795</v>
      </c>
      <c r="P1016" s="181">
        <f t="shared" si="414"/>
        <v>4.9377598762512198</v>
      </c>
      <c r="Q1016" s="181">
        <f t="shared" si="414"/>
        <v>1.133856</v>
      </c>
      <c r="R1016" s="181" t="str">
        <f t="shared" si="414"/>
        <v>Vertical</v>
      </c>
      <c r="S1016" s="181">
        <f t="shared" si="414"/>
        <v>0</v>
      </c>
      <c r="T1016" s="181">
        <f t="shared" si="414"/>
        <v>1709.064453125</v>
      </c>
      <c r="U1016" s="181" t="str">
        <f t="shared" si="414"/>
        <v>1321</v>
      </c>
      <c r="V1016" s="181" t="str">
        <f t="shared" si="414"/>
        <v>31000404</v>
      </c>
      <c r="W1016" s="360">
        <f t="shared" si="414"/>
        <v>18.661000000000001</v>
      </c>
      <c r="X1016" s="355">
        <f t="shared" si="414"/>
        <v>0.76200000000000001</v>
      </c>
      <c r="Y1016" s="355">
        <f t="shared" si="414"/>
        <v>11.805999999999999</v>
      </c>
      <c r="Z1016" s="355">
        <f t="shared" si="414"/>
        <v>3.33</v>
      </c>
      <c r="AA1016" s="361">
        <f t="shared" si="414"/>
        <v>1.7709999999999999</v>
      </c>
      <c r="AB1016" s="182"/>
    </row>
    <row r="1017" spans="1:28" s="75" customFormat="1">
      <c r="A1017" s="181" t="str">
        <f t="shared" si="361"/>
        <v>NMED</v>
      </c>
      <c r="B1017" s="366" t="str">
        <f t="shared" si="353"/>
        <v>35</v>
      </c>
      <c r="C1017" s="181" t="str">
        <f t="shared" si="362"/>
        <v>3504502</v>
      </c>
      <c r="D1017" s="181" t="str">
        <f>VLOOKUP(C1017,fips_xref!$A$5:$B$16,2,FALSE)</f>
        <v>San Juan_NonTribal</v>
      </c>
      <c r="E1017" s="181" t="str">
        <f t="shared" ref="E1017:AA1017" si="415">E377</f>
        <v>045</v>
      </c>
      <c r="F1017" s="181">
        <f t="shared" si="415"/>
        <v>1182</v>
      </c>
      <c r="G1017" s="181" t="str">
        <f t="shared" si="415"/>
        <v>EQPT</v>
      </c>
      <c r="H1017" s="181">
        <f t="shared" si="415"/>
        <v>25</v>
      </c>
      <c r="I1017" s="181" t="str">
        <f t="shared" si="415"/>
        <v>Glycol Reboiler (Train 7)</v>
      </c>
      <c r="J1017" s="181">
        <f t="shared" si="415"/>
        <v>36.731661000000003</v>
      </c>
      <c r="K1017" s="181">
        <f t="shared" si="415"/>
        <v>-107.956407</v>
      </c>
      <c r="L1017" s="181" t="str">
        <f t="shared" si="415"/>
        <v>Val Verde Treatment Plant</v>
      </c>
      <c r="M1017" s="181"/>
      <c r="N1017" s="181">
        <f t="shared" si="415"/>
        <v>6.6446399688720703</v>
      </c>
      <c r="O1017" s="181">
        <f t="shared" si="415"/>
        <v>516.47998046875</v>
      </c>
      <c r="P1017" s="181">
        <f t="shared" si="415"/>
        <v>7.1323199272155797</v>
      </c>
      <c r="Q1017" s="181">
        <f t="shared" si="415"/>
        <v>0.35052</v>
      </c>
      <c r="R1017" s="181" t="str">
        <f t="shared" si="415"/>
        <v>Vertical</v>
      </c>
      <c r="S1017" s="181">
        <f t="shared" si="415"/>
        <v>0</v>
      </c>
      <c r="T1017" s="181">
        <f t="shared" si="415"/>
        <v>1709.064453125</v>
      </c>
      <c r="U1017" s="181" t="str">
        <f t="shared" si="415"/>
        <v>1321</v>
      </c>
      <c r="V1017" s="181" t="str">
        <f t="shared" si="415"/>
        <v>31000228</v>
      </c>
      <c r="W1017" s="360">
        <f t="shared" si="415"/>
        <v>2.8860000000000001</v>
      </c>
      <c r="X1017" s="355">
        <f t="shared" si="415"/>
        <v>0</v>
      </c>
      <c r="Y1017" s="355">
        <f t="shared" si="415"/>
        <v>0.41199999999999998</v>
      </c>
      <c r="Z1017" s="355">
        <f t="shared" si="415"/>
        <v>0.222</v>
      </c>
      <c r="AA1017" s="361">
        <f t="shared" si="415"/>
        <v>0.11799999999999999</v>
      </c>
      <c r="AB1017" s="182"/>
    </row>
    <row r="1018" spans="1:28" s="75" customFormat="1">
      <c r="A1018" s="181" t="str">
        <f t="shared" si="361"/>
        <v>NMED</v>
      </c>
      <c r="B1018" s="366" t="str">
        <f t="shared" si="353"/>
        <v>35</v>
      </c>
      <c r="C1018" s="181" t="str">
        <f t="shared" si="362"/>
        <v>3504502</v>
      </c>
      <c r="D1018" s="181" t="str">
        <f>VLOOKUP(C1018,fips_xref!$A$5:$B$16,2,FALSE)</f>
        <v>San Juan_NonTribal</v>
      </c>
      <c r="E1018" s="181" t="str">
        <f t="shared" ref="E1018:AA1018" si="416">E378</f>
        <v>045</v>
      </c>
      <c r="F1018" s="181">
        <f t="shared" si="416"/>
        <v>1182</v>
      </c>
      <c r="G1018" s="181" t="str">
        <f t="shared" si="416"/>
        <v>EQPT</v>
      </c>
      <c r="H1018" s="181">
        <f t="shared" si="416"/>
        <v>27</v>
      </c>
      <c r="I1018" s="181" t="str">
        <f t="shared" si="416"/>
        <v>Glycol Still  (Train 7)</v>
      </c>
      <c r="J1018" s="181">
        <f t="shared" si="416"/>
        <v>36.731661000000003</v>
      </c>
      <c r="K1018" s="181">
        <f t="shared" si="416"/>
        <v>-107.956407</v>
      </c>
      <c r="L1018" s="181" t="str">
        <f t="shared" si="416"/>
        <v>Val Verde Treatment Plant</v>
      </c>
      <c r="M1018" s="181"/>
      <c r="N1018" s="181">
        <f t="shared" si="416"/>
        <v>12.1920003890991</v>
      </c>
      <c r="O1018" s="181">
        <f t="shared" si="416"/>
        <v>374.82000732421898</v>
      </c>
      <c r="P1018" s="181">
        <f t="shared" si="416"/>
        <v>7.0408802032470703</v>
      </c>
      <c r="Q1018" s="181">
        <f t="shared" si="416"/>
        <v>0.14935200000000001</v>
      </c>
      <c r="R1018" s="181" t="str">
        <f t="shared" si="416"/>
        <v>Vertical</v>
      </c>
      <c r="S1018" s="181">
        <f t="shared" si="416"/>
        <v>0</v>
      </c>
      <c r="T1018" s="181">
        <f t="shared" si="416"/>
        <v>1709.064453125</v>
      </c>
      <c r="U1018" s="181" t="str">
        <f t="shared" si="416"/>
        <v>1321</v>
      </c>
      <c r="V1018" s="181" t="str">
        <f t="shared" si="416"/>
        <v>31000227</v>
      </c>
      <c r="W1018" s="360">
        <f t="shared" si="416"/>
        <v>0</v>
      </c>
      <c r="X1018" s="355">
        <f t="shared" si="416"/>
        <v>11.598000000000001</v>
      </c>
      <c r="Y1018" s="355">
        <f t="shared" si="416"/>
        <v>0</v>
      </c>
      <c r="Z1018" s="355">
        <f t="shared" si="416"/>
        <v>0</v>
      </c>
      <c r="AA1018" s="361">
        <f t="shared" si="416"/>
        <v>0</v>
      </c>
      <c r="AB1018" s="182"/>
    </row>
    <row r="1019" spans="1:28" s="75" customFormat="1">
      <c r="A1019" s="181" t="str">
        <f t="shared" si="361"/>
        <v>NMED</v>
      </c>
      <c r="B1019" s="366" t="str">
        <f t="shared" si="353"/>
        <v>35</v>
      </c>
      <c r="C1019" s="181" t="str">
        <f t="shared" si="362"/>
        <v>3504502</v>
      </c>
      <c r="D1019" s="181" t="str">
        <f>VLOOKUP(C1019,fips_xref!$A$5:$B$16,2,FALSE)</f>
        <v>San Juan_NonTribal</v>
      </c>
      <c r="E1019" s="181" t="str">
        <f t="shared" ref="E1019:AA1019" si="417">E379</f>
        <v>045</v>
      </c>
      <c r="F1019" s="181">
        <f t="shared" si="417"/>
        <v>1182</v>
      </c>
      <c r="G1019" s="181" t="str">
        <f t="shared" si="417"/>
        <v>EQPT</v>
      </c>
      <c r="H1019" s="181">
        <f t="shared" si="417"/>
        <v>28</v>
      </c>
      <c r="I1019" s="181" t="str">
        <f t="shared" si="417"/>
        <v>Water Heater (Train 8)</v>
      </c>
      <c r="J1019" s="181">
        <f t="shared" si="417"/>
        <v>36.731661000000003</v>
      </c>
      <c r="K1019" s="181">
        <f t="shared" si="417"/>
        <v>-107.956407</v>
      </c>
      <c r="L1019" s="181" t="str">
        <f t="shared" si="417"/>
        <v>Val Verde Treatment Plant</v>
      </c>
      <c r="M1019" s="181"/>
      <c r="N1019" s="181">
        <f t="shared" si="417"/>
        <v>27.523439407348601</v>
      </c>
      <c r="O1019" s="181">
        <f t="shared" si="417"/>
        <v>595.36999511718795</v>
      </c>
      <c r="P1019" s="181">
        <f t="shared" si="417"/>
        <v>4.9377598762512198</v>
      </c>
      <c r="Q1019" s="181">
        <f t="shared" si="417"/>
        <v>1.133856</v>
      </c>
      <c r="R1019" s="181" t="str">
        <f t="shared" si="417"/>
        <v>Vertical</v>
      </c>
      <c r="S1019" s="181">
        <f t="shared" si="417"/>
        <v>0</v>
      </c>
      <c r="T1019" s="181">
        <f t="shared" si="417"/>
        <v>1709.064453125</v>
      </c>
      <c r="U1019" s="181" t="str">
        <f t="shared" si="417"/>
        <v>1321</v>
      </c>
      <c r="V1019" s="181" t="str">
        <f t="shared" si="417"/>
        <v>31000404</v>
      </c>
      <c r="W1019" s="360">
        <f t="shared" si="417"/>
        <v>19.094000000000001</v>
      </c>
      <c r="X1019" s="355">
        <f t="shared" si="417"/>
        <v>0.77900000000000003</v>
      </c>
      <c r="Y1019" s="355">
        <f t="shared" si="417"/>
        <v>12.08</v>
      </c>
      <c r="Z1019" s="355">
        <f t="shared" si="417"/>
        <v>3.407</v>
      </c>
      <c r="AA1019" s="361">
        <f t="shared" si="417"/>
        <v>1.8120000000000001</v>
      </c>
      <c r="AB1019" s="182"/>
    </row>
    <row r="1020" spans="1:28" s="75" customFormat="1">
      <c r="A1020" s="181" t="str">
        <f t="shared" si="361"/>
        <v>NMED</v>
      </c>
      <c r="B1020" s="366" t="str">
        <f t="shared" si="353"/>
        <v>35</v>
      </c>
      <c r="C1020" s="181" t="str">
        <f t="shared" si="362"/>
        <v>3504502</v>
      </c>
      <c r="D1020" s="181" t="str">
        <f>VLOOKUP(C1020,fips_xref!$A$5:$B$16,2,FALSE)</f>
        <v>San Juan_NonTribal</v>
      </c>
      <c r="E1020" s="181" t="str">
        <f t="shared" ref="E1020:AA1020" si="418">E380</f>
        <v>045</v>
      </c>
      <c r="F1020" s="181">
        <f t="shared" si="418"/>
        <v>1182</v>
      </c>
      <c r="G1020" s="181" t="str">
        <f t="shared" si="418"/>
        <v>EQPT</v>
      </c>
      <c r="H1020" s="181">
        <f t="shared" si="418"/>
        <v>29</v>
      </c>
      <c r="I1020" s="181" t="str">
        <f t="shared" si="418"/>
        <v>Water Heater (Train 8)</v>
      </c>
      <c r="J1020" s="181">
        <f t="shared" si="418"/>
        <v>36.731932999999998</v>
      </c>
      <c r="K1020" s="181">
        <f t="shared" si="418"/>
        <v>-107.954514</v>
      </c>
      <c r="L1020" s="181" t="str">
        <f t="shared" si="418"/>
        <v>Val Verde Treatment Plant</v>
      </c>
      <c r="M1020" s="181"/>
      <c r="N1020" s="181">
        <f t="shared" si="418"/>
        <v>27.523439407348601</v>
      </c>
      <c r="O1020" s="181">
        <f t="shared" si="418"/>
        <v>572.03997802734398</v>
      </c>
      <c r="P1020" s="181">
        <f t="shared" si="418"/>
        <v>4.9377598762512198</v>
      </c>
      <c r="Q1020" s="181">
        <f t="shared" si="418"/>
        <v>1.133856</v>
      </c>
      <c r="R1020" s="181" t="str">
        <f t="shared" si="418"/>
        <v>Vertical</v>
      </c>
      <c r="S1020" s="181">
        <f t="shared" si="418"/>
        <v>0</v>
      </c>
      <c r="T1020" s="181">
        <f t="shared" si="418"/>
        <v>1714.326171875</v>
      </c>
      <c r="U1020" s="181" t="str">
        <f t="shared" si="418"/>
        <v>1321</v>
      </c>
      <c r="V1020" s="181" t="str">
        <f t="shared" si="418"/>
        <v>31000404</v>
      </c>
      <c r="W1020" s="360">
        <f t="shared" si="418"/>
        <v>20.655999999999999</v>
      </c>
      <c r="X1020" s="355">
        <f t="shared" si="418"/>
        <v>0.84299999999999997</v>
      </c>
      <c r="Y1020" s="355">
        <f t="shared" si="418"/>
        <v>13.068</v>
      </c>
      <c r="Z1020" s="355">
        <f t="shared" si="418"/>
        <v>3.6859999999999999</v>
      </c>
      <c r="AA1020" s="361">
        <f t="shared" si="418"/>
        <v>1.96</v>
      </c>
      <c r="AB1020" s="182"/>
    </row>
    <row r="1021" spans="1:28" s="75" customFormat="1">
      <c r="A1021" s="181" t="str">
        <f t="shared" si="361"/>
        <v>NMED</v>
      </c>
      <c r="B1021" s="366" t="str">
        <f t="shared" si="353"/>
        <v>35</v>
      </c>
      <c r="C1021" s="181" t="str">
        <f t="shared" si="362"/>
        <v>3504502</v>
      </c>
      <c r="D1021" s="181" t="str">
        <f>VLOOKUP(C1021,fips_xref!$A$5:$B$16,2,FALSE)</f>
        <v>San Juan_NonTribal</v>
      </c>
      <c r="E1021" s="181" t="str">
        <f t="shared" ref="E1021:AA1021" si="419">E381</f>
        <v>045</v>
      </c>
      <c r="F1021" s="181">
        <f t="shared" si="419"/>
        <v>1182</v>
      </c>
      <c r="G1021" s="181" t="str">
        <f t="shared" si="419"/>
        <v>EQPT</v>
      </c>
      <c r="H1021" s="181">
        <f t="shared" si="419"/>
        <v>30</v>
      </c>
      <c r="I1021" s="181" t="str">
        <f t="shared" si="419"/>
        <v>Glycol Still Vent (Train 8)</v>
      </c>
      <c r="J1021" s="181">
        <f t="shared" si="419"/>
        <v>36.732151999999999</v>
      </c>
      <c r="K1021" s="181">
        <f t="shared" si="419"/>
        <v>-107.954466</v>
      </c>
      <c r="L1021" s="181" t="str">
        <f t="shared" si="419"/>
        <v>Val Verde Treatment Plant</v>
      </c>
      <c r="M1021" s="181"/>
      <c r="N1021" s="181">
        <f t="shared" si="419"/>
        <v>12.1920003890991</v>
      </c>
      <c r="O1021" s="181">
        <f t="shared" si="419"/>
        <v>374.82000732421898</v>
      </c>
      <c r="P1021" s="181">
        <f t="shared" si="419"/>
        <v>7.0408802032470703</v>
      </c>
      <c r="Q1021" s="181">
        <f t="shared" si="419"/>
        <v>0.14935200000000001</v>
      </c>
      <c r="R1021" s="181" t="str">
        <f t="shared" si="419"/>
        <v>Vertical</v>
      </c>
      <c r="S1021" s="181">
        <f t="shared" si="419"/>
        <v>0</v>
      </c>
      <c r="T1021" s="181">
        <f t="shared" si="419"/>
        <v>1714.6064453125</v>
      </c>
      <c r="U1021" s="181" t="str">
        <f t="shared" si="419"/>
        <v>1321</v>
      </c>
      <c r="V1021" s="181" t="str">
        <f t="shared" si="419"/>
        <v>31000227</v>
      </c>
      <c r="W1021" s="360">
        <f t="shared" si="419"/>
        <v>0</v>
      </c>
      <c r="X1021" s="355">
        <f t="shared" si="419"/>
        <v>11.598000000000001</v>
      </c>
      <c r="Y1021" s="355">
        <f t="shared" si="419"/>
        <v>0</v>
      </c>
      <c r="Z1021" s="355">
        <f t="shared" si="419"/>
        <v>0</v>
      </c>
      <c r="AA1021" s="361">
        <f t="shared" si="419"/>
        <v>0</v>
      </c>
      <c r="AB1021" s="182"/>
    </row>
    <row r="1022" spans="1:28" s="75" customFormat="1" ht="26.4">
      <c r="A1022" s="181" t="str">
        <f t="shared" si="361"/>
        <v>NMED</v>
      </c>
      <c r="B1022" s="366" t="str">
        <f t="shared" ref="B1022:B1085" si="420">LEFT(C1022,2)</f>
        <v>35</v>
      </c>
      <c r="C1022" s="181" t="str">
        <f t="shared" si="362"/>
        <v>3504502</v>
      </c>
      <c r="D1022" s="181" t="str">
        <f>VLOOKUP(C1022,fips_xref!$A$5:$B$16,2,FALSE)</f>
        <v>San Juan_NonTribal</v>
      </c>
      <c r="E1022" s="181" t="str">
        <f t="shared" ref="E1022:AA1022" si="421">E382</f>
        <v>045</v>
      </c>
      <c r="F1022" s="181">
        <f t="shared" si="421"/>
        <v>1182</v>
      </c>
      <c r="G1022" s="181" t="str">
        <f t="shared" si="421"/>
        <v>RPNT</v>
      </c>
      <c r="H1022" s="181">
        <f t="shared" si="421"/>
        <v>1</v>
      </c>
      <c r="I1022" s="181" t="str">
        <f t="shared" si="421"/>
        <v>Startup, Shutdown, Maintenance Emissions</v>
      </c>
      <c r="J1022" s="181">
        <f t="shared" si="421"/>
        <v>36.727528</v>
      </c>
      <c r="K1022" s="181">
        <f t="shared" si="421"/>
        <v>-107.95563900000001</v>
      </c>
      <c r="L1022" s="181" t="str">
        <f t="shared" si="421"/>
        <v>Val Verde Treatment Plant</v>
      </c>
      <c r="M1022" s="181"/>
      <c r="N1022" s="181">
        <f t="shared" si="421"/>
        <v>0</v>
      </c>
      <c r="O1022" s="181">
        <f t="shared" si="421"/>
        <v>0</v>
      </c>
      <c r="P1022" s="181">
        <f t="shared" si="421"/>
        <v>0</v>
      </c>
      <c r="Q1022" s="181">
        <f t="shared" si="421"/>
        <v>0</v>
      </c>
      <c r="R1022" s="181">
        <f t="shared" si="421"/>
        <v>0</v>
      </c>
      <c r="S1022" s="181">
        <f t="shared" si="421"/>
        <v>0</v>
      </c>
      <c r="T1022" s="181">
        <f t="shared" si="421"/>
        <v>1698.73278808594</v>
      </c>
      <c r="U1022" s="181" t="str">
        <f t="shared" si="421"/>
        <v>1321</v>
      </c>
      <c r="V1022" s="181" t="str">
        <f t="shared" si="421"/>
        <v>31000299</v>
      </c>
      <c r="W1022" s="360">
        <f t="shared" si="421"/>
        <v>0</v>
      </c>
      <c r="X1022" s="355">
        <f t="shared" si="421"/>
        <v>6.55</v>
      </c>
      <c r="Y1022" s="355">
        <f t="shared" si="421"/>
        <v>0</v>
      </c>
      <c r="Z1022" s="355">
        <f t="shared" si="421"/>
        <v>0</v>
      </c>
      <c r="AA1022" s="361">
        <f t="shared" si="421"/>
        <v>0</v>
      </c>
      <c r="AB1022" s="182"/>
    </row>
    <row r="1023" spans="1:28" s="75" customFormat="1">
      <c r="A1023" s="181" t="str">
        <f t="shared" si="361"/>
        <v>NMED</v>
      </c>
      <c r="B1023" s="366" t="str">
        <f t="shared" si="420"/>
        <v>35</v>
      </c>
      <c r="C1023" s="181" t="str">
        <f t="shared" si="362"/>
        <v>3504502</v>
      </c>
      <c r="D1023" s="181" t="str">
        <f>VLOOKUP(C1023,fips_xref!$A$5:$B$16,2,FALSE)</f>
        <v>San Juan_NonTribal</v>
      </c>
      <c r="E1023" s="181" t="str">
        <f t="shared" ref="E1023:AA1023" si="422">E383</f>
        <v>045</v>
      </c>
      <c r="F1023" s="181">
        <f t="shared" si="422"/>
        <v>1183</v>
      </c>
      <c r="G1023" s="181" t="str">
        <f t="shared" si="422"/>
        <v>EQPT</v>
      </c>
      <c r="H1023" s="181">
        <f t="shared" si="422"/>
        <v>2</v>
      </c>
      <c r="I1023" s="181" t="str">
        <f t="shared" si="422"/>
        <v>White Superior 16SGTB Engine</v>
      </c>
      <c r="J1023" s="181">
        <f t="shared" si="422"/>
        <v>36.794693000000002</v>
      </c>
      <c r="K1023" s="181">
        <f t="shared" si="422"/>
        <v>-107.73310600000001</v>
      </c>
      <c r="L1023" s="181" t="str">
        <f t="shared" si="422"/>
        <v>Pump Canyon Compressor Station</v>
      </c>
      <c r="M1023" s="181"/>
      <c r="N1023" s="181">
        <f t="shared" si="422"/>
        <v>12.8016004562378</v>
      </c>
      <c r="O1023" s="181">
        <f t="shared" si="422"/>
        <v>677.59002685546898</v>
      </c>
      <c r="P1023" s="181">
        <f t="shared" si="422"/>
        <v>54.589679718017599</v>
      </c>
      <c r="Q1023" s="181">
        <f t="shared" si="422"/>
        <v>0.4572</v>
      </c>
      <c r="R1023" s="181" t="str">
        <f t="shared" si="422"/>
        <v>Vertical</v>
      </c>
      <c r="S1023" s="181">
        <f t="shared" si="422"/>
        <v>0</v>
      </c>
      <c r="T1023" s="181">
        <f t="shared" si="422"/>
        <v>1748.90258789063</v>
      </c>
      <c r="U1023" s="181" t="str">
        <f t="shared" si="422"/>
        <v>4922</v>
      </c>
      <c r="V1023" s="181" t="str">
        <f t="shared" si="422"/>
        <v>20200256</v>
      </c>
      <c r="W1023" s="360">
        <f t="shared" si="422"/>
        <v>22.526</v>
      </c>
      <c r="X1023" s="355">
        <f t="shared" si="422"/>
        <v>6.0069999999999997</v>
      </c>
      <c r="Y1023" s="355">
        <f t="shared" si="422"/>
        <v>37.844000000000001</v>
      </c>
      <c r="Z1023" s="355">
        <f t="shared" si="422"/>
        <v>0</v>
      </c>
      <c r="AA1023" s="361">
        <f t="shared" si="422"/>
        <v>0.48299999999999998</v>
      </c>
      <c r="AB1023" s="182"/>
    </row>
    <row r="1024" spans="1:28" s="75" customFormat="1">
      <c r="A1024" s="181" t="str">
        <f t="shared" si="361"/>
        <v>NMED</v>
      </c>
      <c r="B1024" s="366" t="str">
        <f t="shared" si="420"/>
        <v>35</v>
      </c>
      <c r="C1024" s="181" t="str">
        <f t="shared" si="362"/>
        <v>3504502</v>
      </c>
      <c r="D1024" s="181" t="str">
        <f>VLOOKUP(C1024,fips_xref!$A$5:$B$16,2,FALSE)</f>
        <v>San Juan_NonTribal</v>
      </c>
      <c r="E1024" s="181" t="str">
        <f t="shared" ref="E1024:AA1024" si="423">E384</f>
        <v>045</v>
      </c>
      <c r="F1024" s="181">
        <f t="shared" si="423"/>
        <v>1183</v>
      </c>
      <c r="G1024" s="181" t="str">
        <f t="shared" si="423"/>
        <v>EQPT</v>
      </c>
      <c r="H1024" s="181">
        <f t="shared" si="423"/>
        <v>4</v>
      </c>
      <c r="I1024" s="181" t="str">
        <f t="shared" si="423"/>
        <v>White Superior 16SGTB Engine</v>
      </c>
      <c r="J1024" s="181">
        <f t="shared" si="423"/>
        <v>36.794693000000002</v>
      </c>
      <c r="K1024" s="181">
        <f t="shared" si="423"/>
        <v>-107.73310600000001</v>
      </c>
      <c r="L1024" s="181" t="str">
        <f t="shared" si="423"/>
        <v>Pump Canyon Compressor Station</v>
      </c>
      <c r="M1024" s="181"/>
      <c r="N1024" s="181">
        <f t="shared" si="423"/>
        <v>16.062959671020501</v>
      </c>
      <c r="O1024" s="181">
        <f t="shared" si="423"/>
        <v>668.15002441406295</v>
      </c>
      <c r="P1024" s="181">
        <f t="shared" si="423"/>
        <v>34.4424018859863</v>
      </c>
      <c r="Q1024" s="181">
        <f t="shared" si="423"/>
        <v>0.55778399999999995</v>
      </c>
      <c r="R1024" s="181" t="str">
        <f t="shared" si="423"/>
        <v>Vertical</v>
      </c>
      <c r="S1024" s="181">
        <f t="shared" si="423"/>
        <v>0</v>
      </c>
      <c r="T1024" s="181">
        <f t="shared" si="423"/>
        <v>1748.90258789063</v>
      </c>
      <c r="U1024" s="181" t="str">
        <f t="shared" si="423"/>
        <v>4922</v>
      </c>
      <c r="V1024" s="181" t="str">
        <f t="shared" si="423"/>
        <v>20200256</v>
      </c>
      <c r="W1024" s="360">
        <f t="shared" si="423"/>
        <v>33.427999999999997</v>
      </c>
      <c r="X1024" s="355">
        <f t="shared" si="423"/>
        <v>8.9139999999999997</v>
      </c>
      <c r="Y1024" s="355">
        <f t="shared" si="423"/>
        <v>56.158999999999999</v>
      </c>
      <c r="Z1024" s="355">
        <f t="shared" si="423"/>
        <v>0</v>
      </c>
      <c r="AA1024" s="361">
        <f t="shared" si="423"/>
        <v>0.71699999999999997</v>
      </c>
      <c r="AB1024" s="182"/>
    </row>
    <row r="1025" spans="1:28" s="75" customFormat="1">
      <c r="A1025" s="181" t="str">
        <f t="shared" si="361"/>
        <v>NMED</v>
      </c>
      <c r="B1025" s="366" t="str">
        <f t="shared" si="420"/>
        <v>35</v>
      </c>
      <c r="C1025" s="181" t="str">
        <f t="shared" si="362"/>
        <v>3504502</v>
      </c>
      <c r="D1025" s="181" t="str">
        <f>VLOOKUP(C1025,fips_xref!$A$5:$B$16,2,FALSE)</f>
        <v>San Juan_NonTribal</v>
      </c>
      <c r="E1025" s="181" t="str">
        <f t="shared" ref="E1025:AA1025" si="424">E385</f>
        <v>045</v>
      </c>
      <c r="F1025" s="181">
        <f t="shared" si="424"/>
        <v>1183</v>
      </c>
      <c r="G1025" s="181" t="str">
        <f t="shared" si="424"/>
        <v>EQPT</v>
      </c>
      <c r="H1025" s="181">
        <f t="shared" si="424"/>
        <v>5</v>
      </c>
      <c r="I1025" s="181" t="str">
        <f t="shared" si="424"/>
        <v>White Superior 16SGTB Engine</v>
      </c>
      <c r="J1025" s="181">
        <f t="shared" si="424"/>
        <v>36.794693000000002</v>
      </c>
      <c r="K1025" s="181">
        <f t="shared" si="424"/>
        <v>-107.73310600000001</v>
      </c>
      <c r="L1025" s="181" t="str">
        <f t="shared" si="424"/>
        <v>Pump Canyon Compressor Station</v>
      </c>
      <c r="M1025" s="181"/>
      <c r="N1025" s="181">
        <f t="shared" si="424"/>
        <v>12.8016004562378</v>
      </c>
      <c r="O1025" s="181">
        <f t="shared" si="424"/>
        <v>677.59002685546898</v>
      </c>
      <c r="P1025" s="181">
        <f t="shared" si="424"/>
        <v>54.589679718017599</v>
      </c>
      <c r="Q1025" s="181">
        <f t="shared" si="424"/>
        <v>0.4572</v>
      </c>
      <c r="R1025" s="181" t="str">
        <f t="shared" si="424"/>
        <v>Vertical</v>
      </c>
      <c r="S1025" s="181">
        <f t="shared" si="424"/>
        <v>0</v>
      </c>
      <c r="T1025" s="181">
        <f t="shared" si="424"/>
        <v>1748.90258789063</v>
      </c>
      <c r="U1025" s="181" t="str">
        <f t="shared" si="424"/>
        <v>4922</v>
      </c>
      <c r="V1025" s="181" t="str">
        <f t="shared" si="424"/>
        <v>20200256</v>
      </c>
      <c r="W1025" s="360">
        <f t="shared" si="424"/>
        <v>34.470999999999997</v>
      </c>
      <c r="X1025" s="355">
        <f t="shared" si="424"/>
        <v>9.1920000000000002</v>
      </c>
      <c r="Y1025" s="355">
        <f t="shared" si="424"/>
        <v>57.911000000000001</v>
      </c>
      <c r="Z1025" s="355">
        <f t="shared" si="424"/>
        <v>0</v>
      </c>
      <c r="AA1025" s="361">
        <f t="shared" si="424"/>
        <v>0.73899999999999999</v>
      </c>
      <c r="AB1025" s="182"/>
    </row>
    <row r="1026" spans="1:28" s="75" customFormat="1">
      <c r="A1026" s="181" t="str">
        <f t="shared" si="361"/>
        <v>NMED</v>
      </c>
      <c r="B1026" s="366" t="str">
        <f t="shared" si="420"/>
        <v>35</v>
      </c>
      <c r="C1026" s="181" t="str">
        <f t="shared" si="362"/>
        <v>3504502</v>
      </c>
      <c r="D1026" s="181" t="str">
        <f>VLOOKUP(C1026,fips_xref!$A$5:$B$16,2,FALSE)</f>
        <v>San Juan_NonTribal</v>
      </c>
      <c r="E1026" s="181" t="str">
        <f t="shared" ref="E1026:AA1026" si="425">E386</f>
        <v>045</v>
      </c>
      <c r="F1026" s="181">
        <f t="shared" si="425"/>
        <v>1183</v>
      </c>
      <c r="G1026" s="181" t="str">
        <f t="shared" si="425"/>
        <v>EQPT</v>
      </c>
      <c r="H1026" s="181">
        <f t="shared" si="425"/>
        <v>6</v>
      </c>
      <c r="I1026" s="181" t="str">
        <f t="shared" si="425"/>
        <v>White Superior 16SGTB Engine</v>
      </c>
      <c r="J1026" s="181">
        <f t="shared" si="425"/>
        <v>36.794693000000002</v>
      </c>
      <c r="K1026" s="181">
        <f t="shared" si="425"/>
        <v>-107.73310600000001</v>
      </c>
      <c r="L1026" s="181" t="str">
        <f t="shared" si="425"/>
        <v>Pump Canyon Compressor Station</v>
      </c>
      <c r="M1026" s="181"/>
      <c r="N1026" s="181">
        <f t="shared" si="425"/>
        <v>12.8016004562378</v>
      </c>
      <c r="O1026" s="181">
        <f t="shared" si="425"/>
        <v>677.59002685546898</v>
      </c>
      <c r="P1026" s="181">
        <f t="shared" si="425"/>
        <v>54.589679718017599</v>
      </c>
      <c r="Q1026" s="181">
        <f t="shared" si="425"/>
        <v>0.4572</v>
      </c>
      <c r="R1026" s="181" t="str">
        <f t="shared" si="425"/>
        <v>Vertical</v>
      </c>
      <c r="S1026" s="181">
        <f t="shared" si="425"/>
        <v>0</v>
      </c>
      <c r="T1026" s="181">
        <f t="shared" si="425"/>
        <v>1748.90258789063</v>
      </c>
      <c r="U1026" s="181" t="str">
        <f t="shared" si="425"/>
        <v>4922</v>
      </c>
      <c r="V1026" s="181" t="str">
        <f t="shared" si="425"/>
        <v>20200256</v>
      </c>
      <c r="W1026" s="360">
        <f t="shared" si="425"/>
        <v>24.59</v>
      </c>
      <c r="X1026" s="355">
        <f t="shared" si="425"/>
        <v>6.5570000000000004</v>
      </c>
      <c r="Y1026" s="355">
        <f t="shared" si="425"/>
        <v>41.311</v>
      </c>
      <c r="Z1026" s="355">
        <f t="shared" si="425"/>
        <v>0</v>
      </c>
      <c r="AA1026" s="361">
        <f t="shared" si="425"/>
        <v>0.52700000000000002</v>
      </c>
      <c r="AB1026" s="182"/>
    </row>
    <row r="1027" spans="1:28" s="75" customFormat="1" ht="26.4">
      <c r="A1027" s="181" t="str">
        <f t="shared" si="361"/>
        <v>NMED</v>
      </c>
      <c r="B1027" s="366" t="str">
        <f t="shared" si="420"/>
        <v>35</v>
      </c>
      <c r="C1027" s="181" t="str">
        <f t="shared" si="362"/>
        <v>3504502</v>
      </c>
      <c r="D1027" s="181" t="str">
        <f>VLOOKUP(C1027,fips_xref!$A$5:$B$16,2,FALSE)</f>
        <v>San Juan_NonTribal</v>
      </c>
      <c r="E1027" s="181" t="str">
        <f t="shared" ref="E1027:AA1027" si="426">E387</f>
        <v>045</v>
      </c>
      <c r="F1027" s="181">
        <f t="shared" si="426"/>
        <v>1183</v>
      </c>
      <c r="G1027" s="181" t="str">
        <f t="shared" si="426"/>
        <v>RPNT</v>
      </c>
      <c r="H1027" s="181">
        <f t="shared" si="426"/>
        <v>2</v>
      </c>
      <c r="I1027" s="181" t="str">
        <f t="shared" si="426"/>
        <v>Start Up Shut Down and Maintenance</v>
      </c>
      <c r="J1027" s="181">
        <f t="shared" si="426"/>
        <v>36.794722</v>
      </c>
      <c r="K1027" s="181">
        <f t="shared" si="426"/>
        <v>-107.733333</v>
      </c>
      <c r="L1027" s="181" t="str">
        <f t="shared" si="426"/>
        <v>Pump Canyon Compressor Station</v>
      </c>
      <c r="M1027" s="181"/>
      <c r="N1027" s="181">
        <f t="shared" si="426"/>
        <v>0</v>
      </c>
      <c r="O1027" s="181">
        <f t="shared" si="426"/>
        <v>0</v>
      </c>
      <c r="P1027" s="181">
        <f t="shared" si="426"/>
        <v>0</v>
      </c>
      <c r="Q1027" s="181">
        <f t="shared" si="426"/>
        <v>0</v>
      </c>
      <c r="R1027" s="181">
        <f t="shared" si="426"/>
        <v>0</v>
      </c>
      <c r="S1027" s="181">
        <f t="shared" si="426"/>
        <v>0</v>
      </c>
      <c r="T1027" s="181">
        <f t="shared" si="426"/>
        <v>1748.19274902344</v>
      </c>
      <c r="U1027" s="181" t="str">
        <f t="shared" si="426"/>
        <v>4922</v>
      </c>
      <c r="V1027" s="181" t="str">
        <f t="shared" si="426"/>
        <v>31000299</v>
      </c>
      <c r="W1027" s="360">
        <f t="shared" si="426"/>
        <v>0</v>
      </c>
      <c r="X1027" s="355">
        <f t="shared" si="426"/>
        <v>0.56999999999999995</v>
      </c>
      <c r="Y1027" s="355">
        <f t="shared" si="426"/>
        <v>0</v>
      </c>
      <c r="Z1027" s="355">
        <f t="shared" si="426"/>
        <v>0</v>
      </c>
      <c r="AA1027" s="361">
        <f t="shared" si="426"/>
        <v>0</v>
      </c>
      <c r="AB1027" s="182"/>
    </row>
    <row r="1028" spans="1:28" s="75" customFormat="1">
      <c r="A1028" s="181" t="str">
        <f t="shared" si="361"/>
        <v>NMED</v>
      </c>
      <c r="B1028" s="366" t="str">
        <f t="shared" si="420"/>
        <v>35</v>
      </c>
      <c r="C1028" s="181" t="str">
        <f t="shared" si="362"/>
        <v>3504502</v>
      </c>
      <c r="D1028" s="181" t="str">
        <f>VLOOKUP(C1028,fips_xref!$A$5:$B$16,2,FALSE)</f>
        <v>San Juan_NonTribal</v>
      </c>
      <c r="E1028" s="181" t="str">
        <f t="shared" ref="E1028:AA1028" si="427">E388</f>
        <v>045</v>
      </c>
      <c r="F1028" s="181">
        <f t="shared" si="427"/>
        <v>1189</v>
      </c>
      <c r="G1028" s="181" t="str">
        <f t="shared" si="427"/>
        <v>AREA</v>
      </c>
      <c r="H1028" s="181">
        <f t="shared" si="427"/>
        <v>1</v>
      </c>
      <c r="I1028" s="181" t="str">
        <f t="shared" si="427"/>
        <v>Truck Loading</v>
      </c>
      <c r="J1028" s="181">
        <f t="shared" si="427"/>
        <v>36.690556000000001</v>
      </c>
      <c r="K1028" s="181">
        <f t="shared" si="427"/>
        <v>-107.97833300000001</v>
      </c>
      <c r="L1028" s="181" t="str">
        <f t="shared" si="427"/>
        <v>Chaco Compressor Station</v>
      </c>
      <c r="M1028" s="181"/>
      <c r="N1028" s="181">
        <f t="shared" si="427"/>
        <v>0</v>
      </c>
      <c r="O1028" s="181">
        <f t="shared" si="427"/>
        <v>0</v>
      </c>
      <c r="P1028" s="181">
        <f t="shared" si="427"/>
        <v>0</v>
      </c>
      <c r="Q1028" s="181">
        <f t="shared" si="427"/>
        <v>0</v>
      </c>
      <c r="R1028" s="181">
        <f t="shared" si="427"/>
        <v>0</v>
      </c>
      <c r="S1028" s="181">
        <f t="shared" si="427"/>
        <v>0</v>
      </c>
      <c r="T1028" s="181">
        <f t="shared" si="427"/>
        <v>1695.86975097656</v>
      </c>
      <c r="U1028" s="181" t="str">
        <f t="shared" si="427"/>
        <v>1389</v>
      </c>
      <c r="V1028" s="181" t="str">
        <f t="shared" si="427"/>
        <v>31088811</v>
      </c>
      <c r="W1028" s="360">
        <f t="shared" si="427"/>
        <v>0</v>
      </c>
      <c r="X1028" s="355">
        <f t="shared" si="427"/>
        <v>3.1</v>
      </c>
      <c r="Y1028" s="355">
        <f t="shared" si="427"/>
        <v>0</v>
      </c>
      <c r="Z1028" s="355">
        <f t="shared" si="427"/>
        <v>0</v>
      </c>
      <c r="AA1028" s="361">
        <f t="shared" si="427"/>
        <v>0</v>
      </c>
      <c r="AB1028" s="182"/>
    </row>
    <row r="1029" spans="1:28" s="75" customFormat="1">
      <c r="A1029" s="181" t="str">
        <f t="shared" ref="A1029:A1092" si="428">A389</f>
        <v>NMED</v>
      </c>
      <c r="B1029" s="366" t="str">
        <f t="shared" si="420"/>
        <v>35</v>
      </c>
      <c r="C1029" s="181" t="str">
        <f t="shared" ref="C1029:C1092" si="429">C389&amp;"02"</f>
        <v>3504502</v>
      </c>
      <c r="D1029" s="181" t="str">
        <f>VLOOKUP(C1029,fips_xref!$A$5:$B$16,2,FALSE)</f>
        <v>San Juan_NonTribal</v>
      </c>
      <c r="E1029" s="181" t="str">
        <f t="shared" ref="E1029:AA1029" si="430">E389</f>
        <v>045</v>
      </c>
      <c r="F1029" s="181">
        <f t="shared" si="430"/>
        <v>1189</v>
      </c>
      <c r="G1029" s="181" t="str">
        <f t="shared" si="430"/>
        <v>EQPT</v>
      </c>
      <c r="H1029" s="181">
        <f t="shared" si="430"/>
        <v>1</v>
      </c>
      <c r="I1029" s="181" t="str">
        <f t="shared" si="430"/>
        <v>Solar Saturn Turbine 1001</v>
      </c>
      <c r="J1029" s="181">
        <f t="shared" si="430"/>
        <v>36.690389000000003</v>
      </c>
      <c r="K1029" s="181">
        <f t="shared" si="430"/>
        <v>-107.978106</v>
      </c>
      <c r="L1029" s="181" t="str">
        <f t="shared" si="430"/>
        <v>Chaco Compressor Station</v>
      </c>
      <c r="M1029" s="181"/>
      <c r="N1029" s="181">
        <f t="shared" si="430"/>
        <v>6.7055997848510698</v>
      </c>
      <c r="O1029" s="181">
        <f t="shared" si="430"/>
        <v>722.03997802734398</v>
      </c>
      <c r="P1029" s="181">
        <f t="shared" si="430"/>
        <v>83.819999694824205</v>
      </c>
      <c r="Q1029" s="181">
        <f t="shared" si="430"/>
        <v>0.4572</v>
      </c>
      <c r="R1029" s="181" t="str">
        <f t="shared" si="430"/>
        <v>Vertical</v>
      </c>
      <c r="S1029" s="181">
        <f t="shared" si="430"/>
        <v>0</v>
      </c>
      <c r="T1029" s="181">
        <f t="shared" si="430"/>
        <v>1697.41223144531</v>
      </c>
      <c r="U1029" s="181" t="str">
        <f t="shared" si="430"/>
        <v>1389</v>
      </c>
      <c r="V1029" s="181" t="str">
        <f t="shared" si="430"/>
        <v>20200201</v>
      </c>
      <c r="W1029" s="360">
        <f t="shared" si="430"/>
        <v>4.3</v>
      </c>
      <c r="X1029" s="355">
        <f t="shared" si="430"/>
        <v>0.1</v>
      </c>
      <c r="Y1029" s="355">
        <f t="shared" si="430"/>
        <v>4.5</v>
      </c>
      <c r="Z1029" s="355">
        <f t="shared" si="430"/>
        <v>0.1</v>
      </c>
      <c r="AA1029" s="361">
        <f t="shared" si="430"/>
        <v>0.1</v>
      </c>
      <c r="AB1029" s="182"/>
    </row>
    <row r="1030" spans="1:28" s="75" customFormat="1">
      <c r="A1030" s="181" t="str">
        <f t="shared" si="428"/>
        <v>NMED</v>
      </c>
      <c r="B1030" s="366" t="str">
        <f t="shared" si="420"/>
        <v>35</v>
      </c>
      <c r="C1030" s="181" t="str">
        <f t="shared" si="429"/>
        <v>3504502</v>
      </c>
      <c r="D1030" s="181" t="str">
        <f>VLOOKUP(C1030,fips_xref!$A$5:$B$16,2,FALSE)</f>
        <v>San Juan_NonTribal</v>
      </c>
      <c r="E1030" s="181" t="str">
        <f t="shared" ref="E1030:AA1030" si="431">E390</f>
        <v>045</v>
      </c>
      <c r="F1030" s="181">
        <f t="shared" si="431"/>
        <v>1189</v>
      </c>
      <c r="G1030" s="181" t="str">
        <f t="shared" si="431"/>
        <v>EQPT</v>
      </c>
      <c r="H1030" s="181">
        <f t="shared" si="431"/>
        <v>2</v>
      </c>
      <c r="I1030" s="181" t="str">
        <f t="shared" si="431"/>
        <v>Solar Saturn Turbine 1001</v>
      </c>
      <c r="J1030" s="181">
        <f t="shared" si="431"/>
        <v>36.690389000000003</v>
      </c>
      <c r="K1030" s="181">
        <f t="shared" si="431"/>
        <v>-107.978106</v>
      </c>
      <c r="L1030" s="181" t="str">
        <f t="shared" si="431"/>
        <v>Chaco Compressor Station</v>
      </c>
      <c r="M1030" s="181"/>
      <c r="N1030" s="181">
        <f t="shared" si="431"/>
        <v>6.7055997848510698</v>
      </c>
      <c r="O1030" s="181">
        <f t="shared" si="431"/>
        <v>710.36999511718795</v>
      </c>
      <c r="P1030" s="181">
        <f t="shared" si="431"/>
        <v>83.819999694824205</v>
      </c>
      <c r="Q1030" s="181">
        <f t="shared" si="431"/>
        <v>0.4572</v>
      </c>
      <c r="R1030" s="181" t="str">
        <f t="shared" si="431"/>
        <v>Vertical</v>
      </c>
      <c r="S1030" s="181">
        <f t="shared" si="431"/>
        <v>0</v>
      </c>
      <c r="T1030" s="181">
        <f t="shared" si="431"/>
        <v>1697.41223144531</v>
      </c>
      <c r="U1030" s="181" t="str">
        <f t="shared" si="431"/>
        <v>1389</v>
      </c>
      <c r="V1030" s="181" t="str">
        <f t="shared" si="431"/>
        <v>20200201</v>
      </c>
      <c r="W1030" s="360">
        <f t="shared" si="431"/>
        <v>7.2</v>
      </c>
      <c r="X1030" s="355">
        <f t="shared" si="431"/>
        <v>0.2</v>
      </c>
      <c r="Y1030" s="355">
        <f t="shared" si="431"/>
        <v>7.7</v>
      </c>
      <c r="Z1030" s="355">
        <f t="shared" si="431"/>
        <v>0.1</v>
      </c>
      <c r="AA1030" s="361">
        <f t="shared" si="431"/>
        <v>0.2</v>
      </c>
      <c r="AB1030" s="182"/>
    </row>
    <row r="1031" spans="1:28" s="75" customFormat="1">
      <c r="A1031" s="181" t="str">
        <f t="shared" si="428"/>
        <v>NMED</v>
      </c>
      <c r="B1031" s="366" t="str">
        <f t="shared" si="420"/>
        <v>35</v>
      </c>
      <c r="C1031" s="181" t="str">
        <f t="shared" si="429"/>
        <v>3504502</v>
      </c>
      <c r="D1031" s="181" t="str">
        <f>VLOOKUP(C1031,fips_xref!$A$5:$B$16,2,FALSE)</f>
        <v>San Juan_NonTribal</v>
      </c>
      <c r="E1031" s="181" t="str">
        <f t="shared" ref="E1031:AA1031" si="432">E391</f>
        <v>045</v>
      </c>
      <c r="F1031" s="181">
        <f t="shared" si="432"/>
        <v>1189</v>
      </c>
      <c r="G1031" s="181" t="str">
        <f t="shared" si="432"/>
        <v>EQPT</v>
      </c>
      <c r="H1031" s="181">
        <f t="shared" si="432"/>
        <v>3</v>
      </c>
      <c r="I1031" s="181" t="str">
        <f t="shared" si="432"/>
        <v>Solar Saturn Turbine 1200</v>
      </c>
      <c r="J1031" s="181">
        <f t="shared" si="432"/>
        <v>36.690389000000003</v>
      </c>
      <c r="K1031" s="181">
        <f t="shared" si="432"/>
        <v>-107.978106</v>
      </c>
      <c r="L1031" s="181" t="str">
        <f t="shared" si="432"/>
        <v>Chaco Compressor Station</v>
      </c>
      <c r="M1031" s="181"/>
      <c r="N1031" s="181">
        <f t="shared" si="432"/>
        <v>6.7055997848510698</v>
      </c>
      <c r="O1031" s="181">
        <f t="shared" si="432"/>
        <v>696.47998046875</v>
      </c>
      <c r="P1031" s="181">
        <f t="shared" si="432"/>
        <v>83.819999694824205</v>
      </c>
      <c r="Q1031" s="181">
        <f t="shared" si="432"/>
        <v>0.4572</v>
      </c>
      <c r="R1031" s="181" t="str">
        <f t="shared" si="432"/>
        <v>Vertical</v>
      </c>
      <c r="S1031" s="181">
        <f t="shared" si="432"/>
        <v>0</v>
      </c>
      <c r="T1031" s="181">
        <f t="shared" si="432"/>
        <v>1697.41223144531</v>
      </c>
      <c r="U1031" s="181" t="str">
        <f t="shared" si="432"/>
        <v>1389</v>
      </c>
      <c r="V1031" s="181" t="str">
        <f t="shared" si="432"/>
        <v>20200201</v>
      </c>
      <c r="W1031" s="360">
        <f t="shared" si="432"/>
        <v>12.3</v>
      </c>
      <c r="X1031" s="355">
        <f t="shared" si="432"/>
        <v>0.4</v>
      </c>
      <c r="Y1031" s="355">
        <f t="shared" si="432"/>
        <v>13</v>
      </c>
      <c r="Z1031" s="355">
        <f t="shared" si="432"/>
        <v>0.2</v>
      </c>
      <c r="AA1031" s="361">
        <f t="shared" si="432"/>
        <v>0.4</v>
      </c>
      <c r="AB1031" s="182"/>
    </row>
    <row r="1032" spans="1:28" s="75" customFormat="1">
      <c r="A1032" s="181" t="str">
        <f t="shared" si="428"/>
        <v>NMED</v>
      </c>
      <c r="B1032" s="366" t="str">
        <f t="shared" si="420"/>
        <v>35</v>
      </c>
      <c r="C1032" s="181" t="str">
        <f t="shared" si="429"/>
        <v>3504502</v>
      </c>
      <c r="D1032" s="181" t="str">
        <f>VLOOKUP(C1032,fips_xref!$A$5:$B$16,2,FALSE)</f>
        <v>San Juan_NonTribal</v>
      </c>
      <c r="E1032" s="181" t="str">
        <f t="shared" ref="E1032:AA1032" si="433">E392</f>
        <v>045</v>
      </c>
      <c r="F1032" s="181">
        <f t="shared" si="433"/>
        <v>1189</v>
      </c>
      <c r="G1032" s="181" t="str">
        <f t="shared" si="433"/>
        <v>EQPT</v>
      </c>
      <c r="H1032" s="181">
        <f t="shared" si="433"/>
        <v>4</v>
      </c>
      <c r="I1032" s="181" t="str">
        <f t="shared" si="433"/>
        <v>Solar Centaur Turbine 3830</v>
      </c>
      <c r="J1032" s="181">
        <f t="shared" si="433"/>
        <v>36.690389000000003</v>
      </c>
      <c r="K1032" s="181">
        <f t="shared" si="433"/>
        <v>-107.978106</v>
      </c>
      <c r="L1032" s="181" t="str">
        <f t="shared" si="433"/>
        <v>Chaco Compressor Station</v>
      </c>
      <c r="M1032" s="181"/>
      <c r="N1032" s="181">
        <f t="shared" si="433"/>
        <v>6.7055997848510698</v>
      </c>
      <c r="O1032" s="181">
        <f t="shared" si="433"/>
        <v>713.15002441406295</v>
      </c>
      <c r="P1032" s="181">
        <f t="shared" si="433"/>
        <v>85.6488037109375</v>
      </c>
      <c r="Q1032" s="181">
        <f t="shared" si="433"/>
        <v>0.76200000000000001</v>
      </c>
      <c r="R1032" s="181" t="str">
        <f t="shared" si="433"/>
        <v>Vertical</v>
      </c>
      <c r="S1032" s="181">
        <f t="shared" si="433"/>
        <v>0</v>
      </c>
      <c r="T1032" s="181">
        <f t="shared" si="433"/>
        <v>1697.41223144531</v>
      </c>
      <c r="U1032" s="181" t="str">
        <f t="shared" si="433"/>
        <v>1389</v>
      </c>
      <c r="V1032" s="181" t="str">
        <f t="shared" si="433"/>
        <v>20200201</v>
      </c>
      <c r="W1032" s="360">
        <f t="shared" si="433"/>
        <v>72.099999999999994</v>
      </c>
      <c r="X1032" s="355">
        <f t="shared" si="433"/>
        <v>2.2000000000000002</v>
      </c>
      <c r="Y1032" s="355">
        <f t="shared" si="433"/>
        <v>18.100000000000001</v>
      </c>
      <c r="Z1032" s="355">
        <f t="shared" si="433"/>
        <v>0.6</v>
      </c>
      <c r="AA1032" s="361">
        <f t="shared" si="433"/>
        <v>1.1000000000000001</v>
      </c>
      <c r="AB1032" s="182"/>
    </row>
    <row r="1033" spans="1:28" s="75" customFormat="1">
      <c r="A1033" s="181" t="str">
        <f t="shared" si="428"/>
        <v>NMED</v>
      </c>
      <c r="B1033" s="366" t="str">
        <f t="shared" si="420"/>
        <v>35</v>
      </c>
      <c r="C1033" s="181" t="str">
        <f t="shared" si="429"/>
        <v>3504502</v>
      </c>
      <c r="D1033" s="181" t="str">
        <f>VLOOKUP(C1033,fips_xref!$A$5:$B$16,2,FALSE)</f>
        <v>San Juan_NonTribal</v>
      </c>
      <c r="E1033" s="181" t="str">
        <f t="shared" ref="E1033:AA1033" si="434">E393</f>
        <v>045</v>
      </c>
      <c r="F1033" s="181">
        <f t="shared" si="434"/>
        <v>1189</v>
      </c>
      <c r="G1033" s="181" t="str">
        <f t="shared" si="434"/>
        <v>EQPT</v>
      </c>
      <c r="H1033" s="181">
        <f t="shared" si="434"/>
        <v>6</v>
      </c>
      <c r="I1033" s="181" t="str">
        <f t="shared" si="434"/>
        <v>Condensate Tank</v>
      </c>
      <c r="J1033" s="181">
        <f t="shared" si="434"/>
        <v>36.690556000000001</v>
      </c>
      <c r="K1033" s="181">
        <f t="shared" si="434"/>
        <v>-107.97833300000001</v>
      </c>
      <c r="L1033" s="181" t="str">
        <f t="shared" si="434"/>
        <v>Chaco Compressor Station</v>
      </c>
      <c r="M1033" s="181"/>
      <c r="N1033" s="181">
        <f t="shared" si="434"/>
        <v>0</v>
      </c>
      <c r="O1033" s="181">
        <f t="shared" si="434"/>
        <v>0</v>
      </c>
      <c r="P1033" s="181">
        <f t="shared" si="434"/>
        <v>0</v>
      </c>
      <c r="Q1033" s="181">
        <f t="shared" si="434"/>
        <v>0</v>
      </c>
      <c r="R1033" s="181">
        <f t="shared" si="434"/>
        <v>0</v>
      </c>
      <c r="S1033" s="181">
        <f t="shared" si="434"/>
        <v>0</v>
      </c>
      <c r="T1033" s="181">
        <f t="shared" si="434"/>
        <v>1695.86975097656</v>
      </c>
      <c r="U1033" s="181" t="str">
        <f t="shared" si="434"/>
        <v>1389</v>
      </c>
      <c r="V1033" s="181" t="str">
        <f t="shared" si="434"/>
        <v>40400311</v>
      </c>
      <c r="W1033" s="360">
        <f t="shared" si="434"/>
        <v>0</v>
      </c>
      <c r="X1033" s="355">
        <f t="shared" si="434"/>
        <v>8.3000000000000007</v>
      </c>
      <c r="Y1033" s="355">
        <f t="shared" si="434"/>
        <v>0</v>
      </c>
      <c r="Z1033" s="355">
        <f t="shared" si="434"/>
        <v>0</v>
      </c>
      <c r="AA1033" s="361">
        <f t="shared" si="434"/>
        <v>0</v>
      </c>
      <c r="AB1033" s="182"/>
    </row>
    <row r="1034" spans="1:28" s="75" customFormat="1">
      <c r="A1034" s="181" t="str">
        <f t="shared" si="428"/>
        <v>NMED</v>
      </c>
      <c r="B1034" s="366" t="str">
        <f t="shared" si="420"/>
        <v>35</v>
      </c>
      <c r="C1034" s="181" t="str">
        <f t="shared" si="429"/>
        <v>3504502</v>
      </c>
      <c r="D1034" s="181" t="str">
        <f>VLOOKUP(C1034,fips_xref!$A$5:$B$16,2,FALSE)</f>
        <v>San Juan_NonTribal</v>
      </c>
      <c r="E1034" s="181" t="str">
        <f t="shared" ref="E1034:AA1034" si="435">E394</f>
        <v>045</v>
      </c>
      <c r="F1034" s="181">
        <f t="shared" si="435"/>
        <v>1189</v>
      </c>
      <c r="G1034" s="181" t="str">
        <f t="shared" si="435"/>
        <v>EQPT</v>
      </c>
      <c r="H1034" s="181">
        <f t="shared" si="435"/>
        <v>7</v>
      </c>
      <c r="I1034" s="181" t="str">
        <f t="shared" si="435"/>
        <v>Condensate Tank</v>
      </c>
      <c r="J1034" s="181">
        <f t="shared" si="435"/>
        <v>36.690556000000001</v>
      </c>
      <c r="K1034" s="181">
        <f t="shared" si="435"/>
        <v>-107.97833300000001</v>
      </c>
      <c r="L1034" s="181" t="str">
        <f t="shared" si="435"/>
        <v>Chaco Compressor Station</v>
      </c>
      <c r="M1034" s="181"/>
      <c r="N1034" s="181">
        <f t="shared" si="435"/>
        <v>0</v>
      </c>
      <c r="O1034" s="181">
        <f t="shared" si="435"/>
        <v>0</v>
      </c>
      <c r="P1034" s="181">
        <f t="shared" si="435"/>
        <v>0</v>
      </c>
      <c r="Q1034" s="181">
        <f t="shared" si="435"/>
        <v>0</v>
      </c>
      <c r="R1034" s="181">
        <f t="shared" si="435"/>
        <v>0</v>
      </c>
      <c r="S1034" s="181">
        <f t="shared" si="435"/>
        <v>0</v>
      </c>
      <c r="T1034" s="181">
        <f t="shared" si="435"/>
        <v>1695.86975097656</v>
      </c>
      <c r="U1034" s="181" t="str">
        <f t="shared" si="435"/>
        <v>1389</v>
      </c>
      <c r="V1034" s="181" t="str">
        <f t="shared" si="435"/>
        <v>40400311</v>
      </c>
      <c r="W1034" s="360">
        <f t="shared" si="435"/>
        <v>0</v>
      </c>
      <c r="X1034" s="355">
        <f t="shared" si="435"/>
        <v>8.3000000000000007</v>
      </c>
      <c r="Y1034" s="355">
        <f t="shared" si="435"/>
        <v>0</v>
      </c>
      <c r="Z1034" s="355">
        <f t="shared" si="435"/>
        <v>0</v>
      </c>
      <c r="AA1034" s="361">
        <f t="shared" si="435"/>
        <v>0</v>
      </c>
      <c r="AB1034" s="182"/>
    </row>
    <row r="1035" spans="1:28" s="75" customFormat="1">
      <c r="A1035" s="181" t="str">
        <f t="shared" si="428"/>
        <v>NMED</v>
      </c>
      <c r="B1035" s="366" t="str">
        <f t="shared" si="420"/>
        <v>35</v>
      </c>
      <c r="C1035" s="181" t="str">
        <f t="shared" si="429"/>
        <v>3504502</v>
      </c>
      <c r="D1035" s="181" t="str">
        <f>VLOOKUP(C1035,fips_xref!$A$5:$B$16,2,FALSE)</f>
        <v>San Juan_NonTribal</v>
      </c>
      <c r="E1035" s="181" t="str">
        <f t="shared" ref="E1035:AA1035" si="436">E395</f>
        <v>045</v>
      </c>
      <c r="F1035" s="181">
        <f t="shared" si="436"/>
        <v>1191</v>
      </c>
      <c r="G1035" s="181" t="str">
        <f t="shared" si="436"/>
        <v>EQPT</v>
      </c>
      <c r="H1035" s="181">
        <f t="shared" si="436"/>
        <v>10</v>
      </c>
      <c r="I1035" s="181" t="str">
        <f t="shared" si="436"/>
        <v>Solar Saturn Gas Turbine</v>
      </c>
      <c r="J1035" s="181">
        <f t="shared" si="436"/>
        <v>36.834167000000001</v>
      </c>
      <c r="K1035" s="181">
        <f t="shared" si="436"/>
        <v>-108.09777800000001</v>
      </c>
      <c r="L1035" s="181" t="str">
        <f t="shared" si="436"/>
        <v>Thompson Compressor Station</v>
      </c>
      <c r="M1035" s="181"/>
      <c r="N1035" s="181">
        <f t="shared" si="436"/>
        <v>13.7159996032715</v>
      </c>
      <c r="O1035" s="181">
        <f t="shared" si="436"/>
        <v>728.71002197265602</v>
      </c>
      <c r="P1035" s="181">
        <f t="shared" si="436"/>
        <v>71.627998352050795</v>
      </c>
      <c r="Q1035" s="181">
        <f t="shared" si="436"/>
        <v>0.50901600000000002</v>
      </c>
      <c r="R1035" s="181" t="str">
        <f t="shared" si="436"/>
        <v>Vertical</v>
      </c>
      <c r="S1035" s="181">
        <f t="shared" si="436"/>
        <v>0</v>
      </c>
      <c r="T1035" s="181">
        <f t="shared" si="436"/>
        <v>1768.07177734375</v>
      </c>
      <c r="U1035" s="181" t="str">
        <f t="shared" si="436"/>
        <v>1389</v>
      </c>
      <c r="V1035" s="181" t="str">
        <f t="shared" si="436"/>
        <v>20200201</v>
      </c>
      <c r="W1035" s="360">
        <f t="shared" si="436"/>
        <v>0</v>
      </c>
      <c r="X1035" s="355">
        <f t="shared" si="436"/>
        <v>0</v>
      </c>
      <c r="Y1035" s="355">
        <f t="shared" si="436"/>
        <v>0.1</v>
      </c>
      <c r="Z1035" s="355">
        <f t="shared" si="436"/>
        <v>0</v>
      </c>
      <c r="AA1035" s="361">
        <f t="shared" si="436"/>
        <v>0</v>
      </c>
      <c r="AB1035" s="182"/>
    </row>
    <row r="1036" spans="1:28" s="75" customFormat="1">
      <c r="A1036" s="181" t="str">
        <f t="shared" si="428"/>
        <v>NMED</v>
      </c>
      <c r="B1036" s="366" t="str">
        <f t="shared" si="420"/>
        <v>35</v>
      </c>
      <c r="C1036" s="181" t="str">
        <f t="shared" si="429"/>
        <v>3504502</v>
      </c>
      <c r="D1036" s="181" t="str">
        <f>VLOOKUP(C1036,fips_xref!$A$5:$B$16,2,FALSE)</f>
        <v>San Juan_NonTribal</v>
      </c>
      <c r="E1036" s="181" t="str">
        <f t="shared" ref="E1036:AA1036" si="437">E396</f>
        <v>045</v>
      </c>
      <c r="F1036" s="181">
        <f t="shared" si="437"/>
        <v>1191</v>
      </c>
      <c r="G1036" s="181" t="str">
        <f t="shared" si="437"/>
        <v>EQPT</v>
      </c>
      <c r="H1036" s="181">
        <f t="shared" si="437"/>
        <v>13</v>
      </c>
      <c r="I1036" s="181" t="str">
        <f t="shared" si="437"/>
        <v>Tank No.3, Condensate</v>
      </c>
      <c r="J1036" s="181">
        <f t="shared" si="437"/>
        <v>36.834167000000001</v>
      </c>
      <c r="K1036" s="181">
        <f t="shared" si="437"/>
        <v>-108.09777800000001</v>
      </c>
      <c r="L1036" s="181" t="str">
        <f t="shared" si="437"/>
        <v>Thompson Compressor Station</v>
      </c>
      <c r="M1036" s="181"/>
      <c r="N1036" s="181">
        <f t="shared" si="437"/>
        <v>0</v>
      </c>
      <c r="O1036" s="181">
        <f t="shared" si="437"/>
        <v>0</v>
      </c>
      <c r="P1036" s="181">
        <f t="shared" si="437"/>
        <v>0</v>
      </c>
      <c r="Q1036" s="181">
        <f t="shared" si="437"/>
        <v>0</v>
      </c>
      <c r="R1036" s="181">
        <f t="shared" si="437"/>
        <v>0</v>
      </c>
      <c r="S1036" s="181">
        <f t="shared" si="437"/>
        <v>0</v>
      </c>
      <c r="T1036" s="181">
        <f t="shared" si="437"/>
        <v>1768.07177734375</v>
      </c>
      <c r="U1036" s="181" t="str">
        <f t="shared" si="437"/>
        <v>1389</v>
      </c>
      <c r="V1036" s="181" t="str">
        <f t="shared" si="437"/>
        <v>40400311</v>
      </c>
      <c r="W1036" s="360">
        <f t="shared" si="437"/>
        <v>0</v>
      </c>
      <c r="X1036" s="355">
        <f t="shared" si="437"/>
        <v>4.5999999999999996</v>
      </c>
      <c r="Y1036" s="355">
        <f t="shared" si="437"/>
        <v>0</v>
      </c>
      <c r="Z1036" s="355">
        <f t="shared" si="437"/>
        <v>0</v>
      </c>
      <c r="AA1036" s="361">
        <f t="shared" si="437"/>
        <v>0</v>
      </c>
      <c r="AB1036" s="182"/>
    </row>
    <row r="1037" spans="1:28" s="75" customFormat="1" ht="26.4">
      <c r="A1037" s="181" t="str">
        <f t="shared" si="428"/>
        <v>NMED</v>
      </c>
      <c r="B1037" s="366" t="str">
        <f t="shared" si="420"/>
        <v>35</v>
      </c>
      <c r="C1037" s="181" t="str">
        <f t="shared" si="429"/>
        <v>3504502</v>
      </c>
      <c r="D1037" s="181" t="str">
        <f>VLOOKUP(C1037,fips_xref!$A$5:$B$16,2,FALSE)</f>
        <v>San Juan_NonTribal</v>
      </c>
      <c r="E1037" s="181" t="str">
        <f t="shared" ref="E1037:AA1037" si="438">E397</f>
        <v>045</v>
      </c>
      <c r="F1037" s="181">
        <f t="shared" si="438"/>
        <v>1191</v>
      </c>
      <c r="G1037" s="181" t="str">
        <f t="shared" si="438"/>
        <v>EQPT</v>
      </c>
      <c r="H1037" s="181">
        <f t="shared" si="438"/>
        <v>14</v>
      </c>
      <c r="I1037" s="181" t="str">
        <f t="shared" si="438"/>
        <v>Waukesha 9390GL Reciprocating Engine</v>
      </c>
      <c r="J1037" s="181">
        <f t="shared" si="438"/>
        <v>36.834085999999999</v>
      </c>
      <c r="K1037" s="181">
        <f t="shared" si="438"/>
        <v>-108.097066</v>
      </c>
      <c r="L1037" s="181" t="str">
        <f t="shared" si="438"/>
        <v>Thompson Compressor Station</v>
      </c>
      <c r="M1037" s="181"/>
      <c r="N1037" s="181">
        <f t="shared" si="438"/>
        <v>7.9247999191284197</v>
      </c>
      <c r="O1037" s="181">
        <f t="shared" si="438"/>
        <v>678.71002197265602</v>
      </c>
      <c r="P1037" s="181">
        <f t="shared" si="438"/>
        <v>66.751197814941406</v>
      </c>
      <c r="Q1037" s="181">
        <f t="shared" si="438"/>
        <v>0.30480000000000002</v>
      </c>
      <c r="R1037" s="181" t="str">
        <f t="shared" si="438"/>
        <v>Vertical</v>
      </c>
      <c r="S1037" s="181">
        <f t="shared" si="438"/>
        <v>0</v>
      </c>
      <c r="T1037" s="181">
        <f t="shared" si="438"/>
        <v>1767.71301269531</v>
      </c>
      <c r="U1037" s="181" t="str">
        <f t="shared" si="438"/>
        <v>1389</v>
      </c>
      <c r="V1037" s="181" t="str">
        <f t="shared" si="438"/>
        <v>20200254</v>
      </c>
      <c r="W1037" s="360">
        <f t="shared" si="438"/>
        <v>0</v>
      </c>
      <c r="X1037" s="355">
        <f t="shared" si="438"/>
        <v>0</v>
      </c>
      <c r="Y1037" s="355">
        <f t="shared" si="438"/>
        <v>0.1</v>
      </c>
      <c r="Z1037" s="355">
        <f t="shared" si="438"/>
        <v>0</v>
      </c>
      <c r="AA1037" s="361">
        <f t="shared" si="438"/>
        <v>0</v>
      </c>
      <c r="AB1037" s="182"/>
    </row>
    <row r="1038" spans="1:28" s="75" customFormat="1">
      <c r="A1038" s="181" t="str">
        <f t="shared" si="428"/>
        <v>NMED</v>
      </c>
      <c r="B1038" s="366" t="str">
        <f t="shared" si="420"/>
        <v>35</v>
      </c>
      <c r="C1038" s="181" t="str">
        <f t="shared" si="429"/>
        <v>3504502</v>
      </c>
      <c r="D1038" s="181" t="str">
        <f>VLOOKUP(C1038,fips_xref!$A$5:$B$16,2,FALSE)</f>
        <v>San Juan_NonTribal</v>
      </c>
      <c r="E1038" s="181" t="str">
        <f t="shared" ref="E1038:AA1038" si="439">E398</f>
        <v>045</v>
      </c>
      <c r="F1038" s="181">
        <f t="shared" si="439"/>
        <v>1191</v>
      </c>
      <c r="G1038" s="181" t="str">
        <f t="shared" si="439"/>
        <v>EQPT</v>
      </c>
      <c r="H1038" s="181">
        <f t="shared" si="439"/>
        <v>15</v>
      </c>
      <c r="I1038" s="181" t="str">
        <f t="shared" si="439"/>
        <v>Tank No. 12, Condensate</v>
      </c>
      <c r="J1038" s="181">
        <f t="shared" si="439"/>
        <v>36.834167000000001</v>
      </c>
      <c r="K1038" s="181">
        <f t="shared" si="439"/>
        <v>-108.09777800000001</v>
      </c>
      <c r="L1038" s="181" t="str">
        <f t="shared" si="439"/>
        <v>Thompson Compressor Station</v>
      </c>
      <c r="M1038" s="181"/>
      <c r="N1038" s="181">
        <f t="shared" si="439"/>
        <v>0</v>
      </c>
      <c r="O1038" s="181">
        <f t="shared" si="439"/>
        <v>0</v>
      </c>
      <c r="P1038" s="181">
        <f t="shared" si="439"/>
        <v>0</v>
      </c>
      <c r="Q1038" s="181">
        <f t="shared" si="439"/>
        <v>0</v>
      </c>
      <c r="R1038" s="181">
        <f t="shared" si="439"/>
        <v>0</v>
      </c>
      <c r="S1038" s="181">
        <f t="shared" si="439"/>
        <v>0</v>
      </c>
      <c r="T1038" s="181">
        <f t="shared" si="439"/>
        <v>1768.07177734375</v>
      </c>
      <c r="U1038" s="181" t="str">
        <f t="shared" si="439"/>
        <v>1389</v>
      </c>
      <c r="V1038" s="181" t="str">
        <f t="shared" si="439"/>
        <v>40400311</v>
      </c>
      <c r="W1038" s="360">
        <f t="shared" si="439"/>
        <v>0</v>
      </c>
      <c r="X1038" s="355">
        <f t="shared" si="439"/>
        <v>4.5999999999999996</v>
      </c>
      <c r="Y1038" s="355">
        <f t="shared" si="439"/>
        <v>0</v>
      </c>
      <c r="Z1038" s="355">
        <f t="shared" si="439"/>
        <v>0</v>
      </c>
      <c r="AA1038" s="361">
        <f t="shared" si="439"/>
        <v>0</v>
      </c>
      <c r="AB1038" s="182"/>
    </row>
    <row r="1039" spans="1:28" s="75" customFormat="1">
      <c r="A1039" s="181" t="str">
        <f t="shared" si="428"/>
        <v>NMED</v>
      </c>
      <c r="B1039" s="366" t="str">
        <f t="shared" si="420"/>
        <v>35</v>
      </c>
      <c r="C1039" s="181" t="str">
        <f t="shared" si="429"/>
        <v>3504502</v>
      </c>
      <c r="D1039" s="181" t="str">
        <f>VLOOKUP(C1039,fips_xref!$A$5:$B$16,2,FALSE)</f>
        <v>San Juan_NonTribal</v>
      </c>
      <c r="E1039" s="181" t="str">
        <f t="shared" ref="E1039:AA1039" si="440">E399</f>
        <v>045</v>
      </c>
      <c r="F1039" s="181">
        <f t="shared" si="440"/>
        <v>1191</v>
      </c>
      <c r="G1039" s="181" t="str">
        <f t="shared" si="440"/>
        <v>EQPT</v>
      </c>
      <c r="H1039" s="181">
        <f t="shared" si="440"/>
        <v>20</v>
      </c>
      <c r="I1039" s="181" t="str">
        <f t="shared" si="440"/>
        <v>Solar Saturn Gas Turbine</v>
      </c>
      <c r="J1039" s="181">
        <f t="shared" si="440"/>
        <v>36.834167000000001</v>
      </c>
      <c r="K1039" s="181">
        <f t="shared" si="440"/>
        <v>-108.09777800000001</v>
      </c>
      <c r="L1039" s="181" t="str">
        <f t="shared" si="440"/>
        <v>Thompson Compressor Station</v>
      </c>
      <c r="M1039" s="181"/>
      <c r="N1039" s="181">
        <f t="shared" si="440"/>
        <v>8.5343999862670898</v>
      </c>
      <c r="O1039" s="181">
        <f t="shared" si="440"/>
        <v>680.92999267578102</v>
      </c>
      <c r="P1039" s="181">
        <f t="shared" si="440"/>
        <v>65.836799621582003</v>
      </c>
      <c r="Q1039" s="181">
        <f t="shared" si="440"/>
        <v>0.50901600000000002</v>
      </c>
      <c r="R1039" s="181" t="str">
        <f t="shared" si="440"/>
        <v>Vertical</v>
      </c>
      <c r="S1039" s="181">
        <f t="shared" si="440"/>
        <v>0</v>
      </c>
      <c r="T1039" s="181">
        <f t="shared" si="440"/>
        <v>1768.07177734375</v>
      </c>
      <c r="U1039" s="181" t="str">
        <f t="shared" si="440"/>
        <v>1389</v>
      </c>
      <c r="V1039" s="181" t="str">
        <f t="shared" si="440"/>
        <v>20200201</v>
      </c>
      <c r="W1039" s="360">
        <f t="shared" si="440"/>
        <v>29</v>
      </c>
      <c r="X1039" s="355">
        <f t="shared" si="440"/>
        <v>1.3</v>
      </c>
      <c r="Y1039" s="355">
        <f t="shared" si="440"/>
        <v>46.9</v>
      </c>
      <c r="Z1039" s="355">
        <f t="shared" si="440"/>
        <v>0.2</v>
      </c>
      <c r="AA1039" s="361">
        <f t="shared" si="440"/>
        <v>0.4</v>
      </c>
      <c r="AB1039" s="182"/>
    </row>
    <row r="1040" spans="1:28" s="75" customFormat="1">
      <c r="A1040" s="181" t="str">
        <f t="shared" si="428"/>
        <v>NMED</v>
      </c>
      <c r="B1040" s="366" t="str">
        <f t="shared" si="420"/>
        <v>35</v>
      </c>
      <c r="C1040" s="181" t="str">
        <f t="shared" si="429"/>
        <v>3504502</v>
      </c>
      <c r="D1040" s="181" t="str">
        <f>VLOOKUP(C1040,fips_xref!$A$5:$B$16,2,FALSE)</f>
        <v>San Juan_NonTribal</v>
      </c>
      <c r="E1040" s="181" t="str">
        <f t="shared" ref="E1040:AA1040" si="441">E400</f>
        <v>045</v>
      </c>
      <c r="F1040" s="181">
        <f t="shared" si="441"/>
        <v>1191</v>
      </c>
      <c r="G1040" s="181" t="str">
        <f t="shared" si="441"/>
        <v>EQPT</v>
      </c>
      <c r="H1040" s="181">
        <f t="shared" si="441"/>
        <v>21</v>
      </c>
      <c r="I1040" s="181" t="str">
        <f t="shared" si="441"/>
        <v>Solar Centaur Turbine</v>
      </c>
      <c r="J1040" s="181">
        <f t="shared" si="441"/>
        <v>36.834167000000001</v>
      </c>
      <c r="K1040" s="181">
        <f t="shared" si="441"/>
        <v>-108.09777800000001</v>
      </c>
      <c r="L1040" s="181" t="str">
        <f t="shared" si="441"/>
        <v>Thompson Compressor Station</v>
      </c>
      <c r="M1040" s="181"/>
      <c r="N1040" s="181">
        <f t="shared" si="441"/>
        <v>9.1440000534057599</v>
      </c>
      <c r="O1040" s="181">
        <f t="shared" si="441"/>
        <v>674.82000732421898</v>
      </c>
      <c r="P1040" s="181">
        <f t="shared" si="441"/>
        <v>0</v>
      </c>
      <c r="Q1040" s="181">
        <f t="shared" si="441"/>
        <v>0.91439999999999999</v>
      </c>
      <c r="R1040" s="181" t="str">
        <f t="shared" si="441"/>
        <v>Vertical</v>
      </c>
      <c r="S1040" s="181">
        <f t="shared" si="441"/>
        <v>0</v>
      </c>
      <c r="T1040" s="181">
        <f t="shared" si="441"/>
        <v>1768.07177734375</v>
      </c>
      <c r="U1040" s="181" t="str">
        <f t="shared" si="441"/>
        <v>1389</v>
      </c>
      <c r="V1040" s="181" t="str">
        <f t="shared" si="441"/>
        <v>20200201</v>
      </c>
      <c r="W1040" s="360">
        <f t="shared" si="441"/>
        <v>24.1</v>
      </c>
      <c r="X1040" s="355">
        <f t="shared" si="441"/>
        <v>1.1000000000000001</v>
      </c>
      <c r="Y1040" s="355">
        <f t="shared" si="441"/>
        <v>19.399999999999999</v>
      </c>
      <c r="Z1040" s="355">
        <f t="shared" si="441"/>
        <v>0.6</v>
      </c>
      <c r="AA1040" s="361">
        <f t="shared" si="441"/>
        <v>1.1000000000000001</v>
      </c>
      <c r="AB1040" s="182"/>
    </row>
    <row r="1041" spans="1:28" s="75" customFormat="1">
      <c r="A1041" s="181" t="str">
        <f t="shared" si="428"/>
        <v>NMED</v>
      </c>
      <c r="B1041" s="366" t="str">
        <f t="shared" si="420"/>
        <v>35</v>
      </c>
      <c r="C1041" s="181" t="str">
        <f t="shared" si="429"/>
        <v>3504502</v>
      </c>
      <c r="D1041" s="181" t="str">
        <f>VLOOKUP(C1041,fips_xref!$A$5:$B$16,2,FALSE)</f>
        <v>San Juan_NonTribal</v>
      </c>
      <c r="E1041" s="181" t="str">
        <f t="shared" ref="E1041:AA1041" si="442">E401</f>
        <v>045</v>
      </c>
      <c r="F1041" s="181">
        <f t="shared" si="442"/>
        <v>1191</v>
      </c>
      <c r="G1041" s="181" t="str">
        <f t="shared" si="442"/>
        <v>RPNT</v>
      </c>
      <c r="H1041" s="181">
        <f t="shared" si="442"/>
        <v>3</v>
      </c>
      <c r="I1041" s="181" t="str">
        <f t="shared" si="442"/>
        <v>Equipment Leaks</v>
      </c>
      <c r="J1041" s="181">
        <f t="shared" si="442"/>
        <v>36.834085999999999</v>
      </c>
      <c r="K1041" s="181">
        <f t="shared" si="442"/>
        <v>-108.097066</v>
      </c>
      <c r="L1041" s="181" t="str">
        <f t="shared" si="442"/>
        <v>Thompson Compressor Station</v>
      </c>
      <c r="M1041" s="181"/>
      <c r="N1041" s="181">
        <f t="shared" si="442"/>
        <v>0</v>
      </c>
      <c r="O1041" s="181">
        <f t="shared" si="442"/>
        <v>0</v>
      </c>
      <c r="P1041" s="181">
        <f t="shared" si="442"/>
        <v>0</v>
      </c>
      <c r="Q1041" s="181">
        <f t="shared" si="442"/>
        <v>0</v>
      </c>
      <c r="R1041" s="181">
        <f t="shared" si="442"/>
        <v>0</v>
      </c>
      <c r="S1041" s="181">
        <f t="shared" si="442"/>
        <v>0</v>
      </c>
      <c r="T1041" s="181">
        <f t="shared" si="442"/>
        <v>1767.71301269531</v>
      </c>
      <c r="U1041" s="181" t="str">
        <f t="shared" si="442"/>
        <v>1389</v>
      </c>
      <c r="V1041" s="181" t="str">
        <f t="shared" si="442"/>
        <v>31088811</v>
      </c>
      <c r="W1041" s="360">
        <f t="shared" si="442"/>
        <v>0</v>
      </c>
      <c r="X1041" s="355">
        <f t="shared" si="442"/>
        <v>2.9</v>
      </c>
      <c r="Y1041" s="355">
        <f t="shared" si="442"/>
        <v>0</v>
      </c>
      <c r="Z1041" s="355">
        <f t="shared" si="442"/>
        <v>0</v>
      </c>
      <c r="AA1041" s="361">
        <f t="shared" si="442"/>
        <v>0</v>
      </c>
      <c r="AB1041" s="182"/>
    </row>
    <row r="1042" spans="1:28" s="75" customFormat="1">
      <c r="A1042" s="181" t="str">
        <f t="shared" si="428"/>
        <v>NMED</v>
      </c>
      <c r="B1042" s="366" t="str">
        <f t="shared" si="420"/>
        <v>35</v>
      </c>
      <c r="C1042" s="181" t="str">
        <f t="shared" si="429"/>
        <v>3504502</v>
      </c>
      <c r="D1042" s="181" t="str">
        <f>VLOOKUP(C1042,fips_xref!$A$5:$B$16,2,FALSE)</f>
        <v>San Juan_NonTribal</v>
      </c>
      <c r="E1042" s="181" t="str">
        <f t="shared" ref="E1042:AA1042" si="443">E402</f>
        <v>045</v>
      </c>
      <c r="F1042" s="181">
        <f t="shared" si="443"/>
        <v>1191</v>
      </c>
      <c r="G1042" s="181" t="str">
        <f t="shared" si="443"/>
        <v>RPNT</v>
      </c>
      <c r="H1042" s="181">
        <f t="shared" si="443"/>
        <v>17</v>
      </c>
      <c r="I1042" s="181" t="str">
        <f t="shared" si="443"/>
        <v>Truck Loading</v>
      </c>
      <c r="J1042" s="181">
        <f t="shared" si="443"/>
        <v>36.834085999999999</v>
      </c>
      <c r="K1042" s="181">
        <f t="shared" si="443"/>
        <v>-108.097066</v>
      </c>
      <c r="L1042" s="181" t="str">
        <f t="shared" si="443"/>
        <v>Thompson Compressor Station</v>
      </c>
      <c r="M1042" s="181"/>
      <c r="N1042" s="181">
        <f t="shared" si="443"/>
        <v>0</v>
      </c>
      <c r="O1042" s="181">
        <f t="shared" si="443"/>
        <v>0</v>
      </c>
      <c r="P1042" s="181">
        <f t="shared" si="443"/>
        <v>0</v>
      </c>
      <c r="Q1042" s="181">
        <f t="shared" si="443"/>
        <v>0</v>
      </c>
      <c r="R1042" s="181">
        <f t="shared" si="443"/>
        <v>0</v>
      </c>
      <c r="S1042" s="181">
        <f t="shared" si="443"/>
        <v>0</v>
      </c>
      <c r="T1042" s="181">
        <f t="shared" si="443"/>
        <v>1767.71301269531</v>
      </c>
      <c r="U1042" s="181" t="str">
        <f t="shared" si="443"/>
        <v>1389</v>
      </c>
      <c r="V1042" s="181" t="str">
        <f t="shared" si="443"/>
        <v>31088811</v>
      </c>
      <c r="W1042" s="360">
        <f t="shared" si="443"/>
        <v>0</v>
      </c>
      <c r="X1042" s="355">
        <f t="shared" si="443"/>
        <v>0.8</v>
      </c>
      <c r="Y1042" s="355">
        <f t="shared" si="443"/>
        <v>0</v>
      </c>
      <c r="Z1042" s="355">
        <f t="shared" si="443"/>
        <v>0</v>
      </c>
      <c r="AA1042" s="361">
        <f t="shared" si="443"/>
        <v>0</v>
      </c>
      <c r="AB1042" s="182"/>
    </row>
    <row r="1043" spans="1:28" s="75" customFormat="1">
      <c r="A1043" s="181" t="str">
        <f t="shared" si="428"/>
        <v>NMED</v>
      </c>
      <c r="B1043" s="366" t="str">
        <f t="shared" si="420"/>
        <v>35</v>
      </c>
      <c r="C1043" s="181" t="str">
        <f t="shared" si="429"/>
        <v>3504502</v>
      </c>
      <c r="D1043" s="181" t="str">
        <f>VLOOKUP(C1043,fips_xref!$A$5:$B$16,2,FALSE)</f>
        <v>San Juan_NonTribal</v>
      </c>
      <c r="E1043" s="181" t="str">
        <f t="shared" ref="E1043:AA1043" si="444">E403</f>
        <v>045</v>
      </c>
      <c r="F1043" s="181">
        <f t="shared" si="444"/>
        <v>1191</v>
      </c>
      <c r="G1043" s="181" t="str">
        <f t="shared" si="444"/>
        <v>RPNT</v>
      </c>
      <c r="H1043" s="181">
        <f t="shared" si="444"/>
        <v>23</v>
      </c>
      <c r="I1043" s="181" t="str">
        <f t="shared" si="444"/>
        <v>Start-up, Shutdown, &amp; Maintenance</v>
      </c>
      <c r="J1043" s="181">
        <f t="shared" si="444"/>
        <v>36.834167000000001</v>
      </c>
      <c r="K1043" s="181">
        <f t="shared" si="444"/>
        <v>-108.09777800000001</v>
      </c>
      <c r="L1043" s="181" t="str">
        <f t="shared" si="444"/>
        <v>Thompson Compressor Station</v>
      </c>
      <c r="M1043" s="181"/>
      <c r="N1043" s="181">
        <f t="shared" si="444"/>
        <v>0</v>
      </c>
      <c r="O1043" s="181">
        <f t="shared" si="444"/>
        <v>0</v>
      </c>
      <c r="P1043" s="181">
        <f t="shared" si="444"/>
        <v>0</v>
      </c>
      <c r="Q1043" s="181">
        <f t="shared" si="444"/>
        <v>0</v>
      </c>
      <c r="R1043" s="181">
        <f t="shared" si="444"/>
        <v>0</v>
      </c>
      <c r="S1043" s="181">
        <f t="shared" si="444"/>
        <v>0</v>
      </c>
      <c r="T1043" s="181">
        <f t="shared" si="444"/>
        <v>1768.07177734375</v>
      </c>
      <c r="U1043" s="181" t="str">
        <f t="shared" si="444"/>
        <v>1389</v>
      </c>
      <c r="V1043" s="181" t="str">
        <f t="shared" si="444"/>
        <v>31000299</v>
      </c>
      <c r="W1043" s="360">
        <f t="shared" si="444"/>
        <v>0</v>
      </c>
      <c r="X1043" s="355">
        <f t="shared" si="444"/>
        <v>1.7</v>
      </c>
      <c r="Y1043" s="355">
        <f t="shared" si="444"/>
        <v>0</v>
      </c>
      <c r="Z1043" s="355">
        <f t="shared" si="444"/>
        <v>0</v>
      </c>
      <c r="AA1043" s="361">
        <f t="shared" si="444"/>
        <v>0</v>
      </c>
      <c r="AB1043" s="182"/>
    </row>
    <row r="1044" spans="1:28" s="75" customFormat="1">
      <c r="A1044" s="181" t="str">
        <f t="shared" si="428"/>
        <v>NMED</v>
      </c>
      <c r="B1044" s="366" t="str">
        <f t="shared" si="420"/>
        <v>35</v>
      </c>
      <c r="C1044" s="181" t="str">
        <f t="shared" si="429"/>
        <v>3504502</v>
      </c>
      <c r="D1044" s="181" t="str">
        <f>VLOOKUP(C1044,fips_xref!$A$5:$B$16,2,FALSE)</f>
        <v>San Juan_NonTribal</v>
      </c>
      <c r="E1044" s="181" t="str">
        <f t="shared" ref="E1044:AA1044" si="445">E404</f>
        <v>045</v>
      </c>
      <c r="F1044" s="181">
        <f t="shared" si="445"/>
        <v>1192</v>
      </c>
      <c r="G1044" s="181" t="str">
        <f t="shared" si="445"/>
        <v>EQPT</v>
      </c>
      <c r="H1044" s="181">
        <f t="shared" si="445"/>
        <v>1</v>
      </c>
      <c r="I1044" s="181" t="str">
        <f t="shared" si="445"/>
        <v>Natural Gas Fired Turbine</v>
      </c>
      <c r="J1044" s="181">
        <f t="shared" si="445"/>
        <v>36.727865000000001</v>
      </c>
      <c r="K1044" s="181">
        <f t="shared" si="445"/>
        <v>-107.948132</v>
      </c>
      <c r="L1044" s="181" t="str">
        <f t="shared" si="445"/>
        <v>Bloomfield Compressor Station</v>
      </c>
      <c r="M1044" s="181"/>
      <c r="N1044" s="181">
        <f t="shared" si="445"/>
        <v>15.2399997711182</v>
      </c>
      <c r="O1044" s="181">
        <f t="shared" si="445"/>
        <v>963.71002197265602</v>
      </c>
      <c r="P1044" s="181">
        <f t="shared" si="445"/>
        <v>66.446403503417997</v>
      </c>
      <c r="Q1044" s="181">
        <f t="shared" si="445"/>
        <v>0.91439999999999999</v>
      </c>
      <c r="R1044" s="181" t="str">
        <f t="shared" si="445"/>
        <v>Vertical</v>
      </c>
      <c r="S1044" s="181">
        <f t="shared" si="445"/>
        <v>0</v>
      </c>
      <c r="T1044" s="181">
        <f t="shared" si="445"/>
        <v>1706.21850585938</v>
      </c>
      <c r="U1044" s="181" t="str">
        <f t="shared" si="445"/>
        <v>4922</v>
      </c>
      <c r="V1044" s="181" t="str">
        <f t="shared" si="445"/>
        <v>20200201</v>
      </c>
      <c r="W1044" s="360">
        <f t="shared" si="445"/>
        <v>11.409918000000001</v>
      </c>
      <c r="X1044" s="355">
        <f t="shared" si="445"/>
        <v>0.1</v>
      </c>
      <c r="Y1044" s="355">
        <f t="shared" si="445"/>
        <v>0.31</v>
      </c>
      <c r="Z1044" s="355">
        <f t="shared" si="445"/>
        <v>0.16</v>
      </c>
      <c r="AA1044" s="361">
        <f t="shared" si="445"/>
        <v>0.31</v>
      </c>
      <c r="AB1044" s="182"/>
    </row>
    <row r="1045" spans="1:28" s="75" customFormat="1">
      <c r="A1045" s="181" t="str">
        <f t="shared" si="428"/>
        <v>NMED</v>
      </c>
      <c r="B1045" s="366" t="str">
        <f t="shared" si="420"/>
        <v>35</v>
      </c>
      <c r="C1045" s="181" t="str">
        <f t="shared" si="429"/>
        <v>3504502</v>
      </c>
      <c r="D1045" s="181" t="str">
        <f>VLOOKUP(C1045,fips_xref!$A$5:$B$16,2,FALSE)</f>
        <v>San Juan_NonTribal</v>
      </c>
      <c r="E1045" s="181" t="str">
        <f t="shared" ref="E1045:AA1045" si="446">E405</f>
        <v>045</v>
      </c>
      <c r="F1045" s="181">
        <f t="shared" si="446"/>
        <v>1192</v>
      </c>
      <c r="G1045" s="181" t="str">
        <f t="shared" si="446"/>
        <v>EQPT</v>
      </c>
      <c r="H1045" s="181">
        <f t="shared" si="446"/>
        <v>2</v>
      </c>
      <c r="I1045" s="181" t="str">
        <f t="shared" si="446"/>
        <v>Natural Gas Fired Turbine</v>
      </c>
      <c r="J1045" s="181">
        <f t="shared" si="446"/>
        <v>36.727955999999999</v>
      </c>
      <c r="K1045" s="181">
        <f t="shared" si="446"/>
        <v>-107.94813499999999</v>
      </c>
      <c r="L1045" s="181" t="str">
        <f t="shared" si="446"/>
        <v>Bloomfield Compressor Station</v>
      </c>
      <c r="M1045" s="181"/>
      <c r="N1045" s="181">
        <f t="shared" si="446"/>
        <v>15.2399997711182</v>
      </c>
      <c r="O1045" s="181">
        <f t="shared" si="446"/>
        <v>954.82000732421898</v>
      </c>
      <c r="P1045" s="181">
        <f t="shared" si="446"/>
        <v>74.980796813964801</v>
      </c>
      <c r="Q1045" s="181">
        <f t="shared" si="446"/>
        <v>0.91439999999999999</v>
      </c>
      <c r="R1045" s="181" t="str">
        <f t="shared" si="446"/>
        <v>Vertical</v>
      </c>
      <c r="S1045" s="181">
        <f t="shared" si="446"/>
        <v>0</v>
      </c>
      <c r="T1045" s="181">
        <f t="shared" si="446"/>
        <v>1706.37658691406</v>
      </c>
      <c r="U1045" s="181" t="str">
        <f t="shared" si="446"/>
        <v>4922</v>
      </c>
      <c r="V1045" s="181" t="str">
        <f t="shared" si="446"/>
        <v>20200201</v>
      </c>
      <c r="W1045" s="360">
        <f t="shared" si="446"/>
        <v>9.9888159999999999</v>
      </c>
      <c r="X1045" s="355">
        <f t="shared" si="446"/>
        <v>0.08</v>
      </c>
      <c r="Y1045" s="355">
        <f t="shared" si="446"/>
        <v>0.33</v>
      </c>
      <c r="Z1045" s="355">
        <f t="shared" si="446"/>
        <v>0.14000000000000001</v>
      </c>
      <c r="AA1045" s="361">
        <f t="shared" si="446"/>
        <v>0.27</v>
      </c>
      <c r="AB1045" s="182"/>
    </row>
    <row r="1046" spans="1:28" s="75" customFormat="1" ht="26.4">
      <c r="A1046" s="181" t="str">
        <f t="shared" si="428"/>
        <v>NMED</v>
      </c>
      <c r="B1046" s="366" t="str">
        <f t="shared" si="420"/>
        <v>35</v>
      </c>
      <c r="C1046" s="181" t="str">
        <f t="shared" si="429"/>
        <v>3504502</v>
      </c>
      <c r="D1046" s="181" t="str">
        <f>VLOOKUP(C1046,fips_xref!$A$5:$B$16,2,FALSE)</f>
        <v>San Juan_NonTribal</v>
      </c>
      <c r="E1046" s="181" t="str">
        <f t="shared" ref="E1046:AA1046" si="447">E406</f>
        <v>045</v>
      </c>
      <c r="F1046" s="181">
        <f t="shared" si="447"/>
        <v>1192</v>
      </c>
      <c r="G1046" s="181" t="str">
        <f t="shared" si="447"/>
        <v>EQPT</v>
      </c>
      <c r="H1046" s="181">
        <f t="shared" si="447"/>
        <v>4</v>
      </c>
      <c r="I1046" s="181" t="str">
        <f t="shared" si="447"/>
        <v>Cummins GTA28 Emergency Generator Engine</v>
      </c>
      <c r="J1046" s="181">
        <f t="shared" si="447"/>
        <v>36.727955999999999</v>
      </c>
      <c r="K1046" s="181">
        <f t="shared" si="447"/>
        <v>-107.94813499999999</v>
      </c>
      <c r="L1046" s="181" t="str">
        <f t="shared" si="447"/>
        <v>Bloomfield Compressor Station</v>
      </c>
      <c r="M1046" s="181"/>
      <c r="N1046" s="181">
        <f t="shared" si="447"/>
        <v>4.8768000602722203</v>
      </c>
      <c r="O1046" s="181">
        <f t="shared" si="447"/>
        <v>863.15002441406295</v>
      </c>
      <c r="P1046" s="181">
        <f t="shared" si="447"/>
        <v>6.6446399688720703</v>
      </c>
      <c r="Q1046" s="181">
        <f t="shared" si="447"/>
        <v>0.20421600000000001</v>
      </c>
      <c r="R1046" s="181" t="str">
        <f t="shared" si="447"/>
        <v>Vertical</v>
      </c>
      <c r="S1046" s="181">
        <f t="shared" si="447"/>
        <v>0</v>
      </c>
      <c r="T1046" s="181">
        <f t="shared" si="447"/>
        <v>1706.37658691406</v>
      </c>
      <c r="U1046" s="181" t="str">
        <f t="shared" si="447"/>
        <v>4922</v>
      </c>
      <c r="V1046" s="181" t="str">
        <f t="shared" si="447"/>
        <v>20200254</v>
      </c>
      <c r="W1046" s="360">
        <f t="shared" si="447"/>
        <v>4.33</v>
      </c>
      <c r="X1046" s="355">
        <f t="shared" si="447"/>
        <v>5.8000000000000003E-2</v>
      </c>
      <c r="Y1046" s="355">
        <f t="shared" si="447"/>
        <v>7.29</v>
      </c>
      <c r="Z1046" s="355">
        <f t="shared" si="447"/>
        <v>1E-3</v>
      </c>
      <c r="AA1046" s="361">
        <f t="shared" si="447"/>
        <v>0.04</v>
      </c>
      <c r="AB1046" s="182"/>
    </row>
    <row r="1047" spans="1:28" s="75" customFormat="1">
      <c r="A1047" s="181" t="str">
        <f t="shared" si="428"/>
        <v>NMED</v>
      </c>
      <c r="B1047" s="366" t="str">
        <f t="shared" si="420"/>
        <v>35</v>
      </c>
      <c r="C1047" s="181" t="str">
        <f t="shared" si="429"/>
        <v>3504502</v>
      </c>
      <c r="D1047" s="181" t="str">
        <f>VLOOKUP(C1047,fips_xref!$A$5:$B$16,2,FALSE)</f>
        <v>San Juan_NonTribal</v>
      </c>
      <c r="E1047" s="181" t="str">
        <f t="shared" ref="E1047:AA1047" si="448">E407</f>
        <v>045</v>
      </c>
      <c r="F1047" s="181">
        <f t="shared" si="448"/>
        <v>1192</v>
      </c>
      <c r="G1047" s="181" t="str">
        <f t="shared" si="448"/>
        <v>EQPT</v>
      </c>
      <c r="H1047" s="181">
        <f t="shared" si="448"/>
        <v>6</v>
      </c>
      <c r="I1047" s="181" t="str">
        <f t="shared" si="448"/>
        <v>Condensate Tank</v>
      </c>
      <c r="J1047" s="181">
        <f t="shared" si="448"/>
        <v>36.726944000000003</v>
      </c>
      <c r="K1047" s="181">
        <f t="shared" si="448"/>
        <v>-107.965</v>
      </c>
      <c r="L1047" s="181" t="str">
        <f t="shared" si="448"/>
        <v>Bloomfield Compressor Station</v>
      </c>
      <c r="M1047" s="181"/>
      <c r="N1047" s="181">
        <f t="shared" si="448"/>
        <v>0</v>
      </c>
      <c r="O1047" s="181">
        <f t="shared" si="448"/>
        <v>0</v>
      </c>
      <c r="P1047" s="181">
        <f t="shared" si="448"/>
        <v>0</v>
      </c>
      <c r="Q1047" s="181">
        <f t="shared" si="448"/>
        <v>0</v>
      </c>
      <c r="R1047" s="181">
        <f t="shared" si="448"/>
        <v>0</v>
      </c>
      <c r="S1047" s="181">
        <f t="shared" si="448"/>
        <v>0</v>
      </c>
      <c r="T1047" s="181">
        <f t="shared" si="448"/>
        <v>1707.87121582031</v>
      </c>
      <c r="U1047" s="181" t="str">
        <f t="shared" si="448"/>
        <v>4922</v>
      </c>
      <c r="V1047" s="181" t="str">
        <f t="shared" si="448"/>
        <v>40400311</v>
      </c>
      <c r="W1047" s="360">
        <f t="shared" si="448"/>
        <v>0</v>
      </c>
      <c r="X1047" s="355">
        <f t="shared" si="448"/>
        <v>0.87</v>
      </c>
      <c r="Y1047" s="355">
        <f t="shared" si="448"/>
        <v>0</v>
      </c>
      <c r="Z1047" s="355">
        <f t="shared" si="448"/>
        <v>0</v>
      </c>
      <c r="AA1047" s="361">
        <f t="shared" si="448"/>
        <v>0</v>
      </c>
      <c r="AB1047" s="182"/>
    </row>
    <row r="1048" spans="1:28" s="75" customFormat="1">
      <c r="A1048" s="181" t="str">
        <f t="shared" si="428"/>
        <v>NMED</v>
      </c>
      <c r="B1048" s="366" t="str">
        <f t="shared" si="420"/>
        <v>35</v>
      </c>
      <c r="C1048" s="181" t="str">
        <f t="shared" si="429"/>
        <v>3504502</v>
      </c>
      <c r="D1048" s="181" t="str">
        <f>VLOOKUP(C1048,fips_xref!$A$5:$B$16,2,FALSE)</f>
        <v>San Juan_NonTribal</v>
      </c>
      <c r="E1048" s="181" t="str">
        <f t="shared" ref="E1048:AA1048" si="449">E408</f>
        <v>045</v>
      </c>
      <c r="F1048" s="181">
        <f t="shared" si="449"/>
        <v>1192</v>
      </c>
      <c r="G1048" s="181" t="str">
        <f t="shared" si="449"/>
        <v>EQPT</v>
      </c>
      <c r="H1048" s="181">
        <f t="shared" si="449"/>
        <v>10</v>
      </c>
      <c r="I1048" s="181" t="str">
        <f t="shared" si="449"/>
        <v>Natural Gas Fired Turbine</v>
      </c>
      <c r="J1048" s="181">
        <f t="shared" si="449"/>
        <v>36.727955999999999</v>
      </c>
      <c r="K1048" s="181">
        <f t="shared" si="449"/>
        <v>-107.94813499999999</v>
      </c>
      <c r="L1048" s="181" t="str">
        <f t="shared" si="449"/>
        <v>Bloomfield Compressor Station</v>
      </c>
      <c r="M1048" s="181"/>
      <c r="N1048" s="181">
        <f t="shared" si="449"/>
        <v>15.2399997711182</v>
      </c>
      <c r="O1048" s="181">
        <f t="shared" si="449"/>
        <v>1005.36999511719</v>
      </c>
      <c r="P1048" s="181">
        <f t="shared" si="449"/>
        <v>74.980796813964801</v>
      </c>
      <c r="Q1048" s="181">
        <f t="shared" si="449"/>
        <v>0.91439999999999999</v>
      </c>
      <c r="R1048" s="181" t="str">
        <f t="shared" si="449"/>
        <v>Vertical</v>
      </c>
      <c r="S1048" s="181">
        <f t="shared" si="449"/>
        <v>0</v>
      </c>
      <c r="T1048" s="181">
        <f t="shared" si="449"/>
        <v>1706.37658691406</v>
      </c>
      <c r="U1048" s="181" t="str">
        <f t="shared" si="449"/>
        <v>4922</v>
      </c>
      <c r="V1048" s="181" t="str">
        <f t="shared" si="449"/>
        <v>20200201</v>
      </c>
      <c r="W1048" s="360">
        <f t="shared" si="449"/>
        <v>57.190691999999999</v>
      </c>
      <c r="X1048" s="355">
        <f t="shared" si="449"/>
        <v>0.47</v>
      </c>
      <c r="Y1048" s="355">
        <f t="shared" si="449"/>
        <v>1.68</v>
      </c>
      <c r="Z1048" s="355">
        <f t="shared" si="449"/>
        <v>0.77</v>
      </c>
      <c r="AA1048" s="361">
        <f t="shared" si="449"/>
        <v>1.49</v>
      </c>
      <c r="AB1048" s="182"/>
    </row>
    <row r="1049" spans="1:28" s="75" customFormat="1">
      <c r="A1049" s="181" t="str">
        <f t="shared" si="428"/>
        <v>NMED</v>
      </c>
      <c r="B1049" s="366" t="str">
        <f t="shared" si="420"/>
        <v>35</v>
      </c>
      <c r="C1049" s="181" t="str">
        <f t="shared" si="429"/>
        <v>3504502</v>
      </c>
      <c r="D1049" s="181" t="str">
        <f>VLOOKUP(C1049,fips_xref!$A$5:$B$16,2,FALSE)</f>
        <v>San Juan_NonTribal</v>
      </c>
      <c r="E1049" s="181" t="str">
        <f t="shared" ref="E1049:AA1049" si="450">E409</f>
        <v>045</v>
      </c>
      <c r="F1049" s="181">
        <f t="shared" si="450"/>
        <v>1193</v>
      </c>
      <c r="G1049" s="181" t="str">
        <f t="shared" si="450"/>
        <v>EQPT</v>
      </c>
      <c r="H1049" s="181">
        <f t="shared" si="450"/>
        <v>2</v>
      </c>
      <c r="I1049" s="181" t="str">
        <f t="shared" si="450"/>
        <v>Superior 16SGTB Engine</v>
      </c>
      <c r="J1049" s="181">
        <f t="shared" si="450"/>
        <v>36.908835000000003</v>
      </c>
      <c r="K1049" s="181">
        <f t="shared" si="450"/>
        <v>-107.564769</v>
      </c>
      <c r="L1049" s="181" t="str">
        <f t="shared" si="450"/>
        <v>Middle Mesa Compressor Station</v>
      </c>
      <c r="M1049" s="181"/>
      <c r="N1049" s="181">
        <f t="shared" si="450"/>
        <v>12.8016004562378</v>
      </c>
      <c r="O1049" s="181">
        <f t="shared" si="450"/>
        <v>677.59002685546898</v>
      </c>
      <c r="P1049" s="181">
        <f t="shared" si="450"/>
        <v>54.589679718017599</v>
      </c>
      <c r="Q1049" s="181">
        <f t="shared" si="450"/>
        <v>0.4572</v>
      </c>
      <c r="R1049" s="181" t="str">
        <f t="shared" si="450"/>
        <v>Vertical</v>
      </c>
      <c r="S1049" s="181">
        <f t="shared" si="450"/>
        <v>0</v>
      </c>
      <c r="T1049" s="181">
        <f t="shared" si="450"/>
        <v>2013.94555664063</v>
      </c>
      <c r="U1049" s="181" t="str">
        <f t="shared" si="450"/>
        <v>4922</v>
      </c>
      <c r="V1049" s="181" t="str">
        <f t="shared" si="450"/>
        <v>20200254</v>
      </c>
      <c r="W1049" s="360">
        <f t="shared" si="450"/>
        <v>27.119</v>
      </c>
      <c r="X1049" s="355">
        <f t="shared" si="450"/>
        <v>7.2320000000000002</v>
      </c>
      <c r="Y1049" s="355">
        <f t="shared" si="450"/>
        <v>45.558999999999997</v>
      </c>
      <c r="Z1049" s="355">
        <f t="shared" si="450"/>
        <v>3.4000000000000002E-2</v>
      </c>
      <c r="AA1049" s="361">
        <f t="shared" si="450"/>
        <v>0.58199999999999996</v>
      </c>
      <c r="AB1049" s="182"/>
    </row>
    <row r="1050" spans="1:28" s="75" customFormat="1">
      <c r="A1050" s="181" t="str">
        <f t="shared" si="428"/>
        <v>NMED</v>
      </c>
      <c r="B1050" s="366" t="str">
        <f t="shared" si="420"/>
        <v>35</v>
      </c>
      <c r="C1050" s="181" t="str">
        <f t="shared" si="429"/>
        <v>3504502</v>
      </c>
      <c r="D1050" s="181" t="str">
        <f>VLOOKUP(C1050,fips_xref!$A$5:$B$16,2,FALSE)</f>
        <v>San Juan_NonTribal</v>
      </c>
      <c r="E1050" s="181" t="str">
        <f t="shared" ref="E1050:AA1050" si="451">E410</f>
        <v>045</v>
      </c>
      <c r="F1050" s="181">
        <f t="shared" si="451"/>
        <v>1193</v>
      </c>
      <c r="G1050" s="181" t="str">
        <f t="shared" si="451"/>
        <v>EQPT</v>
      </c>
      <c r="H1050" s="181">
        <f t="shared" si="451"/>
        <v>12</v>
      </c>
      <c r="I1050" s="181" t="str">
        <f t="shared" si="451"/>
        <v>Enerek Dehydrator Reboiler</v>
      </c>
      <c r="J1050" s="181">
        <f t="shared" si="451"/>
        <v>36.908296999999997</v>
      </c>
      <c r="K1050" s="181">
        <f t="shared" si="451"/>
        <v>-107.564751</v>
      </c>
      <c r="L1050" s="181" t="str">
        <f t="shared" si="451"/>
        <v>Middle Mesa Compressor Station</v>
      </c>
      <c r="M1050" s="181"/>
      <c r="N1050" s="181">
        <f t="shared" si="451"/>
        <v>7.6199998855590803</v>
      </c>
      <c r="O1050" s="181">
        <f t="shared" si="451"/>
        <v>560.92999267578102</v>
      </c>
      <c r="P1050" s="181">
        <f t="shared" si="451"/>
        <v>11.734800338745099</v>
      </c>
      <c r="Q1050" s="181">
        <f t="shared" si="451"/>
        <v>0.30480000000000002</v>
      </c>
      <c r="R1050" s="181" t="str">
        <f t="shared" si="451"/>
        <v>Vertical</v>
      </c>
      <c r="S1050" s="181">
        <f t="shared" si="451"/>
        <v>0</v>
      </c>
      <c r="T1050" s="181">
        <f t="shared" si="451"/>
        <v>2010.63623046875</v>
      </c>
      <c r="U1050" s="181" t="str">
        <f t="shared" si="451"/>
        <v>4922</v>
      </c>
      <c r="V1050" s="181" t="str">
        <f t="shared" si="451"/>
        <v>31000302</v>
      </c>
      <c r="W1050" s="360">
        <f t="shared" si="451"/>
        <v>0.26300000000000001</v>
      </c>
      <c r="X1050" s="355">
        <f t="shared" si="451"/>
        <v>1.4E-2</v>
      </c>
      <c r="Y1050" s="355">
        <f t="shared" si="451"/>
        <v>0.22</v>
      </c>
      <c r="Z1050" s="355">
        <f t="shared" si="451"/>
        <v>2E-3</v>
      </c>
      <c r="AA1050" s="361">
        <f t="shared" si="451"/>
        <v>0.02</v>
      </c>
      <c r="AB1050" s="182"/>
    </row>
    <row r="1051" spans="1:28" s="75" customFormat="1">
      <c r="A1051" s="181" t="str">
        <f t="shared" si="428"/>
        <v>NMED</v>
      </c>
      <c r="B1051" s="366" t="str">
        <f t="shared" si="420"/>
        <v>35</v>
      </c>
      <c r="C1051" s="181" t="str">
        <f t="shared" si="429"/>
        <v>3504502</v>
      </c>
      <c r="D1051" s="181" t="str">
        <f>VLOOKUP(C1051,fips_xref!$A$5:$B$16,2,FALSE)</f>
        <v>San Juan_NonTribal</v>
      </c>
      <c r="E1051" s="181" t="str">
        <f t="shared" ref="E1051:AA1051" si="452">E411</f>
        <v>045</v>
      </c>
      <c r="F1051" s="181">
        <f t="shared" si="452"/>
        <v>1193</v>
      </c>
      <c r="G1051" s="181" t="str">
        <f t="shared" si="452"/>
        <v>EQPT</v>
      </c>
      <c r="H1051" s="181">
        <f t="shared" si="452"/>
        <v>13</v>
      </c>
      <c r="I1051" s="181" t="str">
        <f t="shared" si="452"/>
        <v>Glycol Dehydrator Still Vent</v>
      </c>
      <c r="J1051" s="181">
        <f t="shared" si="452"/>
        <v>36.908386999999998</v>
      </c>
      <c r="K1051" s="181">
        <f t="shared" si="452"/>
        <v>-107.56475399999999</v>
      </c>
      <c r="L1051" s="181" t="str">
        <f t="shared" si="452"/>
        <v>Middle Mesa Compressor Station</v>
      </c>
      <c r="M1051" s="181"/>
      <c r="N1051" s="181">
        <f t="shared" si="452"/>
        <v>1.5240000486373899</v>
      </c>
      <c r="O1051" s="181">
        <f t="shared" si="452"/>
        <v>373.14999389648398</v>
      </c>
      <c r="P1051" s="181">
        <f t="shared" si="452"/>
        <v>18.9280796051025</v>
      </c>
      <c r="Q1051" s="181">
        <f t="shared" si="452"/>
        <v>5.1816000000000004</v>
      </c>
      <c r="R1051" s="181" t="str">
        <f t="shared" si="452"/>
        <v>Vertical</v>
      </c>
      <c r="S1051" s="181">
        <f t="shared" si="452"/>
        <v>0</v>
      </c>
      <c r="T1051" s="181">
        <f t="shared" si="452"/>
        <v>2011.03601074219</v>
      </c>
      <c r="U1051" s="181" t="str">
        <f t="shared" si="452"/>
        <v>4922</v>
      </c>
      <c r="V1051" s="181" t="str">
        <f t="shared" si="452"/>
        <v>31000301</v>
      </c>
      <c r="W1051" s="360">
        <f t="shared" si="452"/>
        <v>0</v>
      </c>
      <c r="X1051" s="355">
        <f t="shared" si="452"/>
        <v>9.2370000000000001</v>
      </c>
      <c r="Y1051" s="355">
        <f t="shared" si="452"/>
        <v>0</v>
      </c>
      <c r="Z1051" s="355">
        <f t="shared" si="452"/>
        <v>0</v>
      </c>
      <c r="AA1051" s="361">
        <f t="shared" si="452"/>
        <v>0</v>
      </c>
      <c r="AB1051" s="182"/>
    </row>
    <row r="1052" spans="1:28" s="75" customFormat="1">
      <c r="A1052" s="181" t="str">
        <f t="shared" si="428"/>
        <v>NMED</v>
      </c>
      <c r="B1052" s="366" t="str">
        <f t="shared" si="420"/>
        <v>35</v>
      </c>
      <c r="C1052" s="181" t="str">
        <f t="shared" si="429"/>
        <v>3504502</v>
      </c>
      <c r="D1052" s="181" t="str">
        <f>VLOOKUP(C1052,fips_xref!$A$5:$B$16,2,FALSE)</f>
        <v>San Juan_NonTribal</v>
      </c>
      <c r="E1052" s="181" t="str">
        <f t="shared" ref="E1052:AA1052" si="453">E412</f>
        <v>045</v>
      </c>
      <c r="F1052" s="181">
        <f t="shared" si="453"/>
        <v>1193</v>
      </c>
      <c r="G1052" s="181" t="str">
        <f t="shared" si="453"/>
        <v>EQPT</v>
      </c>
      <c r="H1052" s="181">
        <f t="shared" si="453"/>
        <v>14</v>
      </c>
      <c r="I1052" s="181" t="str">
        <f t="shared" si="453"/>
        <v>Enerek Dehydrator Reboiler</v>
      </c>
      <c r="J1052" s="181">
        <f t="shared" si="453"/>
        <v>36.906666999999999</v>
      </c>
      <c r="K1052" s="181">
        <f t="shared" si="453"/>
        <v>-107.564167</v>
      </c>
      <c r="L1052" s="181" t="str">
        <f t="shared" si="453"/>
        <v>Middle Mesa Compressor Station</v>
      </c>
      <c r="M1052" s="181"/>
      <c r="N1052" s="181">
        <f t="shared" si="453"/>
        <v>7.6199998855590803</v>
      </c>
      <c r="O1052" s="181">
        <f t="shared" si="453"/>
        <v>560.92999267578102</v>
      </c>
      <c r="P1052" s="181">
        <f t="shared" si="453"/>
        <v>11.734800338745099</v>
      </c>
      <c r="Q1052" s="181">
        <f t="shared" si="453"/>
        <v>0.30480000000000002</v>
      </c>
      <c r="R1052" s="181" t="str">
        <f t="shared" si="453"/>
        <v>Vertical</v>
      </c>
      <c r="S1052" s="181">
        <f t="shared" si="453"/>
        <v>0</v>
      </c>
      <c r="T1052" s="181">
        <f t="shared" si="453"/>
        <v>2005.06555175781</v>
      </c>
      <c r="U1052" s="181" t="str">
        <f t="shared" si="453"/>
        <v>4922</v>
      </c>
      <c r="V1052" s="181" t="str">
        <f t="shared" si="453"/>
        <v>31000302</v>
      </c>
      <c r="W1052" s="360">
        <f t="shared" si="453"/>
        <v>0.26300000000000001</v>
      </c>
      <c r="X1052" s="355">
        <f t="shared" si="453"/>
        <v>0</v>
      </c>
      <c r="Y1052" s="355">
        <f t="shared" si="453"/>
        <v>0.22</v>
      </c>
      <c r="Z1052" s="355">
        <f t="shared" si="453"/>
        <v>2E-3</v>
      </c>
      <c r="AA1052" s="361">
        <f t="shared" si="453"/>
        <v>0.02</v>
      </c>
      <c r="AB1052" s="182"/>
    </row>
    <row r="1053" spans="1:28" s="75" customFormat="1">
      <c r="A1053" s="181" t="str">
        <f t="shared" si="428"/>
        <v>NMED</v>
      </c>
      <c r="B1053" s="366" t="str">
        <f t="shared" si="420"/>
        <v>35</v>
      </c>
      <c r="C1053" s="181" t="str">
        <f t="shared" si="429"/>
        <v>3504502</v>
      </c>
      <c r="D1053" s="181" t="str">
        <f>VLOOKUP(C1053,fips_xref!$A$5:$B$16,2,FALSE)</f>
        <v>San Juan_NonTribal</v>
      </c>
      <c r="E1053" s="181" t="str">
        <f t="shared" ref="E1053:AA1053" si="454">E413</f>
        <v>045</v>
      </c>
      <c r="F1053" s="181">
        <f t="shared" si="454"/>
        <v>1193</v>
      </c>
      <c r="G1053" s="181" t="str">
        <f t="shared" si="454"/>
        <v>EQPT</v>
      </c>
      <c r="H1053" s="181">
        <f t="shared" si="454"/>
        <v>15</v>
      </c>
      <c r="I1053" s="181" t="str">
        <f t="shared" si="454"/>
        <v>Glycol Dehydrator Still Vent</v>
      </c>
      <c r="J1053" s="181">
        <f t="shared" si="454"/>
        <v>36.906666999999999</v>
      </c>
      <c r="K1053" s="181">
        <f t="shared" si="454"/>
        <v>-107.564167</v>
      </c>
      <c r="L1053" s="181" t="str">
        <f t="shared" si="454"/>
        <v>Middle Mesa Compressor Station</v>
      </c>
      <c r="M1053" s="181"/>
      <c r="N1053" s="181">
        <f t="shared" si="454"/>
        <v>1.5240000486373899</v>
      </c>
      <c r="O1053" s="181">
        <f t="shared" si="454"/>
        <v>373.14999389648398</v>
      </c>
      <c r="P1053" s="181">
        <f t="shared" si="454"/>
        <v>18.9280796051025</v>
      </c>
      <c r="Q1053" s="181">
        <f t="shared" si="454"/>
        <v>5.1816000000000001E-2</v>
      </c>
      <c r="R1053" s="181" t="str">
        <f t="shared" si="454"/>
        <v>Vertical</v>
      </c>
      <c r="S1053" s="181">
        <f t="shared" si="454"/>
        <v>0</v>
      </c>
      <c r="T1053" s="181">
        <f t="shared" si="454"/>
        <v>2005.06555175781</v>
      </c>
      <c r="U1053" s="181" t="str">
        <f t="shared" si="454"/>
        <v>4922</v>
      </c>
      <c r="V1053" s="181" t="str">
        <f t="shared" si="454"/>
        <v>31000301</v>
      </c>
      <c r="W1053" s="360">
        <f t="shared" si="454"/>
        <v>0</v>
      </c>
      <c r="X1053" s="355">
        <f t="shared" si="454"/>
        <v>9.3249999999999993</v>
      </c>
      <c r="Y1053" s="355">
        <f t="shared" si="454"/>
        <v>0</v>
      </c>
      <c r="Z1053" s="355">
        <f t="shared" si="454"/>
        <v>0</v>
      </c>
      <c r="AA1053" s="361">
        <f t="shared" si="454"/>
        <v>0</v>
      </c>
      <c r="AB1053" s="182"/>
    </row>
    <row r="1054" spans="1:28" s="75" customFormat="1">
      <c r="A1054" s="181" t="str">
        <f t="shared" si="428"/>
        <v>NMED</v>
      </c>
      <c r="B1054" s="366" t="str">
        <f t="shared" si="420"/>
        <v>35</v>
      </c>
      <c r="C1054" s="181" t="str">
        <f t="shared" si="429"/>
        <v>3504502</v>
      </c>
      <c r="D1054" s="181" t="str">
        <f>VLOOKUP(C1054,fips_xref!$A$5:$B$16,2,FALSE)</f>
        <v>San Juan_NonTribal</v>
      </c>
      <c r="E1054" s="181" t="str">
        <f t="shared" ref="E1054:AA1054" si="455">E414</f>
        <v>045</v>
      </c>
      <c r="F1054" s="181">
        <f t="shared" si="455"/>
        <v>1193</v>
      </c>
      <c r="G1054" s="181" t="str">
        <f t="shared" si="455"/>
        <v>EQPT</v>
      </c>
      <c r="H1054" s="181">
        <f t="shared" si="455"/>
        <v>16</v>
      </c>
      <c r="I1054" s="181" t="str">
        <f t="shared" si="455"/>
        <v>Enerek Dehydrator Reboiler</v>
      </c>
      <c r="J1054" s="181">
        <f t="shared" si="455"/>
        <v>36.906666999999999</v>
      </c>
      <c r="K1054" s="181">
        <f t="shared" si="455"/>
        <v>-107.564167</v>
      </c>
      <c r="L1054" s="181" t="str">
        <f t="shared" si="455"/>
        <v>Middle Mesa Compressor Station</v>
      </c>
      <c r="M1054" s="181"/>
      <c r="N1054" s="181">
        <f t="shared" si="455"/>
        <v>7.6199998855590803</v>
      </c>
      <c r="O1054" s="181">
        <f t="shared" si="455"/>
        <v>560.92999267578102</v>
      </c>
      <c r="P1054" s="181">
        <f t="shared" si="455"/>
        <v>11.734800338745099</v>
      </c>
      <c r="Q1054" s="181">
        <f t="shared" si="455"/>
        <v>0.30480000000000002</v>
      </c>
      <c r="R1054" s="181" t="str">
        <f t="shared" si="455"/>
        <v>Vertical</v>
      </c>
      <c r="S1054" s="181">
        <f t="shared" si="455"/>
        <v>0</v>
      </c>
      <c r="T1054" s="181">
        <f t="shared" si="455"/>
        <v>2005.06555175781</v>
      </c>
      <c r="U1054" s="181" t="str">
        <f t="shared" si="455"/>
        <v>4922</v>
      </c>
      <c r="V1054" s="181" t="str">
        <f t="shared" si="455"/>
        <v>31000302</v>
      </c>
      <c r="W1054" s="360">
        <f t="shared" si="455"/>
        <v>0.26300000000000001</v>
      </c>
      <c r="X1054" s="355">
        <f t="shared" si="455"/>
        <v>0</v>
      </c>
      <c r="Y1054" s="355">
        <f t="shared" si="455"/>
        <v>0.22</v>
      </c>
      <c r="Z1054" s="355">
        <f t="shared" si="455"/>
        <v>2E-3</v>
      </c>
      <c r="AA1054" s="361">
        <f t="shared" si="455"/>
        <v>0.02</v>
      </c>
      <c r="AB1054" s="182"/>
    </row>
    <row r="1055" spans="1:28" s="75" customFormat="1">
      <c r="A1055" s="181" t="str">
        <f t="shared" si="428"/>
        <v>NMED</v>
      </c>
      <c r="B1055" s="366" t="str">
        <f t="shared" si="420"/>
        <v>35</v>
      </c>
      <c r="C1055" s="181" t="str">
        <f t="shared" si="429"/>
        <v>3504502</v>
      </c>
      <c r="D1055" s="181" t="str">
        <f>VLOOKUP(C1055,fips_xref!$A$5:$B$16,2,FALSE)</f>
        <v>San Juan_NonTribal</v>
      </c>
      <c r="E1055" s="181" t="str">
        <f t="shared" ref="E1055:AA1055" si="456">E415</f>
        <v>045</v>
      </c>
      <c r="F1055" s="181">
        <f t="shared" si="456"/>
        <v>1193</v>
      </c>
      <c r="G1055" s="181" t="str">
        <f t="shared" si="456"/>
        <v>EQPT</v>
      </c>
      <c r="H1055" s="181">
        <f t="shared" si="456"/>
        <v>17</v>
      </c>
      <c r="I1055" s="181" t="str">
        <f t="shared" si="456"/>
        <v>Glycol Dehydrator Still Vent</v>
      </c>
      <c r="J1055" s="181">
        <f t="shared" si="456"/>
        <v>36.906666999999999</v>
      </c>
      <c r="K1055" s="181">
        <f t="shared" si="456"/>
        <v>-107.564167</v>
      </c>
      <c r="L1055" s="181" t="str">
        <f t="shared" si="456"/>
        <v>Middle Mesa Compressor Station</v>
      </c>
      <c r="M1055" s="181"/>
      <c r="N1055" s="181">
        <f t="shared" si="456"/>
        <v>1.5240000486373899</v>
      </c>
      <c r="O1055" s="181">
        <f t="shared" si="456"/>
        <v>373.14999389648398</v>
      </c>
      <c r="P1055" s="181">
        <f t="shared" si="456"/>
        <v>18.9280796051025</v>
      </c>
      <c r="Q1055" s="181">
        <f t="shared" si="456"/>
        <v>5.1816000000000001E-2</v>
      </c>
      <c r="R1055" s="181" t="str">
        <f t="shared" si="456"/>
        <v>Vertical</v>
      </c>
      <c r="S1055" s="181">
        <f t="shared" si="456"/>
        <v>0</v>
      </c>
      <c r="T1055" s="181">
        <f t="shared" si="456"/>
        <v>2005.06555175781</v>
      </c>
      <c r="U1055" s="181" t="str">
        <f t="shared" si="456"/>
        <v>4922</v>
      </c>
      <c r="V1055" s="181" t="str">
        <f t="shared" si="456"/>
        <v>31000301</v>
      </c>
      <c r="W1055" s="360">
        <f t="shared" si="456"/>
        <v>0</v>
      </c>
      <c r="X1055" s="355">
        <f t="shared" si="456"/>
        <v>9.43</v>
      </c>
      <c r="Y1055" s="355">
        <f t="shared" si="456"/>
        <v>0</v>
      </c>
      <c r="Z1055" s="355">
        <f t="shared" si="456"/>
        <v>0</v>
      </c>
      <c r="AA1055" s="361">
        <f t="shared" si="456"/>
        <v>0</v>
      </c>
      <c r="AB1055" s="182"/>
    </row>
    <row r="1056" spans="1:28" s="75" customFormat="1">
      <c r="A1056" s="181" t="str">
        <f t="shared" si="428"/>
        <v>NMED</v>
      </c>
      <c r="B1056" s="366" t="str">
        <f t="shared" si="420"/>
        <v>35</v>
      </c>
      <c r="C1056" s="181" t="str">
        <f t="shared" si="429"/>
        <v>3504502</v>
      </c>
      <c r="D1056" s="181" t="str">
        <f>VLOOKUP(C1056,fips_xref!$A$5:$B$16,2,FALSE)</f>
        <v>San Juan_NonTribal</v>
      </c>
      <c r="E1056" s="181" t="str">
        <f t="shared" ref="E1056:AA1056" si="457">E416</f>
        <v>045</v>
      </c>
      <c r="F1056" s="181">
        <f t="shared" si="457"/>
        <v>1193</v>
      </c>
      <c r="G1056" s="181" t="str">
        <f t="shared" si="457"/>
        <v>EQPT</v>
      </c>
      <c r="H1056" s="181">
        <f t="shared" si="457"/>
        <v>18</v>
      </c>
      <c r="I1056" s="181" t="str">
        <f t="shared" si="457"/>
        <v>Superior 16SGTC Engine</v>
      </c>
      <c r="J1056" s="181">
        <f t="shared" si="457"/>
        <v>36.908835000000003</v>
      </c>
      <c r="K1056" s="181">
        <f t="shared" si="457"/>
        <v>-107.564769</v>
      </c>
      <c r="L1056" s="181" t="str">
        <f t="shared" si="457"/>
        <v>Middle Mesa Compressor Station</v>
      </c>
      <c r="M1056" s="181"/>
      <c r="N1056" s="181">
        <f t="shared" si="457"/>
        <v>12.8016004562378</v>
      </c>
      <c r="O1056" s="181">
        <f t="shared" si="457"/>
        <v>677.59002685546898</v>
      </c>
      <c r="P1056" s="181">
        <f t="shared" si="457"/>
        <v>54.589679718017599</v>
      </c>
      <c r="Q1056" s="181">
        <f t="shared" si="457"/>
        <v>0.4572</v>
      </c>
      <c r="R1056" s="181" t="str">
        <f t="shared" si="457"/>
        <v>Vertical</v>
      </c>
      <c r="S1056" s="181">
        <f t="shared" si="457"/>
        <v>0</v>
      </c>
      <c r="T1056" s="181">
        <f t="shared" si="457"/>
        <v>2013.94555664063</v>
      </c>
      <c r="U1056" s="181" t="str">
        <f t="shared" si="457"/>
        <v>4922</v>
      </c>
      <c r="V1056" s="181" t="str">
        <f t="shared" si="457"/>
        <v>20200256</v>
      </c>
      <c r="W1056" s="360">
        <f t="shared" si="457"/>
        <v>31.22</v>
      </c>
      <c r="X1056" s="355">
        <f t="shared" si="457"/>
        <v>8.3260000000000005</v>
      </c>
      <c r="Y1056" s="355">
        <f t="shared" si="457"/>
        <v>52.45</v>
      </c>
      <c r="Z1056" s="355">
        <f t="shared" si="457"/>
        <v>0.04</v>
      </c>
      <c r="AA1056" s="361">
        <f t="shared" si="457"/>
        <v>0.67</v>
      </c>
      <c r="AB1056" s="182"/>
    </row>
    <row r="1057" spans="1:28" s="75" customFormat="1">
      <c r="A1057" s="181" t="str">
        <f t="shared" si="428"/>
        <v>NMED</v>
      </c>
      <c r="B1057" s="366" t="str">
        <f t="shared" si="420"/>
        <v>35</v>
      </c>
      <c r="C1057" s="181" t="str">
        <f t="shared" si="429"/>
        <v>3504502</v>
      </c>
      <c r="D1057" s="181" t="str">
        <f>VLOOKUP(C1057,fips_xref!$A$5:$B$16,2,FALSE)</f>
        <v>San Juan_NonTribal</v>
      </c>
      <c r="E1057" s="181" t="str">
        <f t="shared" ref="E1057:AA1057" si="458">E417</f>
        <v>045</v>
      </c>
      <c r="F1057" s="181">
        <f t="shared" si="458"/>
        <v>1221</v>
      </c>
      <c r="G1057" s="181" t="str">
        <f t="shared" si="458"/>
        <v>EQPT</v>
      </c>
      <c r="H1057" s="181">
        <f t="shared" si="458"/>
        <v>3</v>
      </c>
      <c r="I1057" s="181" t="str">
        <f t="shared" si="458"/>
        <v>Waukesha 7042GL</v>
      </c>
      <c r="J1057" s="181">
        <f t="shared" si="458"/>
        <v>36.931024000000001</v>
      </c>
      <c r="K1057" s="181">
        <f t="shared" si="458"/>
        <v>-107.559786</v>
      </c>
      <c r="L1057" s="181" t="str">
        <f t="shared" si="458"/>
        <v>32-7 CDP Compressor Station</v>
      </c>
      <c r="M1057" s="181"/>
      <c r="N1057" s="181">
        <f t="shared" si="458"/>
        <v>6.7055997848510698</v>
      </c>
      <c r="O1057" s="181">
        <f t="shared" si="458"/>
        <v>644.82000732421898</v>
      </c>
      <c r="P1057" s="181">
        <f t="shared" si="458"/>
        <v>46.939201354980497</v>
      </c>
      <c r="Q1057" s="181">
        <f t="shared" si="458"/>
        <v>0.31089600000000001</v>
      </c>
      <c r="R1057" s="181" t="str">
        <f t="shared" si="458"/>
        <v>Vertical</v>
      </c>
      <c r="S1057" s="181">
        <f t="shared" si="458"/>
        <v>0</v>
      </c>
      <c r="T1057" s="181">
        <f t="shared" si="458"/>
        <v>2051.9306640625</v>
      </c>
      <c r="U1057" s="181" t="str">
        <f t="shared" si="458"/>
        <v>1389</v>
      </c>
      <c r="V1057" s="181" t="str">
        <f t="shared" si="458"/>
        <v>20200254</v>
      </c>
      <c r="W1057" s="360">
        <f t="shared" si="458"/>
        <v>11.4</v>
      </c>
      <c r="X1057" s="355">
        <f t="shared" si="458"/>
        <v>12.7</v>
      </c>
      <c r="Y1057" s="355">
        <f t="shared" si="458"/>
        <v>34.700000000000003</v>
      </c>
      <c r="Z1057" s="355">
        <f t="shared" si="458"/>
        <v>0</v>
      </c>
      <c r="AA1057" s="361">
        <f t="shared" si="458"/>
        <v>0.5</v>
      </c>
      <c r="AB1057" s="182"/>
    </row>
    <row r="1058" spans="1:28" s="75" customFormat="1">
      <c r="A1058" s="181" t="str">
        <f t="shared" si="428"/>
        <v>NMED</v>
      </c>
      <c r="B1058" s="366" t="str">
        <f t="shared" si="420"/>
        <v>35</v>
      </c>
      <c r="C1058" s="181" t="str">
        <f t="shared" si="429"/>
        <v>3504502</v>
      </c>
      <c r="D1058" s="181" t="str">
        <f>VLOOKUP(C1058,fips_xref!$A$5:$B$16,2,FALSE)</f>
        <v>San Juan_NonTribal</v>
      </c>
      <c r="E1058" s="181" t="str">
        <f t="shared" ref="E1058:AA1058" si="459">E418</f>
        <v>045</v>
      </c>
      <c r="F1058" s="181">
        <f t="shared" si="459"/>
        <v>1221</v>
      </c>
      <c r="G1058" s="181" t="str">
        <f t="shared" si="459"/>
        <v>EQPT</v>
      </c>
      <c r="H1058" s="181">
        <f t="shared" si="459"/>
        <v>5</v>
      </c>
      <c r="I1058" s="181" t="str">
        <f t="shared" si="459"/>
        <v>Waukesha 7042GL</v>
      </c>
      <c r="J1058" s="181">
        <f t="shared" si="459"/>
        <v>36.931024000000001</v>
      </c>
      <c r="K1058" s="181">
        <f t="shared" si="459"/>
        <v>-107.559786</v>
      </c>
      <c r="L1058" s="181" t="str">
        <f t="shared" si="459"/>
        <v>32-7 CDP Compressor Station</v>
      </c>
      <c r="M1058" s="181"/>
      <c r="N1058" s="181">
        <f t="shared" si="459"/>
        <v>6.7055997848510698</v>
      </c>
      <c r="O1058" s="181">
        <f t="shared" si="459"/>
        <v>644.82000732421898</v>
      </c>
      <c r="P1058" s="181">
        <f t="shared" si="459"/>
        <v>46.939201354980497</v>
      </c>
      <c r="Q1058" s="181">
        <f t="shared" si="459"/>
        <v>0.31089600000000001</v>
      </c>
      <c r="R1058" s="181" t="str">
        <f t="shared" si="459"/>
        <v>Vertical</v>
      </c>
      <c r="S1058" s="181">
        <f t="shared" si="459"/>
        <v>0</v>
      </c>
      <c r="T1058" s="181">
        <f t="shared" si="459"/>
        <v>2051.9306640625</v>
      </c>
      <c r="U1058" s="181" t="str">
        <f t="shared" si="459"/>
        <v>1389</v>
      </c>
      <c r="V1058" s="181" t="str">
        <f t="shared" si="459"/>
        <v>20200254</v>
      </c>
      <c r="W1058" s="360">
        <f t="shared" si="459"/>
        <v>0.2</v>
      </c>
      <c r="X1058" s="355">
        <f t="shared" si="459"/>
        <v>0.3</v>
      </c>
      <c r="Y1058" s="355">
        <f t="shared" si="459"/>
        <v>0.8</v>
      </c>
      <c r="Z1058" s="355">
        <f t="shared" si="459"/>
        <v>0</v>
      </c>
      <c r="AA1058" s="361">
        <f t="shared" si="459"/>
        <v>0</v>
      </c>
      <c r="AB1058" s="182"/>
    </row>
    <row r="1059" spans="1:28" s="75" customFormat="1">
      <c r="A1059" s="181" t="str">
        <f t="shared" si="428"/>
        <v>NMED</v>
      </c>
      <c r="B1059" s="366" t="str">
        <f t="shared" si="420"/>
        <v>35</v>
      </c>
      <c r="C1059" s="181" t="str">
        <f t="shared" si="429"/>
        <v>3504502</v>
      </c>
      <c r="D1059" s="181" t="str">
        <f>VLOOKUP(C1059,fips_xref!$A$5:$B$16,2,FALSE)</f>
        <v>San Juan_NonTribal</v>
      </c>
      <c r="E1059" s="181" t="str">
        <f t="shared" ref="E1059:AA1059" si="460">E419</f>
        <v>045</v>
      </c>
      <c r="F1059" s="181">
        <f t="shared" si="460"/>
        <v>1221</v>
      </c>
      <c r="G1059" s="181" t="str">
        <f t="shared" si="460"/>
        <v>EQPT</v>
      </c>
      <c r="H1059" s="181">
        <f t="shared" si="460"/>
        <v>6</v>
      </c>
      <c r="I1059" s="181" t="str">
        <f t="shared" si="460"/>
        <v>Waukesha 7042GL</v>
      </c>
      <c r="J1059" s="181">
        <f t="shared" si="460"/>
        <v>36.931024000000001</v>
      </c>
      <c r="K1059" s="181">
        <f t="shared" si="460"/>
        <v>-107.559786</v>
      </c>
      <c r="L1059" s="181" t="str">
        <f t="shared" si="460"/>
        <v>32-7 CDP Compressor Station</v>
      </c>
      <c r="M1059" s="181"/>
      <c r="N1059" s="181">
        <f t="shared" si="460"/>
        <v>6.7055997848510698</v>
      </c>
      <c r="O1059" s="181">
        <f t="shared" si="460"/>
        <v>644.82000732421898</v>
      </c>
      <c r="P1059" s="181">
        <f t="shared" si="460"/>
        <v>46.939201354980497</v>
      </c>
      <c r="Q1059" s="181">
        <f t="shared" si="460"/>
        <v>0.31089600000000001</v>
      </c>
      <c r="R1059" s="181" t="str">
        <f t="shared" si="460"/>
        <v>Vertical</v>
      </c>
      <c r="S1059" s="181">
        <f t="shared" si="460"/>
        <v>0</v>
      </c>
      <c r="T1059" s="181">
        <f t="shared" si="460"/>
        <v>2051.9306640625</v>
      </c>
      <c r="U1059" s="181" t="str">
        <f t="shared" si="460"/>
        <v>1389</v>
      </c>
      <c r="V1059" s="181" t="str">
        <f t="shared" si="460"/>
        <v>20200254</v>
      </c>
      <c r="W1059" s="360">
        <f t="shared" si="460"/>
        <v>10.3</v>
      </c>
      <c r="X1059" s="355">
        <f t="shared" si="460"/>
        <v>11.5</v>
      </c>
      <c r="Y1059" s="355">
        <f t="shared" si="460"/>
        <v>31.4</v>
      </c>
      <c r="Z1059" s="355">
        <f t="shared" si="460"/>
        <v>0</v>
      </c>
      <c r="AA1059" s="361">
        <f t="shared" si="460"/>
        <v>0.4</v>
      </c>
      <c r="AB1059" s="182"/>
    </row>
    <row r="1060" spans="1:28" s="75" customFormat="1">
      <c r="A1060" s="181" t="str">
        <f t="shared" si="428"/>
        <v>NMED</v>
      </c>
      <c r="B1060" s="366" t="str">
        <f t="shared" si="420"/>
        <v>35</v>
      </c>
      <c r="C1060" s="181" t="str">
        <f t="shared" si="429"/>
        <v>3504502</v>
      </c>
      <c r="D1060" s="181" t="str">
        <f>VLOOKUP(C1060,fips_xref!$A$5:$B$16,2,FALSE)</f>
        <v>San Juan_NonTribal</v>
      </c>
      <c r="E1060" s="181" t="str">
        <f t="shared" ref="E1060:AA1060" si="461">E420</f>
        <v>045</v>
      </c>
      <c r="F1060" s="181">
        <f t="shared" si="461"/>
        <v>1221</v>
      </c>
      <c r="G1060" s="181" t="str">
        <f t="shared" si="461"/>
        <v>EQPT</v>
      </c>
      <c r="H1060" s="181">
        <f t="shared" si="461"/>
        <v>18</v>
      </c>
      <c r="I1060" s="181" t="str">
        <f t="shared" si="461"/>
        <v>Waukesha 7042GL</v>
      </c>
      <c r="J1060" s="181">
        <f t="shared" si="461"/>
        <v>36.931024000000001</v>
      </c>
      <c r="K1060" s="181">
        <f t="shared" si="461"/>
        <v>-107.559786</v>
      </c>
      <c r="L1060" s="181" t="str">
        <f t="shared" si="461"/>
        <v>32-7 CDP Compressor Station</v>
      </c>
      <c r="M1060" s="181"/>
      <c r="N1060" s="181">
        <f t="shared" si="461"/>
        <v>6.7055997848510698</v>
      </c>
      <c r="O1060" s="181">
        <f t="shared" si="461"/>
        <v>644.82000732421898</v>
      </c>
      <c r="P1060" s="181">
        <f t="shared" si="461"/>
        <v>46.939201354980497</v>
      </c>
      <c r="Q1060" s="181">
        <f t="shared" si="461"/>
        <v>0.31089600000000001</v>
      </c>
      <c r="R1060" s="181" t="str">
        <f t="shared" si="461"/>
        <v>Vertical</v>
      </c>
      <c r="S1060" s="181">
        <f t="shared" si="461"/>
        <v>0</v>
      </c>
      <c r="T1060" s="181">
        <f t="shared" si="461"/>
        <v>2051.9306640625</v>
      </c>
      <c r="U1060" s="181" t="str">
        <f t="shared" si="461"/>
        <v>1389</v>
      </c>
      <c r="V1060" s="181" t="str">
        <f t="shared" si="461"/>
        <v>20200254</v>
      </c>
      <c r="W1060" s="360">
        <f t="shared" si="461"/>
        <v>9.4</v>
      </c>
      <c r="X1060" s="355">
        <f t="shared" si="461"/>
        <v>10.4</v>
      </c>
      <c r="Y1060" s="355">
        <f t="shared" si="461"/>
        <v>28.5</v>
      </c>
      <c r="Z1060" s="355">
        <f t="shared" si="461"/>
        <v>0</v>
      </c>
      <c r="AA1060" s="361">
        <f t="shared" si="461"/>
        <v>0.4</v>
      </c>
      <c r="AB1060" s="182"/>
    </row>
    <row r="1061" spans="1:28" s="75" customFormat="1">
      <c r="A1061" s="181" t="str">
        <f t="shared" si="428"/>
        <v>NMED</v>
      </c>
      <c r="B1061" s="366" t="str">
        <f t="shared" si="420"/>
        <v>35</v>
      </c>
      <c r="C1061" s="181" t="str">
        <f t="shared" si="429"/>
        <v>3504502</v>
      </c>
      <c r="D1061" s="181" t="str">
        <f>VLOOKUP(C1061,fips_xref!$A$5:$B$16,2,FALSE)</f>
        <v>San Juan_NonTribal</v>
      </c>
      <c r="E1061" s="181" t="str">
        <f t="shared" ref="E1061:AA1061" si="462">E421</f>
        <v>045</v>
      </c>
      <c r="F1061" s="181">
        <f t="shared" si="462"/>
        <v>1221</v>
      </c>
      <c r="G1061" s="181" t="str">
        <f t="shared" si="462"/>
        <v>EQPT</v>
      </c>
      <c r="H1061" s="181">
        <f t="shared" si="462"/>
        <v>19</v>
      </c>
      <c r="I1061" s="181" t="str">
        <f t="shared" si="462"/>
        <v>Waukesha 7042GL</v>
      </c>
      <c r="J1061" s="181">
        <f t="shared" si="462"/>
        <v>36.931024000000001</v>
      </c>
      <c r="K1061" s="181">
        <f t="shared" si="462"/>
        <v>-107.559786</v>
      </c>
      <c r="L1061" s="181" t="str">
        <f t="shared" si="462"/>
        <v>32-7 CDP Compressor Station</v>
      </c>
      <c r="M1061" s="181"/>
      <c r="N1061" s="181">
        <f t="shared" si="462"/>
        <v>6.7055997848510698</v>
      </c>
      <c r="O1061" s="181">
        <f t="shared" si="462"/>
        <v>644.82000732421898</v>
      </c>
      <c r="P1061" s="181">
        <f t="shared" si="462"/>
        <v>46.939201354980497</v>
      </c>
      <c r="Q1061" s="181">
        <f t="shared" si="462"/>
        <v>0.31089600000000001</v>
      </c>
      <c r="R1061" s="181" t="str">
        <f t="shared" si="462"/>
        <v>Vertical</v>
      </c>
      <c r="S1061" s="181">
        <f t="shared" si="462"/>
        <v>0</v>
      </c>
      <c r="T1061" s="181">
        <f t="shared" si="462"/>
        <v>2051.9306640625</v>
      </c>
      <c r="U1061" s="181" t="str">
        <f t="shared" si="462"/>
        <v>1389</v>
      </c>
      <c r="V1061" s="181" t="str">
        <f t="shared" si="462"/>
        <v>20200254</v>
      </c>
      <c r="W1061" s="360">
        <f t="shared" si="462"/>
        <v>11.7</v>
      </c>
      <c r="X1061" s="355">
        <f t="shared" si="462"/>
        <v>13</v>
      </c>
      <c r="Y1061" s="355">
        <f t="shared" si="462"/>
        <v>35.700000000000003</v>
      </c>
      <c r="Z1061" s="355">
        <f t="shared" si="462"/>
        <v>0</v>
      </c>
      <c r="AA1061" s="361">
        <f t="shared" si="462"/>
        <v>0.5</v>
      </c>
      <c r="AB1061" s="182"/>
    </row>
    <row r="1062" spans="1:28" s="75" customFormat="1">
      <c r="A1062" s="181" t="str">
        <f t="shared" si="428"/>
        <v>NMED</v>
      </c>
      <c r="B1062" s="366" t="str">
        <f t="shared" si="420"/>
        <v>35</v>
      </c>
      <c r="C1062" s="181" t="str">
        <f t="shared" si="429"/>
        <v>3504502</v>
      </c>
      <c r="D1062" s="181" t="str">
        <f>VLOOKUP(C1062,fips_xref!$A$5:$B$16,2,FALSE)</f>
        <v>San Juan_NonTribal</v>
      </c>
      <c r="E1062" s="181" t="str">
        <f t="shared" ref="E1062:AA1062" si="463">E422</f>
        <v>045</v>
      </c>
      <c r="F1062" s="181">
        <f t="shared" si="463"/>
        <v>1221</v>
      </c>
      <c r="G1062" s="181" t="str">
        <f t="shared" si="463"/>
        <v>EQPT</v>
      </c>
      <c r="H1062" s="181">
        <f t="shared" si="463"/>
        <v>20</v>
      </c>
      <c r="I1062" s="181" t="str">
        <f t="shared" si="463"/>
        <v>Waukesha 7042GL</v>
      </c>
      <c r="J1062" s="181">
        <f t="shared" si="463"/>
        <v>36.931024000000001</v>
      </c>
      <c r="K1062" s="181">
        <f t="shared" si="463"/>
        <v>-107.559786</v>
      </c>
      <c r="L1062" s="181" t="str">
        <f t="shared" si="463"/>
        <v>32-7 CDP Compressor Station</v>
      </c>
      <c r="M1062" s="181"/>
      <c r="N1062" s="181">
        <f t="shared" si="463"/>
        <v>6.7055997848510698</v>
      </c>
      <c r="O1062" s="181">
        <f t="shared" si="463"/>
        <v>644.82000732421898</v>
      </c>
      <c r="P1062" s="181">
        <f t="shared" si="463"/>
        <v>46.939201354980497</v>
      </c>
      <c r="Q1062" s="181">
        <f t="shared" si="463"/>
        <v>0.31089600000000001</v>
      </c>
      <c r="R1062" s="181" t="str">
        <f t="shared" si="463"/>
        <v>Vertical</v>
      </c>
      <c r="S1062" s="181">
        <f t="shared" si="463"/>
        <v>0</v>
      </c>
      <c r="T1062" s="181">
        <f t="shared" si="463"/>
        <v>2051.9306640625</v>
      </c>
      <c r="U1062" s="181" t="str">
        <f t="shared" si="463"/>
        <v>1389</v>
      </c>
      <c r="V1062" s="181" t="str">
        <f t="shared" si="463"/>
        <v>20200254</v>
      </c>
      <c r="W1062" s="360">
        <f t="shared" si="463"/>
        <v>8.6999999999999993</v>
      </c>
      <c r="X1062" s="355">
        <f t="shared" si="463"/>
        <v>1.9</v>
      </c>
      <c r="Y1062" s="355">
        <f t="shared" si="463"/>
        <v>1.9</v>
      </c>
      <c r="Z1062" s="355">
        <f t="shared" si="463"/>
        <v>0</v>
      </c>
      <c r="AA1062" s="361">
        <f t="shared" si="463"/>
        <v>0.4</v>
      </c>
      <c r="AB1062" s="182"/>
    </row>
    <row r="1063" spans="1:28" s="75" customFormat="1">
      <c r="A1063" s="181" t="str">
        <f t="shared" si="428"/>
        <v>NMED</v>
      </c>
      <c r="B1063" s="366" t="str">
        <f t="shared" si="420"/>
        <v>35</v>
      </c>
      <c r="C1063" s="181" t="str">
        <f t="shared" si="429"/>
        <v>3504502</v>
      </c>
      <c r="D1063" s="181" t="str">
        <f>VLOOKUP(C1063,fips_xref!$A$5:$B$16,2,FALSE)</f>
        <v>San Juan_NonTribal</v>
      </c>
      <c r="E1063" s="181" t="str">
        <f t="shared" ref="E1063:AA1063" si="464">E423</f>
        <v>045</v>
      </c>
      <c r="F1063" s="181">
        <f t="shared" si="464"/>
        <v>1221</v>
      </c>
      <c r="G1063" s="181" t="str">
        <f t="shared" si="464"/>
        <v>EQPT</v>
      </c>
      <c r="H1063" s="181">
        <f t="shared" si="464"/>
        <v>22</v>
      </c>
      <c r="I1063" s="181" t="str">
        <f t="shared" si="464"/>
        <v>Waukesha 7042GL</v>
      </c>
      <c r="J1063" s="181">
        <f t="shared" si="464"/>
        <v>36.931024000000001</v>
      </c>
      <c r="K1063" s="181">
        <f t="shared" si="464"/>
        <v>-107.559786</v>
      </c>
      <c r="L1063" s="181" t="str">
        <f t="shared" si="464"/>
        <v>32-7 CDP Compressor Station</v>
      </c>
      <c r="M1063" s="181"/>
      <c r="N1063" s="181">
        <f t="shared" si="464"/>
        <v>6.7055997848510698</v>
      </c>
      <c r="O1063" s="181">
        <f t="shared" si="464"/>
        <v>644.82000732421898</v>
      </c>
      <c r="P1063" s="181">
        <f t="shared" si="464"/>
        <v>46.939201354980497</v>
      </c>
      <c r="Q1063" s="181">
        <f t="shared" si="464"/>
        <v>0.31089600000000001</v>
      </c>
      <c r="R1063" s="181" t="str">
        <f t="shared" si="464"/>
        <v>Vertical</v>
      </c>
      <c r="S1063" s="181">
        <f t="shared" si="464"/>
        <v>0</v>
      </c>
      <c r="T1063" s="181">
        <f t="shared" si="464"/>
        <v>2051.9306640625</v>
      </c>
      <c r="U1063" s="181" t="str">
        <f t="shared" si="464"/>
        <v>1389</v>
      </c>
      <c r="V1063" s="181" t="str">
        <f t="shared" si="464"/>
        <v>20200254</v>
      </c>
      <c r="W1063" s="360">
        <f t="shared" si="464"/>
        <v>11.6</v>
      </c>
      <c r="X1063" s="355">
        <f t="shared" si="464"/>
        <v>2.6</v>
      </c>
      <c r="Y1063" s="355">
        <f t="shared" si="464"/>
        <v>2.6</v>
      </c>
      <c r="Z1063" s="355">
        <f t="shared" si="464"/>
        <v>0</v>
      </c>
      <c r="AA1063" s="361">
        <f t="shared" si="464"/>
        <v>0.5</v>
      </c>
      <c r="AB1063" s="182"/>
    </row>
    <row r="1064" spans="1:28" s="75" customFormat="1">
      <c r="A1064" s="181" t="str">
        <f t="shared" si="428"/>
        <v>NMED</v>
      </c>
      <c r="B1064" s="366" t="str">
        <f t="shared" si="420"/>
        <v>35</v>
      </c>
      <c r="C1064" s="181" t="str">
        <f t="shared" si="429"/>
        <v>3504502</v>
      </c>
      <c r="D1064" s="181" t="str">
        <f>VLOOKUP(C1064,fips_xref!$A$5:$B$16,2,FALSE)</f>
        <v>San Juan_NonTribal</v>
      </c>
      <c r="E1064" s="181" t="str">
        <f t="shared" ref="E1064:AA1064" si="465">E424</f>
        <v>045</v>
      </c>
      <c r="F1064" s="181">
        <f t="shared" si="465"/>
        <v>1221</v>
      </c>
      <c r="G1064" s="181" t="str">
        <f t="shared" si="465"/>
        <v>EQPT</v>
      </c>
      <c r="H1064" s="181">
        <f t="shared" si="465"/>
        <v>23</v>
      </c>
      <c r="I1064" s="181" t="str">
        <f t="shared" si="465"/>
        <v>Waukesha 7042GL</v>
      </c>
      <c r="J1064" s="181">
        <f t="shared" si="465"/>
        <v>36.931024000000001</v>
      </c>
      <c r="K1064" s="181">
        <f t="shared" si="465"/>
        <v>-107.559786</v>
      </c>
      <c r="L1064" s="181" t="str">
        <f t="shared" si="465"/>
        <v>32-7 CDP Compressor Station</v>
      </c>
      <c r="M1064" s="181"/>
      <c r="N1064" s="181">
        <f t="shared" si="465"/>
        <v>6.7055997848510698</v>
      </c>
      <c r="O1064" s="181">
        <f t="shared" si="465"/>
        <v>644.82000732421898</v>
      </c>
      <c r="P1064" s="181">
        <f t="shared" si="465"/>
        <v>46.939201354980497</v>
      </c>
      <c r="Q1064" s="181">
        <f t="shared" si="465"/>
        <v>0.31089600000000001</v>
      </c>
      <c r="R1064" s="181" t="str">
        <f t="shared" si="465"/>
        <v>Vertical</v>
      </c>
      <c r="S1064" s="181">
        <f t="shared" si="465"/>
        <v>0</v>
      </c>
      <c r="T1064" s="181">
        <f t="shared" si="465"/>
        <v>2051.9306640625</v>
      </c>
      <c r="U1064" s="181" t="str">
        <f t="shared" si="465"/>
        <v>1389</v>
      </c>
      <c r="V1064" s="181" t="str">
        <f t="shared" si="465"/>
        <v>20200254</v>
      </c>
      <c r="W1064" s="360">
        <f t="shared" si="465"/>
        <v>2.4</v>
      </c>
      <c r="X1064" s="355">
        <f t="shared" si="465"/>
        <v>0.5</v>
      </c>
      <c r="Y1064" s="355">
        <f t="shared" si="465"/>
        <v>0.5</v>
      </c>
      <c r="Z1064" s="355">
        <f t="shared" si="465"/>
        <v>0</v>
      </c>
      <c r="AA1064" s="361">
        <f t="shared" si="465"/>
        <v>0.1</v>
      </c>
      <c r="AB1064" s="182"/>
    </row>
    <row r="1065" spans="1:28" s="75" customFormat="1">
      <c r="A1065" s="181" t="str">
        <f t="shared" si="428"/>
        <v>NMED</v>
      </c>
      <c r="B1065" s="366" t="str">
        <f t="shared" si="420"/>
        <v>35</v>
      </c>
      <c r="C1065" s="181" t="str">
        <f t="shared" si="429"/>
        <v>3504502</v>
      </c>
      <c r="D1065" s="181" t="str">
        <f>VLOOKUP(C1065,fips_xref!$A$5:$B$16,2,FALSE)</f>
        <v>San Juan_NonTribal</v>
      </c>
      <c r="E1065" s="181" t="str">
        <f t="shared" ref="E1065:AA1065" si="466">E425</f>
        <v>045</v>
      </c>
      <c r="F1065" s="181">
        <f t="shared" si="466"/>
        <v>1221</v>
      </c>
      <c r="G1065" s="181" t="str">
        <f t="shared" si="466"/>
        <v>EQPT</v>
      </c>
      <c r="H1065" s="181">
        <f t="shared" si="466"/>
        <v>24</v>
      </c>
      <c r="I1065" s="181" t="str">
        <f t="shared" si="466"/>
        <v>Waukesha 7042GL</v>
      </c>
      <c r="J1065" s="181">
        <f t="shared" si="466"/>
        <v>36.931024000000001</v>
      </c>
      <c r="K1065" s="181">
        <f t="shared" si="466"/>
        <v>-107.559786</v>
      </c>
      <c r="L1065" s="181" t="str">
        <f t="shared" si="466"/>
        <v>32-7 CDP Compressor Station</v>
      </c>
      <c r="M1065" s="181"/>
      <c r="N1065" s="181">
        <f t="shared" si="466"/>
        <v>6.7055997848510698</v>
      </c>
      <c r="O1065" s="181">
        <f t="shared" si="466"/>
        <v>644.82000732421898</v>
      </c>
      <c r="P1065" s="181">
        <f t="shared" si="466"/>
        <v>46.939201354980497</v>
      </c>
      <c r="Q1065" s="181">
        <f t="shared" si="466"/>
        <v>0.31089600000000001</v>
      </c>
      <c r="R1065" s="181" t="str">
        <f t="shared" si="466"/>
        <v>Vertical</v>
      </c>
      <c r="S1065" s="181">
        <f t="shared" si="466"/>
        <v>0</v>
      </c>
      <c r="T1065" s="181">
        <f t="shared" si="466"/>
        <v>2051.9306640625</v>
      </c>
      <c r="U1065" s="181" t="str">
        <f t="shared" si="466"/>
        <v>1389</v>
      </c>
      <c r="V1065" s="181" t="str">
        <f t="shared" si="466"/>
        <v>20200254</v>
      </c>
      <c r="W1065" s="360">
        <f t="shared" si="466"/>
        <v>11.1</v>
      </c>
      <c r="X1065" s="355">
        <f t="shared" si="466"/>
        <v>2.5</v>
      </c>
      <c r="Y1065" s="355">
        <f t="shared" si="466"/>
        <v>2.5</v>
      </c>
      <c r="Z1065" s="355">
        <f t="shared" si="466"/>
        <v>0</v>
      </c>
      <c r="AA1065" s="361">
        <f t="shared" si="466"/>
        <v>0.5</v>
      </c>
      <c r="AB1065" s="182"/>
    </row>
    <row r="1066" spans="1:28" s="75" customFormat="1">
      <c r="A1066" s="181" t="str">
        <f t="shared" si="428"/>
        <v>NMED</v>
      </c>
      <c r="B1066" s="366" t="str">
        <f t="shared" si="420"/>
        <v>35</v>
      </c>
      <c r="C1066" s="181" t="str">
        <f t="shared" si="429"/>
        <v>3504502</v>
      </c>
      <c r="D1066" s="181" t="str">
        <f>VLOOKUP(C1066,fips_xref!$A$5:$B$16,2,FALSE)</f>
        <v>San Juan_NonTribal</v>
      </c>
      <c r="E1066" s="181" t="str">
        <f t="shared" ref="E1066:AA1066" si="467">E426</f>
        <v>045</v>
      </c>
      <c r="F1066" s="181">
        <f t="shared" si="467"/>
        <v>1221</v>
      </c>
      <c r="G1066" s="181" t="str">
        <f t="shared" si="467"/>
        <v>EQPT</v>
      </c>
      <c r="H1066" s="181">
        <f t="shared" si="467"/>
        <v>25</v>
      </c>
      <c r="I1066" s="181" t="str">
        <f t="shared" si="467"/>
        <v>Waukesha 7042GL</v>
      </c>
      <c r="J1066" s="181">
        <f t="shared" si="467"/>
        <v>36.931024000000001</v>
      </c>
      <c r="K1066" s="181">
        <f t="shared" si="467"/>
        <v>-107.559786</v>
      </c>
      <c r="L1066" s="181" t="str">
        <f t="shared" si="467"/>
        <v>32-7 CDP Compressor Station</v>
      </c>
      <c r="M1066" s="181"/>
      <c r="N1066" s="181">
        <f t="shared" si="467"/>
        <v>6.7055997848510698</v>
      </c>
      <c r="O1066" s="181">
        <f t="shared" si="467"/>
        <v>644.82000732421898</v>
      </c>
      <c r="P1066" s="181">
        <f t="shared" si="467"/>
        <v>46.939201354980497</v>
      </c>
      <c r="Q1066" s="181">
        <f t="shared" si="467"/>
        <v>0.31089600000000001</v>
      </c>
      <c r="R1066" s="181" t="str">
        <f t="shared" si="467"/>
        <v>Vertical</v>
      </c>
      <c r="S1066" s="181">
        <f t="shared" si="467"/>
        <v>0</v>
      </c>
      <c r="T1066" s="181">
        <f t="shared" si="467"/>
        <v>2051.9306640625</v>
      </c>
      <c r="U1066" s="181" t="str">
        <f t="shared" si="467"/>
        <v>1389</v>
      </c>
      <c r="V1066" s="181" t="str">
        <f t="shared" si="467"/>
        <v>20200254</v>
      </c>
      <c r="W1066" s="360">
        <f t="shared" si="467"/>
        <v>11.4</v>
      </c>
      <c r="X1066" s="355">
        <f t="shared" si="467"/>
        <v>2.5</v>
      </c>
      <c r="Y1066" s="355">
        <f t="shared" si="467"/>
        <v>2.5</v>
      </c>
      <c r="Z1066" s="355">
        <f t="shared" si="467"/>
        <v>0</v>
      </c>
      <c r="AA1066" s="361">
        <f t="shared" si="467"/>
        <v>0.5</v>
      </c>
      <c r="AB1066" s="182"/>
    </row>
    <row r="1067" spans="1:28" s="75" customFormat="1">
      <c r="A1067" s="181" t="str">
        <f t="shared" si="428"/>
        <v>NMED</v>
      </c>
      <c r="B1067" s="366" t="str">
        <f t="shared" si="420"/>
        <v>35</v>
      </c>
      <c r="C1067" s="181" t="str">
        <f t="shared" si="429"/>
        <v>3504502</v>
      </c>
      <c r="D1067" s="181" t="str">
        <f>VLOOKUP(C1067,fips_xref!$A$5:$B$16,2,FALSE)</f>
        <v>San Juan_NonTribal</v>
      </c>
      <c r="E1067" s="181" t="str">
        <f t="shared" ref="E1067:AA1067" si="468">E427</f>
        <v>045</v>
      </c>
      <c r="F1067" s="181">
        <f t="shared" si="468"/>
        <v>1221</v>
      </c>
      <c r="G1067" s="181" t="str">
        <f t="shared" si="468"/>
        <v>EQPT</v>
      </c>
      <c r="H1067" s="181">
        <f t="shared" si="468"/>
        <v>27</v>
      </c>
      <c r="I1067" s="181" t="str">
        <f t="shared" si="468"/>
        <v>TEG Dehydrator Reboiler Burner</v>
      </c>
      <c r="J1067" s="181">
        <f t="shared" si="468"/>
        <v>36.931389000000003</v>
      </c>
      <c r="K1067" s="181">
        <f t="shared" si="468"/>
        <v>-107.560278</v>
      </c>
      <c r="L1067" s="181" t="str">
        <f t="shared" si="468"/>
        <v>32-7 CDP Compressor Station</v>
      </c>
      <c r="M1067" s="181"/>
      <c r="N1067" s="181">
        <f t="shared" si="468"/>
        <v>3.0480000972747798</v>
      </c>
      <c r="O1067" s="181">
        <f t="shared" si="468"/>
        <v>588.71002197265602</v>
      </c>
      <c r="P1067" s="181">
        <f t="shared" si="468"/>
        <v>1.8287999629974401</v>
      </c>
      <c r="Q1067" s="181">
        <f t="shared" si="468"/>
        <v>0.25298399999999999</v>
      </c>
      <c r="R1067" s="181" t="str">
        <f t="shared" si="468"/>
        <v>Vertical</v>
      </c>
      <c r="S1067" s="181">
        <f t="shared" si="468"/>
        <v>0</v>
      </c>
      <c r="T1067" s="181">
        <f t="shared" si="468"/>
        <v>2053.17358398438</v>
      </c>
      <c r="U1067" s="181" t="str">
        <f t="shared" si="468"/>
        <v>1389</v>
      </c>
      <c r="V1067" s="181" t="str">
        <f t="shared" si="468"/>
        <v>31000228</v>
      </c>
      <c r="W1067" s="360">
        <f t="shared" si="468"/>
        <v>0.2</v>
      </c>
      <c r="X1067" s="355">
        <f t="shared" si="468"/>
        <v>0</v>
      </c>
      <c r="Y1067" s="355">
        <f t="shared" si="468"/>
        <v>0.1</v>
      </c>
      <c r="Z1067" s="355">
        <f t="shared" si="468"/>
        <v>0</v>
      </c>
      <c r="AA1067" s="361">
        <f t="shared" si="468"/>
        <v>0</v>
      </c>
      <c r="AB1067" s="182"/>
    </row>
    <row r="1068" spans="1:28" s="75" customFormat="1">
      <c r="A1068" s="181" t="str">
        <f t="shared" si="428"/>
        <v>NMED</v>
      </c>
      <c r="B1068" s="366" t="str">
        <f t="shared" si="420"/>
        <v>35</v>
      </c>
      <c r="C1068" s="181" t="str">
        <f t="shared" si="429"/>
        <v>3504502</v>
      </c>
      <c r="D1068" s="181" t="str">
        <f>VLOOKUP(C1068,fips_xref!$A$5:$B$16,2,FALSE)</f>
        <v>San Juan_NonTribal</v>
      </c>
      <c r="E1068" s="181" t="str">
        <f t="shared" ref="E1068:AA1068" si="469">E428</f>
        <v>045</v>
      </c>
      <c r="F1068" s="181">
        <f t="shared" si="469"/>
        <v>1221</v>
      </c>
      <c r="G1068" s="181" t="str">
        <f t="shared" si="469"/>
        <v>EQPT</v>
      </c>
      <c r="H1068" s="181">
        <f t="shared" si="469"/>
        <v>34</v>
      </c>
      <c r="I1068" s="181" t="str">
        <f t="shared" si="469"/>
        <v>Waukesha 7042GL</v>
      </c>
      <c r="J1068" s="181">
        <f t="shared" si="469"/>
        <v>36.931024000000001</v>
      </c>
      <c r="K1068" s="181">
        <f t="shared" si="469"/>
        <v>-107.559786</v>
      </c>
      <c r="L1068" s="181" t="str">
        <f t="shared" si="469"/>
        <v>32-7 CDP Compressor Station</v>
      </c>
      <c r="M1068" s="181"/>
      <c r="N1068" s="181">
        <f t="shared" si="469"/>
        <v>6.7055997848510698</v>
      </c>
      <c r="O1068" s="181">
        <f t="shared" si="469"/>
        <v>644.82000732421898</v>
      </c>
      <c r="P1068" s="181">
        <f t="shared" si="469"/>
        <v>46.939201354980497</v>
      </c>
      <c r="Q1068" s="181">
        <f t="shared" si="469"/>
        <v>0.31089600000000001</v>
      </c>
      <c r="R1068" s="181" t="str">
        <f t="shared" si="469"/>
        <v>Vertical</v>
      </c>
      <c r="S1068" s="181">
        <f t="shared" si="469"/>
        <v>0</v>
      </c>
      <c r="T1068" s="181">
        <f t="shared" si="469"/>
        <v>2051.9306640625</v>
      </c>
      <c r="U1068" s="181" t="str">
        <f t="shared" si="469"/>
        <v>1389</v>
      </c>
      <c r="V1068" s="181" t="str">
        <f t="shared" si="469"/>
        <v>20200254</v>
      </c>
      <c r="W1068" s="360">
        <f t="shared" si="469"/>
        <v>11.6</v>
      </c>
      <c r="X1068" s="355">
        <f t="shared" si="469"/>
        <v>2.6</v>
      </c>
      <c r="Y1068" s="355">
        <f t="shared" si="469"/>
        <v>2.5</v>
      </c>
      <c r="Z1068" s="355">
        <f t="shared" si="469"/>
        <v>0</v>
      </c>
      <c r="AA1068" s="361">
        <f t="shared" si="469"/>
        <v>0.5</v>
      </c>
      <c r="AB1068" s="182"/>
    </row>
    <row r="1069" spans="1:28" s="75" customFormat="1">
      <c r="A1069" s="181" t="str">
        <f t="shared" si="428"/>
        <v>NMED</v>
      </c>
      <c r="B1069" s="366" t="str">
        <f t="shared" si="420"/>
        <v>35</v>
      </c>
      <c r="C1069" s="181" t="str">
        <f t="shared" si="429"/>
        <v>3504502</v>
      </c>
      <c r="D1069" s="181" t="str">
        <f>VLOOKUP(C1069,fips_xref!$A$5:$B$16,2,FALSE)</f>
        <v>San Juan_NonTribal</v>
      </c>
      <c r="E1069" s="181" t="str">
        <f t="shared" ref="E1069:AA1069" si="470">E429</f>
        <v>045</v>
      </c>
      <c r="F1069" s="181">
        <f t="shared" si="470"/>
        <v>1221</v>
      </c>
      <c r="G1069" s="181" t="str">
        <f t="shared" si="470"/>
        <v>EQPT</v>
      </c>
      <c r="H1069" s="181">
        <f t="shared" si="470"/>
        <v>35</v>
      </c>
      <c r="I1069" s="181" t="str">
        <f t="shared" si="470"/>
        <v>Waukesha 7042GL</v>
      </c>
      <c r="J1069" s="181">
        <f t="shared" si="470"/>
        <v>36.931024000000001</v>
      </c>
      <c r="K1069" s="181">
        <f t="shared" si="470"/>
        <v>-107.559786</v>
      </c>
      <c r="L1069" s="181" t="str">
        <f t="shared" si="470"/>
        <v>32-7 CDP Compressor Station</v>
      </c>
      <c r="M1069" s="181"/>
      <c r="N1069" s="181">
        <f t="shared" si="470"/>
        <v>6.7055997848510698</v>
      </c>
      <c r="O1069" s="181">
        <f t="shared" si="470"/>
        <v>644.82000732421898</v>
      </c>
      <c r="P1069" s="181">
        <f t="shared" si="470"/>
        <v>46.939201354980497</v>
      </c>
      <c r="Q1069" s="181">
        <f t="shared" si="470"/>
        <v>0.31089600000000001</v>
      </c>
      <c r="R1069" s="181" t="str">
        <f t="shared" si="470"/>
        <v>Vertical</v>
      </c>
      <c r="S1069" s="181">
        <f t="shared" si="470"/>
        <v>0</v>
      </c>
      <c r="T1069" s="181">
        <f t="shared" si="470"/>
        <v>2051.9306640625</v>
      </c>
      <c r="U1069" s="181" t="str">
        <f t="shared" si="470"/>
        <v>1389</v>
      </c>
      <c r="V1069" s="181" t="str">
        <f t="shared" si="470"/>
        <v>20200254</v>
      </c>
      <c r="W1069" s="360">
        <f t="shared" si="470"/>
        <v>7.9</v>
      </c>
      <c r="X1069" s="355">
        <f t="shared" si="470"/>
        <v>1.8</v>
      </c>
      <c r="Y1069" s="355">
        <f t="shared" si="470"/>
        <v>1.8</v>
      </c>
      <c r="Z1069" s="355">
        <f t="shared" si="470"/>
        <v>0</v>
      </c>
      <c r="AA1069" s="361">
        <f t="shared" si="470"/>
        <v>0.3</v>
      </c>
      <c r="AB1069" s="182"/>
    </row>
    <row r="1070" spans="1:28" s="75" customFormat="1" ht="26.4">
      <c r="A1070" s="181" t="str">
        <f t="shared" si="428"/>
        <v>NMED</v>
      </c>
      <c r="B1070" s="366" t="str">
        <f t="shared" si="420"/>
        <v>35</v>
      </c>
      <c r="C1070" s="181" t="str">
        <f t="shared" si="429"/>
        <v>3504502</v>
      </c>
      <c r="D1070" s="181" t="str">
        <f>VLOOKUP(C1070,fips_xref!$A$5:$B$16,2,FALSE)</f>
        <v>San Juan_NonTribal</v>
      </c>
      <c r="E1070" s="181" t="str">
        <f t="shared" ref="E1070:AA1070" si="471">E430</f>
        <v>045</v>
      </c>
      <c r="F1070" s="181">
        <f t="shared" si="471"/>
        <v>1221</v>
      </c>
      <c r="G1070" s="181" t="str">
        <f t="shared" si="471"/>
        <v>EQPT</v>
      </c>
      <c r="H1070" s="181">
        <f t="shared" si="471"/>
        <v>41</v>
      </c>
      <c r="I1070" s="181" t="str">
        <f t="shared" si="471"/>
        <v>TEG Dehydrator Still Vent (12 mmscfd)</v>
      </c>
      <c r="J1070" s="181">
        <f t="shared" si="471"/>
        <v>36.931024000000001</v>
      </c>
      <c r="K1070" s="181">
        <f t="shared" si="471"/>
        <v>-107.559786</v>
      </c>
      <c r="L1070" s="181" t="str">
        <f t="shared" si="471"/>
        <v>32-7 CDP Compressor Station</v>
      </c>
      <c r="M1070" s="181"/>
      <c r="N1070" s="181">
        <f t="shared" si="471"/>
        <v>0</v>
      </c>
      <c r="O1070" s="181">
        <f t="shared" si="471"/>
        <v>0</v>
      </c>
      <c r="P1070" s="181">
        <f t="shared" si="471"/>
        <v>0</v>
      </c>
      <c r="Q1070" s="181">
        <f t="shared" si="471"/>
        <v>0</v>
      </c>
      <c r="R1070" s="181">
        <f t="shared" si="471"/>
        <v>0</v>
      </c>
      <c r="S1070" s="181">
        <f t="shared" si="471"/>
        <v>0</v>
      </c>
      <c r="T1070" s="181">
        <f t="shared" si="471"/>
        <v>2051.9306640625</v>
      </c>
      <c r="U1070" s="181" t="str">
        <f t="shared" si="471"/>
        <v>1389</v>
      </c>
      <c r="V1070" s="181" t="str">
        <f t="shared" si="471"/>
        <v>31000227</v>
      </c>
      <c r="W1070" s="360">
        <f t="shared" si="471"/>
        <v>0</v>
      </c>
      <c r="X1070" s="355">
        <f t="shared" si="471"/>
        <v>2.8</v>
      </c>
      <c r="Y1070" s="355">
        <f t="shared" si="471"/>
        <v>0</v>
      </c>
      <c r="Z1070" s="355">
        <f t="shared" si="471"/>
        <v>0</v>
      </c>
      <c r="AA1070" s="361">
        <f t="shared" si="471"/>
        <v>0</v>
      </c>
      <c r="AB1070" s="182"/>
    </row>
    <row r="1071" spans="1:28" s="75" customFormat="1" ht="26.4">
      <c r="A1071" s="181" t="str">
        <f t="shared" si="428"/>
        <v>NMED</v>
      </c>
      <c r="B1071" s="366" t="str">
        <f t="shared" si="420"/>
        <v>35</v>
      </c>
      <c r="C1071" s="181" t="str">
        <f t="shared" si="429"/>
        <v>3504502</v>
      </c>
      <c r="D1071" s="181" t="str">
        <f>VLOOKUP(C1071,fips_xref!$A$5:$B$16,2,FALSE)</f>
        <v>San Juan_NonTribal</v>
      </c>
      <c r="E1071" s="181" t="str">
        <f t="shared" ref="E1071:AA1071" si="472">E431</f>
        <v>045</v>
      </c>
      <c r="F1071" s="181">
        <f t="shared" si="472"/>
        <v>1221</v>
      </c>
      <c r="G1071" s="181" t="str">
        <f t="shared" si="472"/>
        <v>EQPT</v>
      </c>
      <c r="H1071" s="181">
        <f t="shared" si="472"/>
        <v>42</v>
      </c>
      <c r="I1071" s="181" t="str">
        <f t="shared" si="472"/>
        <v>TEG Dehydrator Still Vent (20 mmscfd)</v>
      </c>
      <c r="J1071" s="181">
        <f t="shared" si="472"/>
        <v>36.931024000000001</v>
      </c>
      <c r="K1071" s="181">
        <f t="shared" si="472"/>
        <v>-107.559786</v>
      </c>
      <c r="L1071" s="181" t="str">
        <f t="shared" si="472"/>
        <v>32-7 CDP Compressor Station</v>
      </c>
      <c r="M1071" s="181"/>
      <c r="N1071" s="181">
        <f t="shared" si="472"/>
        <v>0</v>
      </c>
      <c r="O1071" s="181">
        <f t="shared" si="472"/>
        <v>0</v>
      </c>
      <c r="P1071" s="181">
        <f t="shared" si="472"/>
        <v>0</v>
      </c>
      <c r="Q1071" s="181">
        <f t="shared" si="472"/>
        <v>0</v>
      </c>
      <c r="R1071" s="181">
        <f t="shared" si="472"/>
        <v>0</v>
      </c>
      <c r="S1071" s="181">
        <f t="shared" si="472"/>
        <v>0</v>
      </c>
      <c r="T1071" s="181">
        <f t="shared" si="472"/>
        <v>2051.9306640625</v>
      </c>
      <c r="U1071" s="181" t="str">
        <f t="shared" si="472"/>
        <v>1389</v>
      </c>
      <c r="V1071" s="181" t="str">
        <f t="shared" si="472"/>
        <v>31000227</v>
      </c>
      <c r="W1071" s="360">
        <f t="shared" si="472"/>
        <v>0</v>
      </c>
      <c r="X1071" s="355">
        <f t="shared" si="472"/>
        <v>2.2999999999999998</v>
      </c>
      <c r="Y1071" s="355">
        <f t="shared" si="472"/>
        <v>0</v>
      </c>
      <c r="Z1071" s="355">
        <f t="shared" si="472"/>
        <v>0</v>
      </c>
      <c r="AA1071" s="361">
        <f t="shared" si="472"/>
        <v>0</v>
      </c>
      <c r="AB1071" s="182"/>
    </row>
    <row r="1072" spans="1:28" s="75" customFormat="1">
      <c r="A1072" s="181" t="str">
        <f t="shared" si="428"/>
        <v>NMED</v>
      </c>
      <c r="B1072" s="366" t="str">
        <f t="shared" si="420"/>
        <v>35</v>
      </c>
      <c r="C1072" s="181" t="str">
        <f t="shared" si="429"/>
        <v>3504502</v>
      </c>
      <c r="D1072" s="181" t="str">
        <f>VLOOKUP(C1072,fips_xref!$A$5:$B$16,2,FALSE)</f>
        <v>San Juan_NonTribal</v>
      </c>
      <c r="E1072" s="181" t="str">
        <f t="shared" ref="E1072:AA1072" si="473">E432</f>
        <v>045</v>
      </c>
      <c r="F1072" s="181">
        <f t="shared" si="473"/>
        <v>1221</v>
      </c>
      <c r="G1072" s="181" t="str">
        <f t="shared" si="473"/>
        <v>EQPT</v>
      </c>
      <c r="H1072" s="181">
        <f t="shared" si="473"/>
        <v>43</v>
      </c>
      <c r="I1072" s="181" t="str">
        <f t="shared" si="473"/>
        <v>TEG Dehydrator Reboiler Burner</v>
      </c>
      <c r="J1072" s="181">
        <f t="shared" si="473"/>
        <v>36.931389000000003</v>
      </c>
      <c r="K1072" s="181">
        <f t="shared" si="473"/>
        <v>-107.560278</v>
      </c>
      <c r="L1072" s="181" t="str">
        <f t="shared" si="473"/>
        <v>32-7 CDP Compressor Station</v>
      </c>
      <c r="M1072" s="181"/>
      <c r="N1072" s="181">
        <f t="shared" si="473"/>
        <v>3.0480000972747798</v>
      </c>
      <c r="O1072" s="181">
        <f t="shared" si="473"/>
        <v>588.71002197265602</v>
      </c>
      <c r="P1072" s="181">
        <f t="shared" si="473"/>
        <v>1.8287999629974401</v>
      </c>
      <c r="Q1072" s="181">
        <f t="shared" si="473"/>
        <v>0.25298399999999999</v>
      </c>
      <c r="R1072" s="181" t="str">
        <f t="shared" si="473"/>
        <v>Vertical</v>
      </c>
      <c r="S1072" s="181">
        <f t="shared" si="473"/>
        <v>0</v>
      </c>
      <c r="T1072" s="181">
        <f t="shared" si="473"/>
        <v>2053.17358398438</v>
      </c>
      <c r="U1072" s="181" t="str">
        <f t="shared" si="473"/>
        <v>1389</v>
      </c>
      <c r="V1072" s="181" t="str">
        <f t="shared" si="473"/>
        <v>31000227</v>
      </c>
      <c r="W1072" s="360">
        <f t="shared" si="473"/>
        <v>0.2</v>
      </c>
      <c r="X1072" s="355">
        <f t="shared" si="473"/>
        <v>0</v>
      </c>
      <c r="Y1072" s="355">
        <f t="shared" si="473"/>
        <v>0.2</v>
      </c>
      <c r="Z1072" s="355">
        <f t="shared" si="473"/>
        <v>0</v>
      </c>
      <c r="AA1072" s="361">
        <f t="shared" si="473"/>
        <v>0.1</v>
      </c>
      <c r="AB1072" s="182"/>
    </row>
    <row r="1073" spans="1:28" s="75" customFormat="1" ht="26.4">
      <c r="A1073" s="181" t="str">
        <f t="shared" si="428"/>
        <v>NMED</v>
      </c>
      <c r="B1073" s="366" t="str">
        <f t="shared" si="420"/>
        <v>35</v>
      </c>
      <c r="C1073" s="181" t="str">
        <f t="shared" si="429"/>
        <v>3504502</v>
      </c>
      <c r="D1073" s="181" t="str">
        <f>VLOOKUP(C1073,fips_xref!$A$5:$B$16,2,FALSE)</f>
        <v>San Juan_NonTribal</v>
      </c>
      <c r="E1073" s="181" t="str">
        <f t="shared" ref="E1073:AA1073" si="474">E433</f>
        <v>045</v>
      </c>
      <c r="F1073" s="181">
        <f t="shared" si="474"/>
        <v>1221</v>
      </c>
      <c r="G1073" s="181" t="str">
        <f t="shared" si="474"/>
        <v>EQPT</v>
      </c>
      <c r="H1073" s="181">
        <f t="shared" si="474"/>
        <v>44</v>
      </c>
      <c r="I1073" s="181" t="str">
        <f t="shared" si="474"/>
        <v>TEG Dehydrator Still Vent (20 mmscfd)</v>
      </c>
      <c r="J1073" s="181">
        <f t="shared" si="474"/>
        <v>36.931024000000001</v>
      </c>
      <c r="K1073" s="181">
        <f t="shared" si="474"/>
        <v>-107.559786</v>
      </c>
      <c r="L1073" s="181" t="str">
        <f t="shared" si="474"/>
        <v>32-7 CDP Compressor Station</v>
      </c>
      <c r="M1073" s="181"/>
      <c r="N1073" s="181">
        <f t="shared" si="474"/>
        <v>0</v>
      </c>
      <c r="O1073" s="181">
        <f t="shared" si="474"/>
        <v>0</v>
      </c>
      <c r="P1073" s="181">
        <f t="shared" si="474"/>
        <v>0</v>
      </c>
      <c r="Q1073" s="181">
        <f t="shared" si="474"/>
        <v>0</v>
      </c>
      <c r="R1073" s="181">
        <f t="shared" si="474"/>
        <v>0</v>
      </c>
      <c r="S1073" s="181">
        <f t="shared" si="474"/>
        <v>0</v>
      </c>
      <c r="T1073" s="181">
        <f t="shared" si="474"/>
        <v>2051.9306640625</v>
      </c>
      <c r="U1073" s="181" t="str">
        <f t="shared" si="474"/>
        <v>1389</v>
      </c>
      <c r="V1073" s="181" t="str">
        <f t="shared" si="474"/>
        <v>31000227</v>
      </c>
      <c r="W1073" s="360">
        <f t="shared" si="474"/>
        <v>0</v>
      </c>
      <c r="X1073" s="355">
        <f t="shared" si="474"/>
        <v>2.2999999999999998</v>
      </c>
      <c r="Y1073" s="355">
        <f t="shared" si="474"/>
        <v>0</v>
      </c>
      <c r="Z1073" s="355">
        <f t="shared" si="474"/>
        <v>0</v>
      </c>
      <c r="AA1073" s="361">
        <f t="shared" si="474"/>
        <v>0</v>
      </c>
      <c r="AB1073" s="182"/>
    </row>
    <row r="1074" spans="1:28" s="75" customFormat="1">
      <c r="A1074" s="181" t="str">
        <f t="shared" si="428"/>
        <v>NMED</v>
      </c>
      <c r="B1074" s="366" t="str">
        <f t="shared" si="420"/>
        <v>35</v>
      </c>
      <c r="C1074" s="181" t="str">
        <f t="shared" si="429"/>
        <v>3504502</v>
      </c>
      <c r="D1074" s="181" t="str">
        <f>VLOOKUP(C1074,fips_xref!$A$5:$B$16,2,FALSE)</f>
        <v>San Juan_NonTribal</v>
      </c>
      <c r="E1074" s="181" t="str">
        <f t="shared" ref="E1074:AA1074" si="475">E434</f>
        <v>045</v>
      </c>
      <c r="F1074" s="181">
        <f t="shared" si="475"/>
        <v>1221</v>
      </c>
      <c r="G1074" s="181" t="str">
        <f t="shared" si="475"/>
        <v>EQPT</v>
      </c>
      <c r="H1074" s="181">
        <f t="shared" si="475"/>
        <v>45</v>
      </c>
      <c r="I1074" s="181" t="str">
        <f t="shared" si="475"/>
        <v>TEG Dehydrator Reboiler Burner</v>
      </c>
      <c r="J1074" s="181">
        <f t="shared" si="475"/>
        <v>36.931389000000003</v>
      </c>
      <c r="K1074" s="181">
        <f t="shared" si="475"/>
        <v>-107.560278</v>
      </c>
      <c r="L1074" s="181" t="str">
        <f t="shared" si="475"/>
        <v>32-7 CDP Compressor Station</v>
      </c>
      <c r="M1074" s="181"/>
      <c r="N1074" s="181">
        <f t="shared" si="475"/>
        <v>3.0480000972747798</v>
      </c>
      <c r="O1074" s="181">
        <f t="shared" si="475"/>
        <v>588.71002197265602</v>
      </c>
      <c r="P1074" s="181">
        <f t="shared" si="475"/>
        <v>1.8287999629974401</v>
      </c>
      <c r="Q1074" s="181">
        <f t="shared" si="475"/>
        <v>0.25298399999999999</v>
      </c>
      <c r="R1074" s="181" t="str">
        <f t="shared" si="475"/>
        <v>Vertical</v>
      </c>
      <c r="S1074" s="181">
        <f t="shared" si="475"/>
        <v>0</v>
      </c>
      <c r="T1074" s="181">
        <f t="shared" si="475"/>
        <v>2053.17358398438</v>
      </c>
      <c r="U1074" s="181" t="str">
        <f t="shared" si="475"/>
        <v>1389</v>
      </c>
      <c r="V1074" s="181" t="str">
        <f t="shared" si="475"/>
        <v>31000228</v>
      </c>
      <c r="W1074" s="360">
        <f t="shared" si="475"/>
        <v>0.2</v>
      </c>
      <c r="X1074" s="355">
        <f t="shared" si="475"/>
        <v>0</v>
      </c>
      <c r="Y1074" s="355">
        <f t="shared" si="475"/>
        <v>0.2</v>
      </c>
      <c r="Z1074" s="355">
        <f t="shared" si="475"/>
        <v>0</v>
      </c>
      <c r="AA1074" s="361">
        <f t="shared" si="475"/>
        <v>0.1</v>
      </c>
      <c r="AB1074" s="182"/>
    </row>
    <row r="1075" spans="1:28" s="75" customFormat="1" ht="26.4">
      <c r="A1075" s="181" t="str">
        <f t="shared" si="428"/>
        <v>NMED</v>
      </c>
      <c r="B1075" s="366" t="str">
        <f t="shared" si="420"/>
        <v>35</v>
      </c>
      <c r="C1075" s="181" t="str">
        <f t="shared" si="429"/>
        <v>3504502</v>
      </c>
      <c r="D1075" s="181" t="str">
        <f>VLOOKUP(C1075,fips_xref!$A$5:$B$16,2,FALSE)</f>
        <v>San Juan_NonTribal</v>
      </c>
      <c r="E1075" s="181" t="str">
        <f t="shared" ref="E1075:AA1075" si="476">E435</f>
        <v>045</v>
      </c>
      <c r="F1075" s="181">
        <f t="shared" si="476"/>
        <v>1221</v>
      </c>
      <c r="G1075" s="181" t="str">
        <f t="shared" si="476"/>
        <v>EQPT</v>
      </c>
      <c r="H1075" s="181">
        <f t="shared" si="476"/>
        <v>46</v>
      </c>
      <c r="I1075" s="181" t="str">
        <f t="shared" si="476"/>
        <v>TEG Dehydrator Still Vent (20 mmscfd)</v>
      </c>
      <c r="J1075" s="181">
        <f t="shared" si="476"/>
        <v>36.931024000000001</v>
      </c>
      <c r="K1075" s="181">
        <f t="shared" si="476"/>
        <v>-107.559786</v>
      </c>
      <c r="L1075" s="181" t="str">
        <f t="shared" si="476"/>
        <v>32-7 CDP Compressor Station</v>
      </c>
      <c r="M1075" s="181"/>
      <c r="N1075" s="181">
        <f t="shared" si="476"/>
        <v>0</v>
      </c>
      <c r="O1075" s="181">
        <f t="shared" si="476"/>
        <v>0</v>
      </c>
      <c r="P1075" s="181">
        <f t="shared" si="476"/>
        <v>0</v>
      </c>
      <c r="Q1075" s="181">
        <f t="shared" si="476"/>
        <v>0</v>
      </c>
      <c r="R1075" s="181">
        <f t="shared" si="476"/>
        <v>0</v>
      </c>
      <c r="S1075" s="181">
        <f t="shared" si="476"/>
        <v>0</v>
      </c>
      <c r="T1075" s="181">
        <f t="shared" si="476"/>
        <v>2051.9306640625</v>
      </c>
      <c r="U1075" s="181" t="str">
        <f t="shared" si="476"/>
        <v>1389</v>
      </c>
      <c r="V1075" s="181" t="str">
        <f t="shared" si="476"/>
        <v>31000227</v>
      </c>
      <c r="W1075" s="360">
        <f t="shared" si="476"/>
        <v>0</v>
      </c>
      <c r="X1075" s="355">
        <f t="shared" si="476"/>
        <v>0.1</v>
      </c>
      <c r="Y1075" s="355">
        <f t="shared" si="476"/>
        <v>0</v>
      </c>
      <c r="Z1075" s="355">
        <f t="shared" si="476"/>
        <v>0</v>
      </c>
      <c r="AA1075" s="361">
        <f t="shared" si="476"/>
        <v>0</v>
      </c>
      <c r="AB1075" s="182"/>
    </row>
    <row r="1076" spans="1:28" s="75" customFormat="1">
      <c r="A1076" s="181" t="str">
        <f t="shared" si="428"/>
        <v>NMED</v>
      </c>
      <c r="B1076" s="366" t="str">
        <f t="shared" si="420"/>
        <v>35</v>
      </c>
      <c r="C1076" s="181" t="str">
        <f t="shared" si="429"/>
        <v>3504502</v>
      </c>
      <c r="D1076" s="181" t="str">
        <f>VLOOKUP(C1076,fips_xref!$A$5:$B$16,2,FALSE)</f>
        <v>San Juan_NonTribal</v>
      </c>
      <c r="E1076" s="181" t="str">
        <f t="shared" ref="E1076:AA1076" si="477">E436</f>
        <v>045</v>
      </c>
      <c r="F1076" s="181">
        <f t="shared" si="477"/>
        <v>1221</v>
      </c>
      <c r="G1076" s="181" t="str">
        <f t="shared" si="477"/>
        <v>RPNT</v>
      </c>
      <c r="H1076" s="181">
        <f t="shared" si="477"/>
        <v>1</v>
      </c>
      <c r="I1076" s="181" t="str">
        <f t="shared" si="477"/>
        <v>Fugitives, Equipment Leaks</v>
      </c>
      <c r="J1076" s="181">
        <f t="shared" si="477"/>
        <v>36.931389000000003</v>
      </c>
      <c r="K1076" s="181">
        <f t="shared" si="477"/>
        <v>-107.560278</v>
      </c>
      <c r="L1076" s="181" t="str">
        <f t="shared" si="477"/>
        <v>32-7 CDP Compressor Station</v>
      </c>
      <c r="M1076" s="181"/>
      <c r="N1076" s="181">
        <f t="shared" si="477"/>
        <v>0</v>
      </c>
      <c r="O1076" s="181">
        <f t="shared" si="477"/>
        <v>0</v>
      </c>
      <c r="P1076" s="181">
        <f t="shared" si="477"/>
        <v>0</v>
      </c>
      <c r="Q1076" s="181">
        <f t="shared" si="477"/>
        <v>0</v>
      </c>
      <c r="R1076" s="181">
        <f t="shared" si="477"/>
        <v>0</v>
      </c>
      <c r="S1076" s="181">
        <f t="shared" si="477"/>
        <v>0</v>
      </c>
      <c r="T1076" s="181">
        <f t="shared" si="477"/>
        <v>2053.17358398438</v>
      </c>
      <c r="U1076" s="181" t="str">
        <f t="shared" si="477"/>
        <v>1389</v>
      </c>
      <c r="V1076" s="181" t="str">
        <f t="shared" si="477"/>
        <v>31088811</v>
      </c>
      <c r="W1076" s="360">
        <f t="shared" si="477"/>
        <v>0</v>
      </c>
      <c r="X1076" s="355">
        <f t="shared" si="477"/>
        <v>0.4</v>
      </c>
      <c r="Y1076" s="355">
        <f t="shared" si="477"/>
        <v>0</v>
      </c>
      <c r="Z1076" s="355">
        <f t="shared" si="477"/>
        <v>0</v>
      </c>
      <c r="AA1076" s="361">
        <f t="shared" si="477"/>
        <v>0</v>
      </c>
      <c r="AB1076" s="182"/>
    </row>
    <row r="1077" spans="1:28" s="75" customFormat="1">
      <c r="A1077" s="181" t="str">
        <f t="shared" si="428"/>
        <v>NMED</v>
      </c>
      <c r="B1077" s="366" t="str">
        <f t="shared" si="420"/>
        <v>35</v>
      </c>
      <c r="C1077" s="181" t="str">
        <f t="shared" si="429"/>
        <v>3504502</v>
      </c>
      <c r="D1077" s="181" t="str">
        <f>VLOOKUP(C1077,fips_xref!$A$5:$B$16,2,FALSE)</f>
        <v>San Juan_NonTribal</v>
      </c>
      <c r="E1077" s="181" t="str">
        <f t="shared" ref="E1077:AA1077" si="478">E437</f>
        <v>045</v>
      </c>
      <c r="F1077" s="181">
        <f t="shared" si="478"/>
        <v>1221</v>
      </c>
      <c r="G1077" s="181" t="str">
        <f t="shared" si="478"/>
        <v>RPNT</v>
      </c>
      <c r="H1077" s="181">
        <f t="shared" si="478"/>
        <v>3</v>
      </c>
      <c r="I1077" s="181" t="str">
        <f t="shared" si="478"/>
        <v>Start-up, Shutdown, &amp; Maintenance</v>
      </c>
      <c r="J1077" s="181">
        <f t="shared" si="478"/>
        <v>36.931389000000003</v>
      </c>
      <c r="K1077" s="181">
        <f t="shared" si="478"/>
        <v>-107.560278</v>
      </c>
      <c r="L1077" s="181" t="str">
        <f t="shared" si="478"/>
        <v>32-7 CDP Compressor Station</v>
      </c>
      <c r="M1077" s="181"/>
      <c r="N1077" s="181">
        <f t="shared" si="478"/>
        <v>0</v>
      </c>
      <c r="O1077" s="181">
        <f t="shared" si="478"/>
        <v>0</v>
      </c>
      <c r="P1077" s="181">
        <f t="shared" si="478"/>
        <v>0</v>
      </c>
      <c r="Q1077" s="181">
        <f t="shared" si="478"/>
        <v>0</v>
      </c>
      <c r="R1077" s="181">
        <f t="shared" si="478"/>
        <v>0</v>
      </c>
      <c r="S1077" s="181">
        <f t="shared" si="478"/>
        <v>0</v>
      </c>
      <c r="T1077" s="181">
        <f t="shared" si="478"/>
        <v>2053.17358398438</v>
      </c>
      <c r="U1077" s="181" t="str">
        <f t="shared" si="478"/>
        <v>1389</v>
      </c>
      <c r="V1077" s="181" t="str">
        <f t="shared" si="478"/>
        <v>31088811</v>
      </c>
      <c r="W1077" s="360">
        <f t="shared" si="478"/>
        <v>0</v>
      </c>
      <c r="X1077" s="355">
        <f t="shared" si="478"/>
        <v>0.8</v>
      </c>
      <c r="Y1077" s="355">
        <f t="shared" si="478"/>
        <v>0</v>
      </c>
      <c r="Z1077" s="355">
        <f t="shared" si="478"/>
        <v>0</v>
      </c>
      <c r="AA1077" s="361">
        <f t="shared" si="478"/>
        <v>0</v>
      </c>
      <c r="AB1077" s="182"/>
    </row>
    <row r="1078" spans="1:28" s="75" customFormat="1">
      <c r="A1078" s="181" t="str">
        <f t="shared" si="428"/>
        <v>NMED</v>
      </c>
      <c r="B1078" s="366" t="str">
        <f t="shared" si="420"/>
        <v>35</v>
      </c>
      <c r="C1078" s="181" t="str">
        <f t="shared" si="429"/>
        <v>3504502</v>
      </c>
      <c r="D1078" s="181" t="str">
        <f>VLOOKUP(C1078,fips_xref!$A$5:$B$16,2,FALSE)</f>
        <v>San Juan_NonTribal</v>
      </c>
      <c r="E1078" s="181" t="str">
        <f t="shared" ref="E1078:AA1078" si="479">E438</f>
        <v>045</v>
      </c>
      <c r="F1078" s="181">
        <f t="shared" si="479"/>
        <v>1221</v>
      </c>
      <c r="G1078" s="181" t="str">
        <f t="shared" si="479"/>
        <v>RPNT</v>
      </c>
      <c r="H1078" s="181">
        <f t="shared" si="479"/>
        <v>4</v>
      </c>
      <c r="I1078" s="181" t="str">
        <f t="shared" si="479"/>
        <v>Malfunctions</v>
      </c>
      <c r="J1078" s="181">
        <f t="shared" si="479"/>
        <v>36.931389000000003</v>
      </c>
      <c r="K1078" s="181">
        <f t="shared" si="479"/>
        <v>-107.560278</v>
      </c>
      <c r="L1078" s="181" t="str">
        <f t="shared" si="479"/>
        <v>32-7 CDP Compressor Station</v>
      </c>
      <c r="M1078" s="181"/>
      <c r="N1078" s="181">
        <f t="shared" si="479"/>
        <v>0</v>
      </c>
      <c r="O1078" s="181">
        <f t="shared" si="479"/>
        <v>0</v>
      </c>
      <c r="P1078" s="181">
        <f t="shared" si="479"/>
        <v>0</v>
      </c>
      <c r="Q1078" s="181">
        <f t="shared" si="479"/>
        <v>0</v>
      </c>
      <c r="R1078" s="181">
        <f t="shared" si="479"/>
        <v>0</v>
      </c>
      <c r="S1078" s="181">
        <f t="shared" si="479"/>
        <v>0</v>
      </c>
      <c r="T1078" s="181">
        <f t="shared" si="479"/>
        <v>2053.17358398438</v>
      </c>
      <c r="U1078" s="181" t="str">
        <f t="shared" si="479"/>
        <v>1389</v>
      </c>
      <c r="V1078" s="181" t="str">
        <f t="shared" si="479"/>
        <v>31088811</v>
      </c>
      <c r="W1078" s="360">
        <f t="shared" si="479"/>
        <v>0</v>
      </c>
      <c r="X1078" s="355">
        <f t="shared" si="479"/>
        <v>0.2</v>
      </c>
      <c r="Y1078" s="355">
        <f t="shared" si="479"/>
        <v>0</v>
      </c>
      <c r="Z1078" s="355">
        <f t="shared" si="479"/>
        <v>0</v>
      </c>
      <c r="AA1078" s="361">
        <f t="shared" si="479"/>
        <v>0</v>
      </c>
      <c r="AB1078" s="182"/>
    </row>
    <row r="1079" spans="1:28" s="75" customFormat="1">
      <c r="A1079" s="181" t="str">
        <f t="shared" si="428"/>
        <v>NMED</v>
      </c>
      <c r="B1079" s="366" t="str">
        <f t="shared" si="420"/>
        <v>35</v>
      </c>
      <c r="C1079" s="181" t="str">
        <f t="shared" si="429"/>
        <v>3504502</v>
      </c>
      <c r="D1079" s="181" t="str">
        <f>VLOOKUP(C1079,fips_xref!$A$5:$B$16,2,FALSE)</f>
        <v>San Juan_NonTribal</v>
      </c>
      <c r="E1079" s="181" t="str">
        <f t="shared" ref="E1079:AA1079" si="480">E439</f>
        <v>045</v>
      </c>
      <c r="F1079" s="181">
        <f t="shared" si="480"/>
        <v>1226</v>
      </c>
      <c r="G1079" s="181" t="str">
        <f t="shared" si="480"/>
        <v>EQPT</v>
      </c>
      <c r="H1079" s="181">
        <f t="shared" si="480"/>
        <v>7</v>
      </c>
      <c r="I1079" s="181" t="str">
        <f t="shared" si="480"/>
        <v>Waukesha L7042GL</v>
      </c>
      <c r="J1079" s="181">
        <f t="shared" si="480"/>
        <v>36.895589999999999</v>
      </c>
      <c r="K1079" s="181">
        <f t="shared" si="480"/>
        <v>-107.86014900000001</v>
      </c>
      <c r="L1079" s="181" t="str">
        <f t="shared" si="480"/>
        <v>32-9 Central Delivery Point (CDP)</v>
      </c>
      <c r="M1079" s="181"/>
      <c r="N1079" s="181">
        <f t="shared" si="480"/>
        <v>6.7055997848510698</v>
      </c>
      <c r="O1079" s="181">
        <f t="shared" si="480"/>
        <v>701.47998046875</v>
      </c>
      <c r="P1079" s="181">
        <f t="shared" si="480"/>
        <v>50.288951873779297</v>
      </c>
      <c r="Q1079" s="181">
        <f t="shared" si="480"/>
        <v>0.313944</v>
      </c>
      <c r="R1079" s="181" t="str">
        <f t="shared" si="480"/>
        <v>Vertical</v>
      </c>
      <c r="S1079" s="181">
        <f t="shared" si="480"/>
        <v>0</v>
      </c>
      <c r="T1079" s="181">
        <f t="shared" si="480"/>
        <v>1901.27453613281</v>
      </c>
      <c r="U1079" s="181" t="str">
        <f t="shared" si="480"/>
        <v>1389</v>
      </c>
      <c r="V1079" s="181" t="str">
        <f t="shared" si="480"/>
        <v>20200254</v>
      </c>
      <c r="W1079" s="360">
        <f t="shared" si="480"/>
        <v>11</v>
      </c>
      <c r="X1079" s="355">
        <f t="shared" si="480"/>
        <v>7.2</v>
      </c>
      <c r="Y1079" s="355">
        <f t="shared" si="480"/>
        <v>19.399999999999999</v>
      </c>
      <c r="Z1079" s="355">
        <f t="shared" si="480"/>
        <v>0</v>
      </c>
      <c r="AA1079" s="361">
        <f t="shared" si="480"/>
        <v>0.3</v>
      </c>
      <c r="AB1079" s="182"/>
    </row>
    <row r="1080" spans="1:28" s="75" customFormat="1">
      <c r="A1080" s="181" t="str">
        <f t="shared" si="428"/>
        <v>NMED</v>
      </c>
      <c r="B1080" s="366" t="str">
        <f t="shared" si="420"/>
        <v>35</v>
      </c>
      <c r="C1080" s="181" t="str">
        <f t="shared" si="429"/>
        <v>3504502</v>
      </c>
      <c r="D1080" s="181" t="str">
        <f>VLOOKUP(C1080,fips_xref!$A$5:$B$16,2,FALSE)</f>
        <v>San Juan_NonTribal</v>
      </c>
      <c r="E1080" s="181" t="str">
        <f t="shared" ref="E1080:AA1080" si="481">E440</f>
        <v>045</v>
      </c>
      <c r="F1080" s="181">
        <f t="shared" si="481"/>
        <v>1226</v>
      </c>
      <c r="G1080" s="181" t="str">
        <f t="shared" si="481"/>
        <v>EQPT</v>
      </c>
      <c r="H1080" s="181">
        <f t="shared" si="481"/>
        <v>10</v>
      </c>
      <c r="I1080" s="181" t="str">
        <f t="shared" si="481"/>
        <v>Glycol Dehydrator Reboiler</v>
      </c>
      <c r="J1080" s="181">
        <f t="shared" si="481"/>
        <v>36.895589999999999</v>
      </c>
      <c r="K1080" s="181">
        <f t="shared" si="481"/>
        <v>-107.86014900000001</v>
      </c>
      <c r="L1080" s="181" t="str">
        <f t="shared" si="481"/>
        <v>32-9 Central Delivery Point (CDP)</v>
      </c>
      <c r="M1080" s="181"/>
      <c r="N1080" s="181">
        <f t="shared" si="481"/>
        <v>3.0480000972747798</v>
      </c>
      <c r="O1080" s="181">
        <f t="shared" si="481"/>
        <v>588.71002197265602</v>
      </c>
      <c r="P1080" s="181">
        <f t="shared" si="481"/>
        <v>1.8287999629974401</v>
      </c>
      <c r="Q1080" s="181">
        <f t="shared" si="481"/>
        <v>0.25298399999999999</v>
      </c>
      <c r="R1080" s="181" t="str">
        <f t="shared" si="481"/>
        <v>Vertical</v>
      </c>
      <c r="S1080" s="181">
        <f t="shared" si="481"/>
        <v>0</v>
      </c>
      <c r="T1080" s="181">
        <f t="shared" si="481"/>
        <v>1901.27453613281</v>
      </c>
      <c r="U1080" s="181" t="str">
        <f t="shared" si="481"/>
        <v>1389</v>
      </c>
      <c r="V1080" s="181" t="str">
        <f t="shared" si="481"/>
        <v>31000302</v>
      </c>
      <c r="W1080" s="360">
        <f t="shared" si="481"/>
        <v>0.1</v>
      </c>
      <c r="X1080" s="355">
        <f t="shared" si="481"/>
        <v>0</v>
      </c>
      <c r="Y1080" s="355">
        <f t="shared" si="481"/>
        <v>0</v>
      </c>
      <c r="Z1080" s="355">
        <f t="shared" si="481"/>
        <v>0</v>
      </c>
      <c r="AA1080" s="361">
        <f t="shared" si="481"/>
        <v>0</v>
      </c>
      <c r="AB1080" s="182"/>
    </row>
    <row r="1081" spans="1:28" s="75" customFormat="1">
      <c r="A1081" s="181" t="str">
        <f t="shared" si="428"/>
        <v>NMED</v>
      </c>
      <c r="B1081" s="366" t="str">
        <f t="shared" si="420"/>
        <v>35</v>
      </c>
      <c r="C1081" s="181" t="str">
        <f t="shared" si="429"/>
        <v>3504502</v>
      </c>
      <c r="D1081" s="181" t="str">
        <f>VLOOKUP(C1081,fips_xref!$A$5:$B$16,2,FALSE)</f>
        <v>San Juan_NonTribal</v>
      </c>
      <c r="E1081" s="181" t="str">
        <f t="shared" ref="E1081:AA1081" si="482">E441</f>
        <v>045</v>
      </c>
      <c r="F1081" s="181">
        <f t="shared" si="482"/>
        <v>1226</v>
      </c>
      <c r="G1081" s="181" t="str">
        <f t="shared" si="482"/>
        <v>EQPT</v>
      </c>
      <c r="H1081" s="181">
        <f t="shared" si="482"/>
        <v>13</v>
      </c>
      <c r="I1081" s="181" t="str">
        <f t="shared" si="482"/>
        <v>Waukesha L7042GL</v>
      </c>
      <c r="J1081" s="181">
        <f t="shared" si="482"/>
        <v>36.895589999999999</v>
      </c>
      <c r="K1081" s="181">
        <f t="shared" si="482"/>
        <v>-107.86014900000001</v>
      </c>
      <c r="L1081" s="181" t="str">
        <f t="shared" si="482"/>
        <v>32-9 Central Delivery Point (CDP)</v>
      </c>
      <c r="M1081" s="181"/>
      <c r="N1081" s="181">
        <f t="shared" si="482"/>
        <v>6.7055997848510698</v>
      </c>
      <c r="O1081" s="181">
        <f t="shared" si="482"/>
        <v>701.47998046875</v>
      </c>
      <c r="P1081" s="181">
        <f t="shared" si="482"/>
        <v>50.288951873779297</v>
      </c>
      <c r="Q1081" s="181">
        <f t="shared" si="482"/>
        <v>0.313944</v>
      </c>
      <c r="R1081" s="181" t="str">
        <f t="shared" si="482"/>
        <v>Vertical</v>
      </c>
      <c r="S1081" s="181">
        <f t="shared" si="482"/>
        <v>0</v>
      </c>
      <c r="T1081" s="181">
        <f t="shared" si="482"/>
        <v>1901.27453613281</v>
      </c>
      <c r="U1081" s="181" t="str">
        <f t="shared" si="482"/>
        <v>1389</v>
      </c>
      <c r="V1081" s="181" t="str">
        <f t="shared" si="482"/>
        <v>20200254</v>
      </c>
      <c r="W1081" s="360">
        <f t="shared" si="482"/>
        <v>6.8</v>
      </c>
      <c r="X1081" s="355">
        <f t="shared" si="482"/>
        <v>4.4000000000000004</v>
      </c>
      <c r="Y1081" s="355">
        <f t="shared" si="482"/>
        <v>12</v>
      </c>
      <c r="Z1081" s="355">
        <f t="shared" si="482"/>
        <v>0</v>
      </c>
      <c r="AA1081" s="361">
        <f t="shared" si="482"/>
        <v>0.2</v>
      </c>
      <c r="AB1081" s="182"/>
    </row>
    <row r="1082" spans="1:28" s="75" customFormat="1">
      <c r="A1082" s="181" t="str">
        <f t="shared" si="428"/>
        <v>NMED</v>
      </c>
      <c r="B1082" s="366" t="str">
        <f t="shared" si="420"/>
        <v>35</v>
      </c>
      <c r="C1082" s="181" t="str">
        <f t="shared" si="429"/>
        <v>3504502</v>
      </c>
      <c r="D1082" s="181" t="str">
        <f>VLOOKUP(C1082,fips_xref!$A$5:$B$16,2,FALSE)</f>
        <v>San Juan_NonTribal</v>
      </c>
      <c r="E1082" s="181" t="str">
        <f t="shared" ref="E1082:AA1082" si="483">E442</f>
        <v>045</v>
      </c>
      <c r="F1082" s="181">
        <f t="shared" si="483"/>
        <v>1226</v>
      </c>
      <c r="G1082" s="181" t="str">
        <f t="shared" si="483"/>
        <v>EQPT</v>
      </c>
      <c r="H1082" s="181">
        <f t="shared" si="483"/>
        <v>34</v>
      </c>
      <c r="I1082" s="181" t="str">
        <f t="shared" si="483"/>
        <v>Glycol Dehydrator Reboiler</v>
      </c>
      <c r="J1082" s="181">
        <f t="shared" si="483"/>
        <v>36.895833000000003</v>
      </c>
      <c r="K1082" s="181">
        <f t="shared" si="483"/>
        <v>-107.860833</v>
      </c>
      <c r="L1082" s="181" t="str">
        <f t="shared" si="483"/>
        <v>32-9 Central Delivery Point (CDP)</v>
      </c>
      <c r="M1082" s="181"/>
      <c r="N1082" s="181">
        <f t="shared" si="483"/>
        <v>3.0480000972747798</v>
      </c>
      <c r="O1082" s="181">
        <f t="shared" si="483"/>
        <v>588.71002197265602</v>
      </c>
      <c r="P1082" s="181">
        <f t="shared" si="483"/>
        <v>1.8287999629974401</v>
      </c>
      <c r="Q1082" s="181">
        <f t="shared" si="483"/>
        <v>0.25298399999999999</v>
      </c>
      <c r="R1082" s="181" t="str">
        <f t="shared" si="483"/>
        <v>Vertical</v>
      </c>
      <c r="S1082" s="181">
        <f t="shared" si="483"/>
        <v>0</v>
      </c>
      <c r="T1082" s="181">
        <f t="shared" si="483"/>
        <v>1899.435546875</v>
      </c>
      <c r="U1082" s="181" t="str">
        <f t="shared" si="483"/>
        <v>1389</v>
      </c>
      <c r="V1082" s="181" t="str">
        <f t="shared" si="483"/>
        <v>31000228</v>
      </c>
      <c r="W1082" s="360">
        <f t="shared" si="483"/>
        <v>0.1</v>
      </c>
      <c r="X1082" s="355">
        <f t="shared" si="483"/>
        <v>0</v>
      </c>
      <c r="Y1082" s="355">
        <f t="shared" si="483"/>
        <v>0</v>
      </c>
      <c r="Z1082" s="355">
        <f t="shared" si="483"/>
        <v>0</v>
      </c>
      <c r="AA1082" s="361">
        <f t="shared" si="483"/>
        <v>0</v>
      </c>
      <c r="AB1082" s="182"/>
    </row>
    <row r="1083" spans="1:28" s="75" customFormat="1">
      <c r="A1083" s="181" t="str">
        <f t="shared" si="428"/>
        <v>NMED</v>
      </c>
      <c r="B1083" s="366" t="str">
        <f t="shared" si="420"/>
        <v>35</v>
      </c>
      <c r="C1083" s="181" t="str">
        <f t="shared" si="429"/>
        <v>3504502</v>
      </c>
      <c r="D1083" s="181" t="str">
        <f>VLOOKUP(C1083,fips_xref!$A$5:$B$16,2,FALSE)</f>
        <v>San Juan_NonTribal</v>
      </c>
      <c r="E1083" s="181" t="str">
        <f t="shared" ref="E1083:AA1083" si="484">E443</f>
        <v>045</v>
      </c>
      <c r="F1083" s="181">
        <f t="shared" si="484"/>
        <v>1226</v>
      </c>
      <c r="G1083" s="181" t="str">
        <f t="shared" si="484"/>
        <v>EQPT</v>
      </c>
      <c r="H1083" s="181">
        <f t="shared" si="484"/>
        <v>35</v>
      </c>
      <c r="I1083" s="181" t="str">
        <f t="shared" si="484"/>
        <v>Glycol Dehydrator Reboiler</v>
      </c>
      <c r="J1083" s="181">
        <f t="shared" si="484"/>
        <v>36.895833000000003</v>
      </c>
      <c r="K1083" s="181">
        <f t="shared" si="484"/>
        <v>-107.860833</v>
      </c>
      <c r="L1083" s="181" t="str">
        <f t="shared" si="484"/>
        <v>32-9 Central Delivery Point (CDP)</v>
      </c>
      <c r="M1083" s="181"/>
      <c r="N1083" s="181">
        <f t="shared" si="484"/>
        <v>3.0480000972747798</v>
      </c>
      <c r="O1083" s="181">
        <f t="shared" si="484"/>
        <v>588.71002197265602</v>
      </c>
      <c r="P1083" s="181">
        <f t="shared" si="484"/>
        <v>1.8287999629974401</v>
      </c>
      <c r="Q1083" s="181">
        <f t="shared" si="484"/>
        <v>0.25298399999999999</v>
      </c>
      <c r="R1083" s="181" t="str">
        <f t="shared" si="484"/>
        <v>Vertical</v>
      </c>
      <c r="S1083" s="181">
        <f t="shared" si="484"/>
        <v>0</v>
      </c>
      <c r="T1083" s="181">
        <f t="shared" si="484"/>
        <v>1899.435546875</v>
      </c>
      <c r="U1083" s="181" t="str">
        <f t="shared" si="484"/>
        <v>1389</v>
      </c>
      <c r="V1083" s="181" t="str">
        <f t="shared" si="484"/>
        <v>31000228</v>
      </c>
      <c r="W1083" s="360">
        <f t="shared" si="484"/>
        <v>0.1</v>
      </c>
      <c r="X1083" s="355">
        <f t="shared" si="484"/>
        <v>0</v>
      </c>
      <c r="Y1083" s="355">
        <f t="shared" si="484"/>
        <v>0.1</v>
      </c>
      <c r="Z1083" s="355">
        <f t="shared" si="484"/>
        <v>0</v>
      </c>
      <c r="AA1083" s="361">
        <f t="shared" si="484"/>
        <v>0</v>
      </c>
      <c r="AB1083" s="182"/>
    </row>
    <row r="1084" spans="1:28" s="75" customFormat="1">
      <c r="A1084" s="181" t="str">
        <f t="shared" si="428"/>
        <v>NMED</v>
      </c>
      <c r="B1084" s="366" t="str">
        <f t="shared" si="420"/>
        <v>35</v>
      </c>
      <c r="C1084" s="181" t="str">
        <f t="shared" si="429"/>
        <v>3504502</v>
      </c>
      <c r="D1084" s="181" t="str">
        <f>VLOOKUP(C1084,fips_xref!$A$5:$B$16,2,FALSE)</f>
        <v>San Juan_NonTribal</v>
      </c>
      <c r="E1084" s="181" t="str">
        <f t="shared" ref="E1084:AA1084" si="485">E444</f>
        <v>045</v>
      </c>
      <c r="F1084" s="181">
        <f t="shared" si="485"/>
        <v>1226</v>
      </c>
      <c r="G1084" s="181" t="str">
        <f t="shared" si="485"/>
        <v>EQPT</v>
      </c>
      <c r="H1084" s="181">
        <f t="shared" si="485"/>
        <v>37</v>
      </c>
      <c r="I1084" s="181" t="str">
        <f t="shared" si="485"/>
        <v>Waukesha L7042GL</v>
      </c>
      <c r="J1084" s="181">
        <f t="shared" si="485"/>
        <v>36.895589999999999</v>
      </c>
      <c r="K1084" s="181">
        <f t="shared" si="485"/>
        <v>-107.86014900000001</v>
      </c>
      <c r="L1084" s="181" t="str">
        <f t="shared" si="485"/>
        <v>32-9 Central Delivery Point (CDP)</v>
      </c>
      <c r="M1084" s="181"/>
      <c r="N1084" s="181">
        <f t="shared" si="485"/>
        <v>6.7055997848510698</v>
      </c>
      <c r="O1084" s="181">
        <f t="shared" si="485"/>
        <v>701.47998046875</v>
      </c>
      <c r="P1084" s="181">
        <f t="shared" si="485"/>
        <v>50.288951873779297</v>
      </c>
      <c r="Q1084" s="181">
        <f t="shared" si="485"/>
        <v>0.313944</v>
      </c>
      <c r="R1084" s="181" t="str">
        <f t="shared" si="485"/>
        <v>Vertical</v>
      </c>
      <c r="S1084" s="181">
        <f t="shared" si="485"/>
        <v>0</v>
      </c>
      <c r="T1084" s="181">
        <f t="shared" si="485"/>
        <v>1901.27453613281</v>
      </c>
      <c r="U1084" s="181" t="str">
        <f t="shared" si="485"/>
        <v>1389</v>
      </c>
      <c r="V1084" s="181" t="str">
        <f t="shared" si="485"/>
        <v>20200254</v>
      </c>
      <c r="W1084" s="360">
        <f t="shared" si="485"/>
        <v>15.6</v>
      </c>
      <c r="X1084" s="355">
        <f t="shared" si="485"/>
        <v>10.1</v>
      </c>
      <c r="Y1084" s="355">
        <f t="shared" si="485"/>
        <v>27.4</v>
      </c>
      <c r="Z1084" s="355">
        <f t="shared" si="485"/>
        <v>0</v>
      </c>
      <c r="AA1084" s="361">
        <f t="shared" si="485"/>
        <v>0.4</v>
      </c>
      <c r="AB1084" s="182"/>
    </row>
    <row r="1085" spans="1:28" s="75" customFormat="1">
      <c r="A1085" s="181" t="str">
        <f t="shared" si="428"/>
        <v>NMED</v>
      </c>
      <c r="B1085" s="366" t="str">
        <f t="shared" si="420"/>
        <v>35</v>
      </c>
      <c r="C1085" s="181" t="str">
        <f t="shared" si="429"/>
        <v>3504502</v>
      </c>
      <c r="D1085" s="181" t="str">
        <f>VLOOKUP(C1085,fips_xref!$A$5:$B$16,2,FALSE)</f>
        <v>San Juan_NonTribal</v>
      </c>
      <c r="E1085" s="181" t="str">
        <f t="shared" ref="E1085:AA1085" si="486">E445</f>
        <v>045</v>
      </c>
      <c r="F1085" s="181">
        <f t="shared" si="486"/>
        <v>1226</v>
      </c>
      <c r="G1085" s="181" t="str">
        <f t="shared" si="486"/>
        <v>EQPT</v>
      </c>
      <c r="H1085" s="181">
        <f t="shared" si="486"/>
        <v>39</v>
      </c>
      <c r="I1085" s="181" t="str">
        <f t="shared" si="486"/>
        <v>Glycol Dehydrator Reboiler</v>
      </c>
      <c r="J1085" s="181">
        <f t="shared" si="486"/>
        <v>36.895833000000003</v>
      </c>
      <c r="K1085" s="181">
        <f t="shared" si="486"/>
        <v>-107.860833</v>
      </c>
      <c r="L1085" s="181" t="str">
        <f t="shared" si="486"/>
        <v>32-9 Central Delivery Point (CDP)</v>
      </c>
      <c r="M1085" s="181"/>
      <c r="N1085" s="181">
        <f t="shared" si="486"/>
        <v>3.0480000972747798</v>
      </c>
      <c r="O1085" s="181">
        <f t="shared" si="486"/>
        <v>588.71002197265602</v>
      </c>
      <c r="P1085" s="181">
        <f t="shared" si="486"/>
        <v>1.8287999629974401</v>
      </c>
      <c r="Q1085" s="181">
        <f t="shared" si="486"/>
        <v>0.25298399999999999</v>
      </c>
      <c r="R1085" s="181" t="str">
        <f t="shared" si="486"/>
        <v>Vertical</v>
      </c>
      <c r="S1085" s="181">
        <f t="shared" si="486"/>
        <v>0</v>
      </c>
      <c r="T1085" s="181">
        <f t="shared" si="486"/>
        <v>1899.435546875</v>
      </c>
      <c r="U1085" s="181" t="str">
        <f t="shared" si="486"/>
        <v>1389</v>
      </c>
      <c r="V1085" s="181" t="str">
        <f t="shared" si="486"/>
        <v>31000301</v>
      </c>
      <c r="W1085" s="360">
        <f t="shared" si="486"/>
        <v>0.2</v>
      </c>
      <c r="X1085" s="355">
        <f t="shared" si="486"/>
        <v>0</v>
      </c>
      <c r="Y1085" s="355">
        <f t="shared" si="486"/>
        <v>0.1</v>
      </c>
      <c r="Z1085" s="355">
        <f t="shared" si="486"/>
        <v>0</v>
      </c>
      <c r="AA1085" s="361">
        <f t="shared" si="486"/>
        <v>0</v>
      </c>
      <c r="AB1085" s="182"/>
    </row>
    <row r="1086" spans="1:28" s="75" customFormat="1">
      <c r="A1086" s="181" t="str">
        <f t="shared" si="428"/>
        <v>NMED</v>
      </c>
      <c r="B1086" s="366" t="str">
        <f t="shared" ref="B1086:B1149" si="487">LEFT(C1086,2)</f>
        <v>35</v>
      </c>
      <c r="C1086" s="181" t="str">
        <f t="shared" si="429"/>
        <v>3504502</v>
      </c>
      <c r="D1086" s="181" t="str">
        <f>VLOOKUP(C1086,fips_xref!$A$5:$B$16,2,FALSE)</f>
        <v>San Juan_NonTribal</v>
      </c>
      <c r="E1086" s="181" t="str">
        <f t="shared" ref="E1086:AA1086" si="488">E446</f>
        <v>045</v>
      </c>
      <c r="F1086" s="181">
        <f t="shared" si="488"/>
        <v>1226</v>
      </c>
      <c r="G1086" s="181" t="str">
        <f t="shared" si="488"/>
        <v>EQPT</v>
      </c>
      <c r="H1086" s="181">
        <f t="shared" si="488"/>
        <v>46</v>
      </c>
      <c r="I1086" s="181" t="str">
        <f t="shared" si="488"/>
        <v>Waukesha L7042GL</v>
      </c>
      <c r="J1086" s="181">
        <f t="shared" si="488"/>
        <v>36.895589999999999</v>
      </c>
      <c r="K1086" s="181">
        <f t="shared" si="488"/>
        <v>-107.86014900000001</v>
      </c>
      <c r="L1086" s="181" t="str">
        <f t="shared" si="488"/>
        <v>32-9 Central Delivery Point (CDP)</v>
      </c>
      <c r="M1086" s="181"/>
      <c r="N1086" s="181">
        <f t="shared" si="488"/>
        <v>6.7055997848510698</v>
      </c>
      <c r="O1086" s="181">
        <f t="shared" si="488"/>
        <v>701.47998046875</v>
      </c>
      <c r="P1086" s="181">
        <f t="shared" si="488"/>
        <v>50.288951873779297</v>
      </c>
      <c r="Q1086" s="181">
        <f t="shared" si="488"/>
        <v>0.313944</v>
      </c>
      <c r="R1086" s="181" t="str">
        <f t="shared" si="488"/>
        <v>Vertical</v>
      </c>
      <c r="S1086" s="181">
        <f t="shared" si="488"/>
        <v>0</v>
      </c>
      <c r="T1086" s="181">
        <f t="shared" si="488"/>
        <v>1901.27453613281</v>
      </c>
      <c r="U1086" s="181" t="str">
        <f t="shared" si="488"/>
        <v>1389</v>
      </c>
      <c r="V1086" s="181" t="str">
        <f t="shared" si="488"/>
        <v>20200254</v>
      </c>
      <c r="W1086" s="360">
        <f t="shared" si="488"/>
        <v>19.399999999999999</v>
      </c>
      <c r="X1086" s="355">
        <f t="shared" si="488"/>
        <v>12.7</v>
      </c>
      <c r="Y1086" s="355">
        <f t="shared" si="488"/>
        <v>34.200000000000003</v>
      </c>
      <c r="Z1086" s="355">
        <f t="shared" si="488"/>
        <v>0</v>
      </c>
      <c r="AA1086" s="361">
        <f t="shared" si="488"/>
        <v>0.5</v>
      </c>
      <c r="AB1086" s="182"/>
    </row>
    <row r="1087" spans="1:28" s="75" customFormat="1">
      <c r="A1087" s="181" t="str">
        <f t="shared" si="428"/>
        <v>NMED</v>
      </c>
      <c r="B1087" s="366" t="str">
        <f t="shared" si="487"/>
        <v>35</v>
      </c>
      <c r="C1087" s="181" t="str">
        <f t="shared" si="429"/>
        <v>3504502</v>
      </c>
      <c r="D1087" s="181" t="str">
        <f>VLOOKUP(C1087,fips_xref!$A$5:$B$16,2,FALSE)</f>
        <v>San Juan_NonTribal</v>
      </c>
      <c r="E1087" s="181" t="str">
        <f t="shared" ref="E1087:AA1087" si="489">E447</f>
        <v>045</v>
      </c>
      <c r="F1087" s="181">
        <f t="shared" si="489"/>
        <v>1226</v>
      </c>
      <c r="G1087" s="181" t="str">
        <f t="shared" si="489"/>
        <v>EQPT</v>
      </c>
      <c r="H1087" s="181">
        <f t="shared" si="489"/>
        <v>47</v>
      </c>
      <c r="I1087" s="181" t="str">
        <f t="shared" si="489"/>
        <v>Waukesha L7042GL</v>
      </c>
      <c r="J1087" s="181">
        <f t="shared" si="489"/>
        <v>36.895589999999999</v>
      </c>
      <c r="K1087" s="181">
        <f t="shared" si="489"/>
        <v>-107.86014900000001</v>
      </c>
      <c r="L1087" s="181" t="str">
        <f t="shared" si="489"/>
        <v>32-9 Central Delivery Point (CDP)</v>
      </c>
      <c r="M1087" s="181"/>
      <c r="N1087" s="181">
        <f t="shared" si="489"/>
        <v>6.7055997848510698</v>
      </c>
      <c r="O1087" s="181">
        <f t="shared" si="489"/>
        <v>701.47998046875</v>
      </c>
      <c r="P1087" s="181">
        <f t="shared" si="489"/>
        <v>50.288951873779297</v>
      </c>
      <c r="Q1087" s="181">
        <f t="shared" si="489"/>
        <v>0.313944</v>
      </c>
      <c r="R1087" s="181" t="str">
        <f t="shared" si="489"/>
        <v>Vertical</v>
      </c>
      <c r="S1087" s="181">
        <f t="shared" si="489"/>
        <v>0</v>
      </c>
      <c r="T1087" s="181">
        <f t="shared" si="489"/>
        <v>1901.27453613281</v>
      </c>
      <c r="U1087" s="181" t="str">
        <f t="shared" si="489"/>
        <v>1389</v>
      </c>
      <c r="V1087" s="181" t="str">
        <f t="shared" si="489"/>
        <v>20200254</v>
      </c>
      <c r="W1087" s="360">
        <f t="shared" si="489"/>
        <v>11.5</v>
      </c>
      <c r="X1087" s="355">
        <f t="shared" si="489"/>
        <v>7.5</v>
      </c>
      <c r="Y1087" s="355">
        <f t="shared" si="489"/>
        <v>20.2</v>
      </c>
      <c r="Z1087" s="355">
        <f t="shared" si="489"/>
        <v>0</v>
      </c>
      <c r="AA1087" s="361">
        <f t="shared" si="489"/>
        <v>0.3</v>
      </c>
      <c r="AB1087" s="182"/>
    </row>
    <row r="1088" spans="1:28" s="75" customFormat="1">
      <c r="A1088" s="181" t="str">
        <f t="shared" si="428"/>
        <v>NMED</v>
      </c>
      <c r="B1088" s="366" t="str">
        <f t="shared" si="487"/>
        <v>35</v>
      </c>
      <c r="C1088" s="181" t="str">
        <f t="shared" si="429"/>
        <v>3504502</v>
      </c>
      <c r="D1088" s="181" t="str">
        <f>VLOOKUP(C1088,fips_xref!$A$5:$B$16,2,FALSE)</f>
        <v>San Juan_NonTribal</v>
      </c>
      <c r="E1088" s="181" t="str">
        <f t="shared" ref="E1088:AA1088" si="490">E448</f>
        <v>045</v>
      </c>
      <c r="F1088" s="181">
        <f t="shared" si="490"/>
        <v>1226</v>
      </c>
      <c r="G1088" s="181" t="str">
        <f t="shared" si="490"/>
        <v>EQPT</v>
      </c>
      <c r="H1088" s="181">
        <f t="shared" si="490"/>
        <v>48</v>
      </c>
      <c r="I1088" s="181" t="str">
        <f t="shared" si="490"/>
        <v>Glycol Dehydrator Still Vent</v>
      </c>
      <c r="J1088" s="181">
        <f t="shared" si="490"/>
        <v>36.895833000000003</v>
      </c>
      <c r="K1088" s="181">
        <f t="shared" si="490"/>
        <v>-107.860833</v>
      </c>
      <c r="L1088" s="181" t="str">
        <f t="shared" si="490"/>
        <v>32-9 Central Delivery Point (CDP)</v>
      </c>
      <c r="M1088" s="181"/>
      <c r="N1088" s="181">
        <f t="shared" si="490"/>
        <v>3.0480000972747798</v>
      </c>
      <c r="O1088" s="181">
        <f t="shared" si="490"/>
        <v>0</v>
      </c>
      <c r="P1088" s="181">
        <f t="shared" si="490"/>
        <v>0</v>
      </c>
      <c r="Q1088" s="181">
        <f t="shared" si="490"/>
        <v>0</v>
      </c>
      <c r="R1088" s="181" t="str">
        <f t="shared" si="490"/>
        <v>Vertical</v>
      </c>
      <c r="S1088" s="181">
        <f t="shared" si="490"/>
        <v>0</v>
      </c>
      <c r="T1088" s="181">
        <f t="shared" si="490"/>
        <v>1899.435546875</v>
      </c>
      <c r="U1088" s="181" t="str">
        <f t="shared" si="490"/>
        <v>1389</v>
      </c>
      <c r="V1088" s="181" t="str">
        <f t="shared" si="490"/>
        <v>31000227</v>
      </c>
      <c r="W1088" s="360">
        <f t="shared" si="490"/>
        <v>0</v>
      </c>
      <c r="X1088" s="355">
        <f t="shared" si="490"/>
        <v>0.3</v>
      </c>
      <c r="Y1088" s="355">
        <f t="shared" si="490"/>
        <v>0</v>
      </c>
      <c r="Z1088" s="355">
        <f t="shared" si="490"/>
        <v>0</v>
      </c>
      <c r="AA1088" s="361">
        <f t="shared" si="490"/>
        <v>0</v>
      </c>
      <c r="AB1088" s="182"/>
    </row>
    <row r="1089" spans="1:28" s="75" customFormat="1">
      <c r="A1089" s="181" t="str">
        <f t="shared" si="428"/>
        <v>NMED</v>
      </c>
      <c r="B1089" s="366" t="str">
        <f t="shared" si="487"/>
        <v>35</v>
      </c>
      <c r="C1089" s="181" t="str">
        <f t="shared" si="429"/>
        <v>3504502</v>
      </c>
      <c r="D1089" s="181" t="str">
        <f>VLOOKUP(C1089,fips_xref!$A$5:$B$16,2,FALSE)</f>
        <v>San Juan_NonTribal</v>
      </c>
      <c r="E1089" s="181" t="str">
        <f t="shared" ref="E1089:AA1089" si="491">E449</f>
        <v>045</v>
      </c>
      <c r="F1089" s="181">
        <f t="shared" si="491"/>
        <v>1226</v>
      </c>
      <c r="G1089" s="181" t="str">
        <f t="shared" si="491"/>
        <v>EQPT</v>
      </c>
      <c r="H1089" s="181">
        <f t="shared" si="491"/>
        <v>49</v>
      </c>
      <c r="I1089" s="181" t="str">
        <f t="shared" si="491"/>
        <v>Glycol Dehydrator Still Vent</v>
      </c>
      <c r="J1089" s="181">
        <f t="shared" si="491"/>
        <v>36.895833000000003</v>
      </c>
      <c r="K1089" s="181">
        <f t="shared" si="491"/>
        <v>-107.860833</v>
      </c>
      <c r="L1089" s="181" t="str">
        <f t="shared" si="491"/>
        <v>32-9 Central Delivery Point (CDP)</v>
      </c>
      <c r="M1089" s="181"/>
      <c r="N1089" s="181">
        <f t="shared" si="491"/>
        <v>3.0480000972747798</v>
      </c>
      <c r="O1089" s="181">
        <f t="shared" si="491"/>
        <v>0</v>
      </c>
      <c r="P1089" s="181">
        <f t="shared" si="491"/>
        <v>0</v>
      </c>
      <c r="Q1089" s="181">
        <f t="shared" si="491"/>
        <v>0</v>
      </c>
      <c r="R1089" s="181" t="str">
        <f t="shared" si="491"/>
        <v>Vertical</v>
      </c>
      <c r="S1089" s="181">
        <f t="shared" si="491"/>
        <v>0</v>
      </c>
      <c r="T1089" s="181">
        <f t="shared" si="491"/>
        <v>1899.435546875</v>
      </c>
      <c r="U1089" s="181" t="str">
        <f t="shared" si="491"/>
        <v>1389</v>
      </c>
      <c r="V1089" s="181" t="str">
        <f t="shared" si="491"/>
        <v>31000227</v>
      </c>
      <c r="W1089" s="360">
        <f t="shared" si="491"/>
        <v>0</v>
      </c>
      <c r="X1089" s="355">
        <f t="shared" si="491"/>
        <v>0.5</v>
      </c>
      <c r="Y1089" s="355">
        <f t="shared" si="491"/>
        <v>0</v>
      </c>
      <c r="Z1089" s="355">
        <f t="shared" si="491"/>
        <v>0</v>
      </c>
      <c r="AA1089" s="361">
        <f t="shared" si="491"/>
        <v>0</v>
      </c>
      <c r="AB1089" s="182"/>
    </row>
    <row r="1090" spans="1:28" s="75" customFormat="1">
      <c r="A1090" s="181" t="str">
        <f t="shared" si="428"/>
        <v>NMED</v>
      </c>
      <c r="B1090" s="366" t="str">
        <f t="shared" si="487"/>
        <v>35</v>
      </c>
      <c r="C1090" s="181" t="str">
        <f t="shared" si="429"/>
        <v>3504502</v>
      </c>
      <c r="D1090" s="181" t="str">
        <f>VLOOKUP(C1090,fips_xref!$A$5:$B$16,2,FALSE)</f>
        <v>San Juan_NonTribal</v>
      </c>
      <c r="E1090" s="181" t="str">
        <f t="shared" ref="E1090:AA1090" si="492">E450</f>
        <v>045</v>
      </c>
      <c r="F1090" s="181">
        <f t="shared" si="492"/>
        <v>1226</v>
      </c>
      <c r="G1090" s="181" t="str">
        <f t="shared" si="492"/>
        <v>EQPT</v>
      </c>
      <c r="H1090" s="181">
        <f t="shared" si="492"/>
        <v>50</v>
      </c>
      <c r="I1090" s="181" t="str">
        <f t="shared" si="492"/>
        <v>Glycol Dehydrator Still Vent</v>
      </c>
      <c r="J1090" s="181">
        <f t="shared" si="492"/>
        <v>36.895833000000003</v>
      </c>
      <c r="K1090" s="181">
        <f t="shared" si="492"/>
        <v>-107.860833</v>
      </c>
      <c r="L1090" s="181" t="str">
        <f t="shared" si="492"/>
        <v>32-9 Central Delivery Point (CDP)</v>
      </c>
      <c r="M1090" s="181"/>
      <c r="N1090" s="181">
        <f t="shared" si="492"/>
        <v>3.0480000972747798</v>
      </c>
      <c r="O1090" s="181">
        <f t="shared" si="492"/>
        <v>0</v>
      </c>
      <c r="P1090" s="181">
        <f t="shared" si="492"/>
        <v>0</v>
      </c>
      <c r="Q1090" s="181">
        <f t="shared" si="492"/>
        <v>0</v>
      </c>
      <c r="R1090" s="181" t="str">
        <f t="shared" si="492"/>
        <v>Vertical</v>
      </c>
      <c r="S1090" s="181">
        <f t="shared" si="492"/>
        <v>0</v>
      </c>
      <c r="T1090" s="181">
        <f t="shared" si="492"/>
        <v>1899.435546875</v>
      </c>
      <c r="U1090" s="181" t="str">
        <f t="shared" si="492"/>
        <v>1389</v>
      </c>
      <c r="V1090" s="181" t="str">
        <f t="shared" si="492"/>
        <v>31000301</v>
      </c>
      <c r="W1090" s="360">
        <f t="shared" si="492"/>
        <v>0</v>
      </c>
      <c r="X1090" s="355">
        <f t="shared" si="492"/>
        <v>0.6</v>
      </c>
      <c r="Y1090" s="355">
        <f t="shared" si="492"/>
        <v>0</v>
      </c>
      <c r="Z1090" s="355">
        <f t="shared" si="492"/>
        <v>0</v>
      </c>
      <c r="AA1090" s="361">
        <f t="shared" si="492"/>
        <v>0</v>
      </c>
      <c r="AB1090" s="182"/>
    </row>
    <row r="1091" spans="1:28" s="75" customFormat="1">
      <c r="A1091" s="181" t="str">
        <f t="shared" si="428"/>
        <v>NMED</v>
      </c>
      <c r="B1091" s="366" t="str">
        <f t="shared" si="487"/>
        <v>35</v>
      </c>
      <c r="C1091" s="181" t="str">
        <f t="shared" si="429"/>
        <v>3504502</v>
      </c>
      <c r="D1091" s="181" t="str">
        <f>VLOOKUP(C1091,fips_xref!$A$5:$B$16,2,FALSE)</f>
        <v>San Juan_NonTribal</v>
      </c>
      <c r="E1091" s="181" t="str">
        <f t="shared" ref="E1091:AA1091" si="493">E451</f>
        <v>045</v>
      </c>
      <c r="F1091" s="181">
        <f t="shared" si="493"/>
        <v>1226</v>
      </c>
      <c r="G1091" s="181" t="str">
        <f t="shared" si="493"/>
        <v>EQPT</v>
      </c>
      <c r="H1091" s="181">
        <f t="shared" si="493"/>
        <v>53</v>
      </c>
      <c r="I1091" s="181" t="str">
        <f t="shared" si="493"/>
        <v>Glycol Dehydrator Still Vent</v>
      </c>
      <c r="J1091" s="181">
        <f t="shared" si="493"/>
        <v>36.895589999999999</v>
      </c>
      <c r="K1091" s="181">
        <f t="shared" si="493"/>
        <v>-107.86014900000001</v>
      </c>
      <c r="L1091" s="181" t="str">
        <f t="shared" si="493"/>
        <v>32-9 Central Delivery Point (CDP)</v>
      </c>
      <c r="M1091" s="181"/>
      <c r="N1091" s="181">
        <f t="shared" si="493"/>
        <v>3.0480000972747798</v>
      </c>
      <c r="O1091" s="181">
        <f t="shared" si="493"/>
        <v>0</v>
      </c>
      <c r="P1091" s="181">
        <f t="shared" si="493"/>
        <v>0</v>
      </c>
      <c r="Q1091" s="181">
        <f t="shared" si="493"/>
        <v>0</v>
      </c>
      <c r="R1091" s="181" t="str">
        <f t="shared" si="493"/>
        <v>Vertical</v>
      </c>
      <c r="S1091" s="181">
        <f t="shared" si="493"/>
        <v>0</v>
      </c>
      <c r="T1091" s="181">
        <f t="shared" si="493"/>
        <v>1901.27453613281</v>
      </c>
      <c r="U1091" s="181" t="str">
        <f t="shared" si="493"/>
        <v>1389</v>
      </c>
      <c r="V1091" s="181" t="str">
        <f t="shared" si="493"/>
        <v>31000301</v>
      </c>
      <c r="W1091" s="360">
        <f t="shared" si="493"/>
        <v>0</v>
      </c>
      <c r="X1091" s="355">
        <f t="shared" si="493"/>
        <v>0.3</v>
      </c>
      <c r="Y1091" s="355">
        <f t="shared" si="493"/>
        <v>0</v>
      </c>
      <c r="Z1091" s="355">
        <f t="shared" si="493"/>
        <v>0</v>
      </c>
      <c r="AA1091" s="361">
        <f t="shared" si="493"/>
        <v>0</v>
      </c>
      <c r="AB1091" s="182"/>
    </row>
    <row r="1092" spans="1:28" s="75" customFormat="1">
      <c r="A1092" s="181" t="str">
        <f t="shared" si="428"/>
        <v>NMED</v>
      </c>
      <c r="B1092" s="366" t="str">
        <f t="shared" si="487"/>
        <v>35</v>
      </c>
      <c r="C1092" s="181" t="str">
        <f t="shared" si="429"/>
        <v>3504502</v>
      </c>
      <c r="D1092" s="181" t="str">
        <f>VLOOKUP(C1092,fips_xref!$A$5:$B$16,2,FALSE)</f>
        <v>San Juan_NonTribal</v>
      </c>
      <c r="E1092" s="181" t="str">
        <f t="shared" ref="E1092:AA1092" si="494">E452</f>
        <v>045</v>
      </c>
      <c r="F1092" s="181">
        <f t="shared" si="494"/>
        <v>1226</v>
      </c>
      <c r="G1092" s="181" t="str">
        <f t="shared" si="494"/>
        <v>RPNT</v>
      </c>
      <c r="H1092" s="181">
        <f t="shared" si="494"/>
        <v>1</v>
      </c>
      <c r="I1092" s="181" t="str">
        <f t="shared" si="494"/>
        <v>Fugitive Leaks</v>
      </c>
      <c r="J1092" s="181">
        <f t="shared" si="494"/>
        <v>36.895833000000003</v>
      </c>
      <c r="K1092" s="181">
        <f t="shared" si="494"/>
        <v>-107.860833</v>
      </c>
      <c r="L1092" s="181" t="str">
        <f t="shared" si="494"/>
        <v>32-9 Central Delivery Point (CDP)</v>
      </c>
      <c r="M1092" s="181"/>
      <c r="N1092" s="181">
        <f t="shared" si="494"/>
        <v>0</v>
      </c>
      <c r="O1092" s="181">
        <f t="shared" si="494"/>
        <v>0</v>
      </c>
      <c r="P1092" s="181">
        <f t="shared" si="494"/>
        <v>0</v>
      </c>
      <c r="Q1092" s="181">
        <f t="shared" si="494"/>
        <v>0</v>
      </c>
      <c r="R1092" s="181">
        <f t="shared" si="494"/>
        <v>0</v>
      </c>
      <c r="S1092" s="181">
        <f t="shared" si="494"/>
        <v>0</v>
      </c>
      <c r="T1092" s="181">
        <f t="shared" si="494"/>
        <v>1899.435546875</v>
      </c>
      <c r="U1092" s="181" t="str">
        <f t="shared" si="494"/>
        <v>1389</v>
      </c>
      <c r="V1092" s="181" t="str">
        <f t="shared" si="494"/>
        <v>31088811</v>
      </c>
      <c r="W1092" s="360">
        <f t="shared" si="494"/>
        <v>0</v>
      </c>
      <c r="X1092" s="355">
        <f t="shared" si="494"/>
        <v>0.1</v>
      </c>
      <c r="Y1092" s="355">
        <f t="shared" si="494"/>
        <v>0</v>
      </c>
      <c r="Z1092" s="355">
        <f t="shared" si="494"/>
        <v>0</v>
      </c>
      <c r="AA1092" s="361">
        <f t="shared" si="494"/>
        <v>0</v>
      </c>
      <c r="AB1092" s="182"/>
    </row>
    <row r="1093" spans="1:28" s="75" customFormat="1">
      <c r="A1093" s="181" t="str">
        <f t="shared" ref="A1093:A1156" si="495">A453</f>
        <v>NMED</v>
      </c>
      <c r="B1093" s="366" t="str">
        <f t="shared" si="487"/>
        <v>35</v>
      </c>
      <c r="C1093" s="181" t="str">
        <f t="shared" ref="C1093:C1156" si="496">C453&amp;"02"</f>
        <v>3504502</v>
      </c>
      <c r="D1093" s="181" t="str">
        <f>VLOOKUP(C1093,fips_xref!$A$5:$B$16,2,FALSE)</f>
        <v>San Juan_NonTribal</v>
      </c>
      <c r="E1093" s="181" t="str">
        <f t="shared" ref="E1093:AA1093" si="497">E453</f>
        <v>045</v>
      </c>
      <c r="F1093" s="181">
        <f t="shared" si="497"/>
        <v>1226</v>
      </c>
      <c r="G1093" s="181" t="str">
        <f t="shared" si="497"/>
        <v>RPNT</v>
      </c>
      <c r="H1093" s="181">
        <f t="shared" si="497"/>
        <v>2</v>
      </c>
      <c r="I1093" s="181" t="str">
        <f t="shared" si="497"/>
        <v>Malfunctions</v>
      </c>
      <c r="J1093" s="181">
        <f t="shared" si="497"/>
        <v>36.895833000000003</v>
      </c>
      <c r="K1093" s="181">
        <f t="shared" si="497"/>
        <v>-107.860833</v>
      </c>
      <c r="L1093" s="181" t="str">
        <f t="shared" si="497"/>
        <v>32-9 Central Delivery Point (CDP)</v>
      </c>
      <c r="M1093" s="181"/>
      <c r="N1093" s="181">
        <f t="shared" si="497"/>
        <v>0</v>
      </c>
      <c r="O1093" s="181">
        <f t="shared" si="497"/>
        <v>0</v>
      </c>
      <c r="P1093" s="181">
        <f t="shared" si="497"/>
        <v>0</v>
      </c>
      <c r="Q1093" s="181">
        <f t="shared" si="497"/>
        <v>0</v>
      </c>
      <c r="R1093" s="181">
        <f t="shared" si="497"/>
        <v>0</v>
      </c>
      <c r="S1093" s="181">
        <f t="shared" si="497"/>
        <v>0</v>
      </c>
      <c r="T1093" s="181">
        <f t="shared" si="497"/>
        <v>1899.435546875</v>
      </c>
      <c r="U1093" s="181" t="str">
        <f t="shared" si="497"/>
        <v>1389</v>
      </c>
      <c r="V1093" s="181" t="str">
        <f t="shared" si="497"/>
        <v>31000299</v>
      </c>
      <c r="W1093" s="360">
        <f t="shared" si="497"/>
        <v>0</v>
      </c>
      <c r="X1093" s="355">
        <f t="shared" si="497"/>
        <v>0.1</v>
      </c>
      <c r="Y1093" s="355">
        <f t="shared" si="497"/>
        <v>0</v>
      </c>
      <c r="Z1093" s="355">
        <f t="shared" si="497"/>
        <v>0</v>
      </c>
      <c r="AA1093" s="361">
        <f t="shared" si="497"/>
        <v>0</v>
      </c>
      <c r="AB1093" s="182"/>
    </row>
    <row r="1094" spans="1:28" s="75" customFormat="1" ht="26.4">
      <c r="A1094" s="181" t="str">
        <f t="shared" si="495"/>
        <v>NMED</v>
      </c>
      <c r="B1094" s="366" t="str">
        <f t="shared" si="487"/>
        <v>35</v>
      </c>
      <c r="C1094" s="181" t="str">
        <f t="shared" si="496"/>
        <v>3504502</v>
      </c>
      <c r="D1094" s="181" t="str">
        <f>VLOOKUP(C1094,fips_xref!$A$5:$B$16,2,FALSE)</f>
        <v>San Juan_NonTribal</v>
      </c>
      <c r="E1094" s="181" t="str">
        <f t="shared" ref="E1094:AA1094" si="498">E454</f>
        <v>045</v>
      </c>
      <c r="F1094" s="181">
        <f t="shared" si="498"/>
        <v>1226</v>
      </c>
      <c r="G1094" s="181" t="str">
        <f t="shared" si="498"/>
        <v>RPNT</v>
      </c>
      <c r="H1094" s="181">
        <f t="shared" si="498"/>
        <v>3</v>
      </c>
      <c r="I1094" s="181" t="str">
        <f t="shared" si="498"/>
        <v>Start up Shut down Maintenance Emissions</v>
      </c>
      <c r="J1094" s="181">
        <f t="shared" si="498"/>
        <v>36.895833000000003</v>
      </c>
      <c r="K1094" s="181">
        <f t="shared" si="498"/>
        <v>-107.860833</v>
      </c>
      <c r="L1094" s="181" t="str">
        <f t="shared" si="498"/>
        <v>32-9 Central Delivery Point (CDP)</v>
      </c>
      <c r="M1094" s="181"/>
      <c r="N1094" s="181">
        <f t="shared" si="498"/>
        <v>0</v>
      </c>
      <c r="O1094" s="181">
        <f t="shared" si="498"/>
        <v>0</v>
      </c>
      <c r="P1094" s="181">
        <f t="shared" si="498"/>
        <v>0</v>
      </c>
      <c r="Q1094" s="181">
        <f t="shared" si="498"/>
        <v>0</v>
      </c>
      <c r="R1094" s="181">
        <f t="shared" si="498"/>
        <v>0</v>
      </c>
      <c r="S1094" s="181">
        <f t="shared" si="498"/>
        <v>0</v>
      </c>
      <c r="T1094" s="181">
        <f t="shared" si="498"/>
        <v>1899.435546875</v>
      </c>
      <c r="U1094" s="181" t="str">
        <f t="shared" si="498"/>
        <v>1389</v>
      </c>
      <c r="V1094" s="181" t="str">
        <f t="shared" si="498"/>
        <v>31000299</v>
      </c>
      <c r="W1094" s="360">
        <f t="shared" si="498"/>
        <v>0</v>
      </c>
      <c r="X1094" s="355">
        <f t="shared" si="498"/>
        <v>0.1</v>
      </c>
      <c r="Y1094" s="355">
        <f t="shared" si="498"/>
        <v>0</v>
      </c>
      <c r="Z1094" s="355">
        <f t="shared" si="498"/>
        <v>0</v>
      </c>
      <c r="AA1094" s="361">
        <f t="shared" si="498"/>
        <v>0</v>
      </c>
      <c r="AB1094" s="182"/>
    </row>
    <row r="1095" spans="1:28" s="75" customFormat="1">
      <c r="A1095" s="181" t="str">
        <f t="shared" si="495"/>
        <v>NMED</v>
      </c>
      <c r="B1095" s="366" t="str">
        <f t="shared" si="487"/>
        <v>35</v>
      </c>
      <c r="C1095" s="181" t="str">
        <f t="shared" si="496"/>
        <v>3504502</v>
      </c>
      <c r="D1095" s="181" t="str">
        <f>VLOOKUP(C1095,fips_xref!$A$5:$B$16,2,FALSE)</f>
        <v>San Juan_NonTribal</v>
      </c>
      <c r="E1095" s="181" t="str">
        <f t="shared" ref="E1095:AA1095" si="499">E455</f>
        <v>045</v>
      </c>
      <c r="F1095" s="181">
        <f t="shared" si="499"/>
        <v>1227</v>
      </c>
      <c r="G1095" s="181" t="str">
        <f t="shared" si="499"/>
        <v>EQPT</v>
      </c>
      <c r="H1095" s="181">
        <f t="shared" si="499"/>
        <v>1</v>
      </c>
      <c r="I1095" s="181" t="str">
        <f t="shared" si="499"/>
        <v>Waukesha 7042 GL</v>
      </c>
      <c r="J1095" s="181">
        <f t="shared" si="499"/>
        <v>36.951884999999997</v>
      </c>
      <c r="K1095" s="181">
        <f t="shared" si="499"/>
        <v>-107.894598</v>
      </c>
      <c r="L1095" s="181" t="str">
        <f t="shared" si="499"/>
        <v>Cedar Hill Central Delivery Point</v>
      </c>
      <c r="M1095" s="181"/>
      <c r="N1095" s="181">
        <f t="shared" si="499"/>
        <v>6.7055997848510698</v>
      </c>
      <c r="O1095" s="181">
        <f t="shared" si="499"/>
        <v>645.92999267578102</v>
      </c>
      <c r="P1095" s="181">
        <f t="shared" si="499"/>
        <v>50.535839080810497</v>
      </c>
      <c r="Q1095" s="181">
        <f t="shared" si="499"/>
        <v>0.31089600000000001</v>
      </c>
      <c r="R1095" s="181" t="str">
        <f t="shared" si="499"/>
        <v>Vertical</v>
      </c>
      <c r="S1095" s="181">
        <f t="shared" si="499"/>
        <v>0</v>
      </c>
      <c r="T1095" s="181">
        <f t="shared" si="499"/>
        <v>1845.41625976563</v>
      </c>
      <c r="U1095" s="181" t="str">
        <f t="shared" si="499"/>
        <v>1389</v>
      </c>
      <c r="V1095" s="181" t="str">
        <f t="shared" si="499"/>
        <v>20200253</v>
      </c>
      <c r="W1095" s="360">
        <f t="shared" si="499"/>
        <v>14.2</v>
      </c>
      <c r="X1095" s="355">
        <f t="shared" si="499"/>
        <v>9.5</v>
      </c>
      <c r="Y1095" s="355">
        <f t="shared" si="499"/>
        <v>24.9</v>
      </c>
      <c r="Z1095" s="355">
        <f t="shared" si="499"/>
        <v>0</v>
      </c>
      <c r="AA1095" s="361">
        <f t="shared" si="499"/>
        <v>0.4</v>
      </c>
      <c r="AB1095" s="182"/>
    </row>
    <row r="1096" spans="1:28" s="75" customFormat="1">
      <c r="A1096" s="181" t="str">
        <f t="shared" si="495"/>
        <v>NMED</v>
      </c>
      <c r="B1096" s="366" t="str">
        <f t="shared" si="487"/>
        <v>35</v>
      </c>
      <c r="C1096" s="181" t="str">
        <f t="shared" si="496"/>
        <v>3504502</v>
      </c>
      <c r="D1096" s="181" t="str">
        <f>VLOOKUP(C1096,fips_xref!$A$5:$B$16,2,FALSE)</f>
        <v>San Juan_NonTribal</v>
      </c>
      <c r="E1096" s="181" t="str">
        <f t="shared" ref="E1096:AA1096" si="500">E456</f>
        <v>045</v>
      </c>
      <c r="F1096" s="181">
        <f t="shared" si="500"/>
        <v>1227</v>
      </c>
      <c r="G1096" s="181" t="str">
        <f t="shared" si="500"/>
        <v>EQPT</v>
      </c>
      <c r="H1096" s="181">
        <f t="shared" si="500"/>
        <v>2</v>
      </c>
      <c r="I1096" s="181" t="str">
        <f t="shared" si="500"/>
        <v>Waukesha 7042 GL</v>
      </c>
      <c r="J1096" s="181">
        <f t="shared" si="500"/>
        <v>36.951884999999997</v>
      </c>
      <c r="K1096" s="181">
        <f t="shared" si="500"/>
        <v>-107.894598</v>
      </c>
      <c r="L1096" s="181" t="str">
        <f t="shared" si="500"/>
        <v>Cedar Hill Central Delivery Point</v>
      </c>
      <c r="M1096" s="181"/>
      <c r="N1096" s="181">
        <f t="shared" si="500"/>
        <v>6.7055997848510698</v>
      </c>
      <c r="O1096" s="181">
        <f t="shared" si="500"/>
        <v>645.92999267578102</v>
      </c>
      <c r="P1096" s="181">
        <f t="shared" si="500"/>
        <v>47.853599548339801</v>
      </c>
      <c r="Q1096" s="181">
        <f t="shared" si="500"/>
        <v>0.31089600000000001</v>
      </c>
      <c r="R1096" s="181" t="str">
        <f t="shared" si="500"/>
        <v>Vertical</v>
      </c>
      <c r="S1096" s="181">
        <f t="shared" si="500"/>
        <v>0</v>
      </c>
      <c r="T1096" s="181">
        <f t="shared" si="500"/>
        <v>1845.41625976563</v>
      </c>
      <c r="U1096" s="181" t="str">
        <f t="shared" si="500"/>
        <v>1389</v>
      </c>
      <c r="V1096" s="181" t="str">
        <f t="shared" si="500"/>
        <v>20200253</v>
      </c>
      <c r="W1096" s="360">
        <f t="shared" si="500"/>
        <v>17.7</v>
      </c>
      <c r="X1096" s="355">
        <f t="shared" si="500"/>
        <v>11.9</v>
      </c>
      <c r="Y1096" s="355">
        <f t="shared" si="500"/>
        <v>31.2</v>
      </c>
      <c r="Z1096" s="355">
        <f t="shared" si="500"/>
        <v>0</v>
      </c>
      <c r="AA1096" s="361">
        <f t="shared" si="500"/>
        <v>0.5</v>
      </c>
      <c r="AB1096" s="182"/>
    </row>
    <row r="1097" spans="1:28" s="75" customFormat="1">
      <c r="A1097" s="181" t="str">
        <f t="shared" si="495"/>
        <v>NMED</v>
      </c>
      <c r="B1097" s="366" t="str">
        <f t="shared" si="487"/>
        <v>35</v>
      </c>
      <c r="C1097" s="181" t="str">
        <f t="shared" si="496"/>
        <v>3504502</v>
      </c>
      <c r="D1097" s="181" t="str">
        <f>VLOOKUP(C1097,fips_xref!$A$5:$B$16,2,FALSE)</f>
        <v>San Juan_NonTribal</v>
      </c>
      <c r="E1097" s="181" t="str">
        <f t="shared" ref="E1097:AA1097" si="501">E457</f>
        <v>045</v>
      </c>
      <c r="F1097" s="181">
        <f t="shared" si="501"/>
        <v>1227</v>
      </c>
      <c r="G1097" s="181" t="str">
        <f t="shared" si="501"/>
        <v>EQPT</v>
      </c>
      <c r="H1097" s="181">
        <f t="shared" si="501"/>
        <v>7</v>
      </c>
      <c r="I1097" s="181" t="str">
        <f t="shared" si="501"/>
        <v>TEG Dehydrator Reboiler Burner</v>
      </c>
      <c r="J1097" s="181">
        <f t="shared" si="501"/>
        <v>36.951884999999997</v>
      </c>
      <c r="K1097" s="181">
        <f t="shared" si="501"/>
        <v>-107.894598</v>
      </c>
      <c r="L1097" s="181" t="str">
        <f t="shared" si="501"/>
        <v>Cedar Hill Central Delivery Point</v>
      </c>
      <c r="M1097" s="181"/>
      <c r="N1097" s="181">
        <f t="shared" si="501"/>
        <v>5.7912001609802202</v>
      </c>
      <c r="O1097" s="181">
        <f t="shared" si="501"/>
        <v>588.71002197265602</v>
      </c>
      <c r="P1097" s="181">
        <f t="shared" si="501"/>
        <v>1.5544799566268901</v>
      </c>
      <c r="Q1097" s="181">
        <f t="shared" si="501"/>
        <v>0.20421600000000001</v>
      </c>
      <c r="R1097" s="181" t="str">
        <f t="shared" si="501"/>
        <v>Vertical</v>
      </c>
      <c r="S1097" s="181">
        <f t="shared" si="501"/>
        <v>0</v>
      </c>
      <c r="T1097" s="181">
        <f t="shared" si="501"/>
        <v>1845.41625976563</v>
      </c>
      <c r="U1097" s="181" t="str">
        <f t="shared" si="501"/>
        <v>1389</v>
      </c>
      <c r="V1097" s="181" t="str">
        <f t="shared" si="501"/>
        <v>31000228</v>
      </c>
      <c r="W1097" s="360">
        <f t="shared" si="501"/>
        <v>0.2</v>
      </c>
      <c r="X1097" s="355">
        <f t="shared" si="501"/>
        <v>0</v>
      </c>
      <c r="Y1097" s="355">
        <f t="shared" si="501"/>
        <v>0.1</v>
      </c>
      <c r="Z1097" s="355">
        <f t="shared" si="501"/>
        <v>0</v>
      </c>
      <c r="AA1097" s="361">
        <f t="shared" si="501"/>
        <v>0</v>
      </c>
      <c r="AB1097" s="182"/>
    </row>
    <row r="1098" spans="1:28" s="75" customFormat="1">
      <c r="A1098" s="181" t="str">
        <f t="shared" si="495"/>
        <v>NMED</v>
      </c>
      <c r="B1098" s="366" t="str">
        <f t="shared" si="487"/>
        <v>35</v>
      </c>
      <c r="C1098" s="181" t="str">
        <f t="shared" si="496"/>
        <v>3504502</v>
      </c>
      <c r="D1098" s="181" t="str">
        <f>VLOOKUP(C1098,fips_xref!$A$5:$B$16,2,FALSE)</f>
        <v>San Juan_NonTribal</v>
      </c>
      <c r="E1098" s="181" t="str">
        <f t="shared" ref="E1098:AA1098" si="502">E458</f>
        <v>045</v>
      </c>
      <c r="F1098" s="181">
        <f t="shared" si="502"/>
        <v>1227</v>
      </c>
      <c r="G1098" s="181" t="str">
        <f t="shared" si="502"/>
        <v>EQPT</v>
      </c>
      <c r="H1098" s="181">
        <f t="shared" si="502"/>
        <v>13</v>
      </c>
      <c r="I1098" s="181" t="str">
        <f t="shared" si="502"/>
        <v>TEG Dehydrator Reboiler Burner</v>
      </c>
      <c r="J1098" s="181">
        <f t="shared" si="502"/>
        <v>36.951884999999997</v>
      </c>
      <c r="K1098" s="181">
        <f t="shared" si="502"/>
        <v>-107.894598</v>
      </c>
      <c r="L1098" s="181" t="str">
        <f t="shared" si="502"/>
        <v>Cedar Hill Central Delivery Point</v>
      </c>
      <c r="M1098" s="181"/>
      <c r="N1098" s="181">
        <f t="shared" si="502"/>
        <v>5.7912001609802202</v>
      </c>
      <c r="O1098" s="181">
        <f t="shared" si="502"/>
        <v>588.71002197265602</v>
      </c>
      <c r="P1098" s="181">
        <f t="shared" si="502"/>
        <v>1.5544799566268901</v>
      </c>
      <c r="Q1098" s="181">
        <f t="shared" si="502"/>
        <v>0.20421600000000001</v>
      </c>
      <c r="R1098" s="181" t="str">
        <f t="shared" si="502"/>
        <v>Vertical</v>
      </c>
      <c r="S1098" s="181">
        <f t="shared" si="502"/>
        <v>0</v>
      </c>
      <c r="T1098" s="181">
        <f t="shared" si="502"/>
        <v>1845.41625976563</v>
      </c>
      <c r="U1098" s="181" t="str">
        <f t="shared" si="502"/>
        <v>1389</v>
      </c>
      <c r="V1098" s="181" t="str">
        <f t="shared" si="502"/>
        <v>31000228</v>
      </c>
      <c r="W1098" s="360">
        <f t="shared" si="502"/>
        <v>0.1</v>
      </c>
      <c r="X1098" s="355">
        <f t="shared" si="502"/>
        <v>0</v>
      </c>
      <c r="Y1098" s="355">
        <f t="shared" si="502"/>
        <v>0</v>
      </c>
      <c r="Z1098" s="355">
        <f t="shared" si="502"/>
        <v>0</v>
      </c>
      <c r="AA1098" s="361">
        <f t="shared" si="502"/>
        <v>0</v>
      </c>
      <c r="AB1098" s="182"/>
    </row>
    <row r="1099" spans="1:28" s="75" customFormat="1">
      <c r="A1099" s="181" t="str">
        <f t="shared" si="495"/>
        <v>NMED</v>
      </c>
      <c r="B1099" s="366" t="str">
        <f t="shared" si="487"/>
        <v>35</v>
      </c>
      <c r="C1099" s="181" t="str">
        <f t="shared" si="496"/>
        <v>3504502</v>
      </c>
      <c r="D1099" s="181" t="str">
        <f>VLOOKUP(C1099,fips_xref!$A$5:$B$16,2,FALSE)</f>
        <v>San Juan_NonTribal</v>
      </c>
      <c r="E1099" s="181" t="str">
        <f t="shared" ref="E1099:AA1099" si="503">E459</f>
        <v>045</v>
      </c>
      <c r="F1099" s="181">
        <f t="shared" si="503"/>
        <v>1227</v>
      </c>
      <c r="G1099" s="181" t="str">
        <f t="shared" si="503"/>
        <v>EQPT</v>
      </c>
      <c r="H1099" s="181">
        <f t="shared" si="503"/>
        <v>51</v>
      </c>
      <c r="I1099" s="181" t="str">
        <f t="shared" si="503"/>
        <v>TEG Glycol Dehydrator Still Vent</v>
      </c>
      <c r="J1099" s="181">
        <f t="shared" si="503"/>
        <v>36.951943999999997</v>
      </c>
      <c r="K1099" s="181">
        <f t="shared" si="503"/>
        <v>-107.89533299999999</v>
      </c>
      <c r="L1099" s="181" t="str">
        <f t="shared" si="503"/>
        <v>Cedar Hill Central Delivery Point</v>
      </c>
      <c r="M1099" s="181"/>
      <c r="N1099" s="181">
        <f t="shared" si="503"/>
        <v>0</v>
      </c>
      <c r="O1099" s="181">
        <f t="shared" si="503"/>
        <v>0</v>
      </c>
      <c r="P1099" s="181">
        <f t="shared" si="503"/>
        <v>0</v>
      </c>
      <c r="Q1099" s="181">
        <f t="shared" si="503"/>
        <v>0</v>
      </c>
      <c r="R1099" s="181">
        <f t="shared" si="503"/>
        <v>0</v>
      </c>
      <c r="S1099" s="181">
        <f t="shared" si="503"/>
        <v>0</v>
      </c>
      <c r="T1099" s="181">
        <f t="shared" si="503"/>
        <v>1846.02954101563</v>
      </c>
      <c r="U1099" s="181" t="str">
        <f t="shared" si="503"/>
        <v>1389</v>
      </c>
      <c r="V1099" s="181" t="str">
        <f t="shared" si="503"/>
        <v>31000227</v>
      </c>
      <c r="W1099" s="360">
        <f t="shared" si="503"/>
        <v>0</v>
      </c>
      <c r="X1099" s="355">
        <f t="shared" si="503"/>
        <v>2.2999999999999998</v>
      </c>
      <c r="Y1099" s="355">
        <f t="shared" si="503"/>
        <v>0</v>
      </c>
      <c r="Z1099" s="355">
        <f t="shared" si="503"/>
        <v>0</v>
      </c>
      <c r="AA1099" s="361">
        <f t="shared" si="503"/>
        <v>0</v>
      </c>
      <c r="AB1099" s="182"/>
    </row>
    <row r="1100" spans="1:28" s="75" customFormat="1">
      <c r="A1100" s="181" t="str">
        <f t="shared" si="495"/>
        <v>NMED</v>
      </c>
      <c r="B1100" s="366" t="str">
        <f t="shared" si="487"/>
        <v>35</v>
      </c>
      <c r="C1100" s="181" t="str">
        <f t="shared" si="496"/>
        <v>3504502</v>
      </c>
      <c r="D1100" s="181" t="str">
        <f>VLOOKUP(C1100,fips_xref!$A$5:$B$16,2,FALSE)</f>
        <v>San Juan_NonTribal</v>
      </c>
      <c r="E1100" s="181" t="str">
        <f t="shared" ref="E1100:AA1100" si="504">E460</f>
        <v>045</v>
      </c>
      <c r="F1100" s="181">
        <f t="shared" si="504"/>
        <v>1227</v>
      </c>
      <c r="G1100" s="181" t="str">
        <f t="shared" si="504"/>
        <v>EQPT</v>
      </c>
      <c r="H1100" s="181">
        <f t="shared" si="504"/>
        <v>52</v>
      </c>
      <c r="I1100" s="181" t="str">
        <f t="shared" si="504"/>
        <v>TEG Glycol Dehydrator Still Vent</v>
      </c>
      <c r="J1100" s="181">
        <f t="shared" si="504"/>
        <v>36.951943999999997</v>
      </c>
      <c r="K1100" s="181">
        <f t="shared" si="504"/>
        <v>-107.89533299999999</v>
      </c>
      <c r="L1100" s="181" t="str">
        <f t="shared" si="504"/>
        <v>Cedar Hill Central Delivery Point</v>
      </c>
      <c r="M1100" s="181"/>
      <c r="N1100" s="181">
        <f t="shared" si="504"/>
        <v>0</v>
      </c>
      <c r="O1100" s="181">
        <f t="shared" si="504"/>
        <v>0</v>
      </c>
      <c r="P1100" s="181">
        <f t="shared" si="504"/>
        <v>0</v>
      </c>
      <c r="Q1100" s="181">
        <f t="shared" si="504"/>
        <v>0</v>
      </c>
      <c r="R1100" s="181">
        <f t="shared" si="504"/>
        <v>0</v>
      </c>
      <c r="S1100" s="181">
        <f t="shared" si="504"/>
        <v>0</v>
      </c>
      <c r="T1100" s="181">
        <f t="shared" si="504"/>
        <v>1846.02954101563</v>
      </c>
      <c r="U1100" s="181" t="str">
        <f t="shared" si="504"/>
        <v>1389</v>
      </c>
      <c r="V1100" s="181" t="str">
        <f t="shared" si="504"/>
        <v>31000227</v>
      </c>
      <c r="W1100" s="360">
        <f t="shared" si="504"/>
        <v>0</v>
      </c>
      <c r="X1100" s="355">
        <f t="shared" si="504"/>
        <v>0.9</v>
      </c>
      <c r="Y1100" s="355">
        <f t="shared" si="504"/>
        <v>0</v>
      </c>
      <c r="Z1100" s="355">
        <f t="shared" si="504"/>
        <v>0</v>
      </c>
      <c r="AA1100" s="361">
        <f t="shared" si="504"/>
        <v>0</v>
      </c>
      <c r="AB1100" s="182"/>
    </row>
    <row r="1101" spans="1:28" s="75" customFormat="1" ht="26.4">
      <c r="A1101" s="181" t="str">
        <f t="shared" si="495"/>
        <v>NMED</v>
      </c>
      <c r="B1101" s="366" t="str">
        <f t="shared" si="487"/>
        <v>35</v>
      </c>
      <c r="C1101" s="181" t="str">
        <f t="shared" si="496"/>
        <v>3504502</v>
      </c>
      <c r="D1101" s="181" t="str">
        <f>VLOOKUP(C1101,fips_xref!$A$5:$B$16,2,FALSE)</f>
        <v>San Juan_NonTribal</v>
      </c>
      <c r="E1101" s="181" t="str">
        <f t="shared" ref="E1101:AA1101" si="505">E461</f>
        <v>045</v>
      </c>
      <c r="F1101" s="181">
        <f t="shared" si="505"/>
        <v>1227</v>
      </c>
      <c r="G1101" s="181" t="str">
        <f t="shared" si="505"/>
        <v>RPNT</v>
      </c>
      <c r="H1101" s="181">
        <f t="shared" si="505"/>
        <v>4</v>
      </c>
      <c r="I1101" s="181" t="str">
        <f t="shared" si="505"/>
        <v>Compressor &amp; Associated Piping Blowdown</v>
      </c>
      <c r="J1101" s="181">
        <f t="shared" si="505"/>
        <v>36.951943999999997</v>
      </c>
      <c r="K1101" s="181">
        <f t="shared" si="505"/>
        <v>-107.89533299999999</v>
      </c>
      <c r="L1101" s="181" t="str">
        <f t="shared" si="505"/>
        <v>Cedar Hill Central Delivery Point</v>
      </c>
      <c r="M1101" s="181"/>
      <c r="N1101" s="181">
        <f t="shared" si="505"/>
        <v>0</v>
      </c>
      <c r="O1101" s="181">
        <f t="shared" si="505"/>
        <v>0</v>
      </c>
      <c r="P1101" s="181">
        <f t="shared" si="505"/>
        <v>0</v>
      </c>
      <c r="Q1101" s="181">
        <f t="shared" si="505"/>
        <v>0</v>
      </c>
      <c r="R1101" s="181">
        <f t="shared" si="505"/>
        <v>0</v>
      </c>
      <c r="S1101" s="181">
        <f t="shared" si="505"/>
        <v>0</v>
      </c>
      <c r="T1101" s="181">
        <f t="shared" si="505"/>
        <v>1846.02954101563</v>
      </c>
      <c r="U1101" s="181" t="str">
        <f t="shared" si="505"/>
        <v>1389</v>
      </c>
      <c r="V1101" s="181" t="str">
        <f t="shared" si="505"/>
        <v>31088811</v>
      </c>
      <c r="W1101" s="360">
        <f t="shared" si="505"/>
        <v>0</v>
      </c>
      <c r="X1101" s="355">
        <f t="shared" si="505"/>
        <v>0.9</v>
      </c>
      <c r="Y1101" s="355">
        <f t="shared" si="505"/>
        <v>0</v>
      </c>
      <c r="Z1101" s="355">
        <f t="shared" si="505"/>
        <v>0</v>
      </c>
      <c r="AA1101" s="361">
        <f t="shared" si="505"/>
        <v>0</v>
      </c>
      <c r="AB1101" s="182"/>
    </row>
    <row r="1102" spans="1:28" s="75" customFormat="1">
      <c r="A1102" s="181" t="str">
        <f t="shared" si="495"/>
        <v>NMED</v>
      </c>
      <c r="B1102" s="366" t="str">
        <f t="shared" si="487"/>
        <v>35</v>
      </c>
      <c r="C1102" s="181" t="str">
        <f t="shared" si="496"/>
        <v>3504502</v>
      </c>
      <c r="D1102" s="181" t="str">
        <f>VLOOKUP(C1102,fips_xref!$A$5:$B$16,2,FALSE)</f>
        <v>San Juan_NonTribal</v>
      </c>
      <c r="E1102" s="181" t="str">
        <f t="shared" ref="E1102:AA1102" si="506">E462</f>
        <v>045</v>
      </c>
      <c r="F1102" s="181">
        <f t="shared" si="506"/>
        <v>1236</v>
      </c>
      <c r="G1102" s="181" t="str">
        <f t="shared" si="506"/>
        <v>EQPT</v>
      </c>
      <c r="H1102" s="181">
        <f t="shared" si="506"/>
        <v>1</v>
      </c>
      <c r="I1102" s="181" t="str">
        <f t="shared" si="506"/>
        <v>Waukesha 7042GL</v>
      </c>
      <c r="J1102" s="181">
        <f t="shared" si="506"/>
        <v>36.956952999999999</v>
      </c>
      <c r="K1102" s="181">
        <f t="shared" si="506"/>
        <v>-107.663085</v>
      </c>
      <c r="L1102" s="181" t="str">
        <f t="shared" si="506"/>
        <v>32-8 No2 CDP Compressor Station</v>
      </c>
      <c r="M1102" s="181"/>
      <c r="N1102" s="181">
        <f t="shared" si="506"/>
        <v>6.7055997848510698</v>
      </c>
      <c r="O1102" s="181">
        <f t="shared" si="506"/>
        <v>700.92999267578102</v>
      </c>
      <c r="P1102" s="181">
        <f t="shared" si="506"/>
        <v>49.529998779296903</v>
      </c>
      <c r="Q1102" s="181">
        <f t="shared" si="506"/>
        <v>0.313944</v>
      </c>
      <c r="R1102" s="181" t="str">
        <f t="shared" si="506"/>
        <v>Vertical</v>
      </c>
      <c r="S1102" s="181">
        <f t="shared" si="506"/>
        <v>0</v>
      </c>
      <c r="T1102" s="181">
        <f t="shared" si="506"/>
        <v>2047.28955078125</v>
      </c>
      <c r="U1102" s="181" t="str">
        <f t="shared" si="506"/>
        <v>1389</v>
      </c>
      <c r="V1102" s="181" t="str">
        <f t="shared" si="506"/>
        <v>20200254</v>
      </c>
      <c r="W1102" s="360">
        <f t="shared" si="506"/>
        <v>11.4</v>
      </c>
      <c r="X1102" s="355">
        <f t="shared" si="506"/>
        <v>12.6</v>
      </c>
      <c r="Y1102" s="355">
        <f t="shared" si="506"/>
        <v>34.5</v>
      </c>
      <c r="Z1102" s="355">
        <f t="shared" si="506"/>
        <v>0</v>
      </c>
      <c r="AA1102" s="361">
        <f t="shared" si="506"/>
        <v>0.5</v>
      </c>
      <c r="AB1102" s="182"/>
    </row>
    <row r="1103" spans="1:28" s="75" customFormat="1">
      <c r="A1103" s="181" t="str">
        <f t="shared" si="495"/>
        <v>NMED</v>
      </c>
      <c r="B1103" s="366" t="str">
        <f t="shared" si="487"/>
        <v>35</v>
      </c>
      <c r="C1103" s="181" t="str">
        <f t="shared" si="496"/>
        <v>3504502</v>
      </c>
      <c r="D1103" s="181" t="str">
        <f>VLOOKUP(C1103,fips_xref!$A$5:$B$16,2,FALSE)</f>
        <v>San Juan_NonTribal</v>
      </c>
      <c r="E1103" s="181" t="str">
        <f t="shared" ref="E1103:AA1103" si="507">E463</f>
        <v>045</v>
      </c>
      <c r="F1103" s="181">
        <f t="shared" si="507"/>
        <v>1236</v>
      </c>
      <c r="G1103" s="181" t="str">
        <f t="shared" si="507"/>
        <v>EQPT</v>
      </c>
      <c r="H1103" s="181">
        <f t="shared" si="507"/>
        <v>2</v>
      </c>
      <c r="I1103" s="181" t="str">
        <f t="shared" si="507"/>
        <v>Waukesha 7042GL</v>
      </c>
      <c r="J1103" s="181">
        <f t="shared" si="507"/>
        <v>36.956952999999999</v>
      </c>
      <c r="K1103" s="181">
        <f t="shared" si="507"/>
        <v>-107.663085</v>
      </c>
      <c r="L1103" s="181" t="str">
        <f t="shared" si="507"/>
        <v>32-8 No2 CDP Compressor Station</v>
      </c>
      <c r="M1103" s="181"/>
      <c r="N1103" s="181">
        <f t="shared" si="507"/>
        <v>6.7055997848510698</v>
      </c>
      <c r="O1103" s="181">
        <f t="shared" si="507"/>
        <v>700.92999267578102</v>
      </c>
      <c r="P1103" s="181">
        <f t="shared" si="507"/>
        <v>49.529998779296903</v>
      </c>
      <c r="Q1103" s="181">
        <f t="shared" si="507"/>
        <v>0.313944</v>
      </c>
      <c r="R1103" s="181" t="str">
        <f t="shared" si="507"/>
        <v>Vertical</v>
      </c>
      <c r="S1103" s="181">
        <f t="shared" si="507"/>
        <v>0</v>
      </c>
      <c r="T1103" s="181">
        <f t="shared" si="507"/>
        <v>2047.28955078125</v>
      </c>
      <c r="U1103" s="181" t="str">
        <f t="shared" si="507"/>
        <v>1389</v>
      </c>
      <c r="V1103" s="181" t="str">
        <f t="shared" si="507"/>
        <v>20200254</v>
      </c>
      <c r="W1103" s="360">
        <f t="shared" si="507"/>
        <v>10.199999999999999</v>
      </c>
      <c r="X1103" s="355">
        <f t="shared" si="507"/>
        <v>11.3</v>
      </c>
      <c r="Y1103" s="355">
        <f t="shared" si="507"/>
        <v>31</v>
      </c>
      <c r="Z1103" s="355">
        <f t="shared" si="507"/>
        <v>0</v>
      </c>
      <c r="AA1103" s="361">
        <f t="shared" si="507"/>
        <v>0.4</v>
      </c>
      <c r="AB1103" s="182"/>
    </row>
    <row r="1104" spans="1:28" s="75" customFormat="1">
      <c r="A1104" s="181" t="str">
        <f t="shared" si="495"/>
        <v>NMED</v>
      </c>
      <c r="B1104" s="366" t="str">
        <f t="shared" si="487"/>
        <v>35</v>
      </c>
      <c r="C1104" s="181" t="str">
        <f t="shared" si="496"/>
        <v>3504502</v>
      </c>
      <c r="D1104" s="181" t="str">
        <f>VLOOKUP(C1104,fips_xref!$A$5:$B$16,2,FALSE)</f>
        <v>San Juan_NonTribal</v>
      </c>
      <c r="E1104" s="181" t="str">
        <f t="shared" ref="E1104:AA1104" si="508">E464</f>
        <v>045</v>
      </c>
      <c r="F1104" s="181">
        <f t="shared" si="508"/>
        <v>1236</v>
      </c>
      <c r="G1104" s="181" t="str">
        <f t="shared" si="508"/>
        <v>EQPT</v>
      </c>
      <c r="H1104" s="181">
        <f t="shared" si="508"/>
        <v>3</v>
      </c>
      <c r="I1104" s="181" t="str">
        <f t="shared" si="508"/>
        <v>Waukesha 7042GL</v>
      </c>
      <c r="J1104" s="181">
        <f t="shared" si="508"/>
        <v>36.956952999999999</v>
      </c>
      <c r="K1104" s="181">
        <f t="shared" si="508"/>
        <v>-107.663085</v>
      </c>
      <c r="L1104" s="181" t="str">
        <f t="shared" si="508"/>
        <v>32-8 No2 CDP Compressor Station</v>
      </c>
      <c r="M1104" s="181"/>
      <c r="N1104" s="181">
        <f t="shared" si="508"/>
        <v>6.7055997848510698</v>
      </c>
      <c r="O1104" s="181">
        <f t="shared" si="508"/>
        <v>700.92999267578102</v>
      </c>
      <c r="P1104" s="181">
        <f t="shared" si="508"/>
        <v>49.529998779296903</v>
      </c>
      <c r="Q1104" s="181">
        <f t="shared" si="508"/>
        <v>0.313944</v>
      </c>
      <c r="R1104" s="181" t="str">
        <f t="shared" si="508"/>
        <v>Vertical</v>
      </c>
      <c r="S1104" s="181">
        <f t="shared" si="508"/>
        <v>0</v>
      </c>
      <c r="T1104" s="181">
        <f t="shared" si="508"/>
        <v>2047.28955078125</v>
      </c>
      <c r="U1104" s="181" t="str">
        <f t="shared" si="508"/>
        <v>1389</v>
      </c>
      <c r="V1104" s="181" t="str">
        <f t="shared" si="508"/>
        <v>20200254</v>
      </c>
      <c r="W1104" s="360">
        <f t="shared" si="508"/>
        <v>10.9</v>
      </c>
      <c r="X1104" s="355">
        <f t="shared" si="508"/>
        <v>12.1</v>
      </c>
      <c r="Y1104" s="355">
        <f t="shared" si="508"/>
        <v>33</v>
      </c>
      <c r="Z1104" s="355">
        <f t="shared" si="508"/>
        <v>0</v>
      </c>
      <c r="AA1104" s="361">
        <f t="shared" si="508"/>
        <v>0.5</v>
      </c>
      <c r="AB1104" s="182"/>
    </row>
    <row r="1105" spans="1:28" s="75" customFormat="1">
      <c r="A1105" s="181" t="str">
        <f t="shared" si="495"/>
        <v>NMED</v>
      </c>
      <c r="B1105" s="366" t="str">
        <f t="shared" si="487"/>
        <v>35</v>
      </c>
      <c r="C1105" s="181" t="str">
        <f t="shared" si="496"/>
        <v>3504502</v>
      </c>
      <c r="D1105" s="181" t="str">
        <f>VLOOKUP(C1105,fips_xref!$A$5:$B$16,2,FALSE)</f>
        <v>San Juan_NonTribal</v>
      </c>
      <c r="E1105" s="181" t="str">
        <f t="shared" ref="E1105:AA1105" si="509">E465</f>
        <v>045</v>
      </c>
      <c r="F1105" s="181">
        <f t="shared" si="509"/>
        <v>1236</v>
      </c>
      <c r="G1105" s="181" t="str">
        <f t="shared" si="509"/>
        <v>EQPT</v>
      </c>
      <c r="H1105" s="181">
        <f t="shared" si="509"/>
        <v>5</v>
      </c>
      <c r="I1105" s="181" t="str">
        <f t="shared" si="509"/>
        <v>Waukesha 7042GL</v>
      </c>
      <c r="J1105" s="181">
        <f t="shared" si="509"/>
        <v>36.956952999999999</v>
      </c>
      <c r="K1105" s="181">
        <f t="shared" si="509"/>
        <v>-107.663085</v>
      </c>
      <c r="L1105" s="181" t="str">
        <f t="shared" si="509"/>
        <v>32-8 No2 CDP Compressor Station</v>
      </c>
      <c r="M1105" s="181"/>
      <c r="N1105" s="181">
        <f t="shared" si="509"/>
        <v>6.7055997848510698</v>
      </c>
      <c r="O1105" s="181">
        <f t="shared" si="509"/>
        <v>700.92999267578102</v>
      </c>
      <c r="P1105" s="181">
        <f t="shared" si="509"/>
        <v>49.529998779296903</v>
      </c>
      <c r="Q1105" s="181">
        <f t="shared" si="509"/>
        <v>0.313944</v>
      </c>
      <c r="R1105" s="181" t="str">
        <f t="shared" si="509"/>
        <v>Vertical</v>
      </c>
      <c r="S1105" s="181">
        <f t="shared" si="509"/>
        <v>0</v>
      </c>
      <c r="T1105" s="181">
        <f t="shared" si="509"/>
        <v>2047.28955078125</v>
      </c>
      <c r="U1105" s="181" t="str">
        <f t="shared" si="509"/>
        <v>1389</v>
      </c>
      <c r="V1105" s="181" t="str">
        <f t="shared" si="509"/>
        <v>20200254</v>
      </c>
      <c r="W1105" s="360">
        <f t="shared" si="509"/>
        <v>11.7</v>
      </c>
      <c r="X1105" s="355">
        <f t="shared" si="509"/>
        <v>13</v>
      </c>
      <c r="Y1105" s="355">
        <f t="shared" si="509"/>
        <v>35.4</v>
      </c>
      <c r="Z1105" s="355">
        <f t="shared" si="509"/>
        <v>0</v>
      </c>
      <c r="AA1105" s="361">
        <f t="shared" si="509"/>
        <v>0.5</v>
      </c>
      <c r="AB1105" s="182"/>
    </row>
    <row r="1106" spans="1:28" s="75" customFormat="1">
      <c r="A1106" s="181" t="str">
        <f t="shared" si="495"/>
        <v>NMED</v>
      </c>
      <c r="B1106" s="366" t="str">
        <f t="shared" si="487"/>
        <v>35</v>
      </c>
      <c r="C1106" s="181" t="str">
        <f t="shared" si="496"/>
        <v>3504502</v>
      </c>
      <c r="D1106" s="181" t="str">
        <f>VLOOKUP(C1106,fips_xref!$A$5:$B$16,2,FALSE)</f>
        <v>San Juan_NonTribal</v>
      </c>
      <c r="E1106" s="181" t="str">
        <f t="shared" ref="E1106:AA1106" si="510">E466</f>
        <v>045</v>
      </c>
      <c r="F1106" s="181">
        <f t="shared" si="510"/>
        <v>1236</v>
      </c>
      <c r="G1106" s="181" t="str">
        <f t="shared" si="510"/>
        <v>EQPT</v>
      </c>
      <c r="H1106" s="181">
        <f t="shared" si="510"/>
        <v>7</v>
      </c>
      <c r="I1106" s="181" t="str">
        <f t="shared" si="510"/>
        <v>Waukesha 7042GL</v>
      </c>
      <c r="J1106" s="181">
        <f t="shared" si="510"/>
        <v>36.956952999999999</v>
      </c>
      <c r="K1106" s="181">
        <f t="shared" si="510"/>
        <v>-107.663085</v>
      </c>
      <c r="L1106" s="181" t="str">
        <f t="shared" si="510"/>
        <v>32-8 No2 CDP Compressor Station</v>
      </c>
      <c r="M1106" s="181"/>
      <c r="N1106" s="181">
        <f t="shared" si="510"/>
        <v>6.7055997848510698</v>
      </c>
      <c r="O1106" s="181">
        <f t="shared" si="510"/>
        <v>700.92999267578102</v>
      </c>
      <c r="P1106" s="181">
        <f t="shared" si="510"/>
        <v>49.529998779296903</v>
      </c>
      <c r="Q1106" s="181">
        <f t="shared" si="510"/>
        <v>0.313944</v>
      </c>
      <c r="R1106" s="181" t="str">
        <f t="shared" si="510"/>
        <v>Vertical</v>
      </c>
      <c r="S1106" s="181">
        <f t="shared" si="510"/>
        <v>0</v>
      </c>
      <c r="T1106" s="181">
        <f t="shared" si="510"/>
        <v>2047.28955078125</v>
      </c>
      <c r="U1106" s="181" t="str">
        <f t="shared" si="510"/>
        <v>1389</v>
      </c>
      <c r="V1106" s="181" t="str">
        <f t="shared" si="510"/>
        <v>20200254</v>
      </c>
      <c r="W1106" s="360">
        <f t="shared" si="510"/>
        <v>0.2</v>
      </c>
      <c r="X1106" s="355">
        <f t="shared" si="510"/>
        <v>0</v>
      </c>
      <c r="Y1106" s="355">
        <f t="shared" si="510"/>
        <v>0</v>
      </c>
      <c r="Z1106" s="355">
        <f t="shared" si="510"/>
        <v>0</v>
      </c>
      <c r="AA1106" s="361">
        <f t="shared" si="510"/>
        <v>0</v>
      </c>
      <c r="AB1106" s="182"/>
    </row>
    <row r="1107" spans="1:28" s="75" customFormat="1">
      <c r="A1107" s="181" t="str">
        <f t="shared" si="495"/>
        <v>NMED</v>
      </c>
      <c r="B1107" s="366" t="str">
        <f t="shared" si="487"/>
        <v>35</v>
      </c>
      <c r="C1107" s="181" t="str">
        <f t="shared" si="496"/>
        <v>3504502</v>
      </c>
      <c r="D1107" s="181" t="str">
        <f>VLOOKUP(C1107,fips_xref!$A$5:$B$16,2,FALSE)</f>
        <v>San Juan_NonTribal</v>
      </c>
      <c r="E1107" s="181" t="str">
        <f t="shared" ref="E1107:AA1107" si="511">E467</f>
        <v>045</v>
      </c>
      <c r="F1107" s="181">
        <f t="shared" si="511"/>
        <v>1236</v>
      </c>
      <c r="G1107" s="181" t="str">
        <f t="shared" si="511"/>
        <v>EQPT</v>
      </c>
      <c r="H1107" s="181">
        <f t="shared" si="511"/>
        <v>9</v>
      </c>
      <c r="I1107" s="181" t="str">
        <f t="shared" si="511"/>
        <v>Waukesha 7042GL</v>
      </c>
      <c r="J1107" s="181">
        <f t="shared" si="511"/>
        <v>36.956952999999999</v>
      </c>
      <c r="K1107" s="181">
        <f t="shared" si="511"/>
        <v>-107.663085</v>
      </c>
      <c r="L1107" s="181" t="str">
        <f t="shared" si="511"/>
        <v>32-8 No2 CDP Compressor Station</v>
      </c>
      <c r="M1107" s="181"/>
      <c r="N1107" s="181">
        <f t="shared" si="511"/>
        <v>6.7055997848510698</v>
      </c>
      <c r="O1107" s="181">
        <f t="shared" si="511"/>
        <v>700.92999267578102</v>
      </c>
      <c r="P1107" s="181">
        <f t="shared" si="511"/>
        <v>49.529998779296903</v>
      </c>
      <c r="Q1107" s="181">
        <f t="shared" si="511"/>
        <v>0.313944</v>
      </c>
      <c r="R1107" s="181" t="str">
        <f t="shared" si="511"/>
        <v>Vertical</v>
      </c>
      <c r="S1107" s="181">
        <f t="shared" si="511"/>
        <v>0</v>
      </c>
      <c r="T1107" s="181">
        <f t="shared" si="511"/>
        <v>2047.28955078125</v>
      </c>
      <c r="U1107" s="181" t="str">
        <f t="shared" si="511"/>
        <v>1389</v>
      </c>
      <c r="V1107" s="181" t="str">
        <f t="shared" si="511"/>
        <v>20200254</v>
      </c>
      <c r="W1107" s="360">
        <f t="shared" si="511"/>
        <v>11.5</v>
      </c>
      <c r="X1107" s="355">
        <f t="shared" si="511"/>
        <v>2.6</v>
      </c>
      <c r="Y1107" s="355">
        <f t="shared" si="511"/>
        <v>2.5</v>
      </c>
      <c r="Z1107" s="355">
        <f t="shared" si="511"/>
        <v>0</v>
      </c>
      <c r="AA1107" s="361">
        <f t="shared" si="511"/>
        <v>0.5</v>
      </c>
      <c r="AB1107" s="182"/>
    </row>
    <row r="1108" spans="1:28" s="75" customFormat="1">
      <c r="A1108" s="181" t="str">
        <f t="shared" si="495"/>
        <v>NMED</v>
      </c>
      <c r="B1108" s="366" t="str">
        <f t="shared" si="487"/>
        <v>35</v>
      </c>
      <c r="C1108" s="181" t="str">
        <f t="shared" si="496"/>
        <v>3504502</v>
      </c>
      <c r="D1108" s="181" t="str">
        <f>VLOOKUP(C1108,fips_xref!$A$5:$B$16,2,FALSE)</f>
        <v>San Juan_NonTribal</v>
      </c>
      <c r="E1108" s="181" t="str">
        <f t="shared" ref="E1108:AA1108" si="512">E468</f>
        <v>045</v>
      </c>
      <c r="F1108" s="181">
        <f t="shared" si="512"/>
        <v>1236</v>
      </c>
      <c r="G1108" s="181" t="str">
        <f t="shared" si="512"/>
        <v>EQPT</v>
      </c>
      <c r="H1108" s="181">
        <f t="shared" si="512"/>
        <v>17</v>
      </c>
      <c r="I1108" s="181" t="str">
        <f t="shared" si="512"/>
        <v>Waukesha 7042GL</v>
      </c>
      <c r="J1108" s="181">
        <f t="shared" si="512"/>
        <v>36.956952999999999</v>
      </c>
      <c r="K1108" s="181">
        <f t="shared" si="512"/>
        <v>-107.663085</v>
      </c>
      <c r="L1108" s="181" t="str">
        <f t="shared" si="512"/>
        <v>32-8 No2 CDP Compressor Station</v>
      </c>
      <c r="M1108" s="181"/>
      <c r="N1108" s="181">
        <f t="shared" si="512"/>
        <v>6.7055997848510698</v>
      </c>
      <c r="O1108" s="181">
        <f t="shared" si="512"/>
        <v>700.92999267578102</v>
      </c>
      <c r="P1108" s="181">
        <f t="shared" si="512"/>
        <v>49.529998779296903</v>
      </c>
      <c r="Q1108" s="181">
        <f t="shared" si="512"/>
        <v>0.313944</v>
      </c>
      <c r="R1108" s="181" t="str">
        <f t="shared" si="512"/>
        <v>Vertical</v>
      </c>
      <c r="S1108" s="181">
        <f t="shared" si="512"/>
        <v>0</v>
      </c>
      <c r="T1108" s="181">
        <f t="shared" si="512"/>
        <v>2047.28955078125</v>
      </c>
      <c r="U1108" s="181" t="str">
        <f t="shared" si="512"/>
        <v>1389</v>
      </c>
      <c r="V1108" s="181" t="str">
        <f t="shared" si="512"/>
        <v>20200254</v>
      </c>
      <c r="W1108" s="360">
        <f t="shared" si="512"/>
        <v>11.3</v>
      </c>
      <c r="X1108" s="355">
        <f t="shared" si="512"/>
        <v>12.5</v>
      </c>
      <c r="Y1108" s="355">
        <f t="shared" si="512"/>
        <v>34.200000000000003</v>
      </c>
      <c r="Z1108" s="355">
        <f t="shared" si="512"/>
        <v>0</v>
      </c>
      <c r="AA1108" s="361">
        <f t="shared" si="512"/>
        <v>0.5</v>
      </c>
      <c r="AB1108" s="182"/>
    </row>
    <row r="1109" spans="1:28" s="75" customFormat="1">
      <c r="A1109" s="181" t="str">
        <f t="shared" si="495"/>
        <v>NMED</v>
      </c>
      <c r="B1109" s="366" t="str">
        <f t="shared" si="487"/>
        <v>35</v>
      </c>
      <c r="C1109" s="181" t="str">
        <f t="shared" si="496"/>
        <v>3504502</v>
      </c>
      <c r="D1109" s="181" t="str">
        <f>VLOOKUP(C1109,fips_xref!$A$5:$B$16,2,FALSE)</f>
        <v>San Juan_NonTribal</v>
      </c>
      <c r="E1109" s="181" t="str">
        <f t="shared" ref="E1109:AA1109" si="513">E469</f>
        <v>045</v>
      </c>
      <c r="F1109" s="181">
        <f t="shared" si="513"/>
        <v>1236</v>
      </c>
      <c r="G1109" s="181" t="str">
        <f t="shared" si="513"/>
        <v>EQPT</v>
      </c>
      <c r="H1109" s="181">
        <f t="shared" si="513"/>
        <v>18</v>
      </c>
      <c r="I1109" s="181" t="str">
        <f t="shared" si="513"/>
        <v>Waukesha 7042GL</v>
      </c>
      <c r="J1109" s="181">
        <f t="shared" si="513"/>
        <v>36.956952999999999</v>
      </c>
      <c r="K1109" s="181">
        <f t="shared" si="513"/>
        <v>-107.663085</v>
      </c>
      <c r="L1109" s="181" t="str">
        <f t="shared" si="513"/>
        <v>32-8 No2 CDP Compressor Station</v>
      </c>
      <c r="M1109" s="181"/>
      <c r="N1109" s="181">
        <f t="shared" si="513"/>
        <v>6.7055997848510698</v>
      </c>
      <c r="O1109" s="181">
        <f t="shared" si="513"/>
        <v>700.92999267578102</v>
      </c>
      <c r="P1109" s="181">
        <f t="shared" si="513"/>
        <v>49.529998779296903</v>
      </c>
      <c r="Q1109" s="181">
        <f t="shared" si="513"/>
        <v>0.313944</v>
      </c>
      <c r="R1109" s="181" t="str">
        <f t="shared" si="513"/>
        <v>Vertical</v>
      </c>
      <c r="S1109" s="181">
        <f t="shared" si="513"/>
        <v>0</v>
      </c>
      <c r="T1109" s="181">
        <f t="shared" si="513"/>
        <v>2047.28955078125</v>
      </c>
      <c r="U1109" s="181" t="str">
        <f t="shared" si="513"/>
        <v>1389</v>
      </c>
      <c r="V1109" s="181" t="str">
        <f t="shared" si="513"/>
        <v>20200254</v>
      </c>
      <c r="W1109" s="360">
        <f t="shared" si="513"/>
        <v>10.9</v>
      </c>
      <c r="X1109" s="355">
        <f t="shared" si="513"/>
        <v>12.1</v>
      </c>
      <c r="Y1109" s="355">
        <f t="shared" si="513"/>
        <v>33.1</v>
      </c>
      <c r="Z1109" s="355">
        <f t="shared" si="513"/>
        <v>0</v>
      </c>
      <c r="AA1109" s="361">
        <f t="shared" si="513"/>
        <v>0.5</v>
      </c>
      <c r="AB1109" s="182"/>
    </row>
    <row r="1110" spans="1:28" s="75" customFormat="1">
      <c r="A1110" s="181" t="str">
        <f t="shared" si="495"/>
        <v>NMED</v>
      </c>
      <c r="B1110" s="366" t="str">
        <f t="shared" si="487"/>
        <v>35</v>
      </c>
      <c r="C1110" s="181" t="str">
        <f t="shared" si="496"/>
        <v>3504502</v>
      </c>
      <c r="D1110" s="181" t="str">
        <f>VLOOKUP(C1110,fips_xref!$A$5:$B$16,2,FALSE)</f>
        <v>San Juan_NonTribal</v>
      </c>
      <c r="E1110" s="181" t="str">
        <f t="shared" ref="E1110:AA1110" si="514">E470</f>
        <v>045</v>
      </c>
      <c r="F1110" s="181">
        <f t="shared" si="514"/>
        <v>1236</v>
      </c>
      <c r="G1110" s="181" t="str">
        <f t="shared" si="514"/>
        <v>EQPT</v>
      </c>
      <c r="H1110" s="181">
        <f t="shared" si="514"/>
        <v>19</v>
      </c>
      <c r="I1110" s="181" t="str">
        <f t="shared" si="514"/>
        <v>Waukesha 7042GL</v>
      </c>
      <c r="J1110" s="181">
        <f t="shared" si="514"/>
        <v>36.956952999999999</v>
      </c>
      <c r="K1110" s="181">
        <f t="shared" si="514"/>
        <v>-107.663085</v>
      </c>
      <c r="L1110" s="181" t="str">
        <f t="shared" si="514"/>
        <v>32-8 No2 CDP Compressor Station</v>
      </c>
      <c r="M1110" s="181"/>
      <c r="N1110" s="181">
        <f t="shared" si="514"/>
        <v>6.7055997848510698</v>
      </c>
      <c r="O1110" s="181">
        <f t="shared" si="514"/>
        <v>700.92999267578102</v>
      </c>
      <c r="P1110" s="181">
        <f t="shared" si="514"/>
        <v>49.529998779296903</v>
      </c>
      <c r="Q1110" s="181">
        <f t="shared" si="514"/>
        <v>0.313944</v>
      </c>
      <c r="R1110" s="181" t="str">
        <f t="shared" si="514"/>
        <v>Vertical</v>
      </c>
      <c r="S1110" s="181">
        <f t="shared" si="514"/>
        <v>0</v>
      </c>
      <c r="T1110" s="181">
        <f t="shared" si="514"/>
        <v>2047.28955078125</v>
      </c>
      <c r="U1110" s="181" t="str">
        <f t="shared" si="514"/>
        <v>1389</v>
      </c>
      <c r="V1110" s="181" t="str">
        <f t="shared" si="514"/>
        <v>20200254</v>
      </c>
      <c r="W1110" s="360">
        <f t="shared" si="514"/>
        <v>8.6</v>
      </c>
      <c r="X1110" s="355">
        <f t="shared" si="514"/>
        <v>1.9</v>
      </c>
      <c r="Y1110" s="355">
        <f t="shared" si="514"/>
        <v>1.9</v>
      </c>
      <c r="Z1110" s="355">
        <f t="shared" si="514"/>
        <v>0</v>
      </c>
      <c r="AA1110" s="361">
        <f t="shared" si="514"/>
        <v>0.4</v>
      </c>
      <c r="AB1110" s="182"/>
    </row>
    <row r="1111" spans="1:28" s="75" customFormat="1">
      <c r="A1111" s="181" t="str">
        <f t="shared" si="495"/>
        <v>NMED</v>
      </c>
      <c r="B1111" s="366" t="str">
        <f t="shared" si="487"/>
        <v>35</v>
      </c>
      <c r="C1111" s="181" t="str">
        <f t="shared" si="496"/>
        <v>3504502</v>
      </c>
      <c r="D1111" s="181" t="str">
        <f>VLOOKUP(C1111,fips_xref!$A$5:$B$16,2,FALSE)</f>
        <v>San Juan_NonTribal</v>
      </c>
      <c r="E1111" s="181" t="str">
        <f t="shared" ref="E1111:AA1111" si="515">E471</f>
        <v>045</v>
      </c>
      <c r="F1111" s="181">
        <f t="shared" si="515"/>
        <v>1236</v>
      </c>
      <c r="G1111" s="181" t="str">
        <f t="shared" si="515"/>
        <v>EQPT</v>
      </c>
      <c r="H1111" s="181">
        <f t="shared" si="515"/>
        <v>20</v>
      </c>
      <c r="I1111" s="181" t="str">
        <f t="shared" si="515"/>
        <v>Waukesha 7042GL</v>
      </c>
      <c r="J1111" s="181">
        <f t="shared" si="515"/>
        <v>36.956952999999999</v>
      </c>
      <c r="K1111" s="181">
        <f t="shared" si="515"/>
        <v>-107.663085</v>
      </c>
      <c r="L1111" s="181" t="str">
        <f t="shared" si="515"/>
        <v>32-8 No2 CDP Compressor Station</v>
      </c>
      <c r="M1111" s="181"/>
      <c r="N1111" s="181">
        <f t="shared" si="515"/>
        <v>6.7055997848510698</v>
      </c>
      <c r="O1111" s="181">
        <f t="shared" si="515"/>
        <v>700.92999267578102</v>
      </c>
      <c r="P1111" s="181">
        <f t="shared" si="515"/>
        <v>49.529998779296903</v>
      </c>
      <c r="Q1111" s="181">
        <f t="shared" si="515"/>
        <v>0.313944</v>
      </c>
      <c r="R1111" s="181" t="str">
        <f t="shared" si="515"/>
        <v>Vertical</v>
      </c>
      <c r="S1111" s="181">
        <f t="shared" si="515"/>
        <v>0</v>
      </c>
      <c r="T1111" s="181">
        <f t="shared" si="515"/>
        <v>2047.28955078125</v>
      </c>
      <c r="U1111" s="181" t="str">
        <f t="shared" si="515"/>
        <v>1389</v>
      </c>
      <c r="V1111" s="181" t="str">
        <f t="shared" si="515"/>
        <v>20200254</v>
      </c>
      <c r="W1111" s="360">
        <f t="shared" si="515"/>
        <v>5.7</v>
      </c>
      <c r="X1111" s="355">
        <f t="shared" si="515"/>
        <v>1.3</v>
      </c>
      <c r="Y1111" s="355">
        <f t="shared" si="515"/>
        <v>1.3</v>
      </c>
      <c r="Z1111" s="355">
        <f t="shared" si="515"/>
        <v>0</v>
      </c>
      <c r="AA1111" s="361">
        <f t="shared" si="515"/>
        <v>0.2</v>
      </c>
      <c r="AB1111" s="182"/>
    </row>
    <row r="1112" spans="1:28" s="75" customFormat="1">
      <c r="A1112" s="181" t="str">
        <f t="shared" si="495"/>
        <v>NMED</v>
      </c>
      <c r="B1112" s="366" t="str">
        <f t="shared" si="487"/>
        <v>35</v>
      </c>
      <c r="C1112" s="181" t="str">
        <f t="shared" si="496"/>
        <v>3504502</v>
      </c>
      <c r="D1112" s="181" t="str">
        <f>VLOOKUP(C1112,fips_xref!$A$5:$B$16,2,FALSE)</f>
        <v>San Juan_NonTribal</v>
      </c>
      <c r="E1112" s="181" t="str">
        <f t="shared" ref="E1112:AA1112" si="516">E472</f>
        <v>045</v>
      </c>
      <c r="F1112" s="181">
        <f t="shared" si="516"/>
        <v>1236</v>
      </c>
      <c r="G1112" s="181" t="str">
        <f t="shared" si="516"/>
        <v>EQPT</v>
      </c>
      <c r="H1112" s="181">
        <f t="shared" si="516"/>
        <v>21</v>
      </c>
      <c r="I1112" s="181" t="str">
        <f t="shared" si="516"/>
        <v>Waukesha 7042GL</v>
      </c>
      <c r="J1112" s="181">
        <f t="shared" si="516"/>
        <v>36.956952999999999</v>
      </c>
      <c r="K1112" s="181">
        <f t="shared" si="516"/>
        <v>-107.663085</v>
      </c>
      <c r="L1112" s="181" t="str">
        <f t="shared" si="516"/>
        <v>32-8 No2 CDP Compressor Station</v>
      </c>
      <c r="M1112" s="181"/>
      <c r="N1112" s="181">
        <f t="shared" si="516"/>
        <v>6.7055997848510698</v>
      </c>
      <c r="O1112" s="181">
        <f t="shared" si="516"/>
        <v>700.92999267578102</v>
      </c>
      <c r="P1112" s="181">
        <f t="shared" si="516"/>
        <v>49.529998779296903</v>
      </c>
      <c r="Q1112" s="181">
        <f t="shared" si="516"/>
        <v>0.313944</v>
      </c>
      <c r="R1112" s="181" t="str">
        <f t="shared" si="516"/>
        <v>Vertical</v>
      </c>
      <c r="S1112" s="181">
        <f t="shared" si="516"/>
        <v>0</v>
      </c>
      <c r="T1112" s="181">
        <f t="shared" si="516"/>
        <v>2047.28955078125</v>
      </c>
      <c r="U1112" s="181" t="str">
        <f t="shared" si="516"/>
        <v>1389</v>
      </c>
      <c r="V1112" s="181" t="str">
        <f t="shared" si="516"/>
        <v>20200254</v>
      </c>
      <c r="W1112" s="360">
        <f t="shared" si="516"/>
        <v>9.1</v>
      </c>
      <c r="X1112" s="355">
        <f t="shared" si="516"/>
        <v>2</v>
      </c>
      <c r="Y1112" s="355">
        <f t="shared" si="516"/>
        <v>2</v>
      </c>
      <c r="Z1112" s="355">
        <f t="shared" si="516"/>
        <v>0</v>
      </c>
      <c r="AA1112" s="361">
        <f t="shared" si="516"/>
        <v>0.4</v>
      </c>
      <c r="AB1112" s="182"/>
    </row>
    <row r="1113" spans="1:28" s="75" customFormat="1">
      <c r="A1113" s="181" t="str">
        <f t="shared" si="495"/>
        <v>NMED</v>
      </c>
      <c r="B1113" s="366" t="str">
        <f t="shared" si="487"/>
        <v>35</v>
      </c>
      <c r="C1113" s="181" t="str">
        <f t="shared" si="496"/>
        <v>3504502</v>
      </c>
      <c r="D1113" s="181" t="str">
        <f>VLOOKUP(C1113,fips_xref!$A$5:$B$16,2,FALSE)</f>
        <v>San Juan_NonTribal</v>
      </c>
      <c r="E1113" s="181" t="str">
        <f t="shared" ref="E1113:AA1113" si="517">E473</f>
        <v>045</v>
      </c>
      <c r="F1113" s="181">
        <f t="shared" si="517"/>
        <v>1236</v>
      </c>
      <c r="G1113" s="181" t="str">
        <f t="shared" si="517"/>
        <v>EQPT</v>
      </c>
      <c r="H1113" s="181">
        <f t="shared" si="517"/>
        <v>31</v>
      </c>
      <c r="I1113" s="181" t="str">
        <f t="shared" si="517"/>
        <v>TEG Dehydrator</v>
      </c>
      <c r="J1113" s="181">
        <f t="shared" si="517"/>
        <v>36.956952999999999</v>
      </c>
      <c r="K1113" s="181">
        <f t="shared" si="517"/>
        <v>-107.663085</v>
      </c>
      <c r="L1113" s="181" t="str">
        <f t="shared" si="517"/>
        <v>32-8 No2 CDP Compressor Station</v>
      </c>
      <c r="M1113" s="181"/>
      <c r="N1113" s="181">
        <f t="shared" si="517"/>
        <v>3.0480000972747798</v>
      </c>
      <c r="O1113" s="181">
        <f t="shared" si="517"/>
        <v>588.71002197265602</v>
      </c>
      <c r="P1113" s="181">
        <f t="shared" si="517"/>
        <v>1.85927999019623</v>
      </c>
      <c r="Q1113" s="181">
        <f t="shared" si="517"/>
        <v>0.30480000000000002</v>
      </c>
      <c r="R1113" s="181" t="str">
        <f t="shared" si="517"/>
        <v>Vertical</v>
      </c>
      <c r="S1113" s="181">
        <f t="shared" si="517"/>
        <v>0</v>
      </c>
      <c r="T1113" s="181">
        <f t="shared" si="517"/>
        <v>2047.28955078125</v>
      </c>
      <c r="U1113" s="181" t="str">
        <f t="shared" si="517"/>
        <v>1389</v>
      </c>
      <c r="V1113" s="181" t="str">
        <f t="shared" si="517"/>
        <v>31000301</v>
      </c>
      <c r="W1113" s="360">
        <f t="shared" si="517"/>
        <v>0</v>
      </c>
      <c r="X1113" s="355">
        <f t="shared" si="517"/>
        <v>1.1000000000000001</v>
      </c>
      <c r="Y1113" s="355">
        <f t="shared" si="517"/>
        <v>0</v>
      </c>
      <c r="Z1113" s="355">
        <f t="shared" si="517"/>
        <v>0</v>
      </c>
      <c r="AA1113" s="361">
        <f t="shared" si="517"/>
        <v>0</v>
      </c>
      <c r="AB1113" s="182"/>
    </row>
    <row r="1114" spans="1:28" s="75" customFormat="1">
      <c r="A1114" s="181" t="str">
        <f t="shared" si="495"/>
        <v>NMED</v>
      </c>
      <c r="B1114" s="366" t="str">
        <f t="shared" si="487"/>
        <v>35</v>
      </c>
      <c r="C1114" s="181" t="str">
        <f t="shared" si="496"/>
        <v>3504502</v>
      </c>
      <c r="D1114" s="181" t="str">
        <f>VLOOKUP(C1114,fips_xref!$A$5:$B$16,2,FALSE)</f>
        <v>San Juan_NonTribal</v>
      </c>
      <c r="E1114" s="181" t="str">
        <f t="shared" ref="E1114:AA1114" si="518">E474</f>
        <v>045</v>
      </c>
      <c r="F1114" s="181">
        <f t="shared" si="518"/>
        <v>1236</v>
      </c>
      <c r="G1114" s="181" t="str">
        <f t="shared" si="518"/>
        <v>EQPT</v>
      </c>
      <c r="H1114" s="181">
        <f t="shared" si="518"/>
        <v>33</v>
      </c>
      <c r="I1114" s="181" t="str">
        <f t="shared" si="518"/>
        <v>TEG Dehydrator</v>
      </c>
      <c r="J1114" s="181">
        <f t="shared" si="518"/>
        <v>36.956952999999999</v>
      </c>
      <c r="K1114" s="181">
        <f t="shared" si="518"/>
        <v>-107.663085</v>
      </c>
      <c r="L1114" s="181" t="str">
        <f t="shared" si="518"/>
        <v>32-8 No2 CDP Compressor Station</v>
      </c>
      <c r="M1114" s="181"/>
      <c r="N1114" s="181">
        <f t="shared" si="518"/>
        <v>5.8216800689697301</v>
      </c>
      <c r="O1114" s="181">
        <f t="shared" si="518"/>
        <v>588.71002197265602</v>
      </c>
      <c r="P1114" s="181">
        <f t="shared" si="518"/>
        <v>1.85927999019623</v>
      </c>
      <c r="Q1114" s="181">
        <f t="shared" si="518"/>
        <v>0.25298399999999999</v>
      </c>
      <c r="R1114" s="181" t="str">
        <f t="shared" si="518"/>
        <v>Vertical</v>
      </c>
      <c r="S1114" s="181">
        <f t="shared" si="518"/>
        <v>0</v>
      </c>
      <c r="T1114" s="181">
        <f t="shared" si="518"/>
        <v>2047.28955078125</v>
      </c>
      <c r="U1114" s="181" t="str">
        <f t="shared" si="518"/>
        <v>1389</v>
      </c>
      <c r="V1114" s="181" t="str">
        <f t="shared" si="518"/>
        <v>31000301</v>
      </c>
      <c r="W1114" s="360">
        <f t="shared" si="518"/>
        <v>0</v>
      </c>
      <c r="X1114" s="355">
        <f t="shared" si="518"/>
        <v>0.9</v>
      </c>
      <c r="Y1114" s="355">
        <f t="shared" si="518"/>
        <v>0</v>
      </c>
      <c r="Z1114" s="355">
        <f t="shared" si="518"/>
        <v>0</v>
      </c>
      <c r="AA1114" s="361">
        <f t="shared" si="518"/>
        <v>0</v>
      </c>
      <c r="AB1114" s="182"/>
    </row>
    <row r="1115" spans="1:28" s="75" customFormat="1">
      <c r="A1115" s="181" t="str">
        <f t="shared" si="495"/>
        <v>NMED</v>
      </c>
      <c r="B1115" s="366" t="str">
        <f t="shared" si="487"/>
        <v>35</v>
      </c>
      <c r="C1115" s="181" t="str">
        <f t="shared" si="496"/>
        <v>3504502</v>
      </c>
      <c r="D1115" s="181" t="str">
        <f>VLOOKUP(C1115,fips_xref!$A$5:$B$16,2,FALSE)</f>
        <v>San Juan_NonTribal</v>
      </c>
      <c r="E1115" s="181" t="str">
        <f t="shared" ref="E1115:AA1115" si="519">E475</f>
        <v>045</v>
      </c>
      <c r="F1115" s="181">
        <f t="shared" si="519"/>
        <v>1236</v>
      </c>
      <c r="G1115" s="181" t="str">
        <f t="shared" si="519"/>
        <v>EQPT</v>
      </c>
      <c r="H1115" s="181">
        <f t="shared" si="519"/>
        <v>35</v>
      </c>
      <c r="I1115" s="181" t="str">
        <f t="shared" si="519"/>
        <v>TEG Dehydrator</v>
      </c>
      <c r="J1115" s="181">
        <f t="shared" si="519"/>
        <v>36.956952999999999</v>
      </c>
      <c r="K1115" s="181">
        <f t="shared" si="519"/>
        <v>-107.663085</v>
      </c>
      <c r="L1115" s="181" t="str">
        <f t="shared" si="519"/>
        <v>32-8 No2 CDP Compressor Station</v>
      </c>
      <c r="M1115" s="181"/>
      <c r="N1115" s="181">
        <f t="shared" si="519"/>
        <v>5.6692800521850604</v>
      </c>
      <c r="O1115" s="181">
        <f t="shared" si="519"/>
        <v>588.71002197265602</v>
      </c>
      <c r="P1115" s="181">
        <f t="shared" si="519"/>
        <v>1.85927999019623</v>
      </c>
      <c r="Q1115" s="181">
        <f t="shared" si="519"/>
        <v>0.15240000000000001</v>
      </c>
      <c r="R1115" s="181" t="str">
        <f t="shared" si="519"/>
        <v>Vertical</v>
      </c>
      <c r="S1115" s="181">
        <f t="shared" si="519"/>
        <v>0</v>
      </c>
      <c r="T1115" s="181">
        <f t="shared" si="519"/>
        <v>2047.28955078125</v>
      </c>
      <c r="U1115" s="181" t="str">
        <f t="shared" si="519"/>
        <v>1389</v>
      </c>
      <c r="V1115" s="181" t="str">
        <f t="shared" si="519"/>
        <v>31000301</v>
      </c>
      <c r="W1115" s="360">
        <f t="shared" si="519"/>
        <v>0</v>
      </c>
      <c r="X1115" s="355">
        <f t="shared" si="519"/>
        <v>1.6</v>
      </c>
      <c r="Y1115" s="355">
        <f t="shared" si="519"/>
        <v>0</v>
      </c>
      <c r="Z1115" s="355">
        <f t="shared" si="519"/>
        <v>0</v>
      </c>
      <c r="AA1115" s="361">
        <f t="shared" si="519"/>
        <v>0</v>
      </c>
      <c r="AB1115" s="182"/>
    </row>
    <row r="1116" spans="1:28" s="75" customFormat="1">
      <c r="A1116" s="181" t="str">
        <f t="shared" si="495"/>
        <v>NMED</v>
      </c>
      <c r="B1116" s="366" t="str">
        <f t="shared" si="487"/>
        <v>35</v>
      </c>
      <c r="C1116" s="181" t="str">
        <f t="shared" si="496"/>
        <v>3504502</v>
      </c>
      <c r="D1116" s="181" t="str">
        <f>VLOOKUP(C1116,fips_xref!$A$5:$B$16,2,FALSE)</f>
        <v>San Juan_NonTribal</v>
      </c>
      <c r="E1116" s="181" t="str">
        <f t="shared" ref="E1116:AA1116" si="520">E476</f>
        <v>045</v>
      </c>
      <c r="F1116" s="181">
        <f t="shared" si="520"/>
        <v>1236</v>
      </c>
      <c r="G1116" s="181" t="str">
        <f t="shared" si="520"/>
        <v>EQPT</v>
      </c>
      <c r="H1116" s="181">
        <f t="shared" si="520"/>
        <v>36</v>
      </c>
      <c r="I1116" s="181" t="str">
        <f t="shared" si="520"/>
        <v>TEG Dehydrator</v>
      </c>
      <c r="J1116" s="181">
        <f t="shared" si="520"/>
        <v>36.956952999999999</v>
      </c>
      <c r="K1116" s="181">
        <f t="shared" si="520"/>
        <v>-107.663085</v>
      </c>
      <c r="L1116" s="181" t="str">
        <f t="shared" si="520"/>
        <v>32-8 No2 CDP Compressor Station</v>
      </c>
      <c r="M1116" s="181"/>
      <c r="N1116" s="181">
        <f t="shared" si="520"/>
        <v>5.6692800521850604</v>
      </c>
      <c r="O1116" s="181">
        <f t="shared" si="520"/>
        <v>588.71002197265602</v>
      </c>
      <c r="P1116" s="181">
        <f t="shared" si="520"/>
        <v>1.85927999019623</v>
      </c>
      <c r="Q1116" s="181">
        <f t="shared" si="520"/>
        <v>0.15240000000000001</v>
      </c>
      <c r="R1116" s="181" t="str">
        <f t="shared" si="520"/>
        <v>Vertical</v>
      </c>
      <c r="S1116" s="181">
        <f t="shared" si="520"/>
        <v>0</v>
      </c>
      <c r="T1116" s="181">
        <f t="shared" si="520"/>
        <v>2047.28955078125</v>
      </c>
      <c r="U1116" s="181" t="str">
        <f t="shared" si="520"/>
        <v>1389</v>
      </c>
      <c r="V1116" s="181" t="str">
        <f t="shared" si="520"/>
        <v>31000301</v>
      </c>
      <c r="W1116" s="360">
        <f t="shared" si="520"/>
        <v>0</v>
      </c>
      <c r="X1116" s="355">
        <f t="shared" si="520"/>
        <v>1.1000000000000001</v>
      </c>
      <c r="Y1116" s="355">
        <f t="shared" si="520"/>
        <v>0</v>
      </c>
      <c r="Z1116" s="355">
        <f t="shared" si="520"/>
        <v>0</v>
      </c>
      <c r="AA1116" s="361">
        <f t="shared" si="520"/>
        <v>0</v>
      </c>
      <c r="AB1116" s="182"/>
    </row>
    <row r="1117" spans="1:28" s="75" customFormat="1">
      <c r="A1117" s="181" t="str">
        <f t="shared" si="495"/>
        <v>NMED</v>
      </c>
      <c r="B1117" s="366" t="str">
        <f t="shared" si="487"/>
        <v>35</v>
      </c>
      <c r="C1117" s="181" t="str">
        <f t="shared" si="496"/>
        <v>3504502</v>
      </c>
      <c r="D1117" s="181" t="str">
        <f>VLOOKUP(C1117,fips_xref!$A$5:$B$16,2,FALSE)</f>
        <v>San Juan_NonTribal</v>
      </c>
      <c r="E1117" s="181" t="str">
        <f t="shared" ref="E1117:AA1117" si="521">E477</f>
        <v>045</v>
      </c>
      <c r="F1117" s="181">
        <f t="shared" si="521"/>
        <v>1236</v>
      </c>
      <c r="G1117" s="181" t="str">
        <f t="shared" si="521"/>
        <v>RPNT</v>
      </c>
      <c r="H1117" s="181">
        <f t="shared" si="521"/>
        <v>1</v>
      </c>
      <c r="I1117" s="181" t="str">
        <f t="shared" si="521"/>
        <v>Equipment Leaks (Fugitive)</v>
      </c>
      <c r="J1117" s="181">
        <f t="shared" si="521"/>
        <v>36.956944</v>
      </c>
      <c r="K1117" s="181">
        <f t="shared" si="521"/>
        <v>-107.663056</v>
      </c>
      <c r="L1117" s="181" t="str">
        <f t="shared" si="521"/>
        <v>32-8 No2 CDP Compressor Station</v>
      </c>
      <c r="M1117" s="181"/>
      <c r="N1117" s="181">
        <f t="shared" si="521"/>
        <v>0</v>
      </c>
      <c r="O1117" s="181">
        <f t="shared" si="521"/>
        <v>0</v>
      </c>
      <c r="P1117" s="181">
        <f t="shared" si="521"/>
        <v>0</v>
      </c>
      <c r="Q1117" s="181">
        <f t="shared" si="521"/>
        <v>0</v>
      </c>
      <c r="R1117" s="181">
        <f t="shared" si="521"/>
        <v>0</v>
      </c>
      <c r="S1117" s="181">
        <f t="shared" si="521"/>
        <v>0</v>
      </c>
      <c r="T1117" s="181">
        <f t="shared" si="521"/>
        <v>2047.19555664063</v>
      </c>
      <c r="U1117" s="181" t="str">
        <f t="shared" si="521"/>
        <v>1389</v>
      </c>
      <c r="V1117" s="181" t="str">
        <f t="shared" si="521"/>
        <v>31088811</v>
      </c>
      <c r="W1117" s="360">
        <f t="shared" si="521"/>
        <v>0</v>
      </c>
      <c r="X1117" s="355">
        <f t="shared" si="521"/>
        <v>0.3</v>
      </c>
      <c r="Y1117" s="355">
        <f t="shared" si="521"/>
        <v>0</v>
      </c>
      <c r="Z1117" s="355">
        <f t="shared" si="521"/>
        <v>0</v>
      </c>
      <c r="AA1117" s="361">
        <f t="shared" si="521"/>
        <v>0</v>
      </c>
      <c r="AB1117" s="182"/>
    </row>
    <row r="1118" spans="1:28" s="75" customFormat="1" ht="26.4">
      <c r="A1118" s="181" t="str">
        <f t="shared" si="495"/>
        <v>NMED</v>
      </c>
      <c r="B1118" s="366" t="str">
        <f t="shared" si="487"/>
        <v>35</v>
      </c>
      <c r="C1118" s="181" t="str">
        <f t="shared" si="496"/>
        <v>3504502</v>
      </c>
      <c r="D1118" s="181" t="str">
        <f>VLOOKUP(C1118,fips_xref!$A$5:$B$16,2,FALSE)</f>
        <v>San Juan_NonTribal</v>
      </c>
      <c r="E1118" s="181" t="str">
        <f t="shared" ref="E1118:AA1118" si="522">E478</f>
        <v>045</v>
      </c>
      <c r="F1118" s="181">
        <f t="shared" si="522"/>
        <v>1252</v>
      </c>
      <c r="G1118" s="181" t="str">
        <f t="shared" si="522"/>
        <v>EQPT</v>
      </c>
      <c r="H1118" s="181">
        <f t="shared" si="522"/>
        <v>2</v>
      </c>
      <c r="I1118" s="181" t="str">
        <f t="shared" si="522"/>
        <v>Removed, Cooper Bessemer GMV-10TF</v>
      </c>
      <c r="J1118" s="181">
        <f t="shared" si="522"/>
        <v>36.757306</v>
      </c>
      <c r="K1118" s="181">
        <f t="shared" si="522"/>
        <v>-108.367474</v>
      </c>
      <c r="L1118" s="181" t="str">
        <f t="shared" si="522"/>
        <v>San Juan River Gas Plant</v>
      </c>
      <c r="M1118" s="181"/>
      <c r="N1118" s="181">
        <f t="shared" si="522"/>
        <v>14.325599670410201</v>
      </c>
      <c r="O1118" s="181">
        <f t="shared" si="522"/>
        <v>449.82000732421898</v>
      </c>
      <c r="P1118" s="181">
        <f t="shared" si="522"/>
        <v>31.260288238525401</v>
      </c>
      <c r="Q1118" s="181">
        <f t="shared" si="522"/>
        <v>0.35661599999999999</v>
      </c>
      <c r="R1118" s="181" t="str">
        <f t="shared" si="522"/>
        <v>Vertical</v>
      </c>
      <c r="S1118" s="181">
        <f t="shared" si="522"/>
        <v>0</v>
      </c>
      <c r="T1118" s="181">
        <f t="shared" si="522"/>
        <v>1611.2021484375</v>
      </c>
      <c r="U1118" s="181" t="str">
        <f t="shared" si="522"/>
        <v>1321</v>
      </c>
      <c r="V1118" s="181" t="str">
        <f t="shared" si="522"/>
        <v>20200252</v>
      </c>
      <c r="W1118" s="360">
        <f t="shared" si="522"/>
        <v>104.9</v>
      </c>
      <c r="X1118" s="355">
        <f t="shared" si="522"/>
        <v>0.1</v>
      </c>
      <c r="Y1118" s="355">
        <f t="shared" si="522"/>
        <v>17.5</v>
      </c>
      <c r="Z1118" s="355">
        <f t="shared" si="522"/>
        <v>0</v>
      </c>
      <c r="AA1118" s="361">
        <f t="shared" si="522"/>
        <v>0</v>
      </c>
      <c r="AB1118" s="182"/>
    </row>
    <row r="1119" spans="1:28" s="75" customFormat="1" ht="26.4">
      <c r="A1119" s="181" t="str">
        <f t="shared" si="495"/>
        <v>NMED</v>
      </c>
      <c r="B1119" s="366" t="str">
        <f t="shared" si="487"/>
        <v>35</v>
      </c>
      <c r="C1119" s="181" t="str">
        <f t="shared" si="496"/>
        <v>3504502</v>
      </c>
      <c r="D1119" s="181" t="str">
        <f>VLOOKUP(C1119,fips_xref!$A$5:$B$16,2,FALSE)</f>
        <v>San Juan_NonTribal</v>
      </c>
      <c r="E1119" s="181" t="str">
        <f t="shared" ref="E1119:AA1119" si="523">E479</f>
        <v>045</v>
      </c>
      <c r="F1119" s="181">
        <f t="shared" si="523"/>
        <v>1252</v>
      </c>
      <c r="G1119" s="181" t="str">
        <f t="shared" si="523"/>
        <v>EQPT</v>
      </c>
      <c r="H1119" s="181">
        <f t="shared" si="523"/>
        <v>3</v>
      </c>
      <c r="I1119" s="181" t="str">
        <f t="shared" si="523"/>
        <v>Removed, Cooper Bessemer GMV-10TF</v>
      </c>
      <c r="J1119" s="181">
        <f t="shared" si="523"/>
        <v>36.757306</v>
      </c>
      <c r="K1119" s="181">
        <f t="shared" si="523"/>
        <v>-108.367474</v>
      </c>
      <c r="L1119" s="181" t="str">
        <f t="shared" si="523"/>
        <v>San Juan River Gas Plant</v>
      </c>
      <c r="M1119" s="181"/>
      <c r="N1119" s="181">
        <f t="shared" si="523"/>
        <v>14.325599670410201</v>
      </c>
      <c r="O1119" s="181">
        <f t="shared" si="523"/>
        <v>449.82000732421898</v>
      </c>
      <c r="P1119" s="181">
        <f t="shared" si="523"/>
        <v>31.260288238525401</v>
      </c>
      <c r="Q1119" s="181">
        <f t="shared" si="523"/>
        <v>0.35661599999999999</v>
      </c>
      <c r="R1119" s="181" t="str">
        <f t="shared" si="523"/>
        <v>Vertical</v>
      </c>
      <c r="S1119" s="181">
        <f t="shared" si="523"/>
        <v>0</v>
      </c>
      <c r="T1119" s="181">
        <f t="shared" si="523"/>
        <v>1611.2021484375</v>
      </c>
      <c r="U1119" s="181" t="str">
        <f t="shared" si="523"/>
        <v>1321</v>
      </c>
      <c r="V1119" s="181" t="str">
        <f t="shared" si="523"/>
        <v>20200252</v>
      </c>
      <c r="W1119" s="360">
        <f t="shared" si="523"/>
        <v>102.2</v>
      </c>
      <c r="X1119" s="355">
        <f t="shared" si="523"/>
        <v>0.1</v>
      </c>
      <c r="Y1119" s="355">
        <f t="shared" si="523"/>
        <v>17.100000000000001</v>
      </c>
      <c r="Z1119" s="355">
        <f t="shared" si="523"/>
        <v>0</v>
      </c>
      <c r="AA1119" s="361">
        <f t="shared" si="523"/>
        <v>0</v>
      </c>
      <c r="AB1119" s="182"/>
    </row>
    <row r="1120" spans="1:28" s="75" customFormat="1" ht="26.4">
      <c r="A1120" s="181" t="str">
        <f t="shared" si="495"/>
        <v>NMED</v>
      </c>
      <c r="B1120" s="366" t="str">
        <f t="shared" si="487"/>
        <v>35</v>
      </c>
      <c r="C1120" s="181" t="str">
        <f t="shared" si="496"/>
        <v>3504502</v>
      </c>
      <c r="D1120" s="181" t="str">
        <f>VLOOKUP(C1120,fips_xref!$A$5:$B$16,2,FALSE)</f>
        <v>San Juan_NonTribal</v>
      </c>
      <c r="E1120" s="181" t="str">
        <f t="shared" ref="E1120:AA1120" si="524">E480</f>
        <v>045</v>
      </c>
      <c r="F1120" s="181">
        <f t="shared" si="524"/>
        <v>1252</v>
      </c>
      <c r="G1120" s="181" t="str">
        <f t="shared" si="524"/>
        <v>EQPT</v>
      </c>
      <c r="H1120" s="181">
        <f t="shared" si="524"/>
        <v>4</v>
      </c>
      <c r="I1120" s="181" t="str">
        <f t="shared" si="524"/>
        <v>Removed, Cooper Bessemer GMV-10TF</v>
      </c>
      <c r="J1120" s="181">
        <f t="shared" si="524"/>
        <v>36.757306</v>
      </c>
      <c r="K1120" s="181">
        <f t="shared" si="524"/>
        <v>-108.367474</v>
      </c>
      <c r="L1120" s="181" t="str">
        <f t="shared" si="524"/>
        <v>San Juan River Gas Plant</v>
      </c>
      <c r="M1120" s="181"/>
      <c r="N1120" s="181">
        <f t="shared" si="524"/>
        <v>19.202400207519499</v>
      </c>
      <c r="O1120" s="181">
        <f t="shared" si="524"/>
        <v>449.82000732421898</v>
      </c>
      <c r="P1120" s="181">
        <f t="shared" si="524"/>
        <v>31.260288238525401</v>
      </c>
      <c r="Q1120" s="181">
        <f t="shared" si="524"/>
        <v>0.35661599999999999</v>
      </c>
      <c r="R1120" s="181" t="str">
        <f t="shared" si="524"/>
        <v>Vertical</v>
      </c>
      <c r="S1120" s="181">
        <f t="shared" si="524"/>
        <v>0</v>
      </c>
      <c r="T1120" s="181">
        <f t="shared" si="524"/>
        <v>1611.2021484375</v>
      </c>
      <c r="U1120" s="181" t="str">
        <f t="shared" si="524"/>
        <v>1321</v>
      </c>
      <c r="V1120" s="181" t="str">
        <f t="shared" si="524"/>
        <v>20200252</v>
      </c>
      <c r="W1120" s="360">
        <f t="shared" si="524"/>
        <v>102.3</v>
      </c>
      <c r="X1120" s="355">
        <f t="shared" si="524"/>
        <v>0.1</v>
      </c>
      <c r="Y1120" s="355">
        <f t="shared" si="524"/>
        <v>17.100000000000001</v>
      </c>
      <c r="Z1120" s="355">
        <f t="shared" si="524"/>
        <v>0</v>
      </c>
      <c r="AA1120" s="361">
        <f t="shared" si="524"/>
        <v>0</v>
      </c>
      <c r="AB1120" s="182"/>
    </row>
    <row r="1121" spans="1:28" s="75" customFormat="1">
      <c r="A1121" s="181" t="str">
        <f t="shared" si="495"/>
        <v>NMED</v>
      </c>
      <c r="B1121" s="366" t="str">
        <f t="shared" si="487"/>
        <v>35</v>
      </c>
      <c r="C1121" s="181" t="str">
        <f t="shared" si="496"/>
        <v>3504502</v>
      </c>
      <c r="D1121" s="181" t="str">
        <f>VLOOKUP(C1121,fips_xref!$A$5:$B$16,2,FALSE)</f>
        <v>San Juan_NonTribal</v>
      </c>
      <c r="E1121" s="181" t="str">
        <f t="shared" ref="E1121:AA1121" si="525">E481</f>
        <v>045</v>
      </c>
      <c r="F1121" s="181">
        <f t="shared" si="525"/>
        <v>1252</v>
      </c>
      <c r="G1121" s="181" t="str">
        <f t="shared" si="525"/>
        <v>EQPT</v>
      </c>
      <c r="H1121" s="181">
        <f t="shared" si="525"/>
        <v>9</v>
      </c>
      <c r="I1121" s="181" t="str">
        <f t="shared" si="525"/>
        <v>Tail Gas Incinerator</v>
      </c>
      <c r="J1121" s="181">
        <f t="shared" si="525"/>
        <v>36.757306</v>
      </c>
      <c r="K1121" s="181">
        <f t="shared" si="525"/>
        <v>-108.367474</v>
      </c>
      <c r="L1121" s="181" t="str">
        <f t="shared" si="525"/>
        <v>San Juan River Gas Plant</v>
      </c>
      <c r="M1121" s="181"/>
      <c r="N1121" s="181">
        <f t="shared" si="525"/>
        <v>62.7887992858887</v>
      </c>
      <c r="O1121" s="181">
        <f t="shared" si="525"/>
        <v>810.92999267578102</v>
      </c>
      <c r="P1121" s="181">
        <f t="shared" si="525"/>
        <v>19.994880676269499</v>
      </c>
      <c r="Q1121" s="181">
        <f t="shared" si="525"/>
        <v>0.91439999999999999</v>
      </c>
      <c r="R1121" s="181" t="str">
        <f t="shared" si="525"/>
        <v>Vertical</v>
      </c>
      <c r="S1121" s="181">
        <f t="shared" si="525"/>
        <v>0</v>
      </c>
      <c r="T1121" s="181">
        <f t="shared" si="525"/>
        <v>1611.2021484375</v>
      </c>
      <c r="U1121" s="181" t="str">
        <f t="shared" si="525"/>
        <v>1321</v>
      </c>
      <c r="V1121" s="181" t="str">
        <f t="shared" si="525"/>
        <v>31000208</v>
      </c>
      <c r="W1121" s="360">
        <f t="shared" si="525"/>
        <v>9.6999999999999993</v>
      </c>
      <c r="X1121" s="355">
        <f t="shared" si="525"/>
        <v>0</v>
      </c>
      <c r="Y1121" s="355">
        <f t="shared" si="525"/>
        <v>8.1</v>
      </c>
      <c r="Z1121" s="355">
        <f t="shared" si="525"/>
        <v>615</v>
      </c>
      <c r="AA1121" s="361">
        <f t="shared" si="525"/>
        <v>0.7</v>
      </c>
      <c r="AB1121" s="182"/>
    </row>
    <row r="1122" spans="1:28" s="75" customFormat="1">
      <c r="A1122" s="181" t="str">
        <f t="shared" si="495"/>
        <v>NMED</v>
      </c>
      <c r="B1122" s="366" t="str">
        <f t="shared" si="487"/>
        <v>35</v>
      </c>
      <c r="C1122" s="181" t="str">
        <f t="shared" si="496"/>
        <v>3504502</v>
      </c>
      <c r="D1122" s="181" t="str">
        <f>VLOOKUP(C1122,fips_xref!$A$5:$B$16,2,FALSE)</f>
        <v>San Juan_NonTribal</v>
      </c>
      <c r="E1122" s="181" t="str">
        <f t="shared" ref="E1122:AA1122" si="526">E482</f>
        <v>045</v>
      </c>
      <c r="F1122" s="181">
        <f t="shared" si="526"/>
        <v>1252</v>
      </c>
      <c r="G1122" s="181" t="str">
        <f t="shared" si="526"/>
        <v>EQPT</v>
      </c>
      <c r="H1122" s="181">
        <f t="shared" si="526"/>
        <v>13</v>
      </c>
      <c r="I1122" s="181" t="str">
        <f t="shared" si="526"/>
        <v>Glycol Dehydrator Still Vent</v>
      </c>
      <c r="J1122" s="181">
        <f t="shared" si="526"/>
        <v>36.757306</v>
      </c>
      <c r="K1122" s="181">
        <f t="shared" si="526"/>
        <v>-108.367474</v>
      </c>
      <c r="L1122" s="181" t="str">
        <f t="shared" si="526"/>
        <v>San Juan River Gas Plant</v>
      </c>
      <c r="M1122" s="181"/>
      <c r="N1122" s="181">
        <f t="shared" si="526"/>
        <v>0</v>
      </c>
      <c r="O1122" s="181">
        <f t="shared" si="526"/>
        <v>0</v>
      </c>
      <c r="P1122" s="181">
        <f t="shared" si="526"/>
        <v>0</v>
      </c>
      <c r="Q1122" s="181">
        <f t="shared" si="526"/>
        <v>0</v>
      </c>
      <c r="R1122" s="181">
        <f t="shared" si="526"/>
        <v>0</v>
      </c>
      <c r="S1122" s="181">
        <f t="shared" si="526"/>
        <v>0</v>
      </c>
      <c r="T1122" s="181">
        <f t="shared" si="526"/>
        <v>1611.2021484375</v>
      </c>
      <c r="U1122" s="181" t="str">
        <f t="shared" si="526"/>
        <v>1321</v>
      </c>
      <c r="V1122" s="181" t="str">
        <f t="shared" si="526"/>
        <v>31000301</v>
      </c>
      <c r="W1122" s="360">
        <f t="shared" si="526"/>
        <v>0</v>
      </c>
      <c r="X1122" s="355">
        <f t="shared" si="526"/>
        <v>5.18</v>
      </c>
      <c r="Y1122" s="355">
        <f t="shared" si="526"/>
        <v>0</v>
      </c>
      <c r="Z1122" s="355">
        <f t="shared" si="526"/>
        <v>0</v>
      </c>
      <c r="AA1122" s="361">
        <f t="shared" si="526"/>
        <v>0</v>
      </c>
      <c r="AB1122" s="182"/>
    </row>
    <row r="1123" spans="1:28" s="75" customFormat="1">
      <c r="A1123" s="181" t="str">
        <f t="shared" si="495"/>
        <v>NMED</v>
      </c>
      <c r="B1123" s="366" t="str">
        <f t="shared" si="487"/>
        <v>35</v>
      </c>
      <c r="C1123" s="181" t="str">
        <f t="shared" si="496"/>
        <v>3504502</v>
      </c>
      <c r="D1123" s="181" t="str">
        <f>VLOOKUP(C1123,fips_xref!$A$5:$B$16,2,FALSE)</f>
        <v>San Juan_NonTribal</v>
      </c>
      <c r="E1123" s="181" t="str">
        <f t="shared" ref="E1123:AA1123" si="527">E483</f>
        <v>045</v>
      </c>
      <c r="F1123" s="181">
        <f t="shared" si="527"/>
        <v>1252</v>
      </c>
      <c r="G1123" s="181" t="str">
        <f t="shared" si="527"/>
        <v>EQPT</v>
      </c>
      <c r="H1123" s="181">
        <f t="shared" si="527"/>
        <v>29</v>
      </c>
      <c r="I1123" s="181" t="str">
        <f t="shared" si="527"/>
        <v>Plant Flare</v>
      </c>
      <c r="J1123" s="181">
        <f t="shared" si="527"/>
        <v>36.758747</v>
      </c>
      <c r="K1123" s="181">
        <f t="shared" si="527"/>
        <v>-108.36725300000001</v>
      </c>
      <c r="L1123" s="181" t="str">
        <f t="shared" si="527"/>
        <v>San Juan River Gas Plant</v>
      </c>
      <c r="M1123" s="181"/>
      <c r="N1123" s="181">
        <f t="shared" si="527"/>
        <v>81.991203308105497</v>
      </c>
      <c r="O1123" s="181">
        <f t="shared" si="527"/>
        <v>1273.15002441406</v>
      </c>
      <c r="P1123" s="181">
        <f t="shared" si="527"/>
        <v>1.2801599502563501</v>
      </c>
      <c r="Q1123" s="181">
        <f t="shared" si="527"/>
        <v>0.40538400000000002</v>
      </c>
      <c r="R1123" s="181" t="str">
        <f t="shared" si="527"/>
        <v>Vertical</v>
      </c>
      <c r="S1123" s="181">
        <f t="shared" si="527"/>
        <v>0</v>
      </c>
      <c r="T1123" s="181">
        <f t="shared" si="527"/>
        <v>1613.74719238281</v>
      </c>
      <c r="U1123" s="181" t="str">
        <f t="shared" si="527"/>
        <v>1321</v>
      </c>
      <c r="V1123" s="181" t="str">
        <f t="shared" si="527"/>
        <v>31000205</v>
      </c>
      <c r="W1123" s="360">
        <f t="shared" si="527"/>
        <v>2.1</v>
      </c>
      <c r="X1123" s="355">
        <f t="shared" si="527"/>
        <v>1.65</v>
      </c>
      <c r="Y1123" s="355">
        <f t="shared" si="527"/>
        <v>8.35</v>
      </c>
      <c r="Z1123" s="355">
        <f t="shared" si="527"/>
        <v>0.33</v>
      </c>
      <c r="AA1123" s="361">
        <f t="shared" si="527"/>
        <v>0.11</v>
      </c>
      <c r="AB1123" s="182"/>
    </row>
    <row r="1124" spans="1:28" s="75" customFormat="1">
      <c r="A1124" s="181" t="str">
        <f t="shared" si="495"/>
        <v>NMED</v>
      </c>
      <c r="B1124" s="366" t="str">
        <f t="shared" si="487"/>
        <v>35</v>
      </c>
      <c r="C1124" s="181" t="str">
        <f t="shared" si="496"/>
        <v>3504502</v>
      </c>
      <c r="D1124" s="181" t="str">
        <f>VLOOKUP(C1124,fips_xref!$A$5:$B$16,2,FALSE)</f>
        <v>San Juan_NonTribal</v>
      </c>
      <c r="E1124" s="181" t="str">
        <f t="shared" ref="E1124:AA1124" si="528">E484</f>
        <v>045</v>
      </c>
      <c r="F1124" s="181">
        <f t="shared" si="528"/>
        <v>1252</v>
      </c>
      <c r="G1124" s="181" t="str">
        <f t="shared" si="528"/>
        <v>EQPT</v>
      </c>
      <c r="H1124" s="181">
        <f t="shared" si="528"/>
        <v>30</v>
      </c>
      <c r="I1124" s="181" t="str">
        <f t="shared" si="528"/>
        <v>Waukesha F3524 GSI</v>
      </c>
      <c r="J1124" s="181">
        <f t="shared" si="528"/>
        <v>36.758747</v>
      </c>
      <c r="K1124" s="181">
        <f t="shared" si="528"/>
        <v>-108.36725300000001</v>
      </c>
      <c r="L1124" s="181" t="str">
        <f t="shared" si="528"/>
        <v>San Juan River Gas Plant</v>
      </c>
      <c r="M1124" s="181"/>
      <c r="N1124" s="181">
        <f t="shared" si="528"/>
        <v>7.6199998855590803</v>
      </c>
      <c r="O1124" s="181">
        <f t="shared" si="528"/>
        <v>885.92999267578102</v>
      </c>
      <c r="P1124" s="181">
        <f t="shared" si="528"/>
        <v>37.490398406982401</v>
      </c>
      <c r="Q1124" s="181">
        <f t="shared" si="528"/>
        <v>0.25298399999999999</v>
      </c>
      <c r="R1124" s="181" t="str">
        <f t="shared" si="528"/>
        <v>Vertical</v>
      </c>
      <c r="S1124" s="181">
        <f t="shared" si="528"/>
        <v>0</v>
      </c>
      <c r="T1124" s="181">
        <f t="shared" si="528"/>
        <v>1613.74719238281</v>
      </c>
      <c r="U1124" s="181" t="str">
        <f t="shared" si="528"/>
        <v>1321</v>
      </c>
      <c r="V1124" s="181" t="str">
        <f t="shared" si="528"/>
        <v>20200253</v>
      </c>
      <c r="W1124" s="360">
        <f t="shared" si="528"/>
        <v>22.2</v>
      </c>
      <c r="X1124" s="355">
        <f t="shared" si="528"/>
        <v>0.9</v>
      </c>
      <c r="Y1124" s="355">
        <f t="shared" si="528"/>
        <v>22.2</v>
      </c>
      <c r="Z1124" s="355">
        <f t="shared" si="528"/>
        <v>0</v>
      </c>
      <c r="AA1124" s="361">
        <f t="shared" si="528"/>
        <v>0</v>
      </c>
      <c r="AB1124" s="182"/>
    </row>
    <row r="1125" spans="1:28" s="75" customFormat="1">
      <c r="A1125" s="181" t="str">
        <f t="shared" si="495"/>
        <v>NMED</v>
      </c>
      <c r="B1125" s="366" t="str">
        <f t="shared" si="487"/>
        <v>35</v>
      </c>
      <c r="C1125" s="181" t="str">
        <f t="shared" si="496"/>
        <v>3504502</v>
      </c>
      <c r="D1125" s="181" t="str">
        <f>VLOOKUP(C1125,fips_xref!$A$5:$B$16,2,FALSE)</f>
        <v>San Juan_NonTribal</v>
      </c>
      <c r="E1125" s="181" t="str">
        <f t="shared" ref="E1125:AA1125" si="529">E485</f>
        <v>045</v>
      </c>
      <c r="F1125" s="181">
        <f t="shared" si="529"/>
        <v>1252</v>
      </c>
      <c r="G1125" s="181" t="str">
        <f t="shared" si="529"/>
        <v>EQPT</v>
      </c>
      <c r="H1125" s="181">
        <f t="shared" si="529"/>
        <v>34</v>
      </c>
      <c r="I1125" s="181" t="str">
        <f t="shared" si="529"/>
        <v>Waukesha L5794LT-VHP</v>
      </c>
      <c r="J1125" s="181">
        <f t="shared" si="529"/>
        <v>36.758747</v>
      </c>
      <c r="K1125" s="181">
        <f t="shared" si="529"/>
        <v>-108.36725300000001</v>
      </c>
      <c r="L1125" s="181" t="str">
        <f t="shared" si="529"/>
        <v>San Juan River Gas Plant</v>
      </c>
      <c r="M1125" s="181"/>
      <c r="N1125" s="181">
        <f t="shared" si="529"/>
        <v>8.5343999862670898</v>
      </c>
      <c r="O1125" s="181">
        <f t="shared" si="529"/>
        <v>743.15002441406295</v>
      </c>
      <c r="P1125" s="181">
        <f t="shared" si="529"/>
        <v>21.488399505615199</v>
      </c>
      <c r="Q1125" s="181">
        <f t="shared" si="529"/>
        <v>0.40538400000000002</v>
      </c>
      <c r="R1125" s="181" t="str">
        <f t="shared" si="529"/>
        <v>Vertical</v>
      </c>
      <c r="S1125" s="181">
        <f t="shared" si="529"/>
        <v>0</v>
      </c>
      <c r="T1125" s="181">
        <f t="shared" si="529"/>
        <v>1613.74719238281</v>
      </c>
      <c r="U1125" s="181" t="str">
        <f t="shared" si="529"/>
        <v>1321</v>
      </c>
      <c r="V1125" s="181" t="str">
        <f t="shared" si="529"/>
        <v>20200254</v>
      </c>
      <c r="W1125" s="360">
        <f t="shared" si="529"/>
        <v>26.2</v>
      </c>
      <c r="X1125" s="355">
        <f t="shared" si="529"/>
        <v>3.8</v>
      </c>
      <c r="Y1125" s="355">
        <f t="shared" si="529"/>
        <v>12.4</v>
      </c>
      <c r="Z1125" s="355">
        <f t="shared" si="529"/>
        <v>0</v>
      </c>
      <c r="AA1125" s="361">
        <f t="shared" si="529"/>
        <v>0</v>
      </c>
      <c r="AB1125" s="182"/>
    </row>
    <row r="1126" spans="1:28" s="75" customFormat="1" ht="26.4">
      <c r="A1126" s="181" t="str">
        <f t="shared" si="495"/>
        <v>NMED</v>
      </c>
      <c r="B1126" s="366" t="str">
        <f t="shared" si="487"/>
        <v>35</v>
      </c>
      <c r="C1126" s="181" t="str">
        <f t="shared" si="496"/>
        <v>3504502</v>
      </c>
      <c r="D1126" s="181" t="str">
        <f>VLOOKUP(C1126,fips_xref!$A$5:$B$16,2,FALSE)</f>
        <v>San Juan_NonTribal</v>
      </c>
      <c r="E1126" s="181" t="str">
        <f t="shared" ref="E1126:AA1126" si="530">E486</f>
        <v>045</v>
      </c>
      <c r="F1126" s="181">
        <f t="shared" si="530"/>
        <v>1252</v>
      </c>
      <c r="G1126" s="181" t="str">
        <f t="shared" si="530"/>
        <v>EQPT</v>
      </c>
      <c r="H1126" s="181">
        <f t="shared" si="530"/>
        <v>35</v>
      </c>
      <c r="I1126" s="181" t="str">
        <f t="shared" si="530"/>
        <v>Stabilization Condensate load tank (Load)</v>
      </c>
      <c r="J1126" s="181">
        <f t="shared" si="530"/>
        <v>36.758747</v>
      </c>
      <c r="K1126" s="181">
        <f t="shared" si="530"/>
        <v>-108.36725300000001</v>
      </c>
      <c r="L1126" s="181" t="str">
        <f t="shared" si="530"/>
        <v>San Juan River Gas Plant</v>
      </c>
      <c r="M1126" s="181"/>
      <c r="N1126" s="181">
        <f t="shared" si="530"/>
        <v>0</v>
      </c>
      <c r="O1126" s="181">
        <f t="shared" si="530"/>
        <v>0</v>
      </c>
      <c r="P1126" s="181">
        <f t="shared" si="530"/>
        <v>0</v>
      </c>
      <c r="Q1126" s="181">
        <f t="shared" si="530"/>
        <v>0</v>
      </c>
      <c r="R1126" s="181">
        <f t="shared" si="530"/>
        <v>0</v>
      </c>
      <c r="S1126" s="181">
        <f t="shared" si="530"/>
        <v>0</v>
      </c>
      <c r="T1126" s="181">
        <f t="shared" si="530"/>
        <v>1613.74719238281</v>
      </c>
      <c r="U1126" s="181" t="str">
        <f t="shared" si="530"/>
        <v>1321</v>
      </c>
      <c r="V1126" s="181" t="str">
        <f t="shared" si="530"/>
        <v>40400311</v>
      </c>
      <c r="W1126" s="360">
        <f t="shared" si="530"/>
        <v>0</v>
      </c>
      <c r="X1126" s="355">
        <f t="shared" si="530"/>
        <v>4.4000000000000004</v>
      </c>
      <c r="Y1126" s="355">
        <f t="shared" si="530"/>
        <v>0</v>
      </c>
      <c r="Z1126" s="355">
        <f t="shared" si="530"/>
        <v>0</v>
      </c>
      <c r="AA1126" s="361">
        <f t="shared" si="530"/>
        <v>0</v>
      </c>
      <c r="AB1126" s="182"/>
    </row>
    <row r="1127" spans="1:28" s="75" customFormat="1">
      <c r="A1127" s="181" t="str">
        <f t="shared" si="495"/>
        <v>NMED</v>
      </c>
      <c r="B1127" s="366" t="str">
        <f t="shared" si="487"/>
        <v>35</v>
      </c>
      <c r="C1127" s="181" t="str">
        <f t="shared" si="496"/>
        <v>3504502</v>
      </c>
      <c r="D1127" s="181" t="str">
        <f>VLOOKUP(C1127,fips_xref!$A$5:$B$16,2,FALSE)</f>
        <v>San Juan_NonTribal</v>
      </c>
      <c r="E1127" s="181" t="str">
        <f t="shared" ref="E1127:AA1127" si="531">E487</f>
        <v>045</v>
      </c>
      <c r="F1127" s="181">
        <f t="shared" si="531"/>
        <v>1252</v>
      </c>
      <c r="G1127" s="181" t="str">
        <f t="shared" si="531"/>
        <v>EQPT</v>
      </c>
      <c r="H1127" s="181">
        <f t="shared" si="531"/>
        <v>39</v>
      </c>
      <c r="I1127" s="181" t="str">
        <f t="shared" si="531"/>
        <v>AGI Compressor</v>
      </c>
      <c r="J1127" s="181">
        <f t="shared" si="531"/>
        <v>36.758747</v>
      </c>
      <c r="K1127" s="181">
        <f t="shared" si="531"/>
        <v>-108.36725300000001</v>
      </c>
      <c r="L1127" s="181" t="str">
        <f t="shared" si="531"/>
        <v>San Juan River Gas Plant</v>
      </c>
      <c r="M1127" s="181"/>
      <c r="N1127" s="181">
        <f t="shared" si="531"/>
        <v>3.9623999595642099</v>
      </c>
      <c r="O1127" s="181">
        <f t="shared" si="531"/>
        <v>685.36999511718795</v>
      </c>
      <c r="P1127" s="181">
        <f t="shared" si="531"/>
        <v>37.795200347900398</v>
      </c>
      <c r="Q1127" s="181">
        <f t="shared" si="531"/>
        <v>0.20421600000000001</v>
      </c>
      <c r="R1127" s="181" t="str">
        <f t="shared" si="531"/>
        <v>Vertical</v>
      </c>
      <c r="S1127" s="181">
        <f t="shared" si="531"/>
        <v>0</v>
      </c>
      <c r="T1127" s="181">
        <f t="shared" si="531"/>
        <v>1613.74719238281</v>
      </c>
      <c r="U1127" s="181" t="str">
        <f t="shared" si="531"/>
        <v>1321</v>
      </c>
      <c r="V1127" s="181" t="str">
        <f t="shared" si="531"/>
        <v>20200254</v>
      </c>
      <c r="W1127" s="360">
        <f t="shared" si="531"/>
        <v>1.1000000000000001</v>
      </c>
      <c r="X1127" s="355">
        <f t="shared" si="531"/>
        <v>0.4</v>
      </c>
      <c r="Y1127" s="355">
        <f t="shared" si="531"/>
        <v>0.2</v>
      </c>
      <c r="Z1127" s="355">
        <f t="shared" si="531"/>
        <v>0</v>
      </c>
      <c r="AA1127" s="361">
        <f t="shared" si="531"/>
        <v>0</v>
      </c>
      <c r="AB1127" s="182"/>
    </row>
    <row r="1128" spans="1:28" s="75" customFormat="1">
      <c r="A1128" s="181" t="str">
        <f t="shared" si="495"/>
        <v>NMED</v>
      </c>
      <c r="B1128" s="366" t="str">
        <f t="shared" si="487"/>
        <v>35</v>
      </c>
      <c r="C1128" s="181" t="str">
        <f t="shared" si="496"/>
        <v>3504502</v>
      </c>
      <c r="D1128" s="181" t="str">
        <f>VLOOKUP(C1128,fips_xref!$A$5:$B$16,2,FALSE)</f>
        <v>San Juan_NonTribal</v>
      </c>
      <c r="E1128" s="181" t="str">
        <f t="shared" ref="E1128:AA1128" si="532">E488</f>
        <v>045</v>
      </c>
      <c r="F1128" s="181">
        <f t="shared" si="532"/>
        <v>1252</v>
      </c>
      <c r="G1128" s="181" t="str">
        <f t="shared" si="532"/>
        <v>EQPT</v>
      </c>
      <c r="H1128" s="181">
        <f t="shared" si="532"/>
        <v>40</v>
      </c>
      <c r="I1128" s="181" t="str">
        <f t="shared" si="532"/>
        <v>AGI Compressor</v>
      </c>
      <c r="J1128" s="181">
        <f t="shared" si="532"/>
        <v>36.758747</v>
      </c>
      <c r="K1128" s="181">
        <f t="shared" si="532"/>
        <v>-108.36725300000001</v>
      </c>
      <c r="L1128" s="181" t="str">
        <f t="shared" si="532"/>
        <v>San Juan River Gas Plant</v>
      </c>
      <c r="M1128" s="181"/>
      <c r="N1128" s="181">
        <f t="shared" si="532"/>
        <v>3.9623999595642099</v>
      </c>
      <c r="O1128" s="181">
        <f t="shared" si="532"/>
        <v>685.36999511718795</v>
      </c>
      <c r="P1128" s="181">
        <f t="shared" si="532"/>
        <v>37.795200347900398</v>
      </c>
      <c r="Q1128" s="181">
        <f t="shared" si="532"/>
        <v>0.20421600000000001</v>
      </c>
      <c r="R1128" s="181" t="str">
        <f t="shared" si="532"/>
        <v>Vertical</v>
      </c>
      <c r="S1128" s="181">
        <f t="shared" si="532"/>
        <v>0</v>
      </c>
      <c r="T1128" s="181">
        <f t="shared" si="532"/>
        <v>1613.74719238281</v>
      </c>
      <c r="U1128" s="181" t="str">
        <f t="shared" si="532"/>
        <v>1321</v>
      </c>
      <c r="V1128" s="181" t="str">
        <f t="shared" si="532"/>
        <v>20200254</v>
      </c>
      <c r="W1128" s="360">
        <f t="shared" si="532"/>
        <v>0.4</v>
      </c>
      <c r="X1128" s="355">
        <f t="shared" si="532"/>
        <v>0.2</v>
      </c>
      <c r="Y1128" s="355">
        <f t="shared" si="532"/>
        <v>0.1</v>
      </c>
      <c r="Z1128" s="355">
        <f t="shared" si="532"/>
        <v>0</v>
      </c>
      <c r="AA1128" s="361">
        <f t="shared" si="532"/>
        <v>0</v>
      </c>
      <c r="AB1128" s="182"/>
    </row>
    <row r="1129" spans="1:28" s="75" customFormat="1">
      <c r="A1129" s="181" t="str">
        <f t="shared" si="495"/>
        <v>NMED</v>
      </c>
      <c r="B1129" s="366" t="str">
        <f t="shared" si="487"/>
        <v>35</v>
      </c>
      <c r="C1129" s="181" t="str">
        <f t="shared" si="496"/>
        <v>3504502</v>
      </c>
      <c r="D1129" s="181" t="str">
        <f>VLOOKUP(C1129,fips_xref!$A$5:$B$16,2,FALSE)</f>
        <v>San Juan_NonTribal</v>
      </c>
      <c r="E1129" s="181" t="str">
        <f t="shared" ref="E1129:AA1129" si="533">E489</f>
        <v>045</v>
      </c>
      <c r="F1129" s="181">
        <f t="shared" si="533"/>
        <v>1252</v>
      </c>
      <c r="G1129" s="181" t="str">
        <f t="shared" si="533"/>
        <v>EQPT</v>
      </c>
      <c r="H1129" s="181">
        <f t="shared" si="533"/>
        <v>41</v>
      </c>
      <c r="I1129" s="181" t="str">
        <f t="shared" si="533"/>
        <v>AGI Compressor</v>
      </c>
      <c r="J1129" s="181">
        <f t="shared" si="533"/>
        <v>36.758747</v>
      </c>
      <c r="K1129" s="181">
        <f t="shared" si="533"/>
        <v>-108.36725300000001</v>
      </c>
      <c r="L1129" s="181" t="str">
        <f t="shared" si="533"/>
        <v>San Juan River Gas Plant</v>
      </c>
      <c r="M1129" s="181"/>
      <c r="N1129" s="181">
        <f t="shared" si="533"/>
        <v>3.9623999595642099</v>
      </c>
      <c r="O1129" s="181">
        <f t="shared" si="533"/>
        <v>685.36999511718795</v>
      </c>
      <c r="P1129" s="181">
        <f t="shared" si="533"/>
        <v>37.795200347900398</v>
      </c>
      <c r="Q1129" s="181">
        <f t="shared" si="533"/>
        <v>0.20421600000000001</v>
      </c>
      <c r="R1129" s="181" t="str">
        <f t="shared" si="533"/>
        <v>Vertical</v>
      </c>
      <c r="S1129" s="181">
        <f t="shared" si="533"/>
        <v>0</v>
      </c>
      <c r="T1129" s="181">
        <f t="shared" si="533"/>
        <v>1613.74719238281</v>
      </c>
      <c r="U1129" s="181" t="str">
        <f t="shared" si="533"/>
        <v>1321</v>
      </c>
      <c r="V1129" s="181" t="str">
        <f t="shared" si="533"/>
        <v>20200254</v>
      </c>
      <c r="W1129" s="360">
        <f t="shared" si="533"/>
        <v>0.3</v>
      </c>
      <c r="X1129" s="355">
        <f t="shared" si="533"/>
        <v>0.1</v>
      </c>
      <c r="Y1129" s="355">
        <f t="shared" si="533"/>
        <v>0.05</v>
      </c>
      <c r="Z1129" s="355">
        <f t="shared" si="533"/>
        <v>0</v>
      </c>
      <c r="AA1129" s="361">
        <f t="shared" si="533"/>
        <v>0</v>
      </c>
      <c r="AB1129" s="182"/>
    </row>
    <row r="1130" spans="1:28" s="75" customFormat="1">
      <c r="A1130" s="181" t="str">
        <f t="shared" si="495"/>
        <v>NMED</v>
      </c>
      <c r="B1130" s="366" t="str">
        <f t="shared" si="487"/>
        <v>35</v>
      </c>
      <c r="C1130" s="181" t="str">
        <f t="shared" si="496"/>
        <v>3504502</v>
      </c>
      <c r="D1130" s="181" t="str">
        <f>VLOOKUP(C1130,fips_xref!$A$5:$B$16,2,FALSE)</f>
        <v>San Juan_NonTribal</v>
      </c>
      <c r="E1130" s="181" t="str">
        <f t="shared" ref="E1130:AA1130" si="534">E490</f>
        <v>045</v>
      </c>
      <c r="F1130" s="181">
        <f t="shared" si="534"/>
        <v>1252</v>
      </c>
      <c r="G1130" s="181" t="str">
        <f t="shared" si="534"/>
        <v>RPNT</v>
      </c>
      <c r="H1130" s="181">
        <f t="shared" si="534"/>
        <v>2</v>
      </c>
      <c r="I1130" s="181" t="str">
        <f t="shared" si="534"/>
        <v>Truck Loading</v>
      </c>
      <c r="J1130" s="181">
        <f t="shared" si="534"/>
        <v>36.758747</v>
      </c>
      <c r="K1130" s="181">
        <f t="shared" si="534"/>
        <v>-108.36725300000001</v>
      </c>
      <c r="L1130" s="181" t="str">
        <f t="shared" si="534"/>
        <v>San Juan River Gas Plant</v>
      </c>
      <c r="M1130" s="181"/>
      <c r="N1130" s="181">
        <f t="shared" si="534"/>
        <v>0</v>
      </c>
      <c r="O1130" s="181">
        <f t="shared" si="534"/>
        <v>0</v>
      </c>
      <c r="P1130" s="181">
        <f t="shared" si="534"/>
        <v>0</v>
      </c>
      <c r="Q1130" s="181">
        <f t="shared" si="534"/>
        <v>0</v>
      </c>
      <c r="R1130" s="181">
        <f t="shared" si="534"/>
        <v>0</v>
      </c>
      <c r="S1130" s="181">
        <f t="shared" si="534"/>
        <v>0</v>
      </c>
      <c r="T1130" s="181">
        <f t="shared" si="534"/>
        <v>1613.74719238281</v>
      </c>
      <c r="U1130" s="181" t="str">
        <f t="shared" si="534"/>
        <v>1321</v>
      </c>
      <c r="V1130" s="181" t="str">
        <f t="shared" si="534"/>
        <v>31088811</v>
      </c>
      <c r="W1130" s="360">
        <f t="shared" si="534"/>
        <v>0</v>
      </c>
      <c r="X1130" s="355">
        <f t="shared" si="534"/>
        <v>3.1</v>
      </c>
      <c r="Y1130" s="355">
        <f t="shared" si="534"/>
        <v>0</v>
      </c>
      <c r="Z1130" s="355">
        <f t="shared" si="534"/>
        <v>0</v>
      </c>
      <c r="AA1130" s="361">
        <f t="shared" si="534"/>
        <v>0</v>
      </c>
      <c r="AB1130" s="182"/>
    </row>
    <row r="1131" spans="1:28" s="75" customFormat="1">
      <c r="A1131" s="181" t="str">
        <f t="shared" si="495"/>
        <v>NMED</v>
      </c>
      <c r="B1131" s="366" t="str">
        <f t="shared" si="487"/>
        <v>35</v>
      </c>
      <c r="C1131" s="181" t="str">
        <f t="shared" si="496"/>
        <v>3504502</v>
      </c>
      <c r="D1131" s="181" t="str">
        <f>VLOOKUP(C1131,fips_xref!$A$5:$B$16,2,FALSE)</f>
        <v>San Juan_NonTribal</v>
      </c>
      <c r="E1131" s="181" t="str">
        <f t="shared" ref="E1131:AA1131" si="535">E491</f>
        <v>045</v>
      </c>
      <c r="F1131" s="181">
        <f t="shared" si="535"/>
        <v>1252</v>
      </c>
      <c r="G1131" s="181" t="str">
        <f t="shared" si="535"/>
        <v>RPNT</v>
      </c>
      <c r="H1131" s="181">
        <f t="shared" si="535"/>
        <v>3</v>
      </c>
      <c r="I1131" s="181" t="str">
        <f t="shared" si="535"/>
        <v>Fugitives</v>
      </c>
      <c r="J1131" s="181">
        <f t="shared" si="535"/>
        <v>36.758747</v>
      </c>
      <c r="K1131" s="181">
        <f t="shared" si="535"/>
        <v>-108.36725300000001</v>
      </c>
      <c r="L1131" s="181" t="str">
        <f t="shared" si="535"/>
        <v>San Juan River Gas Plant</v>
      </c>
      <c r="M1131" s="181"/>
      <c r="N1131" s="181">
        <f t="shared" si="535"/>
        <v>0</v>
      </c>
      <c r="O1131" s="181">
        <f t="shared" si="535"/>
        <v>0</v>
      </c>
      <c r="P1131" s="181">
        <f t="shared" si="535"/>
        <v>0</v>
      </c>
      <c r="Q1131" s="181">
        <f t="shared" si="535"/>
        <v>0</v>
      </c>
      <c r="R1131" s="181">
        <f t="shared" si="535"/>
        <v>0</v>
      </c>
      <c r="S1131" s="181">
        <f t="shared" si="535"/>
        <v>0</v>
      </c>
      <c r="T1131" s="181">
        <f t="shared" si="535"/>
        <v>1613.74719238281</v>
      </c>
      <c r="U1131" s="181" t="str">
        <f t="shared" si="535"/>
        <v>1321</v>
      </c>
      <c r="V1131" s="181" t="str">
        <f t="shared" si="535"/>
        <v>31088811</v>
      </c>
      <c r="W1131" s="360">
        <f t="shared" si="535"/>
        <v>0</v>
      </c>
      <c r="X1131" s="355">
        <f t="shared" si="535"/>
        <v>26.2</v>
      </c>
      <c r="Y1131" s="355">
        <f t="shared" si="535"/>
        <v>0</v>
      </c>
      <c r="Z1131" s="355">
        <f t="shared" si="535"/>
        <v>0</v>
      </c>
      <c r="AA1131" s="361">
        <f t="shared" si="535"/>
        <v>0</v>
      </c>
      <c r="AB1131" s="182"/>
    </row>
    <row r="1132" spans="1:28" s="75" customFormat="1" ht="26.4">
      <c r="A1132" s="181" t="str">
        <f t="shared" si="495"/>
        <v>NMED</v>
      </c>
      <c r="B1132" s="366" t="str">
        <f t="shared" si="487"/>
        <v>35</v>
      </c>
      <c r="C1132" s="181" t="str">
        <f t="shared" si="496"/>
        <v>3504502</v>
      </c>
      <c r="D1132" s="181" t="str">
        <f>VLOOKUP(C1132,fips_xref!$A$5:$B$16,2,FALSE)</f>
        <v>San Juan_NonTribal</v>
      </c>
      <c r="E1132" s="181" t="str">
        <f t="shared" ref="E1132:AA1132" si="536">E492</f>
        <v>045</v>
      </c>
      <c r="F1132" s="181">
        <f t="shared" si="536"/>
        <v>1267</v>
      </c>
      <c r="G1132" s="181" t="str">
        <f t="shared" si="536"/>
        <v>EQPT</v>
      </c>
      <c r="H1132" s="181">
        <f t="shared" si="536"/>
        <v>1</v>
      </c>
      <c r="I1132" s="181" t="str">
        <f t="shared" si="536"/>
        <v>Waukesha L7042GL</v>
      </c>
      <c r="J1132" s="181">
        <f t="shared" si="536"/>
        <v>36.967550000000003</v>
      </c>
      <c r="K1132" s="181">
        <f t="shared" si="536"/>
        <v>-107.917208</v>
      </c>
      <c r="L1132" s="181" t="str">
        <f t="shared" si="536"/>
        <v>Decker Junction Central Delivery Point</v>
      </c>
      <c r="M1132" s="181"/>
      <c r="N1132" s="181">
        <f t="shared" si="536"/>
        <v>6.0960001945495597</v>
      </c>
      <c r="O1132" s="181">
        <f t="shared" si="536"/>
        <v>645.92999267578102</v>
      </c>
      <c r="P1132" s="181">
        <f t="shared" si="536"/>
        <v>47.853599548339801</v>
      </c>
      <c r="Q1132" s="181">
        <f t="shared" si="536"/>
        <v>0.313944</v>
      </c>
      <c r="R1132" s="181" t="str">
        <f t="shared" si="536"/>
        <v>Vertical</v>
      </c>
      <c r="S1132" s="181">
        <f t="shared" si="536"/>
        <v>0</v>
      </c>
      <c r="T1132" s="181">
        <f t="shared" si="536"/>
        <v>1840.96899414063</v>
      </c>
      <c r="U1132" s="181" t="str">
        <f t="shared" si="536"/>
        <v>1389</v>
      </c>
      <c r="V1132" s="181" t="str">
        <f t="shared" si="536"/>
        <v>20200254</v>
      </c>
      <c r="W1132" s="360">
        <f t="shared" si="536"/>
        <v>11.9</v>
      </c>
      <c r="X1132" s="355">
        <f t="shared" si="536"/>
        <v>8</v>
      </c>
      <c r="Y1132" s="355">
        <f t="shared" si="536"/>
        <v>20.9</v>
      </c>
      <c r="Z1132" s="355">
        <f t="shared" si="536"/>
        <v>0</v>
      </c>
      <c r="AA1132" s="361">
        <f t="shared" si="536"/>
        <v>0.3</v>
      </c>
      <c r="AB1132" s="182"/>
    </row>
    <row r="1133" spans="1:28" s="75" customFormat="1">
      <c r="A1133" s="181" t="str">
        <f t="shared" si="495"/>
        <v>NMED</v>
      </c>
      <c r="B1133" s="366" t="str">
        <f t="shared" si="487"/>
        <v>35</v>
      </c>
      <c r="C1133" s="181" t="str">
        <f t="shared" si="496"/>
        <v>3504502</v>
      </c>
      <c r="D1133" s="181" t="str">
        <f>VLOOKUP(C1133,fips_xref!$A$5:$B$16,2,FALSE)</f>
        <v>San Juan_NonTribal</v>
      </c>
      <c r="E1133" s="181" t="str">
        <f t="shared" ref="E1133:AA1133" si="537">E493</f>
        <v>045</v>
      </c>
      <c r="F1133" s="181">
        <f t="shared" si="537"/>
        <v>1272</v>
      </c>
      <c r="G1133" s="181" t="str">
        <f t="shared" si="537"/>
        <v>EQPT</v>
      </c>
      <c r="H1133" s="181">
        <f t="shared" si="537"/>
        <v>2</v>
      </c>
      <c r="I1133" s="181" t="str">
        <f t="shared" si="537"/>
        <v>Waukesha L7042 GL</v>
      </c>
      <c r="J1133" s="181">
        <f t="shared" si="537"/>
        <v>36.907470000000004</v>
      </c>
      <c r="K1133" s="181">
        <f t="shared" si="537"/>
        <v>-107.561244</v>
      </c>
      <c r="L1133" s="181" t="str">
        <f t="shared" si="537"/>
        <v>Middle Mesa Central Delivery Point</v>
      </c>
      <c r="M1133" s="181"/>
      <c r="N1133" s="181">
        <f t="shared" si="537"/>
        <v>6.7055997848510698</v>
      </c>
      <c r="O1133" s="181">
        <f t="shared" si="537"/>
        <v>644.82000732421898</v>
      </c>
      <c r="P1133" s="181">
        <f t="shared" si="537"/>
        <v>46.939201354980497</v>
      </c>
      <c r="Q1133" s="181">
        <f t="shared" si="537"/>
        <v>0.31089600000000001</v>
      </c>
      <c r="R1133" s="181" t="str">
        <f t="shared" si="537"/>
        <v>Vertical</v>
      </c>
      <c r="S1133" s="181">
        <f t="shared" si="537"/>
        <v>0</v>
      </c>
      <c r="T1133" s="181">
        <f t="shared" si="537"/>
        <v>2015.39245605469</v>
      </c>
      <c r="U1133" s="181" t="str">
        <f t="shared" si="537"/>
        <v>1389</v>
      </c>
      <c r="V1133" s="181" t="str">
        <f t="shared" si="537"/>
        <v>20200254</v>
      </c>
      <c r="W1133" s="360">
        <f t="shared" si="537"/>
        <v>19.399999999999999</v>
      </c>
      <c r="X1133" s="355">
        <f t="shared" si="537"/>
        <v>13</v>
      </c>
      <c r="Y1133" s="355">
        <f t="shared" si="537"/>
        <v>34.1</v>
      </c>
      <c r="Z1133" s="355">
        <f t="shared" si="537"/>
        <v>0</v>
      </c>
      <c r="AA1133" s="361">
        <f t="shared" si="537"/>
        <v>0.5</v>
      </c>
      <c r="AB1133" s="182"/>
    </row>
    <row r="1134" spans="1:28" s="75" customFormat="1">
      <c r="A1134" s="181" t="str">
        <f t="shared" si="495"/>
        <v>NMED</v>
      </c>
      <c r="B1134" s="366" t="str">
        <f t="shared" si="487"/>
        <v>35</v>
      </c>
      <c r="C1134" s="181" t="str">
        <f t="shared" si="496"/>
        <v>3504502</v>
      </c>
      <c r="D1134" s="181" t="str">
        <f>VLOOKUP(C1134,fips_xref!$A$5:$B$16,2,FALSE)</f>
        <v>San Juan_NonTribal</v>
      </c>
      <c r="E1134" s="181" t="str">
        <f t="shared" ref="E1134:AA1134" si="538">E494</f>
        <v>045</v>
      </c>
      <c r="F1134" s="181">
        <f t="shared" si="538"/>
        <v>1272</v>
      </c>
      <c r="G1134" s="181" t="str">
        <f t="shared" si="538"/>
        <v>EQPT</v>
      </c>
      <c r="H1134" s="181">
        <f t="shared" si="538"/>
        <v>9</v>
      </c>
      <c r="I1134" s="181" t="str">
        <f t="shared" si="538"/>
        <v>Waukesha L7042 GL</v>
      </c>
      <c r="J1134" s="181">
        <f t="shared" si="538"/>
        <v>36.907470000000004</v>
      </c>
      <c r="K1134" s="181">
        <f t="shared" si="538"/>
        <v>-107.561244</v>
      </c>
      <c r="L1134" s="181" t="str">
        <f t="shared" si="538"/>
        <v>Middle Mesa Central Delivery Point</v>
      </c>
      <c r="M1134" s="181"/>
      <c r="N1134" s="181">
        <f t="shared" si="538"/>
        <v>6.7055997848510698</v>
      </c>
      <c r="O1134" s="181">
        <f t="shared" si="538"/>
        <v>644.82000732421898</v>
      </c>
      <c r="P1134" s="181">
        <f t="shared" si="538"/>
        <v>46.939201354980497</v>
      </c>
      <c r="Q1134" s="181">
        <f t="shared" si="538"/>
        <v>0.31089600000000001</v>
      </c>
      <c r="R1134" s="181" t="str">
        <f t="shared" si="538"/>
        <v>Vertical</v>
      </c>
      <c r="S1134" s="181">
        <f t="shared" si="538"/>
        <v>0</v>
      </c>
      <c r="T1134" s="181">
        <f t="shared" si="538"/>
        <v>2015.39245605469</v>
      </c>
      <c r="U1134" s="181" t="str">
        <f t="shared" si="538"/>
        <v>1389</v>
      </c>
      <c r="V1134" s="181" t="str">
        <f t="shared" si="538"/>
        <v>20200254</v>
      </c>
      <c r="W1134" s="360">
        <f t="shared" si="538"/>
        <v>19.100000000000001</v>
      </c>
      <c r="X1134" s="355">
        <f t="shared" si="538"/>
        <v>12.8</v>
      </c>
      <c r="Y1134" s="355">
        <f t="shared" si="538"/>
        <v>33.6</v>
      </c>
      <c r="Z1134" s="355">
        <f t="shared" si="538"/>
        <v>0</v>
      </c>
      <c r="AA1134" s="361">
        <f t="shared" si="538"/>
        <v>0.5</v>
      </c>
      <c r="AB1134" s="182"/>
    </row>
    <row r="1135" spans="1:28" s="75" customFormat="1">
      <c r="A1135" s="181" t="str">
        <f t="shared" si="495"/>
        <v>NMED</v>
      </c>
      <c r="B1135" s="366" t="str">
        <f t="shared" si="487"/>
        <v>35</v>
      </c>
      <c r="C1135" s="181" t="str">
        <f t="shared" si="496"/>
        <v>3504502</v>
      </c>
      <c r="D1135" s="181" t="str">
        <f>VLOOKUP(C1135,fips_xref!$A$5:$B$16,2,FALSE)</f>
        <v>San Juan_NonTribal</v>
      </c>
      <c r="E1135" s="181" t="str">
        <f t="shared" ref="E1135:AA1135" si="539">E495</f>
        <v>045</v>
      </c>
      <c r="F1135" s="181">
        <f t="shared" si="539"/>
        <v>1272</v>
      </c>
      <c r="G1135" s="181" t="str">
        <f t="shared" si="539"/>
        <v>EQPT</v>
      </c>
      <c r="H1135" s="181">
        <f t="shared" si="539"/>
        <v>13</v>
      </c>
      <c r="I1135" s="181" t="str">
        <f t="shared" si="539"/>
        <v>Waukesha L7042 GL</v>
      </c>
      <c r="J1135" s="181">
        <f t="shared" si="539"/>
        <v>36.907470000000004</v>
      </c>
      <c r="K1135" s="181">
        <f t="shared" si="539"/>
        <v>-107.561244</v>
      </c>
      <c r="L1135" s="181" t="str">
        <f t="shared" si="539"/>
        <v>Middle Mesa Central Delivery Point</v>
      </c>
      <c r="M1135" s="181"/>
      <c r="N1135" s="181">
        <f t="shared" si="539"/>
        <v>6.7055997848510698</v>
      </c>
      <c r="O1135" s="181">
        <f t="shared" si="539"/>
        <v>644.82000732421898</v>
      </c>
      <c r="P1135" s="181">
        <f t="shared" si="539"/>
        <v>46.939201354980497</v>
      </c>
      <c r="Q1135" s="181">
        <f t="shared" si="539"/>
        <v>0.31089600000000001</v>
      </c>
      <c r="R1135" s="181" t="str">
        <f t="shared" si="539"/>
        <v>Vertical</v>
      </c>
      <c r="S1135" s="181">
        <f t="shared" si="539"/>
        <v>0</v>
      </c>
      <c r="T1135" s="181">
        <f t="shared" si="539"/>
        <v>2015.39245605469</v>
      </c>
      <c r="U1135" s="181" t="str">
        <f t="shared" si="539"/>
        <v>1389</v>
      </c>
      <c r="V1135" s="181" t="str">
        <f t="shared" si="539"/>
        <v>20200254</v>
      </c>
      <c r="W1135" s="360">
        <f t="shared" si="539"/>
        <v>19.600000000000001</v>
      </c>
      <c r="X1135" s="355">
        <f t="shared" si="539"/>
        <v>13</v>
      </c>
      <c r="Y1135" s="355">
        <f t="shared" si="539"/>
        <v>34.299999999999997</v>
      </c>
      <c r="Z1135" s="355">
        <f t="shared" si="539"/>
        <v>0</v>
      </c>
      <c r="AA1135" s="361">
        <f t="shared" si="539"/>
        <v>0.5</v>
      </c>
      <c r="AB1135" s="182"/>
    </row>
    <row r="1136" spans="1:28" s="75" customFormat="1">
      <c r="A1136" s="181" t="str">
        <f t="shared" si="495"/>
        <v>NMED</v>
      </c>
      <c r="B1136" s="366" t="str">
        <f t="shared" si="487"/>
        <v>35</v>
      </c>
      <c r="C1136" s="181" t="str">
        <f t="shared" si="496"/>
        <v>3504502</v>
      </c>
      <c r="D1136" s="181" t="str">
        <f>VLOOKUP(C1136,fips_xref!$A$5:$B$16,2,FALSE)</f>
        <v>San Juan_NonTribal</v>
      </c>
      <c r="E1136" s="181" t="str">
        <f t="shared" ref="E1136:AA1136" si="540">E496</f>
        <v>045</v>
      </c>
      <c r="F1136" s="181">
        <f t="shared" si="540"/>
        <v>1272</v>
      </c>
      <c r="G1136" s="181" t="str">
        <f t="shared" si="540"/>
        <v>EQPT</v>
      </c>
      <c r="H1136" s="181">
        <f t="shared" si="540"/>
        <v>17</v>
      </c>
      <c r="I1136" s="181" t="str">
        <f t="shared" si="540"/>
        <v>Waukesha L7042 GL</v>
      </c>
      <c r="J1136" s="181">
        <f t="shared" si="540"/>
        <v>36.907470000000004</v>
      </c>
      <c r="K1136" s="181">
        <f t="shared" si="540"/>
        <v>-107.561244</v>
      </c>
      <c r="L1136" s="181" t="str">
        <f t="shared" si="540"/>
        <v>Middle Mesa Central Delivery Point</v>
      </c>
      <c r="M1136" s="181"/>
      <c r="N1136" s="181">
        <f t="shared" si="540"/>
        <v>6.7055997848510698</v>
      </c>
      <c r="O1136" s="181">
        <f t="shared" si="540"/>
        <v>644.82000732421898</v>
      </c>
      <c r="P1136" s="181">
        <f t="shared" si="540"/>
        <v>47.061119079589801</v>
      </c>
      <c r="Q1136" s="181">
        <f t="shared" si="540"/>
        <v>0.31089600000000001</v>
      </c>
      <c r="R1136" s="181" t="str">
        <f t="shared" si="540"/>
        <v>Vertical</v>
      </c>
      <c r="S1136" s="181">
        <f t="shared" si="540"/>
        <v>0</v>
      </c>
      <c r="T1136" s="181">
        <f t="shared" si="540"/>
        <v>2015.39245605469</v>
      </c>
      <c r="U1136" s="181" t="str">
        <f t="shared" si="540"/>
        <v>1389</v>
      </c>
      <c r="V1136" s="181" t="str">
        <f t="shared" si="540"/>
        <v>20200254</v>
      </c>
      <c r="W1136" s="360">
        <f t="shared" si="540"/>
        <v>1.2</v>
      </c>
      <c r="X1136" s="355">
        <f t="shared" si="540"/>
        <v>0.8</v>
      </c>
      <c r="Y1136" s="355">
        <f t="shared" si="540"/>
        <v>2</v>
      </c>
      <c r="Z1136" s="355">
        <f t="shared" si="540"/>
        <v>0</v>
      </c>
      <c r="AA1136" s="361">
        <f t="shared" si="540"/>
        <v>0</v>
      </c>
      <c r="AB1136" s="182"/>
    </row>
    <row r="1137" spans="1:28" s="75" customFormat="1">
      <c r="A1137" s="181" t="str">
        <f t="shared" si="495"/>
        <v>NMED</v>
      </c>
      <c r="B1137" s="366" t="str">
        <f t="shared" si="487"/>
        <v>35</v>
      </c>
      <c r="C1137" s="181" t="str">
        <f t="shared" si="496"/>
        <v>3504502</v>
      </c>
      <c r="D1137" s="181" t="str">
        <f>VLOOKUP(C1137,fips_xref!$A$5:$B$16,2,FALSE)</f>
        <v>San Juan_NonTribal</v>
      </c>
      <c r="E1137" s="181" t="str">
        <f t="shared" ref="E1137:AA1137" si="541">E497</f>
        <v>045</v>
      </c>
      <c r="F1137" s="181">
        <f t="shared" si="541"/>
        <v>1272</v>
      </c>
      <c r="G1137" s="181" t="str">
        <f t="shared" si="541"/>
        <v>EQPT</v>
      </c>
      <c r="H1137" s="181">
        <f t="shared" si="541"/>
        <v>20</v>
      </c>
      <c r="I1137" s="181" t="str">
        <f t="shared" si="541"/>
        <v>Waukesha L7042 GL</v>
      </c>
      <c r="J1137" s="181">
        <f t="shared" si="541"/>
        <v>36.907470000000004</v>
      </c>
      <c r="K1137" s="181">
        <f t="shared" si="541"/>
        <v>-107.561244</v>
      </c>
      <c r="L1137" s="181" t="str">
        <f t="shared" si="541"/>
        <v>Middle Mesa Central Delivery Point</v>
      </c>
      <c r="M1137" s="181"/>
      <c r="N1137" s="181">
        <f t="shared" si="541"/>
        <v>6.7055997848510698</v>
      </c>
      <c r="O1137" s="181">
        <f t="shared" si="541"/>
        <v>644.82000732421898</v>
      </c>
      <c r="P1137" s="181">
        <f t="shared" si="541"/>
        <v>46.939201354980497</v>
      </c>
      <c r="Q1137" s="181">
        <f t="shared" si="541"/>
        <v>0.31089600000000001</v>
      </c>
      <c r="R1137" s="181" t="str">
        <f t="shared" si="541"/>
        <v>Vertical</v>
      </c>
      <c r="S1137" s="181">
        <f t="shared" si="541"/>
        <v>0</v>
      </c>
      <c r="T1137" s="181">
        <f t="shared" si="541"/>
        <v>2015.39245605469</v>
      </c>
      <c r="U1137" s="181" t="str">
        <f t="shared" si="541"/>
        <v>1389</v>
      </c>
      <c r="V1137" s="181" t="str">
        <f t="shared" si="541"/>
        <v>20200254</v>
      </c>
      <c r="W1137" s="360">
        <f t="shared" si="541"/>
        <v>19.2</v>
      </c>
      <c r="X1137" s="355">
        <f t="shared" si="541"/>
        <v>12.8</v>
      </c>
      <c r="Y1137" s="355">
        <f t="shared" si="541"/>
        <v>33.700000000000003</v>
      </c>
      <c r="Z1137" s="355">
        <f t="shared" si="541"/>
        <v>0</v>
      </c>
      <c r="AA1137" s="361">
        <f t="shared" si="541"/>
        <v>0.5</v>
      </c>
      <c r="AB1137" s="182"/>
    </row>
    <row r="1138" spans="1:28" s="75" customFormat="1" ht="26.4">
      <c r="A1138" s="181" t="str">
        <f t="shared" si="495"/>
        <v>NMED</v>
      </c>
      <c r="B1138" s="366" t="str">
        <f t="shared" si="487"/>
        <v>35</v>
      </c>
      <c r="C1138" s="181" t="str">
        <f t="shared" si="496"/>
        <v>3504502</v>
      </c>
      <c r="D1138" s="181" t="str">
        <f>VLOOKUP(C1138,fips_xref!$A$5:$B$16,2,FALSE)</f>
        <v>San Juan_NonTribal</v>
      </c>
      <c r="E1138" s="181" t="str">
        <f t="shared" ref="E1138:AA1138" si="542">E498</f>
        <v>045</v>
      </c>
      <c r="F1138" s="181">
        <f t="shared" si="542"/>
        <v>1272</v>
      </c>
      <c r="G1138" s="181" t="str">
        <f t="shared" si="542"/>
        <v>EQPT</v>
      </c>
      <c r="H1138" s="181">
        <f t="shared" si="542"/>
        <v>25</v>
      </c>
      <c r="I1138" s="181" t="str">
        <f t="shared" si="542"/>
        <v>Triethylene Glycol Dehydrator Reboiler</v>
      </c>
      <c r="J1138" s="181">
        <f t="shared" si="542"/>
        <v>36.907778</v>
      </c>
      <c r="K1138" s="181">
        <f t="shared" si="542"/>
        <v>-107.561944</v>
      </c>
      <c r="L1138" s="181" t="str">
        <f t="shared" si="542"/>
        <v>Middle Mesa Central Delivery Point</v>
      </c>
      <c r="M1138" s="181"/>
      <c r="N1138" s="181">
        <f t="shared" si="542"/>
        <v>7.6199998855590803</v>
      </c>
      <c r="O1138" s="181">
        <f t="shared" si="542"/>
        <v>588.71002197265602</v>
      </c>
      <c r="P1138" s="181">
        <f t="shared" si="542"/>
        <v>1.85927999019623</v>
      </c>
      <c r="Q1138" s="181">
        <f t="shared" si="542"/>
        <v>0.25298399999999999</v>
      </c>
      <c r="R1138" s="181" t="str">
        <f t="shared" si="542"/>
        <v>Vertical</v>
      </c>
      <c r="S1138" s="181">
        <f t="shared" si="542"/>
        <v>0</v>
      </c>
      <c r="T1138" s="181">
        <f t="shared" si="542"/>
        <v>2016.47180175781</v>
      </c>
      <c r="U1138" s="181" t="str">
        <f t="shared" si="542"/>
        <v>1389</v>
      </c>
      <c r="V1138" s="181" t="str">
        <f t="shared" si="542"/>
        <v>31000228</v>
      </c>
      <c r="W1138" s="360">
        <f t="shared" si="542"/>
        <v>0.2</v>
      </c>
      <c r="X1138" s="355">
        <f t="shared" si="542"/>
        <v>0</v>
      </c>
      <c r="Y1138" s="355">
        <f t="shared" si="542"/>
        <v>0.1</v>
      </c>
      <c r="Z1138" s="355">
        <f t="shared" si="542"/>
        <v>0</v>
      </c>
      <c r="AA1138" s="361">
        <f t="shared" si="542"/>
        <v>0</v>
      </c>
      <c r="AB1138" s="182"/>
    </row>
    <row r="1139" spans="1:28" s="75" customFormat="1">
      <c r="A1139" s="181" t="str">
        <f t="shared" si="495"/>
        <v>NMED</v>
      </c>
      <c r="B1139" s="366" t="str">
        <f t="shared" si="487"/>
        <v>35</v>
      </c>
      <c r="C1139" s="181" t="str">
        <f t="shared" si="496"/>
        <v>3504502</v>
      </c>
      <c r="D1139" s="181" t="str">
        <f>VLOOKUP(C1139,fips_xref!$A$5:$B$16,2,FALSE)</f>
        <v>San Juan_NonTribal</v>
      </c>
      <c r="E1139" s="181" t="str">
        <f t="shared" ref="E1139:AA1139" si="543">E499</f>
        <v>045</v>
      </c>
      <c r="F1139" s="181">
        <f t="shared" si="543"/>
        <v>1272</v>
      </c>
      <c r="G1139" s="181" t="str">
        <f t="shared" si="543"/>
        <v>EQPT</v>
      </c>
      <c r="H1139" s="181">
        <f t="shared" si="543"/>
        <v>31</v>
      </c>
      <c r="I1139" s="181" t="str">
        <f t="shared" si="543"/>
        <v>Waukesha L7042 GL</v>
      </c>
      <c r="J1139" s="181">
        <f t="shared" si="543"/>
        <v>36.907470000000004</v>
      </c>
      <c r="K1139" s="181">
        <f t="shared" si="543"/>
        <v>-107.561244</v>
      </c>
      <c r="L1139" s="181" t="str">
        <f t="shared" si="543"/>
        <v>Middle Mesa Central Delivery Point</v>
      </c>
      <c r="M1139" s="181"/>
      <c r="N1139" s="181">
        <f t="shared" si="543"/>
        <v>6.7055997848510698</v>
      </c>
      <c r="O1139" s="181">
        <f t="shared" si="543"/>
        <v>644.82000732421898</v>
      </c>
      <c r="P1139" s="181">
        <f t="shared" si="543"/>
        <v>46.939201354980497</v>
      </c>
      <c r="Q1139" s="181">
        <f t="shared" si="543"/>
        <v>0.31089600000000001</v>
      </c>
      <c r="R1139" s="181" t="str">
        <f t="shared" si="543"/>
        <v>Vertical</v>
      </c>
      <c r="S1139" s="181">
        <f t="shared" si="543"/>
        <v>0</v>
      </c>
      <c r="T1139" s="181">
        <f t="shared" si="543"/>
        <v>2015.39245605469</v>
      </c>
      <c r="U1139" s="181" t="str">
        <f t="shared" si="543"/>
        <v>1389</v>
      </c>
      <c r="V1139" s="181" t="str">
        <f t="shared" si="543"/>
        <v>20200254</v>
      </c>
      <c r="W1139" s="360">
        <f t="shared" si="543"/>
        <v>19.3</v>
      </c>
      <c r="X1139" s="355">
        <f t="shared" si="543"/>
        <v>4.5</v>
      </c>
      <c r="Y1139" s="355">
        <f t="shared" si="543"/>
        <v>2.4</v>
      </c>
      <c r="Z1139" s="355">
        <f t="shared" si="543"/>
        <v>0</v>
      </c>
      <c r="AA1139" s="361">
        <f t="shared" si="543"/>
        <v>0.5</v>
      </c>
      <c r="AB1139" s="182"/>
    </row>
    <row r="1140" spans="1:28" s="75" customFormat="1">
      <c r="A1140" s="181" t="str">
        <f t="shared" si="495"/>
        <v>NMED</v>
      </c>
      <c r="B1140" s="366" t="str">
        <f t="shared" si="487"/>
        <v>35</v>
      </c>
      <c r="C1140" s="181" t="str">
        <f t="shared" si="496"/>
        <v>3504502</v>
      </c>
      <c r="D1140" s="181" t="str">
        <f>VLOOKUP(C1140,fips_xref!$A$5:$B$16,2,FALSE)</f>
        <v>San Juan_NonTribal</v>
      </c>
      <c r="E1140" s="181" t="str">
        <f t="shared" ref="E1140:AA1140" si="544">E500</f>
        <v>045</v>
      </c>
      <c r="F1140" s="181">
        <f t="shared" si="544"/>
        <v>1272</v>
      </c>
      <c r="G1140" s="181" t="str">
        <f t="shared" si="544"/>
        <v>EQPT</v>
      </c>
      <c r="H1140" s="181">
        <f t="shared" si="544"/>
        <v>32</v>
      </c>
      <c r="I1140" s="181" t="str">
        <f t="shared" si="544"/>
        <v>Waukesha L7042 GL</v>
      </c>
      <c r="J1140" s="181">
        <f t="shared" si="544"/>
        <v>36.907470000000004</v>
      </c>
      <c r="K1140" s="181">
        <f t="shared" si="544"/>
        <v>-107.561244</v>
      </c>
      <c r="L1140" s="181" t="str">
        <f t="shared" si="544"/>
        <v>Middle Mesa Central Delivery Point</v>
      </c>
      <c r="M1140" s="181"/>
      <c r="N1140" s="181">
        <f t="shared" si="544"/>
        <v>6.7055997848510698</v>
      </c>
      <c r="O1140" s="181">
        <f t="shared" si="544"/>
        <v>644.82000732421898</v>
      </c>
      <c r="P1140" s="181">
        <f t="shared" si="544"/>
        <v>46.939201354980497</v>
      </c>
      <c r="Q1140" s="181">
        <f t="shared" si="544"/>
        <v>0.31089600000000001</v>
      </c>
      <c r="R1140" s="181" t="str">
        <f t="shared" si="544"/>
        <v>Vertical</v>
      </c>
      <c r="S1140" s="181">
        <f t="shared" si="544"/>
        <v>0</v>
      </c>
      <c r="T1140" s="181">
        <f t="shared" si="544"/>
        <v>2015.39245605469</v>
      </c>
      <c r="U1140" s="181" t="str">
        <f t="shared" si="544"/>
        <v>1389</v>
      </c>
      <c r="V1140" s="181" t="str">
        <f t="shared" si="544"/>
        <v>20200254</v>
      </c>
      <c r="W1140" s="360">
        <f t="shared" si="544"/>
        <v>0.4</v>
      </c>
      <c r="X1140" s="355">
        <f t="shared" si="544"/>
        <v>0.3</v>
      </c>
      <c r="Y1140" s="355">
        <f t="shared" si="544"/>
        <v>0.8</v>
      </c>
      <c r="Z1140" s="355">
        <f t="shared" si="544"/>
        <v>0</v>
      </c>
      <c r="AA1140" s="361">
        <f t="shared" si="544"/>
        <v>0</v>
      </c>
      <c r="AB1140" s="182"/>
    </row>
    <row r="1141" spans="1:28" s="75" customFormat="1">
      <c r="A1141" s="181" t="str">
        <f t="shared" si="495"/>
        <v>NMED</v>
      </c>
      <c r="B1141" s="366" t="str">
        <f t="shared" si="487"/>
        <v>35</v>
      </c>
      <c r="C1141" s="181" t="str">
        <f t="shared" si="496"/>
        <v>3504502</v>
      </c>
      <c r="D1141" s="181" t="str">
        <f>VLOOKUP(C1141,fips_xref!$A$5:$B$16,2,FALSE)</f>
        <v>San Juan_NonTribal</v>
      </c>
      <c r="E1141" s="181" t="str">
        <f t="shared" ref="E1141:AA1141" si="545">E501</f>
        <v>045</v>
      </c>
      <c r="F1141" s="181">
        <f t="shared" si="545"/>
        <v>1272</v>
      </c>
      <c r="G1141" s="181" t="str">
        <f t="shared" si="545"/>
        <v>EQPT</v>
      </c>
      <c r="H1141" s="181">
        <f t="shared" si="545"/>
        <v>33</v>
      </c>
      <c r="I1141" s="181" t="str">
        <f t="shared" si="545"/>
        <v>Waukesha L7042 GL</v>
      </c>
      <c r="J1141" s="181">
        <f t="shared" si="545"/>
        <v>36.907470000000004</v>
      </c>
      <c r="K1141" s="181">
        <f t="shared" si="545"/>
        <v>-107.561244</v>
      </c>
      <c r="L1141" s="181" t="str">
        <f t="shared" si="545"/>
        <v>Middle Mesa Central Delivery Point</v>
      </c>
      <c r="M1141" s="181"/>
      <c r="N1141" s="181">
        <f t="shared" si="545"/>
        <v>6.7055997848510698</v>
      </c>
      <c r="O1141" s="181">
        <f t="shared" si="545"/>
        <v>644.82000732421898</v>
      </c>
      <c r="P1141" s="181">
        <f t="shared" si="545"/>
        <v>46.939201354980497</v>
      </c>
      <c r="Q1141" s="181">
        <f t="shared" si="545"/>
        <v>0.31089600000000001</v>
      </c>
      <c r="R1141" s="181" t="str">
        <f t="shared" si="545"/>
        <v>Vertical</v>
      </c>
      <c r="S1141" s="181">
        <f t="shared" si="545"/>
        <v>0</v>
      </c>
      <c r="T1141" s="181">
        <f t="shared" si="545"/>
        <v>2015.39245605469</v>
      </c>
      <c r="U1141" s="181" t="str">
        <f t="shared" si="545"/>
        <v>1389</v>
      </c>
      <c r="V1141" s="181" t="str">
        <f t="shared" si="545"/>
        <v>20200254</v>
      </c>
      <c r="W1141" s="360">
        <f t="shared" si="545"/>
        <v>10</v>
      </c>
      <c r="X1141" s="355">
        <f t="shared" si="545"/>
        <v>6.7</v>
      </c>
      <c r="Y1141" s="355">
        <f t="shared" si="545"/>
        <v>17.5</v>
      </c>
      <c r="Z1141" s="355">
        <f t="shared" si="545"/>
        <v>0</v>
      </c>
      <c r="AA1141" s="361">
        <f t="shared" si="545"/>
        <v>0.3</v>
      </c>
      <c r="AB1141" s="182"/>
    </row>
    <row r="1142" spans="1:28" s="75" customFormat="1">
      <c r="A1142" s="181" t="str">
        <f t="shared" si="495"/>
        <v>NMED</v>
      </c>
      <c r="B1142" s="366" t="str">
        <f t="shared" si="487"/>
        <v>35</v>
      </c>
      <c r="C1142" s="181" t="str">
        <f t="shared" si="496"/>
        <v>3504502</v>
      </c>
      <c r="D1142" s="181" t="str">
        <f>VLOOKUP(C1142,fips_xref!$A$5:$B$16,2,FALSE)</f>
        <v>San Juan_NonTribal</v>
      </c>
      <c r="E1142" s="181" t="str">
        <f t="shared" ref="E1142:AA1142" si="546">E502</f>
        <v>045</v>
      </c>
      <c r="F1142" s="181">
        <f t="shared" si="546"/>
        <v>1272</v>
      </c>
      <c r="G1142" s="181" t="str">
        <f t="shared" si="546"/>
        <v>EQPT</v>
      </c>
      <c r="H1142" s="181">
        <f t="shared" si="546"/>
        <v>36</v>
      </c>
      <c r="I1142" s="181" t="str">
        <f t="shared" si="546"/>
        <v>Waukesha L7042 GL</v>
      </c>
      <c r="J1142" s="181">
        <f t="shared" si="546"/>
        <v>36.907470000000004</v>
      </c>
      <c r="K1142" s="181">
        <f t="shared" si="546"/>
        <v>-107.561244</v>
      </c>
      <c r="L1142" s="181" t="str">
        <f t="shared" si="546"/>
        <v>Middle Mesa Central Delivery Point</v>
      </c>
      <c r="M1142" s="181"/>
      <c r="N1142" s="181">
        <f t="shared" si="546"/>
        <v>6.7055997848510698</v>
      </c>
      <c r="O1142" s="181">
        <f t="shared" si="546"/>
        <v>644.82000732421898</v>
      </c>
      <c r="P1142" s="181">
        <f t="shared" si="546"/>
        <v>46.939201354980497</v>
      </c>
      <c r="Q1142" s="181">
        <f t="shared" si="546"/>
        <v>0.31089600000000001</v>
      </c>
      <c r="R1142" s="181" t="str">
        <f t="shared" si="546"/>
        <v>Vertical</v>
      </c>
      <c r="S1142" s="181">
        <f t="shared" si="546"/>
        <v>0</v>
      </c>
      <c r="T1142" s="181">
        <f t="shared" si="546"/>
        <v>2015.39245605469</v>
      </c>
      <c r="U1142" s="181" t="str">
        <f t="shared" si="546"/>
        <v>1389</v>
      </c>
      <c r="V1142" s="181" t="str">
        <f t="shared" si="546"/>
        <v>20200254</v>
      </c>
      <c r="W1142" s="360">
        <f t="shared" si="546"/>
        <v>19.600000000000001</v>
      </c>
      <c r="X1142" s="355">
        <f t="shared" si="546"/>
        <v>13.1</v>
      </c>
      <c r="Y1142" s="355">
        <f t="shared" si="546"/>
        <v>34.4</v>
      </c>
      <c r="Z1142" s="355">
        <f t="shared" si="546"/>
        <v>0</v>
      </c>
      <c r="AA1142" s="361">
        <f t="shared" si="546"/>
        <v>0.5</v>
      </c>
      <c r="AB1142" s="182"/>
    </row>
    <row r="1143" spans="1:28" s="75" customFormat="1">
      <c r="A1143" s="181" t="str">
        <f t="shared" si="495"/>
        <v>NMED</v>
      </c>
      <c r="B1143" s="366" t="str">
        <f t="shared" si="487"/>
        <v>35</v>
      </c>
      <c r="C1143" s="181" t="str">
        <f t="shared" si="496"/>
        <v>3504502</v>
      </c>
      <c r="D1143" s="181" t="str">
        <f>VLOOKUP(C1143,fips_xref!$A$5:$B$16,2,FALSE)</f>
        <v>San Juan_NonTribal</v>
      </c>
      <c r="E1143" s="181" t="str">
        <f t="shared" ref="E1143:AA1143" si="547">E503</f>
        <v>045</v>
      </c>
      <c r="F1143" s="181">
        <f t="shared" si="547"/>
        <v>1272</v>
      </c>
      <c r="G1143" s="181" t="str">
        <f t="shared" si="547"/>
        <v>EQPT</v>
      </c>
      <c r="H1143" s="181">
        <f t="shared" si="547"/>
        <v>55</v>
      </c>
      <c r="I1143" s="181" t="str">
        <f t="shared" si="547"/>
        <v>Waukesha L7042 GL</v>
      </c>
      <c r="J1143" s="181">
        <f t="shared" si="547"/>
        <v>36.907470000000004</v>
      </c>
      <c r="K1143" s="181">
        <f t="shared" si="547"/>
        <v>-107.561244</v>
      </c>
      <c r="L1143" s="181" t="str">
        <f t="shared" si="547"/>
        <v>Middle Mesa Central Delivery Point</v>
      </c>
      <c r="M1143" s="181"/>
      <c r="N1143" s="181">
        <f t="shared" si="547"/>
        <v>6.7055997848510698</v>
      </c>
      <c r="O1143" s="181">
        <f t="shared" si="547"/>
        <v>644.82000732421898</v>
      </c>
      <c r="P1143" s="181">
        <f t="shared" si="547"/>
        <v>46.939201354980497</v>
      </c>
      <c r="Q1143" s="181">
        <f t="shared" si="547"/>
        <v>0.31089600000000001</v>
      </c>
      <c r="R1143" s="181" t="str">
        <f t="shared" si="547"/>
        <v>Vertical</v>
      </c>
      <c r="S1143" s="181">
        <f t="shared" si="547"/>
        <v>0</v>
      </c>
      <c r="T1143" s="181">
        <f t="shared" si="547"/>
        <v>2015.39245605469</v>
      </c>
      <c r="U1143" s="181" t="str">
        <f t="shared" si="547"/>
        <v>1389</v>
      </c>
      <c r="V1143" s="181" t="str">
        <f t="shared" si="547"/>
        <v>20200254</v>
      </c>
      <c r="W1143" s="360">
        <f t="shared" si="547"/>
        <v>3.3</v>
      </c>
      <c r="X1143" s="355">
        <f t="shared" si="547"/>
        <v>2.2000000000000002</v>
      </c>
      <c r="Y1143" s="355">
        <f t="shared" si="547"/>
        <v>5.8</v>
      </c>
      <c r="Z1143" s="355">
        <f t="shared" si="547"/>
        <v>0</v>
      </c>
      <c r="AA1143" s="361">
        <f t="shared" si="547"/>
        <v>0.1</v>
      </c>
      <c r="AB1143" s="182"/>
    </row>
    <row r="1144" spans="1:28" s="75" customFormat="1">
      <c r="A1144" s="181" t="str">
        <f t="shared" si="495"/>
        <v>NMED</v>
      </c>
      <c r="B1144" s="366" t="str">
        <f t="shared" si="487"/>
        <v>35</v>
      </c>
      <c r="C1144" s="181" t="str">
        <f t="shared" si="496"/>
        <v>3504502</v>
      </c>
      <c r="D1144" s="181" t="str">
        <f>VLOOKUP(C1144,fips_xref!$A$5:$B$16,2,FALSE)</f>
        <v>San Juan_NonTribal</v>
      </c>
      <c r="E1144" s="181" t="str">
        <f t="shared" ref="E1144:AA1144" si="548">E504</f>
        <v>045</v>
      </c>
      <c r="F1144" s="181">
        <f t="shared" si="548"/>
        <v>1272</v>
      </c>
      <c r="G1144" s="181" t="str">
        <f t="shared" si="548"/>
        <v>EQPT</v>
      </c>
      <c r="H1144" s="181">
        <f t="shared" si="548"/>
        <v>56</v>
      </c>
      <c r="I1144" s="181" t="str">
        <f t="shared" si="548"/>
        <v>Waukesha L7042 GL</v>
      </c>
      <c r="J1144" s="181">
        <f t="shared" si="548"/>
        <v>36.907470000000004</v>
      </c>
      <c r="K1144" s="181">
        <f t="shared" si="548"/>
        <v>-107.561244</v>
      </c>
      <c r="L1144" s="181" t="str">
        <f t="shared" si="548"/>
        <v>Middle Mesa Central Delivery Point</v>
      </c>
      <c r="M1144" s="181"/>
      <c r="N1144" s="181">
        <f t="shared" si="548"/>
        <v>6.7055997848510698</v>
      </c>
      <c r="O1144" s="181">
        <f t="shared" si="548"/>
        <v>644.82000732421898</v>
      </c>
      <c r="P1144" s="181">
        <f t="shared" si="548"/>
        <v>46.939201354980497</v>
      </c>
      <c r="Q1144" s="181">
        <f t="shared" si="548"/>
        <v>0.31089600000000001</v>
      </c>
      <c r="R1144" s="181" t="str">
        <f t="shared" si="548"/>
        <v>Vertical</v>
      </c>
      <c r="S1144" s="181">
        <f t="shared" si="548"/>
        <v>0</v>
      </c>
      <c r="T1144" s="181">
        <f t="shared" si="548"/>
        <v>2015.39245605469</v>
      </c>
      <c r="U1144" s="181" t="str">
        <f t="shared" si="548"/>
        <v>1389</v>
      </c>
      <c r="V1144" s="181" t="str">
        <f t="shared" si="548"/>
        <v>20200254</v>
      </c>
      <c r="W1144" s="360">
        <f t="shared" si="548"/>
        <v>7</v>
      </c>
      <c r="X1144" s="355">
        <f t="shared" si="548"/>
        <v>4.5999999999999996</v>
      </c>
      <c r="Y1144" s="355">
        <f t="shared" si="548"/>
        <v>12.2</v>
      </c>
      <c r="Z1144" s="355">
        <f t="shared" si="548"/>
        <v>0</v>
      </c>
      <c r="AA1144" s="361">
        <f t="shared" si="548"/>
        <v>0.2</v>
      </c>
      <c r="AB1144" s="182"/>
    </row>
    <row r="1145" spans="1:28" s="75" customFormat="1" ht="26.4">
      <c r="A1145" s="181" t="str">
        <f t="shared" si="495"/>
        <v>NMED</v>
      </c>
      <c r="B1145" s="366" t="str">
        <f t="shared" si="487"/>
        <v>35</v>
      </c>
      <c r="C1145" s="181" t="str">
        <f t="shared" si="496"/>
        <v>3504502</v>
      </c>
      <c r="D1145" s="181" t="str">
        <f>VLOOKUP(C1145,fips_xref!$A$5:$B$16,2,FALSE)</f>
        <v>San Juan_NonTribal</v>
      </c>
      <c r="E1145" s="181" t="str">
        <f t="shared" ref="E1145:AA1145" si="549">E505</f>
        <v>045</v>
      </c>
      <c r="F1145" s="181">
        <f t="shared" si="549"/>
        <v>1272</v>
      </c>
      <c r="G1145" s="181" t="str">
        <f t="shared" si="549"/>
        <v>EQPT</v>
      </c>
      <c r="H1145" s="181">
        <f t="shared" si="549"/>
        <v>63</v>
      </c>
      <c r="I1145" s="181" t="str">
        <f t="shared" si="549"/>
        <v>Triethylene Glycol Dehydrator Reboiler</v>
      </c>
      <c r="J1145" s="181">
        <f t="shared" si="549"/>
        <v>36.907470000000004</v>
      </c>
      <c r="K1145" s="181">
        <f t="shared" si="549"/>
        <v>-107.561244</v>
      </c>
      <c r="L1145" s="181" t="str">
        <f t="shared" si="549"/>
        <v>Middle Mesa Central Delivery Point</v>
      </c>
      <c r="M1145" s="181"/>
      <c r="N1145" s="181">
        <f t="shared" si="549"/>
        <v>7.6199998855590803</v>
      </c>
      <c r="O1145" s="181">
        <f t="shared" si="549"/>
        <v>588.71002197265602</v>
      </c>
      <c r="P1145" s="181">
        <f t="shared" si="549"/>
        <v>1.85927999019623</v>
      </c>
      <c r="Q1145" s="181">
        <f t="shared" si="549"/>
        <v>0.25298399999999999</v>
      </c>
      <c r="R1145" s="181" t="str">
        <f t="shared" si="549"/>
        <v>Vertical</v>
      </c>
      <c r="S1145" s="181">
        <f t="shared" si="549"/>
        <v>0</v>
      </c>
      <c r="T1145" s="181">
        <f t="shared" si="549"/>
        <v>2015.39245605469</v>
      </c>
      <c r="U1145" s="181" t="str">
        <f t="shared" si="549"/>
        <v>1389</v>
      </c>
      <c r="V1145" s="181" t="str">
        <f t="shared" si="549"/>
        <v>31000227</v>
      </c>
      <c r="W1145" s="360">
        <f t="shared" si="549"/>
        <v>0.2</v>
      </c>
      <c r="X1145" s="355">
        <f t="shared" si="549"/>
        <v>0</v>
      </c>
      <c r="Y1145" s="355">
        <f t="shared" si="549"/>
        <v>0.1</v>
      </c>
      <c r="Z1145" s="355">
        <f t="shared" si="549"/>
        <v>0</v>
      </c>
      <c r="AA1145" s="361">
        <f t="shared" si="549"/>
        <v>0</v>
      </c>
      <c r="AB1145" s="182"/>
    </row>
    <row r="1146" spans="1:28" s="75" customFormat="1" ht="26.4">
      <c r="A1146" s="181" t="str">
        <f t="shared" si="495"/>
        <v>NMED</v>
      </c>
      <c r="B1146" s="366" t="str">
        <f t="shared" si="487"/>
        <v>35</v>
      </c>
      <c r="C1146" s="181" t="str">
        <f t="shared" si="496"/>
        <v>3504502</v>
      </c>
      <c r="D1146" s="181" t="str">
        <f>VLOOKUP(C1146,fips_xref!$A$5:$B$16,2,FALSE)</f>
        <v>San Juan_NonTribal</v>
      </c>
      <c r="E1146" s="181" t="str">
        <f t="shared" ref="E1146:AA1146" si="550">E506</f>
        <v>045</v>
      </c>
      <c r="F1146" s="181">
        <f t="shared" si="550"/>
        <v>1272</v>
      </c>
      <c r="G1146" s="181" t="str">
        <f t="shared" si="550"/>
        <v>EQPT</v>
      </c>
      <c r="H1146" s="181">
        <f t="shared" si="550"/>
        <v>64</v>
      </c>
      <c r="I1146" s="181" t="str">
        <f t="shared" si="550"/>
        <v>Triethylene Glycol Dehydrator Still Vent</v>
      </c>
      <c r="J1146" s="181">
        <f t="shared" si="550"/>
        <v>36.907470000000004</v>
      </c>
      <c r="K1146" s="181">
        <f t="shared" si="550"/>
        <v>-107.561244</v>
      </c>
      <c r="L1146" s="181" t="str">
        <f t="shared" si="550"/>
        <v>Middle Mesa Central Delivery Point</v>
      </c>
      <c r="M1146" s="181"/>
      <c r="N1146" s="181">
        <f t="shared" si="550"/>
        <v>0</v>
      </c>
      <c r="O1146" s="181">
        <f t="shared" si="550"/>
        <v>0</v>
      </c>
      <c r="P1146" s="181">
        <f t="shared" si="550"/>
        <v>0</v>
      </c>
      <c r="Q1146" s="181">
        <f t="shared" si="550"/>
        <v>0</v>
      </c>
      <c r="R1146" s="181">
        <f t="shared" si="550"/>
        <v>0</v>
      </c>
      <c r="S1146" s="181">
        <f t="shared" si="550"/>
        <v>0</v>
      </c>
      <c r="T1146" s="181">
        <f t="shared" si="550"/>
        <v>2015.39245605469</v>
      </c>
      <c r="U1146" s="181" t="str">
        <f t="shared" si="550"/>
        <v>1389</v>
      </c>
      <c r="V1146" s="181" t="str">
        <f t="shared" si="550"/>
        <v>31000227</v>
      </c>
      <c r="W1146" s="360">
        <f t="shared" si="550"/>
        <v>0</v>
      </c>
      <c r="X1146" s="355">
        <f t="shared" si="550"/>
        <v>4.7</v>
      </c>
      <c r="Y1146" s="355">
        <f t="shared" si="550"/>
        <v>0</v>
      </c>
      <c r="Z1146" s="355">
        <f t="shared" si="550"/>
        <v>0</v>
      </c>
      <c r="AA1146" s="361">
        <f t="shared" si="550"/>
        <v>0</v>
      </c>
      <c r="AB1146" s="182"/>
    </row>
    <row r="1147" spans="1:28" s="75" customFormat="1" ht="26.4">
      <c r="A1147" s="181" t="str">
        <f t="shared" si="495"/>
        <v>NMED</v>
      </c>
      <c r="B1147" s="366" t="str">
        <f t="shared" si="487"/>
        <v>35</v>
      </c>
      <c r="C1147" s="181" t="str">
        <f t="shared" si="496"/>
        <v>3504502</v>
      </c>
      <c r="D1147" s="181" t="str">
        <f>VLOOKUP(C1147,fips_xref!$A$5:$B$16,2,FALSE)</f>
        <v>San Juan_NonTribal</v>
      </c>
      <c r="E1147" s="181" t="str">
        <f t="shared" ref="E1147:AA1147" si="551">E507</f>
        <v>045</v>
      </c>
      <c r="F1147" s="181">
        <f t="shared" si="551"/>
        <v>1272</v>
      </c>
      <c r="G1147" s="181" t="str">
        <f t="shared" si="551"/>
        <v>EQPT</v>
      </c>
      <c r="H1147" s="181">
        <f t="shared" si="551"/>
        <v>65</v>
      </c>
      <c r="I1147" s="181" t="str">
        <f t="shared" si="551"/>
        <v>Triethylene Glycol Dehydrator Still Vent</v>
      </c>
      <c r="J1147" s="181">
        <f t="shared" si="551"/>
        <v>36.907778</v>
      </c>
      <c r="K1147" s="181">
        <f t="shared" si="551"/>
        <v>-107.561944</v>
      </c>
      <c r="L1147" s="181" t="str">
        <f t="shared" si="551"/>
        <v>Middle Mesa Central Delivery Point</v>
      </c>
      <c r="M1147" s="181"/>
      <c r="N1147" s="181">
        <f t="shared" si="551"/>
        <v>3.6575999259948699</v>
      </c>
      <c r="O1147" s="181">
        <f t="shared" si="551"/>
        <v>373.14999389648398</v>
      </c>
      <c r="P1147" s="181">
        <f t="shared" si="551"/>
        <v>0.19202400743961301</v>
      </c>
      <c r="Q1147" s="181">
        <f t="shared" si="551"/>
        <v>0.25298399999999999</v>
      </c>
      <c r="R1147" s="181" t="str">
        <f t="shared" si="551"/>
        <v>Vertical</v>
      </c>
      <c r="S1147" s="181">
        <f t="shared" si="551"/>
        <v>0</v>
      </c>
      <c r="T1147" s="181">
        <f t="shared" si="551"/>
        <v>2016.47180175781</v>
      </c>
      <c r="U1147" s="181" t="str">
        <f t="shared" si="551"/>
        <v>1389</v>
      </c>
      <c r="V1147" s="181" t="str">
        <f t="shared" si="551"/>
        <v>31000228</v>
      </c>
      <c r="W1147" s="360">
        <f t="shared" si="551"/>
        <v>0</v>
      </c>
      <c r="X1147" s="355">
        <f t="shared" si="551"/>
        <v>4.7</v>
      </c>
      <c r="Y1147" s="355">
        <f t="shared" si="551"/>
        <v>0</v>
      </c>
      <c r="Z1147" s="355">
        <f t="shared" si="551"/>
        <v>0</v>
      </c>
      <c r="AA1147" s="361">
        <f t="shared" si="551"/>
        <v>0</v>
      </c>
      <c r="AB1147" s="182"/>
    </row>
    <row r="1148" spans="1:28" s="75" customFormat="1">
      <c r="A1148" s="181" t="str">
        <f t="shared" si="495"/>
        <v>NMED</v>
      </c>
      <c r="B1148" s="366" t="str">
        <f t="shared" si="487"/>
        <v>35</v>
      </c>
      <c r="C1148" s="181" t="str">
        <f t="shared" si="496"/>
        <v>3504502</v>
      </c>
      <c r="D1148" s="181" t="str">
        <f>VLOOKUP(C1148,fips_xref!$A$5:$B$16,2,FALSE)</f>
        <v>San Juan_NonTribal</v>
      </c>
      <c r="E1148" s="181" t="str">
        <f t="shared" ref="E1148:AA1148" si="552">E508</f>
        <v>045</v>
      </c>
      <c r="F1148" s="181">
        <f t="shared" si="552"/>
        <v>1272</v>
      </c>
      <c r="G1148" s="181" t="str">
        <f t="shared" si="552"/>
        <v>RPNT</v>
      </c>
      <c r="H1148" s="181">
        <f t="shared" si="552"/>
        <v>2</v>
      </c>
      <c r="I1148" s="181" t="str">
        <f t="shared" si="552"/>
        <v>Fugitives</v>
      </c>
      <c r="J1148" s="181">
        <f t="shared" si="552"/>
        <v>36.907778</v>
      </c>
      <c r="K1148" s="181">
        <f t="shared" si="552"/>
        <v>-107.561944</v>
      </c>
      <c r="L1148" s="181" t="str">
        <f t="shared" si="552"/>
        <v>Middle Mesa Central Delivery Point</v>
      </c>
      <c r="M1148" s="181"/>
      <c r="N1148" s="181">
        <f t="shared" si="552"/>
        <v>0</v>
      </c>
      <c r="O1148" s="181">
        <f t="shared" si="552"/>
        <v>0</v>
      </c>
      <c r="P1148" s="181">
        <f t="shared" si="552"/>
        <v>0</v>
      </c>
      <c r="Q1148" s="181">
        <f t="shared" si="552"/>
        <v>0</v>
      </c>
      <c r="R1148" s="181">
        <f t="shared" si="552"/>
        <v>0</v>
      </c>
      <c r="S1148" s="181">
        <f t="shared" si="552"/>
        <v>0</v>
      </c>
      <c r="T1148" s="181">
        <f t="shared" si="552"/>
        <v>2016.47180175781</v>
      </c>
      <c r="U1148" s="181" t="str">
        <f t="shared" si="552"/>
        <v>1389</v>
      </c>
      <c r="V1148" s="181" t="str">
        <f t="shared" si="552"/>
        <v>31000299</v>
      </c>
      <c r="W1148" s="360">
        <f t="shared" si="552"/>
        <v>0</v>
      </c>
      <c r="X1148" s="355">
        <f t="shared" si="552"/>
        <v>2.2999999999999998</v>
      </c>
      <c r="Y1148" s="355">
        <f t="shared" si="552"/>
        <v>0</v>
      </c>
      <c r="Z1148" s="355">
        <f t="shared" si="552"/>
        <v>0</v>
      </c>
      <c r="AA1148" s="361">
        <f t="shared" si="552"/>
        <v>0</v>
      </c>
      <c r="AB1148" s="182"/>
    </row>
    <row r="1149" spans="1:28" s="75" customFormat="1" ht="26.4">
      <c r="A1149" s="181" t="str">
        <f t="shared" si="495"/>
        <v>NMED</v>
      </c>
      <c r="B1149" s="366" t="str">
        <f t="shared" si="487"/>
        <v>35</v>
      </c>
      <c r="C1149" s="181" t="str">
        <f t="shared" si="496"/>
        <v>3504502</v>
      </c>
      <c r="D1149" s="181" t="str">
        <f>VLOOKUP(C1149,fips_xref!$A$5:$B$16,2,FALSE)</f>
        <v>San Juan_NonTribal</v>
      </c>
      <c r="E1149" s="181" t="str">
        <f t="shared" ref="E1149:AA1149" si="553">E509</f>
        <v>045</v>
      </c>
      <c r="F1149" s="181">
        <f t="shared" si="553"/>
        <v>1272</v>
      </c>
      <c r="G1149" s="181" t="str">
        <f t="shared" si="553"/>
        <v>RPNT</v>
      </c>
      <c r="H1149" s="181">
        <f t="shared" si="553"/>
        <v>3</v>
      </c>
      <c r="I1149" s="181" t="str">
        <f t="shared" si="553"/>
        <v>Compressor &amp; Associated Piping Blowdowns</v>
      </c>
      <c r="J1149" s="181">
        <f t="shared" si="553"/>
        <v>36.907778</v>
      </c>
      <c r="K1149" s="181">
        <f t="shared" si="553"/>
        <v>-107.561944</v>
      </c>
      <c r="L1149" s="181" t="str">
        <f t="shared" si="553"/>
        <v>Middle Mesa Central Delivery Point</v>
      </c>
      <c r="M1149" s="181"/>
      <c r="N1149" s="181">
        <f t="shared" si="553"/>
        <v>0</v>
      </c>
      <c r="O1149" s="181">
        <f t="shared" si="553"/>
        <v>0</v>
      </c>
      <c r="P1149" s="181">
        <f t="shared" si="553"/>
        <v>0</v>
      </c>
      <c r="Q1149" s="181">
        <f t="shared" si="553"/>
        <v>0</v>
      </c>
      <c r="R1149" s="181">
        <f t="shared" si="553"/>
        <v>0</v>
      </c>
      <c r="S1149" s="181">
        <f t="shared" si="553"/>
        <v>0</v>
      </c>
      <c r="T1149" s="181">
        <f t="shared" si="553"/>
        <v>2016.47180175781</v>
      </c>
      <c r="U1149" s="181" t="str">
        <f t="shared" si="553"/>
        <v>1389</v>
      </c>
      <c r="V1149" s="181" t="str">
        <f t="shared" si="553"/>
        <v>31000299</v>
      </c>
      <c r="W1149" s="360">
        <f t="shared" si="553"/>
        <v>0</v>
      </c>
      <c r="X1149" s="355">
        <f t="shared" si="553"/>
        <v>4.5999999999999996</v>
      </c>
      <c r="Y1149" s="355">
        <f t="shared" si="553"/>
        <v>0</v>
      </c>
      <c r="Z1149" s="355">
        <f t="shared" si="553"/>
        <v>0</v>
      </c>
      <c r="AA1149" s="361">
        <f t="shared" si="553"/>
        <v>0</v>
      </c>
      <c r="AB1149" s="182"/>
    </row>
    <row r="1150" spans="1:28" s="75" customFormat="1" ht="26.4">
      <c r="A1150" s="181" t="str">
        <f t="shared" si="495"/>
        <v>NMED</v>
      </c>
      <c r="B1150" s="366" t="str">
        <f t="shared" ref="B1150:B1213" si="554">LEFT(C1150,2)</f>
        <v>35</v>
      </c>
      <c r="C1150" s="181" t="str">
        <f t="shared" si="496"/>
        <v>3504502</v>
      </c>
      <c r="D1150" s="181" t="str">
        <f>VLOOKUP(C1150,fips_xref!$A$5:$B$16,2,FALSE)</f>
        <v>San Juan_NonTribal</v>
      </c>
      <c r="E1150" s="181" t="str">
        <f t="shared" ref="E1150:AA1150" si="555">E510</f>
        <v>045</v>
      </c>
      <c r="F1150" s="181">
        <f t="shared" si="555"/>
        <v>1273</v>
      </c>
      <c r="G1150" s="181" t="str">
        <f t="shared" si="555"/>
        <v>EQPT</v>
      </c>
      <c r="H1150" s="181">
        <f t="shared" si="555"/>
        <v>11</v>
      </c>
      <c r="I1150" s="181" t="str">
        <f t="shared" si="555"/>
        <v>Glycol Dehydrator Reboiler Enertek</v>
      </c>
      <c r="J1150" s="181">
        <f t="shared" si="555"/>
        <v>36.892515000000003</v>
      </c>
      <c r="K1150" s="181">
        <f t="shared" si="555"/>
        <v>-107.643225</v>
      </c>
      <c r="L1150" s="181" t="str">
        <f t="shared" si="555"/>
        <v>WFC - Pump Mesa Central Delivery Point</v>
      </c>
      <c r="M1150" s="181"/>
      <c r="N1150" s="181">
        <f t="shared" si="555"/>
        <v>5.7912001609802202</v>
      </c>
      <c r="O1150" s="181">
        <f t="shared" si="555"/>
        <v>588.71002197265602</v>
      </c>
      <c r="P1150" s="181">
        <f t="shared" si="555"/>
        <v>1.85927999019623</v>
      </c>
      <c r="Q1150" s="181">
        <f t="shared" si="555"/>
        <v>0.25298399999999999</v>
      </c>
      <c r="R1150" s="181" t="str">
        <f t="shared" si="555"/>
        <v>Vertical</v>
      </c>
      <c r="S1150" s="181">
        <f t="shared" si="555"/>
        <v>0</v>
      </c>
      <c r="T1150" s="181">
        <f t="shared" si="555"/>
        <v>2005.09289550781</v>
      </c>
      <c r="U1150" s="181" t="str">
        <f t="shared" si="555"/>
        <v>4922</v>
      </c>
      <c r="V1150" s="181" t="str">
        <f t="shared" si="555"/>
        <v>31000228</v>
      </c>
      <c r="W1150" s="360">
        <f t="shared" si="555"/>
        <v>0.2</v>
      </c>
      <c r="X1150" s="355">
        <f t="shared" si="555"/>
        <v>0</v>
      </c>
      <c r="Y1150" s="355">
        <f t="shared" si="555"/>
        <v>0.1</v>
      </c>
      <c r="Z1150" s="355">
        <f t="shared" si="555"/>
        <v>0</v>
      </c>
      <c r="AA1150" s="361">
        <f t="shared" si="555"/>
        <v>0</v>
      </c>
      <c r="AB1150" s="182"/>
    </row>
    <row r="1151" spans="1:28" s="75" customFormat="1" ht="26.4">
      <c r="A1151" s="181" t="str">
        <f t="shared" si="495"/>
        <v>NMED</v>
      </c>
      <c r="B1151" s="366" t="str">
        <f t="shared" si="554"/>
        <v>35</v>
      </c>
      <c r="C1151" s="181" t="str">
        <f t="shared" si="496"/>
        <v>3504502</v>
      </c>
      <c r="D1151" s="181" t="str">
        <f>VLOOKUP(C1151,fips_xref!$A$5:$B$16,2,FALSE)</f>
        <v>San Juan_NonTribal</v>
      </c>
      <c r="E1151" s="181" t="str">
        <f t="shared" ref="E1151:AA1151" si="556">E511</f>
        <v>045</v>
      </c>
      <c r="F1151" s="181">
        <f t="shared" si="556"/>
        <v>1273</v>
      </c>
      <c r="G1151" s="181" t="str">
        <f t="shared" si="556"/>
        <v>EQPT</v>
      </c>
      <c r="H1151" s="181">
        <f t="shared" si="556"/>
        <v>12</v>
      </c>
      <c r="I1151" s="181" t="str">
        <f t="shared" si="556"/>
        <v>Glycol Dehydrator Reboiler Enertek</v>
      </c>
      <c r="J1151" s="181">
        <f t="shared" si="556"/>
        <v>36.892515000000003</v>
      </c>
      <c r="K1151" s="181">
        <f t="shared" si="556"/>
        <v>-107.643225</v>
      </c>
      <c r="L1151" s="181" t="str">
        <f t="shared" si="556"/>
        <v>WFC - Pump Mesa Central Delivery Point</v>
      </c>
      <c r="M1151" s="181"/>
      <c r="N1151" s="181">
        <f t="shared" si="556"/>
        <v>5.7912001609802202</v>
      </c>
      <c r="O1151" s="181">
        <f t="shared" si="556"/>
        <v>588.71002197265602</v>
      </c>
      <c r="P1151" s="181">
        <f t="shared" si="556"/>
        <v>1.85927999019623</v>
      </c>
      <c r="Q1151" s="181">
        <f t="shared" si="556"/>
        <v>0.25298399999999999</v>
      </c>
      <c r="R1151" s="181" t="str">
        <f t="shared" si="556"/>
        <v>Vertical</v>
      </c>
      <c r="S1151" s="181">
        <f t="shared" si="556"/>
        <v>0</v>
      </c>
      <c r="T1151" s="181">
        <f t="shared" si="556"/>
        <v>2005.09289550781</v>
      </c>
      <c r="U1151" s="181" t="str">
        <f t="shared" si="556"/>
        <v>4922</v>
      </c>
      <c r="V1151" s="181" t="str">
        <f t="shared" si="556"/>
        <v>31000228</v>
      </c>
      <c r="W1151" s="360">
        <f t="shared" si="556"/>
        <v>0.2</v>
      </c>
      <c r="X1151" s="355">
        <f t="shared" si="556"/>
        <v>0</v>
      </c>
      <c r="Y1151" s="355">
        <f t="shared" si="556"/>
        <v>0.2</v>
      </c>
      <c r="Z1151" s="355">
        <f t="shared" si="556"/>
        <v>0</v>
      </c>
      <c r="AA1151" s="361">
        <f t="shared" si="556"/>
        <v>0.1</v>
      </c>
      <c r="AB1151" s="182"/>
    </row>
    <row r="1152" spans="1:28" s="75" customFormat="1" ht="26.4">
      <c r="A1152" s="181" t="str">
        <f t="shared" si="495"/>
        <v>NMED</v>
      </c>
      <c r="B1152" s="366" t="str">
        <f t="shared" si="554"/>
        <v>35</v>
      </c>
      <c r="C1152" s="181" t="str">
        <f t="shared" si="496"/>
        <v>3504502</v>
      </c>
      <c r="D1152" s="181" t="str">
        <f>VLOOKUP(C1152,fips_xref!$A$5:$B$16,2,FALSE)</f>
        <v>San Juan_NonTribal</v>
      </c>
      <c r="E1152" s="181" t="str">
        <f t="shared" ref="E1152:AA1152" si="557">E512</f>
        <v>045</v>
      </c>
      <c r="F1152" s="181">
        <f t="shared" si="557"/>
        <v>1273</v>
      </c>
      <c r="G1152" s="181" t="str">
        <f t="shared" si="557"/>
        <v>EQPT</v>
      </c>
      <c r="H1152" s="181">
        <f t="shared" si="557"/>
        <v>18</v>
      </c>
      <c r="I1152" s="181" t="str">
        <f t="shared" si="557"/>
        <v>Waukesha 7042GL</v>
      </c>
      <c r="J1152" s="181">
        <f t="shared" si="557"/>
        <v>36.892515000000003</v>
      </c>
      <c r="K1152" s="181">
        <f t="shared" si="557"/>
        <v>-107.643225</v>
      </c>
      <c r="L1152" s="181" t="str">
        <f t="shared" si="557"/>
        <v>WFC - Pump Mesa Central Delivery Point</v>
      </c>
      <c r="M1152" s="181"/>
      <c r="N1152" s="181">
        <f t="shared" si="557"/>
        <v>6.7055997848510698</v>
      </c>
      <c r="O1152" s="181">
        <f t="shared" si="557"/>
        <v>700.92999267578102</v>
      </c>
      <c r="P1152" s="181">
        <f t="shared" si="557"/>
        <v>49.682399749755902</v>
      </c>
      <c r="Q1152" s="181">
        <f t="shared" si="557"/>
        <v>0.30480000000000002</v>
      </c>
      <c r="R1152" s="181" t="str">
        <f t="shared" si="557"/>
        <v>Vertical</v>
      </c>
      <c r="S1152" s="181">
        <f t="shared" si="557"/>
        <v>0</v>
      </c>
      <c r="T1152" s="181">
        <f t="shared" si="557"/>
        <v>2005.09289550781</v>
      </c>
      <c r="U1152" s="181" t="str">
        <f t="shared" si="557"/>
        <v>4922</v>
      </c>
      <c r="V1152" s="181" t="str">
        <f t="shared" si="557"/>
        <v>20200254</v>
      </c>
      <c r="W1152" s="360">
        <f t="shared" si="557"/>
        <v>19.399999999999999</v>
      </c>
      <c r="X1152" s="355">
        <f t="shared" si="557"/>
        <v>12.9</v>
      </c>
      <c r="Y1152" s="355">
        <f t="shared" si="557"/>
        <v>34.4</v>
      </c>
      <c r="Z1152" s="355">
        <f t="shared" si="557"/>
        <v>0</v>
      </c>
      <c r="AA1152" s="361">
        <f t="shared" si="557"/>
        <v>0.5</v>
      </c>
      <c r="AB1152" s="182"/>
    </row>
    <row r="1153" spans="1:28" s="75" customFormat="1" ht="26.4">
      <c r="A1153" s="181" t="str">
        <f t="shared" si="495"/>
        <v>NMED</v>
      </c>
      <c r="B1153" s="366" t="str">
        <f t="shared" si="554"/>
        <v>35</v>
      </c>
      <c r="C1153" s="181" t="str">
        <f t="shared" si="496"/>
        <v>3504502</v>
      </c>
      <c r="D1153" s="181" t="str">
        <f>VLOOKUP(C1153,fips_xref!$A$5:$B$16,2,FALSE)</f>
        <v>San Juan_NonTribal</v>
      </c>
      <c r="E1153" s="181" t="str">
        <f t="shared" ref="E1153:AA1153" si="558">E513</f>
        <v>045</v>
      </c>
      <c r="F1153" s="181">
        <f t="shared" si="558"/>
        <v>1273</v>
      </c>
      <c r="G1153" s="181" t="str">
        <f t="shared" si="558"/>
        <v>EQPT</v>
      </c>
      <c r="H1153" s="181">
        <f t="shared" si="558"/>
        <v>20</v>
      </c>
      <c r="I1153" s="181" t="str">
        <f t="shared" si="558"/>
        <v>Waukesha 7042GL</v>
      </c>
      <c r="J1153" s="181">
        <f t="shared" si="558"/>
        <v>36.892515000000003</v>
      </c>
      <c r="K1153" s="181">
        <f t="shared" si="558"/>
        <v>-107.643225</v>
      </c>
      <c r="L1153" s="181" t="str">
        <f t="shared" si="558"/>
        <v>WFC - Pump Mesa Central Delivery Point</v>
      </c>
      <c r="M1153" s="181"/>
      <c r="N1153" s="181">
        <f t="shared" si="558"/>
        <v>6.7055997848510698</v>
      </c>
      <c r="O1153" s="181">
        <f t="shared" si="558"/>
        <v>700.92999267578102</v>
      </c>
      <c r="P1153" s="181">
        <f t="shared" si="558"/>
        <v>49.682399749755902</v>
      </c>
      <c r="Q1153" s="181">
        <f t="shared" si="558"/>
        <v>0.30480000000000002</v>
      </c>
      <c r="R1153" s="181" t="str">
        <f t="shared" si="558"/>
        <v>Vertical</v>
      </c>
      <c r="S1153" s="181">
        <f t="shared" si="558"/>
        <v>0</v>
      </c>
      <c r="T1153" s="181">
        <f t="shared" si="558"/>
        <v>2005.09289550781</v>
      </c>
      <c r="U1153" s="181" t="str">
        <f t="shared" si="558"/>
        <v>4922</v>
      </c>
      <c r="V1153" s="181" t="str">
        <f t="shared" si="558"/>
        <v>20200254</v>
      </c>
      <c r="W1153" s="360">
        <f t="shared" si="558"/>
        <v>14.5</v>
      </c>
      <c r="X1153" s="355">
        <f t="shared" si="558"/>
        <v>9.6999999999999993</v>
      </c>
      <c r="Y1153" s="355">
        <f t="shared" si="558"/>
        <v>25.8</v>
      </c>
      <c r="Z1153" s="355">
        <f t="shared" si="558"/>
        <v>0</v>
      </c>
      <c r="AA1153" s="361">
        <f t="shared" si="558"/>
        <v>0.4</v>
      </c>
      <c r="AB1153" s="182"/>
    </row>
    <row r="1154" spans="1:28" s="75" customFormat="1" ht="26.4">
      <c r="A1154" s="181" t="str">
        <f t="shared" si="495"/>
        <v>NMED</v>
      </c>
      <c r="B1154" s="366" t="str">
        <f t="shared" si="554"/>
        <v>35</v>
      </c>
      <c r="C1154" s="181" t="str">
        <f t="shared" si="496"/>
        <v>3504502</v>
      </c>
      <c r="D1154" s="181" t="str">
        <f>VLOOKUP(C1154,fips_xref!$A$5:$B$16,2,FALSE)</f>
        <v>San Juan_NonTribal</v>
      </c>
      <c r="E1154" s="181" t="str">
        <f t="shared" ref="E1154:AA1154" si="559">E514</f>
        <v>045</v>
      </c>
      <c r="F1154" s="181">
        <f t="shared" si="559"/>
        <v>1273</v>
      </c>
      <c r="G1154" s="181" t="str">
        <f t="shared" si="559"/>
        <v>EQPT</v>
      </c>
      <c r="H1154" s="181">
        <f t="shared" si="559"/>
        <v>21</v>
      </c>
      <c r="I1154" s="181" t="str">
        <f t="shared" si="559"/>
        <v>Waukesha 7042GL</v>
      </c>
      <c r="J1154" s="181">
        <f t="shared" si="559"/>
        <v>36.892515000000003</v>
      </c>
      <c r="K1154" s="181">
        <f t="shared" si="559"/>
        <v>-107.643225</v>
      </c>
      <c r="L1154" s="181" t="str">
        <f t="shared" si="559"/>
        <v>WFC - Pump Mesa Central Delivery Point</v>
      </c>
      <c r="M1154" s="181"/>
      <c r="N1154" s="181">
        <f t="shared" si="559"/>
        <v>0</v>
      </c>
      <c r="O1154" s="181">
        <f t="shared" si="559"/>
        <v>650.36999511718795</v>
      </c>
      <c r="P1154" s="181">
        <f t="shared" si="559"/>
        <v>45.720001220703097</v>
      </c>
      <c r="Q1154" s="181">
        <f t="shared" si="559"/>
        <v>0</v>
      </c>
      <c r="R1154" s="181" t="str">
        <f t="shared" si="559"/>
        <v>Vertical</v>
      </c>
      <c r="S1154" s="181">
        <f t="shared" si="559"/>
        <v>0</v>
      </c>
      <c r="T1154" s="181">
        <f t="shared" si="559"/>
        <v>2005.09289550781</v>
      </c>
      <c r="U1154" s="181" t="str">
        <f t="shared" si="559"/>
        <v>4922</v>
      </c>
      <c r="V1154" s="181" t="str">
        <f t="shared" si="559"/>
        <v>20200254</v>
      </c>
      <c r="W1154" s="360">
        <f t="shared" si="559"/>
        <v>6.3</v>
      </c>
      <c r="X1154" s="355">
        <f t="shared" si="559"/>
        <v>4.2</v>
      </c>
      <c r="Y1154" s="355">
        <f t="shared" si="559"/>
        <v>11.1</v>
      </c>
      <c r="Z1154" s="355">
        <f t="shared" si="559"/>
        <v>0</v>
      </c>
      <c r="AA1154" s="361">
        <f t="shared" si="559"/>
        <v>0.2</v>
      </c>
      <c r="AB1154" s="182"/>
    </row>
    <row r="1155" spans="1:28" s="75" customFormat="1" ht="26.4">
      <c r="A1155" s="181" t="str">
        <f t="shared" si="495"/>
        <v>NMED</v>
      </c>
      <c r="B1155" s="366" t="str">
        <f t="shared" si="554"/>
        <v>35</v>
      </c>
      <c r="C1155" s="181" t="str">
        <f t="shared" si="496"/>
        <v>3504502</v>
      </c>
      <c r="D1155" s="181" t="str">
        <f>VLOOKUP(C1155,fips_xref!$A$5:$B$16,2,FALSE)</f>
        <v>San Juan_NonTribal</v>
      </c>
      <c r="E1155" s="181" t="str">
        <f t="shared" ref="E1155:AA1155" si="560">E515</f>
        <v>045</v>
      </c>
      <c r="F1155" s="181">
        <f t="shared" si="560"/>
        <v>1273</v>
      </c>
      <c r="G1155" s="181" t="str">
        <f t="shared" si="560"/>
        <v>EQPT</v>
      </c>
      <c r="H1155" s="181">
        <f t="shared" si="560"/>
        <v>22</v>
      </c>
      <c r="I1155" s="181" t="str">
        <f t="shared" si="560"/>
        <v>Waukesha 7042GL</v>
      </c>
      <c r="J1155" s="181">
        <f t="shared" si="560"/>
        <v>36.892515000000003</v>
      </c>
      <c r="K1155" s="181">
        <f t="shared" si="560"/>
        <v>-107.643225</v>
      </c>
      <c r="L1155" s="181" t="str">
        <f t="shared" si="560"/>
        <v>WFC - Pump Mesa Central Delivery Point</v>
      </c>
      <c r="M1155" s="181"/>
      <c r="N1155" s="181">
        <f t="shared" si="560"/>
        <v>6.7055997848510698</v>
      </c>
      <c r="O1155" s="181">
        <f t="shared" si="560"/>
        <v>700.92999267578102</v>
      </c>
      <c r="P1155" s="181">
        <f t="shared" si="560"/>
        <v>49.682399749755902</v>
      </c>
      <c r="Q1155" s="181">
        <f t="shared" si="560"/>
        <v>0.30480000000000002</v>
      </c>
      <c r="R1155" s="181" t="str">
        <f t="shared" si="560"/>
        <v>Vertical</v>
      </c>
      <c r="S1155" s="181">
        <f t="shared" si="560"/>
        <v>0</v>
      </c>
      <c r="T1155" s="181">
        <f t="shared" si="560"/>
        <v>2005.09289550781</v>
      </c>
      <c r="U1155" s="181" t="str">
        <f t="shared" si="560"/>
        <v>4922</v>
      </c>
      <c r="V1155" s="181" t="str">
        <f t="shared" si="560"/>
        <v>20200254</v>
      </c>
      <c r="W1155" s="360">
        <f t="shared" si="560"/>
        <v>5.3</v>
      </c>
      <c r="X1155" s="355">
        <f t="shared" si="560"/>
        <v>3.6</v>
      </c>
      <c r="Y1155" s="355">
        <f t="shared" si="560"/>
        <v>9.5</v>
      </c>
      <c r="Z1155" s="355">
        <f t="shared" si="560"/>
        <v>0</v>
      </c>
      <c r="AA1155" s="361">
        <f t="shared" si="560"/>
        <v>0.1</v>
      </c>
      <c r="AB1155" s="182"/>
    </row>
    <row r="1156" spans="1:28" s="75" customFormat="1" ht="26.4">
      <c r="A1156" s="181" t="str">
        <f t="shared" si="495"/>
        <v>NMED</v>
      </c>
      <c r="B1156" s="366" t="str">
        <f t="shared" si="554"/>
        <v>35</v>
      </c>
      <c r="C1156" s="181" t="str">
        <f t="shared" si="496"/>
        <v>3504502</v>
      </c>
      <c r="D1156" s="181" t="str">
        <f>VLOOKUP(C1156,fips_xref!$A$5:$B$16,2,FALSE)</f>
        <v>San Juan_NonTribal</v>
      </c>
      <c r="E1156" s="181" t="str">
        <f t="shared" ref="E1156:AA1156" si="561">E516</f>
        <v>045</v>
      </c>
      <c r="F1156" s="181">
        <f t="shared" si="561"/>
        <v>1273</v>
      </c>
      <c r="G1156" s="181" t="str">
        <f t="shared" si="561"/>
        <v>EQPT</v>
      </c>
      <c r="H1156" s="181">
        <f t="shared" si="561"/>
        <v>23</v>
      </c>
      <c r="I1156" s="181" t="str">
        <f t="shared" si="561"/>
        <v>Waukesha 7042GL</v>
      </c>
      <c r="J1156" s="181">
        <f t="shared" si="561"/>
        <v>36.892515000000003</v>
      </c>
      <c r="K1156" s="181">
        <f t="shared" si="561"/>
        <v>-107.643225</v>
      </c>
      <c r="L1156" s="181" t="str">
        <f t="shared" si="561"/>
        <v>WFC - Pump Mesa Central Delivery Point</v>
      </c>
      <c r="M1156" s="181"/>
      <c r="N1156" s="181">
        <f t="shared" si="561"/>
        <v>6.7055997848510698</v>
      </c>
      <c r="O1156" s="181">
        <f t="shared" si="561"/>
        <v>700.92999267578102</v>
      </c>
      <c r="P1156" s="181">
        <f t="shared" si="561"/>
        <v>49.682399749755902</v>
      </c>
      <c r="Q1156" s="181">
        <f t="shared" si="561"/>
        <v>0.30480000000000002</v>
      </c>
      <c r="R1156" s="181" t="str">
        <f t="shared" si="561"/>
        <v>Vertical</v>
      </c>
      <c r="S1156" s="181">
        <f t="shared" si="561"/>
        <v>0</v>
      </c>
      <c r="T1156" s="181">
        <f t="shared" si="561"/>
        <v>2005.09289550781</v>
      </c>
      <c r="U1156" s="181" t="str">
        <f t="shared" si="561"/>
        <v>4922</v>
      </c>
      <c r="V1156" s="181" t="str">
        <f t="shared" si="561"/>
        <v>20200254</v>
      </c>
      <c r="W1156" s="360">
        <f t="shared" si="561"/>
        <v>19.2</v>
      </c>
      <c r="X1156" s="355">
        <f t="shared" si="561"/>
        <v>12.8</v>
      </c>
      <c r="Y1156" s="355">
        <f t="shared" si="561"/>
        <v>34.200000000000003</v>
      </c>
      <c r="Z1156" s="355">
        <f t="shared" si="561"/>
        <v>0</v>
      </c>
      <c r="AA1156" s="361">
        <f t="shared" si="561"/>
        <v>0.5</v>
      </c>
      <c r="AB1156" s="182"/>
    </row>
    <row r="1157" spans="1:28" s="75" customFormat="1" ht="26.4">
      <c r="A1157" s="181" t="str">
        <f t="shared" ref="A1157:A1220" si="562">A517</f>
        <v>NMED</v>
      </c>
      <c r="B1157" s="366" t="str">
        <f t="shared" si="554"/>
        <v>35</v>
      </c>
      <c r="C1157" s="181" t="str">
        <f t="shared" ref="C1157:C1220" si="563">C517&amp;"02"</f>
        <v>3504502</v>
      </c>
      <c r="D1157" s="181" t="str">
        <f>VLOOKUP(C1157,fips_xref!$A$5:$B$16,2,FALSE)</f>
        <v>San Juan_NonTribal</v>
      </c>
      <c r="E1157" s="181" t="str">
        <f t="shared" ref="E1157:AA1157" si="564">E517</f>
        <v>045</v>
      </c>
      <c r="F1157" s="181">
        <f t="shared" si="564"/>
        <v>1273</v>
      </c>
      <c r="G1157" s="181" t="str">
        <f t="shared" si="564"/>
        <v>EQPT</v>
      </c>
      <c r="H1157" s="181">
        <f t="shared" si="564"/>
        <v>24</v>
      </c>
      <c r="I1157" s="181" t="str">
        <f t="shared" si="564"/>
        <v>Waukesha 7042GL</v>
      </c>
      <c r="J1157" s="181">
        <f t="shared" si="564"/>
        <v>36.892515000000003</v>
      </c>
      <c r="K1157" s="181">
        <f t="shared" si="564"/>
        <v>-107.643225</v>
      </c>
      <c r="L1157" s="181" t="str">
        <f t="shared" si="564"/>
        <v>WFC - Pump Mesa Central Delivery Point</v>
      </c>
      <c r="M1157" s="181"/>
      <c r="N1157" s="181">
        <f t="shared" si="564"/>
        <v>6.7055997848510698</v>
      </c>
      <c r="O1157" s="181">
        <f t="shared" si="564"/>
        <v>700.92999267578102</v>
      </c>
      <c r="P1157" s="181">
        <f t="shared" si="564"/>
        <v>49.682399749755902</v>
      </c>
      <c r="Q1157" s="181">
        <f t="shared" si="564"/>
        <v>0.30480000000000002</v>
      </c>
      <c r="R1157" s="181" t="str">
        <f t="shared" si="564"/>
        <v>Vertical</v>
      </c>
      <c r="S1157" s="181">
        <f t="shared" si="564"/>
        <v>0</v>
      </c>
      <c r="T1157" s="181">
        <f t="shared" si="564"/>
        <v>2005.09289550781</v>
      </c>
      <c r="U1157" s="181" t="str">
        <f t="shared" si="564"/>
        <v>4922</v>
      </c>
      <c r="V1157" s="181" t="str">
        <f t="shared" si="564"/>
        <v>20200254</v>
      </c>
      <c r="W1157" s="360">
        <f t="shared" si="564"/>
        <v>18.7</v>
      </c>
      <c r="X1157" s="355">
        <f t="shared" si="564"/>
        <v>12.5</v>
      </c>
      <c r="Y1157" s="355">
        <f t="shared" si="564"/>
        <v>33.200000000000003</v>
      </c>
      <c r="Z1157" s="355">
        <f t="shared" si="564"/>
        <v>0</v>
      </c>
      <c r="AA1157" s="361">
        <f t="shared" si="564"/>
        <v>0.5</v>
      </c>
      <c r="AB1157" s="182"/>
    </row>
    <row r="1158" spans="1:28" s="75" customFormat="1" ht="26.4">
      <c r="A1158" s="181" t="str">
        <f t="shared" si="562"/>
        <v>NMED</v>
      </c>
      <c r="B1158" s="366" t="str">
        <f t="shared" si="554"/>
        <v>35</v>
      </c>
      <c r="C1158" s="181" t="str">
        <f t="shared" si="563"/>
        <v>3504502</v>
      </c>
      <c r="D1158" s="181" t="str">
        <f>VLOOKUP(C1158,fips_xref!$A$5:$B$16,2,FALSE)</f>
        <v>San Juan_NonTribal</v>
      </c>
      <c r="E1158" s="181" t="str">
        <f t="shared" ref="E1158:AA1158" si="565">E518</f>
        <v>045</v>
      </c>
      <c r="F1158" s="181">
        <f t="shared" si="565"/>
        <v>1273</v>
      </c>
      <c r="G1158" s="181" t="str">
        <f t="shared" si="565"/>
        <v>EQPT</v>
      </c>
      <c r="H1158" s="181">
        <f t="shared" si="565"/>
        <v>25</v>
      </c>
      <c r="I1158" s="181" t="str">
        <f t="shared" si="565"/>
        <v>Glycol Dehydrator Still Vent P &amp; A</v>
      </c>
      <c r="J1158" s="181">
        <f t="shared" si="565"/>
        <v>36.892515000000003</v>
      </c>
      <c r="K1158" s="181">
        <f t="shared" si="565"/>
        <v>-107.643225</v>
      </c>
      <c r="L1158" s="181" t="str">
        <f t="shared" si="565"/>
        <v>WFC - Pump Mesa Central Delivery Point</v>
      </c>
      <c r="M1158" s="181"/>
      <c r="N1158" s="181">
        <f t="shared" si="565"/>
        <v>3.6575999259948699</v>
      </c>
      <c r="O1158" s="181">
        <f t="shared" si="565"/>
        <v>373.14999389648398</v>
      </c>
      <c r="P1158" s="181">
        <f t="shared" si="565"/>
        <v>0.19202400743961301</v>
      </c>
      <c r="Q1158" s="181">
        <f t="shared" si="565"/>
        <v>0.25298399999999999</v>
      </c>
      <c r="R1158" s="181" t="str">
        <f t="shared" si="565"/>
        <v>Vertical</v>
      </c>
      <c r="S1158" s="181">
        <f t="shared" si="565"/>
        <v>0</v>
      </c>
      <c r="T1158" s="181">
        <f t="shared" si="565"/>
        <v>2005.09289550781</v>
      </c>
      <c r="U1158" s="181" t="str">
        <f t="shared" si="565"/>
        <v>4922</v>
      </c>
      <c r="V1158" s="181" t="str">
        <f t="shared" si="565"/>
        <v>31000227</v>
      </c>
      <c r="W1158" s="360">
        <f t="shared" si="565"/>
        <v>0</v>
      </c>
      <c r="X1158" s="355">
        <f t="shared" si="565"/>
        <v>3.5</v>
      </c>
      <c r="Y1158" s="355">
        <f t="shared" si="565"/>
        <v>0</v>
      </c>
      <c r="Z1158" s="355">
        <f t="shared" si="565"/>
        <v>0</v>
      </c>
      <c r="AA1158" s="361">
        <f t="shared" si="565"/>
        <v>0</v>
      </c>
      <c r="AB1158" s="182"/>
    </row>
    <row r="1159" spans="1:28" s="75" customFormat="1" ht="26.4">
      <c r="A1159" s="181" t="str">
        <f t="shared" si="562"/>
        <v>NMED</v>
      </c>
      <c r="B1159" s="366" t="str">
        <f t="shared" si="554"/>
        <v>35</v>
      </c>
      <c r="C1159" s="181" t="str">
        <f t="shared" si="563"/>
        <v>3504502</v>
      </c>
      <c r="D1159" s="181" t="str">
        <f>VLOOKUP(C1159,fips_xref!$A$5:$B$16,2,FALSE)</f>
        <v>San Juan_NonTribal</v>
      </c>
      <c r="E1159" s="181" t="str">
        <f t="shared" ref="E1159:AA1159" si="566">E519</f>
        <v>045</v>
      </c>
      <c r="F1159" s="181">
        <f t="shared" si="566"/>
        <v>1273</v>
      </c>
      <c r="G1159" s="181" t="str">
        <f t="shared" si="566"/>
        <v>EQPT</v>
      </c>
      <c r="H1159" s="181">
        <f t="shared" si="566"/>
        <v>26</v>
      </c>
      <c r="I1159" s="181" t="str">
        <f t="shared" si="566"/>
        <v>Glycol Dehydrator Still Vent Enertek</v>
      </c>
      <c r="J1159" s="181">
        <f t="shared" si="566"/>
        <v>36.892515000000003</v>
      </c>
      <c r="K1159" s="181">
        <f t="shared" si="566"/>
        <v>-107.643225</v>
      </c>
      <c r="L1159" s="181" t="str">
        <f t="shared" si="566"/>
        <v>WFC - Pump Mesa Central Delivery Point</v>
      </c>
      <c r="M1159" s="181"/>
      <c r="N1159" s="181">
        <f t="shared" si="566"/>
        <v>3.6575999259948699</v>
      </c>
      <c r="O1159" s="181">
        <f t="shared" si="566"/>
        <v>373.14999389648398</v>
      </c>
      <c r="P1159" s="181">
        <f t="shared" si="566"/>
        <v>0.19202400743961301</v>
      </c>
      <c r="Q1159" s="181">
        <f t="shared" si="566"/>
        <v>0.25298399999999999</v>
      </c>
      <c r="R1159" s="181" t="str">
        <f t="shared" si="566"/>
        <v>Vertical</v>
      </c>
      <c r="S1159" s="181">
        <f t="shared" si="566"/>
        <v>0</v>
      </c>
      <c r="T1159" s="181">
        <f t="shared" si="566"/>
        <v>2005.09289550781</v>
      </c>
      <c r="U1159" s="181" t="str">
        <f t="shared" si="566"/>
        <v>4922</v>
      </c>
      <c r="V1159" s="181" t="str">
        <f t="shared" si="566"/>
        <v>31000227</v>
      </c>
      <c r="W1159" s="360">
        <f t="shared" si="566"/>
        <v>0</v>
      </c>
      <c r="X1159" s="355">
        <f t="shared" si="566"/>
        <v>3.9</v>
      </c>
      <c r="Y1159" s="355">
        <f t="shared" si="566"/>
        <v>0</v>
      </c>
      <c r="Z1159" s="355">
        <f t="shared" si="566"/>
        <v>0</v>
      </c>
      <c r="AA1159" s="361">
        <f t="shared" si="566"/>
        <v>0</v>
      </c>
      <c r="AB1159" s="182"/>
    </row>
    <row r="1160" spans="1:28" s="75" customFormat="1" ht="26.4">
      <c r="A1160" s="181" t="str">
        <f t="shared" si="562"/>
        <v>NMED</v>
      </c>
      <c r="B1160" s="366" t="str">
        <f t="shared" si="554"/>
        <v>35</v>
      </c>
      <c r="C1160" s="181" t="str">
        <f t="shared" si="563"/>
        <v>3504502</v>
      </c>
      <c r="D1160" s="181" t="str">
        <f>VLOOKUP(C1160,fips_xref!$A$5:$B$16,2,FALSE)</f>
        <v>San Juan_NonTribal</v>
      </c>
      <c r="E1160" s="181" t="str">
        <f t="shared" ref="E1160:AA1160" si="567">E520</f>
        <v>045</v>
      </c>
      <c r="F1160" s="181">
        <f t="shared" si="567"/>
        <v>1273</v>
      </c>
      <c r="G1160" s="181" t="str">
        <f t="shared" si="567"/>
        <v>RPNT</v>
      </c>
      <c r="H1160" s="181">
        <f t="shared" si="567"/>
        <v>1</v>
      </c>
      <c r="I1160" s="181" t="str">
        <f t="shared" si="567"/>
        <v>Plant Level Fugitive</v>
      </c>
      <c r="J1160" s="181">
        <f t="shared" si="567"/>
        <v>36.892515000000003</v>
      </c>
      <c r="K1160" s="181">
        <f t="shared" si="567"/>
        <v>-107.643225</v>
      </c>
      <c r="L1160" s="181" t="str">
        <f t="shared" si="567"/>
        <v>WFC - Pump Mesa Central Delivery Point</v>
      </c>
      <c r="M1160" s="181"/>
      <c r="N1160" s="181">
        <f t="shared" si="567"/>
        <v>0</v>
      </c>
      <c r="O1160" s="181">
        <f t="shared" si="567"/>
        <v>0</v>
      </c>
      <c r="P1160" s="181">
        <f t="shared" si="567"/>
        <v>0</v>
      </c>
      <c r="Q1160" s="181">
        <f t="shared" si="567"/>
        <v>0</v>
      </c>
      <c r="R1160" s="181">
        <f t="shared" si="567"/>
        <v>0</v>
      </c>
      <c r="S1160" s="181">
        <f t="shared" si="567"/>
        <v>0</v>
      </c>
      <c r="T1160" s="181">
        <f t="shared" si="567"/>
        <v>2005.09289550781</v>
      </c>
      <c r="U1160" s="181" t="str">
        <f t="shared" si="567"/>
        <v>4922</v>
      </c>
      <c r="V1160" s="181" t="str">
        <f t="shared" si="567"/>
        <v>31088811</v>
      </c>
      <c r="W1160" s="360">
        <f t="shared" si="567"/>
        <v>0</v>
      </c>
      <c r="X1160" s="355">
        <f t="shared" si="567"/>
        <v>0.3</v>
      </c>
      <c r="Y1160" s="355">
        <f t="shared" si="567"/>
        <v>0</v>
      </c>
      <c r="Z1160" s="355">
        <f t="shared" si="567"/>
        <v>0</v>
      </c>
      <c r="AA1160" s="361">
        <f t="shared" si="567"/>
        <v>0</v>
      </c>
      <c r="AB1160" s="182"/>
    </row>
    <row r="1161" spans="1:28" s="75" customFormat="1" ht="26.4">
      <c r="A1161" s="181" t="str">
        <f t="shared" si="562"/>
        <v>NMED</v>
      </c>
      <c r="B1161" s="366" t="str">
        <f t="shared" si="554"/>
        <v>35</v>
      </c>
      <c r="C1161" s="181" t="str">
        <f t="shared" si="563"/>
        <v>3504502</v>
      </c>
      <c r="D1161" s="181" t="str">
        <f>VLOOKUP(C1161,fips_xref!$A$5:$B$16,2,FALSE)</f>
        <v>San Juan_NonTribal</v>
      </c>
      <c r="E1161" s="181" t="str">
        <f t="shared" ref="E1161:AA1161" si="568">E521</f>
        <v>045</v>
      </c>
      <c r="F1161" s="181">
        <f t="shared" si="568"/>
        <v>1273</v>
      </c>
      <c r="G1161" s="181" t="str">
        <f t="shared" si="568"/>
        <v>RPNT</v>
      </c>
      <c r="H1161" s="181">
        <f t="shared" si="568"/>
        <v>2</v>
      </c>
      <c r="I1161" s="181" t="str">
        <f t="shared" si="568"/>
        <v>Start-up, Shutdown, &amp; Maintenance</v>
      </c>
      <c r="J1161" s="181">
        <f t="shared" si="568"/>
        <v>36.894167000000003</v>
      </c>
      <c r="K1161" s="181">
        <f t="shared" si="568"/>
        <v>-107.643889</v>
      </c>
      <c r="L1161" s="181" t="str">
        <f t="shared" si="568"/>
        <v>WFC - Pump Mesa Central Delivery Point</v>
      </c>
      <c r="M1161" s="181"/>
      <c r="N1161" s="181">
        <f t="shared" si="568"/>
        <v>0</v>
      </c>
      <c r="O1161" s="181">
        <f t="shared" si="568"/>
        <v>0</v>
      </c>
      <c r="P1161" s="181">
        <f t="shared" si="568"/>
        <v>0</v>
      </c>
      <c r="Q1161" s="181">
        <f t="shared" si="568"/>
        <v>0</v>
      </c>
      <c r="R1161" s="181">
        <f t="shared" si="568"/>
        <v>0</v>
      </c>
      <c r="S1161" s="181">
        <f t="shared" si="568"/>
        <v>0</v>
      </c>
      <c r="T1161" s="181">
        <f t="shared" si="568"/>
        <v>2012.64147949219</v>
      </c>
      <c r="U1161" s="181" t="str">
        <f t="shared" si="568"/>
        <v>4922</v>
      </c>
      <c r="V1161" s="181" t="str">
        <f t="shared" si="568"/>
        <v>31000299</v>
      </c>
      <c r="W1161" s="360">
        <f t="shared" si="568"/>
        <v>0</v>
      </c>
      <c r="X1161" s="355">
        <f t="shared" si="568"/>
        <v>0.4</v>
      </c>
      <c r="Y1161" s="355">
        <f t="shared" si="568"/>
        <v>0</v>
      </c>
      <c r="Z1161" s="355">
        <f t="shared" si="568"/>
        <v>0</v>
      </c>
      <c r="AA1161" s="361">
        <f t="shared" si="568"/>
        <v>0</v>
      </c>
      <c r="AB1161" s="182"/>
    </row>
    <row r="1162" spans="1:28" s="75" customFormat="1" ht="26.4">
      <c r="A1162" s="181" t="str">
        <f t="shared" si="562"/>
        <v>NMED</v>
      </c>
      <c r="B1162" s="366" t="str">
        <f t="shared" si="554"/>
        <v>35</v>
      </c>
      <c r="C1162" s="181" t="str">
        <f t="shared" si="563"/>
        <v>3504502</v>
      </c>
      <c r="D1162" s="181" t="str">
        <f>VLOOKUP(C1162,fips_xref!$A$5:$B$16,2,FALSE)</f>
        <v>San Juan_NonTribal</v>
      </c>
      <c r="E1162" s="181" t="str">
        <f t="shared" ref="E1162:AA1162" si="569">E522</f>
        <v>045</v>
      </c>
      <c r="F1162" s="181">
        <f t="shared" si="569"/>
        <v>1274</v>
      </c>
      <c r="G1162" s="181" t="str">
        <f t="shared" si="569"/>
        <v>EQPT</v>
      </c>
      <c r="H1162" s="181">
        <f t="shared" si="569"/>
        <v>4</v>
      </c>
      <c r="I1162" s="181" t="str">
        <f t="shared" si="569"/>
        <v>Waukesha 7042 GL compressor</v>
      </c>
      <c r="J1162" s="181">
        <f t="shared" si="569"/>
        <v>36.786850000000001</v>
      </c>
      <c r="K1162" s="181">
        <f t="shared" si="569"/>
        <v>-107.760171</v>
      </c>
      <c r="L1162" s="181" t="str">
        <f t="shared" si="569"/>
        <v>Horse Canyon Central Delivery Point</v>
      </c>
      <c r="M1162" s="181"/>
      <c r="N1162" s="181">
        <f t="shared" si="569"/>
        <v>6.7055997848510698</v>
      </c>
      <c r="O1162" s="181">
        <f t="shared" si="569"/>
        <v>645.92999267578102</v>
      </c>
      <c r="P1162" s="181">
        <f t="shared" si="569"/>
        <v>47.969425201416001</v>
      </c>
      <c r="Q1162" s="181">
        <f t="shared" si="569"/>
        <v>0.31089600000000001</v>
      </c>
      <c r="R1162" s="181" t="str">
        <f t="shared" si="569"/>
        <v>Vertical</v>
      </c>
      <c r="S1162" s="181">
        <f t="shared" si="569"/>
        <v>0</v>
      </c>
      <c r="T1162" s="181">
        <f t="shared" si="569"/>
        <v>1823.43493652344</v>
      </c>
      <c r="U1162" s="181" t="str">
        <f t="shared" si="569"/>
        <v>1389</v>
      </c>
      <c r="V1162" s="181" t="str">
        <f t="shared" si="569"/>
        <v>20200254</v>
      </c>
      <c r="W1162" s="360">
        <f t="shared" si="569"/>
        <v>19.8</v>
      </c>
      <c r="X1162" s="355">
        <f t="shared" si="569"/>
        <v>13.3</v>
      </c>
      <c r="Y1162" s="355">
        <f t="shared" si="569"/>
        <v>34.799999999999997</v>
      </c>
      <c r="Z1162" s="355">
        <f t="shared" si="569"/>
        <v>0</v>
      </c>
      <c r="AA1162" s="361">
        <f t="shared" si="569"/>
        <v>0.5</v>
      </c>
      <c r="AB1162" s="182"/>
    </row>
    <row r="1163" spans="1:28" s="75" customFormat="1" ht="26.4">
      <c r="A1163" s="181" t="str">
        <f t="shared" si="562"/>
        <v>NMED</v>
      </c>
      <c r="B1163" s="366" t="str">
        <f t="shared" si="554"/>
        <v>35</v>
      </c>
      <c r="C1163" s="181" t="str">
        <f t="shared" si="563"/>
        <v>3504502</v>
      </c>
      <c r="D1163" s="181" t="str">
        <f>VLOOKUP(C1163,fips_xref!$A$5:$B$16,2,FALSE)</f>
        <v>San Juan_NonTribal</v>
      </c>
      <c r="E1163" s="181" t="str">
        <f t="shared" ref="E1163:AA1163" si="570">E523</f>
        <v>045</v>
      </c>
      <c r="F1163" s="181">
        <f t="shared" si="570"/>
        <v>1274</v>
      </c>
      <c r="G1163" s="181" t="str">
        <f t="shared" si="570"/>
        <v>EQPT</v>
      </c>
      <c r="H1163" s="181">
        <f t="shared" si="570"/>
        <v>6</v>
      </c>
      <c r="I1163" s="181" t="str">
        <f t="shared" si="570"/>
        <v>Waukesha 7042 GL compressor</v>
      </c>
      <c r="J1163" s="181">
        <f t="shared" si="570"/>
        <v>36.786850000000001</v>
      </c>
      <c r="K1163" s="181">
        <f t="shared" si="570"/>
        <v>-107.760171</v>
      </c>
      <c r="L1163" s="181" t="str">
        <f t="shared" si="570"/>
        <v>Horse Canyon Central Delivery Point</v>
      </c>
      <c r="M1163" s="181"/>
      <c r="N1163" s="181">
        <f t="shared" si="570"/>
        <v>6.7055997848510698</v>
      </c>
      <c r="O1163" s="181">
        <f t="shared" si="570"/>
        <v>645.92999267578102</v>
      </c>
      <c r="P1163" s="181">
        <f t="shared" si="570"/>
        <v>47.969425201416001</v>
      </c>
      <c r="Q1163" s="181">
        <f t="shared" si="570"/>
        <v>0.31089600000000001</v>
      </c>
      <c r="R1163" s="181" t="str">
        <f t="shared" si="570"/>
        <v>Vertical</v>
      </c>
      <c r="S1163" s="181">
        <f t="shared" si="570"/>
        <v>0</v>
      </c>
      <c r="T1163" s="181">
        <f t="shared" si="570"/>
        <v>1823.43493652344</v>
      </c>
      <c r="U1163" s="181" t="str">
        <f t="shared" si="570"/>
        <v>1389</v>
      </c>
      <c r="V1163" s="181" t="str">
        <f t="shared" si="570"/>
        <v>20200254</v>
      </c>
      <c r="W1163" s="360">
        <f t="shared" si="570"/>
        <v>19.7</v>
      </c>
      <c r="X1163" s="355">
        <f t="shared" si="570"/>
        <v>13.3</v>
      </c>
      <c r="Y1163" s="355">
        <f t="shared" si="570"/>
        <v>34.700000000000003</v>
      </c>
      <c r="Z1163" s="355">
        <f t="shared" si="570"/>
        <v>0</v>
      </c>
      <c r="AA1163" s="361">
        <f t="shared" si="570"/>
        <v>0.5</v>
      </c>
      <c r="AB1163" s="182"/>
    </row>
    <row r="1164" spans="1:28" s="75" customFormat="1" ht="26.4">
      <c r="A1164" s="181" t="str">
        <f t="shared" si="562"/>
        <v>NMED</v>
      </c>
      <c r="B1164" s="366" t="str">
        <f t="shared" si="554"/>
        <v>35</v>
      </c>
      <c r="C1164" s="181" t="str">
        <f t="shared" si="563"/>
        <v>3504502</v>
      </c>
      <c r="D1164" s="181" t="str">
        <f>VLOOKUP(C1164,fips_xref!$A$5:$B$16,2,FALSE)</f>
        <v>San Juan_NonTribal</v>
      </c>
      <c r="E1164" s="181" t="str">
        <f t="shared" ref="E1164:AA1164" si="571">E524</f>
        <v>045</v>
      </c>
      <c r="F1164" s="181">
        <f t="shared" si="571"/>
        <v>1274</v>
      </c>
      <c r="G1164" s="181" t="str">
        <f t="shared" si="571"/>
        <v>EQPT</v>
      </c>
      <c r="H1164" s="181">
        <f t="shared" si="571"/>
        <v>7</v>
      </c>
      <c r="I1164" s="181" t="str">
        <f t="shared" si="571"/>
        <v>Waukesha 7042 GL compressor</v>
      </c>
      <c r="J1164" s="181">
        <f t="shared" si="571"/>
        <v>36.786850000000001</v>
      </c>
      <c r="K1164" s="181">
        <f t="shared" si="571"/>
        <v>-107.760171</v>
      </c>
      <c r="L1164" s="181" t="str">
        <f t="shared" si="571"/>
        <v>Horse Canyon Central Delivery Point</v>
      </c>
      <c r="M1164" s="181"/>
      <c r="N1164" s="181">
        <f t="shared" si="571"/>
        <v>6.7055997848510698</v>
      </c>
      <c r="O1164" s="181">
        <f t="shared" si="571"/>
        <v>645.92999267578102</v>
      </c>
      <c r="P1164" s="181">
        <f t="shared" si="571"/>
        <v>47.969425201416001</v>
      </c>
      <c r="Q1164" s="181">
        <f t="shared" si="571"/>
        <v>0.31089600000000001</v>
      </c>
      <c r="R1164" s="181" t="str">
        <f t="shared" si="571"/>
        <v>Vertical</v>
      </c>
      <c r="S1164" s="181">
        <f t="shared" si="571"/>
        <v>0</v>
      </c>
      <c r="T1164" s="181">
        <f t="shared" si="571"/>
        <v>1823.43493652344</v>
      </c>
      <c r="U1164" s="181" t="str">
        <f t="shared" si="571"/>
        <v>1389</v>
      </c>
      <c r="V1164" s="181" t="str">
        <f t="shared" si="571"/>
        <v>20200254</v>
      </c>
      <c r="W1164" s="360">
        <f t="shared" si="571"/>
        <v>19.600000000000001</v>
      </c>
      <c r="X1164" s="355">
        <f t="shared" si="571"/>
        <v>13.2</v>
      </c>
      <c r="Y1164" s="355">
        <f t="shared" si="571"/>
        <v>34.5</v>
      </c>
      <c r="Z1164" s="355">
        <f t="shared" si="571"/>
        <v>0</v>
      </c>
      <c r="AA1164" s="361">
        <f t="shared" si="571"/>
        <v>0.5</v>
      </c>
      <c r="AB1164" s="182"/>
    </row>
    <row r="1165" spans="1:28" s="75" customFormat="1" ht="26.4">
      <c r="A1165" s="181" t="str">
        <f t="shared" si="562"/>
        <v>NMED</v>
      </c>
      <c r="B1165" s="366" t="str">
        <f t="shared" si="554"/>
        <v>35</v>
      </c>
      <c r="C1165" s="181" t="str">
        <f t="shared" si="563"/>
        <v>3504502</v>
      </c>
      <c r="D1165" s="181" t="str">
        <f>VLOOKUP(C1165,fips_xref!$A$5:$B$16,2,FALSE)</f>
        <v>San Juan_NonTribal</v>
      </c>
      <c r="E1165" s="181" t="str">
        <f t="shared" ref="E1165:AA1165" si="572">E525</f>
        <v>045</v>
      </c>
      <c r="F1165" s="181">
        <f t="shared" si="572"/>
        <v>1274</v>
      </c>
      <c r="G1165" s="181" t="str">
        <f t="shared" si="572"/>
        <v>EQPT</v>
      </c>
      <c r="H1165" s="181">
        <f t="shared" si="572"/>
        <v>15</v>
      </c>
      <c r="I1165" s="181" t="str">
        <f t="shared" si="572"/>
        <v>Dehydrator Reboiler</v>
      </c>
      <c r="J1165" s="181">
        <f t="shared" si="572"/>
        <v>36.786850000000001</v>
      </c>
      <c r="K1165" s="181">
        <f t="shared" si="572"/>
        <v>-107.760171</v>
      </c>
      <c r="L1165" s="181" t="str">
        <f t="shared" si="572"/>
        <v>Horse Canyon Central Delivery Point</v>
      </c>
      <c r="M1165" s="181"/>
      <c r="N1165" s="181">
        <f t="shared" si="572"/>
        <v>3.0480000972747798</v>
      </c>
      <c r="O1165" s="181">
        <f t="shared" si="572"/>
        <v>588.71002197265602</v>
      </c>
      <c r="P1165" s="181">
        <f t="shared" si="572"/>
        <v>1.85927999019623</v>
      </c>
      <c r="Q1165" s="181">
        <f t="shared" si="572"/>
        <v>0.25298399999999999</v>
      </c>
      <c r="R1165" s="181" t="str">
        <f t="shared" si="572"/>
        <v>Vertical</v>
      </c>
      <c r="S1165" s="181">
        <f t="shared" si="572"/>
        <v>0</v>
      </c>
      <c r="T1165" s="181">
        <f t="shared" si="572"/>
        <v>1823.43493652344</v>
      </c>
      <c r="U1165" s="181" t="str">
        <f t="shared" si="572"/>
        <v>1389</v>
      </c>
      <c r="V1165" s="181" t="str">
        <f t="shared" si="572"/>
        <v>31000228</v>
      </c>
      <c r="W1165" s="360">
        <f t="shared" si="572"/>
        <v>0.2</v>
      </c>
      <c r="X1165" s="355">
        <f t="shared" si="572"/>
        <v>0</v>
      </c>
      <c r="Y1165" s="355">
        <f t="shared" si="572"/>
        <v>0.1</v>
      </c>
      <c r="Z1165" s="355">
        <f t="shared" si="572"/>
        <v>0</v>
      </c>
      <c r="AA1165" s="361">
        <f t="shared" si="572"/>
        <v>0</v>
      </c>
      <c r="AB1165" s="182"/>
    </row>
    <row r="1166" spans="1:28" s="75" customFormat="1" ht="26.4">
      <c r="A1166" s="181" t="str">
        <f t="shared" si="562"/>
        <v>NMED</v>
      </c>
      <c r="B1166" s="366" t="str">
        <f t="shared" si="554"/>
        <v>35</v>
      </c>
      <c r="C1166" s="181" t="str">
        <f t="shared" si="563"/>
        <v>3504502</v>
      </c>
      <c r="D1166" s="181" t="str">
        <f>VLOOKUP(C1166,fips_xref!$A$5:$B$16,2,FALSE)</f>
        <v>San Juan_NonTribal</v>
      </c>
      <c r="E1166" s="181" t="str">
        <f t="shared" ref="E1166:AA1166" si="573">E526</f>
        <v>045</v>
      </c>
      <c r="F1166" s="181">
        <f t="shared" si="573"/>
        <v>1274</v>
      </c>
      <c r="G1166" s="181" t="str">
        <f t="shared" si="573"/>
        <v>EQPT</v>
      </c>
      <c r="H1166" s="181">
        <f t="shared" si="573"/>
        <v>17</v>
      </c>
      <c r="I1166" s="181" t="str">
        <f t="shared" si="573"/>
        <v>Waste Water Evaporation Unit</v>
      </c>
      <c r="J1166" s="181">
        <f t="shared" si="573"/>
        <v>36.786850000000001</v>
      </c>
      <c r="K1166" s="181">
        <f t="shared" si="573"/>
        <v>-107.760171</v>
      </c>
      <c r="L1166" s="181" t="str">
        <f t="shared" si="573"/>
        <v>Horse Canyon Central Delivery Point</v>
      </c>
      <c r="M1166" s="181"/>
      <c r="N1166" s="181">
        <f t="shared" si="573"/>
        <v>4.57200002670288</v>
      </c>
      <c r="O1166" s="181">
        <f t="shared" si="573"/>
        <v>588.71002197265602</v>
      </c>
      <c r="P1166" s="181">
        <f t="shared" si="573"/>
        <v>1.85927999019623</v>
      </c>
      <c r="Q1166" s="181">
        <f t="shared" si="573"/>
        <v>0.10058400000000001</v>
      </c>
      <c r="R1166" s="181" t="str">
        <f t="shared" si="573"/>
        <v>Vertical</v>
      </c>
      <c r="S1166" s="181">
        <f t="shared" si="573"/>
        <v>0</v>
      </c>
      <c r="T1166" s="181">
        <f t="shared" si="573"/>
        <v>1823.43493652344</v>
      </c>
      <c r="U1166" s="181" t="str">
        <f t="shared" si="573"/>
        <v>1389</v>
      </c>
      <c r="V1166" s="181" t="str">
        <f t="shared" si="573"/>
        <v>31000404</v>
      </c>
      <c r="W1166" s="360">
        <f t="shared" si="573"/>
        <v>1.2</v>
      </c>
      <c r="X1166" s="355">
        <f t="shared" si="573"/>
        <v>0.1</v>
      </c>
      <c r="Y1166" s="355">
        <f t="shared" si="573"/>
        <v>1</v>
      </c>
      <c r="Z1166" s="355">
        <f t="shared" si="573"/>
        <v>0</v>
      </c>
      <c r="AA1166" s="361">
        <f t="shared" si="573"/>
        <v>0.1</v>
      </c>
      <c r="AB1166" s="182"/>
    </row>
    <row r="1167" spans="1:28" s="75" customFormat="1" ht="26.4">
      <c r="A1167" s="181" t="str">
        <f t="shared" si="562"/>
        <v>NMED</v>
      </c>
      <c r="B1167" s="366" t="str">
        <f t="shared" si="554"/>
        <v>35</v>
      </c>
      <c r="C1167" s="181" t="str">
        <f t="shared" si="563"/>
        <v>3504502</v>
      </c>
      <c r="D1167" s="181" t="str">
        <f>VLOOKUP(C1167,fips_xref!$A$5:$B$16,2,FALSE)</f>
        <v>San Juan_NonTribal</v>
      </c>
      <c r="E1167" s="181" t="str">
        <f t="shared" ref="E1167:AA1167" si="574">E527</f>
        <v>045</v>
      </c>
      <c r="F1167" s="181">
        <f t="shared" si="574"/>
        <v>1274</v>
      </c>
      <c r="G1167" s="181" t="str">
        <f t="shared" si="574"/>
        <v>EQPT</v>
      </c>
      <c r="H1167" s="181">
        <f t="shared" si="574"/>
        <v>31</v>
      </c>
      <c r="I1167" s="181" t="str">
        <f t="shared" si="574"/>
        <v>Dehydrator Reboiler</v>
      </c>
      <c r="J1167" s="181">
        <f t="shared" si="574"/>
        <v>36.786850000000001</v>
      </c>
      <c r="K1167" s="181">
        <f t="shared" si="574"/>
        <v>-107.760171</v>
      </c>
      <c r="L1167" s="181" t="str">
        <f t="shared" si="574"/>
        <v>Horse Canyon Central Delivery Point</v>
      </c>
      <c r="M1167" s="181"/>
      <c r="N1167" s="181">
        <f t="shared" si="574"/>
        <v>3.0480000972747798</v>
      </c>
      <c r="O1167" s="181">
        <f t="shared" si="574"/>
        <v>588.71002197265602</v>
      </c>
      <c r="P1167" s="181">
        <f t="shared" si="574"/>
        <v>1.85927999019623</v>
      </c>
      <c r="Q1167" s="181">
        <f t="shared" si="574"/>
        <v>0.25298399999999999</v>
      </c>
      <c r="R1167" s="181" t="str">
        <f t="shared" si="574"/>
        <v>Vertical</v>
      </c>
      <c r="S1167" s="181">
        <f t="shared" si="574"/>
        <v>0</v>
      </c>
      <c r="T1167" s="181">
        <f t="shared" si="574"/>
        <v>1823.43493652344</v>
      </c>
      <c r="U1167" s="181" t="str">
        <f t="shared" si="574"/>
        <v>1389</v>
      </c>
      <c r="V1167" s="181" t="str">
        <f t="shared" si="574"/>
        <v>31000228</v>
      </c>
      <c r="W1167" s="360">
        <f t="shared" si="574"/>
        <v>0.2</v>
      </c>
      <c r="X1167" s="355">
        <f t="shared" si="574"/>
        <v>0</v>
      </c>
      <c r="Y1167" s="355">
        <f t="shared" si="574"/>
        <v>0.1</v>
      </c>
      <c r="Z1167" s="355">
        <f t="shared" si="574"/>
        <v>0</v>
      </c>
      <c r="AA1167" s="361">
        <f t="shared" si="574"/>
        <v>0</v>
      </c>
      <c r="AB1167" s="182"/>
    </row>
    <row r="1168" spans="1:28" s="75" customFormat="1" ht="26.4">
      <c r="A1168" s="181" t="str">
        <f t="shared" si="562"/>
        <v>NMED</v>
      </c>
      <c r="B1168" s="366" t="str">
        <f t="shared" si="554"/>
        <v>35</v>
      </c>
      <c r="C1168" s="181" t="str">
        <f t="shared" si="563"/>
        <v>3504502</v>
      </c>
      <c r="D1168" s="181" t="str">
        <f>VLOOKUP(C1168,fips_xref!$A$5:$B$16,2,FALSE)</f>
        <v>San Juan_NonTribal</v>
      </c>
      <c r="E1168" s="181" t="str">
        <f t="shared" ref="E1168:AA1168" si="575">E528</f>
        <v>045</v>
      </c>
      <c r="F1168" s="181">
        <f t="shared" si="575"/>
        <v>1274</v>
      </c>
      <c r="G1168" s="181" t="str">
        <f t="shared" si="575"/>
        <v>EQPT</v>
      </c>
      <c r="H1168" s="181">
        <f t="shared" si="575"/>
        <v>39</v>
      </c>
      <c r="I1168" s="181" t="str">
        <f t="shared" si="575"/>
        <v>Dehydrator Still Vent</v>
      </c>
      <c r="J1168" s="181">
        <f t="shared" si="575"/>
        <v>36.786850000000001</v>
      </c>
      <c r="K1168" s="181">
        <f t="shared" si="575"/>
        <v>-107.760171</v>
      </c>
      <c r="L1168" s="181" t="str">
        <f t="shared" si="575"/>
        <v>Horse Canyon Central Delivery Point</v>
      </c>
      <c r="M1168" s="181"/>
      <c r="N1168" s="181">
        <f t="shared" si="575"/>
        <v>5.6997599601745597</v>
      </c>
      <c r="O1168" s="181">
        <f t="shared" si="575"/>
        <v>588.71002197265602</v>
      </c>
      <c r="P1168" s="181">
        <f t="shared" si="575"/>
        <v>1.5544799566268901</v>
      </c>
      <c r="Q1168" s="181">
        <f t="shared" si="575"/>
        <v>0.21335999999999999</v>
      </c>
      <c r="R1168" s="181" t="str">
        <f t="shared" si="575"/>
        <v>Vertical</v>
      </c>
      <c r="S1168" s="181">
        <f t="shared" si="575"/>
        <v>0</v>
      </c>
      <c r="T1168" s="181">
        <f t="shared" si="575"/>
        <v>1823.43493652344</v>
      </c>
      <c r="U1168" s="181" t="str">
        <f t="shared" si="575"/>
        <v>1389</v>
      </c>
      <c r="V1168" s="181" t="str">
        <f t="shared" si="575"/>
        <v>31000227</v>
      </c>
      <c r="W1168" s="360">
        <f t="shared" si="575"/>
        <v>0</v>
      </c>
      <c r="X1168" s="355">
        <f t="shared" si="575"/>
        <v>1.6</v>
      </c>
      <c r="Y1168" s="355">
        <f t="shared" si="575"/>
        <v>0</v>
      </c>
      <c r="Z1168" s="355">
        <f t="shared" si="575"/>
        <v>0</v>
      </c>
      <c r="AA1168" s="361">
        <f t="shared" si="575"/>
        <v>0</v>
      </c>
      <c r="AB1168" s="182"/>
    </row>
    <row r="1169" spans="1:28" s="75" customFormat="1" ht="26.4">
      <c r="A1169" s="181" t="str">
        <f t="shared" si="562"/>
        <v>NMED</v>
      </c>
      <c r="B1169" s="366" t="str">
        <f t="shared" si="554"/>
        <v>35</v>
      </c>
      <c r="C1169" s="181" t="str">
        <f t="shared" si="563"/>
        <v>3504502</v>
      </c>
      <c r="D1169" s="181" t="str">
        <f>VLOOKUP(C1169,fips_xref!$A$5:$B$16,2,FALSE)</f>
        <v>San Juan_NonTribal</v>
      </c>
      <c r="E1169" s="181" t="str">
        <f t="shared" ref="E1169:AA1169" si="576">E529</f>
        <v>045</v>
      </c>
      <c r="F1169" s="181">
        <f t="shared" si="576"/>
        <v>1274</v>
      </c>
      <c r="G1169" s="181" t="str">
        <f t="shared" si="576"/>
        <v>EQPT</v>
      </c>
      <c r="H1169" s="181">
        <f t="shared" si="576"/>
        <v>43</v>
      </c>
      <c r="I1169" s="181" t="str">
        <f t="shared" si="576"/>
        <v>Dehydrator Still Vent</v>
      </c>
      <c r="J1169" s="181">
        <f t="shared" si="576"/>
        <v>36.786850000000001</v>
      </c>
      <c r="K1169" s="181">
        <f t="shared" si="576"/>
        <v>-107.760171</v>
      </c>
      <c r="L1169" s="181" t="str">
        <f t="shared" si="576"/>
        <v>Horse Canyon Central Delivery Point</v>
      </c>
      <c r="M1169" s="181"/>
      <c r="N1169" s="181">
        <f t="shared" si="576"/>
        <v>5.7912001609802202</v>
      </c>
      <c r="O1169" s="181">
        <f t="shared" si="576"/>
        <v>588.71002197265602</v>
      </c>
      <c r="P1169" s="181">
        <f t="shared" si="576"/>
        <v>1.5544799566268901</v>
      </c>
      <c r="Q1169" s="181">
        <f t="shared" si="576"/>
        <v>0.21335999999999999</v>
      </c>
      <c r="R1169" s="181" t="str">
        <f t="shared" si="576"/>
        <v>Vertical</v>
      </c>
      <c r="S1169" s="181">
        <f t="shared" si="576"/>
        <v>0</v>
      </c>
      <c r="T1169" s="181">
        <f t="shared" si="576"/>
        <v>1823.43493652344</v>
      </c>
      <c r="U1169" s="181" t="str">
        <f t="shared" si="576"/>
        <v>1389</v>
      </c>
      <c r="V1169" s="181" t="str">
        <f t="shared" si="576"/>
        <v>31000227</v>
      </c>
      <c r="W1169" s="360">
        <f t="shared" si="576"/>
        <v>0</v>
      </c>
      <c r="X1169" s="355">
        <f t="shared" si="576"/>
        <v>1.9</v>
      </c>
      <c r="Y1169" s="355">
        <f t="shared" si="576"/>
        <v>0</v>
      </c>
      <c r="Z1169" s="355">
        <f t="shared" si="576"/>
        <v>0</v>
      </c>
      <c r="AA1169" s="361">
        <f t="shared" si="576"/>
        <v>0</v>
      </c>
      <c r="AB1169" s="182"/>
    </row>
    <row r="1170" spans="1:28" s="75" customFormat="1" ht="26.4">
      <c r="A1170" s="181" t="str">
        <f t="shared" si="562"/>
        <v>NMED</v>
      </c>
      <c r="B1170" s="366" t="str">
        <f t="shared" si="554"/>
        <v>35</v>
      </c>
      <c r="C1170" s="181" t="str">
        <f t="shared" si="563"/>
        <v>3504502</v>
      </c>
      <c r="D1170" s="181" t="str">
        <f>VLOOKUP(C1170,fips_xref!$A$5:$B$16,2,FALSE)</f>
        <v>San Juan_NonTribal</v>
      </c>
      <c r="E1170" s="181" t="str">
        <f t="shared" ref="E1170:AA1170" si="577">E530</f>
        <v>045</v>
      </c>
      <c r="F1170" s="181">
        <f t="shared" si="577"/>
        <v>1274</v>
      </c>
      <c r="G1170" s="181" t="str">
        <f t="shared" si="577"/>
        <v>RPNT</v>
      </c>
      <c r="H1170" s="181">
        <f t="shared" si="577"/>
        <v>12</v>
      </c>
      <c r="I1170" s="181" t="str">
        <f t="shared" si="577"/>
        <v>Plant Level Fugitive</v>
      </c>
      <c r="J1170" s="181">
        <f t="shared" si="577"/>
        <v>36.786850000000001</v>
      </c>
      <c r="K1170" s="181">
        <f t="shared" si="577"/>
        <v>-107.760171</v>
      </c>
      <c r="L1170" s="181" t="str">
        <f t="shared" si="577"/>
        <v>Horse Canyon Central Delivery Point</v>
      </c>
      <c r="M1170" s="181"/>
      <c r="N1170" s="181">
        <f t="shared" si="577"/>
        <v>0</v>
      </c>
      <c r="O1170" s="181">
        <f t="shared" si="577"/>
        <v>0</v>
      </c>
      <c r="P1170" s="181">
        <f t="shared" si="577"/>
        <v>0</v>
      </c>
      <c r="Q1170" s="181">
        <f t="shared" si="577"/>
        <v>0</v>
      </c>
      <c r="R1170" s="181">
        <f t="shared" si="577"/>
        <v>0</v>
      </c>
      <c r="S1170" s="181">
        <f t="shared" si="577"/>
        <v>0</v>
      </c>
      <c r="T1170" s="181">
        <f t="shared" si="577"/>
        <v>1823.43493652344</v>
      </c>
      <c r="U1170" s="181" t="str">
        <f t="shared" si="577"/>
        <v>1389</v>
      </c>
      <c r="V1170" s="181" t="str">
        <f t="shared" si="577"/>
        <v>31088811</v>
      </c>
      <c r="W1170" s="360">
        <f t="shared" si="577"/>
        <v>0</v>
      </c>
      <c r="X1170" s="355">
        <f t="shared" si="577"/>
        <v>1</v>
      </c>
      <c r="Y1170" s="355">
        <f t="shared" si="577"/>
        <v>0</v>
      </c>
      <c r="Z1170" s="355">
        <f t="shared" si="577"/>
        <v>0</v>
      </c>
      <c r="AA1170" s="361">
        <f t="shared" si="577"/>
        <v>0</v>
      </c>
      <c r="AB1170" s="182"/>
    </row>
    <row r="1171" spans="1:28" s="75" customFormat="1" ht="26.4">
      <c r="A1171" s="181" t="str">
        <f t="shared" si="562"/>
        <v>NMED</v>
      </c>
      <c r="B1171" s="366" t="str">
        <f t="shared" si="554"/>
        <v>35</v>
      </c>
      <c r="C1171" s="181" t="str">
        <f t="shared" si="563"/>
        <v>3504502</v>
      </c>
      <c r="D1171" s="181" t="str">
        <f>VLOOKUP(C1171,fips_xref!$A$5:$B$16,2,FALSE)</f>
        <v>San Juan_NonTribal</v>
      </c>
      <c r="E1171" s="181" t="str">
        <f t="shared" ref="E1171:AA1171" si="578">E531</f>
        <v>045</v>
      </c>
      <c r="F1171" s="181">
        <f t="shared" si="578"/>
        <v>1274</v>
      </c>
      <c r="G1171" s="181" t="str">
        <f t="shared" si="578"/>
        <v>RPNT</v>
      </c>
      <c r="H1171" s="181">
        <f t="shared" si="578"/>
        <v>16</v>
      </c>
      <c r="I1171" s="181" t="str">
        <f t="shared" si="578"/>
        <v>Start up Shut down Maintenance</v>
      </c>
      <c r="J1171" s="181">
        <f t="shared" si="578"/>
        <v>36.787222</v>
      </c>
      <c r="K1171" s="181">
        <f t="shared" si="578"/>
        <v>-107.760278</v>
      </c>
      <c r="L1171" s="181" t="str">
        <f t="shared" si="578"/>
        <v>Horse Canyon Central Delivery Point</v>
      </c>
      <c r="M1171" s="181"/>
      <c r="N1171" s="181">
        <f t="shared" si="578"/>
        <v>0</v>
      </c>
      <c r="O1171" s="181">
        <f t="shared" si="578"/>
        <v>0</v>
      </c>
      <c r="P1171" s="181">
        <f t="shared" si="578"/>
        <v>0</v>
      </c>
      <c r="Q1171" s="181">
        <f t="shared" si="578"/>
        <v>0</v>
      </c>
      <c r="R1171" s="181">
        <f t="shared" si="578"/>
        <v>0</v>
      </c>
      <c r="S1171" s="181">
        <f t="shared" si="578"/>
        <v>0</v>
      </c>
      <c r="T1171" s="181">
        <f t="shared" si="578"/>
        <v>1825.76770019531</v>
      </c>
      <c r="U1171" s="181" t="str">
        <f t="shared" si="578"/>
        <v>1389</v>
      </c>
      <c r="V1171" s="181" t="str">
        <f t="shared" si="578"/>
        <v>31000299</v>
      </c>
      <c r="W1171" s="360">
        <f t="shared" si="578"/>
        <v>0</v>
      </c>
      <c r="X1171" s="355">
        <f t="shared" si="578"/>
        <v>1</v>
      </c>
      <c r="Y1171" s="355">
        <f t="shared" si="578"/>
        <v>0</v>
      </c>
      <c r="Z1171" s="355">
        <f t="shared" si="578"/>
        <v>0</v>
      </c>
      <c r="AA1171" s="361">
        <f t="shared" si="578"/>
        <v>0</v>
      </c>
      <c r="AB1171" s="182"/>
    </row>
    <row r="1172" spans="1:28" s="75" customFormat="1">
      <c r="A1172" s="181" t="str">
        <f t="shared" si="562"/>
        <v>NMED</v>
      </c>
      <c r="B1172" s="366" t="str">
        <f t="shared" si="554"/>
        <v>35</v>
      </c>
      <c r="C1172" s="181" t="str">
        <f t="shared" si="563"/>
        <v>3504502</v>
      </c>
      <c r="D1172" s="181" t="str">
        <f>VLOOKUP(C1172,fips_xref!$A$5:$B$16,2,FALSE)</f>
        <v>San Juan_NonTribal</v>
      </c>
      <c r="E1172" s="181" t="str">
        <f t="shared" ref="E1172:AA1172" si="579">E532</f>
        <v>045</v>
      </c>
      <c r="F1172" s="181">
        <f t="shared" si="579"/>
        <v>1275</v>
      </c>
      <c r="G1172" s="181" t="str">
        <f t="shared" si="579"/>
        <v>EQPT</v>
      </c>
      <c r="H1172" s="181">
        <f t="shared" si="579"/>
        <v>3</v>
      </c>
      <c r="I1172" s="181" t="str">
        <f t="shared" si="579"/>
        <v>Dehydrator Still Vent</v>
      </c>
      <c r="J1172" s="181">
        <f t="shared" si="579"/>
        <v>36.775241000000001</v>
      </c>
      <c r="K1172" s="181">
        <f t="shared" si="579"/>
        <v>-107.676839</v>
      </c>
      <c r="L1172" s="181" t="str">
        <f t="shared" si="579"/>
        <v>Manzanares Compressor Station</v>
      </c>
      <c r="M1172" s="181"/>
      <c r="N1172" s="181">
        <f t="shared" si="579"/>
        <v>6.7055997848510698</v>
      </c>
      <c r="O1172" s="181">
        <f t="shared" si="579"/>
        <v>650.36999511718795</v>
      </c>
      <c r="P1172" s="181">
        <f t="shared" si="579"/>
        <v>29.6875190734863</v>
      </c>
      <c r="Q1172" s="181">
        <f t="shared" si="579"/>
        <v>0.313944</v>
      </c>
      <c r="R1172" s="181" t="str">
        <f t="shared" si="579"/>
        <v>Vertical</v>
      </c>
      <c r="S1172" s="181">
        <f t="shared" si="579"/>
        <v>0</v>
      </c>
      <c r="T1172" s="181">
        <f t="shared" si="579"/>
        <v>1869.70935058594</v>
      </c>
      <c r="U1172" s="181" t="str">
        <f t="shared" si="579"/>
        <v>1389</v>
      </c>
      <c r="V1172" s="181" t="str">
        <f t="shared" si="579"/>
        <v>31000301</v>
      </c>
      <c r="W1172" s="360">
        <f t="shared" si="579"/>
        <v>0</v>
      </c>
      <c r="X1172" s="355">
        <f t="shared" si="579"/>
        <v>4</v>
      </c>
      <c r="Y1172" s="355">
        <f t="shared" si="579"/>
        <v>0</v>
      </c>
      <c r="Z1172" s="355">
        <f t="shared" si="579"/>
        <v>0</v>
      </c>
      <c r="AA1172" s="361">
        <f t="shared" si="579"/>
        <v>0</v>
      </c>
      <c r="AB1172" s="182"/>
    </row>
    <row r="1173" spans="1:28" s="75" customFormat="1">
      <c r="A1173" s="181" t="str">
        <f t="shared" si="562"/>
        <v>NMED</v>
      </c>
      <c r="B1173" s="366" t="str">
        <f t="shared" si="554"/>
        <v>35</v>
      </c>
      <c r="C1173" s="181" t="str">
        <f t="shared" si="563"/>
        <v>3504502</v>
      </c>
      <c r="D1173" s="181" t="str">
        <f>VLOOKUP(C1173,fips_xref!$A$5:$B$16,2,FALSE)</f>
        <v>San Juan_NonTribal</v>
      </c>
      <c r="E1173" s="181" t="str">
        <f t="shared" ref="E1173:AA1173" si="580">E533</f>
        <v>045</v>
      </c>
      <c r="F1173" s="181">
        <f t="shared" si="580"/>
        <v>1275</v>
      </c>
      <c r="G1173" s="181" t="str">
        <f t="shared" si="580"/>
        <v>EQPT</v>
      </c>
      <c r="H1173" s="181">
        <f t="shared" si="580"/>
        <v>8</v>
      </c>
      <c r="I1173" s="181" t="str">
        <f t="shared" si="580"/>
        <v>Waukesha 7042GL</v>
      </c>
      <c r="J1173" s="181">
        <f t="shared" si="580"/>
        <v>36.776193999999997</v>
      </c>
      <c r="K1173" s="181">
        <f t="shared" si="580"/>
        <v>-107.681361</v>
      </c>
      <c r="L1173" s="181" t="str">
        <f t="shared" si="580"/>
        <v>Manzanares Compressor Station</v>
      </c>
      <c r="M1173" s="181"/>
      <c r="N1173" s="181">
        <f t="shared" si="580"/>
        <v>6.7055997848510698</v>
      </c>
      <c r="O1173" s="181">
        <f t="shared" si="580"/>
        <v>645.36999511718795</v>
      </c>
      <c r="P1173" s="181">
        <f t="shared" si="580"/>
        <v>47.6097602844238</v>
      </c>
      <c r="Q1173" s="181">
        <f t="shared" si="580"/>
        <v>0.31089600000000001</v>
      </c>
      <c r="R1173" s="181" t="str">
        <f t="shared" si="580"/>
        <v>Vertical</v>
      </c>
      <c r="S1173" s="181">
        <f t="shared" si="580"/>
        <v>0</v>
      </c>
      <c r="T1173" s="181">
        <f t="shared" si="580"/>
        <v>1897.58764648438</v>
      </c>
      <c r="U1173" s="181" t="str">
        <f t="shared" si="580"/>
        <v>1389</v>
      </c>
      <c r="V1173" s="181" t="str">
        <f t="shared" si="580"/>
        <v>20200254</v>
      </c>
      <c r="W1173" s="360">
        <f t="shared" si="580"/>
        <v>19.7</v>
      </c>
      <c r="X1173" s="355">
        <f t="shared" si="580"/>
        <v>12.8</v>
      </c>
      <c r="Y1173" s="355">
        <f t="shared" si="580"/>
        <v>34.6</v>
      </c>
      <c r="Z1173" s="355">
        <f t="shared" si="580"/>
        <v>0</v>
      </c>
      <c r="AA1173" s="361">
        <f t="shared" si="580"/>
        <v>0.5</v>
      </c>
      <c r="AB1173" s="182"/>
    </row>
    <row r="1174" spans="1:28" s="75" customFormat="1">
      <c r="A1174" s="181" t="str">
        <f t="shared" si="562"/>
        <v>NMED</v>
      </c>
      <c r="B1174" s="366" t="str">
        <f t="shared" si="554"/>
        <v>35</v>
      </c>
      <c r="C1174" s="181" t="str">
        <f t="shared" si="563"/>
        <v>3504502</v>
      </c>
      <c r="D1174" s="181" t="str">
        <f>VLOOKUP(C1174,fips_xref!$A$5:$B$16,2,FALSE)</f>
        <v>San Juan_NonTribal</v>
      </c>
      <c r="E1174" s="181" t="str">
        <f t="shared" ref="E1174:AA1174" si="581">E534</f>
        <v>045</v>
      </c>
      <c r="F1174" s="181">
        <f t="shared" si="581"/>
        <v>1275</v>
      </c>
      <c r="G1174" s="181" t="str">
        <f t="shared" si="581"/>
        <v>RPNT</v>
      </c>
      <c r="H1174" s="181">
        <f t="shared" si="581"/>
        <v>2</v>
      </c>
      <c r="I1174" s="181" t="str">
        <f t="shared" si="581"/>
        <v>Start up Shut down Maintenance</v>
      </c>
      <c r="J1174" s="181">
        <f t="shared" si="581"/>
        <v>36.776333000000001</v>
      </c>
      <c r="K1174" s="181">
        <f t="shared" si="581"/>
        <v>-107.68225</v>
      </c>
      <c r="L1174" s="181" t="str">
        <f t="shared" si="581"/>
        <v>Manzanares Compressor Station</v>
      </c>
      <c r="M1174" s="181"/>
      <c r="N1174" s="181">
        <f t="shared" si="581"/>
        <v>0</v>
      </c>
      <c r="O1174" s="181">
        <f t="shared" si="581"/>
        <v>0</v>
      </c>
      <c r="P1174" s="181">
        <f t="shared" si="581"/>
        <v>0</v>
      </c>
      <c r="Q1174" s="181">
        <f t="shared" si="581"/>
        <v>0</v>
      </c>
      <c r="R1174" s="181">
        <f t="shared" si="581"/>
        <v>0</v>
      </c>
      <c r="S1174" s="181">
        <f t="shared" si="581"/>
        <v>0</v>
      </c>
      <c r="T1174" s="181">
        <f t="shared" si="581"/>
        <v>1900.19653320313</v>
      </c>
      <c r="U1174" s="181" t="str">
        <f t="shared" si="581"/>
        <v>1389</v>
      </c>
      <c r="V1174" s="181" t="str">
        <f t="shared" si="581"/>
        <v>31000299</v>
      </c>
      <c r="W1174" s="360">
        <f t="shared" si="581"/>
        <v>0</v>
      </c>
      <c r="X1174" s="355">
        <f t="shared" si="581"/>
        <v>0.4</v>
      </c>
      <c r="Y1174" s="355">
        <f t="shared" si="581"/>
        <v>0</v>
      </c>
      <c r="Z1174" s="355">
        <f t="shared" si="581"/>
        <v>0</v>
      </c>
      <c r="AA1174" s="361">
        <f t="shared" si="581"/>
        <v>0</v>
      </c>
      <c r="AB1174" s="182"/>
    </row>
    <row r="1175" spans="1:28" s="75" customFormat="1">
      <c r="A1175" s="181" t="str">
        <f t="shared" si="562"/>
        <v>NMED</v>
      </c>
      <c r="B1175" s="366" t="str">
        <f t="shared" si="554"/>
        <v>35</v>
      </c>
      <c r="C1175" s="181" t="str">
        <f t="shared" si="563"/>
        <v>3504502</v>
      </c>
      <c r="D1175" s="181" t="str">
        <f>VLOOKUP(C1175,fips_xref!$A$5:$B$16,2,FALSE)</f>
        <v>San Juan_NonTribal</v>
      </c>
      <c r="E1175" s="181" t="str">
        <f t="shared" ref="E1175:AA1175" si="582">E535</f>
        <v>045</v>
      </c>
      <c r="F1175" s="181">
        <f t="shared" si="582"/>
        <v>1276</v>
      </c>
      <c r="G1175" s="181" t="str">
        <f t="shared" si="582"/>
        <v>EQPT</v>
      </c>
      <c r="H1175" s="181">
        <f t="shared" si="582"/>
        <v>2</v>
      </c>
      <c r="I1175" s="181" t="str">
        <f t="shared" si="582"/>
        <v>Waukesha 7042 GL</v>
      </c>
      <c r="J1175" s="181">
        <f t="shared" si="582"/>
        <v>36.993164</v>
      </c>
      <c r="K1175" s="181">
        <f t="shared" si="582"/>
        <v>-107.91256799999999</v>
      </c>
      <c r="L1175" s="181" t="str">
        <f t="shared" si="582"/>
        <v>Aztec Central Delivery Point No1327</v>
      </c>
      <c r="M1175" s="181"/>
      <c r="N1175" s="181">
        <f t="shared" si="582"/>
        <v>6.7055997848510698</v>
      </c>
      <c r="O1175" s="181">
        <f t="shared" si="582"/>
        <v>701.47998046875</v>
      </c>
      <c r="P1175" s="181">
        <f t="shared" si="582"/>
        <v>50.444400787353501</v>
      </c>
      <c r="Q1175" s="181">
        <f t="shared" si="582"/>
        <v>0.313944</v>
      </c>
      <c r="R1175" s="181" t="str">
        <f t="shared" si="582"/>
        <v>Vertical</v>
      </c>
      <c r="S1175" s="181">
        <f t="shared" si="582"/>
        <v>0</v>
      </c>
      <c r="T1175" s="181">
        <f t="shared" si="582"/>
        <v>1875.767578125</v>
      </c>
      <c r="U1175" s="181" t="str">
        <f t="shared" si="582"/>
        <v>1389</v>
      </c>
      <c r="V1175" s="181" t="str">
        <f t="shared" si="582"/>
        <v>20200254</v>
      </c>
      <c r="W1175" s="360">
        <f t="shared" si="582"/>
        <v>0.3</v>
      </c>
      <c r="X1175" s="355">
        <f t="shared" si="582"/>
        <v>0.2</v>
      </c>
      <c r="Y1175" s="355">
        <f t="shared" si="582"/>
        <v>0.5</v>
      </c>
      <c r="Z1175" s="355">
        <f t="shared" si="582"/>
        <v>0</v>
      </c>
      <c r="AA1175" s="361">
        <f t="shared" si="582"/>
        <v>0</v>
      </c>
      <c r="AB1175" s="182"/>
    </row>
    <row r="1176" spans="1:28" s="75" customFormat="1">
      <c r="A1176" s="181" t="str">
        <f t="shared" si="562"/>
        <v>NMED</v>
      </c>
      <c r="B1176" s="366" t="str">
        <f t="shared" si="554"/>
        <v>35</v>
      </c>
      <c r="C1176" s="181" t="str">
        <f t="shared" si="563"/>
        <v>3504502</v>
      </c>
      <c r="D1176" s="181" t="str">
        <f>VLOOKUP(C1176,fips_xref!$A$5:$B$16,2,FALSE)</f>
        <v>San Juan_NonTribal</v>
      </c>
      <c r="E1176" s="181" t="str">
        <f t="shared" ref="E1176:AA1176" si="583">E536</f>
        <v>045</v>
      </c>
      <c r="F1176" s="181">
        <f t="shared" si="583"/>
        <v>1276</v>
      </c>
      <c r="G1176" s="181" t="str">
        <f t="shared" si="583"/>
        <v>EQPT</v>
      </c>
      <c r="H1176" s="181">
        <f t="shared" si="583"/>
        <v>3</v>
      </c>
      <c r="I1176" s="181" t="str">
        <f t="shared" si="583"/>
        <v>Waukesha 7042 GL</v>
      </c>
      <c r="J1176" s="181">
        <f t="shared" si="583"/>
        <v>36.993164</v>
      </c>
      <c r="K1176" s="181">
        <f t="shared" si="583"/>
        <v>-107.91256799999999</v>
      </c>
      <c r="L1176" s="181" t="str">
        <f t="shared" si="583"/>
        <v>Aztec Central Delivery Point No1327</v>
      </c>
      <c r="M1176" s="181"/>
      <c r="N1176" s="181">
        <f t="shared" si="583"/>
        <v>6.7055997848510698</v>
      </c>
      <c r="O1176" s="181">
        <f t="shared" si="583"/>
        <v>701.47998046875</v>
      </c>
      <c r="P1176" s="181">
        <f t="shared" si="583"/>
        <v>50.444400787353501</v>
      </c>
      <c r="Q1176" s="181">
        <f t="shared" si="583"/>
        <v>0.313944</v>
      </c>
      <c r="R1176" s="181" t="str">
        <f t="shared" si="583"/>
        <v>Vertical</v>
      </c>
      <c r="S1176" s="181">
        <f t="shared" si="583"/>
        <v>0</v>
      </c>
      <c r="T1176" s="181">
        <f t="shared" si="583"/>
        <v>1875.767578125</v>
      </c>
      <c r="U1176" s="181" t="str">
        <f t="shared" si="583"/>
        <v>1389</v>
      </c>
      <c r="V1176" s="181" t="str">
        <f t="shared" si="583"/>
        <v>20200254</v>
      </c>
      <c r="W1176" s="360">
        <f t="shared" si="583"/>
        <v>18.7</v>
      </c>
      <c r="X1176" s="355">
        <f t="shared" si="583"/>
        <v>12.2</v>
      </c>
      <c r="Y1176" s="355">
        <f t="shared" si="583"/>
        <v>32.9</v>
      </c>
      <c r="Z1176" s="355">
        <f t="shared" si="583"/>
        <v>0</v>
      </c>
      <c r="AA1176" s="361">
        <f t="shared" si="583"/>
        <v>0.5</v>
      </c>
      <c r="AB1176" s="182"/>
    </row>
    <row r="1177" spans="1:28" s="75" customFormat="1">
      <c r="A1177" s="181" t="str">
        <f t="shared" si="562"/>
        <v>NMED</v>
      </c>
      <c r="B1177" s="366" t="str">
        <f t="shared" si="554"/>
        <v>35</v>
      </c>
      <c r="C1177" s="181" t="str">
        <f t="shared" si="563"/>
        <v>3504502</v>
      </c>
      <c r="D1177" s="181" t="str">
        <f>VLOOKUP(C1177,fips_xref!$A$5:$B$16,2,FALSE)</f>
        <v>San Juan_NonTribal</v>
      </c>
      <c r="E1177" s="181" t="str">
        <f t="shared" ref="E1177:AA1177" si="584">E537</f>
        <v>045</v>
      </c>
      <c r="F1177" s="181">
        <f t="shared" si="584"/>
        <v>1276</v>
      </c>
      <c r="G1177" s="181" t="str">
        <f t="shared" si="584"/>
        <v>EQPT</v>
      </c>
      <c r="H1177" s="181">
        <f t="shared" si="584"/>
        <v>4</v>
      </c>
      <c r="I1177" s="181" t="str">
        <f t="shared" si="584"/>
        <v>Waukesha 7042 GL</v>
      </c>
      <c r="J1177" s="181">
        <f t="shared" si="584"/>
        <v>36.993164</v>
      </c>
      <c r="K1177" s="181">
        <f t="shared" si="584"/>
        <v>-107.91256799999999</v>
      </c>
      <c r="L1177" s="181" t="str">
        <f t="shared" si="584"/>
        <v>Aztec Central Delivery Point No1327</v>
      </c>
      <c r="M1177" s="181"/>
      <c r="N1177" s="181">
        <f t="shared" si="584"/>
        <v>6.7055997848510698</v>
      </c>
      <c r="O1177" s="181">
        <f t="shared" si="584"/>
        <v>701.47998046875</v>
      </c>
      <c r="P1177" s="181">
        <f t="shared" si="584"/>
        <v>50.444400787353501</v>
      </c>
      <c r="Q1177" s="181">
        <f t="shared" si="584"/>
        <v>0.313944</v>
      </c>
      <c r="R1177" s="181" t="str">
        <f t="shared" si="584"/>
        <v>Vertical</v>
      </c>
      <c r="S1177" s="181">
        <f t="shared" si="584"/>
        <v>0</v>
      </c>
      <c r="T1177" s="181">
        <f t="shared" si="584"/>
        <v>1875.767578125</v>
      </c>
      <c r="U1177" s="181" t="str">
        <f t="shared" si="584"/>
        <v>1389</v>
      </c>
      <c r="V1177" s="181" t="str">
        <f t="shared" si="584"/>
        <v>20200254</v>
      </c>
      <c r="W1177" s="360">
        <f t="shared" si="584"/>
        <v>6.9</v>
      </c>
      <c r="X1177" s="355">
        <f t="shared" si="584"/>
        <v>4.5</v>
      </c>
      <c r="Y1177" s="355">
        <f t="shared" si="584"/>
        <v>12.1</v>
      </c>
      <c r="Z1177" s="355">
        <f t="shared" si="584"/>
        <v>0</v>
      </c>
      <c r="AA1177" s="361">
        <f t="shared" si="584"/>
        <v>0.2</v>
      </c>
      <c r="AB1177" s="182"/>
    </row>
    <row r="1178" spans="1:28" s="75" customFormat="1">
      <c r="A1178" s="181" t="str">
        <f t="shared" si="562"/>
        <v>NMED</v>
      </c>
      <c r="B1178" s="366" t="str">
        <f t="shared" si="554"/>
        <v>35</v>
      </c>
      <c r="C1178" s="181" t="str">
        <f t="shared" si="563"/>
        <v>3504502</v>
      </c>
      <c r="D1178" s="181" t="str">
        <f>VLOOKUP(C1178,fips_xref!$A$5:$B$16,2,FALSE)</f>
        <v>San Juan_NonTribal</v>
      </c>
      <c r="E1178" s="181" t="str">
        <f t="shared" ref="E1178:AA1178" si="585">E538</f>
        <v>045</v>
      </c>
      <c r="F1178" s="181">
        <f t="shared" si="585"/>
        <v>1276</v>
      </c>
      <c r="G1178" s="181" t="str">
        <f t="shared" si="585"/>
        <v>EQPT</v>
      </c>
      <c r="H1178" s="181">
        <f t="shared" si="585"/>
        <v>14</v>
      </c>
      <c r="I1178" s="181" t="str">
        <f t="shared" si="585"/>
        <v>Waukesha 5108 GL</v>
      </c>
      <c r="J1178" s="181">
        <f t="shared" si="585"/>
        <v>36.993164</v>
      </c>
      <c r="K1178" s="181">
        <f t="shared" si="585"/>
        <v>-107.91256799999999</v>
      </c>
      <c r="L1178" s="181" t="str">
        <f t="shared" si="585"/>
        <v>Aztec Central Delivery Point No1327</v>
      </c>
      <c r="M1178" s="181"/>
      <c r="N1178" s="181">
        <f t="shared" si="585"/>
        <v>6.7055997848510698</v>
      </c>
      <c r="O1178" s="181">
        <f t="shared" si="585"/>
        <v>628.71002197265602</v>
      </c>
      <c r="P1178" s="181">
        <f t="shared" si="585"/>
        <v>33.893760681152301</v>
      </c>
      <c r="Q1178" s="181">
        <f t="shared" si="585"/>
        <v>0.31089600000000001</v>
      </c>
      <c r="R1178" s="181" t="str">
        <f t="shared" si="585"/>
        <v>Vertical</v>
      </c>
      <c r="S1178" s="181">
        <f t="shared" si="585"/>
        <v>0</v>
      </c>
      <c r="T1178" s="181">
        <f t="shared" si="585"/>
        <v>1875.767578125</v>
      </c>
      <c r="U1178" s="181" t="str">
        <f t="shared" si="585"/>
        <v>1389</v>
      </c>
      <c r="V1178" s="181" t="str">
        <f t="shared" si="585"/>
        <v>20200254</v>
      </c>
      <c r="W1178" s="360">
        <f t="shared" si="585"/>
        <v>12.8</v>
      </c>
      <c r="X1178" s="355">
        <f t="shared" si="585"/>
        <v>8.6</v>
      </c>
      <c r="Y1178" s="355">
        <f t="shared" si="585"/>
        <v>23</v>
      </c>
      <c r="Z1178" s="355">
        <f t="shared" si="585"/>
        <v>0</v>
      </c>
      <c r="AA1178" s="361">
        <f t="shared" si="585"/>
        <v>0.3</v>
      </c>
      <c r="AB1178" s="182"/>
    </row>
    <row r="1179" spans="1:28" s="75" customFormat="1">
      <c r="A1179" s="181" t="str">
        <f t="shared" si="562"/>
        <v>NMED</v>
      </c>
      <c r="B1179" s="366" t="str">
        <f t="shared" si="554"/>
        <v>35</v>
      </c>
      <c r="C1179" s="181" t="str">
        <f t="shared" si="563"/>
        <v>3504502</v>
      </c>
      <c r="D1179" s="181" t="str">
        <f>VLOOKUP(C1179,fips_xref!$A$5:$B$16,2,FALSE)</f>
        <v>San Juan_NonTribal</v>
      </c>
      <c r="E1179" s="181" t="str">
        <f t="shared" ref="E1179:AA1179" si="586">E539</f>
        <v>045</v>
      </c>
      <c r="F1179" s="181">
        <f t="shared" si="586"/>
        <v>1276</v>
      </c>
      <c r="G1179" s="181" t="str">
        <f t="shared" si="586"/>
        <v>EQPT</v>
      </c>
      <c r="H1179" s="181">
        <f t="shared" si="586"/>
        <v>17</v>
      </c>
      <c r="I1179" s="181" t="str">
        <f t="shared" si="586"/>
        <v>TEG Dehydrator (20 mmscfd)</v>
      </c>
      <c r="J1179" s="181">
        <f t="shared" si="586"/>
        <v>36.993611000000001</v>
      </c>
      <c r="K1179" s="181">
        <f t="shared" si="586"/>
        <v>-107.913056</v>
      </c>
      <c r="L1179" s="181" t="str">
        <f t="shared" si="586"/>
        <v>Aztec Central Delivery Point No1327</v>
      </c>
      <c r="M1179" s="181"/>
      <c r="N1179" s="181">
        <f t="shared" si="586"/>
        <v>3.0480000972747798</v>
      </c>
      <c r="O1179" s="181">
        <f t="shared" si="586"/>
        <v>373.14999389648398</v>
      </c>
      <c r="P1179" s="181">
        <f t="shared" si="586"/>
        <v>118.262397766113</v>
      </c>
      <c r="Q1179" s="181">
        <f t="shared" si="586"/>
        <v>0.30480000000000002</v>
      </c>
      <c r="R1179" s="181" t="str">
        <f t="shared" si="586"/>
        <v>Vertical</v>
      </c>
      <c r="S1179" s="181">
        <f t="shared" si="586"/>
        <v>0</v>
      </c>
      <c r="T1179" s="181">
        <f t="shared" si="586"/>
        <v>1878.13159179688</v>
      </c>
      <c r="U1179" s="181" t="str">
        <f t="shared" si="586"/>
        <v>1389</v>
      </c>
      <c r="V1179" s="181" t="str">
        <f t="shared" si="586"/>
        <v>31000227</v>
      </c>
      <c r="W1179" s="360">
        <f t="shared" si="586"/>
        <v>0</v>
      </c>
      <c r="X1179" s="355">
        <f t="shared" si="586"/>
        <v>1.2</v>
      </c>
      <c r="Y1179" s="355">
        <f t="shared" si="586"/>
        <v>0</v>
      </c>
      <c r="Z1179" s="355">
        <f t="shared" si="586"/>
        <v>0</v>
      </c>
      <c r="AA1179" s="361">
        <f t="shared" si="586"/>
        <v>0</v>
      </c>
      <c r="AB1179" s="182"/>
    </row>
    <row r="1180" spans="1:28" s="75" customFormat="1">
      <c r="A1180" s="181" t="str">
        <f t="shared" si="562"/>
        <v>NMED</v>
      </c>
      <c r="B1180" s="366" t="str">
        <f t="shared" si="554"/>
        <v>35</v>
      </c>
      <c r="C1180" s="181" t="str">
        <f t="shared" si="563"/>
        <v>3504502</v>
      </c>
      <c r="D1180" s="181" t="str">
        <f>VLOOKUP(C1180,fips_xref!$A$5:$B$16,2,FALSE)</f>
        <v>San Juan_NonTribal</v>
      </c>
      <c r="E1180" s="181" t="str">
        <f t="shared" ref="E1180:AA1180" si="587">E540</f>
        <v>045</v>
      </c>
      <c r="F1180" s="181">
        <f t="shared" si="587"/>
        <v>1276</v>
      </c>
      <c r="G1180" s="181" t="str">
        <f t="shared" si="587"/>
        <v>EQPT</v>
      </c>
      <c r="H1180" s="181">
        <f t="shared" si="587"/>
        <v>18</v>
      </c>
      <c r="I1180" s="181" t="str">
        <f t="shared" si="587"/>
        <v>Dehy Reboiler</v>
      </c>
      <c r="J1180" s="181">
        <f t="shared" si="587"/>
        <v>36.993611000000001</v>
      </c>
      <c r="K1180" s="181">
        <f t="shared" si="587"/>
        <v>-107.913056</v>
      </c>
      <c r="L1180" s="181" t="str">
        <f t="shared" si="587"/>
        <v>Aztec Central Delivery Point No1327</v>
      </c>
      <c r="M1180" s="181"/>
      <c r="N1180" s="181">
        <f t="shared" si="587"/>
        <v>3.0480000972747798</v>
      </c>
      <c r="O1180" s="181">
        <f t="shared" si="587"/>
        <v>588.71002197265602</v>
      </c>
      <c r="P1180" s="181">
        <f t="shared" si="587"/>
        <v>1.8287999629974401</v>
      </c>
      <c r="Q1180" s="181">
        <f t="shared" si="587"/>
        <v>0.25298399999999999</v>
      </c>
      <c r="R1180" s="181" t="str">
        <f t="shared" si="587"/>
        <v>Vertical</v>
      </c>
      <c r="S1180" s="181">
        <f t="shared" si="587"/>
        <v>0</v>
      </c>
      <c r="T1180" s="181">
        <f t="shared" si="587"/>
        <v>1878.13159179688</v>
      </c>
      <c r="U1180" s="181" t="str">
        <f t="shared" si="587"/>
        <v>1389</v>
      </c>
      <c r="V1180" s="181" t="str">
        <f t="shared" si="587"/>
        <v>31000228</v>
      </c>
      <c r="W1180" s="360">
        <f t="shared" si="587"/>
        <v>0.1</v>
      </c>
      <c r="X1180" s="355">
        <f t="shared" si="587"/>
        <v>0</v>
      </c>
      <c r="Y1180" s="355">
        <f t="shared" si="587"/>
        <v>0.1</v>
      </c>
      <c r="Z1180" s="355">
        <f t="shared" si="587"/>
        <v>0</v>
      </c>
      <c r="AA1180" s="361">
        <f t="shared" si="587"/>
        <v>0</v>
      </c>
      <c r="AB1180" s="182"/>
    </row>
    <row r="1181" spans="1:28" s="75" customFormat="1">
      <c r="A1181" s="181" t="str">
        <f t="shared" si="562"/>
        <v>NMED</v>
      </c>
      <c r="B1181" s="366" t="str">
        <f t="shared" si="554"/>
        <v>35</v>
      </c>
      <c r="C1181" s="181" t="str">
        <f t="shared" si="563"/>
        <v>3504502</v>
      </c>
      <c r="D1181" s="181" t="str">
        <f>VLOOKUP(C1181,fips_xref!$A$5:$B$16,2,FALSE)</f>
        <v>San Juan_NonTribal</v>
      </c>
      <c r="E1181" s="181" t="str">
        <f t="shared" ref="E1181:AA1181" si="588">E541</f>
        <v>045</v>
      </c>
      <c r="F1181" s="181">
        <f t="shared" si="588"/>
        <v>1276</v>
      </c>
      <c r="G1181" s="181" t="str">
        <f t="shared" si="588"/>
        <v>EQPT</v>
      </c>
      <c r="H1181" s="181">
        <f t="shared" si="588"/>
        <v>25</v>
      </c>
      <c r="I1181" s="181" t="str">
        <f t="shared" si="588"/>
        <v>TEG Dehydrator (10 mmscfd)</v>
      </c>
      <c r="J1181" s="181">
        <f t="shared" si="588"/>
        <v>36.993611000000001</v>
      </c>
      <c r="K1181" s="181">
        <f t="shared" si="588"/>
        <v>-107.913056</v>
      </c>
      <c r="L1181" s="181" t="str">
        <f t="shared" si="588"/>
        <v>Aztec Central Delivery Point No1327</v>
      </c>
      <c r="M1181" s="181"/>
      <c r="N1181" s="181">
        <f t="shared" si="588"/>
        <v>3.0480000972747798</v>
      </c>
      <c r="O1181" s="181">
        <f t="shared" si="588"/>
        <v>373.14999389648398</v>
      </c>
      <c r="P1181" s="181">
        <f t="shared" si="588"/>
        <v>128.44271850585901</v>
      </c>
      <c r="Q1181" s="181">
        <f t="shared" si="588"/>
        <v>0.30480000000000002</v>
      </c>
      <c r="R1181" s="181" t="str">
        <f t="shared" si="588"/>
        <v>Vertical</v>
      </c>
      <c r="S1181" s="181">
        <f t="shared" si="588"/>
        <v>0</v>
      </c>
      <c r="T1181" s="181">
        <f t="shared" si="588"/>
        <v>1878.13159179688</v>
      </c>
      <c r="U1181" s="181" t="str">
        <f t="shared" si="588"/>
        <v>1389</v>
      </c>
      <c r="V1181" s="181" t="str">
        <f t="shared" si="588"/>
        <v>31000227</v>
      </c>
      <c r="W1181" s="360">
        <f t="shared" si="588"/>
        <v>0</v>
      </c>
      <c r="X1181" s="355">
        <f t="shared" si="588"/>
        <v>2.4</v>
      </c>
      <c r="Y1181" s="355">
        <f t="shared" si="588"/>
        <v>0</v>
      </c>
      <c r="Z1181" s="355">
        <f t="shared" si="588"/>
        <v>0</v>
      </c>
      <c r="AA1181" s="361">
        <f t="shared" si="588"/>
        <v>0</v>
      </c>
      <c r="AB1181" s="182"/>
    </row>
    <row r="1182" spans="1:28" s="75" customFormat="1">
      <c r="A1182" s="181" t="str">
        <f t="shared" si="562"/>
        <v>NMED</v>
      </c>
      <c r="B1182" s="366" t="str">
        <f t="shared" si="554"/>
        <v>35</v>
      </c>
      <c r="C1182" s="181" t="str">
        <f t="shared" si="563"/>
        <v>3504502</v>
      </c>
      <c r="D1182" s="181" t="str">
        <f>VLOOKUP(C1182,fips_xref!$A$5:$B$16,2,FALSE)</f>
        <v>San Juan_NonTribal</v>
      </c>
      <c r="E1182" s="181" t="str">
        <f t="shared" ref="E1182:AA1182" si="589">E542</f>
        <v>045</v>
      </c>
      <c r="F1182" s="181">
        <f t="shared" si="589"/>
        <v>1276</v>
      </c>
      <c r="G1182" s="181" t="str">
        <f t="shared" si="589"/>
        <v>EQPT</v>
      </c>
      <c r="H1182" s="181">
        <f t="shared" si="589"/>
        <v>26</v>
      </c>
      <c r="I1182" s="181" t="str">
        <f t="shared" si="589"/>
        <v>Dehy Reboiler</v>
      </c>
      <c r="J1182" s="181">
        <f t="shared" si="589"/>
        <v>36.993611000000001</v>
      </c>
      <c r="K1182" s="181">
        <f t="shared" si="589"/>
        <v>-107.913056</v>
      </c>
      <c r="L1182" s="181" t="str">
        <f t="shared" si="589"/>
        <v>Aztec Central Delivery Point No1327</v>
      </c>
      <c r="M1182" s="181"/>
      <c r="N1182" s="181">
        <f t="shared" si="589"/>
        <v>3.0480000972747798</v>
      </c>
      <c r="O1182" s="181">
        <f t="shared" si="589"/>
        <v>588.71002197265602</v>
      </c>
      <c r="P1182" s="181">
        <f t="shared" si="589"/>
        <v>1.85927999019623</v>
      </c>
      <c r="Q1182" s="181">
        <f t="shared" si="589"/>
        <v>0.25298399999999999</v>
      </c>
      <c r="R1182" s="181" t="str">
        <f t="shared" si="589"/>
        <v>Vertical</v>
      </c>
      <c r="S1182" s="181">
        <f t="shared" si="589"/>
        <v>0</v>
      </c>
      <c r="T1182" s="181">
        <f t="shared" si="589"/>
        <v>1878.13159179688</v>
      </c>
      <c r="U1182" s="181" t="str">
        <f t="shared" si="589"/>
        <v>1389</v>
      </c>
      <c r="V1182" s="181" t="str">
        <f t="shared" si="589"/>
        <v>31000228</v>
      </c>
      <c r="W1182" s="360">
        <f t="shared" si="589"/>
        <v>0.1</v>
      </c>
      <c r="X1182" s="355">
        <f t="shared" si="589"/>
        <v>0</v>
      </c>
      <c r="Y1182" s="355">
        <f t="shared" si="589"/>
        <v>0</v>
      </c>
      <c r="Z1182" s="355">
        <f t="shared" si="589"/>
        <v>0</v>
      </c>
      <c r="AA1182" s="361">
        <f t="shared" si="589"/>
        <v>0</v>
      </c>
      <c r="AB1182" s="182"/>
    </row>
    <row r="1183" spans="1:28" s="75" customFormat="1">
      <c r="A1183" s="181" t="str">
        <f t="shared" si="562"/>
        <v>NMED</v>
      </c>
      <c r="B1183" s="366" t="str">
        <f t="shared" si="554"/>
        <v>35</v>
      </c>
      <c r="C1183" s="181" t="str">
        <f t="shared" si="563"/>
        <v>3504502</v>
      </c>
      <c r="D1183" s="181" t="str">
        <f>VLOOKUP(C1183,fips_xref!$A$5:$B$16,2,FALSE)</f>
        <v>San Juan_NonTribal</v>
      </c>
      <c r="E1183" s="181" t="str">
        <f t="shared" ref="E1183:AA1183" si="590">E543</f>
        <v>045</v>
      </c>
      <c r="F1183" s="181">
        <f t="shared" si="590"/>
        <v>1276</v>
      </c>
      <c r="G1183" s="181" t="str">
        <f t="shared" si="590"/>
        <v>RPNT</v>
      </c>
      <c r="H1183" s="181">
        <f t="shared" si="590"/>
        <v>18</v>
      </c>
      <c r="I1183" s="181" t="str">
        <f t="shared" si="590"/>
        <v>Fugitives</v>
      </c>
      <c r="J1183" s="181">
        <f t="shared" si="590"/>
        <v>36.993611000000001</v>
      </c>
      <c r="K1183" s="181">
        <f t="shared" si="590"/>
        <v>-107.913056</v>
      </c>
      <c r="L1183" s="181" t="str">
        <f t="shared" si="590"/>
        <v>Aztec Central Delivery Point No1327</v>
      </c>
      <c r="M1183" s="181"/>
      <c r="N1183" s="181">
        <f t="shared" si="590"/>
        <v>0</v>
      </c>
      <c r="O1183" s="181">
        <f t="shared" si="590"/>
        <v>0</v>
      </c>
      <c r="P1183" s="181">
        <f t="shared" si="590"/>
        <v>0</v>
      </c>
      <c r="Q1183" s="181">
        <f t="shared" si="590"/>
        <v>0</v>
      </c>
      <c r="R1183" s="181">
        <f t="shared" si="590"/>
        <v>0</v>
      </c>
      <c r="S1183" s="181">
        <f t="shared" si="590"/>
        <v>0</v>
      </c>
      <c r="T1183" s="181">
        <f t="shared" si="590"/>
        <v>1878.13159179688</v>
      </c>
      <c r="U1183" s="181" t="str">
        <f t="shared" si="590"/>
        <v>1389</v>
      </c>
      <c r="V1183" s="181" t="str">
        <f t="shared" si="590"/>
        <v>31088811</v>
      </c>
      <c r="W1183" s="360">
        <f t="shared" si="590"/>
        <v>0</v>
      </c>
      <c r="X1183" s="355">
        <f t="shared" si="590"/>
        <v>0.2</v>
      </c>
      <c r="Y1183" s="355">
        <f t="shared" si="590"/>
        <v>0</v>
      </c>
      <c r="Z1183" s="355">
        <f t="shared" si="590"/>
        <v>0</v>
      </c>
      <c r="AA1183" s="361">
        <f t="shared" si="590"/>
        <v>0</v>
      </c>
      <c r="AB1183" s="182"/>
    </row>
    <row r="1184" spans="1:28" s="75" customFormat="1">
      <c r="A1184" s="181" t="str">
        <f t="shared" si="562"/>
        <v>NMED</v>
      </c>
      <c r="B1184" s="366" t="str">
        <f t="shared" si="554"/>
        <v>35</v>
      </c>
      <c r="C1184" s="181" t="str">
        <f t="shared" si="563"/>
        <v>3504502</v>
      </c>
      <c r="D1184" s="181" t="str">
        <f>VLOOKUP(C1184,fips_xref!$A$5:$B$16,2,FALSE)</f>
        <v>San Juan_NonTribal</v>
      </c>
      <c r="E1184" s="181" t="str">
        <f t="shared" ref="E1184:AA1184" si="591">E544</f>
        <v>045</v>
      </c>
      <c r="F1184" s="181">
        <f t="shared" si="591"/>
        <v>1276</v>
      </c>
      <c r="G1184" s="181" t="str">
        <f t="shared" si="591"/>
        <v>RPNT</v>
      </c>
      <c r="H1184" s="181">
        <f t="shared" si="591"/>
        <v>19</v>
      </c>
      <c r="I1184" s="181" t="str">
        <f t="shared" si="591"/>
        <v>Start-up, Shutdown, &amp; Maintenance</v>
      </c>
      <c r="J1184" s="181">
        <f t="shared" si="591"/>
        <v>36.993611000000001</v>
      </c>
      <c r="K1184" s="181">
        <f t="shared" si="591"/>
        <v>-107.913056</v>
      </c>
      <c r="L1184" s="181" t="str">
        <f t="shared" si="591"/>
        <v>Aztec Central Delivery Point No1327</v>
      </c>
      <c r="M1184" s="181"/>
      <c r="N1184" s="181">
        <f t="shared" si="591"/>
        <v>0</v>
      </c>
      <c r="O1184" s="181">
        <f t="shared" si="591"/>
        <v>0</v>
      </c>
      <c r="P1184" s="181">
        <f t="shared" si="591"/>
        <v>0</v>
      </c>
      <c r="Q1184" s="181">
        <f t="shared" si="591"/>
        <v>0</v>
      </c>
      <c r="R1184" s="181">
        <f t="shared" si="591"/>
        <v>0</v>
      </c>
      <c r="S1184" s="181">
        <f t="shared" si="591"/>
        <v>0</v>
      </c>
      <c r="T1184" s="181">
        <f t="shared" si="591"/>
        <v>1878.13159179688</v>
      </c>
      <c r="U1184" s="181" t="str">
        <f t="shared" si="591"/>
        <v>1389</v>
      </c>
      <c r="V1184" s="181" t="str">
        <f t="shared" si="591"/>
        <v>31088811</v>
      </c>
      <c r="W1184" s="360">
        <f t="shared" si="591"/>
        <v>0</v>
      </c>
      <c r="X1184" s="355">
        <f t="shared" si="591"/>
        <v>0.4</v>
      </c>
      <c r="Y1184" s="355">
        <f t="shared" si="591"/>
        <v>0</v>
      </c>
      <c r="Z1184" s="355">
        <f t="shared" si="591"/>
        <v>0</v>
      </c>
      <c r="AA1184" s="361">
        <f t="shared" si="591"/>
        <v>0</v>
      </c>
      <c r="AB1184" s="182"/>
    </row>
    <row r="1185" spans="1:28" s="75" customFormat="1">
      <c r="A1185" s="181" t="str">
        <f t="shared" si="562"/>
        <v>NMED</v>
      </c>
      <c r="B1185" s="366" t="str">
        <f t="shared" si="554"/>
        <v>35</v>
      </c>
      <c r="C1185" s="181" t="str">
        <f t="shared" si="563"/>
        <v>3504502</v>
      </c>
      <c r="D1185" s="181" t="str">
        <f>VLOOKUP(C1185,fips_xref!$A$5:$B$16,2,FALSE)</f>
        <v>San Juan_NonTribal</v>
      </c>
      <c r="E1185" s="181" t="str">
        <f t="shared" ref="E1185:AA1185" si="592">E545</f>
        <v>045</v>
      </c>
      <c r="F1185" s="181">
        <f t="shared" si="592"/>
        <v>1276</v>
      </c>
      <c r="G1185" s="181" t="str">
        <f t="shared" si="592"/>
        <v>RPNT</v>
      </c>
      <c r="H1185" s="181">
        <f t="shared" si="592"/>
        <v>21</v>
      </c>
      <c r="I1185" s="181" t="str">
        <f t="shared" si="592"/>
        <v>Malfunctions</v>
      </c>
      <c r="J1185" s="181">
        <f t="shared" si="592"/>
        <v>36.993611000000001</v>
      </c>
      <c r="K1185" s="181">
        <f t="shared" si="592"/>
        <v>-107.913056</v>
      </c>
      <c r="L1185" s="181" t="str">
        <f t="shared" si="592"/>
        <v>Aztec Central Delivery Point No1327</v>
      </c>
      <c r="M1185" s="181"/>
      <c r="N1185" s="181">
        <f t="shared" si="592"/>
        <v>0</v>
      </c>
      <c r="O1185" s="181">
        <f t="shared" si="592"/>
        <v>0</v>
      </c>
      <c r="P1185" s="181">
        <f t="shared" si="592"/>
        <v>0</v>
      </c>
      <c r="Q1185" s="181">
        <f t="shared" si="592"/>
        <v>0</v>
      </c>
      <c r="R1185" s="181">
        <f t="shared" si="592"/>
        <v>0</v>
      </c>
      <c r="S1185" s="181">
        <f t="shared" si="592"/>
        <v>0</v>
      </c>
      <c r="T1185" s="181">
        <f t="shared" si="592"/>
        <v>1878.13159179688</v>
      </c>
      <c r="U1185" s="181" t="str">
        <f t="shared" si="592"/>
        <v>1389</v>
      </c>
      <c r="V1185" s="181" t="str">
        <f t="shared" si="592"/>
        <v>31088811</v>
      </c>
      <c r="W1185" s="360">
        <f t="shared" si="592"/>
        <v>0</v>
      </c>
      <c r="X1185" s="355">
        <f t="shared" si="592"/>
        <v>0.2</v>
      </c>
      <c r="Y1185" s="355">
        <f t="shared" si="592"/>
        <v>0</v>
      </c>
      <c r="Z1185" s="355">
        <f t="shared" si="592"/>
        <v>0</v>
      </c>
      <c r="AA1185" s="361">
        <f t="shared" si="592"/>
        <v>0</v>
      </c>
      <c r="AB1185" s="182"/>
    </row>
    <row r="1186" spans="1:28" s="75" customFormat="1">
      <c r="A1186" s="181" t="str">
        <f t="shared" si="562"/>
        <v>NMED</v>
      </c>
      <c r="B1186" s="366" t="str">
        <f t="shared" si="554"/>
        <v>35</v>
      </c>
      <c r="C1186" s="181" t="str">
        <f t="shared" si="563"/>
        <v>3504502</v>
      </c>
      <c r="D1186" s="181" t="str">
        <f>VLOOKUP(C1186,fips_xref!$A$5:$B$16,2,FALSE)</f>
        <v>San Juan_NonTribal</v>
      </c>
      <c r="E1186" s="181" t="str">
        <f t="shared" ref="E1186:AA1186" si="593">E546</f>
        <v>045</v>
      </c>
      <c r="F1186" s="181">
        <f t="shared" si="593"/>
        <v>1303</v>
      </c>
      <c r="G1186" s="181" t="str">
        <f t="shared" si="593"/>
        <v>EQPT</v>
      </c>
      <c r="H1186" s="181">
        <f t="shared" si="593"/>
        <v>18</v>
      </c>
      <c r="I1186" s="181" t="str">
        <f t="shared" si="593"/>
        <v>Waukesha  7042GL</v>
      </c>
      <c r="J1186" s="181">
        <f t="shared" si="593"/>
        <v>36.982987999999999</v>
      </c>
      <c r="K1186" s="181">
        <f t="shared" si="593"/>
        <v>-107.586133</v>
      </c>
      <c r="L1186" s="181" t="str">
        <f t="shared" si="593"/>
        <v>Trunk N Compressor Station</v>
      </c>
      <c r="M1186" s="181"/>
      <c r="N1186" s="181">
        <f t="shared" si="593"/>
        <v>6.7055997848510698</v>
      </c>
      <c r="O1186" s="181">
        <f t="shared" si="593"/>
        <v>644.82000732421898</v>
      </c>
      <c r="P1186" s="181">
        <f t="shared" si="593"/>
        <v>47.2439994812012</v>
      </c>
      <c r="Q1186" s="181">
        <f t="shared" si="593"/>
        <v>0.31089600000000001</v>
      </c>
      <c r="R1186" s="181" t="str">
        <f t="shared" si="593"/>
        <v>Vertical</v>
      </c>
      <c r="S1186" s="181">
        <f t="shared" si="593"/>
        <v>0</v>
      </c>
      <c r="T1186" s="181">
        <f t="shared" si="593"/>
        <v>1979.81750488281</v>
      </c>
      <c r="U1186" s="181" t="str">
        <f t="shared" si="593"/>
        <v>4922</v>
      </c>
      <c r="V1186" s="181" t="str">
        <f t="shared" si="593"/>
        <v>20200254</v>
      </c>
      <c r="W1186" s="360">
        <f t="shared" si="593"/>
        <v>10.8</v>
      </c>
      <c r="X1186" s="355">
        <f t="shared" si="593"/>
        <v>12</v>
      </c>
      <c r="Y1186" s="355">
        <f t="shared" si="593"/>
        <v>33.299999999999997</v>
      </c>
      <c r="Z1186" s="355">
        <f t="shared" si="593"/>
        <v>0</v>
      </c>
      <c r="AA1186" s="361">
        <f t="shared" si="593"/>
        <v>0.5</v>
      </c>
      <c r="AB1186" s="182"/>
    </row>
    <row r="1187" spans="1:28" s="75" customFormat="1">
      <c r="A1187" s="181" t="str">
        <f t="shared" si="562"/>
        <v>NMED</v>
      </c>
      <c r="B1187" s="366" t="str">
        <f t="shared" si="554"/>
        <v>35</v>
      </c>
      <c r="C1187" s="181" t="str">
        <f t="shared" si="563"/>
        <v>3504502</v>
      </c>
      <c r="D1187" s="181" t="str">
        <f>VLOOKUP(C1187,fips_xref!$A$5:$B$16,2,FALSE)</f>
        <v>San Juan_NonTribal</v>
      </c>
      <c r="E1187" s="181" t="str">
        <f t="shared" ref="E1187:AA1187" si="594">E547</f>
        <v>045</v>
      </c>
      <c r="F1187" s="181">
        <f t="shared" si="594"/>
        <v>1303</v>
      </c>
      <c r="G1187" s="181" t="str">
        <f t="shared" si="594"/>
        <v>EQPT</v>
      </c>
      <c r="H1187" s="181">
        <f t="shared" si="594"/>
        <v>19</v>
      </c>
      <c r="I1187" s="181" t="str">
        <f t="shared" si="594"/>
        <v>Waukesha  7042GL</v>
      </c>
      <c r="J1187" s="181">
        <f t="shared" si="594"/>
        <v>36.982987999999999</v>
      </c>
      <c r="K1187" s="181">
        <f t="shared" si="594"/>
        <v>-107.586133</v>
      </c>
      <c r="L1187" s="181" t="str">
        <f t="shared" si="594"/>
        <v>Trunk N Compressor Station</v>
      </c>
      <c r="M1187" s="181"/>
      <c r="N1187" s="181">
        <f t="shared" si="594"/>
        <v>6.7055997848510698</v>
      </c>
      <c r="O1187" s="181">
        <f t="shared" si="594"/>
        <v>644.82000732421898</v>
      </c>
      <c r="P1187" s="181">
        <f t="shared" si="594"/>
        <v>47.2439994812012</v>
      </c>
      <c r="Q1187" s="181">
        <f t="shared" si="594"/>
        <v>0.31089600000000001</v>
      </c>
      <c r="R1187" s="181" t="str">
        <f t="shared" si="594"/>
        <v>Vertical</v>
      </c>
      <c r="S1187" s="181">
        <f t="shared" si="594"/>
        <v>0</v>
      </c>
      <c r="T1187" s="181">
        <f t="shared" si="594"/>
        <v>1979.81750488281</v>
      </c>
      <c r="U1187" s="181" t="str">
        <f t="shared" si="594"/>
        <v>4922</v>
      </c>
      <c r="V1187" s="181" t="str">
        <f t="shared" si="594"/>
        <v>20200254</v>
      </c>
      <c r="W1187" s="360">
        <f t="shared" si="594"/>
        <v>11.4</v>
      </c>
      <c r="X1187" s="355">
        <f t="shared" si="594"/>
        <v>12.7</v>
      </c>
      <c r="Y1187" s="355">
        <f t="shared" si="594"/>
        <v>35.1</v>
      </c>
      <c r="Z1187" s="355">
        <f t="shared" si="594"/>
        <v>0</v>
      </c>
      <c r="AA1187" s="361">
        <f t="shared" si="594"/>
        <v>0.5</v>
      </c>
      <c r="AB1187" s="182"/>
    </row>
    <row r="1188" spans="1:28" s="75" customFormat="1">
      <c r="A1188" s="181" t="str">
        <f t="shared" si="562"/>
        <v>NMED</v>
      </c>
      <c r="B1188" s="366" t="str">
        <f t="shared" si="554"/>
        <v>35</v>
      </c>
      <c r="C1188" s="181" t="str">
        <f t="shared" si="563"/>
        <v>3504502</v>
      </c>
      <c r="D1188" s="181" t="str">
        <f>VLOOKUP(C1188,fips_xref!$A$5:$B$16,2,FALSE)</f>
        <v>San Juan_NonTribal</v>
      </c>
      <c r="E1188" s="181" t="str">
        <f t="shared" ref="E1188:AA1188" si="595">E548</f>
        <v>045</v>
      </c>
      <c r="F1188" s="181">
        <f t="shared" si="595"/>
        <v>1303</v>
      </c>
      <c r="G1188" s="181" t="str">
        <f t="shared" si="595"/>
        <v>EQPT</v>
      </c>
      <c r="H1188" s="181">
        <f t="shared" si="595"/>
        <v>20</v>
      </c>
      <c r="I1188" s="181" t="str">
        <f t="shared" si="595"/>
        <v>Waukesha  7042GL</v>
      </c>
      <c r="J1188" s="181">
        <f t="shared" si="595"/>
        <v>36.982987999999999</v>
      </c>
      <c r="K1188" s="181">
        <f t="shared" si="595"/>
        <v>-107.586133</v>
      </c>
      <c r="L1188" s="181" t="str">
        <f t="shared" si="595"/>
        <v>Trunk N Compressor Station</v>
      </c>
      <c r="M1188" s="181"/>
      <c r="N1188" s="181">
        <f t="shared" si="595"/>
        <v>6.7055997848510698</v>
      </c>
      <c r="O1188" s="181">
        <f t="shared" si="595"/>
        <v>644.82000732421898</v>
      </c>
      <c r="P1188" s="181">
        <f t="shared" si="595"/>
        <v>47.2439994812012</v>
      </c>
      <c r="Q1188" s="181">
        <f t="shared" si="595"/>
        <v>0.31089600000000001</v>
      </c>
      <c r="R1188" s="181" t="str">
        <f t="shared" si="595"/>
        <v>Vertical</v>
      </c>
      <c r="S1188" s="181">
        <f t="shared" si="595"/>
        <v>0</v>
      </c>
      <c r="T1188" s="181">
        <f t="shared" si="595"/>
        <v>1979.81750488281</v>
      </c>
      <c r="U1188" s="181" t="str">
        <f t="shared" si="595"/>
        <v>4922</v>
      </c>
      <c r="V1188" s="181" t="str">
        <f t="shared" si="595"/>
        <v>20200254</v>
      </c>
      <c r="W1188" s="360">
        <f t="shared" si="595"/>
        <v>11.4</v>
      </c>
      <c r="X1188" s="355">
        <f t="shared" si="595"/>
        <v>12.7</v>
      </c>
      <c r="Y1188" s="355">
        <f t="shared" si="595"/>
        <v>35.1</v>
      </c>
      <c r="Z1188" s="355">
        <f t="shared" si="595"/>
        <v>0</v>
      </c>
      <c r="AA1188" s="361">
        <f t="shared" si="595"/>
        <v>0.5</v>
      </c>
      <c r="AB1188" s="182"/>
    </row>
    <row r="1189" spans="1:28" s="75" customFormat="1">
      <c r="A1189" s="181" t="str">
        <f t="shared" si="562"/>
        <v>NMED</v>
      </c>
      <c r="B1189" s="366" t="str">
        <f t="shared" si="554"/>
        <v>35</v>
      </c>
      <c r="C1189" s="181" t="str">
        <f t="shared" si="563"/>
        <v>3504502</v>
      </c>
      <c r="D1189" s="181" t="str">
        <f>VLOOKUP(C1189,fips_xref!$A$5:$B$16,2,FALSE)</f>
        <v>San Juan_NonTribal</v>
      </c>
      <c r="E1189" s="181" t="str">
        <f t="shared" ref="E1189:AA1189" si="596">E549</f>
        <v>045</v>
      </c>
      <c r="F1189" s="181">
        <f t="shared" si="596"/>
        <v>1303</v>
      </c>
      <c r="G1189" s="181" t="str">
        <f t="shared" si="596"/>
        <v>EQPT</v>
      </c>
      <c r="H1189" s="181">
        <f t="shared" si="596"/>
        <v>31</v>
      </c>
      <c r="I1189" s="181" t="str">
        <f t="shared" si="596"/>
        <v>Waukesha  7042GL</v>
      </c>
      <c r="J1189" s="181">
        <f t="shared" si="596"/>
        <v>36.982987999999999</v>
      </c>
      <c r="K1189" s="181">
        <f t="shared" si="596"/>
        <v>-107.586133</v>
      </c>
      <c r="L1189" s="181" t="str">
        <f t="shared" si="596"/>
        <v>Trunk N Compressor Station</v>
      </c>
      <c r="M1189" s="181"/>
      <c r="N1189" s="181">
        <f t="shared" si="596"/>
        <v>6.7055997848510698</v>
      </c>
      <c r="O1189" s="181">
        <f t="shared" si="596"/>
        <v>644.82000732421898</v>
      </c>
      <c r="P1189" s="181">
        <f t="shared" si="596"/>
        <v>47.2439994812012</v>
      </c>
      <c r="Q1189" s="181">
        <f t="shared" si="596"/>
        <v>0.31089600000000001</v>
      </c>
      <c r="R1189" s="181" t="str">
        <f t="shared" si="596"/>
        <v>Vertical</v>
      </c>
      <c r="S1189" s="181">
        <f t="shared" si="596"/>
        <v>0</v>
      </c>
      <c r="T1189" s="181">
        <f t="shared" si="596"/>
        <v>1979.81750488281</v>
      </c>
      <c r="U1189" s="181" t="str">
        <f t="shared" si="596"/>
        <v>4922</v>
      </c>
      <c r="V1189" s="181" t="str">
        <f t="shared" si="596"/>
        <v>20200254</v>
      </c>
      <c r="W1189" s="360">
        <f t="shared" si="596"/>
        <v>11.1</v>
      </c>
      <c r="X1189" s="355">
        <f t="shared" si="596"/>
        <v>12.3</v>
      </c>
      <c r="Y1189" s="355">
        <f t="shared" si="596"/>
        <v>34.1</v>
      </c>
      <c r="Z1189" s="355">
        <f t="shared" si="596"/>
        <v>0</v>
      </c>
      <c r="AA1189" s="361">
        <f t="shared" si="596"/>
        <v>0.5</v>
      </c>
      <c r="AB1189" s="182"/>
    </row>
    <row r="1190" spans="1:28" s="75" customFormat="1" ht="26.4">
      <c r="A1190" s="181" t="str">
        <f t="shared" si="562"/>
        <v>NMED</v>
      </c>
      <c r="B1190" s="366" t="str">
        <f t="shared" si="554"/>
        <v>35</v>
      </c>
      <c r="C1190" s="181" t="str">
        <f t="shared" si="563"/>
        <v>3504502</v>
      </c>
      <c r="D1190" s="181" t="str">
        <f>VLOOKUP(C1190,fips_xref!$A$5:$B$16,2,FALSE)</f>
        <v>San Juan_NonTribal</v>
      </c>
      <c r="E1190" s="181" t="str">
        <f t="shared" ref="E1190:AA1190" si="597">E550</f>
        <v>045</v>
      </c>
      <c r="F1190" s="181">
        <f t="shared" si="597"/>
        <v>1303</v>
      </c>
      <c r="G1190" s="181" t="str">
        <f t="shared" si="597"/>
        <v>RPNT</v>
      </c>
      <c r="H1190" s="181">
        <f t="shared" si="597"/>
        <v>1</v>
      </c>
      <c r="I1190" s="181" t="str">
        <f t="shared" si="597"/>
        <v>SSM Compressor and Piping Blowdowns</v>
      </c>
      <c r="J1190" s="181">
        <f t="shared" si="597"/>
        <v>36.982989000000003</v>
      </c>
      <c r="K1190" s="181">
        <f t="shared" si="597"/>
        <v>-107.586944</v>
      </c>
      <c r="L1190" s="181" t="str">
        <f t="shared" si="597"/>
        <v>Trunk N Compressor Station</v>
      </c>
      <c r="M1190" s="181"/>
      <c r="N1190" s="181">
        <f t="shared" si="597"/>
        <v>0</v>
      </c>
      <c r="O1190" s="181">
        <f t="shared" si="597"/>
        <v>0</v>
      </c>
      <c r="P1190" s="181">
        <f t="shared" si="597"/>
        <v>0</v>
      </c>
      <c r="Q1190" s="181">
        <f t="shared" si="597"/>
        <v>0</v>
      </c>
      <c r="R1190" s="181">
        <f t="shared" si="597"/>
        <v>0</v>
      </c>
      <c r="S1190" s="181">
        <f t="shared" si="597"/>
        <v>0</v>
      </c>
      <c r="T1190" s="181">
        <f t="shared" si="597"/>
        <v>1979.18798828125</v>
      </c>
      <c r="U1190" s="181" t="str">
        <f t="shared" si="597"/>
        <v>4922</v>
      </c>
      <c r="V1190" s="181" t="str">
        <f t="shared" si="597"/>
        <v>31088811</v>
      </c>
      <c r="W1190" s="360">
        <f t="shared" si="597"/>
        <v>0</v>
      </c>
      <c r="X1190" s="355">
        <f t="shared" si="597"/>
        <v>0.6</v>
      </c>
      <c r="Y1190" s="355">
        <f t="shared" si="597"/>
        <v>0</v>
      </c>
      <c r="Z1190" s="355">
        <f t="shared" si="597"/>
        <v>0</v>
      </c>
      <c r="AA1190" s="361">
        <f t="shared" si="597"/>
        <v>0</v>
      </c>
      <c r="AB1190" s="182"/>
    </row>
    <row r="1191" spans="1:28" s="75" customFormat="1">
      <c r="A1191" s="181" t="str">
        <f t="shared" si="562"/>
        <v>NMED</v>
      </c>
      <c r="B1191" s="366" t="str">
        <f t="shared" si="554"/>
        <v>35</v>
      </c>
      <c r="C1191" s="181" t="str">
        <f t="shared" si="563"/>
        <v>3504502</v>
      </c>
      <c r="D1191" s="181" t="str">
        <f>VLOOKUP(C1191,fips_xref!$A$5:$B$16,2,FALSE)</f>
        <v>San Juan_NonTribal</v>
      </c>
      <c r="E1191" s="181" t="str">
        <f t="shared" ref="E1191:AA1191" si="598">E551</f>
        <v>045</v>
      </c>
      <c r="F1191" s="181">
        <f t="shared" si="598"/>
        <v>1331</v>
      </c>
      <c r="G1191" s="181" t="str">
        <f t="shared" si="598"/>
        <v>EQPT</v>
      </c>
      <c r="H1191" s="181">
        <f t="shared" si="598"/>
        <v>6</v>
      </c>
      <c r="I1191" s="181" t="str">
        <f t="shared" si="598"/>
        <v>Glycol Dehydrator Reboiler</v>
      </c>
      <c r="J1191" s="181">
        <f t="shared" si="598"/>
        <v>36.949238999999999</v>
      </c>
      <c r="K1191" s="181">
        <f t="shared" si="598"/>
        <v>-107.906963</v>
      </c>
      <c r="L1191" s="181" t="str">
        <f t="shared" si="598"/>
        <v>Cedar Hill Compressor Station</v>
      </c>
      <c r="M1191" s="181"/>
      <c r="N1191" s="181">
        <f t="shared" si="598"/>
        <v>6.0960001945495597</v>
      </c>
      <c r="O1191" s="181">
        <f t="shared" si="598"/>
        <v>699.82000732421898</v>
      </c>
      <c r="P1191" s="181">
        <f t="shared" si="598"/>
        <v>2.9565598964691202</v>
      </c>
      <c r="Q1191" s="181">
        <f t="shared" si="598"/>
        <v>0.24079200000000001</v>
      </c>
      <c r="R1191" s="181" t="str">
        <f t="shared" si="598"/>
        <v>Vertical</v>
      </c>
      <c r="S1191" s="181">
        <f t="shared" si="598"/>
        <v>0</v>
      </c>
      <c r="T1191" s="181">
        <f t="shared" si="598"/>
        <v>1821.91918945313</v>
      </c>
      <c r="U1191" s="181" t="str">
        <f t="shared" si="598"/>
        <v>4922</v>
      </c>
      <c r="V1191" s="181" t="str">
        <f t="shared" si="598"/>
        <v>31000301</v>
      </c>
      <c r="W1191" s="360">
        <f t="shared" si="598"/>
        <v>0.74299999999999999</v>
      </c>
      <c r="X1191" s="355">
        <f t="shared" si="598"/>
        <v>4.1000000000000002E-2</v>
      </c>
      <c r="Y1191" s="355">
        <f t="shared" si="598"/>
        <v>0.624</v>
      </c>
      <c r="Z1191" s="355">
        <f t="shared" si="598"/>
        <v>0</v>
      </c>
      <c r="AA1191" s="361">
        <f t="shared" si="598"/>
        <v>5.7000000000000002E-2</v>
      </c>
      <c r="AB1191" s="182"/>
    </row>
    <row r="1192" spans="1:28" s="75" customFormat="1">
      <c r="A1192" s="181" t="str">
        <f t="shared" si="562"/>
        <v>NMED</v>
      </c>
      <c r="B1192" s="366" t="str">
        <f t="shared" si="554"/>
        <v>35</v>
      </c>
      <c r="C1192" s="181" t="str">
        <f t="shared" si="563"/>
        <v>3504502</v>
      </c>
      <c r="D1192" s="181" t="str">
        <f>VLOOKUP(C1192,fips_xref!$A$5:$B$16,2,FALSE)</f>
        <v>San Juan_NonTribal</v>
      </c>
      <c r="E1192" s="181" t="str">
        <f t="shared" ref="E1192:AA1192" si="599">E552</f>
        <v>045</v>
      </c>
      <c r="F1192" s="181">
        <f t="shared" si="599"/>
        <v>1331</v>
      </c>
      <c r="G1192" s="181" t="str">
        <f t="shared" si="599"/>
        <v>EQPT</v>
      </c>
      <c r="H1192" s="181">
        <f t="shared" si="599"/>
        <v>7</v>
      </c>
      <c r="I1192" s="181" t="str">
        <f t="shared" si="599"/>
        <v>Glycol Still Vent</v>
      </c>
      <c r="J1192" s="181">
        <f t="shared" si="599"/>
        <v>36.949238999999999</v>
      </c>
      <c r="K1192" s="181">
        <f t="shared" si="599"/>
        <v>-107.906963</v>
      </c>
      <c r="L1192" s="181" t="str">
        <f t="shared" si="599"/>
        <v>Cedar Hill Compressor Station</v>
      </c>
      <c r="M1192" s="181"/>
      <c r="N1192" s="181">
        <f t="shared" si="599"/>
        <v>6.0960001945495597</v>
      </c>
      <c r="O1192" s="181">
        <f t="shared" si="599"/>
        <v>373.14999389648398</v>
      </c>
      <c r="P1192" s="181">
        <f t="shared" si="599"/>
        <v>1.5240000486373899</v>
      </c>
      <c r="Q1192" s="181">
        <f t="shared" si="599"/>
        <v>0.24079200000000001</v>
      </c>
      <c r="R1192" s="181" t="str">
        <f t="shared" si="599"/>
        <v>Vertical</v>
      </c>
      <c r="S1192" s="181">
        <f t="shared" si="599"/>
        <v>0</v>
      </c>
      <c r="T1192" s="181">
        <f t="shared" si="599"/>
        <v>1821.91918945313</v>
      </c>
      <c r="U1192" s="181" t="str">
        <f t="shared" si="599"/>
        <v>4922</v>
      </c>
      <c r="V1192" s="181" t="str">
        <f t="shared" si="599"/>
        <v>31000301</v>
      </c>
      <c r="W1192" s="360">
        <f t="shared" si="599"/>
        <v>0</v>
      </c>
      <c r="X1192" s="355">
        <f t="shared" si="599"/>
        <v>1.68</v>
      </c>
      <c r="Y1192" s="355">
        <f t="shared" si="599"/>
        <v>0</v>
      </c>
      <c r="Z1192" s="355">
        <f t="shared" si="599"/>
        <v>0</v>
      </c>
      <c r="AA1192" s="361">
        <f t="shared" si="599"/>
        <v>0</v>
      </c>
      <c r="AB1192" s="182"/>
    </row>
    <row r="1193" spans="1:28" s="75" customFormat="1">
      <c r="A1193" s="181" t="str">
        <f t="shared" si="562"/>
        <v>NMED</v>
      </c>
      <c r="B1193" s="366" t="str">
        <f t="shared" si="554"/>
        <v>35</v>
      </c>
      <c r="C1193" s="181" t="str">
        <f t="shared" si="563"/>
        <v>3504502</v>
      </c>
      <c r="D1193" s="181" t="str">
        <f>VLOOKUP(C1193,fips_xref!$A$5:$B$16,2,FALSE)</f>
        <v>San Juan_NonTribal</v>
      </c>
      <c r="E1193" s="181" t="str">
        <f t="shared" ref="E1193:AA1193" si="600">E553</f>
        <v>045</v>
      </c>
      <c r="F1193" s="181">
        <f t="shared" si="600"/>
        <v>1331</v>
      </c>
      <c r="G1193" s="181" t="str">
        <f t="shared" si="600"/>
        <v>EQPT</v>
      </c>
      <c r="H1193" s="181">
        <f t="shared" si="600"/>
        <v>9</v>
      </c>
      <c r="I1193" s="181" t="str">
        <f t="shared" si="600"/>
        <v>Glycol Dehydrator Reboiler</v>
      </c>
      <c r="J1193" s="181">
        <f t="shared" si="600"/>
        <v>36.949444</v>
      </c>
      <c r="K1193" s="181">
        <f t="shared" si="600"/>
        <v>-107.9075</v>
      </c>
      <c r="L1193" s="181" t="str">
        <f t="shared" si="600"/>
        <v>Cedar Hill Compressor Station</v>
      </c>
      <c r="M1193" s="181"/>
      <c r="N1193" s="181">
        <f t="shared" si="600"/>
        <v>11.582400321960399</v>
      </c>
      <c r="O1193" s="181">
        <f t="shared" si="600"/>
        <v>699.82000732421898</v>
      </c>
      <c r="P1193" s="181">
        <f t="shared" si="600"/>
        <v>2.9565598964691202</v>
      </c>
      <c r="Q1193" s="181">
        <f t="shared" si="600"/>
        <v>0.4572</v>
      </c>
      <c r="R1193" s="181" t="str">
        <f t="shared" si="600"/>
        <v>Vertical</v>
      </c>
      <c r="S1193" s="181">
        <f t="shared" si="600"/>
        <v>0</v>
      </c>
      <c r="T1193" s="181">
        <f t="shared" si="600"/>
        <v>1821.18908691406</v>
      </c>
      <c r="U1193" s="181" t="str">
        <f t="shared" si="600"/>
        <v>4922</v>
      </c>
      <c r="V1193" s="181" t="str">
        <f t="shared" si="600"/>
        <v>31000301</v>
      </c>
      <c r="W1193" s="360">
        <f t="shared" si="600"/>
        <v>0.74299999999999999</v>
      </c>
      <c r="X1193" s="355">
        <f t="shared" si="600"/>
        <v>4.1000000000000002E-2</v>
      </c>
      <c r="Y1193" s="355">
        <f t="shared" si="600"/>
        <v>0.624</v>
      </c>
      <c r="Z1193" s="355">
        <f t="shared" si="600"/>
        <v>4.0000000000000001E-3</v>
      </c>
      <c r="AA1193" s="361">
        <f t="shared" si="600"/>
        <v>5.7000000000000002E-2</v>
      </c>
      <c r="AB1193" s="182"/>
    </row>
    <row r="1194" spans="1:28" s="75" customFormat="1">
      <c r="A1194" s="181" t="str">
        <f t="shared" si="562"/>
        <v>NMED</v>
      </c>
      <c r="B1194" s="366" t="str">
        <f t="shared" si="554"/>
        <v>35</v>
      </c>
      <c r="C1194" s="181" t="str">
        <f t="shared" si="563"/>
        <v>3504502</v>
      </c>
      <c r="D1194" s="181" t="str">
        <f>VLOOKUP(C1194,fips_xref!$A$5:$B$16,2,FALSE)</f>
        <v>San Juan_NonTribal</v>
      </c>
      <c r="E1194" s="181" t="str">
        <f t="shared" ref="E1194:AA1194" si="601">E554</f>
        <v>045</v>
      </c>
      <c r="F1194" s="181">
        <f t="shared" si="601"/>
        <v>1331</v>
      </c>
      <c r="G1194" s="181" t="str">
        <f t="shared" si="601"/>
        <v>EQPT</v>
      </c>
      <c r="H1194" s="181">
        <f t="shared" si="601"/>
        <v>10</v>
      </c>
      <c r="I1194" s="181" t="str">
        <f t="shared" si="601"/>
        <v>removed-Superior 16SGTC</v>
      </c>
      <c r="J1194" s="181">
        <f t="shared" si="601"/>
        <v>36.949238999999999</v>
      </c>
      <c r="K1194" s="181">
        <f t="shared" si="601"/>
        <v>-107.906963</v>
      </c>
      <c r="L1194" s="181" t="str">
        <f t="shared" si="601"/>
        <v>Cedar Hill Compressor Station</v>
      </c>
      <c r="M1194" s="181"/>
      <c r="N1194" s="181">
        <f t="shared" si="601"/>
        <v>12.1920003890991</v>
      </c>
      <c r="O1194" s="181">
        <f t="shared" si="601"/>
        <v>688.71002197265602</v>
      </c>
      <c r="P1194" s="181">
        <f t="shared" si="601"/>
        <v>54.589679718017599</v>
      </c>
      <c r="Q1194" s="181">
        <f t="shared" si="601"/>
        <v>0.451104</v>
      </c>
      <c r="R1194" s="181" t="str">
        <f t="shared" si="601"/>
        <v>Vertical</v>
      </c>
      <c r="S1194" s="181">
        <f t="shared" si="601"/>
        <v>0</v>
      </c>
      <c r="T1194" s="181">
        <f t="shared" si="601"/>
        <v>1821.91918945313</v>
      </c>
      <c r="U1194" s="181" t="str">
        <f t="shared" si="601"/>
        <v>4922</v>
      </c>
      <c r="V1194" s="181" t="str">
        <f t="shared" si="601"/>
        <v>20200254</v>
      </c>
      <c r="W1194" s="360">
        <f t="shared" si="601"/>
        <v>26.41</v>
      </c>
      <c r="X1194" s="355">
        <f t="shared" si="601"/>
        <v>10.564</v>
      </c>
      <c r="Y1194" s="355">
        <f t="shared" si="601"/>
        <v>42.609000000000002</v>
      </c>
      <c r="Z1194" s="355">
        <f t="shared" si="601"/>
        <v>0</v>
      </c>
      <c r="AA1194" s="361">
        <f t="shared" si="601"/>
        <v>0.56599999999999995</v>
      </c>
      <c r="AB1194" s="182"/>
    </row>
    <row r="1195" spans="1:28" s="75" customFormat="1">
      <c r="A1195" s="181" t="str">
        <f t="shared" si="562"/>
        <v>NMED</v>
      </c>
      <c r="B1195" s="366" t="str">
        <f t="shared" si="554"/>
        <v>35</v>
      </c>
      <c r="C1195" s="181" t="str">
        <f t="shared" si="563"/>
        <v>3504502</v>
      </c>
      <c r="D1195" s="181" t="str">
        <f>VLOOKUP(C1195,fips_xref!$A$5:$B$16,2,FALSE)</f>
        <v>San Juan_NonTribal</v>
      </c>
      <c r="E1195" s="181" t="str">
        <f t="shared" ref="E1195:AA1195" si="602">E555</f>
        <v>045</v>
      </c>
      <c r="F1195" s="181">
        <f t="shared" si="602"/>
        <v>1331</v>
      </c>
      <c r="G1195" s="181" t="str">
        <f t="shared" si="602"/>
        <v>EQPT</v>
      </c>
      <c r="H1195" s="181">
        <f t="shared" si="602"/>
        <v>11</v>
      </c>
      <c r="I1195" s="181" t="str">
        <f t="shared" si="602"/>
        <v>Superior 16SGTC</v>
      </c>
      <c r="J1195" s="181">
        <f t="shared" si="602"/>
        <v>36.949238999999999</v>
      </c>
      <c r="K1195" s="181">
        <f t="shared" si="602"/>
        <v>-107.906963</v>
      </c>
      <c r="L1195" s="181" t="str">
        <f t="shared" si="602"/>
        <v>Cedar Hill Compressor Station</v>
      </c>
      <c r="M1195" s="181"/>
      <c r="N1195" s="181">
        <f t="shared" si="602"/>
        <v>12.1920003890991</v>
      </c>
      <c r="O1195" s="181">
        <f t="shared" si="602"/>
        <v>688.71002197265602</v>
      </c>
      <c r="P1195" s="181">
        <f t="shared" si="602"/>
        <v>54.589679718017599</v>
      </c>
      <c r="Q1195" s="181">
        <f t="shared" si="602"/>
        <v>0.451104</v>
      </c>
      <c r="R1195" s="181" t="str">
        <f t="shared" si="602"/>
        <v>Vertical</v>
      </c>
      <c r="S1195" s="181">
        <f t="shared" si="602"/>
        <v>0</v>
      </c>
      <c r="T1195" s="181">
        <f t="shared" si="602"/>
        <v>1821.91918945313</v>
      </c>
      <c r="U1195" s="181" t="str">
        <f t="shared" si="602"/>
        <v>4922</v>
      </c>
      <c r="V1195" s="181" t="str">
        <f t="shared" si="602"/>
        <v>20200254</v>
      </c>
      <c r="W1195" s="360">
        <f t="shared" si="602"/>
        <v>32.572000000000003</v>
      </c>
      <c r="X1195" s="355">
        <f t="shared" si="602"/>
        <v>13.029</v>
      </c>
      <c r="Y1195" s="355">
        <f t="shared" si="602"/>
        <v>52.548999999999999</v>
      </c>
      <c r="Z1195" s="355">
        <f t="shared" si="602"/>
        <v>0</v>
      </c>
      <c r="AA1195" s="361">
        <f t="shared" si="602"/>
        <v>0.69899999999999995</v>
      </c>
      <c r="AB1195" s="182"/>
    </row>
    <row r="1196" spans="1:28" s="75" customFormat="1">
      <c r="A1196" s="181" t="str">
        <f t="shared" si="562"/>
        <v>NMED</v>
      </c>
      <c r="B1196" s="366" t="str">
        <f t="shared" si="554"/>
        <v>35</v>
      </c>
      <c r="C1196" s="181" t="str">
        <f t="shared" si="563"/>
        <v>3504502</v>
      </c>
      <c r="D1196" s="181" t="str">
        <f>VLOOKUP(C1196,fips_xref!$A$5:$B$16,2,FALSE)</f>
        <v>San Juan_NonTribal</v>
      </c>
      <c r="E1196" s="181" t="str">
        <f t="shared" ref="E1196:AA1196" si="603">E556</f>
        <v>045</v>
      </c>
      <c r="F1196" s="181">
        <f t="shared" si="603"/>
        <v>1331</v>
      </c>
      <c r="G1196" s="181" t="str">
        <f t="shared" si="603"/>
        <v>EQPT</v>
      </c>
      <c r="H1196" s="181">
        <f t="shared" si="603"/>
        <v>13</v>
      </c>
      <c r="I1196" s="181" t="str">
        <f t="shared" si="603"/>
        <v>Superior 16SGTC</v>
      </c>
      <c r="J1196" s="181">
        <f t="shared" si="603"/>
        <v>36.949238999999999</v>
      </c>
      <c r="K1196" s="181">
        <f t="shared" si="603"/>
        <v>-107.906963</v>
      </c>
      <c r="L1196" s="181" t="str">
        <f t="shared" si="603"/>
        <v>Cedar Hill Compressor Station</v>
      </c>
      <c r="M1196" s="181"/>
      <c r="N1196" s="181">
        <f t="shared" si="603"/>
        <v>12.1920003890991</v>
      </c>
      <c r="O1196" s="181">
        <f t="shared" si="603"/>
        <v>688.71002197265602</v>
      </c>
      <c r="P1196" s="181">
        <f t="shared" si="603"/>
        <v>54.589679718017599</v>
      </c>
      <c r="Q1196" s="181">
        <f t="shared" si="603"/>
        <v>0.451104</v>
      </c>
      <c r="R1196" s="181" t="str">
        <f t="shared" si="603"/>
        <v>Vertical</v>
      </c>
      <c r="S1196" s="181">
        <f t="shared" si="603"/>
        <v>0</v>
      </c>
      <c r="T1196" s="181">
        <f t="shared" si="603"/>
        <v>1821.91918945313</v>
      </c>
      <c r="U1196" s="181" t="str">
        <f t="shared" si="603"/>
        <v>4922</v>
      </c>
      <c r="V1196" s="181" t="str">
        <f t="shared" si="603"/>
        <v>20200254</v>
      </c>
      <c r="W1196" s="360">
        <f t="shared" si="603"/>
        <v>19.035</v>
      </c>
      <c r="X1196" s="355">
        <f t="shared" si="603"/>
        <v>7.6139999999999999</v>
      </c>
      <c r="Y1196" s="355">
        <f t="shared" si="603"/>
        <v>30.71</v>
      </c>
      <c r="Z1196" s="355">
        <f t="shared" si="603"/>
        <v>0</v>
      </c>
      <c r="AA1196" s="361">
        <f t="shared" si="603"/>
        <v>0.40799999999999997</v>
      </c>
      <c r="AB1196" s="182"/>
    </row>
    <row r="1197" spans="1:28" s="75" customFormat="1">
      <c r="A1197" s="181" t="str">
        <f t="shared" si="562"/>
        <v>NMED</v>
      </c>
      <c r="B1197" s="366" t="str">
        <f t="shared" si="554"/>
        <v>35</v>
      </c>
      <c r="C1197" s="181" t="str">
        <f t="shared" si="563"/>
        <v>3504502</v>
      </c>
      <c r="D1197" s="181" t="str">
        <f>VLOOKUP(C1197,fips_xref!$A$5:$B$16,2,FALSE)</f>
        <v>San Juan_NonTribal</v>
      </c>
      <c r="E1197" s="181" t="str">
        <f t="shared" ref="E1197:AA1197" si="604">E557</f>
        <v>045</v>
      </c>
      <c r="F1197" s="181">
        <f t="shared" si="604"/>
        <v>1342</v>
      </c>
      <c r="G1197" s="181" t="str">
        <f t="shared" si="604"/>
        <v>EQPT</v>
      </c>
      <c r="H1197" s="181">
        <f t="shared" si="604"/>
        <v>1</v>
      </c>
      <c r="I1197" s="181" t="str">
        <f t="shared" si="604"/>
        <v>Waukesha 7042 GL</v>
      </c>
      <c r="J1197" s="181">
        <f t="shared" si="604"/>
        <v>36.745918000000003</v>
      </c>
      <c r="K1197" s="181">
        <f t="shared" si="604"/>
        <v>-107.698221</v>
      </c>
      <c r="L1197" s="181" t="str">
        <f t="shared" si="604"/>
        <v>Trunk A Booster Compressor Station</v>
      </c>
      <c r="M1197" s="181"/>
      <c r="N1197" s="181">
        <f t="shared" si="604"/>
        <v>6.7055997848510698</v>
      </c>
      <c r="O1197" s="181">
        <f t="shared" si="604"/>
        <v>700.92999267578102</v>
      </c>
      <c r="P1197" s="181">
        <f t="shared" si="604"/>
        <v>49.926239013671903</v>
      </c>
      <c r="Q1197" s="181">
        <f t="shared" si="604"/>
        <v>0.30480000000000002</v>
      </c>
      <c r="R1197" s="181" t="str">
        <f t="shared" si="604"/>
        <v>Vertical</v>
      </c>
      <c r="S1197" s="181">
        <f t="shared" si="604"/>
        <v>0</v>
      </c>
      <c r="T1197" s="181">
        <f t="shared" si="604"/>
        <v>1967.30053710938</v>
      </c>
      <c r="U1197" s="181" t="str">
        <f t="shared" si="604"/>
        <v>1389</v>
      </c>
      <c r="V1197" s="181" t="str">
        <f t="shared" si="604"/>
        <v>20200254</v>
      </c>
      <c r="W1197" s="360">
        <f t="shared" si="604"/>
        <v>4.8</v>
      </c>
      <c r="X1197" s="355">
        <f t="shared" si="604"/>
        <v>3.2</v>
      </c>
      <c r="Y1197" s="355">
        <f t="shared" si="604"/>
        <v>8.5</v>
      </c>
      <c r="Z1197" s="355">
        <f t="shared" si="604"/>
        <v>0</v>
      </c>
      <c r="AA1197" s="361">
        <f t="shared" si="604"/>
        <v>0.1</v>
      </c>
      <c r="AB1197" s="182"/>
    </row>
    <row r="1198" spans="1:28" s="75" customFormat="1">
      <c r="A1198" s="181" t="str">
        <f t="shared" si="562"/>
        <v>NMED</v>
      </c>
      <c r="B1198" s="366" t="str">
        <f t="shared" si="554"/>
        <v>35</v>
      </c>
      <c r="C1198" s="181" t="str">
        <f t="shared" si="563"/>
        <v>3504502</v>
      </c>
      <c r="D1198" s="181" t="str">
        <f>VLOOKUP(C1198,fips_xref!$A$5:$B$16,2,FALSE)</f>
        <v>San Juan_NonTribal</v>
      </c>
      <c r="E1198" s="181" t="str">
        <f t="shared" ref="E1198:AA1198" si="605">E558</f>
        <v>045</v>
      </c>
      <c r="F1198" s="181">
        <f t="shared" si="605"/>
        <v>1342</v>
      </c>
      <c r="G1198" s="181" t="str">
        <f t="shared" si="605"/>
        <v>EQPT</v>
      </c>
      <c r="H1198" s="181">
        <f t="shared" si="605"/>
        <v>2</v>
      </c>
      <c r="I1198" s="181" t="str">
        <f t="shared" si="605"/>
        <v>Waukesha 7042 GL</v>
      </c>
      <c r="J1198" s="181">
        <f t="shared" si="605"/>
        <v>36.745918000000003</v>
      </c>
      <c r="K1198" s="181">
        <f t="shared" si="605"/>
        <v>-107.698221</v>
      </c>
      <c r="L1198" s="181" t="str">
        <f t="shared" si="605"/>
        <v>Trunk A Booster Compressor Station</v>
      </c>
      <c r="M1198" s="181"/>
      <c r="N1198" s="181">
        <f t="shared" si="605"/>
        <v>6.7055997848510698</v>
      </c>
      <c r="O1198" s="181">
        <f t="shared" si="605"/>
        <v>700.92999267578102</v>
      </c>
      <c r="P1198" s="181">
        <f t="shared" si="605"/>
        <v>49.926239013671903</v>
      </c>
      <c r="Q1198" s="181">
        <f t="shared" si="605"/>
        <v>0.30480000000000002</v>
      </c>
      <c r="R1198" s="181" t="str">
        <f t="shared" si="605"/>
        <v>Vertical</v>
      </c>
      <c r="S1198" s="181">
        <f t="shared" si="605"/>
        <v>0</v>
      </c>
      <c r="T1198" s="181">
        <f t="shared" si="605"/>
        <v>1967.30053710938</v>
      </c>
      <c r="U1198" s="181" t="str">
        <f t="shared" si="605"/>
        <v>1389</v>
      </c>
      <c r="V1198" s="181" t="str">
        <f t="shared" si="605"/>
        <v>20200254</v>
      </c>
      <c r="W1198" s="360">
        <f t="shared" si="605"/>
        <v>2.6</v>
      </c>
      <c r="X1198" s="355">
        <f t="shared" si="605"/>
        <v>1.7</v>
      </c>
      <c r="Y1198" s="355">
        <f t="shared" si="605"/>
        <v>4.5</v>
      </c>
      <c r="Z1198" s="355">
        <f t="shared" si="605"/>
        <v>0</v>
      </c>
      <c r="AA1198" s="361">
        <f t="shared" si="605"/>
        <v>0.1</v>
      </c>
      <c r="AB1198" s="182"/>
    </row>
    <row r="1199" spans="1:28" s="75" customFormat="1">
      <c r="A1199" s="181" t="str">
        <f t="shared" si="562"/>
        <v>NMED</v>
      </c>
      <c r="B1199" s="366" t="str">
        <f t="shared" si="554"/>
        <v>35</v>
      </c>
      <c r="C1199" s="181" t="str">
        <f t="shared" si="563"/>
        <v>3504502</v>
      </c>
      <c r="D1199" s="181" t="str">
        <f>VLOOKUP(C1199,fips_xref!$A$5:$B$16,2,FALSE)</f>
        <v>San Juan_NonTribal</v>
      </c>
      <c r="E1199" s="181" t="str">
        <f t="shared" ref="E1199:AA1199" si="606">E559</f>
        <v>045</v>
      </c>
      <c r="F1199" s="181">
        <f t="shared" si="606"/>
        <v>1342</v>
      </c>
      <c r="G1199" s="181" t="str">
        <f t="shared" si="606"/>
        <v>EQPT</v>
      </c>
      <c r="H1199" s="181">
        <f t="shared" si="606"/>
        <v>3</v>
      </c>
      <c r="I1199" s="181" t="str">
        <f t="shared" si="606"/>
        <v>Waukesha 7042 GL</v>
      </c>
      <c r="J1199" s="181">
        <f t="shared" si="606"/>
        <v>36.745918000000003</v>
      </c>
      <c r="K1199" s="181">
        <f t="shared" si="606"/>
        <v>-107.698221</v>
      </c>
      <c r="L1199" s="181" t="str">
        <f t="shared" si="606"/>
        <v>Trunk A Booster Compressor Station</v>
      </c>
      <c r="M1199" s="181"/>
      <c r="N1199" s="181">
        <f t="shared" si="606"/>
        <v>6.7055997848510698</v>
      </c>
      <c r="O1199" s="181">
        <f t="shared" si="606"/>
        <v>700.92999267578102</v>
      </c>
      <c r="P1199" s="181">
        <f t="shared" si="606"/>
        <v>49.926239013671903</v>
      </c>
      <c r="Q1199" s="181">
        <f t="shared" si="606"/>
        <v>0.30480000000000002</v>
      </c>
      <c r="R1199" s="181" t="str">
        <f t="shared" si="606"/>
        <v>Vertical</v>
      </c>
      <c r="S1199" s="181">
        <f t="shared" si="606"/>
        <v>0</v>
      </c>
      <c r="T1199" s="181">
        <f t="shared" si="606"/>
        <v>1967.30053710938</v>
      </c>
      <c r="U1199" s="181" t="str">
        <f t="shared" si="606"/>
        <v>1389</v>
      </c>
      <c r="V1199" s="181" t="str">
        <f t="shared" si="606"/>
        <v>20200254</v>
      </c>
      <c r="W1199" s="360">
        <f t="shared" si="606"/>
        <v>2.5</v>
      </c>
      <c r="X1199" s="355">
        <f t="shared" si="606"/>
        <v>1.7</v>
      </c>
      <c r="Y1199" s="355">
        <f t="shared" si="606"/>
        <v>4.5</v>
      </c>
      <c r="Z1199" s="355">
        <f t="shared" si="606"/>
        <v>0</v>
      </c>
      <c r="AA1199" s="361">
        <f t="shared" si="606"/>
        <v>0.1</v>
      </c>
      <c r="AB1199" s="182"/>
    </row>
    <row r="1200" spans="1:28" s="75" customFormat="1">
      <c r="A1200" s="181" t="str">
        <f t="shared" si="562"/>
        <v>NMED</v>
      </c>
      <c r="B1200" s="366" t="str">
        <f t="shared" si="554"/>
        <v>35</v>
      </c>
      <c r="C1200" s="181" t="str">
        <f t="shared" si="563"/>
        <v>3504502</v>
      </c>
      <c r="D1200" s="181" t="str">
        <f>VLOOKUP(C1200,fips_xref!$A$5:$B$16,2,FALSE)</f>
        <v>San Juan_NonTribal</v>
      </c>
      <c r="E1200" s="181" t="str">
        <f t="shared" ref="E1200:AA1200" si="607">E560</f>
        <v>045</v>
      </c>
      <c r="F1200" s="181">
        <f t="shared" si="607"/>
        <v>1342</v>
      </c>
      <c r="G1200" s="181" t="str">
        <f t="shared" si="607"/>
        <v>EQPT</v>
      </c>
      <c r="H1200" s="181">
        <f t="shared" si="607"/>
        <v>4</v>
      </c>
      <c r="I1200" s="181" t="str">
        <f t="shared" si="607"/>
        <v>Waukesha 7042 GL</v>
      </c>
      <c r="J1200" s="181">
        <f t="shared" si="607"/>
        <v>36.745918000000003</v>
      </c>
      <c r="K1200" s="181">
        <f t="shared" si="607"/>
        <v>-107.698221</v>
      </c>
      <c r="L1200" s="181" t="str">
        <f t="shared" si="607"/>
        <v>Trunk A Booster Compressor Station</v>
      </c>
      <c r="M1200" s="181"/>
      <c r="N1200" s="181">
        <f t="shared" si="607"/>
        <v>6.7055997848510698</v>
      </c>
      <c r="O1200" s="181">
        <f t="shared" si="607"/>
        <v>700.92999267578102</v>
      </c>
      <c r="P1200" s="181">
        <f t="shared" si="607"/>
        <v>49.926239013671903</v>
      </c>
      <c r="Q1200" s="181">
        <f t="shared" si="607"/>
        <v>0.30480000000000002</v>
      </c>
      <c r="R1200" s="181" t="str">
        <f t="shared" si="607"/>
        <v>Vertical</v>
      </c>
      <c r="S1200" s="181">
        <f t="shared" si="607"/>
        <v>0</v>
      </c>
      <c r="T1200" s="181">
        <f t="shared" si="607"/>
        <v>1967.30053710938</v>
      </c>
      <c r="U1200" s="181" t="str">
        <f t="shared" si="607"/>
        <v>1389</v>
      </c>
      <c r="V1200" s="181" t="str">
        <f t="shared" si="607"/>
        <v>20200254</v>
      </c>
      <c r="W1200" s="360">
        <f t="shared" si="607"/>
        <v>2.8</v>
      </c>
      <c r="X1200" s="355">
        <f t="shared" si="607"/>
        <v>1.8</v>
      </c>
      <c r="Y1200" s="355">
        <f t="shared" si="607"/>
        <v>4.9000000000000004</v>
      </c>
      <c r="Z1200" s="355">
        <f t="shared" si="607"/>
        <v>0</v>
      </c>
      <c r="AA1200" s="361">
        <f t="shared" si="607"/>
        <v>0.1</v>
      </c>
      <c r="AB1200" s="182"/>
    </row>
    <row r="1201" spans="1:28" s="75" customFormat="1">
      <c r="A1201" s="181" t="str">
        <f t="shared" si="562"/>
        <v>NMED</v>
      </c>
      <c r="B1201" s="366" t="str">
        <f t="shared" si="554"/>
        <v>35</v>
      </c>
      <c r="C1201" s="181" t="str">
        <f t="shared" si="563"/>
        <v>3504502</v>
      </c>
      <c r="D1201" s="181" t="str">
        <f>VLOOKUP(C1201,fips_xref!$A$5:$B$16,2,FALSE)</f>
        <v>San Juan_NonTribal</v>
      </c>
      <c r="E1201" s="181" t="str">
        <f t="shared" ref="E1201:AA1201" si="608">E561</f>
        <v>045</v>
      </c>
      <c r="F1201" s="181">
        <f t="shared" si="608"/>
        <v>1342</v>
      </c>
      <c r="G1201" s="181" t="str">
        <f t="shared" si="608"/>
        <v>EQPT</v>
      </c>
      <c r="H1201" s="181">
        <f t="shared" si="608"/>
        <v>5</v>
      </c>
      <c r="I1201" s="181" t="str">
        <f t="shared" si="608"/>
        <v>Waukesha 7042 GL</v>
      </c>
      <c r="J1201" s="181">
        <f t="shared" si="608"/>
        <v>36.745918000000003</v>
      </c>
      <c r="K1201" s="181">
        <f t="shared" si="608"/>
        <v>-107.698221</v>
      </c>
      <c r="L1201" s="181" t="str">
        <f t="shared" si="608"/>
        <v>Trunk A Booster Compressor Station</v>
      </c>
      <c r="M1201" s="181"/>
      <c r="N1201" s="181">
        <f t="shared" si="608"/>
        <v>6.7055997848510698</v>
      </c>
      <c r="O1201" s="181">
        <f t="shared" si="608"/>
        <v>700.92999267578102</v>
      </c>
      <c r="P1201" s="181">
        <f t="shared" si="608"/>
        <v>49.926239013671903</v>
      </c>
      <c r="Q1201" s="181">
        <f t="shared" si="608"/>
        <v>0.30480000000000002</v>
      </c>
      <c r="R1201" s="181" t="str">
        <f t="shared" si="608"/>
        <v>Vertical</v>
      </c>
      <c r="S1201" s="181">
        <f t="shared" si="608"/>
        <v>0</v>
      </c>
      <c r="T1201" s="181">
        <f t="shared" si="608"/>
        <v>1967.30053710938</v>
      </c>
      <c r="U1201" s="181" t="str">
        <f t="shared" si="608"/>
        <v>1389</v>
      </c>
      <c r="V1201" s="181" t="str">
        <f t="shared" si="608"/>
        <v>20200254</v>
      </c>
      <c r="W1201" s="360">
        <f t="shared" si="608"/>
        <v>2.2000000000000002</v>
      </c>
      <c r="X1201" s="355">
        <f t="shared" si="608"/>
        <v>1.5</v>
      </c>
      <c r="Y1201" s="355">
        <f t="shared" si="608"/>
        <v>3.9</v>
      </c>
      <c r="Z1201" s="355">
        <f t="shared" si="608"/>
        <v>0</v>
      </c>
      <c r="AA1201" s="361">
        <f t="shared" si="608"/>
        <v>0.1</v>
      </c>
      <c r="AB1201" s="182"/>
    </row>
    <row r="1202" spans="1:28" s="75" customFormat="1">
      <c r="A1202" s="181" t="str">
        <f t="shared" si="562"/>
        <v>NMED</v>
      </c>
      <c r="B1202" s="366" t="str">
        <f t="shared" si="554"/>
        <v>35</v>
      </c>
      <c r="C1202" s="181" t="str">
        <f t="shared" si="563"/>
        <v>3504502</v>
      </c>
      <c r="D1202" s="181" t="str">
        <f>VLOOKUP(C1202,fips_xref!$A$5:$B$16,2,FALSE)</f>
        <v>San Juan_NonTribal</v>
      </c>
      <c r="E1202" s="181" t="str">
        <f t="shared" ref="E1202:AA1202" si="609">E562</f>
        <v>045</v>
      </c>
      <c r="F1202" s="181">
        <f t="shared" si="609"/>
        <v>1342</v>
      </c>
      <c r="G1202" s="181" t="str">
        <f t="shared" si="609"/>
        <v>RPNT</v>
      </c>
      <c r="H1202" s="181">
        <f t="shared" si="609"/>
        <v>3</v>
      </c>
      <c r="I1202" s="181" t="str">
        <f t="shared" si="609"/>
        <v>Plantwide Futitives</v>
      </c>
      <c r="J1202" s="181">
        <f t="shared" si="609"/>
        <v>36.745918000000003</v>
      </c>
      <c r="K1202" s="181">
        <f t="shared" si="609"/>
        <v>-107.698221</v>
      </c>
      <c r="L1202" s="181" t="str">
        <f t="shared" si="609"/>
        <v>Trunk A Booster Compressor Station</v>
      </c>
      <c r="M1202" s="181"/>
      <c r="N1202" s="181">
        <f t="shared" si="609"/>
        <v>0</v>
      </c>
      <c r="O1202" s="181">
        <f t="shared" si="609"/>
        <v>0</v>
      </c>
      <c r="P1202" s="181">
        <f t="shared" si="609"/>
        <v>0</v>
      </c>
      <c r="Q1202" s="181">
        <f t="shared" si="609"/>
        <v>0</v>
      </c>
      <c r="R1202" s="181">
        <f t="shared" si="609"/>
        <v>0</v>
      </c>
      <c r="S1202" s="181">
        <f t="shared" si="609"/>
        <v>0</v>
      </c>
      <c r="T1202" s="181">
        <f t="shared" si="609"/>
        <v>1967.30053710938</v>
      </c>
      <c r="U1202" s="181" t="str">
        <f t="shared" si="609"/>
        <v>1389</v>
      </c>
      <c r="V1202" s="181" t="str">
        <f t="shared" si="609"/>
        <v>31088811</v>
      </c>
      <c r="W1202" s="360">
        <f t="shared" si="609"/>
        <v>0</v>
      </c>
      <c r="X1202" s="355">
        <f t="shared" si="609"/>
        <v>0.2</v>
      </c>
      <c r="Y1202" s="355">
        <f t="shared" si="609"/>
        <v>0</v>
      </c>
      <c r="Z1202" s="355">
        <f t="shared" si="609"/>
        <v>0</v>
      </c>
      <c r="AA1202" s="361">
        <f t="shared" si="609"/>
        <v>0</v>
      </c>
      <c r="AB1202" s="182"/>
    </row>
    <row r="1203" spans="1:28" s="75" customFormat="1">
      <c r="A1203" s="181" t="str">
        <f t="shared" si="562"/>
        <v>NMED</v>
      </c>
      <c r="B1203" s="366" t="str">
        <f t="shared" si="554"/>
        <v>35</v>
      </c>
      <c r="C1203" s="181" t="str">
        <f t="shared" si="563"/>
        <v>3504502</v>
      </c>
      <c r="D1203" s="181" t="str">
        <f>VLOOKUP(C1203,fips_xref!$A$5:$B$16,2,FALSE)</f>
        <v>San Juan_NonTribal</v>
      </c>
      <c r="E1203" s="181" t="str">
        <f t="shared" ref="E1203:AA1203" si="610">E563</f>
        <v>045</v>
      </c>
      <c r="F1203" s="181">
        <f t="shared" si="610"/>
        <v>1342</v>
      </c>
      <c r="G1203" s="181" t="str">
        <f t="shared" si="610"/>
        <v>RPNT</v>
      </c>
      <c r="H1203" s="181">
        <f t="shared" si="610"/>
        <v>11</v>
      </c>
      <c r="I1203" s="181" t="str">
        <f t="shared" si="610"/>
        <v>Start-up, Shutdown, &amp; Maintenance</v>
      </c>
      <c r="J1203" s="181">
        <f t="shared" si="610"/>
        <v>36.745919000000001</v>
      </c>
      <c r="K1203" s="181">
        <f t="shared" si="610"/>
        <v>-107.698221</v>
      </c>
      <c r="L1203" s="181" t="str">
        <f t="shared" si="610"/>
        <v>Trunk A Booster Compressor Station</v>
      </c>
      <c r="M1203" s="181"/>
      <c r="N1203" s="181">
        <f t="shared" si="610"/>
        <v>0</v>
      </c>
      <c r="O1203" s="181">
        <f t="shared" si="610"/>
        <v>0</v>
      </c>
      <c r="P1203" s="181">
        <f t="shared" si="610"/>
        <v>0</v>
      </c>
      <c r="Q1203" s="181">
        <f t="shared" si="610"/>
        <v>0</v>
      </c>
      <c r="R1203" s="181">
        <f t="shared" si="610"/>
        <v>0</v>
      </c>
      <c r="S1203" s="181">
        <f t="shared" si="610"/>
        <v>0</v>
      </c>
      <c r="T1203" s="181">
        <f t="shared" si="610"/>
        <v>1967.30041503906</v>
      </c>
      <c r="U1203" s="181" t="str">
        <f t="shared" si="610"/>
        <v>1389</v>
      </c>
      <c r="V1203" s="181" t="str">
        <f t="shared" si="610"/>
        <v>31088811</v>
      </c>
      <c r="W1203" s="360">
        <f t="shared" si="610"/>
        <v>0</v>
      </c>
      <c r="X1203" s="355">
        <f t="shared" si="610"/>
        <v>0.2</v>
      </c>
      <c r="Y1203" s="355">
        <f t="shared" si="610"/>
        <v>0</v>
      </c>
      <c r="Z1203" s="355">
        <f t="shared" si="610"/>
        <v>0</v>
      </c>
      <c r="AA1203" s="361">
        <f t="shared" si="610"/>
        <v>0</v>
      </c>
      <c r="AB1203" s="182"/>
    </row>
    <row r="1204" spans="1:28" s="75" customFormat="1">
      <c r="A1204" s="181" t="str">
        <f t="shared" si="562"/>
        <v>NMED</v>
      </c>
      <c r="B1204" s="366" t="str">
        <f t="shared" si="554"/>
        <v>35</v>
      </c>
      <c r="C1204" s="181" t="str">
        <f t="shared" si="563"/>
        <v>3504502</v>
      </c>
      <c r="D1204" s="181" t="str">
        <f>VLOOKUP(C1204,fips_xref!$A$5:$B$16,2,FALSE)</f>
        <v>San Juan_NonTribal</v>
      </c>
      <c r="E1204" s="181" t="str">
        <f t="shared" ref="E1204:AA1204" si="611">E564</f>
        <v>045</v>
      </c>
      <c r="F1204" s="181">
        <f t="shared" si="611"/>
        <v>1347</v>
      </c>
      <c r="G1204" s="181" t="str">
        <f t="shared" si="611"/>
        <v>EQPT</v>
      </c>
      <c r="H1204" s="181">
        <f t="shared" si="611"/>
        <v>3</v>
      </c>
      <c r="I1204" s="181" t="str">
        <f t="shared" si="611"/>
        <v>Waukesha 7042GL</v>
      </c>
      <c r="J1204" s="181">
        <f t="shared" si="611"/>
        <v>36.952838</v>
      </c>
      <c r="K1204" s="181">
        <f t="shared" si="611"/>
        <v>-107.72909199999999</v>
      </c>
      <c r="L1204" s="181" t="str">
        <f t="shared" si="611"/>
        <v>Lateral N30 Compressor Station</v>
      </c>
      <c r="M1204" s="181"/>
      <c r="N1204" s="181">
        <f t="shared" si="611"/>
        <v>6.7055997848510698</v>
      </c>
      <c r="O1204" s="181">
        <f t="shared" si="611"/>
        <v>644.82000732421898</v>
      </c>
      <c r="P1204" s="181">
        <f t="shared" si="611"/>
        <v>46.8477592468262</v>
      </c>
      <c r="Q1204" s="181">
        <f t="shared" si="611"/>
        <v>0.31089600000000001</v>
      </c>
      <c r="R1204" s="181" t="str">
        <f t="shared" si="611"/>
        <v>Vertical</v>
      </c>
      <c r="S1204" s="181">
        <f t="shared" si="611"/>
        <v>0</v>
      </c>
      <c r="T1204" s="181">
        <f t="shared" si="611"/>
        <v>2060.80737304688</v>
      </c>
      <c r="U1204" s="181" t="str">
        <f t="shared" si="611"/>
        <v>1389</v>
      </c>
      <c r="V1204" s="181" t="str">
        <f t="shared" si="611"/>
        <v>20200254</v>
      </c>
      <c r="W1204" s="360">
        <f t="shared" si="611"/>
        <v>19.2</v>
      </c>
      <c r="X1204" s="355">
        <f t="shared" si="611"/>
        <v>12.8</v>
      </c>
      <c r="Y1204" s="355">
        <f t="shared" si="611"/>
        <v>33.6</v>
      </c>
      <c r="Z1204" s="355">
        <f t="shared" si="611"/>
        <v>0</v>
      </c>
      <c r="AA1204" s="361">
        <f t="shared" si="611"/>
        <v>0.5</v>
      </c>
      <c r="AB1204" s="182"/>
    </row>
    <row r="1205" spans="1:28" s="75" customFormat="1">
      <c r="A1205" s="181" t="str">
        <f t="shared" si="562"/>
        <v>NMED</v>
      </c>
      <c r="B1205" s="366" t="str">
        <f t="shared" si="554"/>
        <v>35</v>
      </c>
      <c r="C1205" s="181" t="str">
        <f t="shared" si="563"/>
        <v>3504502</v>
      </c>
      <c r="D1205" s="181" t="str">
        <f>VLOOKUP(C1205,fips_xref!$A$5:$B$16,2,FALSE)</f>
        <v>San Juan_NonTribal</v>
      </c>
      <c r="E1205" s="181" t="str">
        <f t="shared" ref="E1205:AA1205" si="612">E565</f>
        <v>045</v>
      </c>
      <c r="F1205" s="181">
        <f t="shared" si="612"/>
        <v>1347</v>
      </c>
      <c r="G1205" s="181" t="str">
        <f t="shared" si="612"/>
        <v>EQPT</v>
      </c>
      <c r="H1205" s="181">
        <f t="shared" si="612"/>
        <v>5</v>
      </c>
      <c r="I1205" s="181" t="str">
        <f t="shared" si="612"/>
        <v>Waukesha 7042GL</v>
      </c>
      <c r="J1205" s="181">
        <f t="shared" si="612"/>
        <v>36.952838</v>
      </c>
      <c r="K1205" s="181">
        <f t="shared" si="612"/>
        <v>-107.72909199999999</v>
      </c>
      <c r="L1205" s="181" t="str">
        <f t="shared" si="612"/>
        <v>Lateral N30 Compressor Station</v>
      </c>
      <c r="M1205" s="181"/>
      <c r="N1205" s="181">
        <f t="shared" si="612"/>
        <v>6.7055997848510698</v>
      </c>
      <c r="O1205" s="181">
        <f t="shared" si="612"/>
        <v>644.82000732421898</v>
      </c>
      <c r="P1205" s="181">
        <f t="shared" si="612"/>
        <v>46.8477592468262</v>
      </c>
      <c r="Q1205" s="181">
        <f t="shared" si="612"/>
        <v>0.31089600000000001</v>
      </c>
      <c r="R1205" s="181" t="str">
        <f t="shared" si="612"/>
        <v>Vertical</v>
      </c>
      <c r="S1205" s="181">
        <f t="shared" si="612"/>
        <v>0</v>
      </c>
      <c r="T1205" s="181">
        <f t="shared" si="612"/>
        <v>2060.80737304688</v>
      </c>
      <c r="U1205" s="181" t="str">
        <f t="shared" si="612"/>
        <v>1389</v>
      </c>
      <c r="V1205" s="181" t="str">
        <f t="shared" si="612"/>
        <v>20200254</v>
      </c>
      <c r="W1205" s="360">
        <f t="shared" si="612"/>
        <v>19.3</v>
      </c>
      <c r="X1205" s="355">
        <f t="shared" si="612"/>
        <v>12.9</v>
      </c>
      <c r="Y1205" s="355">
        <f t="shared" si="612"/>
        <v>34</v>
      </c>
      <c r="Z1205" s="355">
        <f t="shared" si="612"/>
        <v>0</v>
      </c>
      <c r="AA1205" s="361">
        <f t="shared" si="612"/>
        <v>0.5</v>
      </c>
      <c r="AB1205" s="182"/>
    </row>
    <row r="1206" spans="1:28" s="75" customFormat="1">
      <c r="A1206" s="181" t="str">
        <f t="shared" si="562"/>
        <v>NMED</v>
      </c>
      <c r="B1206" s="366" t="str">
        <f t="shared" si="554"/>
        <v>35</v>
      </c>
      <c r="C1206" s="181" t="str">
        <f t="shared" si="563"/>
        <v>3504502</v>
      </c>
      <c r="D1206" s="181" t="str">
        <f>VLOOKUP(C1206,fips_xref!$A$5:$B$16,2,FALSE)</f>
        <v>San Juan_NonTribal</v>
      </c>
      <c r="E1206" s="181" t="str">
        <f t="shared" ref="E1206:AA1206" si="613">E566</f>
        <v>045</v>
      </c>
      <c r="F1206" s="181">
        <f t="shared" si="613"/>
        <v>1347</v>
      </c>
      <c r="G1206" s="181" t="str">
        <f t="shared" si="613"/>
        <v>EQPT</v>
      </c>
      <c r="H1206" s="181">
        <f t="shared" si="613"/>
        <v>10</v>
      </c>
      <c r="I1206" s="181" t="str">
        <f t="shared" si="613"/>
        <v>Glycol Dehydrator Still Vent</v>
      </c>
      <c r="J1206" s="181">
        <f t="shared" si="613"/>
        <v>36.952838</v>
      </c>
      <c r="K1206" s="181">
        <f t="shared" si="613"/>
        <v>-107.72909199999999</v>
      </c>
      <c r="L1206" s="181" t="str">
        <f t="shared" si="613"/>
        <v>Lateral N30 Compressor Station</v>
      </c>
      <c r="M1206" s="181"/>
      <c r="N1206" s="181">
        <f t="shared" si="613"/>
        <v>0</v>
      </c>
      <c r="O1206" s="181">
        <f t="shared" si="613"/>
        <v>0</v>
      </c>
      <c r="P1206" s="181">
        <f t="shared" si="613"/>
        <v>0</v>
      </c>
      <c r="Q1206" s="181">
        <f t="shared" si="613"/>
        <v>0</v>
      </c>
      <c r="R1206" s="181">
        <f t="shared" si="613"/>
        <v>0</v>
      </c>
      <c r="S1206" s="181">
        <f t="shared" si="613"/>
        <v>0</v>
      </c>
      <c r="T1206" s="181">
        <f t="shared" si="613"/>
        <v>2060.80737304688</v>
      </c>
      <c r="U1206" s="181" t="str">
        <f t="shared" si="613"/>
        <v>1389</v>
      </c>
      <c r="V1206" s="181" t="str">
        <f t="shared" si="613"/>
        <v>31000227</v>
      </c>
      <c r="W1206" s="360">
        <f t="shared" si="613"/>
        <v>0</v>
      </c>
      <c r="X1206" s="355">
        <f t="shared" si="613"/>
        <v>2.2000000000000002</v>
      </c>
      <c r="Y1206" s="355">
        <f t="shared" si="613"/>
        <v>0</v>
      </c>
      <c r="Z1206" s="355">
        <f t="shared" si="613"/>
        <v>0</v>
      </c>
      <c r="AA1206" s="361">
        <f t="shared" si="613"/>
        <v>0</v>
      </c>
      <c r="AB1206" s="182"/>
    </row>
    <row r="1207" spans="1:28" s="75" customFormat="1">
      <c r="A1207" s="181" t="str">
        <f t="shared" si="562"/>
        <v>NMED</v>
      </c>
      <c r="B1207" s="366" t="str">
        <f t="shared" si="554"/>
        <v>35</v>
      </c>
      <c r="C1207" s="181" t="str">
        <f t="shared" si="563"/>
        <v>3504502</v>
      </c>
      <c r="D1207" s="181" t="str">
        <f>VLOOKUP(C1207,fips_xref!$A$5:$B$16,2,FALSE)</f>
        <v>San Juan_NonTribal</v>
      </c>
      <c r="E1207" s="181" t="str">
        <f t="shared" ref="E1207:AA1207" si="614">E567</f>
        <v>045</v>
      </c>
      <c r="F1207" s="181">
        <f t="shared" si="614"/>
        <v>1347</v>
      </c>
      <c r="G1207" s="181" t="str">
        <f t="shared" si="614"/>
        <v>EQPT</v>
      </c>
      <c r="H1207" s="181">
        <f t="shared" si="614"/>
        <v>16</v>
      </c>
      <c r="I1207" s="181" t="str">
        <f t="shared" si="614"/>
        <v>Glycol Dehydrator Reboiler</v>
      </c>
      <c r="J1207" s="181">
        <f t="shared" si="614"/>
        <v>36.952838</v>
      </c>
      <c r="K1207" s="181">
        <f t="shared" si="614"/>
        <v>-107.72909199999999</v>
      </c>
      <c r="L1207" s="181" t="str">
        <f t="shared" si="614"/>
        <v>Lateral N30 Compressor Station</v>
      </c>
      <c r="M1207" s="181"/>
      <c r="N1207" s="181">
        <f t="shared" si="614"/>
        <v>3.0480000972747798</v>
      </c>
      <c r="O1207" s="181">
        <f t="shared" si="614"/>
        <v>588.71002197265602</v>
      </c>
      <c r="P1207" s="181">
        <f t="shared" si="614"/>
        <v>1.85927999019623</v>
      </c>
      <c r="Q1207" s="181">
        <f t="shared" si="614"/>
        <v>0.30480000000000002</v>
      </c>
      <c r="R1207" s="181" t="str">
        <f t="shared" si="614"/>
        <v>Vertical</v>
      </c>
      <c r="S1207" s="181">
        <f t="shared" si="614"/>
        <v>0</v>
      </c>
      <c r="T1207" s="181">
        <f t="shared" si="614"/>
        <v>2060.80737304688</v>
      </c>
      <c r="U1207" s="181" t="str">
        <f t="shared" si="614"/>
        <v>1389</v>
      </c>
      <c r="V1207" s="181" t="str">
        <f t="shared" si="614"/>
        <v>31000228</v>
      </c>
      <c r="W1207" s="360">
        <f t="shared" si="614"/>
        <v>0.2</v>
      </c>
      <c r="X1207" s="355">
        <f t="shared" si="614"/>
        <v>0</v>
      </c>
      <c r="Y1207" s="355">
        <f t="shared" si="614"/>
        <v>0.2</v>
      </c>
      <c r="Z1207" s="355">
        <f t="shared" si="614"/>
        <v>0</v>
      </c>
      <c r="AA1207" s="361">
        <f t="shared" si="614"/>
        <v>0.1</v>
      </c>
      <c r="AB1207" s="182"/>
    </row>
    <row r="1208" spans="1:28" s="75" customFormat="1">
      <c r="A1208" s="181" t="str">
        <f t="shared" si="562"/>
        <v>NMED</v>
      </c>
      <c r="B1208" s="366" t="str">
        <f t="shared" si="554"/>
        <v>35</v>
      </c>
      <c r="C1208" s="181" t="str">
        <f t="shared" si="563"/>
        <v>3504502</v>
      </c>
      <c r="D1208" s="181" t="str">
        <f>VLOOKUP(C1208,fips_xref!$A$5:$B$16,2,FALSE)</f>
        <v>San Juan_NonTribal</v>
      </c>
      <c r="E1208" s="181" t="str">
        <f t="shared" ref="E1208:AA1208" si="615">E568</f>
        <v>045</v>
      </c>
      <c r="F1208" s="181">
        <f t="shared" si="615"/>
        <v>1347</v>
      </c>
      <c r="G1208" s="181" t="str">
        <f t="shared" si="615"/>
        <v>RPNT</v>
      </c>
      <c r="H1208" s="181">
        <f t="shared" si="615"/>
        <v>3</v>
      </c>
      <c r="I1208" s="181" t="str">
        <f t="shared" si="615"/>
        <v>Compressor Blowdown Emissions</v>
      </c>
      <c r="J1208" s="181">
        <f t="shared" si="615"/>
        <v>36.953000000000003</v>
      </c>
      <c r="K1208" s="181">
        <f t="shared" si="615"/>
        <v>-107.729556</v>
      </c>
      <c r="L1208" s="181" t="str">
        <f t="shared" si="615"/>
        <v>Lateral N30 Compressor Station</v>
      </c>
      <c r="M1208" s="181"/>
      <c r="N1208" s="181">
        <f t="shared" si="615"/>
        <v>0</v>
      </c>
      <c r="O1208" s="181">
        <f t="shared" si="615"/>
        <v>0</v>
      </c>
      <c r="P1208" s="181">
        <f t="shared" si="615"/>
        <v>0</v>
      </c>
      <c r="Q1208" s="181">
        <f t="shared" si="615"/>
        <v>0</v>
      </c>
      <c r="R1208" s="181">
        <f t="shared" si="615"/>
        <v>0</v>
      </c>
      <c r="S1208" s="181">
        <f t="shared" si="615"/>
        <v>0</v>
      </c>
      <c r="T1208" s="181">
        <f t="shared" si="615"/>
        <v>2057.203125</v>
      </c>
      <c r="U1208" s="181" t="str">
        <f t="shared" si="615"/>
        <v>1389</v>
      </c>
      <c r="V1208" s="181" t="str">
        <f t="shared" si="615"/>
        <v>31088811</v>
      </c>
      <c r="W1208" s="360">
        <f t="shared" si="615"/>
        <v>0</v>
      </c>
      <c r="X1208" s="355">
        <f t="shared" si="615"/>
        <v>0.1</v>
      </c>
      <c r="Y1208" s="355">
        <f t="shared" si="615"/>
        <v>0</v>
      </c>
      <c r="Z1208" s="355">
        <f t="shared" si="615"/>
        <v>0</v>
      </c>
      <c r="AA1208" s="361">
        <f t="shared" si="615"/>
        <v>0</v>
      </c>
      <c r="AB1208" s="182"/>
    </row>
    <row r="1209" spans="1:28" s="75" customFormat="1">
      <c r="A1209" s="181" t="str">
        <f t="shared" si="562"/>
        <v>NMED</v>
      </c>
      <c r="B1209" s="366" t="str">
        <f t="shared" si="554"/>
        <v>35</v>
      </c>
      <c r="C1209" s="181" t="str">
        <f t="shared" si="563"/>
        <v>3504502</v>
      </c>
      <c r="D1209" s="181" t="str">
        <f>VLOOKUP(C1209,fips_xref!$A$5:$B$16,2,FALSE)</f>
        <v>San Juan_NonTribal</v>
      </c>
      <c r="E1209" s="181" t="str">
        <f t="shared" ref="E1209:AA1209" si="616">E569</f>
        <v>045</v>
      </c>
      <c r="F1209" s="181">
        <f t="shared" si="616"/>
        <v>1350</v>
      </c>
      <c r="G1209" s="181" t="str">
        <f t="shared" si="616"/>
        <v>EQPT</v>
      </c>
      <c r="H1209" s="181">
        <f t="shared" si="616"/>
        <v>1</v>
      </c>
      <c r="I1209" s="181" t="str">
        <f t="shared" si="616"/>
        <v>Waukesha 7042GL</v>
      </c>
      <c r="J1209" s="181">
        <f t="shared" si="616"/>
        <v>36.863332</v>
      </c>
      <c r="K1209" s="181">
        <f t="shared" si="616"/>
        <v>-107.68664099999999</v>
      </c>
      <c r="L1209" s="181" t="str">
        <f t="shared" si="616"/>
        <v>Trunk B Compressor Station</v>
      </c>
      <c r="M1209" s="181"/>
      <c r="N1209" s="181">
        <f t="shared" si="616"/>
        <v>6.7055997848510698</v>
      </c>
      <c r="O1209" s="181">
        <f t="shared" si="616"/>
        <v>652.59002685546898</v>
      </c>
      <c r="P1209" s="181">
        <f t="shared" si="616"/>
        <v>48.0364799499512</v>
      </c>
      <c r="Q1209" s="181">
        <f t="shared" si="616"/>
        <v>0.30480000000000002</v>
      </c>
      <c r="R1209" s="181" t="str">
        <f t="shared" si="616"/>
        <v>Vertical</v>
      </c>
      <c r="S1209" s="181">
        <f t="shared" si="616"/>
        <v>0</v>
      </c>
      <c r="T1209" s="181">
        <f t="shared" si="616"/>
        <v>1982.39978027344</v>
      </c>
      <c r="U1209" s="181" t="str">
        <f t="shared" si="616"/>
        <v>1389</v>
      </c>
      <c r="V1209" s="181" t="str">
        <f t="shared" si="616"/>
        <v>20200254</v>
      </c>
      <c r="W1209" s="360">
        <f t="shared" si="616"/>
        <v>0.6</v>
      </c>
      <c r="X1209" s="355">
        <f t="shared" si="616"/>
        <v>0.4</v>
      </c>
      <c r="Y1209" s="355">
        <f t="shared" si="616"/>
        <v>1</v>
      </c>
      <c r="Z1209" s="355">
        <f t="shared" si="616"/>
        <v>0</v>
      </c>
      <c r="AA1209" s="361">
        <f t="shared" si="616"/>
        <v>0</v>
      </c>
      <c r="AB1209" s="182"/>
    </row>
    <row r="1210" spans="1:28" s="75" customFormat="1">
      <c r="A1210" s="181" t="str">
        <f t="shared" si="562"/>
        <v>NMED</v>
      </c>
      <c r="B1210" s="366" t="str">
        <f t="shared" si="554"/>
        <v>35</v>
      </c>
      <c r="C1210" s="181" t="str">
        <f t="shared" si="563"/>
        <v>3504502</v>
      </c>
      <c r="D1210" s="181" t="str">
        <f>VLOOKUP(C1210,fips_xref!$A$5:$B$16,2,FALSE)</f>
        <v>San Juan_NonTribal</v>
      </c>
      <c r="E1210" s="181" t="str">
        <f t="shared" ref="E1210:AA1210" si="617">E570</f>
        <v>045</v>
      </c>
      <c r="F1210" s="181">
        <f t="shared" si="617"/>
        <v>1350</v>
      </c>
      <c r="G1210" s="181" t="str">
        <f t="shared" si="617"/>
        <v>EQPT</v>
      </c>
      <c r="H1210" s="181">
        <f t="shared" si="617"/>
        <v>2</v>
      </c>
      <c r="I1210" s="181" t="str">
        <f t="shared" si="617"/>
        <v>Waukesha 7042GL</v>
      </c>
      <c r="J1210" s="181">
        <f t="shared" si="617"/>
        <v>36.863332</v>
      </c>
      <c r="K1210" s="181">
        <f t="shared" si="617"/>
        <v>-107.68664099999999</v>
      </c>
      <c r="L1210" s="181" t="str">
        <f t="shared" si="617"/>
        <v>Trunk B Compressor Station</v>
      </c>
      <c r="M1210" s="181"/>
      <c r="N1210" s="181">
        <f t="shared" si="617"/>
        <v>6.7055997848510698</v>
      </c>
      <c r="O1210" s="181">
        <f t="shared" si="617"/>
        <v>652.59002685546898</v>
      </c>
      <c r="P1210" s="181">
        <f t="shared" si="617"/>
        <v>48.0364799499512</v>
      </c>
      <c r="Q1210" s="181">
        <f t="shared" si="617"/>
        <v>0.30480000000000002</v>
      </c>
      <c r="R1210" s="181" t="str">
        <f t="shared" si="617"/>
        <v>Vertical</v>
      </c>
      <c r="S1210" s="181">
        <f t="shared" si="617"/>
        <v>0</v>
      </c>
      <c r="T1210" s="181">
        <f t="shared" si="617"/>
        <v>1982.39978027344</v>
      </c>
      <c r="U1210" s="181" t="str">
        <f t="shared" si="617"/>
        <v>1389</v>
      </c>
      <c r="V1210" s="181" t="str">
        <f t="shared" si="617"/>
        <v>20200254</v>
      </c>
      <c r="W1210" s="360">
        <f t="shared" si="617"/>
        <v>0.6</v>
      </c>
      <c r="X1210" s="355">
        <f t="shared" si="617"/>
        <v>0.4</v>
      </c>
      <c r="Y1210" s="355">
        <f t="shared" si="617"/>
        <v>1.1000000000000001</v>
      </c>
      <c r="Z1210" s="355">
        <f t="shared" si="617"/>
        <v>0</v>
      </c>
      <c r="AA1210" s="361">
        <f t="shared" si="617"/>
        <v>0</v>
      </c>
      <c r="AB1210" s="182"/>
    </row>
    <row r="1211" spans="1:28" s="75" customFormat="1">
      <c r="A1211" s="181" t="str">
        <f t="shared" si="562"/>
        <v>NMED</v>
      </c>
      <c r="B1211" s="366" t="str">
        <f t="shared" si="554"/>
        <v>35</v>
      </c>
      <c r="C1211" s="181" t="str">
        <f t="shared" si="563"/>
        <v>3504502</v>
      </c>
      <c r="D1211" s="181" t="str">
        <f>VLOOKUP(C1211,fips_xref!$A$5:$B$16,2,FALSE)</f>
        <v>San Juan_NonTribal</v>
      </c>
      <c r="E1211" s="181" t="str">
        <f t="shared" ref="E1211:AA1211" si="618">E571</f>
        <v>045</v>
      </c>
      <c r="F1211" s="181">
        <f t="shared" si="618"/>
        <v>1350</v>
      </c>
      <c r="G1211" s="181" t="str">
        <f t="shared" si="618"/>
        <v>EQPT</v>
      </c>
      <c r="H1211" s="181">
        <f t="shared" si="618"/>
        <v>3</v>
      </c>
      <c r="I1211" s="181" t="str">
        <f t="shared" si="618"/>
        <v>Waukesha 7042GL</v>
      </c>
      <c r="J1211" s="181">
        <f t="shared" si="618"/>
        <v>36.863332</v>
      </c>
      <c r="K1211" s="181">
        <f t="shared" si="618"/>
        <v>-107.68664099999999</v>
      </c>
      <c r="L1211" s="181" t="str">
        <f t="shared" si="618"/>
        <v>Trunk B Compressor Station</v>
      </c>
      <c r="M1211" s="181"/>
      <c r="N1211" s="181">
        <f t="shared" si="618"/>
        <v>6.7055997848510698</v>
      </c>
      <c r="O1211" s="181">
        <f t="shared" si="618"/>
        <v>652.59002685546898</v>
      </c>
      <c r="P1211" s="181">
        <f t="shared" si="618"/>
        <v>48.0364799499512</v>
      </c>
      <c r="Q1211" s="181">
        <f t="shared" si="618"/>
        <v>0.30480000000000002</v>
      </c>
      <c r="R1211" s="181" t="str">
        <f t="shared" si="618"/>
        <v>Vertical</v>
      </c>
      <c r="S1211" s="181">
        <f t="shared" si="618"/>
        <v>0</v>
      </c>
      <c r="T1211" s="181">
        <f t="shared" si="618"/>
        <v>1982.39978027344</v>
      </c>
      <c r="U1211" s="181" t="str">
        <f t="shared" si="618"/>
        <v>1389</v>
      </c>
      <c r="V1211" s="181" t="str">
        <f t="shared" si="618"/>
        <v>20200254</v>
      </c>
      <c r="W1211" s="360">
        <f t="shared" si="618"/>
        <v>0.6</v>
      </c>
      <c r="X1211" s="355">
        <f t="shared" si="618"/>
        <v>0.4</v>
      </c>
      <c r="Y1211" s="355">
        <f t="shared" si="618"/>
        <v>1</v>
      </c>
      <c r="Z1211" s="355">
        <f t="shared" si="618"/>
        <v>0</v>
      </c>
      <c r="AA1211" s="361">
        <f t="shared" si="618"/>
        <v>0</v>
      </c>
      <c r="AB1211" s="182"/>
    </row>
    <row r="1212" spans="1:28" s="75" customFormat="1">
      <c r="A1212" s="181" t="str">
        <f t="shared" si="562"/>
        <v>NMED</v>
      </c>
      <c r="B1212" s="366" t="str">
        <f t="shared" si="554"/>
        <v>35</v>
      </c>
      <c r="C1212" s="181" t="str">
        <f t="shared" si="563"/>
        <v>3504502</v>
      </c>
      <c r="D1212" s="181" t="str">
        <f>VLOOKUP(C1212,fips_xref!$A$5:$B$16,2,FALSE)</f>
        <v>San Juan_NonTribal</v>
      </c>
      <c r="E1212" s="181" t="str">
        <f t="shared" ref="E1212:AA1212" si="619">E572</f>
        <v>045</v>
      </c>
      <c r="F1212" s="181">
        <f t="shared" si="619"/>
        <v>1350</v>
      </c>
      <c r="G1212" s="181" t="str">
        <f t="shared" si="619"/>
        <v>EQPT</v>
      </c>
      <c r="H1212" s="181">
        <f t="shared" si="619"/>
        <v>5</v>
      </c>
      <c r="I1212" s="181" t="str">
        <f t="shared" si="619"/>
        <v>Waukesha 7042GL</v>
      </c>
      <c r="J1212" s="181">
        <f t="shared" si="619"/>
        <v>36.863332</v>
      </c>
      <c r="K1212" s="181">
        <f t="shared" si="619"/>
        <v>-107.68664099999999</v>
      </c>
      <c r="L1212" s="181" t="str">
        <f t="shared" si="619"/>
        <v>Trunk B Compressor Station</v>
      </c>
      <c r="M1212" s="181"/>
      <c r="N1212" s="181">
        <f t="shared" si="619"/>
        <v>6.7055997848510698</v>
      </c>
      <c r="O1212" s="181">
        <f t="shared" si="619"/>
        <v>652.59002685546898</v>
      </c>
      <c r="P1212" s="181">
        <f t="shared" si="619"/>
        <v>48.0364799499512</v>
      </c>
      <c r="Q1212" s="181">
        <f t="shared" si="619"/>
        <v>0.30480000000000002</v>
      </c>
      <c r="R1212" s="181" t="str">
        <f t="shared" si="619"/>
        <v>Vertical</v>
      </c>
      <c r="S1212" s="181">
        <f t="shared" si="619"/>
        <v>0</v>
      </c>
      <c r="T1212" s="181">
        <f t="shared" si="619"/>
        <v>1982.39978027344</v>
      </c>
      <c r="U1212" s="181" t="str">
        <f t="shared" si="619"/>
        <v>1389</v>
      </c>
      <c r="V1212" s="181" t="str">
        <f t="shared" si="619"/>
        <v>20200254</v>
      </c>
      <c r="W1212" s="360">
        <f t="shared" si="619"/>
        <v>1.6</v>
      </c>
      <c r="X1212" s="355">
        <f t="shared" si="619"/>
        <v>1.1000000000000001</v>
      </c>
      <c r="Y1212" s="355">
        <f t="shared" si="619"/>
        <v>2.9</v>
      </c>
      <c r="Z1212" s="355">
        <f t="shared" si="619"/>
        <v>0</v>
      </c>
      <c r="AA1212" s="361">
        <f t="shared" si="619"/>
        <v>0</v>
      </c>
      <c r="AB1212" s="182"/>
    </row>
    <row r="1213" spans="1:28" s="75" customFormat="1">
      <c r="A1213" s="181" t="str">
        <f t="shared" si="562"/>
        <v>NMED</v>
      </c>
      <c r="B1213" s="366" t="str">
        <f t="shared" si="554"/>
        <v>35</v>
      </c>
      <c r="C1213" s="181" t="str">
        <f t="shared" si="563"/>
        <v>3504502</v>
      </c>
      <c r="D1213" s="181" t="str">
        <f>VLOOKUP(C1213,fips_xref!$A$5:$B$16,2,FALSE)</f>
        <v>San Juan_NonTribal</v>
      </c>
      <c r="E1213" s="181" t="str">
        <f t="shared" ref="E1213:AA1213" si="620">E573</f>
        <v>045</v>
      </c>
      <c r="F1213" s="181">
        <f t="shared" si="620"/>
        <v>1350</v>
      </c>
      <c r="G1213" s="181" t="str">
        <f t="shared" si="620"/>
        <v>EQPT</v>
      </c>
      <c r="H1213" s="181">
        <f t="shared" si="620"/>
        <v>6</v>
      </c>
      <c r="I1213" s="181" t="str">
        <f t="shared" si="620"/>
        <v>Waukesha 7042GL</v>
      </c>
      <c r="J1213" s="181">
        <f t="shared" si="620"/>
        <v>36.863332</v>
      </c>
      <c r="K1213" s="181">
        <f t="shared" si="620"/>
        <v>-107.68664099999999</v>
      </c>
      <c r="L1213" s="181" t="str">
        <f t="shared" si="620"/>
        <v>Trunk B Compressor Station</v>
      </c>
      <c r="M1213" s="181"/>
      <c r="N1213" s="181">
        <f t="shared" si="620"/>
        <v>6.7055997848510698</v>
      </c>
      <c r="O1213" s="181">
        <f t="shared" si="620"/>
        <v>652.59002685546898</v>
      </c>
      <c r="P1213" s="181">
        <f t="shared" si="620"/>
        <v>48.0364799499512</v>
      </c>
      <c r="Q1213" s="181">
        <f t="shared" si="620"/>
        <v>0.30480000000000002</v>
      </c>
      <c r="R1213" s="181" t="str">
        <f t="shared" si="620"/>
        <v>Vertical</v>
      </c>
      <c r="S1213" s="181">
        <f t="shared" si="620"/>
        <v>0</v>
      </c>
      <c r="T1213" s="181">
        <f t="shared" si="620"/>
        <v>1982.39978027344</v>
      </c>
      <c r="U1213" s="181" t="str">
        <f t="shared" si="620"/>
        <v>1389</v>
      </c>
      <c r="V1213" s="181" t="str">
        <f t="shared" si="620"/>
        <v>20200254</v>
      </c>
      <c r="W1213" s="360">
        <f t="shared" si="620"/>
        <v>0.6</v>
      </c>
      <c r="X1213" s="355">
        <f t="shared" si="620"/>
        <v>0.4</v>
      </c>
      <c r="Y1213" s="355">
        <f t="shared" si="620"/>
        <v>1</v>
      </c>
      <c r="Z1213" s="355">
        <f t="shared" si="620"/>
        <v>0</v>
      </c>
      <c r="AA1213" s="361">
        <f t="shared" si="620"/>
        <v>0</v>
      </c>
      <c r="AB1213" s="182"/>
    </row>
    <row r="1214" spans="1:28" s="75" customFormat="1" ht="26.4">
      <c r="A1214" s="181" t="str">
        <f t="shared" si="562"/>
        <v>NMED</v>
      </c>
      <c r="B1214" s="366" t="str">
        <f t="shared" ref="B1214:B1225" si="621">LEFT(C1214,2)</f>
        <v>35</v>
      </c>
      <c r="C1214" s="181" t="str">
        <f t="shared" si="563"/>
        <v>3504502</v>
      </c>
      <c r="D1214" s="181" t="str">
        <f>VLOOKUP(C1214,fips_xref!$A$5:$B$16,2,FALSE)</f>
        <v>San Juan_NonTribal</v>
      </c>
      <c r="E1214" s="181" t="str">
        <f t="shared" ref="E1214:AA1214" si="622">E574</f>
        <v>045</v>
      </c>
      <c r="F1214" s="181">
        <f t="shared" si="622"/>
        <v>1350</v>
      </c>
      <c r="G1214" s="181" t="str">
        <f t="shared" si="622"/>
        <v>RPNT</v>
      </c>
      <c r="H1214" s="181">
        <f t="shared" si="622"/>
        <v>19</v>
      </c>
      <c r="I1214" s="181" t="str">
        <f t="shared" si="622"/>
        <v>SSM Compressor &amp; Associated Pipe Venting</v>
      </c>
      <c r="J1214" s="181">
        <f t="shared" si="622"/>
        <v>36.863332999999997</v>
      </c>
      <c r="K1214" s="181">
        <f t="shared" si="622"/>
        <v>-107.68722200000001</v>
      </c>
      <c r="L1214" s="181" t="str">
        <f t="shared" si="622"/>
        <v>Trunk B Compressor Station</v>
      </c>
      <c r="M1214" s="181"/>
      <c r="N1214" s="181">
        <f t="shared" si="622"/>
        <v>0</v>
      </c>
      <c r="O1214" s="181">
        <f t="shared" si="622"/>
        <v>0</v>
      </c>
      <c r="P1214" s="181">
        <f t="shared" si="622"/>
        <v>0</v>
      </c>
      <c r="Q1214" s="181">
        <f t="shared" si="622"/>
        <v>0</v>
      </c>
      <c r="R1214" s="181">
        <f t="shared" si="622"/>
        <v>0</v>
      </c>
      <c r="S1214" s="181">
        <f t="shared" si="622"/>
        <v>0</v>
      </c>
      <c r="T1214" s="181">
        <f t="shared" si="622"/>
        <v>1983.61962890625</v>
      </c>
      <c r="U1214" s="181" t="str">
        <f t="shared" si="622"/>
        <v>1389</v>
      </c>
      <c r="V1214" s="181" t="str">
        <f t="shared" si="622"/>
        <v>31000299</v>
      </c>
      <c r="W1214" s="360">
        <f t="shared" si="622"/>
        <v>0</v>
      </c>
      <c r="X1214" s="355">
        <f t="shared" si="622"/>
        <v>0.1</v>
      </c>
      <c r="Y1214" s="355">
        <f t="shared" si="622"/>
        <v>0</v>
      </c>
      <c r="Z1214" s="355">
        <f t="shared" si="622"/>
        <v>0</v>
      </c>
      <c r="AA1214" s="361">
        <f t="shared" si="622"/>
        <v>0</v>
      </c>
      <c r="AB1214" s="182"/>
    </row>
    <row r="1215" spans="1:28" s="75" customFormat="1">
      <c r="A1215" s="181" t="str">
        <f t="shared" si="562"/>
        <v>NMED</v>
      </c>
      <c r="B1215" s="366" t="str">
        <f t="shared" si="621"/>
        <v>35</v>
      </c>
      <c r="C1215" s="181" t="str">
        <f t="shared" si="563"/>
        <v>3504502</v>
      </c>
      <c r="D1215" s="181" t="str">
        <f>VLOOKUP(C1215,fips_xref!$A$5:$B$16,2,FALSE)</f>
        <v>San Juan_NonTribal</v>
      </c>
      <c r="E1215" s="181" t="str">
        <f t="shared" ref="E1215:AA1215" si="623">E575</f>
        <v>045</v>
      </c>
      <c r="F1215" s="181">
        <f t="shared" si="623"/>
        <v>1367</v>
      </c>
      <c r="G1215" s="181" t="str">
        <f t="shared" si="623"/>
        <v>EQPT</v>
      </c>
      <c r="H1215" s="181">
        <f t="shared" si="623"/>
        <v>5</v>
      </c>
      <c r="I1215" s="181" t="str">
        <f t="shared" si="623"/>
        <v>Waukesha 7042GL</v>
      </c>
      <c r="J1215" s="181">
        <f t="shared" si="623"/>
        <v>36.917096999999998</v>
      </c>
      <c r="K1215" s="181">
        <f t="shared" si="623"/>
        <v>-107.494325</v>
      </c>
      <c r="L1215" s="181" t="str">
        <f t="shared" si="623"/>
        <v>Rosa No1 Compressor Station</v>
      </c>
      <c r="M1215" s="181"/>
      <c r="N1215" s="181">
        <f t="shared" si="623"/>
        <v>6.7055997848510698</v>
      </c>
      <c r="O1215" s="181">
        <f t="shared" si="623"/>
        <v>644.82000732421898</v>
      </c>
      <c r="P1215" s="181">
        <f t="shared" si="623"/>
        <v>46.8477592468262</v>
      </c>
      <c r="Q1215" s="181">
        <f t="shared" si="623"/>
        <v>0.31089600000000001</v>
      </c>
      <c r="R1215" s="181" t="str">
        <f t="shared" si="623"/>
        <v>Vertical</v>
      </c>
      <c r="S1215" s="181">
        <f t="shared" si="623"/>
        <v>0</v>
      </c>
      <c r="T1215" s="181">
        <f t="shared" si="623"/>
        <v>1920.54736328125</v>
      </c>
      <c r="U1215" s="181" t="str">
        <f t="shared" si="623"/>
        <v>1389</v>
      </c>
      <c r="V1215" s="181" t="str">
        <f t="shared" si="623"/>
        <v>20200254</v>
      </c>
      <c r="W1215" s="360">
        <f t="shared" si="623"/>
        <v>19.8</v>
      </c>
      <c r="X1215" s="355">
        <f t="shared" si="623"/>
        <v>12.9</v>
      </c>
      <c r="Y1215" s="355">
        <f t="shared" si="623"/>
        <v>34.4</v>
      </c>
      <c r="Z1215" s="355">
        <f t="shared" si="623"/>
        <v>0</v>
      </c>
      <c r="AA1215" s="361">
        <f t="shared" si="623"/>
        <v>0.5</v>
      </c>
      <c r="AB1215" s="182"/>
    </row>
    <row r="1216" spans="1:28" s="75" customFormat="1">
      <c r="A1216" s="181" t="str">
        <f t="shared" si="562"/>
        <v>NMED</v>
      </c>
      <c r="B1216" s="366" t="str">
        <f t="shared" si="621"/>
        <v>35</v>
      </c>
      <c r="C1216" s="181" t="str">
        <f t="shared" si="563"/>
        <v>3504502</v>
      </c>
      <c r="D1216" s="181" t="str">
        <f>VLOOKUP(C1216,fips_xref!$A$5:$B$16,2,FALSE)</f>
        <v>San Juan_NonTribal</v>
      </c>
      <c r="E1216" s="181" t="str">
        <f t="shared" ref="E1216:AA1216" si="624">E576</f>
        <v>045</v>
      </c>
      <c r="F1216" s="181">
        <f t="shared" si="624"/>
        <v>1367</v>
      </c>
      <c r="G1216" s="181" t="str">
        <f t="shared" si="624"/>
        <v>EQPT</v>
      </c>
      <c r="H1216" s="181">
        <f t="shared" si="624"/>
        <v>6</v>
      </c>
      <c r="I1216" s="181" t="str">
        <f t="shared" si="624"/>
        <v>Waukesha  7042GL</v>
      </c>
      <c r="J1216" s="181">
        <f t="shared" si="624"/>
        <v>36.917096999999998</v>
      </c>
      <c r="K1216" s="181">
        <f t="shared" si="624"/>
        <v>-107.494325</v>
      </c>
      <c r="L1216" s="181" t="str">
        <f t="shared" si="624"/>
        <v>Rosa No1 Compressor Station</v>
      </c>
      <c r="M1216" s="181"/>
      <c r="N1216" s="181">
        <f t="shared" si="624"/>
        <v>6.7055997848510698</v>
      </c>
      <c r="O1216" s="181">
        <f t="shared" si="624"/>
        <v>644.82000732421898</v>
      </c>
      <c r="P1216" s="181">
        <f t="shared" si="624"/>
        <v>46.8477592468262</v>
      </c>
      <c r="Q1216" s="181">
        <f t="shared" si="624"/>
        <v>0.31089600000000001</v>
      </c>
      <c r="R1216" s="181" t="str">
        <f t="shared" si="624"/>
        <v>Vertical</v>
      </c>
      <c r="S1216" s="181">
        <f t="shared" si="624"/>
        <v>0</v>
      </c>
      <c r="T1216" s="181">
        <f t="shared" si="624"/>
        <v>1920.54736328125</v>
      </c>
      <c r="U1216" s="181" t="str">
        <f t="shared" si="624"/>
        <v>1389</v>
      </c>
      <c r="V1216" s="181" t="str">
        <f t="shared" si="624"/>
        <v>20200254</v>
      </c>
      <c r="W1216" s="360">
        <f t="shared" si="624"/>
        <v>19.7</v>
      </c>
      <c r="X1216" s="355">
        <f t="shared" si="624"/>
        <v>13</v>
      </c>
      <c r="Y1216" s="355">
        <f t="shared" si="624"/>
        <v>34.700000000000003</v>
      </c>
      <c r="Z1216" s="355">
        <f t="shared" si="624"/>
        <v>0</v>
      </c>
      <c r="AA1216" s="361">
        <f t="shared" si="624"/>
        <v>0.5</v>
      </c>
      <c r="AB1216" s="182"/>
    </row>
    <row r="1217" spans="1:28" s="75" customFormat="1">
      <c r="A1217" s="181" t="str">
        <f t="shared" si="562"/>
        <v>NMED</v>
      </c>
      <c r="B1217" s="366" t="str">
        <f t="shared" si="621"/>
        <v>35</v>
      </c>
      <c r="C1217" s="181" t="str">
        <f t="shared" si="563"/>
        <v>3504502</v>
      </c>
      <c r="D1217" s="181" t="str">
        <f>VLOOKUP(C1217,fips_xref!$A$5:$B$16,2,FALSE)</f>
        <v>San Juan_NonTribal</v>
      </c>
      <c r="E1217" s="181" t="str">
        <f t="shared" ref="E1217:AA1217" si="625">E577</f>
        <v>045</v>
      </c>
      <c r="F1217" s="181">
        <f t="shared" si="625"/>
        <v>1367</v>
      </c>
      <c r="G1217" s="181" t="str">
        <f t="shared" si="625"/>
        <v>EQPT</v>
      </c>
      <c r="H1217" s="181">
        <f t="shared" si="625"/>
        <v>8</v>
      </c>
      <c r="I1217" s="181" t="str">
        <f t="shared" si="625"/>
        <v>Waukesha 7042GL</v>
      </c>
      <c r="J1217" s="181">
        <f t="shared" si="625"/>
        <v>36.917096999999998</v>
      </c>
      <c r="K1217" s="181">
        <f t="shared" si="625"/>
        <v>-107.494325</v>
      </c>
      <c r="L1217" s="181" t="str">
        <f t="shared" si="625"/>
        <v>Rosa No1 Compressor Station</v>
      </c>
      <c r="M1217" s="181"/>
      <c r="N1217" s="181">
        <f t="shared" si="625"/>
        <v>6.7055997848510698</v>
      </c>
      <c r="O1217" s="181">
        <f t="shared" si="625"/>
        <v>644.82000732421898</v>
      </c>
      <c r="P1217" s="181">
        <f t="shared" si="625"/>
        <v>46.8477592468262</v>
      </c>
      <c r="Q1217" s="181">
        <f t="shared" si="625"/>
        <v>0.31089600000000001</v>
      </c>
      <c r="R1217" s="181" t="str">
        <f t="shared" si="625"/>
        <v>Vertical</v>
      </c>
      <c r="S1217" s="181">
        <f t="shared" si="625"/>
        <v>0</v>
      </c>
      <c r="T1217" s="181">
        <f t="shared" si="625"/>
        <v>1920.54736328125</v>
      </c>
      <c r="U1217" s="181" t="str">
        <f t="shared" si="625"/>
        <v>1389</v>
      </c>
      <c r="V1217" s="181" t="str">
        <f t="shared" si="625"/>
        <v>20200254</v>
      </c>
      <c r="W1217" s="360">
        <f t="shared" si="625"/>
        <v>13</v>
      </c>
      <c r="X1217" s="355">
        <f t="shared" si="625"/>
        <v>8.5</v>
      </c>
      <c r="Y1217" s="355">
        <f t="shared" si="625"/>
        <v>22.6</v>
      </c>
      <c r="Z1217" s="355">
        <f t="shared" si="625"/>
        <v>0</v>
      </c>
      <c r="AA1217" s="361">
        <f t="shared" si="625"/>
        <v>0.3</v>
      </c>
      <c r="AB1217" s="182"/>
    </row>
    <row r="1218" spans="1:28" s="75" customFormat="1">
      <c r="A1218" s="181" t="str">
        <f t="shared" si="562"/>
        <v>NMED</v>
      </c>
      <c r="B1218" s="366" t="str">
        <f t="shared" si="621"/>
        <v>35</v>
      </c>
      <c r="C1218" s="181" t="str">
        <f t="shared" si="563"/>
        <v>3504502</v>
      </c>
      <c r="D1218" s="181" t="str">
        <f>VLOOKUP(C1218,fips_xref!$A$5:$B$16,2,FALSE)</f>
        <v>San Juan_NonTribal</v>
      </c>
      <c r="E1218" s="181" t="str">
        <f t="shared" ref="E1218:AA1218" si="626">E578</f>
        <v>045</v>
      </c>
      <c r="F1218" s="181">
        <f t="shared" si="626"/>
        <v>1367</v>
      </c>
      <c r="G1218" s="181" t="str">
        <f t="shared" si="626"/>
        <v>EQPT</v>
      </c>
      <c r="H1218" s="181">
        <f t="shared" si="626"/>
        <v>9</v>
      </c>
      <c r="I1218" s="181" t="str">
        <f t="shared" si="626"/>
        <v>Waukesha 7042GL</v>
      </c>
      <c r="J1218" s="181">
        <f t="shared" si="626"/>
        <v>36.917096999999998</v>
      </c>
      <c r="K1218" s="181">
        <f t="shared" si="626"/>
        <v>-107.494325</v>
      </c>
      <c r="L1218" s="181" t="str">
        <f t="shared" si="626"/>
        <v>Rosa No1 Compressor Station</v>
      </c>
      <c r="M1218" s="181"/>
      <c r="N1218" s="181">
        <f t="shared" si="626"/>
        <v>6.7055997848510698</v>
      </c>
      <c r="O1218" s="181">
        <f t="shared" si="626"/>
        <v>644.82000732421898</v>
      </c>
      <c r="P1218" s="181">
        <f t="shared" si="626"/>
        <v>46.8477592468262</v>
      </c>
      <c r="Q1218" s="181">
        <f t="shared" si="626"/>
        <v>0.31089600000000001</v>
      </c>
      <c r="R1218" s="181" t="str">
        <f t="shared" si="626"/>
        <v>Vertical</v>
      </c>
      <c r="S1218" s="181">
        <f t="shared" si="626"/>
        <v>0</v>
      </c>
      <c r="T1218" s="181">
        <f t="shared" si="626"/>
        <v>1920.54736328125</v>
      </c>
      <c r="U1218" s="181" t="str">
        <f t="shared" si="626"/>
        <v>1389</v>
      </c>
      <c r="V1218" s="181" t="str">
        <f t="shared" si="626"/>
        <v>20200253</v>
      </c>
      <c r="W1218" s="360">
        <f t="shared" si="626"/>
        <v>19.7</v>
      </c>
      <c r="X1218" s="355">
        <f t="shared" si="626"/>
        <v>13</v>
      </c>
      <c r="Y1218" s="355">
        <f t="shared" si="626"/>
        <v>34.700000000000003</v>
      </c>
      <c r="Z1218" s="355">
        <f t="shared" si="626"/>
        <v>0</v>
      </c>
      <c r="AA1218" s="361">
        <f t="shared" si="626"/>
        <v>0.5</v>
      </c>
      <c r="AB1218" s="182"/>
    </row>
    <row r="1219" spans="1:28" s="75" customFormat="1">
      <c r="A1219" s="181" t="str">
        <f t="shared" si="562"/>
        <v>NMED</v>
      </c>
      <c r="B1219" s="366" t="str">
        <f t="shared" si="621"/>
        <v>35</v>
      </c>
      <c r="C1219" s="181" t="str">
        <f t="shared" si="563"/>
        <v>3504502</v>
      </c>
      <c r="D1219" s="181" t="str">
        <f>VLOOKUP(C1219,fips_xref!$A$5:$B$16,2,FALSE)</f>
        <v>San Juan_NonTribal</v>
      </c>
      <c r="E1219" s="181" t="str">
        <f t="shared" ref="E1219:AA1219" si="627">E579</f>
        <v>045</v>
      </c>
      <c r="F1219" s="181">
        <f t="shared" si="627"/>
        <v>1367</v>
      </c>
      <c r="G1219" s="181" t="str">
        <f t="shared" si="627"/>
        <v>EQPT</v>
      </c>
      <c r="H1219" s="181">
        <f t="shared" si="627"/>
        <v>16</v>
      </c>
      <c r="I1219" s="181" t="str">
        <f t="shared" si="627"/>
        <v>Dehydrator Still Vent</v>
      </c>
      <c r="J1219" s="181">
        <f t="shared" si="627"/>
        <v>36.917096999999998</v>
      </c>
      <c r="K1219" s="181">
        <f t="shared" si="627"/>
        <v>-107.494325</v>
      </c>
      <c r="L1219" s="181" t="str">
        <f t="shared" si="627"/>
        <v>Rosa No1 Compressor Station</v>
      </c>
      <c r="M1219" s="181"/>
      <c r="N1219" s="181">
        <f t="shared" si="627"/>
        <v>3.0480000972747798</v>
      </c>
      <c r="O1219" s="181">
        <f t="shared" si="627"/>
        <v>588.71002197265602</v>
      </c>
      <c r="P1219" s="181">
        <f t="shared" si="627"/>
        <v>1.85927999019623</v>
      </c>
      <c r="Q1219" s="181">
        <f t="shared" si="627"/>
        <v>0.30480000000000002</v>
      </c>
      <c r="R1219" s="181" t="str">
        <f t="shared" si="627"/>
        <v>Vertical</v>
      </c>
      <c r="S1219" s="181">
        <f t="shared" si="627"/>
        <v>0</v>
      </c>
      <c r="T1219" s="181">
        <f t="shared" si="627"/>
        <v>1920.54736328125</v>
      </c>
      <c r="U1219" s="181" t="str">
        <f t="shared" si="627"/>
        <v>1389</v>
      </c>
      <c r="V1219" s="181" t="str">
        <f t="shared" si="627"/>
        <v>31000301</v>
      </c>
      <c r="W1219" s="360">
        <f t="shared" si="627"/>
        <v>0</v>
      </c>
      <c r="X1219" s="355">
        <f t="shared" si="627"/>
        <v>1.2</v>
      </c>
      <c r="Y1219" s="355">
        <f t="shared" si="627"/>
        <v>0</v>
      </c>
      <c r="Z1219" s="355">
        <f t="shared" si="627"/>
        <v>0</v>
      </c>
      <c r="AA1219" s="361">
        <f t="shared" si="627"/>
        <v>0</v>
      </c>
      <c r="AB1219" s="182"/>
    </row>
    <row r="1220" spans="1:28" s="75" customFormat="1">
      <c r="A1220" s="181" t="str">
        <f t="shared" si="562"/>
        <v>NMED</v>
      </c>
      <c r="B1220" s="366" t="str">
        <f t="shared" si="621"/>
        <v>35</v>
      </c>
      <c r="C1220" s="181" t="str">
        <f t="shared" si="563"/>
        <v>3504502</v>
      </c>
      <c r="D1220" s="181" t="str">
        <f>VLOOKUP(C1220,fips_xref!$A$5:$B$16,2,FALSE)</f>
        <v>San Juan_NonTribal</v>
      </c>
      <c r="E1220" s="181" t="str">
        <f t="shared" ref="E1220:AA1220" si="628">E580</f>
        <v>045</v>
      </c>
      <c r="F1220" s="181">
        <f t="shared" si="628"/>
        <v>1367</v>
      </c>
      <c r="G1220" s="181" t="str">
        <f t="shared" si="628"/>
        <v>EQPT</v>
      </c>
      <c r="H1220" s="181">
        <f t="shared" si="628"/>
        <v>17</v>
      </c>
      <c r="I1220" s="181" t="str">
        <f t="shared" si="628"/>
        <v>Dehydrator Still Vent</v>
      </c>
      <c r="J1220" s="181">
        <f t="shared" si="628"/>
        <v>36.917096999999998</v>
      </c>
      <c r="K1220" s="181">
        <f t="shared" si="628"/>
        <v>-107.494325</v>
      </c>
      <c r="L1220" s="181" t="str">
        <f t="shared" si="628"/>
        <v>Rosa No1 Compressor Station</v>
      </c>
      <c r="M1220" s="181"/>
      <c r="N1220" s="181">
        <f t="shared" si="628"/>
        <v>3.0480000972747798</v>
      </c>
      <c r="O1220" s="181">
        <f t="shared" si="628"/>
        <v>588.71002197265602</v>
      </c>
      <c r="P1220" s="181">
        <f t="shared" si="628"/>
        <v>1.85927999019623</v>
      </c>
      <c r="Q1220" s="181">
        <f t="shared" si="628"/>
        <v>0.30480000000000002</v>
      </c>
      <c r="R1220" s="181" t="str">
        <f t="shared" si="628"/>
        <v>Vertical</v>
      </c>
      <c r="S1220" s="181">
        <f t="shared" si="628"/>
        <v>0</v>
      </c>
      <c r="T1220" s="181">
        <f t="shared" si="628"/>
        <v>1920.54736328125</v>
      </c>
      <c r="U1220" s="181" t="str">
        <f t="shared" si="628"/>
        <v>1389</v>
      </c>
      <c r="V1220" s="181" t="str">
        <f t="shared" si="628"/>
        <v>31000301</v>
      </c>
      <c r="W1220" s="360">
        <f t="shared" si="628"/>
        <v>0</v>
      </c>
      <c r="X1220" s="355">
        <f t="shared" si="628"/>
        <v>1</v>
      </c>
      <c r="Y1220" s="355">
        <f t="shared" si="628"/>
        <v>0</v>
      </c>
      <c r="Z1220" s="355">
        <f t="shared" si="628"/>
        <v>0</v>
      </c>
      <c r="AA1220" s="361">
        <f t="shared" si="628"/>
        <v>0</v>
      </c>
      <c r="AB1220" s="182"/>
    </row>
    <row r="1221" spans="1:28" s="75" customFormat="1">
      <c r="A1221" s="181" t="str">
        <f t="shared" ref="A1221:A1279" si="629">A581</f>
        <v>NMED</v>
      </c>
      <c r="B1221" s="366" t="str">
        <f t="shared" si="621"/>
        <v>35</v>
      </c>
      <c r="C1221" s="181" t="str">
        <f t="shared" ref="C1221:C1279" si="630">C581&amp;"02"</f>
        <v>3504502</v>
      </c>
      <c r="D1221" s="181" t="str">
        <f>VLOOKUP(C1221,fips_xref!$A$5:$B$16,2,FALSE)</f>
        <v>San Juan_NonTribal</v>
      </c>
      <c r="E1221" s="181" t="str">
        <f t="shared" ref="E1221:AA1221" si="631">E581</f>
        <v>045</v>
      </c>
      <c r="F1221" s="181">
        <f t="shared" si="631"/>
        <v>1367</v>
      </c>
      <c r="G1221" s="181" t="str">
        <f t="shared" si="631"/>
        <v>RPNT</v>
      </c>
      <c r="H1221" s="181">
        <f t="shared" si="631"/>
        <v>2</v>
      </c>
      <c r="I1221" s="181" t="str">
        <f t="shared" si="631"/>
        <v>Start up Shut down Maintenance</v>
      </c>
      <c r="J1221" s="181">
        <f t="shared" si="631"/>
        <v>36.917028000000002</v>
      </c>
      <c r="K1221" s="181">
        <f t="shared" si="631"/>
        <v>-107.49550000000001</v>
      </c>
      <c r="L1221" s="181" t="str">
        <f t="shared" si="631"/>
        <v>Rosa No1 Compressor Station</v>
      </c>
      <c r="M1221" s="181"/>
      <c r="N1221" s="181">
        <f t="shared" si="631"/>
        <v>0</v>
      </c>
      <c r="O1221" s="181">
        <f t="shared" si="631"/>
        <v>0</v>
      </c>
      <c r="P1221" s="181">
        <f t="shared" si="631"/>
        <v>0</v>
      </c>
      <c r="Q1221" s="181">
        <f t="shared" si="631"/>
        <v>0</v>
      </c>
      <c r="R1221" s="181">
        <f t="shared" si="631"/>
        <v>0</v>
      </c>
      <c r="S1221" s="181">
        <f t="shared" si="631"/>
        <v>0</v>
      </c>
      <c r="T1221" s="181">
        <f t="shared" si="631"/>
        <v>1928.44653320313</v>
      </c>
      <c r="U1221" s="181" t="str">
        <f t="shared" si="631"/>
        <v>1389</v>
      </c>
      <c r="V1221" s="181" t="str">
        <f t="shared" si="631"/>
        <v>31000299</v>
      </c>
      <c r="W1221" s="360">
        <f t="shared" si="631"/>
        <v>0</v>
      </c>
      <c r="X1221" s="355">
        <f t="shared" si="631"/>
        <v>0.4</v>
      </c>
      <c r="Y1221" s="355">
        <f t="shared" si="631"/>
        <v>0</v>
      </c>
      <c r="Z1221" s="355">
        <f t="shared" si="631"/>
        <v>0</v>
      </c>
      <c r="AA1221" s="361">
        <f t="shared" si="631"/>
        <v>0</v>
      </c>
      <c r="AB1221" s="182"/>
    </row>
    <row r="1222" spans="1:28" s="75" customFormat="1">
      <c r="A1222" s="181" t="str">
        <f t="shared" si="629"/>
        <v>NMED</v>
      </c>
      <c r="B1222" s="366" t="str">
        <f t="shared" si="621"/>
        <v>35</v>
      </c>
      <c r="C1222" s="181" t="str">
        <f t="shared" si="630"/>
        <v>3504502</v>
      </c>
      <c r="D1222" s="181" t="str">
        <f>VLOOKUP(C1222,fips_xref!$A$5:$B$16,2,FALSE)</f>
        <v>San Juan_NonTribal</v>
      </c>
      <c r="E1222" s="181" t="str">
        <f t="shared" ref="E1222:AA1222" si="632">E582</f>
        <v>045</v>
      </c>
      <c r="F1222" s="181">
        <f t="shared" si="632"/>
        <v>1367</v>
      </c>
      <c r="G1222" s="181" t="str">
        <f t="shared" si="632"/>
        <v>RPNT</v>
      </c>
      <c r="H1222" s="181">
        <f t="shared" si="632"/>
        <v>3</v>
      </c>
      <c r="I1222" s="181" t="str">
        <f t="shared" si="632"/>
        <v>Malfunctions</v>
      </c>
      <c r="J1222" s="181">
        <f t="shared" si="632"/>
        <v>36.917028000000002</v>
      </c>
      <c r="K1222" s="181">
        <f t="shared" si="632"/>
        <v>-107.49550000000001</v>
      </c>
      <c r="L1222" s="181" t="str">
        <f t="shared" si="632"/>
        <v>Rosa No1 Compressor Station</v>
      </c>
      <c r="M1222" s="181"/>
      <c r="N1222" s="181">
        <f t="shared" si="632"/>
        <v>0</v>
      </c>
      <c r="O1222" s="181">
        <f t="shared" si="632"/>
        <v>0</v>
      </c>
      <c r="P1222" s="181">
        <f t="shared" si="632"/>
        <v>0</v>
      </c>
      <c r="Q1222" s="181">
        <f t="shared" si="632"/>
        <v>0</v>
      </c>
      <c r="R1222" s="181">
        <f t="shared" si="632"/>
        <v>0</v>
      </c>
      <c r="S1222" s="181">
        <f t="shared" si="632"/>
        <v>0</v>
      </c>
      <c r="T1222" s="181">
        <f t="shared" si="632"/>
        <v>1928.44653320313</v>
      </c>
      <c r="U1222" s="181" t="str">
        <f t="shared" si="632"/>
        <v>1389</v>
      </c>
      <c r="V1222" s="181" t="str">
        <f t="shared" si="632"/>
        <v>31000299</v>
      </c>
      <c r="W1222" s="360">
        <f t="shared" si="632"/>
        <v>0</v>
      </c>
      <c r="X1222" s="355">
        <f t="shared" si="632"/>
        <v>0.2</v>
      </c>
      <c r="Y1222" s="355">
        <f t="shared" si="632"/>
        <v>0</v>
      </c>
      <c r="Z1222" s="355">
        <f t="shared" si="632"/>
        <v>0</v>
      </c>
      <c r="AA1222" s="361">
        <f t="shared" si="632"/>
        <v>0</v>
      </c>
      <c r="AB1222" s="182"/>
    </row>
    <row r="1223" spans="1:28" s="75" customFormat="1" ht="26.4">
      <c r="A1223" s="181" t="str">
        <f t="shared" si="629"/>
        <v>NMED</v>
      </c>
      <c r="B1223" s="366" t="str">
        <f t="shared" si="621"/>
        <v>35</v>
      </c>
      <c r="C1223" s="181" t="str">
        <f t="shared" si="630"/>
        <v>3504502</v>
      </c>
      <c r="D1223" s="181" t="str">
        <f>VLOOKUP(C1223,fips_xref!$A$5:$B$16,2,FALSE)</f>
        <v>San Juan_NonTribal</v>
      </c>
      <c r="E1223" s="181" t="str">
        <f t="shared" ref="E1223:AA1223" si="633">E583</f>
        <v>045</v>
      </c>
      <c r="F1223" s="181">
        <f t="shared" si="633"/>
        <v>1374</v>
      </c>
      <c r="G1223" s="181" t="str">
        <f t="shared" si="633"/>
        <v>EQPT</v>
      </c>
      <c r="H1223" s="181">
        <f t="shared" si="633"/>
        <v>1</v>
      </c>
      <c r="I1223" s="181" t="str">
        <f t="shared" si="633"/>
        <v>Compressor, Cooper Superior 8 GTLE</v>
      </c>
      <c r="J1223" s="181">
        <f t="shared" si="633"/>
        <v>36.841298000000002</v>
      </c>
      <c r="K1223" s="181">
        <f t="shared" si="633"/>
        <v>-107.95748500000001</v>
      </c>
      <c r="L1223" s="181" t="str">
        <f t="shared" si="633"/>
        <v>North Crandell Compressor Station</v>
      </c>
      <c r="M1223" s="181"/>
      <c r="N1223" s="181">
        <f t="shared" si="633"/>
        <v>7.3151998519897496</v>
      </c>
      <c r="O1223" s="181">
        <f t="shared" si="633"/>
        <v>769.260009765625</v>
      </c>
      <c r="P1223" s="181">
        <f t="shared" si="633"/>
        <v>36.576000213622997</v>
      </c>
      <c r="Q1223" s="181">
        <f t="shared" si="633"/>
        <v>0.30480000000000002</v>
      </c>
      <c r="R1223" s="181" t="str">
        <f t="shared" si="633"/>
        <v>Vertical</v>
      </c>
      <c r="S1223" s="181">
        <f t="shared" si="633"/>
        <v>0</v>
      </c>
      <c r="T1223" s="181">
        <f t="shared" si="633"/>
        <v>1820.64123535156</v>
      </c>
      <c r="U1223" s="181" t="str">
        <f t="shared" si="633"/>
        <v>1389</v>
      </c>
      <c r="V1223" s="181" t="str">
        <f t="shared" si="633"/>
        <v>20200202</v>
      </c>
      <c r="W1223" s="360">
        <f t="shared" si="633"/>
        <v>4.8</v>
      </c>
      <c r="X1223" s="355">
        <f t="shared" si="633"/>
        <v>3</v>
      </c>
      <c r="Y1223" s="355">
        <f t="shared" si="633"/>
        <v>4.8</v>
      </c>
      <c r="Z1223" s="355">
        <f t="shared" si="633"/>
        <v>0</v>
      </c>
      <c r="AA1223" s="361">
        <f t="shared" si="633"/>
        <v>0.1</v>
      </c>
      <c r="AB1223" s="182"/>
    </row>
    <row r="1224" spans="1:28" s="75" customFormat="1">
      <c r="A1224" s="181" t="str">
        <f t="shared" si="629"/>
        <v>NMED</v>
      </c>
      <c r="B1224" s="366" t="str">
        <f t="shared" si="621"/>
        <v>35</v>
      </c>
      <c r="C1224" s="181" t="str">
        <f t="shared" si="630"/>
        <v>3504502</v>
      </c>
      <c r="D1224" s="181" t="str">
        <f>VLOOKUP(C1224,fips_xref!$A$5:$B$16,2,FALSE)</f>
        <v>San Juan_NonTribal</v>
      </c>
      <c r="E1224" s="181" t="str">
        <f t="shared" ref="E1224:AA1224" si="634">E584</f>
        <v>045</v>
      </c>
      <c r="F1224" s="181">
        <f t="shared" si="634"/>
        <v>1374</v>
      </c>
      <c r="G1224" s="181" t="str">
        <f t="shared" si="634"/>
        <v>EQPT</v>
      </c>
      <c r="H1224" s="181">
        <f t="shared" si="634"/>
        <v>5</v>
      </c>
      <c r="I1224" s="181" t="str">
        <f t="shared" si="634"/>
        <v>Storage Tank Condensate</v>
      </c>
      <c r="J1224" s="181">
        <f t="shared" si="634"/>
        <v>36.841298000000002</v>
      </c>
      <c r="K1224" s="181">
        <f t="shared" si="634"/>
        <v>-107.95748500000001</v>
      </c>
      <c r="L1224" s="181" t="str">
        <f t="shared" si="634"/>
        <v>North Crandell Compressor Station</v>
      </c>
      <c r="M1224" s="181"/>
      <c r="N1224" s="181">
        <f t="shared" si="634"/>
        <v>0</v>
      </c>
      <c r="O1224" s="181">
        <f t="shared" si="634"/>
        <v>0</v>
      </c>
      <c r="P1224" s="181">
        <f t="shared" si="634"/>
        <v>0</v>
      </c>
      <c r="Q1224" s="181">
        <f t="shared" si="634"/>
        <v>0</v>
      </c>
      <c r="R1224" s="181">
        <f t="shared" si="634"/>
        <v>0</v>
      </c>
      <c r="S1224" s="181">
        <f t="shared" si="634"/>
        <v>0</v>
      </c>
      <c r="T1224" s="181">
        <f t="shared" si="634"/>
        <v>1820.64123535156</v>
      </c>
      <c r="U1224" s="181" t="str">
        <f t="shared" si="634"/>
        <v>1389</v>
      </c>
      <c r="V1224" s="181" t="str">
        <f t="shared" si="634"/>
        <v>40400311</v>
      </c>
      <c r="W1224" s="360">
        <f t="shared" si="634"/>
        <v>0</v>
      </c>
      <c r="X1224" s="355">
        <f t="shared" si="634"/>
        <v>2.5</v>
      </c>
      <c r="Y1224" s="355">
        <f t="shared" si="634"/>
        <v>0</v>
      </c>
      <c r="Z1224" s="355">
        <f t="shared" si="634"/>
        <v>0</v>
      </c>
      <c r="AA1224" s="361">
        <f t="shared" si="634"/>
        <v>0</v>
      </c>
      <c r="AB1224" s="182"/>
    </row>
    <row r="1225" spans="1:28" s="75" customFormat="1" ht="26.4">
      <c r="A1225" s="181" t="str">
        <f t="shared" si="629"/>
        <v>NMED</v>
      </c>
      <c r="B1225" s="366" t="str">
        <f t="shared" si="621"/>
        <v>35</v>
      </c>
      <c r="C1225" s="181" t="str">
        <f t="shared" si="630"/>
        <v>3504502</v>
      </c>
      <c r="D1225" s="181" t="str">
        <f>VLOOKUP(C1225,fips_xref!$A$5:$B$16,2,FALSE)</f>
        <v>San Juan_NonTribal</v>
      </c>
      <c r="E1225" s="181" t="str">
        <f t="shared" ref="E1225:AA1225" si="635">E585</f>
        <v>045</v>
      </c>
      <c r="F1225" s="181">
        <f t="shared" si="635"/>
        <v>1374</v>
      </c>
      <c r="G1225" s="181" t="str">
        <f t="shared" si="635"/>
        <v>EQPT</v>
      </c>
      <c r="H1225" s="181">
        <f t="shared" si="635"/>
        <v>12</v>
      </c>
      <c r="I1225" s="181" t="str">
        <f t="shared" si="635"/>
        <v>Compressor Engine, Waukesha 7042 GL</v>
      </c>
      <c r="J1225" s="181">
        <f t="shared" si="635"/>
        <v>36.841298000000002</v>
      </c>
      <c r="K1225" s="181">
        <f t="shared" si="635"/>
        <v>-107.95748500000001</v>
      </c>
      <c r="L1225" s="181" t="str">
        <f t="shared" si="635"/>
        <v>North Crandell Compressor Station</v>
      </c>
      <c r="M1225" s="181"/>
      <c r="N1225" s="181">
        <f t="shared" si="635"/>
        <v>6.7055997848510698</v>
      </c>
      <c r="O1225" s="181">
        <f t="shared" si="635"/>
        <v>645.92999267578102</v>
      </c>
      <c r="P1225" s="181">
        <f t="shared" si="635"/>
        <v>47.853599548339801</v>
      </c>
      <c r="Q1225" s="181">
        <f t="shared" si="635"/>
        <v>0.31089600000000001</v>
      </c>
      <c r="R1225" s="181" t="str">
        <f t="shared" si="635"/>
        <v>Vertical</v>
      </c>
      <c r="S1225" s="181">
        <f t="shared" si="635"/>
        <v>0</v>
      </c>
      <c r="T1225" s="181">
        <f t="shared" si="635"/>
        <v>1820.64123535156</v>
      </c>
      <c r="U1225" s="181" t="str">
        <f t="shared" si="635"/>
        <v>1389</v>
      </c>
      <c r="V1225" s="181" t="str">
        <f t="shared" si="635"/>
        <v>20200254</v>
      </c>
      <c r="W1225" s="360">
        <f t="shared" si="635"/>
        <v>5.4</v>
      </c>
      <c r="X1225" s="355">
        <f t="shared" si="635"/>
        <v>2.6</v>
      </c>
      <c r="Y1225" s="355">
        <f t="shared" si="635"/>
        <v>10.8</v>
      </c>
      <c r="Z1225" s="355">
        <f t="shared" si="635"/>
        <v>0</v>
      </c>
      <c r="AA1225" s="361">
        <f t="shared" si="635"/>
        <v>0.1</v>
      </c>
      <c r="AB1225" s="182"/>
    </row>
    <row r="1226" spans="1:28" s="75" customFormat="1" ht="26.4">
      <c r="A1226" s="181" t="str">
        <f t="shared" si="629"/>
        <v>NMED</v>
      </c>
      <c r="B1226" s="366" t="str">
        <f t="shared" ref="B1226:B1261" si="636">LEFT(C1226,2)</f>
        <v>35</v>
      </c>
      <c r="C1226" s="181" t="str">
        <f t="shared" si="630"/>
        <v>3504502</v>
      </c>
      <c r="D1226" s="181" t="str">
        <f>VLOOKUP(C1226,fips_xref!$A$5:$B$16,2,FALSE)</f>
        <v>San Juan_NonTribal</v>
      </c>
      <c r="E1226" s="181" t="str">
        <f t="shared" ref="E1226:AA1226" si="637">E586</f>
        <v>045</v>
      </c>
      <c r="F1226" s="181">
        <f t="shared" si="637"/>
        <v>1374</v>
      </c>
      <c r="G1226" s="181" t="str">
        <f t="shared" si="637"/>
        <v>EQPT</v>
      </c>
      <c r="H1226" s="181">
        <f t="shared" si="637"/>
        <v>13</v>
      </c>
      <c r="I1226" s="181" t="str">
        <f t="shared" si="637"/>
        <v>Compressor Engine, Waukesha 7042 GL</v>
      </c>
      <c r="J1226" s="181">
        <f t="shared" si="637"/>
        <v>36.841298000000002</v>
      </c>
      <c r="K1226" s="181">
        <f t="shared" si="637"/>
        <v>-107.95748500000001</v>
      </c>
      <c r="L1226" s="181" t="str">
        <f t="shared" si="637"/>
        <v>North Crandell Compressor Station</v>
      </c>
      <c r="M1226" s="181"/>
      <c r="N1226" s="181">
        <f t="shared" si="637"/>
        <v>6.7055997848510698</v>
      </c>
      <c r="O1226" s="181">
        <f t="shared" si="637"/>
        <v>645.92999267578102</v>
      </c>
      <c r="P1226" s="181">
        <f t="shared" si="637"/>
        <v>47.853599548339801</v>
      </c>
      <c r="Q1226" s="181">
        <f t="shared" si="637"/>
        <v>0.31089600000000001</v>
      </c>
      <c r="R1226" s="181" t="str">
        <f t="shared" si="637"/>
        <v>Vertical</v>
      </c>
      <c r="S1226" s="181">
        <f t="shared" si="637"/>
        <v>0</v>
      </c>
      <c r="T1226" s="181">
        <f t="shared" si="637"/>
        <v>1820.64123535156</v>
      </c>
      <c r="U1226" s="181" t="str">
        <f t="shared" si="637"/>
        <v>1389</v>
      </c>
      <c r="V1226" s="181" t="str">
        <f t="shared" si="637"/>
        <v>20200254</v>
      </c>
      <c r="W1226" s="360">
        <f t="shared" si="637"/>
        <v>15.1</v>
      </c>
      <c r="X1226" s="355">
        <f t="shared" si="637"/>
        <v>3.6</v>
      </c>
      <c r="Y1226" s="355">
        <f t="shared" si="637"/>
        <v>2.1</v>
      </c>
      <c r="Z1226" s="355">
        <f t="shared" si="637"/>
        <v>0</v>
      </c>
      <c r="AA1226" s="361">
        <f t="shared" si="637"/>
        <v>0.4</v>
      </c>
      <c r="AB1226" s="182"/>
    </row>
    <row r="1227" spans="1:28" s="75" customFormat="1" ht="26.4">
      <c r="A1227" s="181" t="str">
        <f t="shared" si="629"/>
        <v>NMED</v>
      </c>
      <c r="B1227" s="366" t="str">
        <f t="shared" si="636"/>
        <v>35</v>
      </c>
      <c r="C1227" s="181" t="str">
        <f t="shared" si="630"/>
        <v>3504502</v>
      </c>
      <c r="D1227" s="181" t="str">
        <f>VLOOKUP(C1227,fips_xref!$A$5:$B$16,2,FALSE)</f>
        <v>San Juan_NonTribal</v>
      </c>
      <c r="E1227" s="181" t="str">
        <f t="shared" ref="E1227:AA1227" si="638">E587</f>
        <v>045</v>
      </c>
      <c r="F1227" s="181">
        <f t="shared" si="638"/>
        <v>1374</v>
      </c>
      <c r="G1227" s="181" t="str">
        <f t="shared" si="638"/>
        <v>EQPT</v>
      </c>
      <c r="H1227" s="181">
        <f t="shared" si="638"/>
        <v>14</v>
      </c>
      <c r="I1227" s="181" t="str">
        <f t="shared" si="638"/>
        <v>Compressor Engine, Waukesha 7042 GL</v>
      </c>
      <c r="J1227" s="181">
        <f t="shared" si="638"/>
        <v>36.841298000000002</v>
      </c>
      <c r="K1227" s="181">
        <f t="shared" si="638"/>
        <v>-107.95748500000001</v>
      </c>
      <c r="L1227" s="181" t="str">
        <f t="shared" si="638"/>
        <v>North Crandell Compressor Station</v>
      </c>
      <c r="M1227" s="181"/>
      <c r="N1227" s="181">
        <f t="shared" si="638"/>
        <v>6.7055997848510698</v>
      </c>
      <c r="O1227" s="181">
        <f t="shared" si="638"/>
        <v>645.92999267578102</v>
      </c>
      <c r="P1227" s="181">
        <f t="shared" si="638"/>
        <v>47.853599548339801</v>
      </c>
      <c r="Q1227" s="181">
        <f t="shared" si="638"/>
        <v>0.31089600000000001</v>
      </c>
      <c r="R1227" s="181" t="str">
        <f t="shared" si="638"/>
        <v>Vertical</v>
      </c>
      <c r="S1227" s="181">
        <f t="shared" si="638"/>
        <v>0</v>
      </c>
      <c r="T1227" s="181">
        <f t="shared" si="638"/>
        <v>1820.64123535156</v>
      </c>
      <c r="U1227" s="181" t="str">
        <f t="shared" si="638"/>
        <v>1389</v>
      </c>
      <c r="V1227" s="181" t="str">
        <f t="shared" si="638"/>
        <v>20200254</v>
      </c>
      <c r="W1227" s="360">
        <f t="shared" si="638"/>
        <v>18.899999999999999</v>
      </c>
      <c r="X1227" s="355">
        <f t="shared" si="638"/>
        <v>4.5</v>
      </c>
      <c r="Y1227" s="355">
        <f t="shared" si="638"/>
        <v>2.6</v>
      </c>
      <c r="Z1227" s="355">
        <f t="shared" si="638"/>
        <v>0</v>
      </c>
      <c r="AA1227" s="361">
        <f t="shared" si="638"/>
        <v>0.5</v>
      </c>
      <c r="AB1227" s="182"/>
    </row>
    <row r="1228" spans="1:28" s="75" customFormat="1" ht="26.4">
      <c r="A1228" s="181" t="str">
        <f t="shared" si="629"/>
        <v>NMED</v>
      </c>
      <c r="B1228" s="366" t="str">
        <f t="shared" si="636"/>
        <v>35</v>
      </c>
      <c r="C1228" s="181" t="str">
        <f t="shared" si="630"/>
        <v>3504502</v>
      </c>
      <c r="D1228" s="181" t="str">
        <f>VLOOKUP(C1228,fips_xref!$A$5:$B$16,2,FALSE)</f>
        <v>San Juan_NonTribal</v>
      </c>
      <c r="E1228" s="181" t="str">
        <f t="shared" ref="E1228:AA1228" si="639">E588</f>
        <v>045</v>
      </c>
      <c r="F1228" s="181">
        <f t="shared" si="639"/>
        <v>1374</v>
      </c>
      <c r="G1228" s="181" t="str">
        <f t="shared" si="639"/>
        <v>RPNT</v>
      </c>
      <c r="H1228" s="181">
        <f t="shared" si="639"/>
        <v>1</v>
      </c>
      <c r="I1228" s="181" t="str">
        <f t="shared" si="639"/>
        <v>Process Fugitives (Equipment Leaks)</v>
      </c>
      <c r="J1228" s="181">
        <f t="shared" si="639"/>
        <v>36.841298000000002</v>
      </c>
      <c r="K1228" s="181">
        <f t="shared" si="639"/>
        <v>-107.95748500000001</v>
      </c>
      <c r="L1228" s="181" t="str">
        <f t="shared" si="639"/>
        <v>North Crandell Compressor Station</v>
      </c>
      <c r="M1228" s="181"/>
      <c r="N1228" s="181">
        <f t="shared" si="639"/>
        <v>0</v>
      </c>
      <c r="O1228" s="181">
        <f t="shared" si="639"/>
        <v>0</v>
      </c>
      <c r="P1228" s="181">
        <f t="shared" si="639"/>
        <v>0</v>
      </c>
      <c r="Q1228" s="181">
        <f t="shared" si="639"/>
        <v>0</v>
      </c>
      <c r="R1228" s="181">
        <f t="shared" si="639"/>
        <v>0</v>
      </c>
      <c r="S1228" s="181">
        <f t="shared" si="639"/>
        <v>0</v>
      </c>
      <c r="T1228" s="181">
        <f t="shared" si="639"/>
        <v>1820.64123535156</v>
      </c>
      <c r="U1228" s="181" t="str">
        <f t="shared" si="639"/>
        <v>1389</v>
      </c>
      <c r="V1228" s="181" t="str">
        <f t="shared" si="639"/>
        <v>31088811</v>
      </c>
      <c r="W1228" s="360">
        <f t="shared" si="639"/>
        <v>0</v>
      </c>
      <c r="X1228" s="355">
        <f t="shared" si="639"/>
        <v>3.6</v>
      </c>
      <c r="Y1228" s="355">
        <f t="shared" si="639"/>
        <v>0</v>
      </c>
      <c r="Z1228" s="355">
        <f t="shared" si="639"/>
        <v>0</v>
      </c>
      <c r="AA1228" s="361">
        <f t="shared" si="639"/>
        <v>0</v>
      </c>
      <c r="AB1228" s="182"/>
    </row>
    <row r="1229" spans="1:28" s="75" customFormat="1">
      <c r="A1229" s="181" t="str">
        <f t="shared" si="629"/>
        <v>NMED</v>
      </c>
      <c r="B1229" s="366" t="str">
        <f t="shared" si="636"/>
        <v>35</v>
      </c>
      <c r="C1229" s="181" t="str">
        <f t="shared" si="630"/>
        <v>3504502</v>
      </c>
      <c r="D1229" s="181" t="str">
        <f>VLOOKUP(C1229,fips_xref!$A$5:$B$16,2,FALSE)</f>
        <v>San Juan_NonTribal</v>
      </c>
      <c r="E1229" s="181" t="str">
        <f t="shared" ref="E1229:AA1229" si="640">E589</f>
        <v>045</v>
      </c>
      <c r="F1229" s="181">
        <f t="shared" si="640"/>
        <v>1374</v>
      </c>
      <c r="G1229" s="181" t="str">
        <f t="shared" si="640"/>
        <v>RPNT</v>
      </c>
      <c r="H1229" s="181">
        <f t="shared" si="640"/>
        <v>9</v>
      </c>
      <c r="I1229" s="181" t="str">
        <f t="shared" si="640"/>
        <v>Malfunctions</v>
      </c>
      <c r="J1229" s="181">
        <f t="shared" si="640"/>
        <v>36.841777999999998</v>
      </c>
      <c r="K1229" s="181">
        <f t="shared" si="640"/>
        <v>-107.957628</v>
      </c>
      <c r="L1229" s="181" t="str">
        <f t="shared" si="640"/>
        <v>North Crandell Compressor Station</v>
      </c>
      <c r="M1229" s="181"/>
      <c r="N1229" s="181">
        <f t="shared" si="640"/>
        <v>0</v>
      </c>
      <c r="O1229" s="181">
        <f t="shared" si="640"/>
        <v>0</v>
      </c>
      <c r="P1229" s="181">
        <f t="shared" si="640"/>
        <v>0</v>
      </c>
      <c r="Q1229" s="181">
        <f t="shared" si="640"/>
        <v>0</v>
      </c>
      <c r="R1229" s="181">
        <f t="shared" si="640"/>
        <v>0</v>
      </c>
      <c r="S1229" s="181">
        <f t="shared" si="640"/>
        <v>0</v>
      </c>
      <c r="T1229" s="181">
        <f t="shared" si="640"/>
        <v>1819.88916015625</v>
      </c>
      <c r="U1229" s="181" t="str">
        <f t="shared" si="640"/>
        <v>1389</v>
      </c>
      <c r="V1229" s="181" t="str">
        <f t="shared" si="640"/>
        <v>31000299</v>
      </c>
      <c r="W1229" s="360">
        <f t="shared" si="640"/>
        <v>0</v>
      </c>
      <c r="X1229" s="355">
        <f t="shared" si="640"/>
        <v>0.8</v>
      </c>
      <c r="Y1229" s="355">
        <f t="shared" si="640"/>
        <v>0</v>
      </c>
      <c r="Z1229" s="355">
        <f t="shared" si="640"/>
        <v>0</v>
      </c>
      <c r="AA1229" s="361">
        <f t="shared" si="640"/>
        <v>0</v>
      </c>
      <c r="AB1229" s="182"/>
    </row>
    <row r="1230" spans="1:28" s="75" customFormat="1" ht="26.4">
      <c r="A1230" s="181" t="str">
        <f t="shared" si="629"/>
        <v>NMED</v>
      </c>
      <c r="B1230" s="366" t="str">
        <f t="shared" si="636"/>
        <v>35</v>
      </c>
      <c r="C1230" s="181" t="str">
        <f t="shared" si="630"/>
        <v>3504502</v>
      </c>
      <c r="D1230" s="181" t="str">
        <f>VLOOKUP(C1230,fips_xref!$A$5:$B$16,2,FALSE)</f>
        <v>San Juan_NonTribal</v>
      </c>
      <c r="E1230" s="181" t="str">
        <f t="shared" ref="E1230:AA1230" si="641">E590</f>
        <v>045</v>
      </c>
      <c r="F1230" s="181">
        <f t="shared" si="641"/>
        <v>1374</v>
      </c>
      <c r="G1230" s="181" t="str">
        <f t="shared" si="641"/>
        <v>RPNT</v>
      </c>
      <c r="H1230" s="181">
        <f t="shared" si="641"/>
        <v>10</v>
      </c>
      <c r="I1230" s="181" t="str">
        <f t="shared" si="641"/>
        <v>SSM for Comperssor and Piping Blowdowns</v>
      </c>
      <c r="J1230" s="181">
        <f t="shared" si="641"/>
        <v>36.841777999999998</v>
      </c>
      <c r="K1230" s="181">
        <f t="shared" si="641"/>
        <v>-107.957628</v>
      </c>
      <c r="L1230" s="181" t="str">
        <f t="shared" si="641"/>
        <v>North Crandell Compressor Station</v>
      </c>
      <c r="M1230" s="181"/>
      <c r="N1230" s="181">
        <f t="shared" si="641"/>
        <v>0</v>
      </c>
      <c r="O1230" s="181">
        <f t="shared" si="641"/>
        <v>0</v>
      </c>
      <c r="P1230" s="181">
        <f t="shared" si="641"/>
        <v>0</v>
      </c>
      <c r="Q1230" s="181">
        <f t="shared" si="641"/>
        <v>0</v>
      </c>
      <c r="R1230" s="181">
        <f t="shared" si="641"/>
        <v>0</v>
      </c>
      <c r="S1230" s="181">
        <f t="shared" si="641"/>
        <v>0</v>
      </c>
      <c r="T1230" s="181">
        <f t="shared" si="641"/>
        <v>1819.88916015625</v>
      </c>
      <c r="U1230" s="181" t="str">
        <f t="shared" si="641"/>
        <v>1389</v>
      </c>
      <c r="V1230" s="181" t="str">
        <f t="shared" si="641"/>
        <v>31000299</v>
      </c>
      <c r="W1230" s="360">
        <f t="shared" si="641"/>
        <v>0</v>
      </c>
      <c r="X1230" s="355">
        <f t="shared" si="641"/>
        <v>9.6999999999999993</v>
      </c>
      <c r="Y1230" s="355">
        <f t="shared" si="641"/>
        <v>0</v>
      </c>
      <c r="Z1230" s="355">
        <f t="shared" si="641"/>
        <v>0</v>
      </c>
      <c r="AA1230" s="361">
        <f t="shared" si="641"/>
        <v>0</v>
      </c>
      <c r="AB1230" s="182"/>
    </row>
    <row r="1231" spans="1:28" s="75" customFormat="1" ht="26.4">
      <c r="A1231" s="181" t="str">
        <f t="shared" si="629"/>
        <v>NMED</v>
      </c>
      <c r="B1231" s="366" t="str">
        <f t="shared" si="636"/>
        <v>35</v>
      </c>
      <c r="C1231" s="181" t="str">
        <f t="shared" si="630"/>
        <v>3504502</v>
      </c>
      <c r="D1231" s="181" t="str">
        <f>VLOOKUP(C1231,fips_xref!$A$5:$B$16,2,FALSE)</f>
        <v>San Juan_NonTribal</v>
      </c>
      <c r="E1231" s="181" t="str">
        <f t="shared" ref="E1231:AA1231" si="642">E591</f>
        <v>045</v>
      </c>
      <c r="F1231" s="181">
        <f t="shared" si="642"/>
        <v>1423</v>
      </c>
      <c r="G1231" s="181" t="str">
        <f t="shared" si="642"/>
        <v>EQPT</v>
      </c>
      <c r="H1231" s="181">
        <f t="shared" si="642"/>
        <v>1</v>
      </c>
      <c r="I1231" s="181" t="str">
        <f t="shared" si="642"/>
        <v>Caterpillar G3516 TALE</v>
      </c>
      <c r="J1231" s="181">
        <f t="shared" si="642"/>
        <v>36.987029</v>
      </c>
      <c r="K1231" s="181">
        <f t="shared" si="642"/>
        <v>-107.777841</v>
      </c>
      <c r="L1231" s="181" t="str">
        <f t="shared" si="642"/>
        <v>Rattlesnake Canyon Compressor Station</v>
      </c>
      <c r="M1231" s="181"/>
      <c r="N1231" s="181">
        <f t="shared" si="642"/>
        <v>13.7159996032715</v>
      </c>
      <c r="O1231" s="181">
        <f t="shared" si="642"/>
        <v>683.15002441406295</v>
      </c>
      <c r="P1231" s="181">
        <f t="shared" si="642"/>
        <v>35.356800079345703</v>
      </c>
      <c r="Q1231" s="181">
        <f t="shared" si="642"/>
        <v>0.67056000000000004</v>
      </c>
      <c r="R1231" s="181" t="str">
        <f t="shared" si="642"/>
        <v>Vertical</v>
      </c>
      <c r="S1231" s="181">
        <f t="shared" si="642"/>
        <v>0</v>
      </c>
      <c r="T1231" s="181">
        <f t="shared" si="642"/>
        <v>2099.60864257813</v>
      </c>
      <c r="U1231" s="181" t="str">
        <f t="shared" si="642"/>
        <v>4922</v>
      </c>
      <c r="V1231" s="181" t="str">
        <f t="shared" si="642"/>
        <v>20200254</v>
      </c>
      <c r="W1231" s="360">
        <f t="shared" si="642"/>
        <v>15.581</v>
      </c>
      <c r="X1231" s="355">
        <f t="shared" si="642"/>
        <v>3.1779999999999999</v>
      </c>
      <c r="Y1231" s="355">
        <f t="shared" si="642"/>
        <v>14.802</v>
      </c>
      <c r="Z1231" s="355">
        <f t="shared" si="642"/>
        <v>1.6E-2</v>
      </c>
      <c r="AA1231" s="361">
        <f t="shared" si="642"/>
        <v>0.26700000000000002</v>
      </c>
      <c r="AB1231" s="182"/>
    </row>
    <row r="1232" spans="1:28" s="75" customFormat="1" ht="26.4">
      <c r="A1232" s="181" t="str">
        <f t="shared" si="629"/>
        <v>NMED</v>
      </c>
      <c r="B1232" s="366" t="str">
        <f t="shared" si="636"/>
        <v>35</v>
      </c>
      <c r="C1232" s="181" t="str">
        <f t="shared" si="630"/>
        <v>3504502</v>
      </c>
      <c r="D1232" s="181" t="str">
        <f>VLOOKUP(C1232,fips_xref!$A$5:$B$16,2,FALSE)</f>
        <v>San Juan_NonTribal</v>
      </c>
      <c r="E1232" s="181" t="str">
        <f t="shared" ref="E1232:AA1232" si="643">E592</f>
        <v>045</v>
      </c>
      <c r="F1232" s="181">
        <f t="shared" si="643"/>
        <v>1423</v>
      </c>
      <c r="G1232" s="181" t="str">
        <f t="shared" si="643"/>
        <v>EQPT</v>
      </c>
      <c r="H1232" s="181">
        <f t="shared" si="643"/>
        <v>2</v>
      </c>
      <c r="I1232" s="181" t="str">
        <f t="shared" si="643"/>
        <v>Caterpillar G3516 TALE</v>
      </c>
      <c r="J1232" s="181">
        <f t="shared" si="643"/>
        <v>36.987029</v>
      </c>
      <c r="K1232" s="181">
        <f t="shared" si="643"/>
        <v>-107.777841</v>
      </c>
      <c r="L1232" s="181" t="str">
        <f t="shared" si="643"/>
        <v>Rattlesnake Canyon Compressor Station</v>
      </c>
      <c r="M1232" s="181"/>
      <c r="N1232" s="181">
        <f t="shared" si="643"/>
        <v>13.7159996032715</v>
      </c>
      <c r="O1232" s="181">
        <f t="shared" si="643"/>
        <v>683.15002441406295</v>
      </c>
      <c r="P1232" s="181">
        <f t="shared" si="643"/>
        <v>35.356800079345703</v>
      </c>
      <c r="Q1232" s="181">
        <f t="shared" si="643"/>
        <v>0.67056000000000004</v>
      </c>
      <c r="R1232" s="181" t="str">
        <f t="shared" si="643"/>
        <v>Vertical</v>
      </c>
      <c r="S1232" s="181">
        <f t="shared" si="643"/>
        <v>0</v>
      </c>
      <c r="T1232" s="181">
        <f t="shared" si="643"/>
        <v>2099.60864257813</v>
      </c>
      <c r="U1232" s="181" t="str">
        <f t="shared" si="643"/>
        <v>4922</v>
      </c>
      <c r="V1232" s="181" t="str">
        <f t="shared" si="643"/>
        <v>20200254</v>
      </c>
      <c r="W1232" s="360">
        <f t="shared" si="643"/>
        <v>17.385000000000002</v>
      </c>
      <c r="X1232" s="355">
        <f t="shared" si="643"/>
        <v>3.5470000000000002</v>
      </c>
      <c r="Y1232" s="355">
        <f t="shared" si="643"/>
        <v>16.515999999999998</v>
      </c>
      <c r="Z1232" s="355">
        <f t="shared" si="643"/>
        <v>1.7000000000000001E-2</v>
      </c>
      <c r="AA1232" s="361">
        <f t="shared" si="643"/>
        <v>0.29799999999999999</v>
      </c>
      <c r="AB1232" s="182"/>
    </row>
    <row r="1233" spans="1:28" s="75" customFormat="1" ht="26.4">
      <c r="A1233" s="181" t="str">
        <f t="shared" si="629"/>
        <v>NMED</v>
      </c>
      <c r="B1233" s="366" t="str">
        <f t="shared" si="636"/>
        <v>35</v>
      </c>
      <c r="C1233" s="181" t="str">
        <f t="shared" si="630"/>
        <v>3504502</v>
      </c>
      <c r="D1233" s="181" t="str">
        <f>VLOOKUP(C1233,fips_xref!$A$5:$B$16,2,FALSE)</f>
        <v>San Juan_NonTribal</v>
      </c>
      <c r="E1233" s="181" t="str">
        <f t="shared" ref="E1233:AA1233" si="644">E593</f>
        <v>045</v>
      </c>
      <c r="F1233" s="181">
        <f t="shared" si="644"/>
        <v>1423</v>
      </c>
      <c r="G1233" s="181" t="str">
        <f t="shared" si="644"/>
        <v>EQPT</v>
      </c>
      <c r="H1233" s="181">
        <f t="shared" si="644"/>
        <v>3</v>
      </c>
      <c r="I1233" s="181" t="str">
        <f t="shared" si="644"/>
        <v>Amine Reboiler</v>
      </c>
      <c r="J1233" s="181">
        <f t="shared" si="644"/>
        <v>36.987029</v>
      </c>
      <c r="K1233" s="181">
        <f t="shared" si="644"/>
        <v>-107.777841</v>
      </c>
      <c r="L1233" s="181" t="str">
        <f t="shared" si="644"/>
        <v>Rattlesnake Canyon Compressor Station</v>
      </c>
      <c r="M1233" s="181"/>
      <c r="N1233" s="181">
        <f t="shared" si="644"/>
        <v>11.277600288391101</v>
      </c>
      <c r="O1233" s="181">
        <f t="shared" si="644"/>
        <v>477.58999633789102</v>
      </c>
      <c r="P1233" s="181">
        <f t="shared" si="644"/>
        <v>2.4384000301361102</v>
      </c>
      <c r="Q1233" s="181">
        <f t="shared" si="644"/>
        <v>0.71018400000000004</v>
      </c>
      <c r="R1233" s="181" t="str">
        <f t="shared" si="644"/>
        <v>Vertical</v>
      </c>
      <c r="S1233" s="181">
        <f t="shared" si="644"/>
        <v>0</v>
      </c>
      <c r="T1233" s="181">
        <f t="shared" si="644"/>
        <v>2099.60864257813</v>
      </c>
      <c r="U1233" s="181" t="str">
        <f t="shared" si="644"/>
        <v>4922</v>
      </c>
      <c r="V1233" s="181" t="str">
        <f t="shared" si="644"/>
        <v>31000404</v>
      </c>
      <c r="W1233" s="360">
        <f t="shared" si="644"/>
        <v>2.1880000000000002</v>
      </c>
      <c r="X1233" s="355">
        <f t="shared" si="644"/>
        <v>0</v>
      </c>
      <c r="Y1233" s="355">
        <f t="shared" si="644"/>
        <v>1.8380000000000001</v>
      </c>
      <c r="Z1233" s="355">
        <f t="shared" si="644"/>
        <v>1.2999999999999999E-2</v>
      </c>
      <c r="AA1233" s="361">
        <f t="shared" si="644"/>
        <v>0.16600000000000001</v>
      </c>
      <c r="AB1233" s="182"/>
    </row>
    <row r="1234" spans="1:28" s="75" customFormat="1" ht="26.4">
      <c r="A1234" s="181" t="str">
        <f t="shared" si="629"/>
        <v>NMED</v>
      </c>
      <c r="B1234" s="366" t="str">
        <f t="shared" si="636"/>
        <v>35</v>
      </c>
      <c r="C1234" s="181" t="str">
        <f t="shared" si="630"/>
        <v>3504502</v>
      </c>
      <c r="D1234" s="181" t="str">
        <f>VLOOKUP(C1234,fips_xref!$A$5:$B$16,2,FALSE)</f>
        <v>San Juan_NonTribal</v>
      </c>
      <c r="E1234" s="181" t="str">
        <f t="shared" ref="E1234:AA1234" si="645">E594</f>
        <v>045</v>
      </c>
      <c r="F1234" s="181">
        <f t="shared" si="645"/>
        <v>1423</v>
      </c>
      <c r="G1234" s="181" t="str">
        <f t="shared" si="645"/>
        <v>EQPT</v>
      </c>
      <c r="H1234" s="181">
        <f t="shared" si="645"/>
        <v>4</v>
      </c>
      <c r="I1234" s="181" t="str">
        <f t="shared" si="645"/>
        <v>Amine Reboiler</v>
      </c>
      <c r="J1234" s="181">
        <f t="shared" si="645"/>
        <v>36.987029</v>
      </c>
      <c r="K1234" s="181">
        <f t="shared" si="645"/>
        <v>-107.777841</v>
      </c>
      <c r="L1234" s="181" t="str">
        <f t="shared" si="645"/>
        <v>Rattlesnake Canyon Compressor Station</v>
      </c>
      <c r="M1234" s="181"/>
      <c r="N1234" s="181">
        <f t="shared" si="645"/>
        <v>11.277600288391101</v>
      </c>
      <c r="O1234" s="181">
        <f t="shared" si="645"/>
        <v>477.58999633789102</v>
      </c>
      <c r="P1234" s="181">
        <f t="shared" si="645"/>
        <v>2.4384000301361102</v>
      </c>
      <c r="Q1234" s="181">
        <f t="shared" si="645"/>
        <v>0.71018400000000004</v>
      </c>
      <c r="R1234" s="181" t="str">
        <f t="shared" si="645"/>
        <v>Vertical</v>
      </c>
      <c r="S1234" s="181">
        <f t="shared" si="645"/>
        <v>0</v>
      </c>
      <c r="T1234" s="181">
        <f t="shared" si="645"/>
        <v>2099.60864257813</v>
      </c>
      <c r="U1234" s="181" t="str">
        <f t="shared" si="645"/>
        <v>4922</v>
      </c>
      <c r="V1234" s="181" t="str">
        <f t="shared" si="645"/>
        <v>31000404</v>
      </c>
      <c r="W1234" s="360">
        <f t="shared" si="645"/>
        <v>2.1880000000000002</v>
      </c>
      <c r="X1234" s="355">
        <f t="shared" si="645"/>
        <v>0</v>
      </c>
      <c r="Y1234" s="355">
        <f t="shared" si="645"/>
        <v>1.8380000000000001</v>
      </c>
      <c r="Z1234" s="355">
        <f t="shared" si="645"/>
        <v>1.2999999999999999E-2</v>
      </c>
      <c r="AA1234" s="361">
        <f t="shared" si="645"/>
        <v>0.16600000000000001</v>
      </c>
      <c r="AB1234" s="182"/>
    </row>
    <row r="1235" spans="1:28" s="75" customFormat="1" ht="26.4">
      <c r="A1235" s="181" t="str">
        <f t="shared" si="629"/>
        <v>NMED</v>
      </c>
      <c r="B1235" s="366" t="str">
        <f t="shared" si="636"/>
        <v>35</v>
      </c>
      <c r="C1235" s="181" t="str">
        <f t="shared" si="630"/>
        <v>3504502</v>
      </c>
      <c r="D1235" s="181" t="str">
        <f>VLOOKUP(C1235,fips_xref!$A$5:$B$16,2,FALSE)</f>
        <v>San Juan_NonTribal</v>
      </c>
      <c r="E1235" s="181" t="str">
        <f t="shared" ref="E1235:AA1235" si="646">E595</f>
        <v>045</v>
      </c>
      <c r="F1235" s="181">
        <f t="shared" si="646"/>
        <v>1423</v>
      </c>
      <c r="G1235" s="181" t="str">
        <f t="shared" si="646"/>
        <v>EQPT</v>
      </c>
      <c r="H1235" s="181">
        <f t="shared" si="646"/>
        <v>5</v>
      </c>
      <c r="I1235" s="181" t="str">
        <f t="shared" si="646"/>
        <v>Glycol Dehydrator Still Stack</v>
      </c>
      <c r="J1235" s="181">
        <f t="shared" si="646"/>
        <v>36.987499999999997</v>
      </c>
      <c r="K1235" s="181">
        <f t="shared" si="646"/>
        <v>-107.777778</v>
      </c>
      <c r="L1235" s="181" t="str">
        <f t="shared" si="646"/>
        <v>Rattlesnake Canyon Compressor Station</v>
      </c>
      <c r="M1235" s="181"/>
      <c r="N1235" s="181">
        <f t="shared" si="646"/>
        <v>3.6575999259948699</v>
      </c>
      <c r="O1235" s="181">
        <f t="shared" si="646"/>
        <v>533.15002441406295</v>
      </c>
      <c r="P1235" s="181">
        <f t="shared" si="646"/>
        <v>1.21920001506805</v>
      </c>
      <c r="Q1235" s="181">
        <f t="shared" si="646"/>
        <v>0.30480000000000002</v>
      </c>
      <c r="R1235" s="181" t="str">
        <f t="shared" si="646"/>
        <v>Vertical</v>
      </c>
      <c r="S1235" s="181">
        <f t="shared" si="646"/>
        <v>0</v>
      </c>
      <c r="T1235" s="181">
        <f t="shared" si="646"/>
        <v>2097.14501953125</v>
      </c>
      <c r="U1235" s="181" t="str">
        <f t="shared" si="646"/>
        <v>4922</v>
      </c>
      <c r="V1235" s="181" t="str">
        <f t="shared" si="646"/>
        <v>31000227</v>
      </c>
      <c r="W1235" s="360">
        <f t="shared" si="646"/>
        <v>0</v>
      </c>
      <c r="X1235" s="355">
        <f t="shared" si="646"/>
        <v>4.4459999999999997</v>
      </c>
      <c r="Y1235" s="355">
        <f t="shared" si="646"/>
        <v>0</v>
      </c>
      <c r="Z1235" s="355">
        <f t="shared" si="646"/>
        <v>0</v>
      </c>
      <c r="AA1235" s="361">
        <f t="shared" si="646"/>
        <v>0</v>
      </c>
      <c r="AB1235" s="182"/>
    </row>
    <row r="1236" spans="1:28" s="75" customFormat="1" ht="26.4">
      <c r="A1236" s="181" t="str">
        <f t="shared" si="629"/>
        <v>NMED</v>
      </c>
      <c r="B1236" s="366" t="str">
        <f t="shared" si="636"/>
        <v>35</v>
      </c>
      <c r="C1236" s="181" t="str">
        <f t="shared" si="630"/>
        <v>3504502</v>
      </c>
      <c r="D1236" s="181" t="str">
        <f>VLOOKUP(C1236,fips_xref!$A$5:$B$16,2,FALSE)</f>
        <v>San Juan_NonTribal</v>
      </c>
      <c r="E1236" s="181" t="str">
        <f t="shared" ref="E1236:AA1236" si="647">E596</f>
        <v>045</v>
      </c>
      <c r="F1236" s="181">
        <f t="shared" si="647"/>
        <v>1423</v>
      </c>
      <c r="G1236" s="181" t="str">
        <f t="shared" si="647"/>
        <v>EQPT</v>
      </c>
      <c r="H1236" s="181">
        <f t="shared" si="647"/>
        <v>6</v>
      </c>
      <c r="I1236" s="181" t="str">
        <f t="shared" si="647"/>
        <v>Amine Reboiler</v>
      </c>
      <c r="J1236" s="181">
        <f t="shared" si="647"/>
        <v>36.987499999999997</v>
      </c>
      <c r="K1236" s="181">
        <f t="shared" si="647"/>
        <v>-107.777778</v>
      </c>
      <c r="L1236" s="181" t="str">
        <f t="shared" si="647"/>
        <v>Rattlesnake Canyon Compressor Station</v>
      </c>
      <c r="M1236" s="181"/>
      <c r="N1236" s="181">
        <f t="shared" si="647"/>
        <v>12.4968004226685</v>
      </c>
      <c r="O1236" s="181">
        <f t="shared" si="647"/>
        <v>533.15002441406295</v>
      </c>
      <c r="P1236" s="181">
        <f t="shared" si="647"/>
        <v>5.1816000938415501</v>
      </c>
      <c r="Q1236" s="181">
        <f t="shared" si="647"/>
        <v>0.76200000000000001</v>
      </c>
      <c r="R1236" s="181" t="str">
        <f t="shared" si="647"/>
        <v>Vertical</v>
      </c>
      <c r="S1236" s="181">
        <f t="shared" si="647"/>
        <v>0</v>
      </c>
      <c r="T1236" s="181">
        <f t="shared" si="647"/>
        <v>2097.14501953125</v>
      </c>
      <c r="U1236" s="181" t="str">
        <f t="shared" si="647"/>
        <v>4922</v>
      </c>
      <c r="V1236" s="181" t="str">
        <f t="shared" si="647"/>
        <v>31000404</v>
      </c>
      <c r="W1236" s="360">
        <f t="shared" si="647"/>
        <v>12.087</v>
      </c>
      <c r="X1236" s="355">
        <f t="shared" si="647"/>
        <v>0.66500000000000004</v>
      </c>
      <c r="Y1236" s="355">
        <f t="shared" si="647"/>
        <v>10.153</v>
      </c>
      <c r="Z1236" s="355">
        <f t="shared" si="647"/>
        <v>7.1999999999999995E-2</v>
      </c>
      <c r="AA1236" s="361">
        <f t="shared" si="647"/>
        <v>0.91900000000000004</v>
      </c>
      <c r="AB1236" s="182"/>
    </row>
    <row r="1237" spans="1:28" s="75" customFormat="1" ht="26.4">
      <c r="A1237" s="181" t="str">
        <f t="shared" si="629"/>
        <v>NMED</v>
      </c>
      <c r="B1237" s="366" t="str">
        <f t="shared" si="636"/>
        <v>35</v>
      </c>
      <c r="C1237" s="181" t="str">
        <f t="shared" si="630"/>
        <v>3504502</v>
      </c>
      <c r="D1237" s="181" t="str">
        <f>VLOOKUP(C1237,fips_xref!$A$5:$B$16,2,FALSE)</f>
        <v>San Juan_NonTribal</v>
      </c>
      <c r="E1237" s="181" t="str">
        <f t="shared" ref="E1237:AA1237" si="648">E597</f>
        <v>045</v>
      </c>
      <c r="F1237" s="181">
        <f t="shared" si="648"/>
        <v>1423</v>
      </c>
      <c r="G1237" s="181" t="str">
        <f t="shared" si="648"/>
        <v>EQPT</v>
      </c>
      <c r="H1237" s="181">
        <f t="shared" si="648"/>
        <v>7</v>
      </c>
      <c r="I1237" s="181" t="str">
        <f t="shared" si="648"/>
        <v>Glycol Dehydrator Still Stack</v>
      </c>
      <c r="J1237" s="181">
        <f t="shared" si="648"/>
        <v>36.987499999999997</v>
      </c>
      <c r="K1237" s="181">
        <f t="shared" si="648"/>
        <v>-107.777778</v>
      </c>
      <c r="L1237" s="181" t="str">
        <f t="shared" si="648"/>
        <v>Rattlesnake Canyon Compressor Station</v>
      </c>
      <c r="M1237" s="181"/>
      <c r="N1237" s="181">
        <f t="shared" si="648"/>
        <v>6.0960001945495597</v>
      </c>
      <c r="O1237" s="181">
        <f t="shared" si="648"/>
        <v>533.15002441406295</v>
      </c>
      <c r="P1237" s="181">
        <f t="shared" si="648"/>
        <v>2.1335999965667698</v>
      </c>
      <c r="Q1237" s="181">
        <f t="shared" si="648"/>
        <v>0.30480000000000002</v>
      </c>
      <c r="R1237" s="181" t="str">
        <f t="shared" si="648"/>
        <v>Vertical</v>
      </c>
      <c r="S1237" s="181">
        <f t="shared" si="648"/>
        <v>0</v>
      </c>
      <c r="T1237" s="181">
        <f t="shared" si="648"/>
        <v>2097.14501953125</v>
      </c>
      <c r="U1237" s="181" t="str">
        <f t="shared" si="648"/>
        <v>4922</v>
      </c>
      <c r="V1237" s="181" t="str">
        <f t="shared" si="648"/>
        <v>31000227</v>
      </c>
      <c r="W1237" s="360">
        <f t="shared" si="648"/>
        <v>0</v>
      </c>
      <c r="X1237" s="355">
        <f t="shared" si="648"/>
        <v>1.006</v>
      </c>
      <c r="Y1237" s="355">
        <f t="shared" si="648"/>
        <v>0</v>
      </c>
      <c r="Z1237" s="355">
        <f t="shared" si="648"/>
        <v>0</v>
      </c>
      <c r="AA1237" s="361">
        <f t="shared" si="648"/>
        <v>0</v>
      </c>
      <c r="AB1237" s="182"/>
    </row>
    <row r="1238" spans="1:28" s="75" customFormat="1" ht="26.4">
      <c r="A1238" s="181" t="str">
        <f t="shared" si="629"/>
        <v>NMED</v>
      </c>
      <c r="B1238" s="366" t="str">
        <f t="shared" si="636"/>
        <v>35</v>
      </c>
      <c r="C1238" s="181" t="str">
        <f t="shared" si="630"/>
        <v>3504502</v>
      </c>
      <c r="D1238" s="181" t="str">
        <f>VLOOKUP(C1238,fips_xref!$A$5:$B$16,2,FALSE)</f>
        <v>San Juan_NonTribal</v>
      </c>
      <c r="E1238" s="181" t="str">
        <f t="shared" ref="E1238:AA1238" si="649">E598</f>
        <v>045</v>
      </c>
      <c r="F1238" s="181">
        <f t="shared" si="649"/>
        <v>1423</v>
      </c>
      <c r="G1238" s="181" t="str">
        <f t="shared" si="649"/>
        <v>EQPT</v>
      </c>
      <c r="H1238" s="181">
        <f t="shared" si="649"/>
        <v>8</v>
      </c>
      <c r="I1238" s="181" t="str">
        <f t="shared" si="649"/>
        <v>Caterpillar G3516 TALE</v>
      </c>
      <c r="J1238" s="181">
        <f t="shared" si="649"/>
        <v>36.987499999999997</v>
      </c>
      <c r="K1238" s="181">
        <f t="shared" si="649"/>
        <v>-107.777778</v>
      </c>
      <c r="L1238" s="181" t="str">
        <f t="shared" si="649"/>
        <v>Rattlesnake Canyon Compressor Station</v>
      </c>
      <c r="M1238" s="181"/>
      <c r="N1238" s="181">
        <f t="shared" si="649"/>
        <v>13.7159996032715</v>
      </c>
      <c r="O1238" s="181">
        <f t="shared" si="649"/>
        <v>683.15002441406295</v>
      </c>
      <c r="P1238" s="181">
        <f t="shared" si="649"/>
        <v>35.356800079345703</v>
      </c>
      <c r="Q1238" s="181">
        <f t="shared" si="649"/>
        <v>0.67056000000000004</v>
      </c>
      <c r="R1238" s="181" t="str">
        <f t="shared" si="649"/>
        <v>Vertical</v>
      </c>
      <c r="S1238" s="181">
        <f t="shared" si="649"/>
        <v>0</v>
      </c>
      <c r="T1238" s="181">
        <f t="shared" si="649"/>
        <v>2097.14501953125</v>
      </c>
      <c r="U1238" s="181" t="str">
        <f t="shared" si="649"/>
        <v>4922</v>
      </c>
      <c r="V1238" s="181" t="str">
        <f t="shared" si="649"/>
        <v>20200254</v>
      </c>
      <c r="W1238" s="360">
        <f t="shared" si="649"/>
        <v>19.452000000000002</v>
      </c>
      <c r="X1238" s="355">
        <f t="shared" si="649"/>
        <v>4.28</v>
      </c>
      <c r="Y1238" s="355">
        <f t="shared" si="649"/>
        <v>18.48</v>
      </c>
      <c r="Z1238" s="355">
        <f t="shared" si="649"/>
        <v>0.02</v>
      </c>
      <c r="AA1238" s="361">
        <f t="shared" si="649"/>
        <v>0.33300000000000002</v>
      </c>
      <c r="AB1238" s="182"/>
    </row>
    <row r="1239" spans="1:28" s="75" customFormat="1" ht="26.4">
      <c r="A1239" s="181" t="str">
        <f t="shared" si="629"/>
        <v>NMED</v>
      </c>
      <c r="B1239" s="366" t="str">
        <f t="shared" si="636"/>
        <v>35</v>
      </c>
      <c r="C1239" s="181" t="str">
        <f t="shared" si="630"/>
        <v>3504502</v>
      </c>
      <c r="D1239" s="181" t="str">
        <f>VLOOKUP(C1239,fips_xref!$A$5:$B$16,2,FALSE)</f>
        <v>San Juan_NonTribal</v>
      </c>
      <c r="E1239" s="181" t="str">
        <f t="shared" ref="E1239:AA1239" si="650">E599</f>
        <v>045</v>
      </c>
      <c r="F1239" s="181">
        <f t="shared" si="650"/>
        <v>1423</v>
      </c>
      <c r="G1239" s="181" t="str">
        <f t="shared" si="650"/>
        <v>EQPT</v>
      </c>
      <c r="H1239" s="181">
        <f t="shared" si="650"/>
        <v>10</v>
      </c>
      <c r="I1239" s="181" t="str">
        <f t="shared" si="650"/>
        <v>Caterpillar G3516 TALE</v>
      </c>
      <c r="J1239" s="181">
        <f t="shared" si="650"/>
        <v>36.987499999999997</v>
      </c>
      <c r="K1239" s="181">
        <f t="shared" si="650"/>
        <v>-107.777778</v>
      </c>
      <c r="L1239" s="181" t="str">
        <f t="shared" si="650"/>
        <v>Rattlesnake Canyon Compressor Station</v>
      </c>
      <c r="M1239" s="181"/>
      <c r="N1239" s="181">
        <f t="shared" si="650"/>
        <v>13.7159996032715</v>
      </c>
      <c r="O1239" s="181">
        <f t="shared" si="650"/>
        <v>683.15002441406295</v>
      </c>
      <c r="P1239" s="181">
        <f t="shared" si="650"/>
        <v>35.356800079345703</v>
      </c>
      <c r="Q1239" s="181">
        <f t="shared" si="650"/>
        <v>0.67056000000000004</v>
      </c>
      <c r="R1239" s="181" t="str">
        <f t="shared" si="650"/>
        <v>Vertical</v>
      </c>
      <c r="S1239" s="181">
        <f t="shared" si="650"/>
        <v>0</v>
      </c>
      <c r="T1239" s="181">
        <f t="shared" si="650"/>
        <v>2097.14501953125</v>
      </c>
      <c r="U1239" s="181" t="str">
        <f t="shared" si="650"/>
        <v>4922</v>
      </c>
      <c r="V1239" s="181" t="str">
        <f t="shared" si="650"/>
        <v>20200254</v>
      </c>
      <c r="W1239" s="360">
        <f t="shared" si="650"/>
        <v>14.568</v>
      </c>
      <c r="X1239" s="355">
        <f t="shared" si="650"/>
        <v>3.2050000000000001</v>
      </c>
      <c r="Y1239" s="355">
        <f t="shared" si="650"/>
        <v>13.84</v>
      </c>
      <c r="Z1239" s="355">
        <f t="shared" si="650"/>
        <v>1.4999999999999999E-2</v>
      </c>
      <c r="AA1239" s="361">
        <f t="shared" si="650"/>
        <v>0.249</v>
      </c>
      <c r="AB1239" s="182"/>
    </row>
    <row r="1240" spans="1:28" s="75" customFormat="1">
      <c r="A1240" s="181" t="str">
        <f t="shared" si="629"/>
        <v>NMED</v>
      </c>
      <c r="B1240" s="366" t="str">
        <f t="shared" si="636"/>
        <v>35</v>
      </c>
      <c r="C1240" s="181" t="str">
        <f t="shared" si="630"/>
        <v>3504502</v>
      </c>
      <c r="D1240" s="181" t="str">
        <f>VLOOKUP(C1240,fips_xref!$A$5:$B$16,2,FALSE)</f>
        <v>San Juan_NonTribal</v>
      </c>
      <c r="E1240" s="181" t="str">
        <f t="shared" ref="E1240:AA1240" si="651">E600</f>
        <v>045</v>
      </c>
      <c r="F1240" s="181">
        <f t="shared" si="651"/>
        <v>3552</v>
      </c>
      <c r="G1240" s="181" t="str">
        <f t="shared" si="651"/>
        <v>CONT</v>
      </c>
      <c r="H1240" s="181">
        <f t="shared" si="651"/>
        <v>1</v>
      </c>
      <c r="I1240" s="181" t="str">
        <f t="shared" si="651"/>
        <v>Flare (shared w/EPNG&amp;Enterprise)</v>
      </c>
      <c r="J1240" s="181">
        <f t="shared" si="651"/>
        <v>36.732500000000002</v>
      </c>
      <c r="K1240" s="181">
        <f t="shared" si="651"/>
        <v>-107.96166700000001</v>
      </c>
      <c r="L1240" s="181" t="str">
        <f t="shared" si="651"/>
        <v>Blanco Compressor C and D Station</v>
      </c>
      <c r="M1240" s="181"/>
      <c r="N1240" s="181">
        <f t="shared" si="651"/>
        <v>13.7159996032715</v>
      </c>
      <c r="O1240" s="181">
        <f t="shared" si="651"/>
        <v>1273.15002441406</v>
      </c>
      <c r="P1240" s="181">
        <f t="shared" si="651"/>
        <v>19.994880676269499</v>
      </c>
      <c r="Q1240" s="181">
        <f t="shared" si="651"/>
        <v>0.16459199999999999</v>
      </c>
      <c r="R1240" s="181" t="str">
        <f t="shared" si="651"/>
        <v>Vertical</v>
      </c>
      <c r="S1240" s="181">
        <f t="shared" si="651"/>
        <v>0</v>
      </c>
      <c r="T1240" s="181">
        <f t="shared" si="651"/>
        <v>1706.23999023438</v>
      </c>
      <c r="U1240" s="181" t="str">
        <f t="shared" si="651"/>
        <v>4922</v>
      </c>
      <c r="V1240" s="181" t="str">
        <f t="shared" si="651"/>
        <v>31000205</v>
      </c>
      <c r="W1240" s="360">
        <f t="shared" si="651"/>
        <v>0.36399999999999999</v>
      </c>
      <c r="X1240" s="355">
        <f t="shared" si="651"/>
        <v>0.28599999999999998</v>
      </c>
      <c r="Y1240" s="355">
        <f t="shared" si="651"/>
        <v>0.72699999999999998</v>
      </c>
      <c r="Z1240" s="355">
        <f t="shared" si="651"/>
        <v>0</v>
      </c>
      <c r="AA1240" s="361">
        <f t="shared" si="651"/>
        <v>0</v>
      </c>
      <c r="AB1240" s="182"/>
    </row>
    <row r="1241" spans="1:28" s="75" customFormat="1">
      <c r="A1241" s="181" t="str">
        <f t="shared" si="629"/>
        <v>NMED</v>
      </c>
      <c r="B1241" s="366" t="str">
        <f t="shared" si="636"/>
        <v>35</v>
      </c>
      <c r="C1241" s="181" t="str">
        <f t="shared" si="630"/>
        <v>3504502</v>
      </c>
      <c r="D1241" s="181" t="str">
        <f>VLOOKUP(C1241,fips_xref!$A$5:$B$16,2,FALSE)</f>
        <v>San Juan_NonTribal</v>
      </c>
      <c r="E1241" s="181" t="str">
        <f t="shared" ref="E1241:AA1241" si="652">E601</f>
        <v>045</v>
      </c>
      <c r="F1241" s="181">
        <f t="shared" si="652"/>
        <v>3552</v>
      </c>
      <c r="G1241" s="181" t="str">
        <f t="shared" si="652"/>
        <v>EQPT</v>
      </c>
      <c r="H1241" s="181">
        <f t="shared" si="652"/>
        <v>1</v>
      </c>
      <c r="I1241" s="181" t="str">
        <f t="shared" si="652"/>
        <v>Surge Tank (flashing emissions)</v>
      </c>
      <c r="J1241" s="181">
        <f t="shared" si="652"/>
        <v>36.732500000000002</v>
      </c>
      <c r="K1241" s="181">
        <f t="shared" si="652"/>
        <v>-107.96166700000001</v>
      </c>
      <c r="L1241" s="181" t="str">
        <f t="shared" si="652"/>
        <v>Blanco Compressor C and D Station</v>
      </c>
      <c r="M1241" s="181"/>
      <c r="N1241" s="181">
        <f t="shared" si="652"/>
        <v>0</v>
      </c>
      <c r="O1241" s="181">
        <f t="shared" si="652"/>
        <v>0</v>
      </c>
      <c r="P1241" s="181">
        <f t="shared" si="652"/>
        <v>0</v>
      </c>
      <c r="Q1241" s="181">
        <f t="shared" si="652"/>
        <v>0</v>
      </c>
      <c r="R1241" s="181">
        <f t="shared" si="652"/>
        <v>0</v>
      </c>
      <c r="S1241" s="181">
        <f t="shared" si="652"/>
        <v>0</v>
      </c>
      <c r="T1241" s="181">
        <f t="shared" si="652"/>
        <v>1706.23999023438</v>
      </c>
      <c r="U1241" s="181" t="str">
        <f t="shared" si="652"/>
        <v>4922</v>
      </c>
      <c r="V1241" s="181" t="str">
        <f t="shared" si="652"/>
        <v>40400311</v>
      </c>
      <c r="W1241" s="360">
        <f t="shared" si="652"/>
        <v>0</v>
      </c>
      <c r="X1241" s="355">
        <f t="shared" si="652"/>
        <v>18</v>
      </c>
      <c r="Y1241" s="355">
        <f t="shared" si="652"/>
        <v>0</v>
      </c>
      <c r="Z1241" s="355">
        <f t="shared" si="652"/>
        <v>0</v>
      </c>
      <c r="AA1241" s="361">
        <f t="shared" si="652"/>
        <v>0</v>
      </c>
      <c r="AB1241" s="182"/>
    </row>
    <row r="1242" spans="1:28" s="75" customFormat="1">
      <c r="A1242" s="181" t="str">
        <f t="shared" si="629"/>
        <v>NMED</v>
      </c>
      <c r="B1242" s="366" t="str">
        <f t="shared" si="636"/>
        <v>35</v>
      </c>
      <c r="C1242" s="181" t="str">
        <f t="shared" si="630"/>
        <v>3504502</v>
      </c>
      <c r="D1242" s="181" t="str">
        <f>VLOOKUP(C1242,fips_xref!$A$5:$B$16,2,FALSE)</f>
        <v>San Juan_NonTribal</v>
      </c>
      <c r="E1242" s="181" t="str">
        <f t="shared" ref="E1242:AA1242" si="653">E602</f>
        <v>045</v>
      </c>
      <c r="F1242" s="181">
        <f t="shared" si="653"/>
        <v>3552</v>
      </c>
      <c r="G1242" s="181" t="str">
        <f t="shared" si="653"/>
        <v>EQPT</v>
      </c>
      <c r="H1242" s="181">
        <f t="shared" si="653"/>
        <v>2</v>
      </c>
      <c r="I1242" s="181" t="str">
        <f t="shared" si="653"/>
        <v>Stabilization Tank</v>
      </c>
      <c r="J1242" s="181">
        <f t="shared" si="653"/>
        <v>36.732500000000002</v>
      </c>
      <c r="K1242" s="181">
        <f t="shared" si="653"/>
        <v>-107.96166700000001</v>
      </c>
      <c r="L1242" s="181" t="str">
        <f t="shared" si="653"/>
        <v>Blanco Compressor C and D Station</v>
      </c>
      <c r="M1242" s="181"/>
      <c r="N1242" s="181">
        <f t="shared" si="653"/>
        <v>0</v>
      </c>
      <c r="O1242" s="181">
        <f t="shared" si="653"/>
        <v>0</v>
      </c>
      <c r="P1242" s="181">
        <f t="shared" si="653"/>
        <v>0</v>
      </c>
      <c r="Q1242" s="181">
        <f t="shared" si="653"/>
        <v>0</v>
      </c>
      <c r="R1242" s="181">
        <f t="shared" si="653"/>
        <v>0</v>
      </c>
      <c r="S1242" s="181">
        <f t="shared" si="653"/>
        <v>0</v>
      </c>
      <c r="T1242" s="181">
        <f t="shared" si="653"/>
        <v>1706.23999023438</v>
      </c>
      <c r="U1242" s="181" t="str">
        <f t="shared" si="653"/>
        <v>4922</v>
      </c>
      <c r="V1242" s="181" t="str">
        <f t="shared" si="653"/>
        <v>40400311</v>
      </c>
      <c r="W1242" s="360">
        <f t="shared" si="653"/>
        <v>0</v>
      </c>
      <c r="X1242" s="355">
        <f t="shared" si="653"/>
        <v>1.827</v>
      </c>
      <c r="Y1242" s="355">
        <f t="shared" si="653"/>
        <v>0</v>
      </c>
      <c r="Z1242" s="355">
        <f t="shared" si="653"/>
        <v>0</v>
      </c>
      <c r="AA1242" s="361">
        <f t="shared" si="653"/>
        <v>0</v>
      </c>
      <c r="AB1242" s="182"/>
    </row>
    <row r="1243" spans="1:28" s="75" customFormat="1">
      <c r="A1243" s="181" t="str">
        <f t="shared" si="629"/>
        <v>NMED</v>
      </c>
      <c r="B1243" s="366" t="str">
        <f t="shared" si="636"/>
        <v>35</v>
      </c>
      <c r="C1243" s="181" t="str">
        <f t="shared" si="630"/>
        <v>3504502</v>
      </c>
      <c r="D1243" s="181" t="str">
        <f>VLOOKUP(C1243,fips_xref!$A$5:$B$16,2,FALSE)</f>
        <v>San Juan_NonTribal</v>
      </c>
      <c r="E1243" s="181" t="str">
        <f t="shared" ref="E1243:AA1243" si="654">E603</f>
        <v>045</v>
      </c>
      <c r="F1243" s="181">
        <f t="shared" si="654"/>
        <v>3552</v>
      </c>
      <c r="G1243" s="181" t="str">
        <f t="shared" si="654"/>
        <v>EQPT</v>
      </c>
      <c r="H1243" s="181">
        <f t="shared" si="654"/>
        <v>3</v>
      </c>
      <c r="I1243" s="181" t="str">
        <f t="shared" si="654"/>
        <v>Stabilization Tank</v>
      </c>
      <c r="J1243" s="181">
        <f t="shared" si="654"/>
        <v>36.732500000000002</v>
      </c>
      <c r="K1243" s="181">
        <f t="shared" si="654"/>
        <v>-107.96166700000001</v>
      </c>
      <c r="L1243" s="181" t="str">
        <f t="shared" si="654"/>
        <v>Blanco Compressor C and D Station</v>
      </c>
      <c r="M1243" s="181"/>
      <c r="N1243" s="181">
        <f t="shared" si="654"/>
        <v>0</v>
      </c>
      <c r="O1243" s="181">
        <f t="shared" si="654"/>
        <v>0</v>
      </c>
      <c r="P1243" s="181">
        <f t="shared" si="654"/>
        <v>0</v>
      </c>
      <c r="Q1243" s="181">
        <f t="shared" si="654"/>
        <v>0</v>
      </c>
      <c r="R1243" s="181">
        <f t="shared" si="654"/>
        <v>0</v>
      </c>
      <c r="S1243" s="181">
        <f t="shared" si="654"/>
        <v>0</v>
      </c>
      <c r="T1243" s="181">
        <f t="shared" si="654"/>
        <v>1706.23999023438</v>
      </c>
      <c r="U1243" s="181" t="str">
        <f t="shared" si="654"/>
        <v>4922</v>
      </c>
      <c r="V1243" s="181" t="str">
        <f t="shared" si="654"/>
        <v>40400311</v>
      </c>
      <c r="W1243" s="360">
        <f t="shared" si="654"/>
        <v>0</v>
      </c>
      <c r="X1243" s="355">
        <f t="shared" si="654"/>
        <v>1.827</v>
      </c>
      <c r="Y1243" s="355">
        <f t="shared" si="654"/>
        <v>0</v>
      </c>
      <c r="Z1243" s="355">
        <f t="shared" si="654"/>
        <v>0</v>
      </c>
      <c r="AA1243" s="361">
        <f t="shared" si="654"/>
        <v>0</v>
      </c>
      <c r="AB1243" s="182"/>
    </row>
    <row r="1244" spans="1:28" s="75" customFormat="1">
      <c r="A1244" s="181" t="str">
        <f t="shared" si="629"/>
        <v>NMED</v>
      </c>
      <c r="B1244" s="366" t="str">
        <f t="shared" si="636"/>
        <v>35</v>
      </c>
      <c r="C1244" s="181" t="str">
        <f t="shared" si="630"/>
        <v>3504502</v>
      </c>
      <c r="D1244" s="181" t="str">
        <f>VLOOKUP(C1244,fips_xref!$A$5:$B$16,2,FALSE)</f>
        <v>San Juan_NonTribal</v>
      </c>
      <c r="E1244" s="181" t="str">
        <f t="shared" ref="E1244:AA1244" si="655">E604</f>
        <v>045</v>
      </c>
      <c r="F1244" s="181">
        <f t="shared" si="655"/>
        <v>3552</v>
      </c>
      <c r="G1244" s="181" t="str">
        <f t="shared" si="655"/>
        <v>EQPT</v>
      </c>
      <c r="H1244" s="181">
        <f t="shared" si="655"/>
        <v>4</v>
      </c>
      <c r="I1244" s="181" t="str">
        <f t="shared" si="655"/>
        <v>Stabilization Tank</v>
      </c>
      <c r="J1244" s="181">
        <f t="shared" si="655"/>
        <v>36.732500000000002</v>
      </c>
      <c r="K1244" s="181">
        <f t="shared" si="655"/>
        <v>-107.96166700000001</v>
      </c>
      <c r="L1244" s="181" t="str">
        <f t="shared" si="655"/>
        <v>Blanco Compressor C and D Station</v>
      </c>
      <c r="M1244" s="181"/>
      <c r="N1244" s="181">
        <f t="shared" si="655"/>
        <v>0</v>
      </c>
      <c r="O1244" s="181">
        <f t="shared" si="655"/>
        <v>0</v>
      </c>
      <c r="P1244" s="181">
        <f t="shared" si="655"/>
        <v>0</v>
      </c>
      <c r="Q1244" s="181">
        <f t="shared" si="655"/>
        <v>0</v>
      </c>
      <c r="R1244" s="181">
        <f t="shared" si="655"/>
        <v>0</v>
      </c>
      <c r="S1244" s="181">
        <f t="shared" si="655"/>
        <v>0</v>
      </c>
      <c r="T1244" s="181">
        <f t="shared" si="655"/>
        <v>1706.23999023438</v>
      </c>
      <c r="U1244" s="181" t="str">
        <f t="shared" si="655"/>
        <v>4922</v>
      </c>
      <c r="V1244" s="181" t="str">
        <f t="shared" si="655"/>
        <v>40400311</v>
      </c>
      <c r="W1244" s="360">
        <f t="shared" si="655"/>
        <v>0</v>
      </c>
      <c r="X1244" s="355">
        <f t="shared" si="655"/>
        <v>1.827</v>
      </c>
      <c r="Y1244" s="355">
        <f t="shared" si="655"/>
        <v>0</v>
      </c>
      <c r="Z1244" s="355">
        <f t="shared" si="655"/>
        <v>0</v>
      </c>
      <c r="AA1244" s="361">
        <f t="shared" si="655"/>
        <v>0</v>
      </c>
      <c r="AB1244" s="182"/>
    </row>
    <row r="1245" spans="1:28" s="75" customFormat="1">
      <c r="A1245" s="181" t="str">
        <f t="shared" si="629"/>
        <v>NMED</v>
      </c>
      <c r="B1245" s="366" t="str">
        <f t="shared" si="636"/>
        <v>35</v>
      </c>
      <c r="C1245" s="181" t="str">
        <f t="shared" si="630"/>
        <v>3504502</v>
      </c>
      <c r="D1245" s="181" t="str">
        <f>VLOOKUP(C1245,fips_xref!$A$5:$B$16,2,FALSE)</f>
        <v>San Juan_NonTribal</v>
      </c>
      <c r="E1245" s="181" t="str">
        <f t="shared" ref="E1245:AA1245" si="656">E605</f>
        <v>045</v>
      </c>
      <c r="F1245" s="181">
        <f t="shared" si="656"/>
        <v>3552</v>
      </c>
      <c r="G1245" s="181" t="str">
        <f t="shared" si="656"/>
        <v>EQPT</v>
      </c>
      <c r="H1245" s="181">
        <f t="shared" si="656"/>
        <v>5</v>
      </c>
      <c r="I1245" s="181" t="str">
        <f t="shared" si="656"/>
        <v>Stablilized Condensate Tank</v>
      </c>
      <c r="J1245" s="181">
        <f t="shared" si="656"/>
        <v>36.732500000000002</v>
      </c>
      <c r="K1245" s="181">
        <f t="shared" si="656"/>
        <v>-107.96166700000001</v>
      </c>
      <c r="L1245" s="181" t="str">
        <f t="shared" si="656"/>
        <v>Blanco Compressor C and D Station</v>
      </c>
      <c r="M1245" s="181"/>
      <c r="N1245" s="181">
        <f t="shared" si="656"/>
        <v>0</v>
      </c>
      <c r="O1245" s="181">
        <f t="shared" si="656"/>
        <v>0</v>
      </c>
      <c r="P1245" s="181">
        <f t="shared" si="656"/>
        <v>0</v>
      </c>
      <c r="Q1245" s="181">
        <f t="shared" si="656"/>
        <v>0</v>
      </c>
      <c r="R1245" s="181">
        <f t="shared" si="656"/>
        <v>0</v>
      </c>
      <c r="S1245" s="181">
        <f t="shared" si="656"/>
        <v>0</v>
      </c>
      <c r="T1245" s="181">
        <f t="shared" si="656"/>
        <v>1706.23999023438</v>
      </c>
      <c r="U1245" s="181" t="str">
        <f t="shared" si="656"/>
        <v>4922</v>
      </c>
      <c r="V1245" s="181" t="str">
        <f t="shared" si="656"/>
        <v>40400311</v>
      </c>
      <c r="W1245" s="360">
        <f t="shared" si="656"/>
        <v>0</v>
      </c>
      <c r="X1245" s="355">
        <f t="shared" si="656"/>
        <v>2.5329999999999999</v>
      </c>
      <c r="Y1245" s="355">
        <f t="shared" si="656"/>
        <v>0</v>
      </c>
      <c r="Z1245" s="355">
        <f t="shared" si="656"/>
        <v>0</v>
      </c>
      <c r="AA1245" s="361">
        <f t="shared" si="656"/>
        <v>0</v>
      </c>
      <c r="AB1245" s="182"/>
    </row>
    <row r="1246" spans="1:28" s="75" customFormat="1">
      <c r="A1246" s="181" t="str">
        <f t="shared" si="629"/>
        <v>NMED</v>
      </c>
      <c r="B1246" s="366" t="str">
        <f t="shared" si="636"/>
        <v>35</v>
      </c>
      <c r="C1246" s="181" t="str">
        <f t="shared" si="630"/>
        <v>3504502</v>
      </c>
      <c r="D1246" s="181" t="str">
        <f>VLOOKUP(C1246,fips_xref!$A$5:$B$16,2,FALSE)</f>
        <v>San Juan_NonTribal</v>
      </c>
      <c r="E1246" s="181" t="str">
        <f t="shared" ref="E1246:AA1246" si="657">E606</f>
        <v>045</v>
      </c>
      <c r="F1246" s="181">
        <f t="shared" si="657"/>
        <v>3552</v>
      </c>
      <c r="G1246" s="181" t="str">
        <f t="shared" si="657"/>
        <v>EQPT</v>
      </c>
      <c r="H1246" s="181">
        <f t="shared" si="657"/>
        <v>6</v>
      </c>
      <c r="I1246" s="181" t="str">
        <f t="shared" si="657"/>
        <v>NG Turbine 5221W</v>
      </c>
      <c r="J1246" s="181">
        <f t="shared" si="657"/>
        <v>36.732500000000002</v>
      </c>
      <c r="K1246" s="181">
        <f t="shared" si="657"/>
        <v>-107.96166700000001</v>
      </c>
      <c r="L1246" s="181" t="str">
        <f t="shared" si="657"/>
        <v>Blanco Compressor C and D Station</v>
      </c>
      <c r="M1246" s="181"/>
      <c r="N1246" s="181">
        <f t="shared" si="657"/>
        <v>12.6492004394531</v>
      </c>
      <c r="O1246" s="181">
        <f t="shared" si="657"/>
        <v>435.92999267578102</v>
      </c>
      <c r="P1246" s="181">
        <f t="shared" si="657"/>
        <v>10.5765600204468</v>
      </c>
      <c r="Q1246" s="181">
        <f t="shared" si="657"/>
        <v>3.1699199999999998</v>
      </c>
      <c r="R1246" s="181" t="str">
        <f t="shared" si="657"/>
        <v>Vertical</v>
      </c>
      <c r="S1246" s="181">
        <f t="shared" si="657"/>
        <v>0</v>
      </c>
      <c r="T1246" s="181">
        <f t="shared" si="657"/>
        <v>1706.23999023438</v>
      </c>
      <c r="U1246" s="181" t="str">
        <f t="shared" si="657"/>
        <v>4922</v>
      </c>
      <c r="V1246" s="181" t="str">
        <f t="shared" si="657"/>
        <v>20200201</v>
      </c>
      <c r="W1246" s="360">
        <f t="shared" si="657"/>
        <v>252.26499999999999</v>
      </c>
      <c r="X1246" s="355">
        <f t="shared" si="657"/>
        <v>1.37</v>
      </c>
      <c r="Y1246" s="355">
        <f t="shared" si="657"/>
        <v>19.600000000000001</v>
      </c>
      <c r="Z1246" s="355">
        <f t="shared" si="657"/>
        <v>1.37</v>
      </c>
      <c r="AA1246" s="361">
        <f t="shared" si="657"/>
        <v>5.1689999999999996</v>
      </c>
      <c r="AB1246" s="182"/>
    </row>
    <row r="1247" spans="1:28" s="75" customFormat="1">
      <c r="A1247" s="181" t="str">
        <f t="shared" si="629"/>
        <v>NMED</v>
      </c>
      <c r="B1247" s="366" t="str">
        <f t="shared" si="636"/>
        <v>35</v>
      </c>
      <c r="C1247" s="181" t="str">
        <f t="shared" si="630"/>
        <v>3504502</v>
      </c>
      <c r="D1247" s="181" t="str">
        <f>VLOOKUP(C1247,fips_xref!$A$5:$B$16,2,FALSE)</f>
        <v>San Juan_NonTribal</v>
      </c>
      <c r="E1247" s="181" t="str">
        <f t="shared" ref="E1247:AA1247" si="658">E607</f>
        <v>045</v>
      </c>
      <c r="F1247" s="181">
        <f t="shared" si="658"/>
        <v>3552</v>
      </c>
      <c r="G1247" s="181" t="str">
        <f t="shared" si="658"/>
        <v>EQPT</v>
      </c>
      <c r="H1247" s="181">
        <f t="shared" si="658"/>
        <v>7</v>
      </c>
      <c r="I1247" s="181" t="str">
        <f t="shared" si="658"/>
        <v>NG Turbine 5221 W</v>
      </c>
      <c r="J1247" s="181">
        <f t="shared" si="658"/>
        <v>36.732500000000002</v>
      </c>
      <c r="K1247" s="181">
        <f t="shared" si="658"/>
        <v>-107.96166700000001</v>
      </c>
      <c r="L1247" s="181" t="str">
        <f t="shared" si="658"/>
        <v>Blanco Compressor C and D Station</v>
      </c>
      <c r="M1247" s="181"/>
      <c r="N1247" s="181">
        <f t="shared" si="658"/>
        <v>12.6492004394531</v>
      </c>
      <c r="O1247" s="181">
        <f t="shared" si="658"/>
        <v>435.92999267578102</v>
      </c>
      <c r="P1247" s="181">
        <f t="shared" si="658"/>
        <v>19.202400207519499</v>
      </c>
      <c r="Q1247" s="181">
        <f t="shared" si="658"/>
        <v>2.2555200000000002</v>
      </c>
      <c r="R1247" s="181" t="str">
        <f t="shared" si="658"/>
        <v>Vertical</v>
      </c>
      <c r="S1247" s="181">
        <f t="shared" si="658"/>
        <v>0</v>
      </c>
      <c r="T1247" s="181">
        <f t="shared" si="658"/>
        <v>1706.23999023438</v>
      </c>
      <c r="U1247" s="181" t="str">
        <f t="shared" si="658"/>
        <v>4922</v>
      </c>
      <c r="V1247" s="181" t="str">
        <f t="shared" si="658"/>
        <v>20200201</v>
      </c>
      <c r="W1247" s="360">
        <f t="shared" si="658"/>
        <v>286.47000000000003</v>
      </c>
      <c r="X1247" s="355">
        <f t="shared" si="658"/>
        <v>1.3919999999999999</v>
      </c>
      <c r="Y1247" s="355">
        <f t="shared" si="658"/>
        <v>15.048</v>
      </c>
      <c r="Z1247" s="355">
        <f t="shared" si="658"/>
        <v>1.3919999999999999</v>
      </c>
      <c r="AA1247" s="361">
        <f t="shared" si="658"/>
        <v>5.2530000000000001</v>
      </c>
      <c r="AB1247" s="182"/>
    </row>
    <row r="1248" spans="1:28" s="75" customFormat="1">
      <c r="A1248" s="181" t="str">
        <f t="shared" si="629"/>
        <v>NMED</v>
      </c>
      <c r="B1248" s="366" t="str">
        <f t="shared" si="636"/>
        <v>35</v>
      </c>
      <c r="C1248" s="181" t="str">
        <f t="shared" si="630"/>
        <v>3504502</v>
      </c>
      <c r="D1248" s="181" t="str">
        <f>VLOOKUP(C1248,fips_xref!$A$5:$B$16,2,FALSE)</f>
        <v>San Juan_NonTribal</v>
      </c>
      <c r="E1248" s="181" t="str">
        <f t="shared" ref="E1248:AA1248" si="659">E608</f>
        <v>045</v>
      </c>
      <c r="F1248" s="181">
        <f t="shared" si="659"/>
        <v>3552</v>
      </c>
      <c r="G1248" s="181" t="str">
        <f t="shared" si="659"/>
        <v>EQPT</v>
      </c>
      <c r="H1248" s="181">
        <f t="shared" si="659"/>
        <v>8</v>
      </c>
      <c r="I1248" s="181" t="str">
        <f t="shared" si="659"/>
        <v>NG Turbine 5321R M5322B</v>
      </c>
      <c r="J1248" s="181">
        <f t="shared" si="659"/>
        <v>36.732500000000002</v>
      </c>
      <c r="K1248" s="181">
        <f t="shared" si="659"/>
        <v>-107.96166700000001</v>
      </c>
      <c r="L1248" s="181" t="str">
        <f t="shared" si="659"/>
        <v>Blanco Compressor C and D Station</v>
      </c>
      <c r="M1248" s="181"/>
      <c r="N1248" s="181">
        <f t="shared" si="659"/>
        <v>11.3080797195435</v>
      </c>
      <c r="O1248" s="181">
        <f t="shared" si="659"/>
        <v>757.59002685546898</v>
      </c>
      <c r="P1248" s="181">
        <f t="shared" si="659"/>
        <v>30.175199508666999</v>
      </c>
      <c r="Q1248" s="181">
        <f t="shared" si="659"/>
        <v>2.286</v>
      </c>
      <c r="R1248" s="181" t="str">
        <f t="shared" si="659"/>
        <v>Vertical</v>
      </c>
      <c r="S1248" s="181">
        <f t="shared" si="659"/>
        <v>0</v>
      </c>
      <c r="T1248" s="181">
        <f t="shared" si="659"/>
        <v>1706.23999023438</v>
      </c>
      <c r="U1248" s="181" t="str">
        <f t="shared" si="659"/>
        <v>4922</v>
      </c>
      <c r="V1248" s="181" t="str">
        <f t="shared" si="659"/>
        <v>20200201</v>
      </c>
      <c r="W1248" s="360">
        <f t="shared" si="659"/>
        <v>564.85</v>
      </c>
      <c r="X1248" s="355">
        <f t="shared" si="659"/>
        <v>2</v>
      </c>
      <c r="Y1248" s="355">
        <f t="shared" si="659"/>
        <v>23.832999999999998</v>
      </c>
      <c r="Z1248" s="355">
        <f t="shared" si="659"/>
        <v>2</v>
      </c>
      <c r="AA1248" s="361">
        <f t="shared" si="659"/>
        <v>6.58</v>
      </c>
      <c r="AB1248" s="182"/>
    </row>
    <row r="1249" spans="1:28" s="75" customFormat="1">
      <c r="A1249" s="181" t="str">
        <f t="shared" si="629"/>
        <v>NMED</v>
      </c>
      <c r="B1249" s="366" t="str">
        <f t="shared" si="636"/>
        <v>35</v>
      </c>
      <c r="C1249" s="181" t="str">
        <f t="shared" si="630"/>
        <v>3504502</v>
      </c>
      <c r="D1249" s="181" t="str">
        <f>VLOOKUP(C1249,fips_xref!$A$5:$B$16,2,FALSE)</f>
        <v>San Juan_NonTribal</v>
      </c>
      <c r="E1249" s="181" t="str">
        <f t="shared" ref="E1249:AA1249" si="660">E609</f>
        <v>045</v>
      </c>
      <c r="F1249" s="181">
        <f t="shared" si="660"/>
        <v>3552</v>
      </c>
      <c r="G1249" s="181" t="str">
        <f t="shared" si="660"/>
        <v>EQPT</v>
      </c>
      <c r="H1249" s="181">
        <f t="shared" si="660"/>
        <v>11</v>
      </c>
      <c r="I1249" s="181" t="str">
        <f t="shared" si="660"/>
        <v>Heater</v>
      </c>
      <c r="J1249" s="181">
        <f t="shared" si="660"/>
        <v>36.732500000000002</v>
      </c>
      <c r="K1249" s="181">
        <f t="shared" si="660"/>
        <v>-107.96166700000001</v>
      </c>
      <c r="L1249" s="181" t="str">
        <f t="shared" si="660"/>
        <v>Blanco Compressor C and D Station</v>
      </c>
      <c r="M1249" s="181"/>
      <c r="N1249" s="181">
        <f t="shared" si="660"/>
        <v>1.8287999629974401</v>
      </c>
      <c r="O1249" s="181">
        <f t="shared" si="660"/>
        <v>373.14999389648398</v>
      </c>
      <c r="P1249" s="181">
        <f t="shared" si="660"/>
        <v>7.3151998519897496</v>
      </c>
      <c r="Q1249" s="181">
        <f t="shared" si="660"/>
        <v>0.30480000000000002</v>
      </c>
      <c r="R1249" s="181" t="str">
        <f t="shared" si="660"/>
        <v>Vertical</v>
      </c>
      <c r="S1249" s="181">
        <f t="shared" si="660"/>
        <v>0</v>
      </c>
      <c r="T1249" s="181">
        <f t="shared" si="660"/>
        <v>1706.23999023438</v>
      </c>
      <c r="U1249" s="181" t="str">
        <f t="shared" si="660"/>
        <v>4922</v>
      </c>
      <c r="V1249" s="181" t="str">
        <f t="shared" si="660"/>
        <v>31000404</v>
      </c>
      <c r="W1249" s="360">
        <f t="shared" si="660"/>
        <v>1.75</v>
      </c>
      <c r="X1249" s="355">
        <f t="shared" si="660"/>
        <v>0</v>
      </c>
      <c r="Y1249" s="355">
        <f t="shared" si="660"/>
        <v>1.47</v>
      </c>
      <c r="Z1249" s="355">
        <f t="shared" si="660"/>
        <v>0</v>
      </c>
      <c r="AA1249" s="361">
        <f t="shared" si="660"/>
        <v>0</v>
      </c>
      <c r="AB1249" s="182"/>
    </row>
    <row r="1250" spans="1:28" s="75" customFormat="1">
      <c r="A1250" s="181" t="str">
        <f t="shared" si="629"/>
        <v>NMED</v>
      </c>
      <c r="B1250" s="366" t="str">
        <f t="shared" si="636"/>
        <v>35</v>
      </c>
      <c r="C1250" s="181" t="str">
        <f t="shared" si="630"/>
        <v>3504502</v>
      </c>
      <c r="D1250" s="181" t="str">
        <f>VLOOKUP(C1250,fips_xref!$A$5:$B$16,2,FALSE)</f>
        <v>San Juan_NonTribal</v>
      </c>
      <c r="E1250" s="181" t="str">
        <f t="shared" ref="E1250:AA1250" si="661">E610</f>
        <v>045</v>
      </c>
      <c r="F1250" s="181">
        <f t="shared" si="661"/>
        <v>3552</v>
      </c>
      <c r="G1250" s="181" t="str">
        <f t="shared" si="661"/>
        <v>EQPT</v>
      </c>
      <c r="H1250" s="181">
        <f t="shared" si="661"/>
        <v>12</v>
      </c>
      <c r="I1250" s="181" t="str">
        <f t="shared" si="661"/>
        <v>Condensate Tank</v>
      </c>
      <c r="J1250" s="181">
        <f t="shared" si="661"/>
        <v>36.732500000000002</v>
      </c>
      <c r="K1250" s="181">
        <f t="shared" si="661"/>
        <v>-107.96166700000001</v>
      </c>
      <c r="L1250" s="181" t="str">
        <f t="shared" si="661"/>
        <v>Blanco Compressor C and D Station</v>
      </c>
      <c r="M1250" s="181"/>
      <c r="N1250" s="181">
        <f t="shared" si="661"/>
        <v>0</v>
      </c>
      <c r="O1250" s="181">
        <f t="shared" si="661"/>
        <v>0</v>
      </c>
      <c r="P1250" s="181">
        <f t="shared" si="661"/>
        <v>0</v>
      </c>
      <c r="Q1250" s="181">
        <f t="shared" si="661"/>
        <v>0</v>
      </c>
      <c r="R1250" s="181">
        <f t="shared" si="661"/>
        <v>0</v>
      </c>
      <c r="S1250" s="181">
        <f t="shared" si="661"/>
        <v>0</v>
      </c>
      <c r="T1250" s="181">
        <f t="shared" si="661"/>
        <v>1706.23999023438</v>
      </c>
      <c r="U1250" s="181" t="str">
        <f t="shared" si="661"/>
        <v>4922</v>
      </c>
      <c r="V1250" s="181" t="str">
        <f t="shared" si="661"/>
        <v>40400311</v>
      </c>
      <c r="W1250" s="360">
        <f t="shared" si="661"/>
        <v>0</v>
      </c>
      <c r="X1250" s="355">
        <f t="shared" si="661"/>
        <v>0.52</v>
      </c>
      <c r="Y1250" s="355">
        <f t="shared" si="661"/>
        <v>0</v>
      </c>
      <c r="Z1250" s="355">
        <f t="shared" si="661"/>
        <v>0</v>
      </c>
      <c r="AA1250" s="361">
        <f t="shared" si="661"/>
        <v>0</v>
      </c>
      <c r="AB1250" s="182"/>
    </row>
    <row r="1251" spans="1:28" s="75" customFormat="1">
      <c r="A1251" s="181" t="str">
        <f t="shared" si="629"/>
        <v>NMED</v>
      </c>
      <c r="B1251" s="366" t="str">
        <f t="shared" si="636"/>
        <v>35</v>
      </c>
      <c r="C1251" s="181" t="str">
        <f t="shared" si="630"/>
        <v>3504502</v>
      </c>
      <c r="D1251" s="181" t="str">
        <f>VLOOKUP(C1251,fips_xref!$A$5:$B$16,2,FALSE)</f>
        <v>San Juan_NonTribal</v>
      </c>
      <c r="E1251" s="181" t="str">
        <f t="shared" ref="E1251:AA1251" si="662">E611</f>
        <v>045</v>
      </c>
      <c r="F1251" s="181">
        <f t="shared" si="662"/>
        <v>3552</v>
      </c>
      <c r="G1251" s="181" t="str">
        <f t="shared" si="662"/>
        <v>EQPT</v>
      </c>
      <c r="H1251" s="181">
        <f t="shared" si="662"/>
        <v>13</v>
      </c>
      <c r="I1251" s="181" t="str">
        <f t="shared" si="662"/>
        <v>Stabilization Overflow Tank</v>
      </c>
      <c r="J1251" s="181">
        <f t="shared" si="662"/>
        <v>36.732500000000002</v>
      </c>
      <c r="K1251" s="181">
        <f t="shared" si="662"/>
        <v>-107.96166700000001</v>
      </c>
      <c r="L1251" s="181" t="str">
        <f t="shared" si="662"/>
        <v>Blanco Compressor C and D Station</v>
      </c>
      <c r="M1251" s="181"/>
      <c r="N1251" s="181">
        <f t="shared" si="662"/>
        <v>0</v>
      </c>
      <c r="O1251" s="181">
        <f t="shared" si="662"/>
        <v>0</v>
      </c>
      <c r="P1251" s="181">
        <f t="shared" si="662"/>
        <v>0</v>
      </c>
      <c r="Q1251" s="181">
        <f t="shared" si="662"/>
        <v>0</v>
      </c>
      <c r="R1251" s="181">
        <f t="shared" si="662"/>
        <v>0</v>
      </c>
      <c r="S1251" s="181">
        <f t="shared" si="662"/>
        <v>0</v>
      </c>
      <c r="T1251" s="181">
        <f t="shared" si="662"/>
        <v>1706.23999023438</v>
      </c>
      <c r="U1251" s="181" t="str">
        <f t="shared" si="662"/>
        <v>4922</v>
      </c>
      <c r="V1251" s="181" t="str">
        <f t="shared" si="662"/>
        <v>40400311</v>
      </c>
      <c r="W1251" s="360">
        <f t="shared" si="662"/>
        <v>0</v>
      </c>
      <c r="X1251" s="355">
        <f t="shared" si="662"/>
        <v>1.137</v>
      </c>
      <c r="Y1251" s="355">
        <f t="shared" si="662"/>
        <v>0</v>
      </c>
      <c r="Z1251" s="355">
        <f t="shared" si="662"/>
        <v>0</v>
      </c>
      <c r="AA1251" s="361">
        <f t="shared" si="662"/>
        <v>0</v>
      </c>
      <c r="AB1251" s="182"/>
    </row>
    <row r="1252" spans="1:28" s="75" customFormat="1">
      <c r="A1252" s="181" t="str">
        <f t="shared" si="629"/>
        <v>NMED</v>
      </c>
      <c r="B1252" s="366" t="str">
        <f t="shared" si="636"/>
        <v>35</v>
      </c>
      <c r="C1252" s="181" t="str">
        <f t="shared" si="630"/>
        <v>3504502</v>
      </c>
      <c r="D1252" s="181" t="str">
        <f>VLOOKUP(C1252,fips_xref!$A$5:$B$16,2,FALSE)</f>
        <v>San Juan_NonTribal</v>
      </c>
      <c r="E1252" s="181" t="str">
        <f t="shared" ref="E1252:AA1252" si="663">E612</f>
        <v>045</v>
      </c>
      <c r="F1252" s="181">
        <f t="shared" si="663"/>
        <v>3552</v>
      </c>
      <c r="G1252" s="181" t="str">
        <f t="shared" si="663"/>
        <v>EQPT</v>
      </c>
      <c r="H1252" s="181">
        <f t="shared" si="663"/>
        <v>15</v>
      </c>
      <c r="I1252" s="181" t="str">
        <f t="shared" si="663"/>
        <v>Truck loading of condensate</v>
      </c>
      <c r="J1252" s="181">
        <f t="shared" si="663"/>
        <v>36.732500000000002</v>
      </c>
      <c r="K1252" s="181">
        <f t="shared" si="663"/>
        <v>-107.96166700000001</v>
      </c>
      <c r="L1252" s="181" t="str">
        <f t="shared" si="663"/>
        <v>Blanco Compressor C and D Station</v>
      </c>
      <c r="M1252" s="181"/>
      <c r="N1252" s="181">
        <f t="shared" si="663"/>
        <v>0</v>
      </c>
      <c r="O1252" s="181">
        <f t="shared" si="663"/>
        <v>0</v>
      </c>
      <c r="P1252" s="181">
        <f t="shared" si="663"/>
        <v>0</v>
      </c>
      <c r="Q1252" s="181">
        <f t="shared" si="663"/>
        <v>0</v>
      </c>
      <c r="R1252" s="181">
        <f t="shared" si="663"/>
        <v>0</v>
      </c>
      <c r="S1252" s="181">
        <f t="shared" si="663"/>
        <v>0</v>
      </c>
      <c r="T1252" s="181">
        <f t="shared" si="663"/>
        <v>1706.23999023438</v>
      </c>
      <c r="U1252" s="181" t="str">
        <f t="shared" si="663"/>
        <v>4922</v>
      </c>
      <c r="V1252" s="181" t="str">
        <f t="shared" si="663"/>
        <v>31088811</v>
      </c>
      <c r="W1252" s="360">
        <f t="shared" si="663"/>
        <v>0</v>
      </c>
      <c r="X1252" s="355">
        <f t="shared" si="663"/>
        <v>16.91</v>
      </c>
      <c r="Y1252" s="355">
        <f t="shared" si="663"/>
        <v>0</v>
      </c>
      <c r="Z1252" s="355">
        <f t="shared" si="663"/>
        <v>0</v>
      </c>
      <c r="AA1252" s="361">
        <f t="shared" si="663"/>
        <v>0</v>
      </c>
      <c r="AB1252" s="182"/>
    </row>
    <row r="1253" spans="1:28" s="75" customFormat="1">
      <c r="A1253" s="181" t="str">
        <f t="shared" si="629"/>
        <v>NMED</v>
      </c>
      <c r="B1253" s="366" t="str">
        <f t="shared" si="636"/>
        <v>35</v>
      </c>
      <c r="C1253" s="181" t="str">
        <f t="shared" si="630"/>
        <v>3504502</v>
      </c>
      <c r="D1253" s="181" t="str">
        <f>VLOOKUP(C1253,fips_xref!$A$5:$B$16,2,FALSE)</f>
        <v>San Juan_NonTribal</v>
      </c>
      <c r="E1253" s="181" t="str">
        <f t="shared" ref="E1253:AA1253" si="664">E613</f>
        <v>045</v>
      </c>
      <c r="F1253" s="181">
        <f t="shared" si="664"/>
        <v>3552</v>
      </c>
      <c r="G1253" s="181" t="str">
        <f t="shared" si="664"/>
        <v>RPNT</v>
      </c>
      <c r="H1253" s="181">
        <f t="shared" si="664"/>
        <v>1</v>
      </c>
      <c r="I1253" s="181" t="str">
        <f t="shared" si="664"/>
        <v>Fugitive VOC's</v>
      </c>
      <c r="J1253" s="181">
        <f t="shared" si="664"/>
        <v>36.732500000000002</v>
      </c>
      <c r="K1253" s="181">
        <f t="shared" si="664"/>
        <v>-107.96166700000001</v>
      </c>
      <c r="L1253" s="181" t="str">
        <f t="shared" si="664"/>
        <v>Blanco Compressor C and D Station</v>
      </c>
      <c r="M1253" s="181"/>
      <c r="N1253" s="181">
        <f t="shared" si="664"/>
        <v>0</v>
      </c>
      <c r="O1253" s="181">
        <f t="shared" si="664"/>
        <v>0</v>
      </c>
      <c r="P1253" s="181">
        <f t="shared" si="664"/>
        <v>0</v>
      </c>
      <c r="Q1253" s="181">
        <f t="shared" si="664"/>
        <v>0</v>
      </c>
      <c r="R1253" s="181">
        <f t="shared" si="664"/>
        <v>0</v>
      </c>
      <c r="S1253" s="181">
        <f t="shared" si="664"/>
        <v>0</v>
      </c>
      <c r="T1253" s="181">
        <f t="shared" si="664"/>
        <v>1706.23999023438</v>
      </c>
      <c r="U1253" s="181" t="str">
        <f t="shared" si="664"/>
        <v>4922</v>
      </c>
      <c r="V1253" s="181" t="str">
        <f t="shared" si="664"/>
        <v>31088811</v>
      </c>
      <c r="W1253" s="360">
        <f t="shared" si="664"/>
        <v>0</v>
      </c>
      <c r="X1253" s="355">
        <f t="shared" si="664"/>
        <v>9.6300000000000008</v>
      </c>
      <c r="Y1253" s="355">
        <f t="shared" si="664"/>
        <v>0</v>
      </c>
      <c r="Z1253" s="355">
        <f t="shared" si="664"/>
        <v>0</v>
      </c>
      <c r="AA1253" s="361">
        <f t="shared" si="664"/>
        <v>0</v>
      </c>
      <c r="AB1253" s="182"/>
    </row>
    <row r="1254" spans="1:28" s="75" customFormat="1">
      <c r="A1254" s="181" t="str">
        <f t="shared" si="629"/>
        <v>NMED</v>
      </c>
      <c r="B1254" s="366" t="str">
        <f t="shared" si="636"/>
        <v>35</v>
      </c>
      <c r="C1254" s="181" t="str">
        <f t="shared" si="630"/>
        <v>3504502</v>
      </c>
      <c r="D1254" s="181" t="str">
        <f>VLOOKUP(C1254,fips_xref!$A$5:$B$16,2,FALSE)</f>
        <v>San Juan_NonTribal</v>
      </c>
      <c r="E1254" s="181" t="str">
        <f t="shared" ref="E1254:AA1254" si="665">E614</f>
        <v>045</v>
      </c>
      <c r="F1254" s="181">
        <f t="shared" si="665"/>
        <v>3552</v>
      </c>
      <c r="G1254" s="181" t="str">
        <f t="shared" si="665"/>
        <v>RPNT</v>
      </c>
      <c r="H1254" s="181">
        <f t="shared" si="665"/>
        <v>3</v>
      </c>
      <c r="I1254" s="181" t="str">
        <f t="shared" si="665"/>
        <v>Venting of gas due to malfunction</v>
      </c>
      <c r="J1254" s="181">
        <f t="shared" si="665"/>
        <v>36.732500000000002</v>
      </c>
      <c r="K1254" s="181">
        <f t="shared" si="665"/>
        <v>-107.96166700000001</v>
      </c>
      <c r="L1254" s="181" t="str">
        <f t="shared" si="665"/>
        <v>Blanco Compressor C and D Station</v>
      </c>
      <c r="M1254" s="181"/>
      <c r="N1254" s="181">
        <f t="shared" si="665"/>
        <v>0</v>
      </c>
      <c r="O1254" s="181">
        <f t="shared" si="665"/>
        <v>0</v>
      </c>
      <c r="P1254" s="181">
        <f t="shared" si="665"/>
        <v>0</v>
      </c>
      <c r="Q1254" s="181">
        <f t="shared" si="665"/>
        <v>0</v>
      </c>
      <c r="R1254" s="181">
        <f t="shared" si="665"/>
        <v>0</v>
      </c>
      <c r="S1254" s="181">
        <f t="shared" si="665"/>
        <v>0</v>
      </c>
      <c r="T1254" s="181">
        <f t="shared" si="665"/>
        <v>1706.23999023438</v>
      </c>
      <c r="U1254" s="181" t="str">
        <f t="shared" si="665"/>
        <v>4922</v>
      </c>
      <c r="V1254" s="181" t="str">
        <f t="shared" si="665"/>
        <v>31000223</v>
      </c>
      <c r="W1254" s="360">
        <f t="shared" si="665"/>
        <v>0</v>
      </c>
      <c r="X1254" s="355">
        <f t="shared" si="665"/>
        <v>3.41</v>
      </c>
      <c r="Y1254" s="355">
        <f t="shared" si="665"/>
        <v>0</v>
      </c>
      <c r="Z1254" s="355">
        <f t="shared" si="665"/>
        <v>0</v>
      </c>
      <c r="AA1254" s="361">
        <f t="shared" si="665"/>
        <v>0</v>
      </c>
      <c r="AB1254" s="182"/>
    </row>
    <row r="1255" spans="1:28" s="75" customFormat="1">
      <c r="A1255" s="181" t="str">
        <f t="shared" si="629"/>
        <v>NMED</v>
      </c>
      <c r="B1255" s="366" t="str">
        <f t="shared" si="636"/>
        <v>35</v>
      </c>
      <c r="C1255" s="181" t="str">
        <f t="shared" si="630"/>
        <v>3504502</v>
      </c>
      <c r="D1255" s="181" t="str">
        <f>VLOOKUP(C1255,fips_xref!$A$5:$B$16,2,FALSE)</f>
        <v>San Juan_NonTribal</v>
      </c>
      <c r="E1255" s="181" t="str">
        <f t="shared" ref="E1255:AA1255" si="666">E615</f>
        <v>045</v>
      </c>
      <c r="F1255" s="181">
        <f t="shared" si="666"/>
        <v>3552</v>
      </c>
      <c r="G1255" s="181" t="str">
        <f t="shared" si="666"/>
        <v>RPNT</v>
      </c>
      <c r="H1255" s="181">
        <f t="shared" si="666"/>
        <v>5</v>
      </c>
      <c r="I1255" s="181" t="str">
        <f t="shared" si="666"/>
        <v>C Plant Turbine Blowdown Vent</v>
      </c>
      <c r="J1255" s="181">
        <f t="shared" si="666"/>
        <v>36.732500000000002</v>
      </c>
      <c r="K1255" s="181">
        <f t="shared" si="666"/>
        <v>-107.96166700000001</v>
      </c>
      <c r="L1255" s="181" t="str">
        <f t="shared" si="666"/>
        <v>Blanco Compressor C and D Station</v>
      </c>
      <c r="M1255" s="181"/>
      <c r="N1255" s="181">
        <f t="shared" si="666"/>
        <v>0</v>
      </c>
      <c r="O1255" s="181">
        <f t="shared" si="666"/>
        <v>0</v>
      </c>
      <c r="P1255" s="181">
        <f t="shared" si="666"/>
        <v>0</v>
      </c>
      <c r="Q1255" s="181">
        <f t="shared" si="666"/>
        <v>0</v>
      </c>
      <c r="R1255" s="181">
        <f t="shared" si="666"/>
        <v>0</v>
      </c>
      <c r="S1255" s="181">
        <f t="shared" si="666"/>
        <v>0</v>
      </c>
      <c r="T1255" s="181">
        <f t="shared" si="666"/>
        <v>1706.23999023438</v>
      </c>
      <c r="U1255" s="181" t="str">
        <f t="shared" si="666"/>
        <v>4922</v>
      </c>
      <c r="V1255" s="181" t="str">
        <f t="shared" si="666"/>
        <v>31000223</v>
      </c>
      <c r="W1255" s="360">
        <f t="shared" si="666"/>
        <v>0</v>
      </c>
      <c r="X1255" s="355">
        <f t="shared" si="666"/>
        <v>2.39</v>
      </c>
      <c r="Y1255" s="355">
        <f t="shared" si="666"/>
        <v>0</v>
      </c>
      <c r="Z1255" s="355">
        <f t="shared" si="666"/>
        <v>0</v>
      </c>
      <c r="AA1255" s="361">
        <f t="shared" si="666"/>
        <v>0</v>
      </c>
      <c r="AB1255" s="182"/>
    </row>
    <row r="1256" spans="1:28" s="75" customFormat="1">
      <c r="A1256" s="181" t="str">
        <f t="shared" si="629"/>
        <v>NMED</v>
      </c>
      <c r="B1256" s="366" t="str">
        <f t="shared" si="636"/>
        <v>35</v>
      </c>
      <c r="C1256" s="181" t="str">
        <f t="shared" si="630"/>
        <v>3504502</v>
      </c>
      <c r="D1256" s="181" t="str">
        <f>VLOOKUP(C1256,fips_xref!$A$5:$B$16,2,FALSE)</f>
        <v>San Juan_NonTribal</v>
      </c>
      <c r="E1256" s="181" t="str">
        <f t="shared" ref="E1256:AA1256" si="667">E616</f>
        <v>045</v>
      </c>
      <c r="F1256" s="181">
        <f t="shared" si="667"/>
        <v>3552</v>
      </c>
      <c r="G1256" s="181" t="str">
        <f t="shared" si="667"/>
        <v>RPNT</v>
      </c>
      <c r="H1256" s="181">
        <f t="shared" si="667"/>
        <v>7</v>
      </c>
      <c r="I1256" s="181" t="str">
        <f t="shared" si="667"/>
        <v>Haul Roads</v>
      </c>
      <c r="J1256" s="181">
        <f t="shared" si="667"/>
        <v>36.732500000000002</v>
      </c>
      <c r="K1256" s="181">
        <f t="shared" si="667"/>
        <v>-107.96166700000001</v>
      </c>
      <c r="L1256" s="181" t="str">
        <f t="shared" si="667"/>
        <v>Blanco Compressor C and D Station</v>
      </c>
      <c r="M1256" s="181"/>
      <c r="N1256" s="181">
        <f t="shared" si="667"/>
        <v>0</v>
      </c>
      <c r="O1256" s="181">
        <f t="shared" si="667"/>
        <v>0</v>
      </c>
      <c r="P1256" s="181">
        <f t="shared" si="667"/>
        <v>0</v>
      </c>
      <c r="Q1256" s="181">
        <f t="shared" si="667"/>
        <v>0</v>
      </c>
      <c r="R1256" s="181">
        <f t="shared" si="667"/>
        <v>0</v>
      </c>
      <c r="S1256" s="181">
        <f t="shared" si="667"/>
        <v>0</v>
      </c>
      <c r="T1256" s="181">
        <f t="shared" si="667"/>
        <v>1706.23999023438</v>
      </c>
      <c r="U1256" s="181" t="str">
        <f t="shared" si="667"/>
        <v>4922</v>
      </c>
      <c r="V1256" s="181" t="str">
        <f t="shared" si="667"/>
        <v>31088811</v>
      </c>
      <c r="W1256" s="360">
        <f t="shared" si="667"/>
        <v>0</v>
      </c>
      <c r="X1256" s="355">
        <f t="shared" si="667"/>
        <v>0</v>
      </c>
      <c r="Y1256" s="355">
        <f t="shared" si="667"/>
        <v>0</v>
      </c>
      <c r="Z1256" s="355">
        <f t="shared" si="667"/>
        <v>0</v>
      </c>
      <c r="AA1256" s="361">
        <f t="shared" si="667"/>
        <v>2.6</v>
      </c>
      <c r="AB1256" s="182"/>
    </row>
    <row r="1257" spans="1:28" s="75" customFormat="1">
      <c r="A1257" s="181" t="str">
        <f t="shared" si="629"/>
        <v>NMED</v>
      </c>
      <c r="B1257" s="366" t="str">
        <f t="shared" si="636"/>
        <v>35</v>
      </c>
      <c r="C1257" s="181" t="str">
        <f t="shared" si="630"/>
        <v>3503902</v>
      </c>
      <c r="D1257" s="181" t="str">
        <f>VLOOKUP(C1257,fips_xref!$A$5:$B$16,2,FALSE)</f>
        <v>Rio Arriba_NonTribal</v>
      </c>
      <c r="E1257" s="181" t="str">
        <f t="shared" ref="E1257:AA1257" si="668">E617</f>
        <v>039</v>
      </c>
      <c r="F1257" s="181">
        <f t="shared" si="668"/>
        <v>21709</v>
      </c>
      <c r="G1257" s="181" t="str">
        <f t="shared" si="668"/>
        <v>EQPT</v>
      </c>
      <c r="H1257" s="181">
        <f t="shared" si="668"/>
        <v>4</v>
      </c>
      <c r="I1257" s="181" t="str">
        <f t="shared" si="668"/>
        <v>Amine Reboiler</v>
      </c>
      <c r="J1257" s="181">
        <f t="shared" si="668"/>
        <v>36.816389000000001</v>
      </c>
      <c r="K1257" s="181">
        <f t="shared" si="668"/>
        <v>-107.205556</v>
      </c>
      <c r="L1257" s="181" t="str">
        <f t="shared" si="668"/>
        <v>Espinosa Canyon Amine Plant</v>
      </c>
      <c r="M1257" s="181"/>
      <c r="N1257" s="181">
        <f t="shared" si="668"/>
        <v>4.0538401603698704</v>
      </c>
      <c r="O1257" s="181">
        <f t="shared" si="668"/>
        <v>533.71002197265602</v>
      </c>
      <c r="P1257" s="181">
        <f t="shared" si="668"/>
        <v>3.50519990921021</v>
      </c>
      <c r="Q1257" s="181">
        <f t="shared" si="668"/>
        <v>0.27432000000000001</v>
      </c>
      <c r="R1257" s="181" t="str">
        <f t="shared" si="668"/>
        <v>Vertical</v>
      </c>
      <c r="S1257" s="181">
        <f t="shared" si="668"/>
        <v>0</v>
      </c>
      <c r="T1257" s="181">
        <f t="shared" si="668"/>
        <v>2119.86743164063</v>
      </c>
      <c r="U1257" s="181" t="str">
        <f t="shared" si="668"/>
        <v>1311</v>
      </c>
      <c r="V1257" s="181" t="str">
        <f t="shared" si="668"/>
        <v>31000305</v>
      </c>
      <c r="W1257" s="360">
        <f t="shared" si="668"/>
        <v>0</v>
      </c>
      <c r="X1257" s="355">
        <f t="shared" si="668"/>
        <v>0</v>
      </c>
      <c r="Y1257" s="355">
        <f t="shared" si="668"/>
        <v>0.01</v>
      </c>
      <c r="Z1257" s="355">
        <f t="shared" si="668"/>
        <v>0.01</v>
      </c>
      <c r="AA1257" s="361">
        <f t="shared" si="668"/>
        <v>1E-3</v>
      </c>
      <c r="AB1257" s="182"/>
    </row>
    <row r="1258" spans="1:28" s="75" customFormat="1" ht="26.4">
      <c r="A1258" s="181" t="str">
        <f t="shared" si="629"/>
        <v>NMED</v>
      </c>
      <c r="B1258" s="366" t="str">
        <f t="shared" si="636"/>
        <v>35</v>
      </c>
      <c r="C1258" s="181" t="str">
        <f t="shared" si="630"/>
        <v>3503902</v>
      </c>
      <c r="D1258" s="181" t="str">
        <f>VLOOKUP(C1258,fips_xref!$A$5:$B$16,2,FALSE)</f>
        <v>Rio Arriba_NonTribal</v>
      </c>
      <c r="E1258" s="181" t="str">
        <f t="shared" ref="E1258:AA1258" si="669">E618</f>
        <v>039</v>
      </c>
      <c r="F1258" s="181">
        <f t="shared" si="669"/>
        <v>21709</v>
      </c>
      <c r="G1258" s="181" t="str">
        <f t="shared" si="669"/>
        <v>EQPT</v>
      </c>
      <c r="H1258" s="181">
        <f t="shared" si="669"/>
        <v>5</v>
      </c>
      <c r="I1258" s="181" t="str">
        <f t="shared" si="669"/>
        <v>Glycol Regenerator Vent - vented to TO-101</v>
      </c>
      <c r="J1258" s="181">
        <f t="shared" si="669"/>
        <v>36.816389000000001</v>
      </c>
      <c r="K1258" s="181">
        <f t="shared" si="669"/>
        <v>-107.205556</v>
      </c>
      <c r="L1258" s="181" t="str">
        <f t="shared" si="669"/>
        <v>Espinosa Canyon Amine Plant</v>
      </c>
      <c r="M1258" s="181"/>
      <c r="N1258" s="181">
        <f t="shared" si="669"/>
        <v>3.6575999259948699</v>
      </c>
      <c r="O1258" s="181">
        <f t="shared" si="669"/>
        <v>333.14999389648398</v>
      </c>
      <c r="P1258" s="181">
        <f t="shared" si="669"/>
        <v>14.020799636840801</v>
      </c>
      <c r="Q1258" s="181">
        <f t="shared" si="669"/>
        <v>5.1816000000000001E-2</v>
      </c>
      <c r="R1258" s="181" t="str">
        <f t="shared" si="669"/>
        <v>Vertical</v>
      </c>
      <c r="S1258" s="181">
        <f t="shared" si="669"/>
        <v>0</v>
      </c>
      <c r="T1258" s="181">
        <f t="shared" si="669"/>
        <v>2119.86743164063</v>
      </c>
      <c r="U1258" s="181" t="str">
        <f t="shared" si="669"/>
        <v>1311</v>
      </c>
      <c r="V1258" s="181" t="str">
        <f t="shared" si="669"/>
        <v>31000301</v>
      </c>
      <c r="W1258" s="360">
        <f t="shared" si="669"/>
        <v>0</v>
      </c>
      <c r="X1258" s="355">
        <f t="shared" si="669"/>
        <v>0.02</v>
      </c>
      <c r="Y1258" s="355">
        <f t="shared" si="669"/>
        <v>0</v>
      </c>
      <c r="Z1258" s="355">
        <f t="shared" si="669"/>
        <v>0</v>
      </c>
      <c r="AA1258" s="361">
        <f t="shared" si="669"/>
        <v>0</v>
      </c>
      <c r="AB1258" s="182"/>
    </row>
    <row r="1259" spans="1:28" s="75" customFormat="1">
      <c r="A1259" s="181" t="str">
        <f t="shared" si="629"/>
        <v>NMED</v>
      </c>
      <c r="B1259" s="366" t="str">
        <f t="shared" si="636"/>
        <v>35</v>
      </c>
      <c r="C1259" s="181" t="str">
        <f t="shared" si="630"/>
        <v>3503902</v>
      </c>
      <c r="D1259" s="181" t="str">
        <f>VLOOKUP(C1259,fips_xref!$A$5:$B$16,2,FALSE)</f>
        <v>Rio Arriba_NonTribal</v>
      </c>
      <c r="E1259" s="181" t="str">
        <f t="shared" ref="E1259:AA1259" si="670">E619</f>
        <v>039</v>
      </c>
      <c r="F1259" s="181">
        <f t="shared" si="670"/>
        <v>21709</v>
      </c>
      <c r="G1259" s="181" t="str">
        <f t="shared" si="670"/>
        <v>EQPT</v>
      </c>
      <c r="H1259" s="181">
        <f t="shared" si="670"/>
        <v>6</v>
      </c>
      <c r="I1259" s="181" t="str">
        <f t="shared" si="670"/>
        <v>Glycol Regenerator Reboiler</v>
      </c>
      <c r="J1259" s="181">
        <f t="shared" si="670"/>
        <v>36.816389000000001</v>
      </c>
      <c r="K1259" s="181">
        <f t="shared" si="670"/>
        <v>-107.205556</v>
      </c>
      <c r="L1259" s="181" t="str">
        <f t="shared" si="670"/>
        <v>Espinosa Canyon Amine Plant</v>
      </c>
      <c r="M1259" s="181"/>
      <c r="N1259" s="181">
        <f t="shared" si="670"/>
        <v>5.4864001274108896</v>
      </c>
      <c r="O1259" s="181">
        <f t="shared" si="670"/>
        <v>533.71002197265602</v>
      </c>
      <c r="P1259" s="181">
        <f t="shared" si="670"/>
        <v>4.57200002670288</v>
      </c>
      <c r="Q1259" s="181">
        <f t="shared" si="670"/>
        <v>0.27432000000000001</v>
      </c>
      <c r="R1259" s="181" t="str">
        <f t="shared" si="670"/>
        <v>Vertical</v>
      </c>
      <c r="S1259" s="181">
        <f t="shared" si="670"/>
        <v>0</v>
      </c>
      <c r="T1259" s="181">
        <f t="shared" si="670"/>
        <v>2119.86743164063</v>
      </c>
      <c r="U1259" s="181" t="str">
        <f t="shared" si="670"/>
        <v>1311</v>
      </c>
      <c r="V1259" s="181" t="str">
        <f t="shared" si="670"/>
        <v>31000302</v>
      </c>
      <c r="W1259" s="360">
        <f t="shared" si="670"/>
        <v>0.32</v>
      </c>
      <c r="X1259" s="355">
        <f t="shared" si="670"/>
        <v>0.02</v>
      </c>
      <c r="Y1259" s="355">
        <f t="shared" si="670"/>
        <v>0.27</v>
      </c>
      <c r="Z1259" s="355">
        <f t="shared" si="670"/>
        <v>0.01</v>
      </c>
      <c r="AA1259" s="361">
        <f t="shared" si="670"/>
        <v>0.02</v>
      </c>
      <c r="AB1259" s="182"/>
    </row>
    <row r="1260" spans="1:28" s="75" customFormat="1">
      <c r="A1260" s="181" t="str">
        <f t="shared" si="629"/>
        <v>NMED</v>
      </c>
      <c r="B1260" s="366" t="str">
        <f t="shared" si="636"/>
        <v>35</v>
      </c>
      <c r="C1260" s="181" t="str">
        <f t="shared" si="630"/>
        <v>3503902</v>
      </c>
      <c r="D1260" s="181" t="str">
        <f>VLOOKUP(C1260,fips_xref!$A$5:$B$16,2,FALSE)</f>
        <v>Rio Arriba_NonTribal</v>
      </c>
      <c r="E1260" s="181" t="str">
        <f t="shared" ref="E1260:AA1260" si="671">E620</f>
        <v>039</v>
      </c>
      <c r="F1260" s="181">
        <f t="shared" si="671"/>
        <v>21709</v>
      </c>
      <c r="G1260" s="181" t="str">
        <f t="shared" si="671"/>
        <v>EQPT</v>
      </c>
      <c r="H1260" s="181">
        <f t="shared" si="671"/>
        <v>15</v>
      </c>
      <c r="I1260" s="181" t="str">
        <f t="shared" si="671"/>
        <v>Caterpillar Compressor Engine</v>
      </c>
      <c r="J1260" s="181">
        <f t="shared" si="671"/>
        <v>36.816389000000001</v>
      </c>
      <c r="K1260" s="181">
        <f t="shared" si="671"/>
        <v>-107.205556</v>
      </c>
      <c r="L1260" s="181" t="str">
        <f t="shared" si="671"/>
        <v>Espinosa Canyon Amine Plant</v>
      </c>
      <c r="M1260" s="181"/>
      <c r="N1260" s="181">
        <f t="shared" si="671"/>
        <v>13.7159996032715</v>
      </c>
      <c r="O1260" s="181">
        <f t="shared" si="671"/>
        <v>745.92999267578102</v>
      </c>
      <c r="P1260" s="181">
        <f t="shared" si="671"/>
        <v>52.4255981445313</v>
      </c>
      <c r="Q1260" s="181">
        <f t="shared" si="671"/>
        <v>0.25298399999999999</v>
      </c>
      <c r="R1260" s="181" t="str">
        <f t="shared" si="671"/>
        <v>Vertical</v>
      </c>
      <c r="S1260" s="181">
        <f t="shared" si="671"/>
        <v>0</v>
      </c>
      <c r="T1260" s="181">
        <f t="shared" si="671"/>
        <v>2119.86743164063</v>
      </c>
      <c r="U1260" s="181" t="str">
        <f t="shared" si="671"/>
        <v>1311</v>
      </c>
      <c r="V1260" s="181" t="str">
        <f t="shared" si="671"/>
        <v>20200254</v>
      </c>
      <c r="W1260" s="360">
        <f t="shared" si="671"/>
        <v>29.5</v>
      </c>
      <c r="X1260" s="355">
        <f t="shared" si="671"/>
        <v>4.3</v>
      </c>
      <c r="Y1260" s="355">
        <f t="shared" si="671"/>
        <v>17</v>
      </c>
      <c r="Z1260" s="355">
        <f t="shared" si="671"/>
        <v>0</v>
      </c>
      <c r="AA1260" s="361">
        <f t="shared" si="671"/>
        <v>3.0000000000000001E-3</v>
      </c>
      <c r="AB1260" s="182"/>
    </row>
    <row r="1261" spans="1:28" s="75" customFormat="1">
      <c r="A1261" s="181" t="str">
        <f t="shared" si="629"/>
        <v>NMED</v>
      </c>
      <c r="B1261" s="366" t="str">
        <f t="shared" si="636"/>
        <v>35</v>
      </c>
      <c r="C1261" s="181" t="str">
        <f t="shared" si="630"/>
        <v>3503902</v>
      </c>
      <c r="D1261" s="181" t="str">
        <f>VLOOKUP(C1261,fips_xref!$A$5:$B$16,2,FALSE)</f>
        <v>Rio Arriba_NonTribal</v>
      </c>
      <c r="E1261" s="181" t="str">
        <f t="shared" ref="E1261:AA1261" si="672">E621</f>
        <v>039</v>
      </c>
      <c r="F1261" s="181">
        <f t="shared" si="672"/>
        <v>21709</v>
      </c>
      <c r="G1261" s="181" t="str">
        <f t="shared" si="672"/>
        <v>EQPT</v>
      </c>
      <c r="H1261" s="181">
        <f t="shared" si="672"/>
        <v>16</v>
      </c>
      <c r="I1261" s="181" t="str">
        <f t="shared" si="672"/>
        <v>Caterpillar Compressor Engine</v>
      </c>
      <c r="J1261" s="181">
        <f t="shared" si="672"/>
        <v>36.816389000000001</v>
      </c>
      <c r="K1261" s="181">
        <f t="shared" si="672"/>
        <v>-107.205556</v>
      </c>
      <c r="L1261" s="181" t="str">
        <f t="shared" si="672"/>
        <v>Espinosa Canyon Amine Plant</v>
      </c>
      <c r="M1261" s="181"/>
      <c r="N1261" s="181">
        <f t="shared" si="672"/>
        <v>13.7159996032715</v>
      </c>
      <c r="O1261" s="181">
        <f t="shared" si="672"/>
        <v>745.92999267578102</v>
      </c>
      <c r="P1261" s="181">
        <f t="shared" si="672"/>
        <v>52.4255981445313</v>
      </c>
      <c r="Q1261" s="181">
        <f t="shared" si="672"/>
        <v>0.25298399999999999</v>
      </c>
      <c r="R1261" s="181" t="str">
        <f t="shared" si="672"/>
        <v>Vertical</v>
      </c>
      <c r="S1261" s="181">
        <f t="shared" si="672"/>
        <v>0</v>
      </c>
      <c r="T1261" s="181">
        <f t="shared" si="672"/>
        <v>2119.86743164063</v>
      </c>
      <c r="U1261" s="181" t="str">
        <f t="shared" si="672"/>
        <v>1311</v>
      </c>
      <c r="V1261" s="181" t="str">
        <f t="shared" si="672"/>
        <v>20200254</v>
      </c>
      <c r="W1261" s="360">
        <f t="shared" si="672"/>
        <v>29.7</v>
      </c>
      <c r="X1261" s="355">
        <f t="shared" si="672"/>
        <v>4.3</v>
      </c>
      <c r="Y1261" s="355">
        <f t="shared" si="672"/>
        <v>17.100000000000001</v>
      </c>
      <c r="Z1261" s="355">
        <f t="shared" si="672"/>
        <v>0</v>
      </c>
      <c r="AA1261" s="361">
        <f t="shared" si="672"/>
        <v>3.0000000000000001E-3</v>
      </c>
      <c r="AB1261" s="182"/>
    </row>
    <row r="1262" spans="1:28" s="75" customFormat="1">
      <c r="A1262" s="181" t="str">
        <f t="shared" si="629"/>
        <v>NMED</v>
      </c>
      <c r="B1262" s="366" t="str">
        <f t="shared" ref="B1262:B1264" si="673">LEFT(C1262,2)</f>
        <v>35</v>
      </c>
      <c r="C1262" s="181" t="str">
        <f t="shared" si="630"/>
        <v>3503902</v>
      </c>
      <c r="D1262" s="181" t="str">
        <f>VLOOKUP(C1262,fips_xref!$A$5:$B$16,2,FALSE)</f>
        <v>Rio Arriba_NonTribal</v>
      </c>
      <c r="E1262" s="181" t="str">
        <f t="shared" ref="E1262:AA1262" si="674">E622</f>
        <v>039</v>
      </c>
      <c r="F1262" s="181">
        <f t="shared" si="674"/>
        <v>21709</v>
      </c>
      <c r="G1262" s="181" t="str">
        <f t="shared" si="674"/>
        <v>EQPT</v>
      </c>
      <c r="H1262" s="181">
        <f t="shared" si="674"/>
        <v>20</v>
      </c>
      <c r="I1262" s="181" t="str">
        <f t="shared" si="674"/>
        <v>Acid Gas Thermal Oxidizer</v>
      </c>
      <c r="J1262" s="181">
        <f t="shared" si="674"/>
        <v>36.816389000000001</v>
      </c>
      <c r="K1262" s="181">
        <f t="shared" si="674"/>
        <v>-107.205556</v>
      </c>
      <c r="L1262" s="181" t="str">
        <f t="shared" si="674"/>
        <v>Espinosa Canyon Amine Plant</v>
      </c>
      <c r="M1262" s="181"/>
      <c r="N1262" s="181">
        <f t="shared" si="674"/>
        <v>22.860000610351602</v>
      </c>
      <c r="O1262" s="181">
        <f t="shared" si="674"/>
        <v>1144.26000976563</v>
      </c>
      <c r="P1262" s="181">
        <f t="shared" si="674"/>
        <v>3.0480000972747798</v>
      </c>
      <c r="Q1262" s="181">
        <f t="shared" si="674"/>
        <v>0.661416</v>
      </c>
      <c r="R1262" s="181" t="str">
        <f t="shared" si="674"/>
        <v>Vertical</v>
      </c>
      <c r="S1262" s="181">
        <f t="shared" si="674"/>
        <v>0</v>
      </c>
      <c r="T1262" s="181">
        <f t="shared" si="674"/>
        <v>2119.86743164063</v>
      </c>
      <c r="U1262" s="181" t="str">
        <f t="shared" si="674"/>
        <v>1311</v>
      </c>
      <c r="V1262" s="181" t="str">
        <f t="shared" si="674"/>
        <v>31000305</v>
      </c>
      <c r="W1262" s="360">
        <f t="shared" si="674"/>
        <v>0.02</v>
      </c>
      <c r="X1262" s="355">
        <f t="shared" si="674"/>
        <v>0.01</v>
      </c>
      <c r="Y1262" s="355">
        <f t="shared" si="674"/>
        <v>0.01</v>
      </c>
      <c r="Z1262" s="355">
        <f t="shared" si="674"/>
        <v>0.45</v>
      </c>
      <c r="AA1262" s="361">
        <f t="shared" si="674"/>
        <v>0</v>
      </c>
      <c r="AB1262" s="182"/>
    </row>
    <row r="1263" spans="1:28" s="75" customFormat="1">
      <c r="A1263" s="181" t="str">
        <f t="shared" si="629"/>
        <v>NMED</v>
      </c>
      <c r="B1263" s="366" t="str">
        <f t="shared" si="673"/>
        <v>35</v>
      </c>
      <c r="C1263" s="181" t="str">
        <f t="shared" si="630"/>
        <v>3503902</v>
      </c>
      <c r="D1263" s="181" t="str">
        <f>VLOOKUP(C1263,fips_xref!$A$5:$B$16,2,FALSE)</f>
        <v>Rio Arriba_NonTribal</v>
      </c>
      <c r="E1263" s="181" t="str">
        <f t="shared" ref="E1263:AA1263" si="675">E623</f>
        <v>039</v>
      </c>
      <c r="F1263" s="181">
        <f t="shared" si="675"/>
        <v>21709</v>
      </c>
      <c r="G1263" s="181" t="str">
        <f t="shared" si="675"/>
        <v>EQPT</v>
      </c>
      <c r="H1263" s="181">
        <f t="shared" si="675"/>
        <v>31</v>
      </c>
      <c r="I1263" s="181" t="str">
        <f t="shared" si="675"/>
        <v>Caterpillar Compressor Engine</v>
      </c>
      <c r="J1263" s="181">
        <f t="shared" si="675"/>
        <v>36.816389000000001</v>
      </c>
      <c r="K1263" s="181">
        <f t="shared" si="675"/>
        <v>-107.205556</v>
      </c>
      <c r="L1263" s="181" t="str">
        <f t="shared" si="675"/>
        <v>Espinosa Canyon Amine Plant</v>
      </c>
      <c r="M1263" s="181"/>
      <c r="N1263" s="181">
        <f t="shared" si="675"/>
        <v>13.7159996032715</v>
      </c>
      <c r="O1263" s="181">
        <f t="shared" si="675"/>
        <v>745.92999267578102</v>
      </c>
      <c r="P1263" s="181">
        <f t="shared" si="675"/>
        <v>52.4255981445313</v>
      </c>
      <c r="Q1263" s="181">
        <f t="shared" si="675"/>
        <v>0.25298399999999999</v>
      </c>
      <c r="R1263" s="181" t="str">
        <f t="shared" si="675"/>
        <v>Vertical</v>
      </c>
      <c r="S1263" s="181">
        <f t="shared" si="675"/>
        <v>0</v>
      </c>
      <c r="T1263" s="181">
        <f t="shared" si="675"/>
        <v>2119.86743164063</v>
      </c>
      <c r="U1263" s="181" t="str">
        <f t="shared" si="675"/>
        <v>1311</v>
      </c>
      <c r="V1263" s="181" t="str">
        <f t="shared" si="675"/>
        <v>20200254</v>
      </c>
      <c r="W1263" s="360">
        <f t="shared" si="675"/>
        <v>29.7</v>
      </c>
      <c r="X1263" s="355">
        <f t="shared" si="675"/>
        <v>4.3</v>
      </c>
      <c r="Y1263" s="355">
        <f t="shared" si="675"/>
        <v>17.100000000000001</v>
      </c>
      <c r="Z1263" s="355">
        <f t="shared" si="675"/>
        <v>0</v>
      </c>
      <c r="AA1263" s="361">
        <f t="shared" si="675"/>
        <v>3.0000000000000001E-3</v>
      </c>
      <c r="AB1263" s="182"/>
    </row>
    <row r="1264" spans="1:28" s="75" customFormat="1">
      <c r="A1264" s="181" t="str">
        <f t="shared" si="629"/>
        <v>NMED</v>
      </c>
      <c r="B1264" s="366" t="str">
        <f t="shared" si="673"/>
        <v>35</v>
      </c>
      <c r="C1264" s="181" t="str">
        <f t="shared" si="630"/>
        <v>3503902</v>
      </c>
      <c r="D1264" s="181" t="str">
        <f>VLOOKUP(C1264,fips_xref!$A$5:$B$16,2,FALSE)</f>
        <v>Rio Arriba_NonTribal</v>
      </c>
      <c r="E1264" s="181" t="str">
        <f t="shared" ref="E1264:AA1264" si="676">E624</f>
        <v>039</v>
      </c>
      <c r="F1264" s="181">
        <f t="shared" si="676"/>
        <v>21709</v>
      </c>
      <c r="G1264" s="181" t="str">
        <f t="shared" si="676"/>
        <v>RPNT</v>
      </c>
      <c r="H1264" s="181">
        <f t="shared" si="676"/>
        <v>1</v>
      </c>
      <c r="I1264" s="181" t="str">
        <f t="shared" si="676"/>
        <v>Fugitives</v>
      </c>
      <c r="J1264" s="181">
        <f t="shared" si="676"/>
        <v>36.816389000000001</v>
      </c>
      <c r="K1264" s="181">
        <f t="shared" si="676"/>
        <v>-107.205556</v>
      </c>
      <c r="L1264" s="181" t="str">
        <f t="shared" si="676"/>
        <v>Espinosa Canyon Amine Plant</v>
      </c>
      <c r="M1264" s="181"/>
      <c r="N1264" s="181">
        <f t="shared" si="676"/>
        <v>0</v>
      </c>
      <c r="O1264" s="181">
        <f t="shared" si="676"/>
        <v>0</v>
      </c>
      <c r="P1264" s="181">
        <f t="shared" si="676"/>
        <v>0</v>
      </c>
      <c r="Q1264" s="181">
        <f t="shared" si="676"/>
        <v>0</v>
      </c>
      <c r="R1264" s="181">
        <f t="shared" si="676"/>
        <v>0</v>
      </c>
      <c r="S1264" s="181">
        <f t="shared" si="676"/>
        <v>0</v>
      </c>
      <c r="T1264" s="181">
        <f t="shared" si="676"/>
        <v>2119.86743164063</v>
      </c>
      <c r="U1264" s="181" t="str">
        <f t="shared" si="676"/>
        <v>1311</v>
      </c>
      <c r="V1264" s="181" t="str">
        <f t="shared" si="676"/>
        <v>31088811</v>
      </c>
      <c r="W1264" s="360">
        <f t="shared" si="676"/>
        <v>0</v>
      </c>
      <c r="X1264" s="355">
        <f t="shared" si="676"/>
        <v>4.8</v>
      </c>
      <c r="Y1264" s="355">
        <f t="shared" si="676"/>
        <v>0</v>
      </c>
      <c r="Z1264" s="355">
        <f t="shared" si="676"/>
        <v>0</v>
      </c>
      <c r="AA1264" s="361">
        <f t="shared" si="676"/>
        <v>0</v>
      </c>
      <c r="AB1264" s="182"/>
    </row>
    <row r="1265" spans="1:28" s="75" customFormat="1">
      <c r="A1265" s="181" t="str">
        <f t="shared" si="629"/>
        <v>NMED</v>
      </c>
      <c r="B1265" s="366" t="str">
        <f t="shared" ref="B1265:B1279" si="677">LEFT(C1265,2)</f>
        <v>35</v>
      </c>
      <c r="C1265" s="181" t="str">
        <f t="shared" si="630"/>
        <v>3504502</v>
      </c>
      <c r="D1265" s="181" t="str">
        <f>VLOOKUP(C1265,fips_xref!$A$5:$B$16,2,FALSE)</f>
        <v>San Juan_NonTribal</v>
      </c>
      <c r="E1265" s="181" t="str">
        <f t="shared" ref="E1265:AA1265" si="678">E625</f>
        <v>045</v>
      </c>
      <c r="F1265" s="181">
        <f t="shared" si="678"/>
        <v>1277</v>
      </c>
      <c r="G1265" s="181" t="str">
        <f t="shared" si="678"/>
        <v>EQPT</v>
      </c>
      <c r="H1265" s="181">
        <f t="shared" si="678"/>
        <v>1</v>
      </c>
      <c r="I1265" s="181" t="str">
        <f t="shared" si="678"/>
        <v>CompressorEngines</v>
      </c>
      <c r="J1265" s="181">
        <f t="shared" si="678"/>
        <v>36.735501999999997</v>
      </c>
      <c r="K1265" s="181">
        <f t="shared" si="678"/>
        <v>-107.943228</v>
      </c>
      <c r="L1265" s="181" t="str">
        <f t="shared" si="678"/>
        <v>Milagro Cogeneration and Gas Plant</v>
      </c>
      <c r="M1265" s="181"/>
      <c r="N1265" s="181" t="str">
        <f t="shared" si="678"/>
        <v/>
      </c>
      <c r="O1265" s="181" t="str">
        <f t="shared" si="678"/>
        <v/>
      </c>
      <c r="P1265" s="181" t="str">
        <f t="shared" si="678"/>
        <v/>
      </c>
      <c r="Q1265" s="181" t="str">
        <f t="shared" si="678"/>
        <v/>
      </c>
      <c r="R1265" s="181" t="str">
        <f t="shared" si="678"/>
        <v/>
      </c>
      <c r="S1265" s="181" t="str">
        <f t="shared" si="678"/>
        <v/>
      </c>
      <c r="T1265" s="181" t="str">
        <f t="shared" si="678"/>
        <v/>
      </c>
      <c r="U1265" s="181">
        <f t="shared" si="678"/>
        <v>1311</v>
      </c>
      <c r="V1265" s="181" t="str">
        <f t="shared" si="678"/>
        <v>20200202</v>
      </c>
      <c r="W1265" s="360">
        <f t="shared" si="678"/>
        <v>53.9</v>
      </c>
      <c r="X1265" s="355">
        <f t="shared" si="678"/>
        <v>1.1000000000000001</v>
      </c>
      <c r="Y1265" s="355">
        <f t="shared" si="678"/>
        <v>47.1</v>
      </c>
      <c r="Z1265" s="355">
        <f t="shared" si="678"/>
        <v>0.4</v>
      </c>
      <c r="AA1265" s="361">
        <f t="shared" si="678"/>
        <v>2.1</v>
      </c>
      <c r="AB1265" s="182"/>
    </row>
    <row r="1266" spans="1:28" s="75" customFormat="1">
      <c r="A1266" s="181" t="str">
        <f t="shared" si="629"/>
        <v>NMED</v>
      </c>
      <c r="B1266" s="366" t="str">
        <f t="shared" si="677"/>
        <v>35</v>
      </c>
      <c r="C1266" s="181" t="str">
        <f t="shared" si="630"/>
        <v>3504502</v>
      </c>
      <c r="D1266" s="181" t="str">
        <f>VLOOKUP(C1266,fips_xref!$A$5:$B$16,2,FALSE)</f>
        <v>San Juan_NonTribal</v>
      </c>
      <c r="E1266" s="181" t="str">
        <f t="shared" ref="E1266:AA1266" si="679">E626</f>
        <v>045</v>
      </c>
      <c r="F1266" s="181">
        <f t="shared" si="679"/>
        <v>1277</v>
      </c>
      <c r="G1266" s="181" t="str">
        <f t="shared" si="679"/>
        <v>EQPT</v>
      </c>
      <c r="H1266" s="181">
        <f t="shared" si="679"/>
        <v>2</v>
      </c>
      <c r="I1266" s="181" t="str">
        <f t="shared" si="679"/>
        <v>CompressorEngines</v>
      </c>
      <c r="J1266" s="181">
        <f t="shared" si="679"/>
        <v>36.735501999999997</v>
      </c>
      <c r="K1266" s="181">
        <f t="shared" si="679"/>
        <v>-107.943228</v>
      </c>
      <c r="L1266" s="181" t="str">
        <f t="shared" si="679"/>
        <v>Milagro Cogeneration and Gas Plant</v>
      </c>
      <c r="M1266" s="181"/>
      <c r="N1266" s="181" t="str">
        <f t="shared" si="679"/>
        <v/>
      </c>
      <c r="O1266" s="181" t="str">
        <f t="shared" si="679"/>
        <v/>
      </c>
      <c r="P1266" s="181" t="str">
        <f t="shared" si="679"/>
        <v/>
      </c>
      <c r="Q1266" s="181" t="str">
        <f t="shared" si="679"/>
        <v/>
      </c>
      <c r="R1266" s="181" t="str">
        <f t="shared" si="679"/>
        <v/>
      </c>
      <c r="S1266" s="181" t="str">
        <f t="shared" si="679"/>
        <v/>
      </c>
      <c r="T1266" s="181" t="str">
        <f t="shared" si="679"/>
        <v/>
      </c>
      <c r="U1266" s="181">
        <f t="shared" si="679"/>
        <v>1311</v>
      </c>
      <c r="V1266" s="181" t="str">
        <f t="shared" si="679"/>
        <v>20200202</v>
      </c>
      <c r="W1266" s="360">
        <f t="shared" si="679"/>
        <v>2.2000000000000002</v>
      </c>
      <c r="X1266" s="355">
        <f t="shared" si="679"/>
        <v>0</v>
      </c>
      <c r="Y1266" s="355">
        <f t="shared" si="679"/>
        <v>2</v>
      </c>
      <c r="Z1266" s="355">
        <f t="shared" si="679"/>
        <v>0</v>
      </c>
      <c r="AA1266" s="361">
        <f t="shared" si="679"/>
        <v>0.1</v>
      </c>
      <c r="AB1266" s="182"/>
    </row>
    <row r="1267" spans="1:28" s="75" customFormat="1">
      <c r="A1267" s="181" t="str">
        <f t="shared" si="629"/>
        <v>NMED</v>
      </c>
      <c r="B1267" s="366" t="str">
        <f t="shared" si="677"/>
        <v>35</v>
      </c>
      <c r="C1267" s="181" t="str">
        <f t="shared" si="630"/>
        <v>3504502</v>
      </c>
      <c r="D1267" s="181" t="str">
        <f>VLOOKUP(C1267,fips_xref!$A$5:$B$16,2,FALSE)</f>
        <v>San Juan_NonTribal</v>
      </c>
      <c r="E1267" s="181" t="str">
        <f t="shared" ref="E1267:AA1267" si="680">E627</f>
        <v>045</v>
      </c>
      <c r="F1267" s="181">
        <f t="shared" si="680"/>
        <v>1277</v>
      </c>
      <c r="G1267" s="181" t="str">
        <f t="shared" si="680"/>
        <v>EQPT</v>
      </c>
      <c r="H1267" s="181">
        <f t="shared" si="680"/>
        <v>10</v>
      </c>
      <c r="I1267" s="181" t="str">
        <f t="shared" si="680"/>
        <v>CompressorEngines</v>
      </c>
      <c r="J1267" s="181">
        <f t="shared" si="680"/>
        <v>36.735501999999997</v>
      </c>
      <c r="K1267" s="181">
        <f t="shared" si="680"/>
        <v>-107.943228</v>
      </c>
      <c r="L1267" s="181" t="str">
        <f t="shared" si="680"/>
        <v>Milagro Cogeneration and Gas Plant</v>
      </c>
      <c r="M1267" s="181"/>
      <c r="N1267" s="181" t="str">
        <f t="shared" si="680"/>
        <v/>
      </c>
      <c r="O1267" s="181" t="str">
        <f t="shared" si="680"/>
        <v/>
      </c>
      <c r="P1267" s="181" t="str">
        <f t="shared" si="680"/>
        <v/>
      </c>
      <c r="Q1267" s="181" t="str">
        <f t="shared" si="680"/>
        <v/>
      </c>
      <c r="R1267" s="181" t="str">
        <f t="shared" si="680"/>
        <v/>
      </c>
      <c r="S1267" s="181" t="str">
        <f t="shared" si="680"/>
        <v/>
      </c>
      <c r="T1267" s="181" t="str">
        <f t="shared" si="680"/>
        <v/>
      </c>
      <c r="U1267" s="181">
        <f t="shared" si="680"/>
        <v>1311</v>
      </c>
      <c r="V1267" s="181" t="str">
        <f t="shared" si="680"/>
        <v>20200202</v>
      </c>
      <c r="W1267" s="360">
        <f t="shared" si="680"/>
        <v>21.1</v>
      </c>
      <c r="X1267" s="355">
        <f t="shared" si="680"/>
        <v>1.5</v>
      </c>
      <c r="Y1267" s="355">
        <f t="shared" si="680"/>
        <v>34.700000000000003</v>
      </c>
      <c r="Z1267" s="355">
        <f t="shared" si="680"/>
        <v>2.2000000000000002</v>
      </c>
      <c r="AA1267" s="361">
        <f t="shared" si="680"/>
        <v>7.5</v>
      </c>
      <c r="AB1267" s="182"/>
    </row>
    <row r="1268" spans="1:28" s="75" customFormat="1">
      <c r="A1268" s="181" t="str">
        <f t="shared" si="629"/>
        <v>NMED</v>
      </c>
      <c r="B1268" s="366" t="str">
        <f t="shared" si="677"/>
        <v>35</v>
      </c>
      <c r="C1268" s="181" t="str">
        <f t="shared" si="630"/>
        <v>3504502</v>
      </c>
      <c r="D1268" s="181" t="str">
        <f>VLOOKUP(C1268,fips_xref!$A$5:$B$16,2,FALSE)</f>
        <v>San Juan_NonTribal</v>
      </c>
      <c r="E1268" s="181" t="str">
        <f t="shared" ref="E1268:AA1268" si="681">E628</f>
        <v>045</v>
      </c>
      <c r="F1268" s="181">
        <f t="shared" si="681"/>
        <v>1277</v>
      </c>
      <c r="G1268" s="181" t="str">
        <f t="shared" si="681"/>
        <v>EQPT</v>
      </c>
      <c r="H1268" s="181">
        <f t="shared" si="681"/>
        <v>11</v>
      </c>
      <c r="I1268" s="181" t="str">
        <f t="shared" si="681"/>
        <v>CompressorEngines</v>
      </c>
      <c r="J1268" s="181">
        <f t="shared" si="681"/>
        <v>36.735501999999997</v>
      </c>
      <c r="K1268" s="181">
        <f t="shared" si="681"/>
        <v>-107.943228</v>
      </c>
      <c r="L1268" s="181" t="str">
        <f t="shared" si="681"/>
        <v>Milagro Cogeneration and Gas Plant</v>
      </c>
      <c r="M1268" s="181"/>
      <c r="N1268" s="181" t="str">
        <f t="shared" si="681"/>
        <v/>
      </c>
      <c r="O1268" s="181" t="str">
        <f t="shared" si="681"/>
        <v/>
      </c>
      <c r="P1268" s="181" t="str">
        <f t="shared" si="681"/>
        <v/>
      </c>
      <c r="Q1268" s="181" t="str">
        <f t="shared" si="681"/>
        <v/>
      </c>
      <c r="R1268" s="181" t="str">
        <f t="shared" si="681"/>
        <v/>
      </c>
      <c r="S1268" s="181" t="str">
        <f t="shared" si="681"/>
        <v/>
      </c>
      <c r="T1268" s="181" t="str">
        <f t="shared" si="681"/>
        <v/>
      </c>
      <c r="U1268" s="181">
        <f t="shared" si="681"/>
        <v>1311</v>
      </c>
      <c r="V1268" s="181" t="str">
        <f t="shared" si="681"/>
        <v>20200202</v>
      </c>
      <c r="W1268" s="360">
        <f t="shared" si="681"/>
        <v>43</v>
      </c>
      <c r="X1268" s="355">
        <f t="shared" si="681"/>
        <v>3.1</v>
      </c>
      <c r="Y1268" s="355">
        <f t="shared" si="681"/>
        <v>70.599999999999994</v>
      </c>
      <c r="Z1268" s="355">
        <f t="shared" si="681"/>
        <v>4.4000000000000004</v>
      </c>
      <c r="AA1268" s="361">
        <f t="shared" si="681"/>
        <v>15.4</v>
      </c>
      <c r="AB1268" s="182"/>
    </row>
    <row r="1269" spans="1:28" s="75" customFormat="1">
      <c r="A1269" s="181" t="str">
        <f t="shared" si="629"/>
        <v>NMED</v>
      </c>
      <c r="B1269" s="366" t="str">
        <f t="shared" si="677"/>
        <v>35</v>
      </c>
      <c r="C1269" s="181" t="str">
        <f t="shared" si="630"/>
        <v>3504502</v>
      </c>
      <c r="D1269" s="181" t="str">
        <f>VLOOKUP(C1269,fips_xref!$A$5:$B$16,2,FALSE)</f>
        <v>San Juan_NonTribal</v>
      </c>
      <c r="E1269" s="181" t="str">
        <f t="shared" ref="E1269:AA1269" si="682">E629</f>
        <v>045</v>
      </c>
      <c r="F1269" s="181">
        <f t="shared" si="682"/>
        <v>1277</v>
      </c>
      <c r="G1269" s="181" t="str">
        <f t="shared" si="682"/>
        <v>EQPT</v>
      </c>
      <c r="H1269" s="181">
        <f t="shared" si="682"/>
        <v>12</v>
      </c>
      <c r="I1269" s="181" t="str">
        <f t="shared" si="682"/>
        <v>TEG Reboiler Burner - Train 1</v>
      </c>
      <c r="J1269" s="181">
        <f t="shared" si="682"/>
        <v>36.735501999999997</v>
      </c>
      <c r="K1269" s="181">
        <f t="shared" si="682"/>
        <v>-107.943228</v>
      </c>
      <c r="L1269" s="181" t="str">
        <f t="shared" si="682"/>
        <v>Milagro Cogeneration and Gas Plant</v>
      </c>
      <c r="M1269" s="181"/>
      <c r="N1269" s="181">
        <f t="shared" si="682"/>
        <v>9.1440000534057599</v>
      </c>
      <c r="O1269" s="181">
        <f t="shared" si="682"/>
        <v>616.47998046875</v>
      </c>
      <c r="P1269" s="181">
        <f t="shared" si="682"/>
        <v>2.7432000637054399</v>
      </c>
      <c r="Q1269" s="181">
        <f t="shared" si="682"/>
        <v>0.4572</v>
      </c>
      <c r="R1269" s="181" t="str">
        <f t="shared" si="682"/>
        <v>Vertical</v>
      </c>
      <c r="S1269" s="181">
        <f t="shared" si="682"/>
        <v>0</v>
      </c>
      <c r="T1269" s="181">
        <f t="shared" si="682"/>
        <v>1727.40197753906</v>
      </c>
      <c r="U1269" s="181" t="str">
        <f t="shared" si="682"/>
        <v>4911</v>
      </c>
      <c r="V1269" s="181" t="str">
        <f t="shared" si="682"/>
        <v>31000302</v>
      </c>
      <c r="W1269" s="360">
        <f t="shared" si="682"/>
        <v>0.1</v>
      </c>
      <c r="X1269" s="355">
        <f t="shared" si="682"/>
        <v>0</v>
      </c>
      <c r="Y1269" s="355">
        <f t="shared" si="682"/>
        <v>0.1</v>
      </c>
      <c r="Z1269" s="355">
        <f t="shared" si="682"/>
        <v>0</v>
      </c>
      <c r="AA1269" s="361">
        <f t="shared" si="682"/>
        <v>0</v>
      </c>
      <c r="AB1269" s="182"/>
    </row>
    <row r="1270" spans="1:28" s="75" customFormat="1">
      <c r="A1270" s="181" t="str">
        <f t="shared" si="629"/>
        <v>NMED</v>
      </c>
      <c r="B1270" s="366" t="str">
        <f t="shared" si="677"/>
        <v>35</v>
      </c>
      <c r="C1270" s="181" t="str">
        <f t="shared" si="630"/>
        <v>3504502</v>
      </c>
      <c r="D1270" s="181" t="str">
        <f>VLOOKUP(C1270,fips_xref!$A$5:$B$16,2,FALSE)</f>
        <v>San Juan_NonTribal</v>
      </c>
      <c r="E1270" s="181" t="str">
        <f t="shared" ref="E1270:AA1270" si="683">E630</f>
        <v>045</v>
      </c>
      <c r="F1270" s="181">
        <f t="shared" si="683"/>
        <v>1277</v>
      </c>
      <c r="G1270" s="181" t="str">
        <f t="shared" si="683"/>
        <v>EQPT</v>
      </c>
      <c r="H1270" s="181">
        <f t="shared" si="683"/>
        <v>14</v>
      </c>
      <c r="I1270" s="181" t="str">
        <f t="shared" si="683"/>
        <v>TEG Reboiler Burner - Train 2</v>
      </c>
      <c r="J1270" s="181">
        <f t="shared" si="683"/>
        <v>36.735501999999997</v>
      </c>
      <c r="K1270" s="181">
        <f t="shared" si="683"/>
        <v>-107.943228</v>
      </c>
      <c r="L1270" s="181" t="str">
        <f t="shared" si="683"/>
        <v>Milagro Cogeneration and Gas Plant</v>
      </c>
      <c r="M1270" s="181"/>
      <c r="N1270" s="181">
        <f t="shared" si="683"/>
        <v>9.1440000534057599</v>
      </c>
      <c r="O1270" s="181">
        <f t="shared" si="683"/>
        <v>616.47998046875</v>
      </c>
      <c r="P1270" s="181">
        <f t="shared" si="683"/>
        <v>2.7432000637054399</v>
      </c>
      <c r="Q1270" s="181">
        <f t="shared" si="683"/>
        <v>0.4572</v>
      </c>
      <c r="R1270" s="181" t="str">
        <f t="shared" si="683"/>
        <v>Vertical</v>
      </c>
      <c r="S1270" s="181">
        <f t="shared" si="683"/>
        <v>0</v>
      </c>
      <c r="T1270" s="181">
        <f t="shared" si="683"/>
        <v>1727.40197753906</v>
      </c>
      <c r="U1270" s="181" t="str">
        <f t="shared" si="683"/>
        <v>4911</v>
      </c>
      <c r="V1270" s="181" t="str">
        <f t="shared" si="683"/>
        <v>31000302</v>
      </c>
      <c r="W1270" s="360">
        <f t="shared" si="683"/>
        <v>0.4</v>
      </c>
      <c r="X1270" s="355">
        <f t="shared" si="683"/>
        <v>0.1</v>
      </c>
      <c r="Y1270" s="355">
        <f t="shared" si="683"/>
        <v>0.4</v>
      </c>
      <c r="Z1270" s="355">
        <f t="shared" si="683"/>
        <v>0</v>
      </c>
      <c r="AA1270" s="361">
        <f t="shared" si="683"/>
        <v>0.1</v>
      </c>
      <c r="AB1270" s="182"/>
    </row>
    <row r="1271" spans="1:28" s="75" customFormat="1" ht="26.4">
      <c r="A1271" s="181" t="str">
        <f t="shared" si="629"/>
        <v>NMED</v>
      </c>
      <c r="B1271" s="366" t="str">
        <f t="shared" si="677"/>
        <v>35</v>
      </c>
      <c r="C1271" s="181" t="str">
        <f t="shared" si="630"/>
        <v>3504502</v>
      </c>
      <c r="D1271" s="181" t="str">
        <f>VLOOKUP(C1271,fips_xref!$A$5:$B$16,2,FALSE)</f>
        <v>San Juan_NonTribal</v>
      </c>
      <c r="E1271" s="181" t="str">
        <f t="shared" ref="E1271:AA1271" si="684">E631</f>
        <v>045</v>
      </c>
      <c r="F1271" s="181">
        <f t="shared" si="684"/>
        <v>1277</v>
      </c>
      <c r="G1271" s="181" t="str">
        <f t="shared" si="684"/>
        <v>EQPT</v>
      </c>
      <c r="H1271" s="181">
        <f t="shared" si="684"/>
        <v>15</v>
      </c>
      <c r="I1271" s="181" t="str">
        <f t="shared" si="684"/>
        <v>TEG Regenerator Still Vent/Flash Tank Train 2</v>
      </c>
      <c r="J1271" s="181">
        <f t="shared" si="684"/>
        <v>36.735501999999997</v>
      </c>
      <c r="K1271" s="181">
        <f t="shared" si="684"/>
        <v>-107.943228</v>
      </c>
      <c r="L1271" s="181" t="str">
        <f t="shared" si="684"/>
        <v>Milagro Cogeneration and Gas Plant</v>
      </c>
      <c r="M1271" s="181"/>
      <c r="N1271" s="181">
        <f t="shared" si="684"/>
        <v>14.020799636840801</v>
      </c>
      <c r="O1271" s="181">
        <f t="shared" si="684"/>
        <v>449.82000732421898</v>
      </c>
      <c r="P1271" s="181">
        <f t="shared" si="684"/>
        <v>12.1005601882935</v>
      </c>
      <c r="Q1271" s="181">
        <f t="shared" si="684"/>
        <v>1.524</v>
      </c>
      <c r="R1271" s="181" t="str">
        <f t="shared" si="684"/>
        <v>Vertical</v>
      </c>
      <c r="S1271" s="181">
        <f t="shared" si="684"/>
        <v>0</v>
      </c>
      <c r="T1271" s="181">
        <f t="shared" si="684"/>
        <v>1727.40197753906</v>
      </c>
      <c r="U1271" s="181" t="str">
        <f t="shared" si="684"/>
        <v>4911</v>
      </c>
      <c r="V1271" s="181" t="str">
        <f t="shared" si="684"/>
        <v>31000301</v>
      </c>
      <c r="W1271" s="360">
        <f t="shared" si="684"/>
        <v>0</v>
      </c>
      <c r="X1271" s="355">
        <f t="shared" si="684"/>
        <v>0.3</v>
      </c>
      <c r="Y1271" s="355">
        <f t="shared" si="684"/>
        <v>0</v>
      </c>
      <c r="Z1271" s="355">
        <f t="shared" si="684"/>
        <v>0</v>
      </c>
      <c r="AA1271" s="361">
        <f t="shared" si="684"/>
        <v>0</v>
      </c>
      <c r="AB1271" s="182"/>
    </row>
    <row r="1272" spans="1:28" s="75" customFormat="1">
      <c r="A1272" s="181" t="str">
        <f t="shared" si="629"/>
        <v>NMED</v>
      </c>
      <c r="B1272" s="366" t="str">
        <f t="shared" si="677"/>
        <v>35</v>
      </c>
      <c r="C1272" s="181" t="str">
        <f t="shared" si="630"/>
        <v>3504502</v>
      </c>
      <c r="D1272" s="181" t="str">
        <f>VLOOKUP(C1272,fips_xref!$A$5:$B$16,2,FALSE)</f>
        <v>San Juan_NonTribal</v>
      </c>
      <c r="E1272" s="181" t="str">
        <f t="shared" ref="E1272:AA1272" si="685">E632</f>
        <v>045</v>
      </c>
      <c r="F1272" s="181">
        <f t="shared" si="685"/>
        <v>1277</v>
      </c>
      <c r="G1272" s="181" t="str">
        <f t="shared" si="685"/>
        <v>EQPT</v>
      </c>
      <c r="H1272" s="181">
        <f t="shared" si="685"/>
        <v>16</v>
      </c>
      <c r="I1272" s="181" t="str">
        <f t="shared" si="685"/>
        <v>TEG Reboiler Burner - Train 3</v>
      </c>
      <c r="J1272" s="181">
        <f t="shared" si="685"/>
        <v>36.735501999999997</v>
      </c>
      <c r="K1272" s="181">
        <f t="shared" si="685"/>
        <v>-107.943228</v>
      </c>
      <c r="L1272" s="181" t="str">
        <f t="shared" si="685"/>
        <v>Milagro Cogeneration and Gas Plant</v>
      </c>
      <c r="M1272" s="181"/>
      <c r="N1272" s="181">
        <f t="shared" si="685"/>
        <v>9.1440000534057599</v>
      </c>
      <c r="O1272" s="181">
        <f t="shared" si="685"/>
        <v>616.47998046875</v>
      </c>
      <c r="P1272" s="181">
        <f t="shared" si="685"/>
        <v>2.7432000637054399</v>
      </c>
      <c r="Q1272" s="181">
        <f t="shared" si="685"/>
        <v>0.4572</v>
      </c>
      <c r="R1272" s="181" t="str">
        <f t="shared" si="685"/>
        <v>Vertical</v>
      </c>
      <c r="S1272" s="181">
        <f t="shared" si="685"/>
        <v>0</v>
      </c>
      <c r="T1272" s="181">
        <f t="shared" si="685"/>
        <v>1727.40197753906</v>
      </c>
      <c r="U1272" s="181" t="str">
        <f t="shared" si="685"/>
        <v>4911</v>
      </c>
      <c r="V1272" s="181" t="str">
        <f t="shared" si="685"/>
        <v>31000302</v>
      </c>
      <c r="W1272" s="360">
        <f t="shared" si="685"/>
        <v>0.3</v>
      </c>
      <c r="X1272" s="355">
        <f t="shared" si="685"/>
        <v>0.1</v>
      </c>
      <c r="Y1272" s="355">
        <f t="shared" si="685"/>
        <v>0.3</v>
      </c>
      <c r="Z1272" s="355">
        <f t="shared" si="685"/>
        <v>0</v>
      </c>
      <c r="AA1272" s="361">
        <f t="shared" si="685"/>
        <v>0.1</v>
      </c>
      <c r="AB1272" s="182"/>
    </row>
    <row r="1273" spans="1:28" s="75" customFormat="1" ht="26.4">
      <c r="A1273" s="181" t="str">
        <f t="shared" si="629"/>
        <v>NMED</v>
      </c>
      <c r="B1273" s="366" t="str">
        <f t="shared" si="677"/>
        <v>35</v>
      </c>
      <c r="C1273" s="181" t="str">
        <f t="shared" si="630"/>
        <v>3504502</v>
      </c>
      <c r="D1273" s="181" t="str">
        <f>VLOOKUP(C1273,fips_xref!$A$5:$B$16,2,FALSE)</f>
        <v>San Juan_NonTribal</v>
      </c>
      <c r="E1273" s="181" t="str">
        <f t="shared" ref="E1273:AA1273" si="686">E633</f>
        <v>045</v>
      </c>
      <c r="F1273" s="181">
        <f t="shared" si="686"/>
        <v>1277</v>
      </c>
      <c r="G1273" s="181" t="str">
        <f t="shared" si="686"/>
        <v>EQPT</v>
      </c>
      <c r="H1273" s="181">
        <f t="shared" si="686"/>
        <v>17</v>
      </c>
      <c r="I1273" s="181" t="str">
        <f t="shared" si="686"/>
        <v>TEG Regenerator Still Vent/Flash Tank Train 3</v>
      </c>
      <c r="J1273" s="181">
        <f t="shared" si="686"/>
        <v>36.735501999999997</v>
      </c>
      <c r="K1273" s="181">
        <f t="shared" si="686"/>
        <v>-107.943228</v>
      </c>
      <c r="L1273" s="181" t="str">
        <f t="shared" si="686"/>
        <v>Milagro Cogeneration and Gas Plant</v>
      </c>
      <c r="M1273" s="181"/>
      <c r="N1273" s="181">
        <f t="shared" si="686"/>
        <v>14.020799636840801</v>
      </c>
      <c r="O1273" s="181">
        <f t="shared" si="686"/>
        <v>449.82000732421898</v>
      </c>
      <c r="P1273" s="181">
        <f t="shared" si="686"/>
        <v>12.1005601882935</v>
      </c>
      <c r="Q1273" s="181">
        <f t="shared" si="686"/>
        <v>1.524</v>
      </c>
      <c r="R1273" s="181" t="str">
        <f t="shared" si="686"/>
        <v>Vertical</v>
      </c>
      <c r="S1273" s="181">
        <f t="shared" si="686"/>
        <v>0</v>
      </c>
      <c r="T1273" s="181">
        <f t="shared" si="686"/>
        <v>1727.40197753906</v>
      </c>
      <c r="U1273" s="181" t="str">
        <f t="shared" si="686"/>
        <v>4911</v>
      </c>
      <c r="V1273" s="181" t="str">
        <f t="shared" si="686"/>
        <v>31000301</v>
      </c>
      <c r="W1273" s="360">
        <f t="shared" si="686"/>
        <v>0</v>
      </c>
      <c r="X1273" s="355">
        <f t="shared" si="686"/>
        <v>0.7</v>
      </c>
      <c r="Y1273" s="355">
        <f t="shared" si="686"/>
        <v>0</v>
      </c>
      <c r="Z1273" s="355">
        <f t="shared" si="686"/>
        <v>0</v>
      </c>
      <c r="AA1273" s="361">
        <f t="shared" si="686"/>
        <v>0</v>
      </c>
      <c r="AB1273" s="182"/>
    </row>
    <row r="1274" spans="1:28" s="75" customFormat="1" ht="26.4">
      <c r="A1274" s="181" t="str">
        <f t="shared" si="629"/>
        <v>NMED</v>
      </c>
      <c r="B1274" s="366" t="str">
        <f t="shared" si="677"/>
        <v>35</v>
      </c>
      <c r="C1274" s="181" t="str">
        <f t="shared" si="630"/>
        <v>3504502</v>
      </c>
      <c r="D1274" s="181" t="str">
        <f>VLOOKUP(C1274,fips_xref!$A$5:$B$16,2,FALSE)</f>
        <v>San Juan_NonTribal</v>
      </c>
      <c r="E1274" s="181" t="str">
        <f t="shared" ref="E1274:AA1274" si="687">E634</f>
        <v>045</v>
      </c>
      <c r="F1274" s="181">
        <f t="shared" si="687"/>
        <v>1277</v>
      </c>
      <c r="G1274" s="181" t="str">
        <f t="shared" si="687"/>
        <v>EQPT</v>
      </c>
      <c r="H1274" s="181">
        <f t="shared" si="687"/>
        <v>21</v>
      </c>
      <c r="I1274" s="181" t="str">
        <f t="shared" si="687"/>
        <v>TEG Regenerator Still Vent/Flash Tank Train 4</v>
      </c>
      <c r="J1274" s="181">
        <f t="shared" si="687"/>
        <v>36.735501999999997</v>
      </c>
      <c r="K1274" s="181">
        <f t="shared" si="687"/>
        <v>-107.943228</v>
      </c>
      <c r="L1274" s="181" t="str">
        <f t="shared" si="687"/>
        <v>Milagro Cogeneration and Gas Plant</v>
      </c>
      <c r="M1274" s="181"/>
      <c r="N1274" s="181">
        <f t="shared" si="687"/>
        <v>14.020799636840801</v>
      </c>
      <c r="O1274" s="181">
        <f t="shared" si="687"/>
        <v>449.82000732421898</v>
      </c>
      <c r="P1274" s="181">
        <f t="shared" si="687"/>
        <v>12.1005601882935</v>
      </c>
      <c r="Q1274" s="181">
        <f t="shared" si="687"/>
        <v>1.524</v>
      </c>
      <c r="R1274" s="181" t="str">
        <f t="shared" si="687"/>
        <v>Vertical</v>
      </c>
      <c r="S1274" s="181">
        <f t="shared" si="687"/>
        <v>0</v>
      </c>
      <c r="T1274" s="181">
        <f t="shared" si="687"/>
        <v>1727.40197753906</v>
      </c>
      <c r="U1274" s="181" t="str">
        <f t="shared" si="687"/>
        <v>4911</v>
      </c>
      <c r="V1274" s="181" t="str">
        <f t="shared" si="687"/>
        <v>31000301</v>
      </c>
      <c r="W1274" s="360">
        <f t="shared" si="687"/>
        <v>0</v>
      </c>
      <c r="X1274" s="355">
        <f t="shared" si="687"/>
        <v>0.1</v>
      </c>
      <c r="Y1274" s="355">
        <f t="shared" si="687"/>
        <v>0</v>
      </c>
      <c r="Z1274" s="355">
        <f t="shared" si="687"/>
        <v>0</v>
      </c>
      <c r="AA1274" s="361">
        <f t="shared" si="687"/>
        <v>0</v>
      </c>
      <c r="AB1274" s="182"/>
    </row>
    <row r="1275" spans="1:28" s="75" customFormat="1" ht="26.4">
      <c r="A1275" s="181" t="str">
        <f t="shared" si="629"/>
        <v>NMED</v>
      </c>
      <c r="B1275" s="366" t="str">
        <f t="shared" si="677"/>
        <v>35</v>
      </c>
      <c r="C1275" s="181" t="str">
        <f t="shared" si="630"/>
        <v>3504502</v>
      </c>
      <c r="D1275" s="181" t="str">
        <f>VLOOKUP(C1275,fips_xref!$A$5:$B$16,2,FALSE)</f>
        <v>San Juan_NonTribal</v>
      </c>
      <c r="E1275" s="181" t="str">
        <f t="shared" ref="E1275:AA1275" si="688">E635</f>
        <v>045</v>
      </c>
      <c r="F1275" s="181">
        <f t="shared" si="688"/>
        <v>1277</v>
      </c>
      <c r="G1275" s="181" t="str">
        <f t="shared" si="688"/>
        <v>EQPT</v>
      </c>
      <c r="H1275" s="181">
        <f t="shared" si="688"/>
        <v>23</v>
      </c>
      <c r="I1275" s="181" t="str">
        <f t="shared" si="688"/>
        <v>TEG Regenerator Still Vent/Flash tank Train 5</v>
      </c>
      <c r="J1275" s="181">
        <f t="shared" si="688"/>
        <v>36.735501999999997</v>
      </c>
      <c r="K1275" s="181">
        <f t="shared" si="688"/>
        <v>-107.943228</v>
      </c>
      <c r="L1275" s="181" t="str">
        <f t="shared" si="688"/>
        <v>Milagro Cogeneration and Gas Plant</v>
      </c>
      <c r="M1275" s="181"/>
      <c r="N1275" s="181">
        <f t="shared" si="688"/>
        <v>14.020799636840801</v>
      </c>
      <c r="O1275" s="181">
        <f t="shared" si="688"/>
        <v>449.82000732421898</v>
      </c>
      <c r="P1275" s="181">
        <f t="shared" si="688"/>
        <v>12.1005601882935</v>
      </c>
      <c r="Q1275" s="181">
        <f t="shared" si="688"/>
        <v>1.524</v>
      </c>
      <c r="R1275" s="181" t="str">
        <f t="shared" si="688"/>
        <v>Vertical</v>
      </c>
      <c r="S1275" s="181">
        <f t="shared" si="688"/>
        <v>0</v>
      </c>
      <c r="T1275" s="181">
        <f t="shared" si="688"/>
        <v>1727.40197753906</v>
      </c>
      <c r="U1275" s="181" t="str">
        <f t="shared" si="688"/>
        <v>4911</v>
      </c>
      <c r="V1275" s="181" t="str">
        <f t="shared" si="688"/>
        <v>31000308</v>
      </c>
      <c r="W1275" s="360">
        <f t="shared" si="688"/>
        <v>0</v>
      </c>
      <c r="X1275" s="355">
        <f t="shared" si="688"/>
        <v>0.3</v>
      </c>
      <c r="Y1275" s="355">
        <f t="shared" si="688"/>
        <v>0</v>
      </c>
      <c r="Z1275" s="355">
        <f t="shared" si="688"/>
        <v>0</v>
      </c>
      <c r="AA1275" s="361">
        <f t="shared" si="688"/>
        <v>0</v>
      </c>
      <c r="AB1275" s="182"/>
    </row>
    <row r="1276" spans="1:28" s="75" customFormat="1">
      <c r="A1276" s="181" t="str">
        <f t="shared" si="629"/>
        <v>NMED</v>
      </c>
      <c r="B1276" s="366" t="str">
        <f t="shared" si="677"/>
        <v>35</v>
      </c>
      <c r="C1276" s="181" t="str">
        <f t="shared" si="630"/>
        <v>3504502</v>
      </c>
      <c r="D1276" s="181" t="str">
        <f>VLOOKUP(C1276,fips_xref!$A$5:$B$16,2,FALSE)</f>
        <v>San Juan_NonTribal</v>
      </c>
      <c r="E1276" s="181" t="str">
        <f t="shared" ref="E1276:AA1276" si="689">E636</f>
        <v>045</v>
      </c>
      <c r="F1276" s="181">
        <f t="shared" si="689"/>
        <v>1277</v>
      </c>
      <c r="G1276" s="181" t="str">
        <f t="shared" si="689"/>
        <v>EQPT</v>
      </c>
      <c r="H1276" s="181">
        <f t="shared" si="689"/>
        <v>24</v>
      </c>
      <c r="I1276" s="181" t="str">
        <f t="shared" si="689"/>
        <v>Fugitives</v>
      </c>
      <c r="J1276" s="181">
        <f t="shared" si="689"/>
        <v>36.735501999999997</v>
      </c>
      <c r="K1276" s="181">
        <f t="shared" si="689"/>
        <v>-107.94322699999999</v>
      </c>
      <c r="L1276" s="181" t="str">
        <f t="shared" si="689"/>
        <v>Milagro Cogeneration and Gas Plant</v>
      </c>
      <c r="M1276" s="181"/>
      <c r="N1276" s="181">
        <f t="shared" si="689"/>
        <v>0</v>
      </c>
      <c r="O1276" s="181">
        <f t="shared" si="689"/>
        <v>0</v>
      </c>
      <c r="P1276" s="181">
        <f t="shared" si="689"/>
        <v>0</v>
      </c>
      <c r="Q1276" s="181">
        <f t="shared" si="689"/>
        <v>0</v>
      </c>
      <c r="R1276" s="181">
        <f t="shared" si="689"/>
        <v>0</v>
      </c>
      <c r="S1276" s="181">
        <f t="shared" si="689"/>
        <v>0</v>
      </c>
      <c r="T1276" s="181">
        <f t="shared" si="689"/>
        <v>1727.40625</v>
      </c>
      <c r="U1276" s="181" t="str">
        <f t="shared" si="689"/>
        <v>4911</v>
      </c>
      <c r="V1276" s="181" t="str">
        <f t="shared" si="689"/>
        <v>31088811</v>
      </c>
      <c r="W1276" s="360">
        <f t="shared" si="689"/>
        <v>0</v>
      </c>
      <c r="X1276" s="355">
        <f t="shared" si="689"/>
        <v>0.3</v>
      </c>
      <c r="Y1276" s="355">
        <f t="shared" si="689"/>
        <v>0</v>
      </c>
      <c r="Z1276" s="355">
        <f t="shared" si="689"/>
        <v>0</v>
      </c>
      <c r="AA1276" s="361">
        <f t="shared" si="689"/>
        <v>0</v>
      </c>
      <c r="AB1276" s="182"/>
    </row>
    <row r="1277" spans="1:28" s="75" customFormat="1">
      <c r="A1277" s="181" t="str">
        <f t="shared" si="629"/>
        <v>NMED</v>
      </c>
      <c r="B1277" s="366" t="str">
        <f t="shared" si="677"/>
        <v>35</v>
      </c>
      <c r="C1277" s="181" t="str">
        <f t="shared" si="630"/>
        <v>3504502</v>
      </c>
      <c r="D1277" s="181" t="str">
        <f>VLOOKUP(C1277,fips_xref!$A$5:$B$16,2,FALSE)</f>
        <v>San Juan_NonTribal</v>
      </c>
      <c r="E1277" s="181" t="str">
        <f t="shared" ref="E1277:AA1277" si="690">E637</f>
        <v>045</v>
      </c>
      <c r="F1277" s="181">
        <f t="shared" si="690"/>
        <v>1277</v>
      </c>
      <c r="G1277" s="181" t="str">
        <f t="shared" si="690"/>
        <v>EQPT</v>
      </c>
      <c r="H1277" s="181">
        <f t="shared" si="690"/>
        <v>27</v>
      </c>
      <c r="I1277" s="181" t="str">
        <f t="shared" si="690"/>
        <v>Amine Regenerator Vent Train 3</v>
      </c>
      <c r="J1277" s="181">
        <f t="shared" si="690"/>
        <v>36.735501999999997</v>
      </c>
      <c r="K1277" s="181">
        <f t="shared" si="690"/>
        <v>-107.94322699999999</v>
      </c>
      <c r="L1277" s="181" t="str">
        <f t="shared" si="690"/>
        <v>Milagro Cogeneration and Gas Plant</v>
      </c>
      <c r="M1277" s="181"/>
      <c r="N1277" s="181">
        <f t="shared" si="690"/>
        <v>25.831800460815401</v>
      </c>
      <c r="O1277" s="181">
        <f t="shared" si="690"/>
        <v>310.92999267578102</v>
      </c>
      <c r="P1277" s="181">
        <f t="shared" si="690"/>
        <v>48.920398712158203</v>
      </c>
      <c r="Q1277" s="181">
        <f t="shared" si="690"/>
        <v>0.38100000000000001</v>
      </c>
      <c r="R1277" s="181" t="str">
        <f t="shared" si="690"/>
        <v>Vertical</v>
      </c>
      <c r="S1277" s="181">
        <f t="shared" si="690"/>
        <v>0</v>
      </c>
      <c r="T1277" s="181">
        <f t="shared" si="690"/>
        <v>1727.40625</v>
      </c>
      <c r="U1277" s="181" t="str">
        <f t="shared" si="690"/>
        <v>4911</v>
      </c>
      <c r="V1277" s="181" t="str">
        <f t="shared" si="690"/>
        <v>31000305</v>
      </c>
      <c r="W1277" s="360">
        <f t="shared" si="690"/>
        <v>0</v>
      </c>
      <c r="X1277" s="355">
        <f t="shared" si="690"/>
        <v>2.9</v>
      </c>
      <c r="Y1277" s="355">
        <f t="shared" si="690"/>
        <v>0</v>
      </c>
      <c r="Z1277" s="355">
        <f t="shared" si="690"/>
        <v>0</v>
      </c>
      <c r="AA1277" s="361">
        <f t="shared" si="690"/>
        <v>0</v>
      </c>
      <c r="AB1277" s="182"/>
    </row>
    <row r="1278" spans="1:28" s="75" customFormat="1">
      <c r="A1278" s="181" t="str">
        <f t="shared" si="629"/>
        <v>NMED</v>
      </c>
      <c r="B1278" s="366" t="str">
        <f t="shared" si="677"/>
        <v>35</v>
      </c>
      <c r="C1278" s="181" t="str">
        <f t="shared" si="630"/>
        <v>3504502</v>
      </c>
      <c r="D1278" s="181" t="str">
        <f>VLOOKUP(C1278,fips_xref!$A$5:$B$16,2,FALSE)</f>
        <v>San Juan_NonTribal</v>
      </c>
      <c r="E1278" s="181" t="str">
        <f t="shared" ref="E1278:AA1278" si="691">E638</f>
        <v>045</v>
      </c>
      <c r="F1278" s="181">
        <f t="shared" si="691"/>
        <v>1277</v>
      </c>
      <c r="G1278" s="181" t="str">
        <f t="shared" si="691"/>
        <v>EQPT</v>
      </c>
      <c r="H1278" s="181">
        <f t="shared" si="691"/>
        <v>28</v>
      </c>
      <c r="I1278" s="181" t="str">
        <f t="shared" si="691"/>
        <v>Amine Regenerator Vent Train 4</v>
      </c>
      <c r="J1278" s="181">
        <f t="shared" si="691"/>
        <v>36.735501999999997</v>
      </c>
      <c r="K1278" s="181">
        <f t="shared" si="691"/>
        <v>-107.94322699999999</v>
      </c>
      <c r="L1278" s="181" t="str">
        <f t="shared" si="691"/>
        <v>Milagro Cogeneration and Gas Plant</v>
      </c>
      <c r="M1278" s="181"/>
      <c r="N1278" s="181">
        <f t="shared" si="691"/>
        <v>25.831800460815401</v>
      </c>
      <c r="O1278" s="181">
        <f t="shared" si="691"/>
        <v>310.92999267578102</v>
      </c>
      <c r="P1278" s="181">
        <f t="shared" si="691"/>
        <v>34.838638305664098</v>
      </c>
      <c r="Q1278" s="181">
        <f t="shared" si="691"/>
        <v>0.29260799999999998</v>
      </c>
      <c r="R1278" s="181" t="str">
        <f t="shared" si="691"/>
        <v>Vertical</v>
      </c>
      <c r="S1278" s="181">
        <f t="shared" si="691"/>
        <v>0</v>
      </c>
      <c r="T1278" s="181">
        <f t="shared" si="691"/>
        <v>1727.40625</v>
      </c>
      <c r="U1278" s="181" t="str">
        <f t="shared" si="691"/>
        <v>4911</v>
      </c>
      <c r="V1278" s="181" t="str">
        <f t="shared" si="691"/>
        <v>31000305</v>
      </c>
      <c r="W1278" s="360">
        <f t="shared" si="691"/>
        <v>0</v>
      </c>
      <c r="X1278" s="355">
        <f t="shared" si="691"/>
        <v>1.1000000000000001</v>
      </c>
      <c r="Y1278" s="355">
        <f t="shared" si="691"/>
        <v>0</v>
      </c>
      <c r="Z1278" s="355">
        <f t="shared" si="691"/>
        <v>0</v>
      </c>
      <c r="AA1278" s="361">
        <f t="shared" si="691"/>
        <v>0</v>
      </c>
      <c r="AB1278" s="182"/>
    </row>
    <row r="1279" spans="1:28" s="75" customFormat="1">
      <c r="A1279" s="181" t="str">
        <f t="shared" si="629"/>
        <v>NMED</v>
      </c>
      <c r="B1279" s="366" t="str">
        <f t="shared" si="677"/>
        <v>35</v>
      </c>
      <c r="C1279" s="181" t="str">
        <f t="shared" si="630"/>
        <v>3504502</v>
      </c>
      <c r="D1279" s="181" t="str">
        <f>VLOOKUP(C1279,fips_xref!$A$5:$B$16,2,FALSE)</f>
        <v>San Juan_NonTribal</v>
      </c>
      <c r="E1279" s="181" t="str">
        <f t="shared" ref="E1279:AA1279" si="692">E639</f>
        <v>045</v>
      </c>
      <c r="F1279" s="181">
        <f t="shared" si="692"/>
        <v>1277</v>
      </c>
      <c r="G1279" s="181" t="str">
        <f t="shared" si="692"/>
        <v>EQPT</v>
      </c>
      <c r="H1279" s="181">
        <f t="shared" si="692"/>
        <v>29</v>
      </c>
      <c r="I1279" s="181" t="str">
        <f t="shared" si="692"/>
        <v>Amine Regenerator Vent Train 5</v>
      </c>
      <c r="J1279" s="181">
        <f t="shared" si="692"/>
        <v>36.735501999999997</v>
      </c>
      <c r="K1279" s="181">
        <f t="shared" si="692"/>
        <v>-107.94322699999999</v>
      </c>
      <c r="L1279" s="181" t="str">
        <f t="shared" si="692"/>
        <v>Milagro Cogeneration and Gas Plant</v>
      </c>
      <c r="M1279" s="181"/>
      <c r="N1279" s="181">
        <f t="shared" si="692"/>
        <v>12.1920003890991</v>
      </c>
      <c r="O1279" s="181">
        <f t="shared" si="692"/>
        <v>310.92999267578102</v>
      </c>
      <c r="P1279" s="181">
        <f t="shared" si="692"/>
        <v>41.147998809814503</v>
      </c>
      <c r="Q1279" s="181">
        <f t="shared" si="692"/>
        <v>0.38100000000000001</v>
      </c>
      <c r="R1279" s="181" t="str">
        <f t="shared" si="692"/>
        <v>Vertical</v>
      </c>
      <c r="S1279" s="181">
        <f t="shared" si="692"/>
        <v>0</v>
      </c>
      <c r="T1279" s="181">
        <f t="shared" si="692"/>
        <v>1727.40625</v>
      </c>
      <c r="U1279" s="181" t="str">
        <f t="shared" si="692"/>
        <v>4911</v>
      </c>
      <c r="V1279" s="181" t="str">
        <f t="shared" si="692"/>
        <v>31000305</v>
      </c>
      <c r="W1279" s="360">
        <f t="shared" si="692"/>
        <v>0</v>
      </c>
      <c r="X1279" s="355">
        <f t="shared" si="692"/>
        <v>1.9</v>
      </c>
      <c r="Y1279" s="355">
        <f t="shared" si="692"/>
        <v>0</v>
      </c>
      <c r="Z1279" s="355">
        <f t="shared" si="692"/>
        <v>0</v>
      </c>
      <c r="AA1279" s="361">
        <f t="shared" si="692"/>
        <v>0</v>
      </c>
      <c r="AB1279" s="182"/>
    </row>
    <row r="1280" spans="1:28" s="75" customFormat="1">
      <c r="A1280" s="181" t="str">
        <f t="shared" ref="A1280:A1284" si="693">A640</f>
        <v>NMED</v>
      </c>
      <c r="B1280" s="366" t="str">
        <f t="shared" ref="B1280:B1284" si="694">LEFT(C1280,2)</f>
        <v>35</v>
      </c>
      <c r="C1280" s="181" t="str">
        <f t="shared" ref="C1280:C1284" si="695">C640&amp;"02"</f>
        <v>3504502</v>
      </c>
      <c r="D1280" s="181" t="str">
        <f>VLOOKUP(C1280,fips_xref!$A$5:$B$16,2,FALSE)</f>
        <v>San Juan_NonTribal</v>
      </c>
      <c r="E1280" s="181" t="str">
        <f t="shared" ref="E1280:AA1280" si="696">E640</f>
        <v>045</v>
      </c>
      <c r="F1280" s="181">
        <f t="shared" si="696"/>
        <v>1277</v>
      </c>
      <c r="G1280" s="181" t="str">
        <f t="shared" si="696"/>
        <v>EQPT</v>
      </c>
      <c r="H1280" s="181">
        <f t="shared" si="696"/>
        <v>30</v>
      </c>
      <c r="I1280" s="181" t="str">
        <f t="shared" si="696"/>
        <v>Amine Regenerator Vent Train 2</v>
      </c>
      <c r="J1280" s="181">
        <f t="shared" si="696"/>
        <v>36.735501999999997</v>
      </c>
      <c r="K1280" s="181">
        <f t="shared" si="696"/>
        <v>-107.94322699999999</v>
      </c>
      <c r="L1280" s="181" t="str">
        <f t="shared" si="696"/>
        <v>Milagro Cogeneration and Gas Plant</v>
      </c>
      <c r="M1280" s="181"/>
      <c r="N1280" s="181">
        <f t="shared" si="696"/>
        <v>25.831800460815401</v>
      </c>
      <c r="O1280" s="181">
        <f t="shared" si="696"/>
        <v>310.92999267578102</v>
      </c>
      <c r="P1280" s="181">
        <f t="shared" si="696"/>
        <v>48.920398712158203</v>
      </c>
      <c r="Q1280" s="181">
        <f t="shared" si="696"/>
        <v>0.38100000000000001</v>
      </c>
      <c r="R1280" s="181" t="str">
        <f t="shared" si="696"/>
        <v>Vertical</v>
      </c>
      <c r="S1280" s="181">
        <f t="shared" si="696"/>
        <v>0</v>
      </c>
      <c r="T1280" s="181">
        <f t="shared" si="696"/>
        <v>1727.40625</v>
      </c>
      <c r="U1280" s="181" t="str">
        <f t="shared" si="696"/>
        <v>4911</v>
      </c>
      <c r="V1280" s="181" t="str">
        <f t="shared" si="696"/>
        <v>31000305</v>
      </c>
      <c r="W1280" s="360">
        <f t="shared" si="696"/>
        <v>0</v>
      </c>
      <c r="X1280" s="355">
        <f t="shared" si="696"/>
        <v>2.8</v>
      </c>
      <c r="Y1280" s="355">
        <f t="shared" si="696"/>
        <v>0</v>
      </c>
      <c r="Z1280" s="355">
        <f t="shared" si="696"/>
        <v>0</v>
      </c>
      <c r="AA1280" s="361">
        <f t="shared" si="696"/>
        <v>0</v>
      </c>
      <c r="AB1280" s="182"/>
    </row>
    <row r="1281" spans="1:28" s="75" customFormat="1">
      <c r="A1281" s="181" t="str">
        <f t="shared" si="693"/>
        <v>NMED</v>
      </c>
      <c r="B1281" s="366" t="str">
        <f t="shared" si="694"/>
        <v>35</v>
      </c>
      <c r="C1281" s="181" t="str">
        <f t="shared" si="695"/>
        <v>3504502</v>
      </c>
      <c r="D1281" s="181" t="str">
        <f>VLOOKUP(C1281,fips_xref!$A$5:$B$16,2,FALSE)</f>
        <v>San Juan_NonTribal</v>
      </c>
      <c r="E1281" s="181" t="str">
        <f t="shared" ref="E1281:AA1281" si="697">E641</f>
        <v>045</v>
      </c>
      <c r="F1281" s="181">
        <f t="shared" si="697"/>
        <v>1277</v>
      </c>
      <c r="G1281" s="181" t="str">
        <f t="shared" si="697"/>
        <v>EQPT</v>
      </c>
      <c r="H1281" s="181">
        <f t="shared" si="697"/>
        <v>32</v>
      </c>
      <c r="I1281" s="181" t="str">
        <f t="shared" si="697"/>
        <v>Heat Recovery Steam Generator</v>
      </c>
      <c r="J1281" s="181">
        <f t="shared" si="697"/>
        <v>36.736396999999997</v>
      </c>
      <c r="K1281" s="181">
        <f t="shared" si="697"/>
        <v>-107.94131299999999</v>
      </c>
      <c r="L1281" s="181" t="str">
        <f t="shared" si="697"/>
        <v>Milagro Cogeneration and Gas Plant</v>
      </c>
      <c r="M1281" s="181"/>
      <c r="N1281" s="181">
        <f t="shared" si="697"/>
        <v>24.3840007781982</v>
      </c>
      <c r="O1281" s="181">
        <f t="shared" si="697"/>
        <v>437.58999633789102</v>
      </c>
      <c r="P1281" s="181">
        <f t="shared" si="697"/>
        <v>23.378160476684599</v>
      </c>
      <c r="Q1281" s="181">
        <f t="shared" si="697"/>
        <v>3.048</v>
      </c>
      <c r="R1281" s="181" t="str">
        <f t="shared" si="697"/>
        <v>Vertical</v>
      </c>
      <c r="S1281" s="181">
        <f t="shared" si="697"/>
        <v>0</v>
      </c>
      <c r="T1281" s="181">
        <f t="shared" si="697"/>
        <v>1736.44775390625</v>
      </c>
      <c r="U1281" s="181" t="str">
        <f t="shared" si="697"/>
        <v>4911</v>
      </c>
      <c r="V1281" s="181" t="str">
        <f t="shared" si="697"/>
        <v>31000414</v>
      </c>
      <c r="W1281" s="360">
        <f t="shared" si="697"/>
        <v>6.8</v>
      </c>
      <c r="X1281" s="355">
        <f t="shared" si="697"/>
        <v>2.4</v>
      </c>
      <c r="Y1281" s="355">
        <f t="shared" si="697"/>
        <v>6.8</v>
      </c>
      <c r="Z1281" s="355">
        <f t="shared" si="697"/>
        <v>0</v>
      </c>
      <c r="AA1281" s="361">
        <f t="shared" si="697"/>
        <v>0.9</v>
      </c>
      <c r="AB1281" s="182"/>
    </row>
    <row r="1282" spans="1:28" s="75" customFormat="1">
      <c r="A1282" s="181" t="str">
        <f t="shared" si="693"/>
        <v>NMED</v>
      </c>
      <c r="B1282" s="366" t="str">
        <f t="shared" si="694"/>
        <v>35</v>
      </c>
      <c r="C1282" s="181" t="str">
        <f t="shared" si="695"/>
        <v>3504502</v>
      </c>
      <c r="D1282" s="181" t="str">
        <f>VLOOKUP(C1282,fips_xref!$A$5:$B$16,2,FALSE)</f>
        <v>San Juan_NonTribal</v>
      </c>
      <c r="E1282" s="181" t="str">
        <f t="shared" ref="E1282:AA1282" si="698">E642</f>
        <v>045</v>
      </c>
      <c r="F1282" s="181">
        <f t="shared" si="698"/>
        <v>1277</v>
      </c>
      <c r="G1282" s="181" t="str">
        <f t="shared" si="698"/>
        <v>EQPT</v>
      </c>
      <c r="H1282" s="181">
        <f t="shared" si="698"/>
        <v>33</v>
      </c>
      <c r="I1282" s="181" t="str">
        <f t="shared" si="698"/>
        <v>Heat Recovery Steam Generator</v>
      </c>
      <c r="J1282" s="181">
        <f t="shared" si="698"/>
        <v>36.736384000000001</v>
      </c>
      <c r="K1282" s="181">
        <f t="shared" si="698"/>
        <v>-107.941839</v>
      </c>
      <c r="L1282" s="181" t="str">
        <f t="shared" si="698"/>
        <v>Milagro Cogeneration and Gas Plant</v>
      </c>
      <c r="M1282" s="181"/>
      <c r="N1282" s="181">
        <f t="shared" si="698"/>
        <v>24.3840007781982</v>
      </c>
      <c r="O1282" s="181">
        <f t="shared" si="698"/>
        <v>437.58999633789102</v>
      </c>
      <c r="P1282" s="181">
        <f t="shared" si="698"/>
        <v>23.378160476684599</v>
      </c>
      <c r="Q1282" s="181">
        <f t="shared" si="698"/>
        <v>3.048</v>
      </c>
      <c r="R1282" s="181" t="str">
        <f t="shared" si="698"/>
        <v>Vertical</v>
      </c>
      <c r="S1282" s="181">
        <f t="shared" si="698"/>
        <v>0</v>
      </c>
      <c r="T1282" s="181">
        <f t="shared" si="698"/>
        <v>1734.54528808594</v>
      </c>
      <c r="U1282" s="181" t="str">
        <f t="shared" si="698"/>
        <v>4911</v>
      </c>
      <c r="V1282" s="181" t="str">
        <f t="shared" si="698"/>
        <v>31000414</v>
      </c>
      <c r="W1282" s="360">
        <f t="shared" si="698"/>
        <v>38</v>
      </c>
      <c r="X1282" s="355">
        <f t="shared" si="698"/>
        <v>13.7</v>
      </c>
      <c r="Y1282" s="355">
        <f t="shared" si="698"/>
        <v>38</v>
      </c>
      <c r="Z1282" s="355">
        <f t="shared" si="698"/>
        <v>0.3</v>
      </c>
      <c r="AA1282" s="361">
        <f t="shared" si="698"/>
        <v>4.9000000000000004</v>
      </c>
      <c r="AB1282" s="182"/>
    </row>
    <row r="1283" spans="1:28" s="75" customFormat="1">
      <c r="A1283" s="181" t="str">
        <f t="shared" si="693"/>
        <v>NMED</v>
      </c>
      <c r="B1283" s="366" t="str">
        <f t="shared" si="694"/>
        <v>35</v>
      </c>
      <c r="C1283" s="181" t="str">
        <f t="shared" si="695"/>
        <v>3504502</v>
      </c>
      <c r="D1283" s="181" t="str">
        <f>VLOOKUP(C1283,fips_xref!$A$5:$B$16,2,FALSE)</f>
        <v>San Juan_NonTribal</v>
      </c>
      <c r="E1283" s="181" t="str">
        <f t="shared" ref="E1283:AA1283" si="699">E643</f>
        <v>045</v>
      </c>
      <c r="F1283" s="181">
        <f t="shared" si="699"/>
        <v>1277</v>
      </c>
      <c r="G1283" s="181" t="str">
        <f t="shared" si="699"/>
        <v>EQPT</v>
      </c>
      <c r="H1283" s="181">
        <f t="shared" si="699"/>
        <v>34</v>
      </c>
      <c r="I1283" s="181" t="str">
        <f t="shared" si="699"/>
        <v>Condensate Storage Tank</v>
      </c>
      <c r="J1283" s="181">
        <f t="shared" si="699"/>
        <v>36.735501999999997</v>
      </c>
      <c r="K1283" s="181">
        <f t="shared" si="699"/>
        <v>-107.94322699999999</v>
      </c>
      <c r="L1283" s="181" t="str">
        <f t="shared" si="699"/>
        <v>Milagro Cogeneration and Gas Plant</v>
      </c>
      <c r="M1283" s="181"/>
      <c r="N1283" s="181">
        <f t="shared" si="699"/>
        <v>0</v>
      </c>
      <c r="O1283" s="181">
        <f t="shared" si="699"/>
        <v>0</v>
      </c>
      <c r="P1283" s="181">
        <f t="shared" si="699"/>
        <v>0</v>
      </c>
      <c r="Q1283" s="181">
        <f t="shared" si="699"/>
        <v>0</v>
      </c>
      <c r="R1283" s="181">
        <f t="shared" si="699"/>
        <v>0</v>
      </c>
      <c r="S1283" s="181">
        <f t="shared" si="699"/>
        <v>0</v>
      </c>
      <c r="T1283" s="181">
        <f t="shared" si="699"/>
        <v>1727.40625</v>
      </c>
      <c r="U1283" s="181" t="str">
        <f t="shared" si="699"/>
        <v>4911</v>
      </c>
      <c r="V1283" s="181" t="str">
        <f t="shared" si="699"/>
        <v>40400311</v>
      </c>
      <c r="W1283" s="360">
        <f t="shared" si="699"/>
        <v>0</v>
      </c>
      <c r="X1283" s="355">
        <f t="shared" si="699"/>
        <v>1</v>
      </c>
      <c r="Y1283" s="355">
        <f t="shared" si="699"/>
        <v>0</v>
      </c>
      <c r="Z1283" s="355">
        <f t="shared" si="699"/>
        <v>0</v>
      </c>
      <c r="AA1283" s="361">
        <f t="shared" si="699"/>
        <v>0</v>
      </c>
      <c r="AB1283" s="182"/>
    </row>
    <row r="1284" spans="1:28" s="75" customFormat="1" ht="13.8" thickBot="1">
      <c r="A1284" s="181" t="str">
        <f t="shared" si="693"/>
        <v>NMED</v>
      </c>
      <c r="B1284" s="366" t="str">
        <f t="shared" si="694"/>
        <v>35</v>
      </c>
      <c r="C1284" s="181" t="str">
        <f t="shared" si="695"/>
        <v>3504502</v>
      </c>
      <c r="D1284" s="181" t="str">
        <f>VLOOKUP(C1284,fips_xref!$A$5:$B$16,2,FALSE)</f>
        <v>San Juan_NonTribal</v>
      </c>
      <c r="E1284" s="181" t="str">
        <f t="shared" ref="E1284:AA1284" si="700">E644</f>
        <v>045</v>
      </c>
      <c r="F1284" s="181">
        <f t="shared" si="700"/>
        <v>1277</v>
      </c>
      <c r="G1284" s="181" t="str">
        <f t="shared" si="700"/>
        <v>EQPT</v>
      </c>
      <c r="H1284" s="181">
        <f t="shared" si="700"/>
        <v>35</v>
      </c>
      <c r="I1284" s="181" t="str">
        <f t="shared" si="700"/>
        <v>CompressorEngines</v>
      </c>
      <c r="J1284" s="181">
        <f t="shared" si="700"/>
        <v>36.735501999999997</v>
      </c>
      <c r="K1284" s="181">
        <f t="shared" si="700"/>
        <v>-107.943228</v>
      </c>
      <c r="L1284" s="181" t="str">
        <f t="shared" si="700"/>
        <v>Milagro Cogeneration and Gas Plant</v>
      </c>
      <c r="M1284" s="181"/>
      <c r="N1284" s="181" t="str">
        <f t="shared" si="700"/>
        <v/>
      </c>
      <c r="O1284" s="181" t="str">
        <f t="shared" si="700"/>
        <v/>
      </c>
      <c r="P1284" s="181" t="str">
        <f t="shared" si="700"/>
        <v/>
      </c>
      <c r="Q1284" s="181" t="str">
        <f t="shared" si="700"/>
        <v/>
      </c>
      <c r="R1284" s="181" t="str">
        <f t="shared" si="700"/>
        <v/>
      </c>
      <c r="S1284" s="181" t="str">
        <f t="shared" si="700"/>
        <v/>
      </c>
      <c r="T1284" s="181" t="str">
        <f t="shared" si="700"/>
        <v/>
      </c>
      <c r="U1284" s="181">
        <f t="shared" si="700"/>
        <v>1311</v>
      </c>
      <c r="V1284" s="181" t="str">
        <f t="shared" si="700"/>
        <v>20200202</v>
      </c>
      <c r="W1284" s="362">
        <f t="shared" si="700"/>
        <v>43.3</v>
      </c>
      <c r="X1284" s="363">
        <f t="shared" si="700"/>
        <v>0.9</v>
      </c>
      <c r="Y1284" s="363">
        <f t="shared" si="700"/>
        <v>37.799999999999997</v>
      </c>
      <c r="Z1284" s="363">
        <f t="shared" si="700"/>
        <v>0.4</v>
      </c>
      <c r="AA1284" s="364">
        <f t="shared" si="700"/>
        <v>1.7</v>
      </c>
      <c r="AB1284" s="381"/>
    </row>
    <row r="1285" spans="1:28">
      <c r="D1285" s="74"/>
      <c r="E1285" s="1"/>
      <c r="F1285" s="1"/>
      <c r="G1285" s="183"/>
      <c r="H1285" s="36"/>
      <c r="I1285" s="184"/>
      <c r="J1285" s="352"/>
      <c r="K1285" s="352"/>
      <c r="L1285" s="184"/>
      <c r="M1285" s="184"/>
      <c r="N1285" s="184"/>
      <c r="O1285" s="184"/>
      <c r="P1285" s="184"/>
      <c r="Q1285" s="184"/>
      <c r="R1285" s="184"/>
      <c r="S1285" s="352"/>
      <c r="T1285" s="352"/>
      <c r="U1285" s="184"/>
      <c r="V1285" s="8"/>
      <c r="W1285" s="8"/>
    </row>
    <row r="1286" spans="1:28">
      <c r="D1286" s="74"/>
      <c r="E1286" s="1"/>
      <c r="F1286" s="1"/>
      <c r="G1286" s="183"/>
      <c r="H1286" s="36"/>
      <c r="I1286" s="184"/>
      <c r="J1286" s="352"/>
      <c r="K1286" s="352"/>
      <c r="L1286" s="184"/>
      <c r="M1286" s="184"/>
      <c r="N1286" s="184"/>
      <c r="O1286" s="184"/>
      <c r="P1286" s="184"/>
      <c r="Q1286" s="184"/>
      <c r="R1286" s="184"/>
      <c r="S1286" s="352"/>
      <c r="T1286" s="352"/>
      <c r="U1286" s="184"/>
      <c r="V1286" s="8"/>
      <c r="W1286" s="8"/>
    </row>
    <row r="1287" spans="1:28">
      <c r="D1287" s="74"/>
      <c r="E1287" s="1"/>
      <c r="F1287" s="1"/>
      <c r="G1287" s="183"/>
      <c r="H1287" s="36"/>
      <c r="I1287" s="184"/>
      <c r="J1287" s="352"/>
      <c r="K1287" s="352"/>
      <c r="L1287" s="184"/>
      <c r="M1287" s="184"/>
      <c r="N1287" s="184"/>
      <c r="O1287" s="184"/>
      <c r="P1287" s="184"/>
      <c r="Q1287" s="184"/>
      <c r="R1287" s="184"/>
      <c r="S1287" s="352"/>
      <c r="T1287" s="352"/>
      <c r="U1287" s="184"/>
      <c r="V1287" s="8"/>
      <c r="W1287" s="8"/>
    </row>
    <row r="1288" spans="1:28">
      <c r="D1288" s="74"/>
      <c r="E1288" s="1"/>
      <c r="F1288" s="1"/>
      <c r="G1288" s="183"/>
      <c r="H1288" s="36"/>
      <c r="I1288" s="184"/>
      <c r="J1288" s="352"/>
      <c r="K1288" s="352"/>
      <c r="L1288" s="184"/>
      <c r="M1288" s="184"/>
      <c r="N1288" s="184"/>
      <c r="O1288" s="184"/>
      <c r="P1288" s="184"/>
      <c r="Q1288" s="184"/>
      <c r="R1288" s="184"/>
      <c r="S1288" s="352"/>
      <c r="T1288" s="352"/>
      <c r="U1288" s="184"/>
      <c r="V1288" s="8"/>
      <c r="W1288" s="8"/>
    </row>
    <row r="1289" spans="1:28">
      <c r="D1289" s="74"/>
      <c r="E1289" s="1"/>
      <c r="F1289" s="1"/>
      <c r="G1289" s="183"/>
      <c r="H1289" s="36"/>
      <c r="I1289" s="184"/>
      <c r="J1289" s="352"/>
      <c r="K1289" s="352"/>
      <c r="L1289" s="184"/>
      <c r="M1289" s="184"/>
      <c r="N1289" s="184"/>
      <c r="O1289" s="184"/>
      <c r="P1289" s="184"/>
      <c r="Q1289" s="184"/>
      <c r="R1289" s="184"/>
      <c r="S1289" s="352"/>
      <c r="T1289" s="352"/>
      <c r="U1289" s="184"/>
      <c r="V1289" s="8"/>
      <c r="W1289" s="8"/>
    </row>
    <row r="1290" spans="1:28">
      <c r="D1290" s="74"/>
      <c r="E1290" s="1"/>
      <c r="F1290" s="1"/>
      <c r="G1290" s="183"/>
      <c r="H1290" s="36"/>
      <c r="I1290" s="184"/>
      <c r="J1290" s="352"/>
      <c r="K1290" s="352"/>
      <c r="L1290" s="184"/>
      <c r="M1290" s="184"/>
      <c r="N1290" s="184"/>
      <c r="O1290" s="184"/>
      <c r="P1290" s="184"/>
      <c r="Q1290" s="184"/>
      <c r="R1290" s="184"/>
      <c r="S1290" s="352"/>
      <c r="T1290" s="352"/>
      <c r="U1290" s="184"/>
      <c r="V1290" s="8"/>
      <c r="W1290" s="8"/>
    </row>
    <row r="1291" spans="1:28">
      <c r="D1291" s="74"/>
      <c r="E1291" s="1"/>
      <c r="F1291" s="1"/>
      <c r="G1291" s="183"/>
      <c r="H1291" s="36"/>
      <c r="I1291" s="184"/>
      <c r="J1291" s="352"/>
      <c r="K1291" s="352"/>
      <c r="L1291" s="184"/>
      <c r="M1291" s="184"/>
      <c r="N1291" s="184"/>
      <c r="O1291" s="184"/>
      <c r="P1291" s="184"/>
      <c r="Q1291" s="184"/>
      <c r="R1291" s="184"/>
      <c r="S1291" s="352"/>
      <c r="T1291" s="352"/>
      <c r="U1291" s="184"/>
      <c r="V1291" s="8"/>
      <c r="W1291" s="8"/>
    </row>
    <row r="1292" spans="1:28">
      <c r="D1292" s="74"/>
      <c r="E1292" s="1"/>
      <c r="F1292" s="1"/>
      <c r="G1292" s="183"/>
      <c r="H1292" s="36"/>
      <c r="I1292" s="184"/>
      <c r="J1292" s="352"/>
      <c r="K1292" s="352"/>
      <c r="L1292" s="184"/>
      <c r="M1292" s="184"/>
      <c r="N1292" s="184"/>
      <c r="O1292" s="184"/>
      <c r="P1292" s="184"/>
      <c r="Q1292" s="184"/>
      <c r="R1292" s="184"/>
      <c r="S1292" s="352"/>
      <c r="T1292" s="352"/>
      <c r="U1292" s="184"/>
      <c r="V1292" s="8"/>
      <c r="W1292" s="8"/>
    </row>
    <row r="1293" spans="1:28">
      <c r="D1293" s="74"/>
      <c r="E1293" s="1"/>
      <c r="F1293" s="1"/>
      <c r="G1293" s="183"/>
      <c r="H1293" s="36"/>
      <c r="I1293" s="184"/>
      <c r="J1293" s="352"/>
      <c r="K1293" s="352"/>
      <c r="L1293" s="184"/>
      <c r="M1293" s="184"/>
      <c r="N1293" s="184"/>
      <c r="O1293" s="184"/>
      <c r="P1293" s="184"/>
      <c r="Q1293" s="184"/>
      <c r="R1293" s="184"/>
      <c r="S1293" s="352"/>
      <c r="T1293" s="352"/>
      <c r="U1293" s="184"/>
      <c r="V1293" s="8"/>
      <c r="W1293" s="8"/>
    </row>
    <row r="1294" spans="1:28">
      <c r="D1294" s="74"/>
      <c r="E1294" s="1"/>
      <c r="F1294" s="1"/>
      <c r="G1294" s="183"/>
      <c r="H1294" s="36"/>
      <c r="I1294" s="184"/>
      <c r="J1294" s="352"/>
      <c r="K1294" s="352"/>
      <c r="L1294" s="184"/>
      <c r="M1294" s="184"/>
      <c r="N1294" s="184"/>
      <c r="O1294" s="184"/>
      <c r="P1294" s="184"/>
      <c r="Q1294" s="184"/>
      <c r="R1294" s="184"/>
      <c r="S1294" s="352"/>
      <c r="T1294" s="352"/>
      <c r="U1294" s="184"/>
      <c r="V1294" s="8"/>
      <c r="W1294" s="8"/>
    </row>
    <row r="1295" spans="1:28">
      <c r="D1295" s="74"/>
      <c r="E1295" s="1"/>
      <c r="F1295" s="1"/>
      <c r="G1295" s="183"/>
      <c r="H1295" s="36"/>
      <c r="I1295" s="184"/>
      <c r="J1295" s="352"/>
      <c r="K1295" s="352"/>
      <c r="L1295" s="184"/>
      <c r="M1295" s="184"/>
      <c r="N1295" s="184"/>
      <c r="O1295" s="184"/>
      <c r="P1295" s="184"/>
      <c r="Q1295" s="184"/>
      <c r="R1295" s="184"/>
      <c r="S1295" s="352"/>
      <c r="T1295" s="352"/>
      <c r="U1295" s="184"/>
      <c r="V1295" s="8"/>
      <c r="W1295" s="8"/>
    </row>
    <row r="1296" spans="1:28">
      <c r="D1296" s="74"/>
      <c r="E1296" s="1"/>
      <c r="F1296" s="1"/>
      <c r="G1296" s="183"/>
      <c r="H1296" s="36"/>
      <c r="I1296" s="184"/>
      <c r="J1296" s="352"/>
      <c r="K1296" s="352"/>
      <c r="L1296" s="184"/>
      <c r="M1296" s="184"/>
      <c r="N1296" s="184"/>
      <c r="O1296" s="184"/>
      <c r="P1296" s="184"/>
      <c r="Q1296" s="184"/>
      <c r="R1296" s="184"/>
      <c r="S1296" s="352"/>
      <c r="T1296" s="352"/>
      <c r="U1296" s="184"/>
      <c r="V1296" s="8"/>
      <c r="W1296" s="8"/>
    </row>
    <row r="1297" spans="4:23">
      <c r="D1297" s="74"/>
      <c r="E1297" s="1"/>
      <c r="F1297" s="1"/>
      <c r="G1297" s="183"/>
      <c r="H1297" s="36"/>
      <c r="I1297" s="184"/>
      <c r="J1297" s="352"/>
      <c r="K1297" s="352"/>
      <c r="L1297" s="184"/>
      <c r="M1297" s="184"/>
      <c r="N1297" s="184"/>
      <c r="O1297" s="184"/>
      <c r="P1297" s="184"/>
      <c r="Q1297" s="184"/>
      <c r="R1297" s="184"/>
      <c r="S1297" s="352"/>
      <c r="T1297" s="352"/>
      <c r="U1297" s="184"/>
      <c r="V1297" s="8"/>
      <c r="W1297" s="8"/>
    </row>
    <row r="1298" spans="4:23">
      <c r="D1298" s="74"/>
      <c r="E1298" s="1"/>
      <c r="F1298" s="1"/>
      <c r="G1298" s="183"/>
      <c r="H1298" s="36"/>
      <c r="I1298" s="184"/>
      <c r="J1298" s="352"/>
      <c r="K1298" s="352"/>
      <c r="L1298" s="184"/>
      <c r="M1298" s="184"/>
      <c r="N1298" s="184"/>
      <c r="O1298" s="184"/>
      <c r="P1298" s="184"/>
      <c r="Q1298" s="184"/>
      <c r="R1298" s="184"/>
      <c r="S1298" s="352"/>
      <c r="T1298" s="352"/>
      <c r="U1298" s="184"/>
      <c r="V1298" s="8"/>
      <c r="W1298" s="8"/>
    </row>
    <row r="1299" spans="4:23">
      <c r="D1299" s="74"/>
      <c r="E1299" s="1"/>
      <c r="F1299" s="1"/>
      <c r="G1299" s="183"/>
      <c r="H1299" s="36"/>
      <c r="I1299" s="184"/>
      <c r="J1299" s="352"/>
      <c r="K1299" s="352"/>
      <c r="L1299" s="184"/>
      <c r="M1299" s="184"/>
      <c r="N1299" s="184"/>
      <c r="O1299" s="184"/>
      <c r="P1299" s="184"/>
      <c r="Q1299" s="184"/>
      <c r="R1299" s="184"/>
      <c r="S1299" s="352"/>
      <c r="T1299" s="352"/>
      <c r="U1299" s="184"/>
      <c r="V1299" s="8"/>
      <c r="W1299" s="8"/>
    </row>
    <row r="1300" spans="4:23">
      <c r="D1300" s="74"/>
      <c r="E1300" s="1"/>
      <c r="F1300" s="1"/>
      <c r="G1300" s="183"/>
      <c r="H1300" s="36"/>
      <c r="I1300" s="184"/>
      <c r="J1300" s="352"/>
      <c r="K1300" s="352"/>
      <c r="L1300" s="184"/>
      <c r="M1300" s="184"/>
      <c r="N1300" s="184"/>
      <c r="O1300" s="184"/>
      <c r="P1300" s="184"/>
      <c r="Q1300" s="184"/>
      <c r="R1300" s="184"/>
      <c r="S1300" s="352"/>
      <c r="T1300" s="352"/>
      <c r="U1300" s="184"/>
      <c r="V1300" s="8"/>
      <c r="W1300" s="8"/>
    </row>
    <row r="1301" spans="4:23">
      <c r="D1301" s="74"/>
      <c r="E1301" s="1"/>
      <c r="F1301" s="1"/>
      <c r="G1301" s="183"/>
      <c r="H1301" s="36"/>
      <c r="I1301" s="184"/>
      <c r="J1301" s="352"/>
      <c r="K1301" s="352"/>
      <c r="L1301" s="184"/>
      <c r="M1301" s="184"/>
      <c r="N1301" s="184"/>
      <c r="O1301" s="184"/>
      <c r="P1301" s="184"/>
      <c r="Q1301" s="184"/>
      <c r="R1301" s="184"/>
      <c r="S1301" s="352"/>
      <c r="T1301" s="352"/>
      <c r="U1301" s="184"/>
      <c r="V1301" s="8"/>
      <c r="W1301" s="8"/>
    </row>
    <row r="1302" spans="4:23">
      <c r="D1302" s="74"/>
      <c r="E1302" s="1"/>
      <c r="F1302" s="1"/>
      <c r="G1302" s="183"/>
      <c r="H1302" s="36"/>
      <c r="I1302" s="184"/>
      <c r="J1302" s="352"/>
      <c r="K1302" s="352"/>
      <c r="L1302" s="184"/>
      <c r="M1302" s="184"/>
      <c r="N1302" s="184"/>
      <c r="O1302" s="184"/>
      <c r="P1302" s="184"/>
      <c r="Q1302" s="184"/>
      <c r="R1302" s="184"/>
      <c r="S1302" s="352"/>
      <c r="T1302" s="352"/>
      <c r="U1302" s="184"/>
      <c r="V1302" s="8"/>
      <c r="W1302" s="8"/>
    </row>
    <row r="1303" spans="4:23">
      <c r="D1303" s="74"/>
      <c r="E1303" s="1"/>
      <c r="F1303" s="1"/>
      <c r="G1303" s="183"/>
      <c r="H1303" s="36"/>
      <c r="I1303" s="184"/>
      <c r="J1303" s="352"/>
      <c r="K1303" s="352"/>
      <c r="L1303" s="184"/>
      <c r="M1303" s="184"/>
      <c r="N1303" s="184"/>
      <c r="O1303" s="184"/>
      <c r="P1303" s="184"/>
      <c r="Q1303" s="184"/>
      <c r="R1303" s="184"/>
      <c r="S1303" s="352"/>
      <c r="T1303" s="352"/>
      <c r="U1303" s="184"/>
      <c r="V1303" s="8"/>
      <c r="W1303" s="8"/>
    </row>
    <row r="1304" spans="4:23">
      <c r="D1304" s="74"/>
      <c r="E1304" s="1"/>
      <c r="F1304" s="1"/>
      <c r="G1304" s="183"/>
      <c r="H1304" s="36"/>
      <c r="I1304" s="184"/>
      <c r="J1304" s="352"/>
      <c r="K1304" s="352"/>
      <c r="L1304" s="184"/>
      <c r="M1304" s="184"/>
      <c r="N1304" s="184"/>
      <c r="O1304" s="184"/>
      <c r="P1304" s="184"/>
      <c r="Q1304" s="184"/>
      <c r="R1304" s="184"/>
      <c r="S1304" s="352"/>
      <c r="T1304" s="352"/>
      <c r="U1304" s="184"/>
      <c r="V1304" s="8"/>
      <c r="W1304" s="8"/>
    </row>
    <row r="1305" spans="4:23">
      <c r="D1305" s="74"/>
      <c r="E1305" s="1"/>
      <c r="F1305" s="1"/>
      <c r="G1305" s="183"/>
      <c r="H1305" s="36"/>
      <c r="I1305" s="184"/>
      <c r="J1305" s="352"/>
      <c r="K1305" s="352"/>
      <c r="L1305" s="184"/>
      <c r="M1305" s="184"/>
      <c r="N1305" s="184"/>
      <c r="O1305" s="184"/>
      <c r="P1305" s="184"/>
      <c r="Q1305" s="184"/>
      <c r="R1305" s="184"/>
      <c r="S1305" s="352"/>
      <c r="T1305" s="352"/>
      <c r="U1305" s="184"/>
      <c r="V1305" s="8"/>
      <c r="W1305" s="8"/>
    </row>
    <row r="1306" spans="4:23">
      <c r="D1306" s="74"/>
      <c r="E1306" s="1"/>
      <c r="F1306" s="1"/>
      <c r="G1306" s="183"/>
      <c r="H1306" s="36"/>
      <c r="I1306" s="184"/>
      <c r="J1306" s="352"/>
      <c r="K1306" s="352"/>
      <c r="L1306" s="184"/>
      <c r="M1306" s="184"/>
      <c r="N1306" s="184"/>
      <c r="O1306" s="184"/>
      <c r="P1306" s="184"/>
      <c r="Q1306" s="184"/>
      <c r="R1306" s="184"/>
      <c r="S1306" s="352"/>
      <c r="T1306" s="352"/>
      <c r="U1306" s="184"/>
      <c r="V1306" s="8"/>
      <c r="W1306" s="8"/>
    </row>
    <row r="1307" spans="4:23">
      <c r="D1307" s="74"/>
      <c r="E1307" s="1"/>
      <c r="F1307" s="1"/>
      <c r="G1307" s="183"/>
      <c r="H1307" s="36"/>
      <c r="I1307" s="184"/>
      <c r="J1307" s="352"/>
      <c r="K1307" s="352"/>
      <c r="L1307" s="184"/>
      <c r="M1307" s="184"/>
      <c r="N1307" s="184"/>
      <c r="O1307" s="184"/>
      <c r="P1307" s="184"/>
      <c r="Q1307" s="184"/>
      <c r="R1307" s="184"/>
      <c r="S1307" s="352"/>
      <c r="T1307" s="352"/>
      <c r="U1307" s="184"/>
      <c r="V1307" s="8"/>
      <c r="W1307" s="8"/>
    </row>
    <row r="1308" spans="4:23">
      <c r="D1308" s="74"/>
      <c r="E1308" s="1"/>
      <c r="F1308" s="1"/>
      <c r="G1308" s="183"/>
      <c r="H1308" s="36"/>
      <c r="I1308" s="184"/>
      <c r="J1308" s="352"/>
      <c r="K1308" s="352"/>
      <c r="L1308" s="184"/>
      <c r="M1308" s="184"/>
      <c r="N1308" s="184"/>
      <c r="O1308" s="184"/>
      <c r="P1308" s="184"/>
      <c r="Q1308" s="184"/>
      <c r="R1308" s="184"/>
      <c r="S1308" s="352"/>
      <c r="T1308" s="352"/>
      <c r="U1308" s="184"/>
      <c r="V1308" s="8"/>
      <c r="W1308" s="8"/>
    </row>
    <row r="1309" spans="4:23">
      <c r="D1309" s="74"/>
      <c r="E1309" s="1"/>
      <c r="F1309" s="1"/>
      <c r="G1309" s="183"/>
      <c r="H1309" s="36"/>
      <c r="I1309" s="184"/>
      <c r="J1309" s="352"/>
      <c r="K1309" s="352"/>
      <c r="L1309" s="184"/>
      <c r="M1309" s="184"/>
      <c r="N1309" s="184"/>
      <c r="O1309" s="184"/>
      <c r="P1309" s="184"/>
      <c r="Q1309" s="184"/>
      <c r="R1309" s="184"/>
      <c r="S1309" s="352"/>
      <c r="T1309" s="352"/>
      <c r="U1309" s="184"/>
      <c r="V1309" s="8"/>
      <c r="W1309" s="8"/>
    </row>
    <row r="1310" spans="4:23">
      <c r="D1310" s="74"/>
      <c r="E1310" s="1"/>
      <c r="F1310" s="1"/>
      <c r="G1310" s="183"/>
      <c r="H1310" s="36"/>
      <c r="I1310" s="184"/>
      <c r="J1310" s="352"/>
      <c r="K1310" s="352"/>
      <c r="L1310" s="184"/>
      <c r="M1310" s="184"/>
      <c r="N1310" s="184"/>
      <c r="O1310" s="184"/>
      <c r="P1310" s="184"/>
      <c r="Q1310" s="184"/>
      <c r="R1310" s="184"/>
      <c r="S1310" s="352"/>
      <c r="T1310" s="352"/>
      <c r="U1310" s="184"/>
      <c r="V1310" s="8"/>
      <c r="W1310" s="8"/>
    </row>
    <row r="1311" spans="4:23">
      <c r="D1311" s="74"/>
      <c r="E1311" s="1"/>
      <c r="F1311" s="1"/>
      <c r="G1311" s="183"/>
      <c r="H1311" s="36"/>
      <c r="I1311" s="184"/>
      <c r="J1311" s="352"/>
      <c r="K1311" s="352"/>
      <c r="L1311" s="184"/>
      <c r="M1311" s="184"/>
      <c r="N1311" s="184"/>
      <c r="O1311" s="184"/>
      <c r="P1311" s="184"/>
      <c r="Q1311" s="184"/>
      <c r="R1311" s="184"/>
      <c r="S1311" s="352"/>
      <c r="T1311" s="352"/>
      <c r="U1311" s="184"/>
      <c r="V1311" s="8"/>
      <c r="W1311" s="8"/>
    </row>
    <row r="1312" spans="4:23">
      <c r="D1312" s="74"/>
      <c r="E1312" s="1"/>
      <c r="F1312" s="1"/>
      <c r="G1312" s="183"/>
      <c r="H1312" s="36"/>
      <c r="I1312" s="184"/>
      <c r="J1312" s="352"/>
      <c r="K1312" s="352"/>
      <c r="L1312" s="184"/>
      <c r="M1312" s="184"/>
      <c r="N1312" s="184"/>
      <c r="O1312" s="184"/>
      <c r="P1312" s="184"/>
      <c r="Q1312" s="184"/>
      <c r="R1312" s="184"/>
      <c r="S1312" s="352"/>
      <c r="T1312" s="352"/>
      <c r="U1312" s="184"/>
      <c r="V1312" s="8"/>
      <c r="W1312" s="8"/>
    </row>
    <row r="1313" spans="4:23">
      <c r="D1313" s="74"/>
      <c r="E1313" s="1"/>
      <c r="F1313" s="1"/>
      <c r="G1313" s="183"/>
      <c r="H1313" s="36"/>
      <c r="I1313" s="184"/>
      <c r="J1313" s="352"/>
      <c r="K1313" s="352"/>
      <c r="L1313" s="184"/>
      <c r="M1313" s="184"/>
      <c r="N1313" s="184"/>
      <c r="O1313" s="184"/>
      <c r="P1313" s="184"/>
      <c r="Q1313" s="184"/>
      <c r="R1313" s="184"/>
      <c r="S1313" s="352"/>
      <c r="T1313" s="352"/>
      <c r="U1313" s="184"/>
      <c r="V1313" s="8"/>
      <c r="W1313" s="8"/>
    </row>
    <row r="1314" spans="4:23">
      <c r="D1314" s="74"/>
      <c r="E1314" s="1"/>
      <c r="F1314" s="1"/>
      <c r="G1314" s="183"/>
      <c r="H1314" s="36"/>
      <c r="I1314" s="184"/>
      <c r="J1314" s="352"/>
      <c r="K1314" s="352"/>
      <c r="L1314" s="184"/>
      <c r="M1314" s="184"/>
      <c r="N1314" s="184"/>
      <c r="O1314" s="184"/>
      <c r="P1314" s="184"/>
      <c r="Q1314" s="184"/>
      <c r="R1314" s="184"/>
      <c r="S1314" s="352"/>
      <c r="T1314" s="352"/>
      <c r="U1314" s="184"/>
      <c r="V1314" s="8"/>
      <c r="W1314" s="8"/>
    </row>
    <row r="1315" spans="4:23">
      <c r="D1315" s="74"/>
      <c r="E1315" s="1"/>
      <c r="F1315" s="1"/>
      <c r="G1315" s="183"/>
      <c r="H1315" s="36"/>
      <c r="I1315" s="184"/>
      <c r="J1315" s="352"/>
      <c r="K1315" s="352"/>
      <c r="L1315" s="184"/>
      <c r="M1315" s="184"/>
      <c r="N1315" s="184"/>
      <c r="O1315" s="184"/>
      <c r="P1315" s="184"/>
      <c r="Q1315" s="184"/>
      <c r="R1315" s="184"/>
      <c r="S1315" s="352"/>
      <c r="T1315" s="352"/>
      <c r="U1315" s="184"/>
      <c r="V1315" s="8"/>
      <c r="W1315" s="8"/>
    </row>
    <row r="1316" spans="4:23">
      <c r="D1316" s="74"/>
      <c r="E1316" s="1"/>
      <c r="F1316" s="1"/>
      <c r="G1316" s="183"/>
      <c r="H1316" s="36"/>
      <c r="I1316" s="184"/>
      <c r="J1316" s="352"/>
      <c r="K1316" s="352"/>
      <c r="L1316" s="184"/>
      <c r="M1316" s="184"/>
      <c r="N1316" s="184"/>
      <c r="O1316" s="184"/>
      <c r="P1316" s="184"/>
      <c r="Q1316" s="184"/>
      <c r="R1316" s="184"/>
      <c r="S1316" s="352"/>
      <c r="T1316" s="352"/>
      <c r="U1316" s="184"/>
      <c r="V1316" s="8"/>
      <c r="W1316" s="8"/>
    </row>
    <row r="1317" spans="4:23">
      <c r="D1317" s="74"/>
      <c r="E1317" s="1"/>
      <c r="F1317" s="1"/>
      <c r="G1317" s="183"/>
      <c r="H1317" s="36"/>
      <c r="I1317" s="184"/>
      <c r="J1317" s="352"/>
      <c r="K1317" s="352"/>
      <c r="L1317" s="184"/>
      <c r="M1317" s="184"/>
      <c r="N1317" s="184"/>
      <c r="O1317" s="184"/>
      <c r="P1317" s="184"/>
      <c r="Q1317" s="184"/>
      <c r="R1317" s="184"/>
      <c r="S1317" s="352"/>
      <c r="T1317" s="352"/>
      <c r="U1317" s="184"/>
      <c r="V1317" s="8"/>
      <c r="W1317" s="8"/>
    </row>
    <row r="1318" spans="4:23">
      <c r="D1318" s="74"/>
      <c r="E1318" s="1"/>
      <c r="F1318" s="1"/>
      <c r="G1318" s="183"/>
      <c r="H1318" s="36"/>
      <c r="I1318" s="184"/>
      <c r="J1318" s="352"/>
      <c r="K1318" s="352"/>
      <c r="L1318" s="184"/>
      <c r="M1318" s="184"/>
      <c r="N1318" s="184"/>
      <c r="O1318" s="184"/>
      <c r="P1318" s="184"/>
      <c r="Q1318" s="184"/>
      <c r="R1318" s="184"/>
      <c r="S1318" s="352"/>
      <c r="T1318" s="352"/>
      <c r="U1318" s="184"/>
      <c r="V1318" s="8"/>
      <c r="W1318" s="8"/>
    </row>
    <row r="1319" spans="4:23">
      <c r="D1319" s="74"/>
      <c r="E1319" s="1"/>
      <c r="F1319" s="1"/>
      <c r="G1319" s="183"/>
      <c r="H1319" s="36"/>
      <c r="I1319" s="184"/>
      <c r="J1319" s="352"/>
      <c r="K1319" s="352"/>
      <c r="L1319" s="184"/>
      <c r="M1319" s="184"/>
      <c r="N1319" s="184"/>
      <c r="O1319" s="184"/>
      <c r="P1319" s="184"/>
      <c r="Q1319" s="184"/>
      <c r="R1319" s="184"/>
      <c r="S1319" s="352"/>
      <c r="T1319" s="352"/>
      <c r="U1319" s="184"/>
      <c r="V1319" s="8"/>
      <c r="W1319" s="8"/>
    </row>
    <row r="1320" spans="4:23">
      <c r="D1320" s="74"/>
      <c r="E1320" s="1"/>
      <c r="F1320" s="1"/>
      <c r="G1320" s="183"/>
      <c r="H1320" s="36"/>
      <c r="I1320" s="184"/>
      <c r="J1320" s="352"/>
      <c r="K1320" s="352"/>
      <c r="L1320" s="184"/>
      <c r="M1320" s="184"/>
      <c r="N1320" s="184"/>
      <c r="O1320" s="184"/>
      <c r="P1320" s="184"/>
      <c r="Q1320" s="184"/>
      <c r="R1320" s="184"/>
      <c r="S1320" s="352"/>
      <c r="T1320" s="352"/>
      <c r="U1320" s="184"/>
      <c r="V1320" s="8"/>
      <c r="W1320" s="8"/>
    </row>
    <row r="1321" spans="4:23">
      <c r="D1321" s="74"/>
      <c r="E1321" s="1"/>
      <c r="F1321" s="1"/>
      <c r="G1321" s="183"/>
      <c r="H1321" s="36"/>
      <c r="I1321" s="184"/>
      <c r="J1321" s="352"/>
      <c r="K1321" s="352"/>
      <c r="L1321" s="184"/>
      <c r="M1321" s="184"/>
      <c r="N1321" s="184"/>
      <c r="O1321" s="184"/>
      <c r="P1321" s="184"/>
      <c r="Q1321" s="184"/>
      <c r="R1321" s="184"/>
      <c r="S1321" s="352"/>
      <c r="T1321" s="352"/>
      <c r="U1321" s="184"/>
      <c r="V1321" s="8"/>
      <c r="W1321" s="8"/>
    </row>
    <row r="1322" spans="4:23">
      <c r="D1322" s="74"/>
      <c r="E1322" s="1"/>
      <c r="F1322" s="1"/>
      <c r="G1322" s="183"/>
      <c r="H1322" s="36"/>
      <c r="I1322" s="184"/>
      <c r="J1322" s="352"/>
      <c r="K1322" s="352"/>
      <c r="L1322" s="184"/>
      <c r="M1322" s="184"/>
      <c r="N1322" s="184"/>
      <c r="O1322" s="184"/>
      <c r="P1322" s="184"/>
      <c r="Q1322" s="184"/>
      <c r="R1322" s="184"/>
      <c r="S1322" s="352"/>
      <c r="T1322" s="352"/>
      <c r="U1322" s="184"/>
      <c r="V1322" s="8"/>
      <c r="W1322" s="8"/>
    </row>
    <row r="1323" spans="4:23">
      <c r="D1323" s="74"/>
      <c r="E1323" s="1"/>
      <c r="F1323" s="1"/>
      <c r="G1323" s="183"/>
      <c r="H1323" s="36"/>
      <c r="I1323" s="184"/>
      <c r="J1323" s="352"/>
      <c r="K1323" s="352"/>
      <c r="L1323" s="184"/>
      <c r="M1323" s="184"/>
      <c r="N1323" s="184"/>
      <c r="O1323" s="184"/>
      <c r="P1323" s="184"/>
      <c r="Q1323" s="184"/>
      <c r="R1323" s="184"/>
      <c r="S1323" s="352"/>
      <c r="T1323" s="352"/>
      <c r="U1323" s="184"/>
      <c r="V1323" s="8"/>
      <c r="W1323" s="8"/>
    </row>
    <row r="1324" spans="4:23">
      <c r="D1324" s="74"/>
      <c r="E1324" s="1"/>
      <c r="F1324" s="1"/>
      <c r="G1324" s="183"/>
      <c r="H1324" s="36"/>
      <c r="I1324" s="184"/>
      <c r="J1324" s="352"/>
      <c r="K1324" s="352"/>
      <c r="L1324" s="184"/>
      <c r="M1324" s="184"/>
      <c r="N1324" s="184"/>
      <c r="O1324" s="184"/>
      <c r="P1324" s="184"/>
      <c r="Q1324" s="184"/>
      <c r="R1324" s="184"/>
      <c r="S1324" s="352"/>
      <c r="T1324" s="352"/>
      <c r="U1324" s="184"/>
      <c r="V1324" s="8"/>
      <c r="W1324" s="8"/>
    </row>
    <row r="1325" spans="4:23">
      <c r="D1325" s="74"/>
      <c r="E1325" s="1"/>
      <c r="F1325" s="1"/>
      <c r="G1325" s="183"/>
      <c r="H1325" s="36"/>
      <c r="I1325" s="184"/>
      <c r="J1325" s="352"/>
      <c r="K1325" s="352"/>
      <c r="L1325" s="184"/>
      <c r="M1325" s="184"/>
      <c r="N1325" s="184"/>
      <c r="O1325" s="184"/>
      <c r="P1325" s="184"/>
      <c r="Q1325" s="184"/>
      <c r="R1325" s="184"/>
      <c r="S1325" s="352"/>
      <c r="T1325" s="352"/>
      <c r="U1325" s="184"/>
      <c r="V1325" s="8"/>
      <c r="W1325" s="8"/>
    </row>
    <row r="1326" spans="4:23">
      <c r="D1326" s="74"/>
      <c r="E1326" s="1"/>
      <c r="F1326" s="1"/>
      <c r="G1326" s="183"/>
      <c r="H1326" s="36"/>
      <c r="I1326" s="184"/>
      <c r="J1326" s="352"/>
      <c r="K1326" s="352"/>
      <c r="L1326" s="184"/>
      <c r="M1326" s="184"/>
      <c r="N1326" s="184"/>
      <c r="O1326" s="184"/>
      <c r="P1326" s="184"/>
      <c r="Q1326" s="184"/>
      <c r="R1326" s="184"/>
      <c r="S1326" s="352"/>
      <c r="T1326" s="352"/>
      <c r="U1326" s="184"/>
      <c r="V1326" s="8"/>
      <c r="W1326" s="8"/>
    </row>
    <row r="1327" spans="4:23">
      <c r="D1327" s="74"/>
      <c r="E1327" s="1"/>
      <c r="F1327" s="1"/>
      <c r="G1327" s="183"/>
      <c r="H1327" s="36"/>
      <c r="I1327" s="184"/>
      <c r="J1327" s="352"/>
      <c r="K1327" s="352"/>
      <c r="L1327" s="184"/>
      <c r="M1327" s="184"/>
      <c r="N1327" s="184"/>
      <c r="O1327" s="184"/>
      <c r="P1327" s="184"/>
      <c r="Q1327" s="184"/>
      <c r="R1327" s="184"/>
      <c r="S1327" s="352"/>
      <c r="T1327" s="352"/>
      <c r="U1327" s="184"/>
      <c r="V1327" s="8"/>
      <c r="W1327" s="8"/>
    </row>
    <row r="1328" spans="4:23">
      <c r="D1328" s="74"/>
      <c r="E1328" s="1"/>
      <c r="F1328" s="1"/>
      <c r="G1328" s="183"/>
      <c r="H1328" s="36"/>
      <c r="I1328" s="184"/>
      <c r="J1328" s="352"/>
      <c r="K1328" s="352"/>
      <c r="L1328" s="184"/>
      <c r="M1328" s="184"/>
      <c r="N1328" s="184"/>
      <c r="O1328" s="184"/>
      <c r="P1328" s="184"/>
      <c r="Q1328" s="184"/>
      <c r="R1328" s="184"/>
      <c r="S1328" s="352"/>
      <c r="T1328" s="352"/>
      <c r="U1328" s="184"/>
      <c r="V1328" s="8"/>
      <c r="W1328" s="8"/>
    </row>
    <row r="1329" spans="4:23">
      <c r="D1329" s="74"/>
      <c r="E1329" s="1"/>
      <c r="F1329" s="1"/>
      <c r="G1329" s="183"/>
      <c r="H1329" s="36"/>
      <c r="I1329" s="184"/>
      <c r="J1329" s="352"/>
      <c r="K1329" s="352"/>
      <c r="L1329" s="184"/>
      <c r="M1329" s="184"/>
      <c r="N1329" s="184"/>
      <c r="O1329" s="184"/>
      <c r="P1329" s="184"/>
      <c r="Q1329" s="184"/>
      <c r="R1329" s="184"/>
      <c r="S1329" s="352"/>
      <c r="T1329" s="352"/>
      <c r="U1329" s="184"/>
      <c r="V1329" s="8"/>
      <c r="W1329" s="8"/>
    </row>
    <row r="1330" spans="4:23">
      <c r="D1330" s="74"/>
      <c r="E1330" s="1"/>
      <c r="F1330" s="1"/>
      <c r="G1330" s="183"/>
      <c r="H1330" s="36"/>
      <c r="I1330" s="184"/>
      <c r="J1330" s="352"/>
      <c r="K1330" s="352"/>
      <c r="L1330" s="184"/>
      <c r="M1330" s="184"/>
      <c r="N1330" s="184"/>
      <c r="O1330" s="184"/>
      <c r="P1330" s="184"/>
      <c r="Q1330" s="184"/>
      <c r="R1330" s="184"/>
      <c r="S1330" s="352"/>
      <c r="T1330" s="352"/>
      <c r="U1330" s="184"/>
      <c r="V1330" s="8"/>
      <c r="W1330" s="8"/>
    </row>
    <row r="1331" spans="4:23">
      <c r="D1331" s="74"/>
      <c r="E1331" s="1"/>
      <c r="F1331" s="1"/>
      <c r="G1331" s="183"/>
      <c r="H1331" s="36"/>
      <c r="I1331" s="184"/>
      <c r="J1331" s="352"/>
      <c r="K1331" s="352"/>
      <c r="L1331" s="184"/>
      <c r="M1331" s="184"/>
      <c r="N1331" s="184"/>
      <c r="O1331" s="184"/>
      <c r="P1331" s="184"/>
      <c r="Q1331" s="184"/>
      <c r="R1331" s="184"/>
      <c r="S1331" s="352"/>
      <c r="T1331" s="352"/>
      <c r="U1331" s="184"/>
      <c r="V1331" s="8"/>
      <c r="W1331" s="8"/>
    </row>
    <row r="1332" spans="4:23">
      <c r="D1332" s="74"/>
      <c r="E1332" s="1"/>
      <c r="F1332" s="1"/>
      <c r="G1332" s="183"/>
      <c r="H1332" s="36"/>
      <c r="I1332" s="184"/>
      <c r="J1332" s="352"/>
      <c r="K1332" s="352"/>
      <c r="L1332" s="184"/>
      <c r="M1332" s="184"/>
      <c r="N1332" s="184"/>
      <c r="O1332" s="184"/>
      <c r="P1332" s="184"/>
      <c r="Q1332" s="184"/>
      <c r="R1332" s="184"/>
      <c r="S1332" s="352"/>
      <c r="T1332" s="352"/>
      <c r="U1332" s="184"/>
      <c r="V1332" s="8"/>
      <c r="W1332" s="8"/>
    </row>
    <row r="1333" spans="4:23">
      <c r="D1333" s="74"/>
      <c r="E1333" s="1"/>
      <c r="F1333" s="1"/>
      <c r="G1333" s="183"/>
      <c r="H1333" s="36"/>
      <c r="I1333" s="184"/>
      <c r="J1333" s="352"/>
      <c r="K1333" s="352"/>
      <c r="L1333" s="184"/>
      <c r="M1333" s="184"/>
      <c r="N1333" s="184"/>
      <c r="O1333" s="184"/>
      <c r="P1333" s="184"/>
      <c r="Q1333" s="184"/>
      <c r="R1333" s="184"/>
      <c r="S1333" s="352"/>
      <c r="T1333" s="352"/>
      <c r="U1333" s="184"/>
      <c r="V1333" s="8"/>
      <c r="W1333" s="8"/>
    </row>
    <row r="1334" spans="4:23">
      <c r="D1334" s="74"/>
      <c r="E1334" s="1"/>
      <c r="F1334" s="1"/>
      <c r="G1334" s="183"/>
      <c r="H1334" s="36"/>
      <c r="I1334" s="184"/>
      <c r="J1334" s="352"/>
      <c r="K1334" s="352"/>
      <c r="L1334" s="184"/>
      <c r="M1334" s="184"/>
      <c r="N1334" s="184"/>
      <c r="O1334" s="184"/>
      <c r="P1334" s="184"/>
      <c r="Q1334" s="184"/>
      <c r="R1334" s="184"/>
      <c r="S1334" s="352"/>
      <c r="T1334" s="352"/>
      <c r="U1334" s="184"/>
      <c r="V1334" s="8"/>
      <c r="W1334" s="8"/>
    </row>
    <row r="1335" spans="4:23">
      <c r="D1335" s="74"/>
      <c r="E1335" s="1"/>
      <c r="F1335" s="1"/>
      <c r="G1335" s="183"/>
      <c r="H1335" s="36"/>
      <c r="I1335" s="184"/>
      <c r="J1335" s="352"/>
      <c r="K1335" s="352"/>
      <c r="L1335" s="184"/>
      <c r="M1335" s="184"/>
      <c r="N1335" s="184"/>
      <c r="O1335" s="184"/>
      <c r="P1335" s="184"/>
      <c r="Q1335" s="184"/>
      <c r="R1335" s="184"/>
      <c r="S1335" s="352"/>
      <c r="T1335" s="352"/>
      <c r="U1335" s="184"/>
      <c r="V1335" s="8"/>
      <c r="W1335" s="8"/>
    </row>
    <row r="1336" spans="4:23">
      <c r="D1336" s="74"/>
      <c r="E1336" s="1"/>
      <c r="F1336" s="1"/>
      <c r="G1336" s="183"/>
      <c r="H1336" s="36"/>
      <c r="I1336" s="184"/>
      <c r="J1336" s="352"/>
      <c r="K1336" s="352"/>
      <c r="L1336" s="184"/>
      <c r="M1336" s="184"/>
      <c r="N1336" s="184"/>
      <c r="O1336" s="184"/>
      <c r="P1336" s="184"/>
      <c r="Q1336" s="184"/>
      <c r="R1336" s="184"/>
      <c r="S1336" s="352"/>
      <c r="T1336" s="352"/>
      <c r="U1336" s="184"/>
      <c r="V1336" s="8"/>
      <c r="W1336" s="8"/>
    </row>
    <row r="1337" spans="4:23">
      <c r="D1337" s="74"/>
      <c r="E1337" s="1"/>
      <c r="F1337" s="1"/>
      <c r="G1337" s="183"/>
      <c r="H1337" s="36"/>
      <c r="I1337" s="184"/>
      <c r="J1337" s="352"/>
      <c r="K1337" s="352"/>
      <c r="L1337" s="184"/>
      <c r="M1337" s="184"/>
      <c r="N1337" s="184"/>
      <c r="O1337" s="184"/>
      <c r="P1337" s="184"/>
      <c r="Q1337" s="184"/>
      <c r="R1337" s="184"/>
      <c r="S1337" s="352"/>
      <c r="T1337" s="352"/>
      <c r="U1337" s="184"/>
      <c r="V1337" s="8"/>
      <c r="W1337" s="8"/>
    </row>
    <row r="1338" spans="4:23">
      <c r="D1338" s="74"/>
      <c r="E1338" s="1"/>
      <c r="F1338" s="1"/>
      <c r="G1338" s="183"/>
      <c r="H1338" s="36"/>
      <c r="I1338" s="184"/>
      <c r="J1338" s="352"/>
      <c r="K1338" s="352"/>
      <c r="L1338" s="184"/>
      <c r="M1338" s="184"/>
      <c r="N1338" s="184"/>
      <c r="O1338" s="184"/>
      <c r="P1338" s="184"/>
      <c r="Q1338" s="184"/>
      <c r="R1338" s="184"/>
      <c r="S1338" s="352"/>
      <c r="T1338" s="352"/>
      <c r="U1338" s="184"/>
      <c r="V1338" s="8"/>
      <c r="W1338" s="8"/>
    </row>
    <row r="1339" spans="4:23">
      <c r="D1339" s="74"/>
      <c r="E1339" s="1"/>
      <c r="F1339" s="1"/>
      <c r="G1339" s="183"/>
      <c r="H1339" s="36"/>
      <c r="I1339" s="184"/>
      <c r="J1339" s="352"/>
      <c r="K1339" s="352"/>
      <c r="L1339" s="184"/>
      <c r="M1339" s="184"/>
      <c r="N1339" s="184"/>
      <c r="O1339" s="184"/>
      <c r="P1339" s="184"/>
      <c r="Q1339" s="184"/>
      <c r="R1339" s="184"/>
      <c r="S1339" s="352"/>
      <c r="T1339" s="352"/>
      <c r="U1339" s="184"/>
      <c r="V1339" s="8"/>
      <c r="W1339" s="8"/>
    </row>
    <row r="1340" spans="4:23">
      <c r="D1340" s="74"/>
      <c r="E1340" s="1"/>
      <c r="F1340" s="1"/>
      <c r="G1340" s="183"/>
      <c r="H1340" s="36"/>
      <c r="I1340" s="184"/>
      <c r="J1340" s="352"/>
      <c r="K1340" s="352"/>
      <c r="L1340" s="184"/>
      <c r="M1340" s="184"/>
      <c r="N1340" s="184"/>
      <c r="O1340" s="184"/>
      <c r="P1340" s="184"/>
      <c r="Q1340" s="184"/>
      <c r="R1340" s="184"/>
      <c r="S1340" s="352"/>
      <c r="T1340" s="352"/>
      <c r="U1340" s="184"/>
      <c r="V1340" s="8"/>
      <c r="W1340" s="8"/>
    </row>
    <row r="1341" spans="4:23">
      <c r="D1341" s="74"/>
      <c r="E1341" s="1"/>
      <c r="F1341" s="1"/>
      <c r="G1341" s="183"/>
      <c r="H1341" s="36"/>
      <c r="I1341" s="184"/>
      <c r="J1341" s="352"/>
      <c r="K1341" s="352"/>
      <c r="L1341" s="184"/>
      <c r="M1341" s="184"/>
      <c r="N1341" s="184"/>
      <c r="O1341" s="184"/>
      <c r="P1341" s="184"/>
      <c r="Q1341" s="184"/>
      <c r="R1341" s="184"/>
      <c r="S1341" s="352"/>
      <c r="T1341" s="352"/>
      <c r="U1341" s="184"/>
      <c r="V1341" s="8"/>
      <c r="W1341" s="8"/>
    </row>
    <row r="1342" spans="4:23">
      <c r="D1342" s="74"/>
      <c r="E1342" s="1"/>
      <c r="F1342" s="1"/>
      <c r="G1342" s="183"/>
      <c r="H1342" s="36"/>
      <c r="I1342" s="184"/>
      <c r="J1342" s="352"/>
      <c r="K1342" s="352"/>
      <c r="L1342" s="184"/>
      <c r="M1342" s="184"/>
      <c r="N1342" s="184"/>
      <c r="O1342" s="184"/>
      <c r="P1342" s="184"/>
      <c r="Q1342" s="184"/>
      <c r="R1342" s="184"/>
      <c r="S1342" s="352"/>
      <c r="T1342" s="352"/>
      <c r="U1342" s="184"/>
      <c r="V1342" s="8"/>
      <c r="W1342" s="8"/>
    </row>
    <row r="1343" spans="4:23">
      <c r="D1343" s="74"/>
      <c r="E1343" s="1"/>
      <c r="F1343" s="1"/>
      <c r="G1343" s="183"/>
      <c r="H1343" s="36"/>
      <c r="I1343" s="184"/>
      <c r="J1343" s="352"/>
      <c r="K1343" s="352"/>
      <c r="L1343" s="184"/>
      <c r="M1343" s="184"/>
      <c r="N1343" s="184"/>
      <c r="O1343" s="184"/>
      <c r="P1343" s="184"/>
      <c r="Q1343" s="184"/>
      <c r="R1343" s="184"/>
      <c r="S1343" s="352"/>
      <c r="T1343" s="352"/>
      <c r="U1343" s="184"/>
      <c r="V1343" s="8"/>
      <c r="W1343" s="8"/>
    </row>
    <row r="1344" spans="4:23">
      <c r="D1344" s="74"/>
      <c r="E1344" s="1"/>
      <c r="F1344" s="1"/>
      <c r="G1344" s="183"/>
      <c r="H1344" s="36"/>
      <c r="I1344" s="184"/>
      <c r="J1344" s="352"/>
      <c r="K1344" s="352"/>
      <c r="L1344" s="184"/>
      <c r="M1344" s="184"/>
      <c r="N1344" s="184"/>
      <c r="O1344" s="184"/>
      <c r="P1344" s="184"/>
      <c r="Q1344" s="184"/>
      <c r="R1344" s="184"/>
      <c r="S1344" s="352"/>
      <c r="T1344" s="352"/>
      <c r="U1344" s="184"/>
      <c r="V1344" s="8"/>
      <c r="W1344" s="8"/>
    </row>
    <row r="1345" spans="4:23">
      <c r="D1345" s="74"/>
      <c r="E1345" s="1"/>
      <c r="F1345" s="1"/>
      <c r="G1345" s="183"/>
      <c r="H1345" s="36"/>
      <c r="I1345" s="184"/>
      <c r="J1345" s="352"/>
      <c r="K1345" s="352"/>
      <c r="L1345" s="184"/>
      <c r="M1345" s="184"/>
      <c r="N1345" s="184"/>
      <c r="O1345" s="184"/>
      <c r="P1345" s="184"/>
      <c r="Q1345" s="184"/>
      <c r="R1345" s="184"/>
      <c r="S1345" s="352"/>
      <c r="T1345" s="352"/>
      <c r="U1345" s="184"/>
      <c r="V1345" s="8"/>
      <c r="W1345" s="8"/>
    </row>
    <row r="1346" spans="4:23">
      <c r="D1346" s="74"/>
      <c r="E1346" s="1"/>
      <c r="F1346" s="1"/>
      <c r="G1346" s="183"/>
      <c r="H1346" s="36"/>
      <c r="I1346" s="184"/>
      <c r="J1346" s="352"/>
      <c r="K1346" s="352"/>
      <c r="L1346" s="184"/>
      <c r="M1346" s="184"/>
      <c r="N1346" s="184"/>
      <c r="O1346" s="184"/>
      <c r="P1346" s="184"/>
      <c r="Q1346" s="184"/>
      <c r="R1346" s="184"/>
      <c r="S1346" s="352"/>
      <c r="T1346" s="352"/>
      <c r="U1346" s="184"/>
      <c r="V1346" s="8"/>
      <c r="W1346" s="8"/>
    </row>
    <row r="1347" spans="4:23">
      <c r="D1347" s="74"/>
      <c r="E1347" s="1"/>
      <c r="F1347" s="1"/>
      <c r="G1347" s="183"/>
      <c r="H1347" s="36"/>
      <c r="I1347" s="184"/>
      <c r="J1347" s="352"/>
      <c r="K1347" s="352"/>
      <c r="L1347" s="184"/>
      <c r="M1347" s="184"/>
      <c r="N1347" s="184"/>
      <c r="O1347" s="184"/>
      <c r="P1347" s="184"/>
      <c r="Q1347" s="184"/>
      <c r="R1347" s="184"/>
      <c r="S1347" s="352"/>
      <c r="T1347" s="352"/>
      <c r="U1347" s="184"/>
      <c r="V1347" s="8"/>
      <c r="W1347" s="8"/>
    </row>
    <row r="1348" spans="4:23">
      <c r="D1348" s="74"/>
      <c r="E1348" s="1"/>
      <c r="F1348" s="1"/>
      <c r="G1348" s="183"/>
      <c r="H1348" s="36"/>
      <c r="I1348" s="184"/>
      <c r="J1348" s="352"/>
      <c r="K1348" s="352"/>
      <c r="L1348" s="184"/>
      <c r="M1348" s="184"/>
      <c r="N1348" s="184"/>
      <c r="O1348" s="184"/>
      <c r="P1348" s="184"/>
      <c r="Q1348" s="184"/>
      <c r="R1348" s="184"/>
      <c r="S1348" s="352"/>
      <c r="T1348" s="352"/>
      <c r="U1348" s="184"/>
      <c r="V1348" s="8"/>
      <c r="W1348" s="8"/>
    </row>
    <row r="1349" spans="4:23">
      <c r="D1349" s="74"/>
      <c r="E1349" s="1"/>
      <c r="F1349" s="1"/>
      <c r="G1349" s="183"/>
      <c r="H1349" s="36"/>
      <c r="I1349" s="184"/>
      <c r="J1349" s="352"/>
      <c r="K1349" s="352"/>
      <c r="L1349" s="184"/>
      <c r="M1349" s="184"/>
      <c r="N1349" s="184"/>
      <c r="O1349" s="184"/>
      <c r="P1349" s="184"/>
      <c r="Q1349" s="184"/>
      <c r="R1349" s="184"/>
      <c r="S1349" s="352"/>
      <c r="T1349" s="352"/>
      <c r="U1349" s="184"/>
      <c r="V1349" s="8"/>
      <c r="W1349" s="8"/>
    </row>
    <row r="1350" spans="4:23">
      <c r="D1350" s="74"/>
      <c r="E1350" s="1"/>
      <c r="F1350" s="1"/>
      <c r="G1350" s="183"/>
      <c r="H1350" s="36"/>
      <c r="I1350" s="184"/>
      <c r="J1350" s="352"/>
      <c r="K1350" s="352"/>
      <c r="L1350" s="184"/>
      <c r="M1350" s="184"/>
      <c r="N1350" s="184"/>
      <c r="O1350" s="184"/>
      <c r="P1350" s="184"/>
      <c r="Q1350" s="184"/>
      <c r="R1350" s="184"/>
      <c r="S1350" s="352"/>
      <c r="T1350" s="352"/>
      <c r="U1350" s="184"/>
      <c r="V1350" s="8"/>
      <c r="W1350" s="8"/>
    </row>
    <row r="1351" spans="4:23">
      <c r="D1351" s="74"/>
      <c r="E1351" s="1"/>
      <c r="F1351" s="1"/>
      <c r="G1351" s="183"/>
      <c r="H1351" s="36"/>
      <c r="I1351" s="184"/>
      <c r="J1351" s="352"/>
      <c r="K1351" s="352"/>
      <c r="L1351" s="184"/>
      <c r="M1351" s="184"/>
      <c r="N1351" s="184"/>
      <c r="O1351" s="184"/>
      <c r="P1351" s="184"/>
      <c r="Q1351" s="184"/>
      <c r="R1351" s="184"/>
      <c r="S1351" s="352"/>
      <c r="T1351" s="352"/>
      <c r="U1351" s="184"/>
      <c r="V1351" s="8"/>
      <c r="W1351" s="8"/>
    </row>
    <row r="1352" spans="4:23">
      <c r="D1352" s="74"/>
      <c r="E1352" s="1"/>
      <c r="F1352" s="1"/>
      <c r="G1352" s="183"/>
      <c r="H1352" s="36"/>
      <c r="I1352" s="184"/>
      <c r="J1352" s="352"/>
      <c r="K1352" s="352"/>
      <c r="L1352" s="184"/>
      <c r="M1352" s="184"/>
      <c r="N1352" s="184"/>
      <c r="O1352" s="184"/>
      <c r="P1352" s="184"/>
      <c r="Q1352" s="184"/>
      <c r="R1352" s="184"/>
      <c r="S1352" s="352"/>
      <c r="T1352" s="352"/>
      <c r="U1352" s="184"/>
      <c r="V1352" s="8"/>
      <c r="W1352" s="8"/>
    </row>
    <row r="1353" spans="4:23">
      <c r="D1353" s="74"/>
      <c r="E1353" s="1"/>
      <c r="F1353" s="1"/>
      <c r="G1353" s="183"/>
      <c r="H1353" s="36"/>
      <c r="I1353" s="184"/>
      <c r="J1353" s="352"/>
      <c r="K1353" s="352"/>
      <c r="L1353" s="184"/>
      <c r="M1353" s="184"/>
      <c r="N1353" s="184"/>
      <c r="O1353" s="184"/>
      <c r="P1353" s="184"/>
      <c r="Q1353" s="184"/>
      <c r="R1353" s="184"/>
      <c r="S1353" s="352"/>
      <c r="T1353" s="352"/>
      <c r="U1353" s="184"/>
      <c r="V1353" s="8"/>
      <c r="W1353" s="8"/>
    </row>
    <row r="1354" spans="4:23">
      <c r="D1354" s="74"/>
      <c r="E1354" s="1"/>
      <c r="F1354" s="1"/>
      <c r="G1354" s="183"/>
      <c r="H1354" s="36"/>
      <c r="I1354" s="184"/>
      <c r="J1354" s="352"/>
      <c r="K1354" s="352"/>
      <c r="L1354" s="184"/>
      <c r="M1354" s="184"/>
      <c r="N1354" s="184"/>
      <c r="O1354" s="184"/>
      <c r="P1354" s="184"/>
      <c r="Q1354" s="184"/>
      <c r="R1354" s="184"/>
      <c r="S1354" s="352"/>
      <c r="T1354" s="352"/>
      <c r="U1354" s="184"/>
      <c r="V1354" s="8"/>
      <c r="W1354" s="8"/>
    </row>
    <row r="1355" spans="4:23">
      <c r="D1355" s="74"/>
      <c r="E1355" s="1"/>
      <c r="F1355" s="1"/>
      <c r="G1355" s="183"/>
      <c r="H1355" s="36"/>
      <c r="I1355" s="184"/>
      <c r="J1355" s="352"/>
      <c r="K1355" s="352"/>
      <c r="L1355" s="184"/>
      <c r="M1355" s="184"/>
      <c r="N1355" s="184"/>
      <c r="O1355" s="184"/>
      <c r="P1355" s="184"/>
      <c r="Q1355" s="184"/>
      <c r="R1355" s="184"/>
      <c r="S1355" s="352"/>
      <c r="T1355" s="352"/>
      <c r="U1355" s="184"/>
      <c r="V1355" s="8"/>
      <c r="W1355" s="8"/>
    </row>
    <row r="1356" spans="4:23">
      <c r="D1356" s="74"/>
      <c r="E1356" s="1"/>
      <c r="F1356" s="1"/>
      <c r="G1356" s="183"/>
      <c r="H1356" s="36"/>
      <c r="I1356" s="184"/>
      <c r="J1356" s="352"/>
      <c r="K1356" s="352"/>
      <c r="L1356" s="184"/>
      <c r="M1356" s="184"/>
      <c r="N1356" s="184"/>
      <c r="O1356" s="184"/>
      <c r="P1356" s="184"/>
      <c r="Q1356" s="184"/>
      <c r="R1356" s="184"/>
      <c r="S1356" s="352"/>
      <c r="T1356" s="352"/>
      <c r="U1356" s="184"/>
      <c r="V1356" s="8"/>
      <c r="W1356" s="8"/>
    </row>
    <row r="1357" spans="4:23">
      <c r="D1357" s="74"/>
      <c r="E1357" s="1"/>
      <c r="F1357" s="1"/>
      <c r="G1357" s="183"/>
      <c r="H1357" s="36"/>
      <c r="I1357" s="184"/>
      <c r="J1357" s="352"/>
      <c r="K1357" s="352"/>
      <c r="L1357" s="184"/>
      <c r="M1357" s="184"/>
      <c r="N1357" s="184"/>
      <c r="O1357" s="184"/>
      <c r="P1357" s="184"/>
      <c r="Q1357" s="184"/>
      <c r="R1357" s="184"/>
      <c r="S1357" s="352"/>
      <c r="T1357" s="352"/>
      <c r="U1357" s="184"/>
      <c r="V1357" s="8"/>
      <c r="W1357" s="8"/>
    </row>
    <row r="1358" spans="4:23">
      <c r="D1358" s="74"/>
      <c r="E1358" s="1"/>
      <c r="F1358" s="1"/>
      <c r="G1358" s="183"/>
      <c r="H1358" s="36"/>
      <c r="I1358" s="184"/>
      <c r="J1358" s="352"/>
      <c r="K1358" s="352"/>
      <c r="L1358" s="184"/>
      <c r="M1358" s="184"/>
      <c r="N1358" s="184"/>
      <c r="O1358" s="184"/>
      <c r="P1358" s="184"/>
      <c r="Q1358" s="184"/>
      <c r="R1358" s="184"/>
      <c r="S1358" s="352"/>
      <c r="T1358" s="352"/>
      <c r="U1358" s="184"/>
      <c r="V1358" s="8"/>
      <c r="W1358" s="8"/>
    </row>
    <row r="1359" spans="4:23">
      <c r="D1359" s="74"/>
      <c r="E1359" s="1"/>
      <c r="F1359" s="1"/>
      <c r="G1359" s="183"/>
      <c r="H1359" s="36"/>
      <c r="I1359" s="184"/>
      <c r="J1359" s="352"/>
      <c r="K1359" s="352"/>
      <c r="L1359" s="184"/>
      <c r="M1359" s="184"/>
      <c r="N1359" s="184"/>
      <c r="O1359" s="184"/>
      <c r="P1359" s="184"/>
      <c r="Q1359" s="184"/>
      <c r="R1359" s="184"/>
      <c r="S1359" s="352"/>
      <c r="T1359" s="352"/>
      <c r="U1359" s="184"/>
      <c r="V1359" s="8"/>
      <c r="W1359" s="8"/>
    </row>
    <row r="1360" spans="4:23">
      <c r="D1360" s="74"/>
      <c r="E1360" s="1"/>
      <c r="F1360" s="1"/>
      <c r="G1360" s="183"/>
      <c r="H1360" s="36"/>
      <c r="I1360" s="184"/>
      <c r="J1360" s="352"/>
      <c r="K1360" s="352"/>
      <c r="L1360" s="184"/>
      <c r="M1360" s="184"/>
      <c r="N1360" s="184"/>
      <c r="O1360" s="184"/>
      <c r="P1360" s="184"/>
      <c r="Q1360" s="184"/>
      <c r="R1360" s="184"/>
      <c r="S1360" s="352"/>
      <c r="T1360" s="352"/>
      <c r="U1360" s="184"/>
      <c r="V1360" s="8"/>
      <c r="W1360" s="8"/>
    </row>
    <row r="1361" spans="4:23">
      <c r="D1361" s="74"/>
      <c r="E1361" s="1"/>
      <c r="F1361" s="1"/>
      <c r="G1361" s="183"/>
      <c r="H1361" s="36"/>
      <c r="I1361" s="184"/>
      <c r="J1361" s="352"/>
      <c r="K1361" s="352"/>
      <c r="L1361" s="184"/>
      <c r="M1361" s="184"/>
      <c r="N1361" s="184"/>
      <c r="O1361" s="184"/>
      <c r="P1361" s="184"/>
      <c r="Q1361" s="184"/>
      <c r="R1361" s="184"/>
      <c r="S1361" s="352"/>
      <c r="T1361" s="352"/>
      <c r="U1361" s="184"/>
      <c r="V1361" s="8"/>
      <c r="W1361" s="8"/>
    </row>
    <row r="1362" spans="4:23">
      <c r="D1362" s="74"/>
      <c r="E1362" s="1"/>
      <c r="F1362" s="1"/>
      <c r="G1362" s="183"/>
      <c r="H1362" s="36"/>
      <c r="I1362" s="184"/>
      <c r="J1362" s="352"/>
      <c r="K1362" s="352"/>
      <c r="L1362" s="184"/>
      <c r="M1362" s="184"/>
      <c r="N1362" s="184"/>
      <c r="O1362" s="184"/>
      <c r="P1362" s="184"/>
      <c r="Q1362" s="184"/>
      <c r="R1362" s="184"/>
      <c r="S1362" s="352"/>
      <c r="T1362" s="352"/>
      <c r="U1362" s="184"/>
      <c r="V1362" s="8"/>
      <c r="W1362" s="8"/>
    </row>
    <row r="1363" spans="4:23">
      <c r="D1363" s="74"/>
      <c r="E1363" s="1"/>
      <c r="F1363" s="1"/>
      <c r="G1363" s="183"/>
      <c r="H1363" s="36"/>
      <c r="I1363" s="184"/>
      <c r="J1363" s="352"/>
      <c r="K1363" s="352"/>
      <c r="L1363" s="184"/>
      <c r="M1363" s="184"/>
      <c r="N1363" s="184"/>
      <c r="O1363" s="184"/>
      <c r="P1363" s="184"/>
      <c r="Q1363" s="184"/>
      <c r="R1363" s="184"/>
      <c r="S1363" s="352"/>
      <c r="T1363" s="352"/>
      <c r="U1363" s="184"/>
      <c r="V1363" s="8"/>
      <c r="W1363" s="8"/>
    </row>
    <row r="1364" spans="4:23">
      <c r="D1364" s="74"/>
      <c r="E1364" s="1"/>
      <c r="F1364" s="1"/>
      <c r="G1364" s="183"/>
      <c r="H1364" s="36"/>
      <c r="I1364" s="184"/>
      <c r="J1364" s="352"/>
      <c r="K1364" s="352"/>
      <c r="L1364" s="184"/>
      <c r="M1364" s="184"/>
      <c r="N1364" s="184"/>
      <c r="O1364" s="184"/>
      <c r="P1364" s="184"/>
      <c r="Q1364" s="184"/>
      <c r="R1364" s="184"/>
      <c r="S1364" s="352"/>
      <c r="T1364" s="352"/>
      <c r="U1364" s="184"/>
      <c r="V1364" s="8"/>
      <c r="W1364" s="8"/>
    </row>
    <row r="1365" spans="4:23">
      <c r="D1365" s="74"/>
      <c r="E1365" s="1"/>
      <c r="F1365" s="1"/>
      <c r="G1365" s="183"/>
      <c r="H1365" s="36"/>
      <c r="I1365" s="184"/>
      <c r="J1365" s="352"/>
      <c r="K1365" s="352"/>
      <c r="L1365" s="184"/>
      <c r="M1365" s="184"/>
      <c r="N1365" s="184"/>
      <c r="O1365" s="184"/>
      <c r="P1365" s="184"/>
      <c r="Q1365" s="184"/>
      <c r="R1365" s="184"/>
      <c r="S1365" s="352"/>
      <c r="T1365" s="352"/>
      <c r="U1365" s="184"/>
      <c r="V1365" s="8"/>
      <c r="W1365" s="8"/>
    </row>
    <row r="1366" spans="4:23">
      <c r="D1366" s="74"/>
      <c r="E1366" s="1"/>
      <c r="F1366" s="1"/>
      <c r="G1366" s="183"/>
      <c r="H1366" s="36"/>
      <c r="I1366" s="184"/>
      <c r="J1366" s="352"/>
      <c r="K1366" s="352"/>
      <c r="L1366" s="184"/>
      <c r="M1366" s="184"/>
      <c r="N1366" s="184"/>
      <c r="O1366" s="184"/>
      <c r="P1366" s="184"/>
      <c r="Q1366" s="184"/>
      <c r="R1366" s="184"/>
      <c r="S1366" s="352"/>
      <c r="T1366" s="352"/>
      <c r="U1366" s="184"/>
      <c r="V1366" s="8"/>
      <c r="W1366" s="8"/>
    </row>
    <row r="1367" spans="4:23">
      <c r="D1367" s="74"/>
      <c r="E1367" s="1"/>
      <c r="F1367" s="1"/>
      <c r="G1367" s="183"/>
      <c r="H1367" s="36"/>
      <c r="I1367" s="184"/>
      <c r="J1367" s="352"/>
      <c r="K1367" s="352"/>
      <c r="L1367" s="184"/>
      <c r="M1367" s="184"/>
      <c r="N1367" s="184"/>
      <c r="O1367" s="184"/>
      <c r="P1367" s="184"/>
      <c r="Q1367" s="184"/>
      <c r="R1367" s="184"/>
      <c r="S1367" s="352"/>
      <c r="T1367" s="352"/>
      <c r="U1367" s="184"/>
      <c r="V1367" s="8"/>
      <c r="W1367" s="8"/>
    </row>
    <row r="1368" spans="4:23">
      <c r="D1368" s="74"/>
      <c r="E1368" s="1"/>
      <c r="F1368" s="1"/>
      <c r="G1368" s="183"/>
      <c r="H1368" s="36"/>
      <c r="I1368" s="184"/>
      <c r="J1368" s="352"/>
      <c r="K1368" s="352"/>
      <c r="L1368" s="184"/>
      <c r="M1368" s="184"/>
      <c r="N1368" s="184"/>
      <c r="O1368" s="184"/>
      <c r="P1368" s="184"/>
      <c r="Q1368" s="184"/>
      <c r="R1368" s="184"/>
      <c r="S1368" s="352"/>
      <c r="T1368" s="352"/>
      <c r="U1368" s="184"/>
      <c r="V1368" s="8"/>
      <c r="W1368" s="8"/>
    </row>
    <row r="1369" spans="4:23">
      <c r="D1369" s="74"/>
      <c r="E1369" s="1"/>
      <c r="F1369" s="1"/>
      <c r="G1369" s="183"/>
      <c r="H1369" s="36"/>
      <c r="I1369" s="184"/>
      <c r="J1369" s="352"/>
      <c r="K1369" s="352"/>
      <c r="L1369" s="184"/>
      <c r="M1369" s="184"/>
      <c r="N1369" s="184"/>
      <c r="O1369" s="184"/>
      <c r="P1369" s="184"/>
      <c r="Q1369" s="184"/>
      <c r="R1369" s="184"/>
      <c r="S1369" s="352"/>
      <c r="T1369" s="352"/>
      <c r="U1369" s="184"/>
      <c r="V1369" s="8"/>
      <c r="W1369" s="8"/>
    </row>
    <row r="1370" spans="4:23">
      <c r="D1370" s="74"/>
      <c r="E1370" s="1"/>
      <c r="F1370" s="1"/>
      <c r="G1370" s="183"/>
      <c r="H1370" s="36"/>
      <c r="I1370" s="184"/>
      <c r="J1370" s="352"/>
      <c r="K1370" s="352"/>
      <c r="L1370" s="184"/>
      <c r="M1370" s="184"/>
      <c r="N1370" s="184"/>
      <c r="O1370" s="184"/>
      <c r="P1370" s="184"/>
      <c r="Q1370" s="184"/>
      <c r="R1370" s="184"/>
      <c r="S1370" s="352"/>
      <c r="T1370" s="352"/>
      <c r="U1370" s="184"/>
      <c r="V1370" s="8"/>
      <c r="W1370" s="8"/>
    </row>
    <row r="1371" spans="4:23">
      <c r="D1371" s="74"/>
      <c r="E1371" s="1"/>
      <c r="F1371" s="1"/>
      <c r="G1371" s="183"/>
      <c r="H1371" s="36"/>
      <c r="I1371" s="184"/>
      <c r="J1371" s="352"/>
      <c r="K1371" s="352"/>
      <c r="L1371" s="184"/>
      <c r="M1371" s="184"/>
      <c r="N1371" s="184"/>
      <c r="O1371" s="184"/>
      <c r="P1371" s="184"/>
      <c r="Q1371" s="184"/>
      <c r="R1371" s="184"/>
      <c r="S1371" s="352"/>
      <c r="T1371" s="352"/>
      <c r="U1371" s="184"/>
      <c r="V1371" s="8"/>
      <c r="W1371" s="8"/>
    </row>
    <row r="1372" spans="4:23">
      <c r="D1372" s="74"/>
      <c r="E1372" s="1"/>
      <c r="F1372" s="1"/>
      <c r="G1372" s="183"/>
      <c r="H1372" s="36"/>
      <c r="I1372" s="184"/>
      <c r="J1372" s="352"/>
      <c r="K1372" s="352"/>
      <c r="L1372" s="184"/>
      <c r="M1372" s="184"/>
      <c r="N1372" s="184"/>
      <c r="O1372" s="184"/>
      <c r="P1372" s="184"/>
      <c r="Q1372" s="184"/>
      <c r="R1372" s="184"/>
      <c r="S1372" s="352"/>
      <c r="T1372" s="352"/>
      <c r="U1372" s="184"/>
      <c r="V1372" s="8"/>
      <c r="W1372" s="8"/>
    </row>
    <row r="1373" spans="4:23">
      <c r="D1373" s="74"/>
      <c r="E1373" s="1"/>
      <c r="F1373" s="1"/>
      <c r="G1373" s="183"/>
      <c r="H1373" s="36"/>
      <c r="I1373" s="184"/>
      <c r="J1373" s="352"/>
      <c r="K1373" s="352"/>
      <c r="L1373" s="184"/>
      <c r="M1373" s="184"/>
      <c r="N1373" s="184"/>
      <c r="O1373" s="184"/>
      <c r="P1373" s="184"/>
      <c r="Q1373" s="184"/>
      <c r="R1373" s="184"/>
      <c r="S1373" s="352"/>
      <c r="T1373" s="352"/>
      <c r="U1373" s="184"/>
      <c r="V1373" s="8"/>
      <c r="W1373" s="8"/>
    </row>
    <row r="1374" spans="4:23">
      <c r="D1374" s="74"/>
      <c r="E1374" s="1"/>
      <c r="F1374" s="1"/>
      <c r="G1374" s="183"/>
      <c r="H1374" s="36"/>
      <c r="I1374" s="184"/>
      <c r="J1374" s="352"/>
      <c r="K1374" s="352"/>
      <c r="L1374" s="184"/>
      <c r="M1374" s="184"/>
      <c r="N1374" s="184"/>
      <c r="O1374" s="184"/>
      <c r="P1374" s="184"/>
      <c r="Q1374" s="184"/>
      <c r="R1374" s="184"/>
      <c r="S1374" s="352"/>
      <c r="T1374" s="352"/>
      <c r="U1374" s="184"/>
      <c r="V1374" s="8"/>
      <c r="W1374" s="8"/>
    </row>
    <row r="1375" spans="4:23">
      <c r="D1375" s="74"/>
      <c r="E1375" s="1"/>
      <c r="F1375" s="1"/>
      <c r="G1375" s="183"/>
      <c r="H1375" s="36"/>
      <c r="I1375" s="184"/>
      <c r="J1375" s="352"/>
      <c r="K1375" s="352"/>
      <c r="L1375" s="184"/>
      <c r="M1375" s="184"/>
      <c r="N1375" s="184"/>
      <c r="O1375" s="184"/>
      <c r="P1375" s="184"/>
      <c r="Q1375" s="184"/>
      <c r="R1375" s="184"/>
      <c r="S1375" s="352"/>
      <c r="T1375" s="352"/>
      <c r="U1375" s="184"/>
      <c r="V1375" s="8"/>
      <c r="W1375" s="8"/>
    </row>
    <row r="1376" spans="4:23">
      <c r="D1376" s="74"/>
      <c r="E1376" s="1"/>
      <c r="F1376" s="1"/>
      <c r="G1376" s="183"/>
      <c r="H1376" s="36"/>
      <c r="I1376" s="184"/>
      <c r="J1376" s="352"/>
      <c r="K1376" s="352"/>
      <c r="L1376" s="184"/>
      <c r="M1376" s="184"/>
      <c r="N1376" s="184"/>
      <c r="O1376" s="184"/>
      <c r="P1376" s="184"/>
      <c r="Q1376" s="184"/>
      <c r="R1376" s="184"/>
      <c r="S1376" s="352"/>
      <c r="T1376" s="352"/>
      <c r="U1376" s="184"/>
      <c r="V1376" s="8"/>
      <c r="W1376" s="8"/>
    </row>
    <row r="1377" spans="4:23">
      <c r="D1377" s="74"/>
      <c r="E1377" s="1"/>
      <c r="F1377" s="1"/>
      <c r="G1377" s="183"/>
      <c r="H1377" s="36"/>
      <c r="I1377" s="184"/>
      <c r="J1377" s="352"/>
      <c r="K1377" s="352"/>
      <c r="L1377" s="184"/>
      <c r="M1377" s="184"/>
      <c r="N1377" s="184"/>
      <c r="O1377" s="184"/>
      <c r="P1377" s="184"/>
      <c r="Q1377" s="184"/>
      <c r="R1377" s="184"/>
      <c r="S1377" s="352"/>
      <c r="T1377" s="352"/>
      <c r="U1377" s="184"/>
      <c r="V1377" s="8"/>
      <c r="W1377" s="8"/>
    </row>
    <row r="1378" spans="4:23">
      <c r="D1378" s="74"/>
      <c r="E1378" s="1"/>
      <c r="F1378" s="1"/>
      <c r="G1378" s="183"/>
      <c r="H1378" s="36"/>
      <c r="I1378" s="184"/>
      <c r="J1378" s="352"/>
      <c r="K1378" s="352"/>
      <c r="L1378" s="184"/>
      <c r="M1378" s="184"/>
      <c r="N1378" s="184"/>
      <c r="O1378" s="184"/>
      <c r="P1378" s="184"/>
      <c r="Q1378" s="184"/>
      <c r="R1378" s="184"/>
      <c r="S1378" s="352"/>
      <c r="T1378" s="352"/>
      <c r="U1378" s="184"/>
      <c r="V1378" s="8"/>
      <c r="W1378" s="8"/>
    </row>
    <row r="1379" spans="4:23">
      <c r="D1379" s="74"/>
      <c r="E1379" s="1"/>
      <c r="F1379" s="1"/>
      <c r="G1379" s="183"/>
      <c r="H1379" s="36"/>
      <c r="I1379" s="184"/>
      <c r="J1379" s="352"/>
      <c r="K1379" s="352"/>
      <c r="L1379" s="184"/>
      <c r="M1379" s="184"/>
      <c r="N1379" s="184"/>
      <c r="O1379" s="184"/>
      <c r="P1379" s="184"/>
      <c r="Q1379" s="184"/>
      <c r="R1379" s="184"/>
      <c r="S1379" s="352"/>
      <c r="T1379" s="352"/>
      <c r="U1379" s="184"/>
      <c r="V1379" s="8"/>
      <c r="W1379" s="8"/>
    </row>
    <row r="1380" spans="4:23">
      <c r="D1380" s="74"/>
      <c r="E1380" s="1"/>
      <c r="F1380" s="1"/>
      <c r="G1380" s="183"/>
      <c r="H1380" s="36"/>
      <c r="I1380" s="184"/>
      <c r="J1380" s="352"/>
      <c r="K1380" s="352"/>
      <c r="L1380" s="184"/>
      <c r="M1380" s="184"/>
      <c r="N1380" s="184"/>
      <c r="O1380" s="184"/>
      <c r="P1380" s="184"/>
      <c r="Q1380" s="184"/>
      <c r="R1380" s="184"/>
      <c r="S1380" s="352"/>
      <c r="T1380" s="352"/>
      <c r="U1380" s="184"/>
      <c r="V1380" s="8"/>
      <c r="W1380" s="8"/>
    </row>
    <row r="1381" spans="4:23">
      <c r="D1381" s="74"/>
      <c r="E1381" s="1"/>
      <c r="F1381" s="1"/>
      <c r="G1381" s="183"/>
      <c r="H1381" s="36"/>
      <c r="I1381" s="184"/>
      <c r="J1381" s="352"/>
      <c r="K1381" s="352"/>
      <c r="L1381" s="184"/>
      <c r="M1381" s="184"/>
      <c r="N1381" s="184"/>
      <c r="O1381" s="184"/>
      <c r="P1381" s="184"/>
      <c r="Q1381" s="184"/>
      <c r="R1381" s="184"/>
      <c r="S1381" s="352"/>
      <c r="T1381" s="352"/>
      <c r="U1381" s="184"/>
      <c r="V1381" s="8"/>
      <c r="W1381" s="8"/>
    </row>
    <row r="1382" spans="4:23">
      <c r="D1382" s="74"/>
      <c r="E1382" s="1"/>
      <c r="F1382" s="1"/>
      <c r="G1382" s="183"/>
      <c r="H1382" s="36"/>
      <c r="I1382" s="184"/>
      <c r="J1382" s="352"/>
      <c r="K1382" s="352"/>
      <c r="L1382" s="184"/>
      <c r="M1382" s="184"/>
      <c r="N1382" s="184"/>
      <c r="O1382" s="184"/>
      <c r="P1382" s="184"/>
      <c r="Q1382" s="184"/>
      <c r="R1382" s="184"/>
      <c r="S1382" s="352"/>
      <c r="T1382" s="352"/>
      <c r="U1382" s="184"/>
      <c r="V1382" s="8"/>
      <c r="W1382" s="8"/>
    </row>
    <row r="1383" spans="4:23">
      <c r="D1383" s="74"/>
      <c r="E1383" s="1"/>
      <c r="F1383" s="1"/>
      <c r="G1383" s="183"/>
      <c r="H1383" s="36"/>
      <c r="I1383" s="184"/>
      <c r="J1383" s="352"/>
      <c r="K1383" s="352"/>
      <c r="L1383" s="184"/>
      <c r="M1383" s="184"/>
      <c r="N1383" s="184"/>
      <c r="O1383" s="184"/>
      <c r="P1383" s="184"/>
      <c r="Q1383" s="184"/>
      <c r="R1383" s="184"/>
      <c r="S1383" s="352"/>
      <c r="T1383" s="352"/>
      <c r="U1383" s="184"/>
      <c r="V1383" s="8"/>
      <c r="W1383" s="8"/>
    </row>
    <row r="1384" spans="4:23">
      <c r="D1384" s="74"/>
      <c r="E1384" s="1"/>
      <c r="F1384" s="1"/>
      <c r="G1384" s="183"/>
      <c r="H1384" s="36"/>
      <c r="I1384" s="184"/>
      <c r="J1384" s="352"/>
      <c r="K1384" s="352"/>
      <c r="L1384" s="184"/>
      <c r="M1384" s="184"/>
      <c r="N1384" s="184"/>
      <c r="O1384" s="184"/>
      <c r="P1384" s="184"/>
      <c r="Q1384" s="184"/>
      <c r="R1384" s="184"/>
      <c r="S1384" s="352"/>
      <c r="T1384" s="352"/>
      <c r="U1384" s="184"/>
      <c r="V1384" s="8"/>
      <c r="W1384" s="8"/>
    </row>
    <row r="1385" spans="4:23">
      <c r="D1385" s="74"/>
      <c r="E1385" s="1"/>
      <c r="F1385" s="1"/>
      <c r="G1385" s="183"/>
      <c r="H1385" s="36"/>
      <c r="I1385" s="184"/>
      <c r="J1385" s="352"/>
      <c r="K1385" s="352"/>
      <c r="L1385" s="184"/>
      <c r="M1385" s="184"/>
      <c r="N1385" s="184"/>
      <c r="O1385" s="184"/>
      <c r="P1385" s="184"/>
      <c r="Q1385" s="184"/>
      <c r="R1385" s="184"/>
      <c r="S1385" s="352"/>
      <c r="T1385" s="352"/>
      <c r="U1385" s="184"/>
      <c r="V1385" s="8"/>
      <c r="W1385" s="8"/>
    </row>
    <row r="1386" spans="4:23">
      <c r="D1386" s="74"/>
      <c r="E1386" s="1"/>
      <c r="F1386" s="1"/>
      <c r="G1386" s="183"/>
      <c r="H1386" s="36"/>
      <c r="I1386" s="184"/>
      <c r="J1386" s="352"/>
      <c r="K1386" s="352"/>
      <c r="L1386" s="184"/>
      <c r="M1386" s="184"/>
      <c r="N1386" s="184"/>
      <c r="O1386" s="184"/>
      <c r="P1386" s="184"/>
      <c r="Q1386" s="184"/>
      <c r="R1386" s="184"/>
      <c r="S1386" s="352"/>
      <c r="T1386" s="352"/>
      <c r="U1386" s="184"/>
      <c r="V1386" s="8"/>
      <c r="W1386" s="8"/>
    </row>
    <row r="1387" spans="4:23">
      <c r="D1387" s="74"/>
      <c r="E1387" s="1"/>
      <c r="F1387" s="1"/>
      <c r="G1387" s="183"/>
      <c r="H1387" s="36"/>
      <c r="I1387" s="184"/>
      <c r="J1387" s="352"/>
      <c r="K1387" s="352"/>
      <c r="L1387" s="184"/>
      <c r="M1387" s="184"/>
      <c r="N1387" s="184"/>
      <c r="O1387" s="184"/>
      <c r="P1387" s="184"/>
      <c r="Q1387" s="184"/>
      <c r="R1387" s="184"/>
      <c r="S1387" s="352"/>
      <c r="T1387" s="352"/>
      <c r="U1387" s="184"/>
      <c r="V1387" s="8"/>
      <c r="W1387" s="8"/>
    </row>
    <row r="1388" spans="4:23">
      <c r="D1388" s="74"/>
      <c r="E1388" s="1"/>
      <c r="F1388" s="1"/>
      <c r="G1388" s="183"/>
      <c r="H1388" s="36"/>
      <c r="I1388" s="184"/>
      <c r="J1388" s="352"/>
      <c r="K1388" s="352"/>
      <c r="L1388" s="184"/>
      <c r="M1388" s="184"/>
      <c r="N1388" s="184"/>
      <c r="O1388" s="184"/>
      <c r="P1388" s="184"/>
      <c r="Q1388" s="184"/>
      <c r="R1388" s="184"/>
      <c r="S1388" s="352"/>
      <c r="T1388" s="352"/>
      <c r="U1388" s="184"/>
      <c r="V1388" s="8"/>
      <c r="W1388" s="8"/>
    </row>
    <row r="1389" spans="4:23">
      <c r="D1389" s="74"/>
      <c r="E1389" s="1"/>
      <c r="F1389" s="1"/>
      <c r="G1389" s="183"/>
      <c r="H1389" s="36"/>
      <c r="I1389" s="184"/>
      <c r="J1389" s="352"/>
      <c r="K1389" s="352"/>
      <c r="L1389" s="184"/>
      <c r="M1389" s="184"/>
      <c r="N1389" s="184"/>
      <c r="O1389" s="184"/>
      <c r="P1389" s="184"/>
      <c r="Q1389" s="184"/>
      <c r="R1389" s="184"/>
      <c r="S1389" s="352"/>
      <c r="T1389" s="352"/>
      <c r="U1389" s="184"/>
      <c r="V1389" s="8"/>
      <c r="W1389" s="8"/>
    </row>
    <row r="1390" spans="4:23">
      <c r="D1390" s="74"/>
      <c r="E1390" s="1"/>
      <c r="F1390" s="1"/>
      <c r="G1390" s="183"/>
      <c r="H1390" s="36"/>
      <c r="I1390" s="184"/>
      <c r="J1390" s="352"/>
      <c r="K1390" s="352"/>
      <c r="L1390" s="184"/>
      <c r="M1390" s="184"/>
      <c r="N1390" s="184"/>
      <c r="O1390" s="184"/>
      <c r="P1390" s="184"/>
      <c r="Q1390" s="184"/>
      <c r="R1390" s="184"/>
      <c r="S1390" s="352"/>
      <c r="T1390" s="352"/>
      <c r="U1390" s="184"/>
      <c r="V1390" s="8"/>
      <c r="W1390" s="8"/>
    </row>
    <row r="1391" spans="4:23">
      <c r="D1391" s="74"/>
      <c r="E1391" s="1"/>
      <c r="F1391" s="1"/>
      <c r="G1391" s="183"/>
      <c r="H1391" s="36"/>
      <c r="I1391" s="184"/>
      <c r="J1391" s="352"/>
      <c r="K1391" s="352"/>
      <c r="L1391" s="184"/>
      <c r="M1391" s="184"/>
      <c r="N1391" s="184"/>
      <c r="O1391" s="184"/>
      <c r="P1391" s="184"/>
      <c r="Q1391" s="184"/>
      <c r="R1391" s="184"/>
      <c r="S1391" s="352"/>
      <c r="T1391" s="352"/>
      <c r="U1391" s="184"/>
      <c r="V1391" s="8"/>
      <c r="W1391" s="8"/>
    </row>
    <row r="1392" spans="4:23">
      <c r="D1392" s="74"/>
      <c r="E1392" s="1"/>
      <c r="F1392" s="1"/>
      <c r="G1392" s="183"/>
      <c r="H1392" s="36"/>
      <c r="I1392" s="184"/>
      <c r="J1392" s="352"/>
      <c r="K1392" s="352"/>
      <c r="L1392" s="184"/>
      <c r="M1392" s="184"/>
      <c r="N1392" s="184"/>
      <c r="O1392" s="184"/>
      <c r="P1392" s="184"/>
      <c r="Q1392" s="184"/>
      <c r="R1392" s="184"/>
      <c r="S1392" s="352"/>
      <c r="T1392" s="352"/>
      <c r="U1392" s="184"/>
      <c r="V1392" s="8"/>
      <c r="W1392" s="8"/>
    </row>
    <row r="1393" spans="4:23">
      <c r="D1393" s="74"/>
      <c r="E1393" s="1"/>
      <c r="F1393" s="1"/>
      <c r="G1393" s="183"/>
      <c r="H1393" s="36"/>
      <c r="I1393" s="184"/>
      <c r="J1393" s="352"/>
      <c r="K1393" s="352"/>
      <c r="L1393" s="184"/>
      <c r="M1393" s="184"/>
      <c r="N1393" s="184"/>
      <c r="O1393" s="184"/>
      <c r="P1393" s="184"/>
      <c r="Q1393" s="184"/>
      <c r="R1393" s="184"/>
      <c r="S1393" s="352"/>
      <c r="T1393" s="352"/>
      <c r="U1393" s="184"/>
      <c r="V1393" s="8"/>
      <c r="W1393" s="8"/>
    </row>
    <row r="1394" spans="4:23">
      <c r="D1394" s="74"/>
      <c r="E1394" s="1"/>
      <c r="F1394" s="1"/>
      <c r="G1394" s="183"/>
      <c r="H1394" s="36"/>
      <c r="I1394" s="184"/>
      <c r="J1394" s="352"/>
      <c r="K1394" s="352"/>
      <c r="L1394" s="184"/>
      <c r="M1394" s="184"/>
      <c r="N1394" s="184"/>
      <c r="O1394" s="184"/>
      <c r="P1394" s="184"/>
      <c r="Q1394" s="184"/>
      <c r="R1394" s="184"/>
      <c r="S1394" s="352"/>
      <c r="T1394" s="352"/>
      <c r="U1394" s="184"/>
      <c r="V1394" s="8"/>
      <c r="W1394" s="8"/>
    </row>
    <row r="1395" spans="4:23">
      <c r="D1395" s="74"/>
      <c r="E1395" s="1"/>
      <c r="F1395" s="1"/>
      <c r="G1395" s="183"/>
      <c r="H1395" s="36"/>
      <c r="I1395" s="184"/>
      <c r="J1395" s="352"/>
      <c r="K1395" s="352"/>
      <c r="L1395" s="184"/>
      <c r="M1395" s="184"/>
      <c r="N1395" s="184"/>
      <c r="O1395" s="184"/>
      <c r="P1395" s="184"/>
      <c r="Q1395" s="184"/>
      <c r="R1395" s="184"/>
      <c r="S1395" s="352"/>
      <c r="T1395" s="352"/>
      <c r="U1395" s="184"/>
      <c r="V1395" s="8"/>
      <c r="W1395" s="8"/>
    </row>
    <row r="1396" spans="4:23">
      <c r="D1396" s="74"/>
      <c r="E1396" s="1"/>
      <c r="F1396" s="1"/>
      <c r="G1396" s="183"/>
      <c r="H1396" s="36"/>
      <c r="I1396" s="184"/>
      <c r="J1396" s="352"/>
      <c r="K1396" s="352"/>
      <c r="L1396" s="184"/>
      <c r="M1396" s="184"/>
      <c r="N1396" s="184"/>
      <c r="O1396" s="184"/>
      <c r="P1396" s="184"/>
      <c r="Q1396" s="184"/>
      <c r="R1396" s="184"/>
      <c r="S1396" s="352"/>
      <c r="T1396" s="352"/>
      <c r="U1396" s="184"/>
      <c r="V1396" s="8"/>
      <c r="W1396" s="8"/>
    </row>
    <row r="1397" spans="4:23">
      <c r="D1397" s="74"/>
      <c r="E1397" s="1"/>
      <c r="F1397" s="1"/>
      <c r="G1397" s="183"/>
      <c r="H1397" s="36"/>
      <c r="I1397" s="184"/>
      <c r="J1397" s="352"/>
      <c r="K1397" s="352"/>
      <c r="L1397" s="184"/>
      <c r="M1397" s="184"/>
      <c r="N1397" s="184"/>
      <c r="O1397" s="184"/>
      <c r="P1397" s="184"/>
      <c r="Q1397" s="184"/>
      <c r="R1397" s="184"/>
      <c r="S1397" s="352"/>
      <c r="T1397" s="352"/>
      <c r="U1397" s="184"/>
      <c r="V1397" s="8"/>
      <c r="W1397" s="8"/>
    </row>
    <row r="1398" spans="4:23">
      <c r="D1398" s="74"/>
      <c r="E1398" s="1"/>
      <c r="F1398" s="1"/>
      <c r="G1398" s="183"/>
      <c r="H1398" s="36"/>
      <c r="I1398" s="184"/>
      <c r="J1398" s="352"/>
      <c r="K1398" s="352"/>
      <c r="L1398" s="184"/>
      <c r="M1398" s="184"/>
      <c r="N1398" s="184"/>
      <c r="O1398" s="184"/>
      <c r="P1398" s="184"/>
      <c r="Q1398" s="184"/>
      <c r="R1398" s="184"/>
      <c r="S1398" s="352"/>
      <c r="T1398" s="352"/>
      <c r="U1398" s="184"/>
      <c r="V1398" s="8"/>
      <c r="W1398" s="8"/>
    </row>
    <row r="1399" spans="4:23">
      <c r="D1399" s="74"/>
      <c r="E1399" s="1"/>
      <c r="F1399" s="1"/>
      <c r="G1399" s="183"/>
      <c r="H1399" s="36"/>
      <c r="I1399" s="184"/>
      <c r="J1399" s="352"/>
      <c r="K1399" s="352"/>
      <c r="L1399" s="184"/>
      <c r="M1399" s="184"/>
      <c r="N1399" s="184"/>
      <c r="O1399" s="184"/>
      <c r="P1399" s="184"/>
      <c r="Q1399" s="184"/>
      <c r="R1399" s="184"/>
      <c r="S1399" s="352"/>
      <c r="T1399" s="352"/>
      <c r="U1399" s="184"/>
      <c r="V1399" s="8"/>
      <c r="W1399" s="8"/>
    </row>
    <row r="1400" spans="4:23">
      <c r="D1400" s="74"/>
      <c r="E1400" s="1"/>
      <c r="F1400" s="1"/>
      <c r="G1400" s="183"/>
      <c r="H1400" s="36"/>
      <c r="I1400" s="184"/>
      <c r="J1400" s="352"/>
      <c r="K1400" s="352"/>
      <c r="L1400" s="184"/>
      <c r="M1400" s="184"/>
      <c r="N1400" s="184"/>
      <c r="O1400" s="184"/>
      <c r="P1400" s="184"/>
      <c r="Q1400" s="184"/>
      <c r="R1400" s="184"/>
      <c r="S1400" s="352"/>
      <c r="T1400" s="352"/>
      <c r="U1400" s="184"/>
      <c r="V1400" s="8"/>
      <c r="W1400" s="8"/>
    </row>
    <row r="1401" spans="4:23">
      <c r="D1401" s="74"/>
      <c r="E1401" s="1"/>
      <c r="F1401" s="1"/>
      <c r="G1401" s="183"/>
      <c r="H1401" s="36"/>
      <c r="I1401" s="184"/>
      <c r="J1401" s="352"/>
      <c r="K1401" s="352"/>
      <c r="L1401" s="184"/>
      <c r="M1401" s="184"/>
      <c r="N1401" s="184"/>
      <c r="O1401" s="184"/>
      <c r="P1401" s="184"/>
      <c r="Q1401" s="184"/>
      <c r="R1401" s="184"/>
      <c r="S1401" s="352"/>
      <c r="T1401" s="352"/>
      <c r="U1401" s="184"/>
      <c r="V1401" s="8"/>
      <c r="W1401" s="8"/>
    </row>
    <row r="1402" spans="4:23">
      <c r="D1402" s="74"/>
      <c r="E1402" s="1"/>
      <c r="F1402" s="1"/>
      <c r="G1402" s="183"/>
      <c r="H1402" s="36"/>
      <c r="I1402" s="184"/>
      <c r="J1402" s="352"/>
      <c r="K1402" s="352"/>
      <c r="L1402" s="184"/>
      <c r="M1402" s="184"/>
      <c r="N1402" s="184"/>
      <c r="O1402" s="184"/>
      <c r="P1402" s="184"/>
      <c r="Q1402" s="184"/>
      <c r="R1402" s="184"/>
      <c r="S1402" s="352"/>
      <c r="T1402" s="352"/>
      <c r="U1402" s="184"/>
      <c r="V1402" s="8"/>
      <c r="W1402" s="8"/>
    </row>
    <row r="1403" spans="4:23">
      <c r="D1403" s="74"/>
      <c r="E1403" s="1"/>
      <c r="F1403" s="1"/>
      <c r="G1403" s="183"/>
      <c r="H1403" s="36"/>
      <c r="I1403" s="184"/>
      <c r="J1403" s="352"/>
      <c r="K1403" s="352"/>
      <c r="L1403" s="184"/>
      <c r="M1403" s="184"/>
      <c r="N1403" s="184"/>
      <c r="O1403" s="184"/>
      <c r="P1403" s="184"/>
      <c r="Q1403" s="184"/>
      <c r="R1403" s="184"/>
      <c r="S1403" s="352"/>
      <c r="T1403" s="352"/>
      <c r="U1403" s="184"/>
      <c r="V1403" s="8"/>
      <c r="W1403" s="8"/>
    </row>
    <row r="1404" spans="4:23">
      <c r="D1404" s="74"/>
      <c r="E1404" s="1"/>
      <c r="F1404" s="1"/>
      <c r="G1404" s="183"/>
      <c r="H1404" s="36"/>
      <c r="I1404" s="184"/>
      <c r="J1404" s="352"/>
      <c r="K1404" s="352"/>
      <c r="L1404" s="184"/>
      <c r="M1404" s="184"/>
      <c r="N1404" s="184"/>
      <c r="O1404" s="184"/>
      <c r="P1404" s="184"/>
      <c r="Q1404" s="184"/>
      <c r="R1404" s="184"/>
      <c r="S1404" s="352"/>
      <c r="T1404" s="352"/>
      <c r="U1404" s="184"/>
      <c r="V1404" s="8"/>
      <c r="W1404" s="8"/>
    </row>
    <row r="1405" spans="4:23">
      <c r="D1405" s="74"/>
      <c r="E1405" s="1"/>
      <c r="F1405" s="1"/>
      <c r="G1405" s="183"/>
      <c r="H1405" s="36"/>
      <c r="I1405" s="184"/>
      <c r="J1405" s="352"/>
      <c r="K1405" s="352"/>
      <c r="L1405" s="184"/>
      <c r="M1405" s="184"/>
      <c r="N1405" s="184"/>
      <c r="O1405" s="184"/>
      <c r="P1405" s="184"/>
      <c r="Q1405" s="184"/>
      <c r="R1405" s="184"/>
      <c r="S1405" s="352"/>
      <c r="T1405" s="352"/>
      <c r="U1405" s="184"/>
      <c r="V1405" s="8"/>
      <c r="W1405" s="8"/>
    </row>
    <row r="1406" spans="4:23">
      <c r="D1406" s="74"/>
      <c r="E1406" s="1"/>
      <c r="F1406" s="1"/>
      <c r="G1406" s="183"/>
      <c r="H1406" s="36"/>
      <c r="I1406" s="184"/>
      <c r="J1406" s="352"/>
      <c r="K1406" s="352"/>
      <c r="L1406" s="184"/>
      <c r="M1406" s="184"/>
      <c r="N1406" s="184"/>
      <c r="O1406" s="184"/>
      <c r="P1406" s="184"/>
      <c r="Q1406" s="184"/>
      <c r="R1406" s="184"/>
      <c r="S1406" s="352"/>
      <c r="T1406" s="352"/>
      <c r="U1406" s="184"/>
      <c r="V1406" s="8"/>
      <c r="W1406" s="8"/>
    </row>
    <row r="1407" spans="4:23">
      <c r="D1407" s="74"/>
      <c r="E1407" s="1"/>
      <c r="F1407" s="1"/>
      <c r="G1407" s="183"/>
      <c r="H1407" s="36"/>
      <c r="I1407" s="184"/>
      <c r="J1407" s="352"/>
      <c r="K1407" s="352"/>
      <c r="L1407" s="184"/>
      <c r="M1407" s="184"/>
      <c r="N1407" s="184"/>
      <c r="O1407" s="184"/>
      <c r="P1407" s="184"/>
      <c r="Q1407" s="184"/>
      <c r="R1407" s="184"/>
      <c r="S1407" s="352"/>
      <c r="T1407" s="352"/>
      <c r="U1407" s="184"/>
      <c r="V1407" s="8"/>
      <c r="W1407" s="8"/>
    </row>
    <row r="1408" spans="4:23">
      <c r="D1408" s="74"/>
      <c r="E1408" s="1"/>
      <c r="F1408" s="1"/>
      <c r="G1408" s="183"/>
      <c r="H1408" s="36"/>
      <c r="I1408" s="184"/>
      <c r="J1408" s="352"/>
      <c r="K1408" s="352"/>
      <c r="L1408" s="184"/>
      <c r="M1408" s="184"/>
      <c r="N1408" s="184"/>
      <c r="O1408" s="184"/>
      <c r="P1408" s="184"/>
      <c r="Q1408" s="184"/>
      <c r="R1408" s="184"/>
      <c r="S1408" s="352"/>
      <c r="T1408" s="352"/>
      <c r="U1408" s="184"/>
      <c r="V1408" s="8"/>
      <c r="W1408" s="8"/>
    </row>
    <row r="1409" spans="4:23">
      <c r="D1409" s="74"/>
      <c r="E1409" s="1"/>
      <c r="F1409" s="1"/>
      <c r="G1409" s="183"/>
      <c r="H1409" s="36"/>
      <c r="I1409" s="184"/>
      <c r="J1409" s="352"/>
      <c r="K1409" s="352"/>
      <c r="L1409" s="184"/>
      <c r="M1409" s="184"/>
      <c r="N1409" s="184"/>
      <c r="O1409" s="184"/>
      <c r="P1409" s="184"/>
      <c r="Q1409" s="184"/>
      <c r="R1409" s="184"/>
      <c r="S1409" s="352"/>
      <c r="T1409" s="352"/>
      <c r="U1409" s="184"/>
      <c r="V1409" s="8"/>
      <c r="W1409" s="8"/>
    </row>
    <row r="1410" spans="4:23">
      <c r="D1410" s="74"/>
      <c r="E1410" s="1"/>
      <c r="F1410" s="1"/>
      <c r="G1410" s="183"/>
      <c r="H1410" s="36"/>
      <c r="I1410" s="184"/>
      <c r="J1410" s="352"/>
      <c r="K1410" s="352"/>
      <c r="L1410" s="184"/>
      <c r="M1410" s="184"/>
      <c r="N1410" s="184"/>
      <c r="O1410" s="184"/>
      <c r="P1410" s="184"/>
      <c r="Q1410" s="184"/>
      <c r="R1410" s="184"/>
      <c r="S1410" s="352"/>
      <c r="T1410" s="352"/>
      <c r="U1410" s="184"/>
      <c r="V1410" s="8"/>
      <c r="W1410" s="8"/>
    </row>
    <row r="1411" spans="4:23">
      <c r="D1411" s="74"/>
      <c r="E1411" s="1"/>
      <c r="F1411" s="1"/>
      <c r="G1411" s="183"/>
      <c r="H1411" s="36"/>
      <c r="I1411" s="184"/>
      <c r="J1411" s="352"/>
      <c r="K1411" s="352"/>
      <c r="L1411" s="184"/>
      <c r="M1411" s="184"/>
      <c r="N1411" s="184"/>
      <c r="O1411" s="184"/>
      <c r="P1411" s="184"/>
      <c r="Q1411" s="184"/>
      <c r="R1411" s="184"/>
      <c r="S1411" s="352"/>
      <c r="T1411" s="352"/>
      <c r="U1411" s="184"/>
      <c r="V1411" s="8"/>
      <c r="W1411" s="8"/>
    </row>
    <row r="1412" spans="4:23">
      <c r="D1412" s="74"/>
      <c r="E1412" s="1"/>
      <c r="F1412" s="1"/>
      <c r="G1412" s="183"/>
      <c r="H1412" s="36"/>
      <c r="I1412" s="184"/>
      <c r="J1412" s="352"/>
      <c r="K1412" s="352"/>
      <c r="L1412" s="184"/>
      <c r="M1412" s="184"/>
      <c r="N1412" s="184"/>
      <c r="O1412" s="184"/>
      <c r="P1412" s="184"/>
      <c r="Q1412" s="184"/>
      <c r="R1412" s="184"/>
      <c r="S1412" s="352"/>
      <c r="T1412" s="352"/>
      <c r="U1412" s="184"/>
      <c r="V1412" s="8"/>
      <c r="W1412" s="8"/>
    </row>
    <row r="1413" spans="4:23">
      <c r="D1413" s="74"/>
      <c r="E1413" s="1"/>
      <c r="F1413" s="1"/>
      <c r="G1413" s="183"/>
      <c r="H1413" s="36"/>
      <c r="I1413" s="184"/>
      <c r="J1413" s="352"/>
      <c r="K1413" s="352"/>
      <c r="L1413" s="184"/>
      <c r="M1413" s="184"/>
      <c r="N1413" s="184"/>
      <c r="O1413" s="184"/>
      <c r="P1413" s="184"/>
      <c r="Q1413" s="184"/>
      <c r="R1413" s="184"/>
      <c r="S1413" s="352"/>
      <c r="T1413" s="352"/>
      <c r="U1413" s="184"/>
      <c r="V1413" s="8"/>
      <c r="W1413" s="8"/>
    </row>
    <row r="1414" spans="4:23">
      <c r="D1414" s="74"/>
      <c r="E1414" s="1"/>
      <c r="F1414" s="1"/>
      <c r="G1414" s="183"/>
      <c r="H1414" s="36"/>
      <c r="I1414" s="184"/>
      <c r="J1414" s="352"/>
      <c r="K1414" s="352"/>
      <c r="L1414" s="184"/>
      <c r="M1414" s="184"/>
      <c r="N1414" s="184"/>
      <c r="O1414" s="184"/>
      <c r="P1414" s="184"/>
      <c r="Q1414" s="184"/>
      <c r="R1414" s="184"/>
      <c r="S1414" s="352"/>
      <c r="T1414" s="352"/>
      <c r="U1414" s="184"/>
      <c r="V1414" s="8"/>
      <c r="W1414" s="8"/>
    </row>
    <row r="1415" spans="4:23">
      <c r="D1415" s="74"/>
      <c r="E1415" s="1"/>
      <c r="F1415" s="1"/>
      <c r="G1415" s="183"/>
      <c r="H1415" s="36"/>
      <c r="I1415" s="184"/>
      <c r="J1415" s="352"/>
      <c r="K1415" s="352"/>
      <c r="L1415" s="184"/>
      <c r="M1415" s="184"/>
      <c r="N1415" s="184"/>
      <c r="O1415" s="184"/>
      <c r="P1415" s="184"/>
      <c r="Q1415" s="184"/>
      <c r="R1415" s="184"/>
      <c r="S1415" s="352"/>
      <c r="T1415" s="352"/>
      <c r="U1415" s="184"/>
      <c r="V1415" s="8"/>
      <c r="W1415" s="8"/>
    </row>
    <row r="1416" spans="4:23">
      <c r="D1416" s="74"/>
      <c r="E1416" s="1"/>
      <c r="F1416" s="1"/>
      <c r="G1416" s="183"/>
      <c r="H1416" s="36"/>
      <c r="I1416" s="184"/>
      <c r="J1416" s="352"/>
      <c r="K1416" s="352"/>
      <c r="L1416" s="184"/>
      <c r="M1416" s="184"/>
      <c r="N1416" s="184"/>
      <c r="O1416" s="184"/>
      <c r="P1416" s="184"/>
      <c r="Q1416" s="184"/>
      <c r="R1416" s="184"/>
      <c r="S1416" s="352"/>
      <c r="T1416" s="352"/>
      <c r="U1416" s="184"/>
      <c r="V1416" s="8"/>
      <c r="W1416" s="8"/>
    </row>
    <row r="1417" spans="4:23">
      <c r="D1417" s="74"/>
      <c r="E1417" s="1"/>
      <c r="F1417" s="1"/>
      <c r="G1417" s="183"/>
      <c r="H1417" s="36"/>
      <c r="I1417" s="184"/>
      <c r="J1417" s="352"/>
      <c r="K1417" s="352"/>
      <c r="L1417" s="184"/>
      <c r="M1417" s="184"/>
      <c r="N1417" s="184"/>
      <c r="O1417" s="184"/>
      <c r="P1417" s="184"/>
      <c r="Q1417" s="184"/>
      <c r="R1417" s="184"/>
      <c r="S1417" s="352"/>
      <c r="T1417" s="352"/>
      <c r="U1417" s="184"/>
      <c r="V1417" s="8"/>
      <c r="W1417" s="8"/>
    </row>
    <row r="1418" spans="4:23">
      <c r="D1418" s="74"/>
      <c r="E1418" s="1"/>
      <c r="F1418" s="1"/>
      <c r="G1418" s="183"/>
      <c r="H1418" s="36"/>
      <c r="I1418" s="184"/>
      <c r="J1418" s="352"/>
      <c r="K1418" s="352"/>
      <c r="L1418" s="184"/>
      <c r="M1418" s="184"/>
      <c r="N1418" s="184"/>
      <c r="O1418" s="184"/>
      <c r="P1418" s="184"/>
      <c r="Q1418" s="184"/>
      <c r="R1418" s="184"/>
      <c r="S1418" s="352"/>
      <c r="T1418" s="352"/>
      <c r="U1418" s="184"/>
      <c r="V1418" s="8"/>
      <c r="W1418" s="8"/>
    </row>
    <row r="1419" spans="4:23">
      <c r="D1419" s="74"/>
      <c r="E1419" s="1"/>
      <c r="F1419" s="1"/>
      <c r="G1419" s="183"/>
      <c r="H1419" s="36"/>
      <c r="I1419" s="184"/>
      <c r="J1419" s="352"/>
      <c r="K1419" s="352"/>
      <c r="L1419" s="184"/>
      <c r="M1419" s="184"/>
      <c r="N1419" s="184"/>
      <c r="O1419" s="184"/>
      <c r="P1419" s="184"/>
      <c r="Q1419" s="184"/>
      <c r="R1419" s="184"/>
      <c r="S1419" s="352"/>
      <c r="T1419" s="352"/>
      <c r="U1419" s="184"/>
      <c r="V1419" s="8"/>
      <c r="W1419" s="8"/>
    </row>
    <row r="1420" spans="4:23">
      <c r="D1420" s="74"/>
      <c r="E1420" s="1"/>
      <c r="F1420" s="1"/>
      <c r="G1420" s="183"/>
      <c r="H1420" s="36"/>
      <c r="I1420" s="184"/>
      <c r="J1420" s="352"/>
      <c r="K1420" s="352"/>
      <c r="L1420" s="184"/>
      <c r="M1420" s="184"/>
      <c r="N1420" s="184"/>
      <c r="O1420" s="184"/>
      <c r="P1420" s="184"/>
      <c r="Q1420" s="184"/>
      <c r="R1420" s="184"/>
      <c r="S1420" s="352"/>
      <c r="T1420" s="352"/>
      <c r="U1420" s="184"/>
      <c r="V1420" s="8"/>
      <c r="W1420" s="8"/>
    </row>
    <row r="1421" spans="4:23">
      <c r="D1421" s="74"/>
      <c r="E1421" s="1"/>
      <c r="F1421" s="1"/>
      <c r="G1421" s="183"/>
      <c r="H1421" s="36"/>
      <c r="I1421" s="184"/>
      <c r="J1421" s="352"/>
      <c r="K1421" s="352"/>
      <c r="L1421" s="184"/>
      <c r="M1421" s="184"/>
      <c r="N1421" s="184"/>
      <c r="O1421" s="184"/>
      <c r="P1421" s="184"/>
      <c r="Q1421" s="184"/>
      <c r="R1421" s="184"/>
      <c r="S1421" s="352"/>
      <c r="T1421" s="352"/>
      <c r="U1421" s="184"/>
      <c r="V1421" s="8"/>
      <c r="W1421" s="8"/>
    </row>
    <row r="1422" spans="4:23">
      <c r="D1422" s="74"/>
      <c r="E1422" s="1"/>
      <c r="F1422" s="1"/>
      <c r="G1422" s="183"/>
      <c r="H1422" s="36"/>
      <c r="I1422" s="184"/>
      <c r="J1422" s="352"/>
      <c r="K1422" s="352"/>
      <c r="L1422" s="184"/>
      <c r="M1422" s="184"/>
      <c r="N1422" s="184"/>
      <c r="O1422" s="184"/>
      <c r="P1422" s="184"/>
      <c r="Q1422" s="184"/>
      <c r="R1422" s="184"/>
      <c r="S1422" s="352"/>
      <c r="T1422" s="352"/>
      <c r="U1422" s="184"/>
      <c r="V1422" s="8"/>
      <c r="W1422" s="8"/>
    </row>
    <row r="1423" spans="4:23">
      <c r="D1423" s="74"/>
      <c r="E1423" s="1"/>
      <c r="F1423" s="1"/>
      <c r="G1423" s="183"/>
      <c r="H1423" s="36"/>
      <c r="I1423" s="184"/>
      <c r="J1423" s="352"/>
      <c r="K1423" s="352"/>
      <c r="L1423" s="184"/>
      <c r="M1423" s="184"/>
      <c r="N1423" s="184"/>
      <c r="O1423" s="184"/>
      <c r="P1423" s="184"/>
      <c r="Q1423" s="184"/>
      <c r="R1423" s="184"/>
      <c r="S1423" s="352"/>
      <c r="T1423" s="352"/>
      <c r="U1423" s="184"/>
      <c r="V1423" s="8"/>
      <c r="W1423" s="8"/>
    </row>
    <row r="1424" spans="4:23">
      <c r="D1424" s="74"/>
      <c r="E1424" s="1"/>
      <c r="F1424" s="1"/>
      <c r="G1424" s="183"/>
      <c r="H1424" s="36"/>
      <c r="I1424" s="184"/>
      <c r="J1424" s="352"/>
      <c r="K1424" s="352"/>
      <c r="L1424" s="184"/>
      <c r="M1424" s="184"/>
      <c r="N1424" s="184"/>
      <c r="O1424" s="184"/>
      <c r="P1424" s="184"/>
      <c r="Q1424" s="184"/>
      <c r="R1424" s="184"/>
      <c r="S1424" s="352"/>
      <c r="T1424" s="352"/>
      <c r="U1424" s="184"/>
      <c r="V1424" s="8"/>
      <c r="W1424" s="8"/>
    </row>
    <row r="1425" spans="4:23">
      <c r="D1425" s="74"/>
      <c r="E1425" s="1"/>
      <c r="F1425" s="1"/>
      <c r="G1425" s="183"/>
      <c r="H1425" s="36"/>
      <c r="I1425" s="184"/>
      <c r="J1425" s="352"/>
      <c r="K1425" s="352"/>
      <c r="L1425" s="184"/>
      <c r="M1425" s="184"/>
      <c r="N1425" s="184"/>
      <c r="O1425" s="184"/>
      <c r="P1425" s="184"/>
      <c r="Q1425" s="184"/>
      <c r="R1425" s="184"/>
      <c r="S1425" s="352"/>
      <c r="T1425" s="352"/>
      <c r="U1425" s="184"/>
      <c r="V1425" s="8"/>
      <c r="W1425" s="8"/>
    </row>
    <row r="1426" spans="4:23">
      <c r="D1426" s="74"/>
      <c r="E1426" s="1"/>
      <c r="F1426" s="1"/>
      <c r="G1426" s="183"/>
      <c r="H1426" s="36"/>
      <c r="I1426" s="184"/>
      <c r="J1426" s="352"/>
      <c r="K1426" s="352"/>
      <c r="L1426" s="184"/>
      <c r="M1426" s="184"/>
      <c r="N1426" s="184"/>
      <c r="O1426" s="184"/>
      <c r="P1426" s="184"/>
      <c r="Q1426" s="184"/>
      <c r="R1426" s="184"/>
      <c r="S1426" s="352"/>
      <c r="T1426" s="352"/>
      <c r="U1426" s="184"/>
      <c r="V1426" s="8"/>
      <c r="W1426" s="8"/>
    </row>
    <row r="1427" spans="4:23">
      <c r="D1427" s="74"/>
      <c r="E1427" s="1"/>
      <c r="F1427" s="1"/>
      <c r="G1427" s="183"/>
      <c r="H1427" s="36"/>
      <c r="I1427" s="184"/>
      <c r="J1427" s="352"/>
      <c r="K1427" s="352"/>
      <c r="L1427" s="184"/>
      <c r="M1427" s="184"/>
      <c r="N1427" s="184"/>
      <c r="O1427" s="184"/>
      <c r="P1427" s="184"/>
      <c r="Q1427" s="184"/>
      <c r="R1427" s="184"/>
      <c r="S1427" s="352"/>
      <c r="T1427" s="352"/>
      <c r="U1427" s="184"/>
      <c r="V1427" s="8"/>
      <c r="W1427" s="8"/>
    </row>
    <row r="1428" spans="4:23">
      <c r="D1428" s="74"/>
      <c r="E1428" s="1"/>
      <c r="F1428" s="1"/>
      <c r="G1428" s="183"/>
      <c r="H1428" s="36"/>
      <c r="I1428" s="184"/>
      <c r="J1428" s="352"/>
      <c r="K1428" s="352"/>
      <c r="L1428" s="184"/>
      <c r="M1428" s="184"/>
      <c r="N1428" s="184"/>
      <c r="O1428" s="184"/>
      <c r="P1428" s="184"/>
      <c r="Q1428" s="184"/>
      <c r="R1428" s="184"/>
      <c r="S1428" s="352"/>
      <c r="T1428" s="352"/>
      <c r="U1428" s="184"/>
      <c r="V1428" s="8"/>
      <c r="W1428" s="8"/>
    </row>
    <row r="1429" spans="4:23">
      <c r="D1429" s="74"/>
      <c r="E1429" s="1"/>
      <c r="F1429" s="1"/>
      <c r="G1429" s="183"/>
      <c r="H1429" s="36"/>
      <c r="I1429" s="184"/>
      <c r="J1429" s="352"/>
      <c r="K1429" s="352"/>
      <c r="L1429" s="184"/>
      <c r="M1429" s="184"/>
      <c r="N1429" s="184"/>
      <c r="O1429" s="184"/>
      <c r="P1429" s="184"/>
      <c r="Q1429" s="184"/>
      <c r="R1429" s="184"/>
      <c r="S1429" s="352"/>
      <c r="T1429" s="352"/>
      <c r="U1429" s="184"/>
      <c r="V1429" s="8"/>
      <c r="W1429" s="8"/>
    </row>
    <row r="1430" spans="4:23">
      <c r="D1430" s="74"/>
      <c r="E1430" s="1"/>
      <c r="F1430" s="1"/>
      <c r="G1430" s="183"/>
      <c r="H1430" s="36"/>
      <c r="I1430" s="184"/>
      <c r="J1430" s="352"/>
      <c r="K1430" s="352"/>
      <c r="L1430" s="184"/>
      <c r="M1430" s="184"/>
      <c r="N1430" s="184"/>
      <c r="O1430" s="184"/>
      <c r="P1430" s="184"/>
      <c r="Q1430" s="184"/>
      <c r="R1430" s="184"/>
      <c r="S1430" s="352"/>
      <c r="T1430" s="352"/>
      <c r="U1430" s="184"/>
      <c r="V1430" s="8"/>
      <c r="W1430" s="8"/>
    </row>
    <row r="1431" spans="4:23">
      <c r="D1431" s="74"/>
      <c r="E1431" s="1"/>
      <c r="F1431" s="1"/>
      <c r="G1431" s="183"/>
      <c r="H1431" s="36"/>
      <c r="I1431" s="184"/>
      <c r="J1431" s="352"/>
      <c r="K1431" s="352"/>
      <c r="L1431" s="184"/>
      <c r="M1431" s="184"/>
      <c r="N1431" s="184"/>
      <c r="O1431" s="184"/>
      <c r="P1431" s="184"/>
      <c r="Q1431" s="184"/>
      <c r="R1431" s="184"/>
      <c r="S1431" s="352"/>
      <c r="T1431" s="352"/>
      <c r="U1431" s="184"/>
      <c r="V1431" s="8"/>
      <c r="W1431" s="8"/>
    </row>
    <row r="1432" spans="4:23">
      <c r="D1432" s="74"/>
      <c r="E1432" s="1"/>
      <c r="F1432" s="1"/>
      <c r="G1432" s="183"/>
      <c r="H1432" s="36"/>
      <c r="I1432" s="184"/>
      <c r="J1432" s="352"/>
      <c r="K1432" s="352"/>
      <c r="L1432" s="184"/>
      <c r="M1432" s="184"/>
      <c r="N1432" s="184"/>
      <c r="O1432" s="184"/>
      <c r="P1432" s="184"/>
      <c r="Q1432" s="184"/>
      <c r="R1432" s="184"/>
      <c r="S1432" s="352"/>
      <c r="T1432" s="352"/>
      <c r="U1432" s="184"/>
      <c r="V1432" s="8"/>
      <c r="W1432" s="8"/>
    </row>
    <row r="1433" spans="4:23">
      <c r="D1433" s="74"/>
      <c r="E1433" s="1"/>
      <c r="F1433" s="1"/>
      <c r="G1433" s="183"/>
      <c r="H1433" s="36"/>
      <c r="I1433" s="184"/>
      <c r="J1433" s="352"/>
      <c r="K1433" s="352"/>
      <c r="L1433" s="184"/>
      <c r="M1433" s="184"/>
      <c r="N1433" s="184"/>
      <c r="O1433" s="184"/>
      <c r="P1433" s="184"/>
      <c r="Q1433" s="184"/>
      <c r="R1433" s="184"/>
      <c r="S1433" s="352"/>
      <c r="T1433" s="352"/>
      <c r="U1433" s="184"/>
      <c r="V1433" s="8"/>
      <c r="W1433" s="8"/>
    </row>
    <row r="1434" spans="4:23">
      <c r="D1434" s="74"/>
      <c r="E1434" s="1"/>
      <c r="F1434" s="1"/>
      <c r="G1434" s="183"/>
      <c r="H1434" s="36"/>
      <c r="I1434" s="184"/>
      <c r="J1434" s="352"/>
      <c r="K1434" s="352"/>
      <c r="L1434" s="184"/>
      <c r="M1434" s="184"/>
      <c r="N1434" s="184"/>
      <c r="O1434" s="184"/>
      <c r="P1434" s="184"/>
      <c r="Q1434" s="184"/>
      <c r="R1434" s="184"/>
      <c r="S1434" s="352"/>
      <c r="T1434" s="352"/>
      <c r="U1434" s="184"/>
      <c r="V1434" s="8"/>
      <c r="W1434" s="8"/>
    </row>
    <row r="1435" spans="4:23">
      <c r="D1435" s="74"/>
      <c r="E1435" s="1"/>
      <c r="F1435" s="1"/>
      <c r="G1435" s="183"/>
      <c r="H1435" s="36"/>
      <c r="I1435" s="184"/>
      <c r="J1435" s="352"/>
      <c r="K1435" s="352"/>
      <c r="L1435" s="184"/>
      <c r="M1435" s="184"/>
      <c r="N1435" s="184"/>
      <c r="O1435" s="184"/>
      <c r="P1435" s="184"/>
      <c r="Q1435" s="184"/>
      <c r="R1435" s="184"/>
      <c r="S1435" s="352"/>
      <c r="T1435" s="352"/>
      <c r="U1435" s="184"/>
      <c r="V1435" s="8"/>
      <c r="W1435" s="8"/>
    </row>
    <row r="1436" spans="4:23">
      <c r="D1436" s="74"/>
      <c r="E1436" s="1"/>
      <c r="F1436" s="1"/>
      <c r="G1436" s="183"/>
      <c r="H1436" s="36"/>
      <c r="I1436" s="184"/>
      <c r="J1436" s="352"/>
      <c r="K1436" s="352"/>
      <c r="L1436" s="184"/>
      <c r="M1436" s="184"/>
      <c r="N1436" s="184"/>
      <c r="O1436" s="184"/>
      <c r="P1436" s="184"/>
      <c r="Q1436" s="184"/>
      <c r="R1436" s="184"/>
      <c r="S1436" s="352"/>
      <c r="T1436" s="352"/>
      <c r="U1436" s="184"/>
      <c r="V1436" s="8"/>
      <c r="W1436" s="8"/>
    </row>
    <row r="1437" spans="4:23">
      <c r="D1437" s="74"/>
      <c r="E1437" s="1"/>
      <c r="F1437" s="1"/>
      <c r="G1437" s="183"/>
      <c r="H1437" s="36"/>
      <c r="I1437" s="184"/>
      <c r="J1437" s="352"/>
      <c r="K1437" s="352"/>
      <c r="L1437" s="184"/>
      <c r="M1437" s="184"/>
      <c r="N1437" s="184"/>
      <c r="O1437" s="184"/>
      <c r="P1437" s="184"/>
      <c r="Q1437" s="184"/>
      <c r="R1437" s="184"/>
      <c r="S1437" s="352"/>
      <c r="T1437" s="352"/>
      <c r="U1437" s="184"/>
      <c r="V1437" s="8"/>
      <c r="W1437" s="8"/>
    </row>
    <row r="1438" spans="4:23">
      <c r="D1438" s="74"/>
      <c r="E1438" s="1"/>
      <c r="F1438" s="1"/>
      <c r="G1438" s="183"/>
      <c r="H1438" s="36"/>
      <c r="I1438" s="184"/>
      <c r="J1438" s="352"/>
      <c r="K1438" s="352"/>
      <c r="L1438" s="184"/>
      <c r="M1438" s="184"/>
      <c r="N1438" s="184"/>
      <c r="O1438" s="184"/>
      <c r="P1438" s="184"/>
      <c r="Q1438" s="184"/>
      <c r="R1438" s="184"/>
      <c r="S1438" s="352"/>
      <c r="T1438" s="352"/>
      <c r="U1438" s="184"/>
      <c r="V1438" s="8"/>
      <c r="W1438" s="8"/>
    </row>
    <row r="1439" spans="4:23">
      <c r="D1439" s="74"/>
      <c r="E1439" s="1"/>
      <c r="F1439" s="1"/>
      <c r="G1439" s="183"/>
      <c r="H1439" s="36"/>
      <c r="I1439" s="184"/>
      <c r="J1439" s="352"/>
      <c r="K1439" s="352"/>
      <c r="L1439" s="184"/>
      <c r="M1439" s="184"/>
      <c r="N1439" s="184"/>
      <c r="O1439" s="184"/>
      <c r="P1439" s="184"/>
      <c r="Q1439" s="184"/>
      <c r="R1439" s="184"/>
      <c r="S1439" s="352"/>
      <c r="T1439" s="352"/>
      <c r="U1439" s="184"/>
      <c r="V1439" s="8"/>
      <c r="W1439" s="8"/>
    </row>
    <row r="1440" spans="4:23">
      <c r="D1440" s="74"/>
      <c r="E1440" s="1"/>
      <c r="F1440" s="1"/>
      <c r="G1440" s="183"/>
      <c r="H1440" s="36"/>
      <c r="I1440" s="184"/>
      <c r="J1440" s="352"/>
      <c r="K1440" s="352"/>
      <c r="L1440" s="184"/>
      <c r="M1440" s="184"/>
      <c r="N1440" s="184"/>
      <c r="O1440" s="184"/>
      <c r="P1440" s="184"/>
      <c r="Q1440" s="184"/>
      <c r="R1440" s="184"/>
      <c r="S1440" s="352"/>
      <c r="T1440" s="352"/>
      <c r="U1440" s="184"/>
      <c r="V1440" s="8"/>
      <c r="W1440" s="8"/>
    </row>
    <row r="1441" spans="4:23">
      <c r="D1441" s="74"/>
      <c r="E1441" s="1"/>
      <c r="F1441" s="1"/>
      <c r="G1441" s="183"/>
      <c r="H1441" s="36"/>
      <c r="I1441" s="184"/>
      <c r="J1441" s="352"/>
      <c r="K1441" s="352"/>
      <c r="L1441" s="184"/>
      <c r="M1441" s="184"/>
      <c r="N1441" s="184"/>
      <c r="O1441" s="184"/>
      <c r="P1441" s="184"/>
      <c r="Q1441" s="184"/>
      <c r="R1441" s="184"/>
      <c r="S1441" s="352"/>
      <c r="T1441" s="352"/>
      <c r="U1441" s="184"/>
      <c r="V1441" s="8"/>
      <c r="W1441" s="8"/>
    </row>
    <row r="1442" spans="4:23">
      <c r="D1442" s="74"/>
      <c r="E1442" s="1"/>
      <c r="F1442" s="1"/>
      <c r="G1442" s="183"/>
      <c r="H1442" s="36"/>
      <c r="I1442" s="184"/>
      <c r="J1442" s="352"/>
      <c r="K1442" s="352"/>
      <c r="L1442" s="184"/>
      <c r="M1442" s="184"/>
      <c r="N1442" s="184"/>
      <c r="O1442" s="184"/>
      <c r="P1442" s="184"/>
      <c r="Q1442" s="184"/>
      <c r="R1442" s="184"/>
      <c r="S1442" s="352"/>
      <c r="T1442" s="352"/>
      <c r="U1442" s="184"/>
      <c r="V1442" s="8"/>
      <c r="W1442" s="8"/>
    </row>
    <row r="1443" spans="4:23">
      <c r="D1443" s="74"/>
      <c r="E1443" s="1"/>
      <c r="F1443" s="1"/>
      <c r="G1443" s="183"/>
      <c r="H1443" s="36"/>
      <c r="I1443" s="184"/>
      <c r="J1443" s="352"/>
      <c r="K1443" s="352"/>
      <c r="L1443" s="184"/>
      <c r="M1443" s="184"/>
      <c r="N1443" s="184"/>
      <c r="O1443" s="184"/>
      <c r="P1443" s="184"/>
      <c r="Q1443" s="184"/>
      <c r="R1443" s="184"/>
      <c r="S1443" s="352"/>
      <c r="T1443" s="352"/>
      <c r="U1443" s="184"/>
      <c r="V1443" s="8"/>
      <c r="W1443" s="8"/>
    </row>
    <row r="1444" spans="4:23">
      <c r="D1444" s="74"/>
      <c r="E1444" s="1"/>
      <c r="F1444" s="1"/>
      <c r="G1444" s="183"/>
      <c r="H1444" s="36"/>
      <c r="I1444" s="184"/>
      <c r="J1444" s="352"/>
      <c r="K1444" s="352"/>
      <c r="L1444" s="184"/>
      <c r="M1444" s="184"/>
      <c r="N1444" s="184"/>
      <c r="O1444" s="184"/>
      <c r="P1444" s="184"/>
      <c r="Q1444" s="184"/>
      <c r="R1444" s="184"/>
      <c r="S1444" s="352"/>
      <c r="T1444" s="352"/>
      <c r="U1444" s="184"/>
      <c r="V1444" s="8"/>
      <c r="W1444" s="8"/>
    </row>
    <row r="1445" spans="4:23">
      <c r="D1445" s="74"/>
      <c r="E1445" s="1"/>
      <c r="F1445" s="1"/>
      <c r="G1445" s="183"/>
      <c r="H1445" s="36"/>
      <c r="I1445" s="184"/>
      <c r="J1445" s="352"/>
      <c r="K1445" s="352"/>
      <c r="L1445" s="184"/>
      <c r="M1445" s="184"/>
      <c r="N1445" s="184"/>
      <c r="O1445" s="184"/>
      <c r="P1445" s="184"/>
      <c r="Q1445" s="184"/>
      <c r="R1445" s="184"/>
      <c r="S1445" s="352"/>
      <c r="T1445" s="352"/>
      <c r="U1445" s="184"/>
      <c r="V1445" s="8"/>
      <c r="W1445" s="8"/>
    </row>
    <row r="1446" spans="4:23">
      <c r="D1446" s="74"/>
      <c r="E1446" s="1"/>
      <c r="F1446" s="1"/>
      <c r="G1446" s="183"/>
      <c r="H1446" s="36"/>
      <c r="I1446" s="184"/>
      <c r="J1446" s="352"/>
      <c r="K1446" s="352"/>
      <c r="L1446" s="184"/>
      <c r="M1446" s="184"/>
      <c r="N1446" s="184"/>
      <c r="O1446" s="184"/>
      <c r="P1446" s="184"/>
      <c r="Q1446" s="184"/>
      <c r="R1446" s="184"/>
      <c r="S1446" s="352"/>
      <c r="T1446" s="352"/>
      <c r="U1446" s="184"/>
      <c r="V1446" s="8"/>
      <c r="W1446" s="8"/>
    </row>
    <row r="1447" spans="4:23">
      <c r="D1447" s="74"/>
      <c r="E1447" s="1"/>
      <c r="F1447" s="1"/>
      <c r="G1447" s="183"/>
      <c r="H1447" s="36"/>
      <c r="I1447" s="184"/>
      <c r="J1447" s="352"/>
      <c r="K1447" s="352"/>
      <c r="L1447" s="184"/>
      <c r="M1447" s="184"/>
      <c r="N1447" s="184"/>
      <c r="O1447" s="184"/>
      <c r="P1447" s="184"/>
      <c r="Q1447" s="184"/>
      <c r="R1447" s="184"/>
      <c r="S1447" s="352"/>
      <c r="T1447" s="352"/>
      <c r="U1447" s="184"/>
      <c r="V1447" s="8"/>
      <c r="W1447" s="8"/>
    </row>
    <row r="1448" spans="4:23">
      <c r="D1448" s="74"/>
      <c r="E1448" s="1"/>
      <c r="F1448" s="1"/>
      <c r="G1448" s="183"/>
      <c r="H1448" s="36"/>
      <c r="I1448" s="184"/>
      <c r="J1448" s="352"/>
      <c r="K1448" s="352"/>
      <c r="L1448" s="184"/>
      <c r="M1448" s="184"/>
      <c r="N1448" s="184"/>
      <c r="O1448" s="184"/>
      <c r="P1448" s="184"/>
      <c r="Q1448" s="184"/>
      <c r="R1448" s="184"/>
      <c r="S1448" s="352"/>
      <c r="T1448" s="352"/>
      <c r="U1448" s="184"/>
      <c r="V1448" s="8"/>
      <c r="W1448" s="8"/>
    </row>
    <row r="1449" spans="4:23">
      <c r="D1449" s="74"/>
      <c r="E1449" s="1"/>
      <c r="F1449" s="1"/>
      <c r="G1449" s="183"/>
      <c r="H1449" s="36"/>
      <c r="I1449" s="184"/>
      <c r="J1449" s="352"/>
      <c r="K1449" s="352"/>
      <c r="L1449" s="184"/>
      <c r="M1449" s="184"/>
      <c r="N1449" s="184"/>
      <c r="O1449" s="184"/>
      <c r="P1449" s="184"/>
      <c r="Q1449" s="184"/>
      <c r="R1449" s="184"/>
      <c r="S1449" s="352"/>
      <c r="T1449" s="352"/>
      <c r="U1449" s="184"/>
      <c r="V1449" s="8"/>
      <c r="W1449" s="8"/>
    </row>
    <row r="1450" spans="4:23">
      <c r="D1450" s="74"/>
      <c r="E1450" s="1"/>
      <c r="F1450" s="1"/>
      <c r="G1450" s="183"/>
      <c r="H1450" s="36"/>
      <c r="I1450" s="184"/>
      <c r="J1450" s="352"/>
      <c r="K1450" s="352"/>
      <c r="L1450" s="184"/>
      <c r="M1450" s="184"/>
      <c r="N1450" s="184"/>
      <c r="O1450" s="184"/>
      <c r="P1450" s="184"/>
      <c r="Q1450" s="184"/>
      <c r="R1450" s="184"/>
      <c r="S1450" s="352"/>
      <c r="T1450" s="352"/>
      <c r="U1450" s="184"/>
      <c r="V1450" s="8"/>
      <c r="W1450" s="8"/>
    </row>
    <row r="1451" spans="4:23">
      <c r="D1451" s="74"/>
      <c r="E1451" s="1"/>
      <c r="F1451" s="1"/>
      <c r="G1451" s="183"/>
      <c r="H1451" s="36"/>
      <c r="I1451" s="184"/>
      <c r="J1451" s="352"/>
      <c r="K1451" s="352"/>
      <c r="L1451" s="184"/>
      <c r="M1451" s="184"/>
      <c r="N1451" s="184"/>
      <c r="O1451" s="184"/>
      <c r="P1451" s="184"/>
      <c r="Q1451" s="184"/>
      <c r="R1451" s="184"/>
      <c r="S1451" s="352"/>
      <c r="T1451" s="352"/>
      <c r="U1451" s="184"/>
      <c r="V1451" s="8"/>
      <c r="W1451" s="8"/>
    </row>
    <row r="1452" spans="4:23">
      <c r="D1452" s="74"/>
      <c r="E1452" s="1"/>
      <c r="F1452" s="1"/>
      <c r="G1452" s="183"/>
      <c r="H1452" s="36"/>
      <c r="I1452" s="184"/>
      <c r="J1452" s="352"/>
      <c r="K1452" s="352"/>
      <c r="L1452" s="184"/>
      <c r="M1452" s="184"/>
      <c r="N1452" s="184"/>
      <c r="O1452" s="184"/>
      <c r="P1452" s="184"/>
      <c r="Q1452" s="184"/>
      <c r="R1452" s="184"/>
      <c r="S1452" s="352"/>
      <c r="T1452" s="352"/>
      <c r="U1452" s="184"/>
      <c r="V1452" s="8"/>
      <c r="W1452" s="8"/>
    </row>
    <row r="1453" spans="4:23">
      <c r="D1453" s="74"/>
      <c r="E1453" s="1"/>
      <c r="F1453" s="1"/>
      <c r="G1453" s="183"/>
      <c r="H1453" s="36"/>
      <c r="I1453" s="184"/>
      <c r="J1453" s="352"/>
      <c r="K1453" s="352"/>
      <c r="L1453" s="184"/>
      <c r="M1453" s="184"/>
      <c r="N1453" s="184"/>
      <c r="O1453" s="184"/>
      <c r="P1453" s="184"/>
      <c r="Q1453" s="184"/>
      <c r="R1453" s="184"/>
      <c r="S1453" s="352"/>
      <c r="T1453" s="352"/>
      <c r="U1453" s="184"/>
      <c r="V1453" s="8"/>
      <c r="W1453" s="8"/>
    </row>
    <row r="1454" spans="4:23">
      <c r="D1454" s="74"/>
      <c r="E1454" s="1"/>
      <c r="F1454" s="1"/>
      <c r="G1454" s="183"/>
      <c r="H1454" s="36"/>
      <c r="I1454" s="184"/>
      <c r="J1454" s="352"/>
      <c r="K1454" s="352"/>
      <c r="L1454" s="184"/>
      <c r="M1454" s="184"/>
      <c r="N1454" s="184"/>
      <c r="O1454" s="184"/>
      <c r="P1454" s="184"/>
      <c r="Q1454" s="184"/>
      <c r="R1454" s="184"/>
      <c r="S1454" s="352"/>
      <c r="T1454" s="352"/>
      <c r="U1454" s="184"/>
      <c r="V1454" s="8"/>
      <c r="W1454" s="8"/>
    </row>
    <row r="1455" spans="4:23">
      <c r="D1455" s="74"/>
      <c r="E1455" s="1"/>
      <c r="F1455" s="1"/>
      <c r="G1455" s="183"/>
      <c r="H1455" s="36"/>
      <c r="I1455" s="184"/>
      <c r="J1455" s="352"/>
      <c r="K1455" s="352"/>
      <c r="L1455" s="184"/>
      <c r="M1455" s="184"/>
      <c r="N1455" s="184"/>
      <c r="O1455" s="184"/>
      <c r="P1455" s="184"/>
      <c r="Q1455" s="184"/>
      <c r="R1455" s="184"/>
      <c r="S1455" s="352"/>
      <c r="T1455" s="352"/>
      <c r="U1455" s="184"/>
      <c r="V1455" s="8"/>
      <c r="W1455" s="8"/>
    </row>
    <row r="1456" spans="4:23">
      <c r="D1456" s="74"/>
      <c r="E1456" s="1"/>
      <c r="F1456" s="1"/>
      <c r="G1456" s="183"/>
      <c r="H1456" s="36"/>
      <c r="I1456" s="184"/>
      <c r="J1456" s="352"/>
      <c r="K1456" s="352"/>
      <c r="L1456" s="184"/>
      <c r="M1456" s="184"/>
      <c r="N1456" s="184"/>
      <c r="O1456" s="184"/>
      <c r="P1456" s="184"/>
      <c r="Q1456" s="184"/>
      <c r="R1456" s="184"/>
      <c r="S1456" s="352"/>
      <c r="T1456" s="352"/>
      <c r="U1456" s="184"/>
      <c r="V1456" s="8"/>
      <c r="W1456" s="8"/>
    </row>
    <row r="1457" spans="4:23">
      <c r="D1457" s="74"/>
      <c r="E1457" s="1"/>
      <c r="F1457" s="1"/>
      <c r="G1457" s="183"/>
      <c r="H1457" s="36"/>
      <c r="I1457" s="184"/>
      <c r="J1457" s="352"/>
      <c r="K1457" s="352"/>
      <c r="L1457" s="184"/>
      <c r="M1457" s="184"/>
      <c r="N1457" s="184"/>
      <c r="O1457" s="184"/>
      <c r="P1457" s="184"/>
      <c r="Q1457" s="184"/>
      <c r="R1457" s="184"/>
      <c r="S1457" s="352"/>
      <c r="T1457" s="352"/>
      <c r="U1457" s="184"/>
      <c r="V1457" s="8"/>
      <c r="W1457" s="8"/>
    </row>
    <row r="1458" spans="4:23">
      <c r="D1458" s="74"/>
      <c r="E1458" s="1"/>
      <c r="F1458" s="1"/>
      <c r="G1458" s="183"/>
      <c r="H1458" s="36"/>
      <c r="I1458" s="184"/>
      <c r="J1458" s="352"/>
      <c r="K1458" s="352"/>
      <c r="L1458" s="184"/>
      <c r="M1458" s="184"/>
      <c r="N1458" s="184"/>
      <c r="O1458" s="184"/>
      <c r="P1458" s="184"/>
      <c r="Q1458" s="184"/>
      <c r="R1458" s="184"/>
      <c r="S1458" s="352"/>
      <c r="T1458" s="352"/>
      <c r="U1458" s="184"/>
      <c r="V1458" s="8"/>
      <c r="W1458" s="8"/>
    </row>
    <row r="1459" spans="4:23">
      <c r="D1459" s="74"/>
      <c r="E1459" s="1"/>
      <c r="F1459" s="1"/>
      <c r="G1459" s="183"/>
      <c r="H1459" s="36"/>
      <c r="I1459" s="184"/>
      <c r="J1459" s="352"/>
      <c r="K1459" s="352"/>
      <c r="L1459" s="184"/>
      <c r="M1459" s="184"/>
      <c r="N1459" s="184"/>
      <c r="O1459" s="184"/>
      <c r="P1459" s="184"/>
      <c r="Q1459" s="184"/>
      <c r="R1459" s="184"/>
      <c r="S1459" s="352"/>
      <c r="T1459" s="352"/>
      <c r="U1459" s="184"/>
      <c r="V1459" s="8"/>
      <c r="W1459" s="8"/>
    </row>
    <row r="1460" spans="4:23">
      <c r="D1460" s="74"/>
      <c r="E1460" s="1"/>
      <c r="F1460" s="1"/>
      <c r="G1460" s="183"/>
      <c r="H1460" s="36"/>
      <c r="I1460" s="184"/>
      <c r="J1460" s="352"/>
      <c r="K1460" s="352"/>
      <c r="L1460" s="184"/>
      <c r="M1460" s="184"/>
      <c r="N1460" s="184"/>
      <c r="O1460" s="184"/>
      <c r="P1460" s="184"/>
      <c r="Q1460" s="184"/>
      <c r="R1460" s="184"/>
      <c r="S1460" s="352"/>
      <c r="T1460" s="352"/>
      <c r="U1460" s="184"/>
      <c r="V1460" s="8"/>
      <c r="W1460" s="8"/>
    </row>
    <row r="1461" spans="4:23">
      <c r="D1461" s="74"/>
      <c r="E1461" s="1"/>
      <c r="F1461" s="1"/>
      <c r="G1461" s="183"/>
      <c r="H1461" s="36"/>
      <c r="I1461" s="184"/>
      <c r="J1461" s="352"/>
      <c r="K1461" s="352"/>
      <c r="L1461" s="184"/>
      <c r="M1461" s="184"/>
      <c r="N1461" s="184"/>
      <c r="O1461" s="184"/>
      <c r="P1461" s="184"/>
      <c r="Q1461" s="184"/>
      <c r="R1461" s="184"/>
      <c r="S1461" s="352"/>
      <c r="T1461" s="352"/>
      <c r="U1461" s="184"/>
      <c r="V1461" s="8"/>
      <c r="W1461" s="8"/>
    </row>
    <row r="1462" spans="4:23">
      <c r="D1462" s="74"/>
      <c r="E1462" s="1"/>
      <c r="F1462" s="1"/>
      <c r="G1462" s="183"/>
      <c r="H1462" s="36"/>
      <c r="I1462" s="184"/>
      <c r="J1462" s="352"/>
      <c r="K1462" s="352"/>
      <c r="L1462" s="184"/>
      <c r="M1462" s="184"/>
      <c r="N1462" s="184"/>
      <c r="O1462" s="184"/>
      <c r="P1462" s="184"/>
      <c r="Q1462" s="184"/>
      <c r="R1462" s="184"/>
      <c r="S1462" s="352"/>
      <c r="T1462" s="352"/>
      <c r="U1462" s="184"/>
      <c r="V1462" s="8"/>
      <c r="W1462" s="8"/>
    </row>
    <row r="1463" spans="4:23">
      <c r="D1463" s="74"/>
      <c r="E1463" s="1"/>
      <c r="F1463" s="1"/>
      <c r="G1463" s="183"/>
      <c r="H1463" s="36"/>
      <c r="I1463" s="184"/>
      <c r="J1463" s="352"/>
      <c r="K1463" s="352"/>
      <c r="L1463" s="184"/>
      <c r="M1463" s="184"/>
      <c r="N1463" s="184"/>
      <c r="O1463" s="184"/>
      <c r="P1463" s="184"/>
      <c r="Q1463" s="184"/>
      <c r="R1463" s="184"/>
      <c r="S1463" s="352"/>
      <c r="T1463" s="352"/>
      <c r="U1463" s="184"/>
      <c r="V1463" s="8"/>
      <c r="W1463" s="8"/>
    </row>
    <row r="1464" spans="4:23">
      <c r="D1464" s="74"/>
      <c r="E1464" s="1"/>
      <c r="F1464" s="1"/>
      <c r="G1464" s="183"/>
      <c r="H1464" s="36"/>
      <c r="I1464" s="184"/>
      <c r="J1464" s="352"/>
      <c r="K1464" s="352"/>
      <c r="L1464" s="184"/>
      <c r="M1464" s="184"/>
      <c r="N1464" s="184"/>
      <c r="O1464" s="184"/>
      <c r="P1464" s="184"/>
      <c r="Q1464" s="184"/>
      <c r="R1464" s="184"/>
      <c r="S1464" s="352"/>
      <c r="T1464" s="352"/>
      <c r="U1464" s="184"/>
      <c r="V1464" s="8"/>
      <c r="W1464" s="8"/>
    </row>
    <row r="1465" spans="4:23">
      <c r="D1465" s="74"/>
      <c r="E1465" s="1"/>
      <c r="F1465" s="1"/>
      <c r="G1465" s="183"/>
      <c r="H1465" s="36"/>
      <c r="I1465" s="184"/>
      <c r="J1465" s="352"/>
      <c r="K1465" s="352"/>
      <c r="L1465" s="184"/>
      <c r="M1465" s="184"/>
      <c r="N1465" s="184"/>
      <c r="O1465" s="184"/>
      <c r="P1465" s="184"/>
      <c r="Q1465" s="184"/>
      <c r="R1465" s="184"/>
      <c r="S1465" s="352"/>
      <c r="T1465" s="352"/>
      <c r="U1465" s="184"/>
      <c r="V1465" s="8"/>
      <c r="W1465" s="8"/>
    </row>
    <row r="1466" spans="4:23">
      <c r="D1466" s="74"/>
      <c r="E1466" s="1"/>
      <c r="F1466" s="1"/>
      <c r="G1466" s="183"/>
      <c r="H1466" s="36"/>
      <c r="I1466" s="184"/>
      <c r="J1466" s="352"/>
      <c r="K1466" s="352"/>
      <c r="L1466" s="184"/>
      <c r="M1466" s="184"/>
      <c r="N1466" s="184"/>
      <c r="O1466" s="184"/>
      <c r="P1466" s="184"/>
      <c r="Q1466" s="184"/>
      <c r="R1466" s="184"/>
      <c r="S1466" s="352"/>
      <c r="T1466" s="352"/>
      <c r="U1466" s="184"/>
      <c r="V1466" s="8"/>
      <c r="W1466" s="8"/>
    </row>
    <row r="1467" spans="4:23">
      <c r="D1467" s="74"/>
      <c r="E1467" s="1"/>
      <c r="F1467" s="1"/>
      <c r="G1467" s="183"/>
      <c r="H1467" s="36"/>
      <c r="I1467" s="184"/>
      <c r="J1467" s="352"/>
      <c r="K1467" s="352"/>
      <c r="L1467" s="184"/>
      <c r="M1467" s="184"/>
      <c r="N1467" s="184"/>
      <c r="O1467" s="184"/>
      <c r="P1467" s="184"/>
      <c r="Q1467" s="184"/>
      <c r="R1467" s="184"/>
      <c r="S1467" s="352"/>
      <c r="T1467" s="352"/>
      <c r="U1467" s="184"/>
      <c r="V1467" s="8"/>
      <c r="W1467" s="8"/>
    </row>
    <row r="1468" spans="4:23">
      <c r="D1468" s="74"/>
      <c r="E1468" s="1"/>
      <c r="F1468" s="1"/>
      <c r="G1468" s="183"/>
      <c r="H1468" s="36"/>
      <c r="I1468" s="184"/>
      <c r="J1468" s="352"/>
      <c r="K1468" s="352"/>
      <c r="L1468" s="184"/>
      <c r="M1468" s="184"/>
      <c r="N1468" s="184"/>
      <c r="O1468" s="184"/>
      <c r="P1468" s="184"/>
      <c r="Q1468" s="184"/>
      <c r="R1468" s="184"/>
      <c r="S1468" s="352"/>
      <c r="T1468" s="352"/>
      <c r="U1468" s="184"/>
      <c r="V1468" s="8"/>
      <c r="W1468" s="8"/>
    </row>
    <row r="1469" spans="4:23">
      <c r="D1469" s="74"/>
      <c r="E1469" s="1"/>
      <c r="F1469" s="1"/>
      <c r="G1469" s="183"/>
      <c r="H1469" s="36"/>
      <c r="I1469" s="184"/>
      <c r="J1469" s="352"/>
      <c r="K1469" s="352"/>
      <c r="L1469" s="184"/>
      <c r="M1469" s="184"/>
      <c r="N1469" s="184"/>
      <c r="O1469" s="184"/>
      <c r="P1469" s="184"/>
      <c r="Q1469" s="184"/>
      <c r="R1469" s="184"/>
      <c r="S1469" s="352"/>
      <c r="T1469" s="352"/>
      <c r="U1469" s="184"/>
      <c r="V1469" s="8"/>
      <c r="W1469" s="8"/>
    </row>
    <row r="1470" spans="4:23">
      <c r="D1470" s="74"/>
      <c r="E1470" s="1"/>
      <c r="F1470" s="1"/>
      <c r="G1470" s="183"/>
      <c r="H1470" s="36"/>
      <c r="I1470" s="184"/>
      <c r="J1470" s="352"/>
      <c r="K1470" s="352"/>
      <c r="L1470" s="184"/>
      <c r="M1470" s="184"/>
      <c r="N1470" s="184"/>
      <c r="O1470" s="184"/>
      <c r="P1470" s="184"/>
      <c r="Q1470" s="184"/>
      <c r="R1470" s="184"/>
      <c r="S1470" s="352"/>
      <c r="T1470" s="352"/>
      <c r="U1470" s="184"/>
      <c r="V1470" s="8"/>
      <c r="W1470" s="8"/>
    </row>
    <row r="1471" spans="4:23">
      <c r="D1471" s="74"/>
      <c r="E1471" s="1"/>
      <c r="F1471" s="1"/>
      <c r="G1471" s="183"/>
      <c r="H1471" s="36"/>
      <c r="I1471" s="184"/>
      <c r="J1471" s="352"/>
      <c r="K1471" s="352"/>
      <c r="L1471" s="184"/>
      <c r="M1471" s="184"/>
      <c r="N1471" s="184"/>
      <c r="O1471" s="184"/>
      <c r="P1471" s="184"/>
      <c r="Q1471" s="184"/>
      <c r="R1471" s="184"/>
      <c r="S1471" s="352"/>
      <c r="T1471" s="352"/>
      <c r="U1471" s="184"/>
      <c r="V1471" s="8"/>
      <c r="W1471" s="8"/>
    </row>
    <row r="1472" spans="4:23">
      <c r="D1472" s="74"/>
      <c r="E1472" s="1"/>
      <c r="F1472" s="1"/>
      <c r="G1472" s="183"/>
      <c r="H1472" s="36"/>
      <c r="I1472" s="184"/>
      <c r="J1472" s="352"/>
      <c r="K1472" s="352"/>
      <c r="L1472" s="184"/>
      <c r="M1472" s="184"/>
      <c r="N1472" s="184"/>
      <c r="O1472" s="184"/>
      <c r="P1472" s="184"/>
      <c r="Q1472" s="184"/>
      <c r="R1472" s="184"/>
      <c r="S1472" s="352"/>
      <c r="T1472" s="352"/>
      <c r="U1472" s="184"/>
      <c r="V1472" s="8"/>
      <c r="W1472" s="8"/>
    </row>
    <row r="1473" spans="4:23">
      <c r="D1473" s="74"/>
      <c r="E1473" s="1"/>
      <c r="F1473" s="1"/>
      <c r="G1473" s="183"/>
      <c r="H1473" s="36"/>
      <c r="I1473" s="184"/>
      <c r="J1473" s="352"/>
      <c r="K1473" s="352"/>
      <c r="L1473" s="184"/>
      <c r="M1473" s="184"/>
      <c r="N1473" s="184"/>
      <c r="O1473" s="184"/>
      <c r="P1473" s="184"/>
      <c r="Q1473" s="184"/>
      <c r="R1473" s="184"/>
      <c r="S1473" s="352"/>
      <c r="T1473" s="352"/>
      <c r="U1473" s="184"/>
      <c r="V1473" s="8"/>
      <c r="W1473" s="8"/>
    </row>
    <row r="1474" spans="4:23">
      <c r="D1474" s="74"/>
      <c r="E1474" s="1"/>
      <c r="F1474" s="1"/>
      <c r="G1474" s="183"/>
      <c r="H1474" s="36"/>
      <c r="I1474" s="184"/>
      <c r="J1474" s="352"/>
      <c r="K1474" s="352"/>
      <c r="L1474" s="184"/>
      <c r="M1474" s="184"/>
      <c r="N1474" s="184"/>
      <c r="O1474" s="184"/>
      <c r="P1474" s="184"/>
      <c r="Q1474" s="184"/>
      <c r="R1474" s="184"/>
      <c r="S1474" s="352"/>
      <c r="T1474" s="352"/>
      <c r="U1474" s="184"/>
      <c r="V1474" s="8"/>
      <c r="W1474" s="8"/>
    </row>
    <row r="1475" spans="4:23">
      <c r="D1475" s="74"/>
      <c r="E1475" s="1"/>
      <c r="F1475" s="1"/>
      <c r="G1475" s="183"/>
      <c r="H1475" s="36"/>
      <c r="I1475" s="184"/>
      <c r="J1475" s="352"/>
      <c r="K1475" s="352"/>
      <c r="L1475" s="184"/>
      <c r="M1475" s="184"/>
      <c r="N1475" s="184"/>
      <c r="O1475" s="184"/>
      <c r="P1475" s="184"/>
      <c r="Q1475" s="184"/>
      <c r="R1475" s="184"/>
      <c r="S1475" s="352"/>
      <c r="T1475" s="352"/>
      <c r="U1475" s="184"/>
      <c r="V1475" s="8"/>
      <c r="W1475" s="8"/>
    </row>
    <row r="1476" spans="4:23">
      <c r="D1476" s="74"/>
      <c r="E1476" s="1"/>
      <c r="F1476" s="1"/>
      <c r="G1476" s="183"/>
      <c r="H1476" s="36"/>
      <c r="I1476" s="184"/>
      <c r="J1476" s="352"/>
      <c r="K1476" s="352"/>
      <c r="L1476" s="184"/>
      <c r="M1476" s="184"/>
      <c r="N1476" s="184"/>
      <c r="O1476" s="184"/>
      <c r="P1476" s="184"/>
      <c r="Q1476" s="184"/>
      <c r="R1476" s="184"/>
      <c r="S1476" s="352"/>
      <c r="T1476" s="352"/>
      <c r="U1476" s="184"/>
      <c r="V1476" s="8"/>
      <c r="W1476" s="8"/>
    </row>
    <row r="1477" spans="4:23">
      <c r="D1477" s="74"/>
      <c r="E1477" s="1"/>
      <c r="F1477" s="1"/>
      <c r="G1477" s="183"/>
      <c r="H1477" s="36"/>
      <c r="I1477" s="184"/>
      <c r="J1477" s="352"/>
      <c r="K1477" s="352"/>
      <c r="L1477" s="184"/>
      <c r="M1477" s="184"/>
      <c r="N1477" s="184"/>
      <c r="O1477" s="184"/>
      <c r="P1477" s="184"/>
      <c r="Q1477" s="184"/>
      <c r="R1477" s="184"/>
      <c r="S1477" s="352"/>
      <c r="T1477" s="352"/>
      <c r="U1477" s="184"/>
      <c r="V1477" s="8"/>
      <c r="W1477" s="8"/>
    </row>
    <row r="1478" spans="4:23">
      <c r="D1478" s="74"/>
      <c r="E1478" s="1"/>
      <c r="F1478" s="1"/>
      <c r="G1478" s="183"/>
      <c r="H1478" s="36"/>
      <c r="I1478" s="184"/>
      <c r="J1478" s="352"/>
      <c r="K1478" s="352"/>
      <c r="L1478" s="184"/>
      <c r="M1478" s="184"/>
      <c r="N1478" s="184"/>
      <c r="O1478" s="184"/>
      <c r="P1478" s="184"/>
      <c r="Q1478" s="184"/>
      <c r="R1478" s="184"/>
      <c r="S1478" s="352"/>
      <c r="T1478" s="352"/>
      <c r="U1478" s="184"/>
      <c r="V1478" s="8"/>
      <c r="W1478" s="8"/>
    </row>
    <row r="1479" spans="4:23">
      <c r="D1479" s="74"/>
      <c r="E1479" s="1"/>
      <c r="F1479" s="1"/>
      <c r="G1479" s="183"/>
      <c r="H1479" s="36"/>
      <c r="I1479" s="184"/>
      <c r="J1479" s="352"/>
      <c r="K1479" s="352"/>
      <c r="L1479" s="184"/>
      <c r="M1479" s="184"/>
      <c r="N1479" s="184"/>
      <c r="O1479" s="184"/>
      <c r="P1479" s="184"/>
      <c r="Q1479" s="184"/>
      <c r="R1479" s="184"/>
      <c r="S1479" s="352"/>
      <c r="T1479" s="352"/>
      <c r="U1479" s="184"/>
      <c r="V1479" s="8"/>
      <c r="W1479" s="8"/>
    </row>
    <row r="1480" spans="4:23">
      <c r="D1480" s="74"/>
      <c r="E1480" s="1"/>
      <c r="F1480" s="1"/>
      <c r="G1480" s="183"/>
      <c r="H1480" s="36"/>
      <c r="I1480" s="184"/>
      <c r="J1480" s="352"/>
      <c r="K1480" s="352"/>
      <c r="L1480" s="184"/>
      <c r="M1480" s="184"/>
      <c r="N1480" s="184"/>
      <c r="O1480" s="184"/>
      <c r="P1480" s="184"/>
      <c r="Q1480" s="184"/>
      <c r="R1480" s="184"/>
      <c r="S1480" s="352"/>
      <c r="T1480" s="352"/>
      <c r="U1480" s="184"/>
      <c r="V1480" s="8"/>
      <c r="W1480" s="8"/>
    </row>
    <row r="1481" spans="4:23">
      <c r="D1481" s="74"/>
      <c r="E1481" s="1"/>
      <c r="F1481" s="1"/>
      <c r="G1481" s="183"/>
      <c r="H1481" s="36"/>
      <c r="I1481" s="184"/>
      <c r="J1481" s="352"/>
      <c r="K1481" s="352"/>
      <c r="L1481" s="184"/>
      <c r="M1481" s="184"/>
      <c r="N1481" s="184"/>
      <c r="O1481" s="184"/>
      <c r="P1481" s="184"/>
      <c r="Q1481" s="184"/>
      <c r="R1481" s="184"/>
      <c r="S1481" s="352"/>
      <c r="T1481" s="352"/>
      <c r="U1481" s="184"/>
      <c r="V1481" s="8"/>
      <c r="W1481" s="8"/>
    </row>
    <row r="1482" spans="4:23">
      <c r="D1482" s="74"/>
      <c r="E1482" s="1"/>
      <c r="F1482" s="1"/>
      <c r="G1482" s="183"/>
      <c r="H1482" s="36"/>
      <c r="I1482" s="184"/>
      <c r="J1482" s="352"/>
      <c r="K1482" s="352"/>
      <c r="L1482" s="184"/>
      <c r="M1482" s="184"/>
      <c r="N1482" s="184"/>
      <c r="O1482" s="184"/>
      <c r="P1482" s="184"/>
      <c r="Q1482" s="184"/>
      <c r="R1482" s="184"/>
      <c r="S1482" s="352"/>
      <c r="T1482" s="352"/>
      <c r="U1482" s="184"/>
      <c r="V1482" s="8"/>
      <c r="W1482" s="8"/>
    </row>
    <row r="1483" spans="4:23">
      <c r="D1483" s="74"/>
      <c r="E1483" s="1"/>
      <c r="F1483" s="1"/>
      <c r="G1483" s="183"/>
      <c r="H1483" s="36"/>
      <c r="I1483" s="184"/>
      <c r="J1483" s="352"/>
      <c r="K1483" s="352"/>
      <c r="L1483" s="184"/>
      <c r="M1483" s="184"/>
      <c r="N1483" s="184"/>
      <c r="O1483" s="184"/>
      <c r="P1483" s="184"/>
      <c r="Q1483" s="184"/>
      <c r="R1483" s="184"/>
      <c r="S1483" s="352"/>
      <c r="T1483" s="352"/>
      <c r="U1483" s="184"/>
      <c r="V1483" s="8"/>
      <c r="W1483" s="8"/>
    </row>
    <row r="1484" spans="4:23">
      <c r="D1484" s="74"/>
      <c r="E1484" s="1"/>
      <c r="F1484" s="1"/>
      <c r="G1484" s="183"/>
      <c r="H1484" s="36"/>
      <c r="I1484" s="184"/>
      <c r="J1484" s="352"/>
      <c r="K1484" s="352"/>
      <c r="L1484" s="184"/>
      <c r="M1484" s="184"/>
      <c r="N1484" s="184"/>
      <c r="O1484" s="184"/>
      <c r="P1484" s="184"/>
      <c r="Q1484" s="184"/>
      <c r="R1484" s="184"/>
      <c r="S1484" s="352"/>
      <c r="T1484" s="352"/>
      <c r="U1484" s="184"/>
      <c r="V1484" s="8"/>
      <c r="W1484" s="8"/>
    </row>
    <row r="1485" spans="4:23">
      <c r="D1485" s="74"/>
      <c r="E1485" s="1"/>
      <c r="F1485" s="1"/>
      <c r="G1485" s="183"/>
      <c r="H1485" s="36"/>
      <c r="I1485" s="184"/>
      <c r="J1485" s="352"/>
      <c r="K1485" s="352"/>
      <c r="L1485" s="184"/>
      <c r="M1485" s="184"/>
      <c r="N1485" s="184"/>
      <c r="O1485" s="184"/>
      <c r="P1485" s="184"/>
      <c r="Q1485" s="184"/>
      <c r="R1485" s="184"/>
      <c r="S1485" s="352"/>
      <c r="T1485" s="352"/>
      <c r="U1485" s="184"/>
      <c r="V1485" s="8"/>
      <c r="W1485" s="8"/>
    </row>
    <row r="1486" spans="4:23">
      <c r="D1486" s="74"/>
      <c r="E1486" s="1"/>
      <c r="F1486" s="1"/>
      <c r="G1486" s="183"/>
      <c r="H1486" s="36"/>
      <c r="I1486" s="184"/>
      <c r="J1486" s="352"/>
      <c r="K1486" s="352"/>
      <c r="L1486" s="184"/>
      <c r="M1486" s="184"/>
      <c r="N1486" s="184"/>
      <c r="O1486" s="184"/>
      <c r="P1486" s="184"/>
      <c r="Q1486" s="184"/>
      <c r="R1486" s="184"/>
      <c r="S1486" s="352"/>
      <c r="T1486" s="352"/>
      <c r="U1486" s="184"/>
      <c r="V1486" s="8"/>
      <c r="W1486" s="8"/>
    </row>
    <row r="1487" spans="4:23">
      <c r="D1487" s="74"/>
      <c r="E1487" s="1"/>
      <c r="F1487" s="1"/>
      <c r="G1487" s="183"/>
      <c r="H1487" s="36"/>
      <c r="I1487" s="184"/>
      <c r="J1487" s="352"/>
      <c r="K1487" s="352"/>
      <c r="L1487" s="184"/>
      <c r="M1487" s="184"/>
      <c r="N1487" s="184"/>
      <c r="O1487" s="184"/>
      <c r="P1487" s="184"/>
      <c r="Q1487" s="184"/>
      <c r="R1487" s="184"/>
      <c r="S1487" s="352"/>
      <c r="T1487" s="352"/>
      <c r="U1487" s="184"/>
      <c r="V1487" s="8"/>
      <c r="W1487" s="8"/>
    </row>
    <row r="1488" spans="4:23">
      <c r="D1488" s="74"/>
      <c r="E1488" s="1"/>
      <c r="F1488" s="1"/>
      <c r="G1488" s="183"/>
      <c r="H1488" s="36"/>
      <c r="I1488" s="184"/>
      <c r="J1488" s="352"/>
      <c r="K1488" s="352"/>
      <c r="L1488" s="184"/>
      <c r="M1488" s="184"/>
      <c r="N1488" s="184"/>
      <c r="O1488" s="184"/>
      <c r="P1488" s="184"/>
      <c r="Q1488" s="184"/>
      <c r="R1488" s="184"/>
      <c r="S1488" s="352"/>
      <c r="T1488" s="352"/>
      <c r="U1488" s="184"/>
      <c r="V1488" s="8"/>
      <c r="W1488" s="8"/>
    </row>
    <row r="1489" spans="4:23">
      <c r="D1489" s="74"/>
      <c r="E1489" s="1"/>
      <c r="F1489" s="1"/>
      <c r="G1489" s="183"/>
      <c r="H1489" s="36"/>
      <c r="I1489" s="184"/>
      <c r="J1489" s="352"/>
      <c r="K1489" s="352"/>
      <c r="L1489" s="184"/>
      <c r="M1489" s="184"/>
      <c r="N1489" s="184"/>
      <c r="O1489" s="184"/>
      <c r="P1489" s="184"/>
      <c r="Q1489" s="184"/>
      <c r="R1489" s="184"/>
      <c r="S1489" s="352"/>
      <c r="T1489" s="352"/>
      <c r="U1489" s="184"/>
      <c r="V1489" s="8"/>
      <c r="W1489" s="8"/>
    </row>
    <row r="1490" spans="4:23">
      <c r="D1490" s="74"/>
      <c r="E1490" s="1"/>
      <c r="F1490" s="1"/>
      <c r="G1490" s="183"/>
      <c r="H1490" s="36"/>
      <c r="I1490" s="184"/>
      <c r="J1490" s="352"/>
      <c r="K1490" s="352"/>
      <c r="L1490" s="184"/>
      <c r="M1490" s="184"/>
      <c r="N1490" s="184"/>
      <c r="O1490" s="184"/>
      <c r="P1490" s="184"/>
      <c r="Q1490" s="184"/>
      <c r="R1490" s="184"/>
      <c r="S1490" s="352"/>
      <c r="T1490" s="352"/>
      <c r="U1490" s="184"/>
      <c r="V1490" s="8"/>
      <c r="W1490" s="8"/>
    </row>
    <row r="1491" spans="4:23">
      <c r="D1491" s="74"/>
      <c r="E1491" s="1"/>
      <c r="F1491" s="1"/>
      <c r="G1491" s="183"/>
      <c r="H1491" s="36"/>
      <c r="I1491" s="184"/>
      <c r="J1491" s="352"/>
      <c r="K1491" s="352"/>
      <c r="L1491" s="184"/>
      <c r="M1491" s="184"/>
      <c r="N1491" s="184"/>
      <c r="O1491" s="184"/>
      <c r="P1491" s="184"/>
      <c r="Q1491" s="184"/>
      <c r="R1491" s="184"/>
      <c r="S1491" s="352"/>
      <c r="T1491" s="352"/>
      <c r="U1491" s="184"/>
      <c r="V1491" s="8"/>
      <c r="W1491" s="8"/>
    </row>
    <row r="1492" spans="4:23">
      <c r="D1492" s="74"/>
      <c r="E1492" s="1"/>
      <c r="F1492" s="1"/>
      <c r="G1492" s="183"/>
      <c r="H1492" s="36"/>
      <c r="I1492" s="184"/>
      <c r="J1492" s="352"/>
      <c r="K1492" s="352"/>
      <c r="L1492" s="184"/>
      <c r="M1492" s="184"/>
      <c r="N1492" s="184"/>
      <c r="O1492" s="184"/>
      <c r="P1492" s="184"/>
      <c r="Q1492" s="184"/>
      <c r="R1492" s="184"/>
      <c r="S1492" s="352"/>
      <c r="T1492" s="352"/>
      <c r="U1492" s="184"/>
      <c r="V1492" s="8"/>
      <c r="W1492" s="8"/>
    </row>
    <row r="1493" spans="4:23">
      <c r="D1493" s="74"/>
      <c r="E1493" s="1"/>
      <c r="F1493" s="1"/>
      <c r="G1493" s="183"/>
      <c r="H1493" s="36"/>
      <c r="I1493" s="184"/>
      <c r="J1493" s="352"/>
      <c r="K1493" s="352"/>
      <c r="L1493" s="184"/>
      <c r="M1493" s="184"/>
      <c r="N1493" s="184"/>
      <c r="O1493" s="184"/>
      <c r="P1493" s="184"/>
      <c r="Q1493" s="184"/>
      <c r="R1493" s="184"/>
      <c r="S1493" s="352"/>
      <c r="T1493" s="352"/>
      <c r="U1493" s="184"/>
      <c r="V1493" s="8"/>
      <c r="W1493" s="8"/>
    </row>
    <row r="1494" spans="4:23">
      <c r="D1494" s="74"/>
      <c r="E1494" s="1"/>
      <c r="F1494" s="1"/>
      <c r="G1494" s="183"/>
      <c r="H1494" s="36"/>
      <c r="I1494" s="184"/>
      <c r="J1494" s="352"/>
      <c r="K1494" s="352"/>
      <c r="L1494" s="184"/>
      <c r="M1494" s="184"/>
      <c r="N1494" s="184"/>
      <c r="O1494" s="184"/>
      <c r="P1494" s="184"/>
      <c r="Q1494" s="184"/>
      <c r="R1494" s="184"/>
      <c r="S1494" s="352"/>
      <c r="T1494" s="352"/>
      <c r="U1494" s="184"/>
      <c r="V1494" s="8"/>
      <c r="W1494" s="8"/>
    </row>
    <row r="1495" spans="4:23">
      <c r="D1495" s="74"/>
      <c r="E1495" s="1"/>
      <c r="F1495" s="1"/>
      <c r="G1495" s="183"/>
      <c r="H1495" s="36"/>
      <c r="I1495" s="184"/>
      <c r="J1495" s="352"/>
      <c r="K1495" s="352"/>
      <c r="L1495" s="184"/>
      <c r="M1495" s="184"/>
      <c r="N1495" s="184"/>
      <c r="O1495" s="184"/>
      <c r="P1495" s="184"/>
      <c r="Q1495" s="184"/>
      <c r="R1495" s="184"/>
      <c r="S1495" s="352"/>
      <c r="T1495" s="352"/>
      <c r="U1495" s="184"/>
      <c r="V1495" s="8"/>
      <c r="W1495" s="8"/>
    </row>
    <row r="1496" spans="4:23">
      <c r="D1496" s="74"/>
      <c r="E1496" s="1"/>
      <c r="F1496" s="1"/>
      <c r="G1496" s="183"/>
      <c r="H1496" s="36"/>
      <c r="I1496" s="184"/>
      <c r="J1496" s="352"/>
      <c r="K1496" s="352"/>
      <c r="L1496" s="184"/>
      <c r="M1496" s="184"/>
      <c r="N1496" s="184"/>
      <c r="O1496" s="184"/>
      <c r="P1496" s="184"/>
      <c r="Q1496" s="184"/>
      <c r="R1496" s="184"/>
      <c r="S1496" s="352"/>
      <c r="T1496" s="352"/>
      <c r="U1496" s="184"/>
      <c r="V1496" s="8"/>
      <c r="W1496" s="8"/>
    </row>
    <row r="1497" spans="4:23">
      <c r="D1497" s="74"/>
      <c r="E1497" s="1"/>
      <c r="F1497" s="1"/>
      <c r="G1497" s="183"/>
      <c r="H1497" s="36"/>
      <c r="I1497" s="184"/>
      <c r="J1497" s="352"/>
      <c r="K1497" s="352"/>
      <c r="L1497" s="184"/>
      <c r="M1497" s="184"/>
      <c r="N1497" s="184"/>
      <c r="O1497" s="184"/>
      <c r="P1497" s="184"/>
      <c r="Q1497" s="184"/>
      <c r="R1497" s="184"/>
      <c r="S1497" s="352"/>
      <c r="T1497" s="352"/>
      <c r="U1497" s="184"/>
      <c r="V1497" s="8"/>
      <c r="W1497" s="8"/>
    </row>
    <row r="1498" spans="4:23">
      <c r="D1498" s="74"/>
      <c r="E1498" s="1"/>
      <c r="F1498" s="1"/>
      <c r="G1498" s="183"/>
      <c r="H1498" s="36"/>
      <c r="I1498" s="184"/>
      <c r="J1498" s="352"/>
      <c r="K1498" s="352"/>
      <c r="L1498" s="184"/>
      <c r="M1498" s="184"/>
      <c r="N1498" s="184"/>
      <c r="O1498" s="184"/>
      <c r="P1498" s="184"/>
      <c r="Q1498" s="184"/>
      <c r="R1498" s="184"/>
      <c r="S1498" s="352"/>
      <c r="T1498" s="352"/>
      <c r="U1498" s="184"/>
      <c r="V1498" s="8"/>
      <c r="W1498" s="8"/>
    </row>
    <row r="1499" spans="4:23">
      <c r="D1499" s="74"/>
      <c r="E1499" s="1"/>
      <c r="F1499" s="1"/>
      <c r="G1499" s="183"/>
      <c r="H1499" s="36"/>
      <c r="I1499" s="184"/>
      <c r="J1499" s="352"/>
      <c r="K1499" s="352"/>
      <c r="L1499" s="184"/>
      <c r="M1499" s="184"/>
      <c r="N1499" s="184"/>
      <c r="O1499" s="184"/>
      <c r="P1499" s="184"/>
      <c r="Q1499" s="184"/>
      <c r="R1499" s="184"/>
      <c r="S1499" s="352"/>
      <c r="T1499" s="352"/>
      <c r="U1499" s="184"/>
      <c r="V1499" s="8"/>
      <c r="W1499" s="8"/>
    </row>
    <row r="1500" spans="4:23">
      <c r="D1500" s="74"/>
      <c r="E1500" s="1"/>
      <c r="F1500" s="1"/>
      <c r="G1500" s="183"/>
      <c r="H1500" s="36"/>
      <c r="I1500" s="184"/>
      <c r="J1500" s="352"/>
      <c r="K1500" s="352"/>
      <c r="L1500" s="184"/>
      <c r="M1500" s="184"/>
      <c r="N1500" s="184"/>
      <c r="O1500" s="184"/>
      <c r="P1500" s="184"/>
      <c r="Q1500" s="184"/>
      <c r="R1500" s="184"/>
      <c r="S1500" s="352"/>
      <c r="T1500" s="352"/>
      <c r="U1500" s="184"/>
      <c r="V1500" s="8"/>
      <c r="W1500" s="8"/>
    </row>
    <row r="1501" spans="4:23">
      <c r="D1501" s="74"/>
      <c r="E1501" s="1"/>
      <c r="F1501" s="1"/>
      <c r="G1501" s="183"/>
      <c r="H1501" s="36"/>
      <c r="I1501" s="184"/>
      <c r="J1501" s="352"/>
      <c r="K1501" s="352"/>
      <c r="L1501" s="184"/>
      <c r="M1501" s="184"/>
      <c r="N1501" s="184"/>
      <c r="O1501" s="184"/>
      <c r="P1501" s="184"/>
      <c r="Q1501" s="184"/>
      <c r="R1501" s="184"/>
      <c r="S1501" s="352"/>
      <c r="T1501" s="352"/>
      <c r="U1501" s="184"/>
      <c r="V1501" s="8"/>
      <c r="W1501" s="8"/>
    </row>
    <row r="1502" spans="4:23">
      <c r="D1502" s="74"/>
      <c r="E1502" s="1"/>
      <c r="F1502" s="1"/>
      <c r="G1502" s="183"/>
      <c r="H1502" s="36"/>
      <c r="I1502" s="184"/>
      <c r="J1502" s="352"/>
      <c r="K1502" s="352"/>
      <c r="L1502" s="184"/>
      <c r="M1502" s="184"/>
      <c r="N1502" s="184"/>
      <c r="O1502" s="184"/>
      <c r="P1502" s="184"/>
      <c r="Q1502" s="184"/>
      <c r="R1502" s="184"/>
      <c r="S1502" s="352"/>
      <c r="T1502" s="352"/>
      <c r="U1502" s="184"/>
      <c r="V1502" s="8"/>
      <c r="W1502" s="8"/>
    </row>
    <row r="1503" spans="4:23">
      <c r="D1503" s="74"/>
      <c r="E1503" s="1"/>
      <c r="F1503" s="1"/>
      <c r="G1503" s="183"/>
      <c r="H1503" s="36"/>
      <c r="I1503" s="184"/>
      <c r="J1503" s="352"/>
      <c r="K1503" s="352"/>
      <c r="L1503" s="184"/>
      <c r="M1503" s="184"/>
      <c r="N1503" s="184"/>
      <c r="O1503" s="184"/>
      <c r="P1503" s="184"/>
      <c r="Q1503" s="184"/>
      <c r="R1503" s="184"/>
      <c r="S1503" s="352"/>
      <c r="T1503" s="352"/>
      <c r="U1503" s="184"/>
      <c r="V1503" s="8"/>
      <c r="W1503" s="8"/>
    </row>
    <row r="1504" spans="4:23">
      <c r="D1504" s="74"/>
      <c r="E1504" s="1"/>
      <c r="F1504" s="1"/>
      <c r="G1504" s="183"/>
      <c r="H1504" s="36"/>
      <c r="I1504" s="184"/>
      <c r="J1504" s="352"/>
      <c r="K1504" s="352"/>
      <c r="L1504" s="184"/>
      <c r="M1504" s="184"/>
      <c r="N1504" s="184"/>
      <c r="O1504" s="184"/>
      <c r="P1504" s="184"/>
      <c r="Q1504" s="184"/>
      <c r="R1504" s="184"/>
      <c r="S1504" s="352"/>
      <c r="T1504" s="352"/>
      <c r="U1504" s="184"/>
      <c r="V1504" s="8"/>
      <c r="W1504" s="8"/>
    </row>
    <row r="1505" spans="4:23">
      <c r="D1505" s="74"/>
      <c r="E1505" s="1"/>
      <c r="F1505" s="1"/>
      <c r="G1505" s="183"/>
      <c r="H1505" s="36"/>
      <c r="I1505" s="184"/>
      <c r="J1505" s="352"/>
      <c r="K1505" s="352"/>
      <c r="L1505" s="184"/>
      <c r="M1505" s="184"/>
      <c r="N1505" s="184"/>
      <c r="O1505" s="184"/>
      <c r="P1505" s="184"/>
      <c r="Q1505" s="184"/>
      <c r="R1505" s="184"/>
      <c r="S1505" s="352"/>
      <c r="T1505" s="352"/>
      <c r="U1505" s="184"/>
      <c r="V1505" s="8"/>
      <c r="W1505" s="8"/>
    </row>
    <row r="1506" spans="4:23">
      <c r="D1506" s="74"/>
      <c r="E1506" s="1"/>
      <c r="F1506" s="1"/>
      <c r="G1506" s="183"/>
      <c r="H1506" s="36"/>
      <c r="I1506" s="184"/>
      <c r="J1506" s="352"/>
      <c r="K1506" s="352"/>
      <c r="L1506" s="184"/>
      <c r="M1506" s="184"/>
      <c r="N1506" s="184"/>
      <c r="O1506" s="184"/>
      <c r="P1506" s="184"/>
      <c r="Q1506" s="184"/>
      <c r="R1506" s="184"/>
      <c r="S1506" s="352"/>
      <c r="T1506" s="352"/>
      <c r="U1506" s="184"/>
      <c r="V1506" s="8"/>
      <c r="W1506" s="8"/>
    </row>
    <row r="1507" spans="4:23">
      <c r="D1507" s="74"/>
      <c r="E1507" s="1"/>
      <c r="F1507" s="1"/>
      <c r="G1507" s="183"/>
      <c r="H1507" s="36"/>
      <c r="I1507" s="184"/>
      <c r="J1507" s="352"/>
      <c r="K1507" s="352"/>
      <c r="L1507" s="184"/>
      <c r="M1507" s="184"/>
      <c r="N1507" s="184"/>
      <c r="O1507" s="184"/>
      <c r="P1507" s="184"/>
      <c r="Q1507" s="184"/>
      <c r="R1507" s="184"/>
      <c r="S1507" s="352"/>
      <c r="T1507" s="352"/>
      <c r="U1507" s="184"/>
      <c r="V1507" s="8"/>
      <c r="W1507" s="8"/>
    </row>
    <row r="1508" spans="4:23">
      <c r="D1508" s="74"/>
      <c r="E1508" s="1"/>
      <c r="F1508" s="1"/>
      <c r="G1508" s="183"/>
      <c r="H1508" s="36"/>
      <c r="I1508" s="184"/>
      <c r="J1508" s="352"/>
      <c r="K1508" s="352"/>
      <c r="L1508" s="184"/>
      <c r="M1508" s="184"/>
      <c r="N1508" s="184"/>
      <c r="O1508" s="184"/>
      <c r="P1508" s="184"/>
      <c r="Q1508" s="184"/>
      <c r="R1508" s="184"/>
      <c r="S1508" s="352"/>
      <c r="T1508" s="352"/>
      <c r="U1508" s="184"/>
      <c r="V1508" s="8"/>
      <c r="W1508" s="8"/>
    </row>
    <row r="1509" spans="4:23">
      <c r="D1509" s="74"/>
      <c r="E1509" s="1"/>
      <c r="F1509" s="1"/>
      <c r="G1509" s="183"/>
      <c r="H1509" s="36"/>
      <c r="I1509" s="184"/>
      <c r="J1509" s="352"/>
      <c r="K1509" s="352"/>
      <c r="L1509" s="184"/>
      <c r="M1509" s="184"/>
      <c r="N1509" s="184"/>
      <c r="O1509" s="184"/>
      <c r="P1509" s="184"/>
      <c r="Q1509" s="184"/>
      <c r="R1509" s="184"/>
      <c r="S1509" s="352"/>
      <c r="T1509" s="352"/>
      <c r="U1509" s="184"/>
      <c r="V1509" s="8"/>
      <c r="W1509" s="8"/>
    </row>
    <row r="1510" spans="4:23">
      <c r="D1510" s="74"/>
      <c r="E1510" s="1"/>
      <c r="F1510" s="1"/>
      <c r="G1510" s="183"/>
      <c r="H1510" s="36"/>
      <c r="I1510" s="184"/>
      <c r="J1510" s="352"/>
      <c r="K1510" s="352"/>
      <c r="L1510" s="184"/>
      <c r="M1510" s="184"/>
      <c r="N1510" s="184"/>
      <c r="O1510" s="184"/>
      <c r="P1510" s="184"/>
      <c r="Q1510" s="184"/>
      <c r="R1510" s="184"/>
      <c r="S1510" s="352"/>
      <c r="T1510" s="352"/>
      <c r="U1510" s="184"/>
      <c r="V1510" s="8"/>
      <c r="W1510" s="8"/>
    </row>
    <row r="1511" spans="4:23">
      <c r="D1511" s="74"/>
      <c r="E1511" s="1"/>
      <c r="F1511" s="1"/>
      <c r="G1511" s="183"/>
      <c r="H1511" s="36"/>
      <c r="I1511" s="184"/>
      <c r="J1511" s="352"/>
      <c r="K1511" s="352"/>
      <c r="L1511" s="184"/>
      <c r="M1511" s="184"/>
      <c r="N1511" s="184"/>
      <c r="O1511" s="184"/>
      <c r="P1511" s="184"/>
      <c r="Q1511" s="184"/>
      <c r="R1511" s="184"/>
      <c r="S1511" s="352"/>
      <c r="T1511" s="352"/>
      <c r="U1511" s="184"/>
      <c r="V1511" s="8"/>
      <c r="W1511" s="8"/>
    </row>
    <row r="1512" spans="4:23">
      <c r="D1512" s="74"/>
      <c r="E1512" s="1"/>
      <c r="F1512" s="1"/>
      <c r="G1512" s="183"/>
      <c r="H1512" s="36"/>
      <c r="I1512" s="184"/>
      <c r="J1512" s="352"/>
      <c r="K1512" s="352"/>
      <c r="L1512" s="184"/>
      <c r="M1512" s="184"/>
      <c r="N1512" s="184"/>
      <c r="O1512" s="184"/>
      <c r="P1512" s="184"/>
      <c r="Q1512" s="184"/>
      <c r="R1512" s="184"/>
      <c r="S1512" s="352"/>
      <c r="T1512" s="352"/>
      <c r="U1512" s="184"/>
      <c r="V1512" s="8"/>
      <c r="W1512" s="8"/>
    </row>
    <row r="1513" spans="4:23">
      <c r="D1513" s="74"/>
      <c r="E1513" s="1"/>
      <c r="F1513" s="1"/>
      <c r="G1513" s="183"/>
      <c r="H1513" s="36"/>
      <c r="I1513" s="184"/>
      <c r="J1513" s="352"/>
      <c r="K1513" s="352"/>
      <c r="L1513" s="184"/>
      <c r="M1513" s="184"/>
      <c r="N1513" s="184"/>
      <c r="O1513" s="184"/>
      <c r="P1513" s="184"/>
      <c r="Q1513" s="184"/>
      <c r="R1513" s="184"/>
      <c r="S1513" s="352"/>
      <c r="T1513" s="352"/>
      <c r="U1513" s="184"/>
      <c r="V1513" s="8"/>
      <c r="W1513" s="8"/>
    </row>
    <row r="1514" spans="4:23">
      <c r="D1514" s="74"/>
      <c r="E1514" s="1"/>
      <c r="F1514" s="1"/>
      <c r="G1514" s="183"/>
      <c r="H1514" s="36"/>
      <c r="I1514" s="184"/>
      <c r="J1514" s="352"/>
      <c r="K1514" s="352"/>
      <c r="L1514" s="184"/>
      <c r="M1514" s="184"/>
      <c r="N1514" s="184"/>
      <c r="O1514" s="184"/>
      <c r="P1514" s="184"/>
      <c r="Q1514" s="184"/>
      <c r="R1514" s="184"/>
      <c r="S1514" s="352"/>
      <c r="T1514" s="352"/>
      <c r="U1514" s="184"/>
      <c r="V1514" s="8"/>
      <c r="W1514" s="8"/>
    </row>
    <row r="1515" spans="4:23">
      <c r="D1515" s="74"/>
      <c r="E1515" s="1"/>
      <c r="F1515" s="1"/>
      <c r="G1515" s="183"/>
      <c r="H1515" s="36"/>
      <c r="I1515" s="184"/>
      <c r="J1515" s="352"/>
      <c r="K1515" s="352"/>
      <c r="L1515" s="184"/>
      <c r="M1515" s="184"/>
      <c r="N1515" s="184"/>
      <c r="O1515" s="184"/>
      <c r="P1515" s="184"/>
      <c r="Q1515" s="184"/>
      <c r="R1515" s="184"/>
      <c r="S1515" s="352"/>
      <c r="T1515" s="352"/>
      <c r="U1515" s="184"/>
      <c r="V1515" s="8"/>
      <c r="W1515" s="8"/>
    </row>
    <row r="1516" spans="4:23">
      <c r="D1516" s="74"/>
      <c r="E1516" s="1"/>
      <c r="F1516" s="1"/>
      <c r="G1516" s="183"/>
      <c r="H1516" s="36"/>
      <c r="I1516" s="184"/>
      <c r="J1516" s="352"/>
      <c r="K1516" s="352"/>
      <c r="L1516" s="184"/>
      <c r="M1516" s="184"/>
      <c r="N1516" s="184"/>
      <c r="O1516" s="184"/>
      <c r="P1516" s="184"/>
      <c r="Q1516" s="184"/>
      <c r="R1516" s="184"/>
      <c r="S1516" s="352"/>
      <c r="T1516" s="352"/>
      <c r="U1516" s="184"/>
      <c r="V1516" s="8"/>
      <c r="W1516" s="8"/>
    </row>
    <row r="1517" spans="4:23">
      <c r="D1517" s="74"/>
      <c r="E1517" s="1"/>
      <c r="F1517" s="1"/>
      <c r="G1517" s="183"/>
      <c r="H1517" s="36"/>
      <c r="I1517" s="184"/>
      <c r="J1517" s="352"/>
      <c r="K1517" s="352"/>
      <c r="L1517" s="184"/>
      <c r="M1517" s="184"/>
      <c r="N1517" s="184"/>
      <c r="O1517" s="184"/>
      <c r="P1517" s="184"/>
      <c r="Q1517" s="184"/>
      <c r="R1517" s="184"/>
      <c r="S1517" s="352"/>
      <c r="T1517" s="352"/>
      <c r="U1517" s="184"/>
      <c r="V1517" s="8"/>
      <c r="W1517" s="8"/>
    </row>
    <row r="1518" spans="4:23">
      <c r="D1518" s="74"/>
      <c r="E1518" s="1"/>
      <c r="F1518" s="1"/>
      <c r="G1518" s="183"/>
      <c r="H1518" s="36"/>
      <c r="I1518" s="184"/>
      <c r="J1518" s="352"/>
      <c r="K1518" s="352"/>
      <c r="L1518" s="184"/>
      <c r="M1518" s="184"/>
      <c r="N1518" s="184"/>
      <c r="O1518" s="184"/>
      <c r="P1518" s="184"/>
      <c r="Q1518" s="184"/>
      <c r="R1518" s="184"/>
      <c r="S1518" s="352"/>
      <c r="T1518" s="352"/>
      <c r="U1518" s="184"/>
      <c r="V1518" s="8"/>
      <c r="W1518" s="8"/>
    </row>
    <row r="1519" spans="4:23">
      <c r="D1519" s="74"/>
      <c r="E1519" s="1"/>
      <c r="F1519" s="1"/>
      <c r="G1519" s="183"/>
      <c r="H1519" s="36"/>
      <c r="I1519" s="184"/>
      <c r="J1519" s="352"/>
      <c r="K1519" s="352"/>
      <c r="L1519" s="184"/>
      <c r="M1519" s="184"/>
      <c r="N1519" s="184"/>
      <c r="O1519" s="184"/>
      <c r="P1519" s="184"/>
      <c r="Q1519" s="184"/>
      <c r="R1519" s="184"/>
      <c r="S1519" s="352"/>
      <c r="T1519" s="352"/>
      <c r="U1519" s="184"/>
      <c r="V1519" s="8"/>
      <c r="W1519" s="8"/>
    </row>
    <row r="1520" spans="4:23">
      <c r="D1520" s="74"/>
      <c r="E1520" s="1"/>
      <c r="F1520" s="1"/>
      <c r="G1520" s="183"/>
      <c r="H1520" s="36"/>
      <c r="I1520" s="184"/>
      <c r="J1520" s="352"/>
      <c r="K1520" s="352"/>
      <c r="L1520" s="184"/>
      <c r="M1520" s="184"/>
      <c r="N1520" s="184"/>
      <c r="O1520" s="184"/>
      <c r="P1520" s="184"/>
      <c r="Q1520" s="184"/>
      <c r="R1520" s="184"/>
      <c r="S1520" s="352"/>
      <c r="T1520" s="352"/>
      <c r="U1520" s="184"/>
      <c r="V1520" s="8"/>
      <c r="W1520" s="8"/>
    </row>
    <row r="1521" spans="4:23">
      <c r="D1521" s="74"/>
      <c r="E1521" s="1"/>
      <c r="F1521" s="1"/>
      <c r="G1521" s="183"/>
      <c r="H1521" s="36"/>
      <c r="I1521" s="184"/>
      <c r="J1521" s="352"/>
      <c r="K1521" s="352"/>
      <c r="L1521" s="184"/>
      <c r="M1521" s="184"/>
      <c r="N1521" s="184"/>
      <c r="O1521" s="184"/>
      <c r="P1521" s="184"/>
      <c r="Q1521" s="184"/>
      <c r="R1521" s="184"/>
      <c r="S1521" s="352"/>
      <c r="T1521" s="352"/>
      <c r="U1521" s="184"/>
      <c r="V1521" s="8"/>
      <c r="W1521" s="8"/>
    </row>
    <row r="1522" spans="4:23">
      <c r="D1522" s="74"/>
      <c r="E1522" s="1"/>
      <c r="F1522" s="1"/>
      <c r="G1522" s="183"/>
      <c r="H1522" s="36"/>
      <c r="I1522" s="184"/>
      <c r="J1522" s="352"/>
      <c r="K1522" s="352"/>
      <c r="L1522" s="184"/>
      <c r="M1522" s="184"/>
      <c r="N1522" s="184"/>
      <c r="O1522" s="184"/>
      <c r="P1522" s="184"/>
      <c r="Q1522" s="184"/>
      <c r="R1522" s="184"/>
      <c r="S1522" s="352"/>
      <c r="T1522" s="352"/>
      <c r="U1522" s="184"/>
      <c r="V1522" s="8"/>
      <c r="W1522" s="8"/>
    </row>
    <row r="1523" spans="4:23">
      <c r="D1523" s="74"/>
      <c r="E1523" s="1"/>
      <c r="F1523" s="1"/>
      <c r="G1523" s="183"/>
      <c r="H1523" s="36"/>
      <c r="I1523" s="184"/>
      <c r="J1523" s="352"/>
      <c r="K1523" s="352"/>
      <c r="L1523" s="184"/>
      <c r="M1523" s="184"/>
      <c r="N1523" s="184"/>
      <c r="O1523" s="184"/>
      <c r="P1523" s="184"/>
      <c r="Q1523" s="184"/>
      <c r="R1523" s="184"/>
      <c r="S1523" s="352"/>
      <c r="T1523" s="352"/>
      <c r="U1523" s="184"/>
      <c r="V1523" s="8"/>
      <c r="W1523" s="8"/>
    </row>
    <row r="1524" spans="4:23">
      <c r="D1524" s="74"/>
      <c r="E1524" s="1"/>
      <c r="F1524" s="1"/>
      <c r="G1524" s="183"/>
      <c r="H1524" s="36"/>
      <c r="I1524" s="184"/>
      <c r="J1524" s="352"/>
      <c r="K1524" s="352"/>
      <c r="L1524" s="184"/>
      <c r="M1524" s="184"/>
      <c r="N1524" s="184"/>
      <c r="O1524" s="184"/>
      <c r="P1524" s="184"/>
      <c r="Q1524" s="184"/>
      <c r="R1524" s="184"/>
      <c r="S1524" s="352"/>
      <c r="T1524" s="352"/>
      <c r="U1524" s="184"/>
      <c r="V1524" s="8"/>
      <c r="W1524" s="8"/>
    </row>
    <row r="1525" spans="4:23">
      <c r="D1525" s="74"/>
      <c r="E1525" s="1"/>
      <c r="F1525" s="1"/>
      <c r="G1525" s="183"/>
      <c r="H1525" s="36"/>
      <c r="I1525" s="184"/>
      <c r="J1525" s="352"/>
      <c r="K1525" s="352"/>
      <c r="L1525" s="184"/>
      <c r="M1525" s="184"/>
      <c r="N1525" s="184"/>
      <c r="O1525" s="184"/>
      <c r="P1525" s="184"/>
      <c r="Q1525" s="184"/>
      <c r="R1525" s="184"/>
      <c r="S1525" s="352"/>
      <c r="T1525" s="352"/>
      <c r="U1525" s="184"/>
      <c r="V1525" s="8"/>
      <c r="W1525" s="8"/>
    </row>
    <row r="1526" spans="4:23">
      <c r="D1526" s="74"/>
      <c r="E1526" s="1"/>
      <c r="F1526" s="1"/>
      <c r="G1526" s="183"/>
      <c r="H1526" s="36"/>
      <c r="I1526" s="184"/>
      <c r="J1526" s="352"/>
      <c r="K1526" s="352"/>
      <c r="L1526" s="184"/>
      <c r="M1526" s="184"/>
      <c r="N1526" s="184"/>
      <c r="O1526" s="184"/>
      <c r="P1526" s="184"/>
      <c r="Q1526" s="184"/>
      <c r="R1526" s="184"/>
      <c r="S1526" s="352"/>
      <c r="T1526" s="352"/>
      <c r="U1526" s="184"/>
      <c r="V1526" s="8"/>
      <c r="W1526" s="8"/>
    </row>
    <row r="1527" spans="4:23">
      <c r="D1527" s="74"/>
      <c r="E1527" s="1"/>
      <c r="F1527" s="1"/>
      <c r="G1527" s="183"/>
      <c r="H1527" s="36"/>
      <c r="I1527" s="184"/>
      <c r="J1527" s="352"/>
      <c r="K1527" s="352"/>
      <c r="L1527" s="184"/>
      <c r="M1527" s="184"/>
      <c r="N1527" s="184"/>
      <c r="O1527" s="184"/>
      <c r="P1527" s="184"/>
      <c r="Q1527" s="184"/>
      <c r="R1527" s="184"/>
      <c r="S1527" s="352"/>
      <c r="T1527" s="352"/>
      <c r="U1527" s="184"/>
      <c r="V1527" s="8"/>
      <c r="W1527" s="8"/>
    </row>
    <row r="1528" spans="4:23">
      <c r="D1528" s="74"/>
      <c r="E1528" s="1"/>
      <c r="F1528" s="1"/>
      <c r="G1528" s="183"/>
      <c r="H1528" s="36"/>
      <c r="I1528" s="184"/>
      <c r="J1528" s="352"/>
      <c r="K1528" s="352"/>
      <c r="L1528" s="184"/>
      <c r="M1528" s="184"/>
      <c r="N1528" s="184"/>
      <c r="O1528" s="184"/>
      <c r="P1528" s="184"/>
      <c r="Q1528" s="184"/>
      <c r="R1528" s="184"/>
      <c r="S1528" s="352"/>
      <c r="T1528" s="352"/>
      <c r="U1528" s="184"/>
      <c r="V1528" s="8"/>
      <c r="W1528" s="8"/>
    </row>
    <row r="1529" spans="4:23">
      <c r="D1529" s="74"/>
      <c r="E1529" s="1"/>
      <c r="F1529" s="1"/>
      <c r="G1529" s="183"/>
      <c r="H1529" s="36"/>
      <c r="I1529" s="184"/>
      <c r="J1529" s="352"/>
      <c r="K1529" s="352"/>
      <c r="L1529" s="184"/>
      <c r="M1529" s="184"/>
      <c r="N1529" s="184"/>
      <c r="O1529" s="184"/>
      <c r="P1529" s="184"/>
      <c r="Q1529" s="184"/>
      <c r="R1529" s="184"/>
      <c r="S1529" s="352"/>
      <c r="T1529" s="352"/>
      <c r="U1529" s="184"/>
      <c r="V1529" s="8"/>
      <c r="W1529" s="8"/>
    </row>
    <row r="1530" spans="4:23">
      <c r="D1530" s="74"/>
      <c r="E1530" s="1"/>
      <c r="F1530" s="1"/>
      <c r="G1530" s="183"/>
      <c r="H1530" s="36"/>
      <c r="I1530" s="184"/>
      <c r="J1530" s="352"/>
      <c r="K1530" s="352"/>
      <c r="L1530" s="184"/>
      <c r="M1530" s="184"/>
      <c r="N1530" s="184"/>
      <c r="O1530" s="184"/>
      <c r="P1530" s="184"/>
      <c r="Q1530" s="184"/>
      <c r="R1530" s="184"/>
      <c r="S1530" s="352"/>
      <c r="T1530" s="352"/>
      <c r="U1530" s="184"/>
      <c r="V1530" s="8"/>
      <c r="W1530" s="8"/>
    </row>
    <row r="1531" spans="4:23">
      <c r="D1531" s="74"/>
      <c r="E1531" s="1"/>
      <c r="F1531" s="1"/>
      <c r="G1531" s="183"/>
      <c r="H1531" s="36"/>
      <c r="I1531" s="184"/>
      <c r="J1531" s="352"/>
      <c r="K1531" s="352"/>
      <c r="L1531" s="184"/>
      <c r="M1531" s="184"/>
      <c r="N1531" s="184"/>
      <c r="O1531" s="184"/>
      <c r="P1531" s="184"/>
      <c r="Q1531" s="184"/>
      <c r="R1531" s="184"/>
      <c r="S1531" s="352"/>
      <c r="T1531" s="352"/>
      <c r="U1531" s="184"/>
      <c r="V1531" s="8"/>
      <c r="W1531" s="8"/>
    </row>
    <row r="1532" spans="4:23">
      <c r="D1532" s="74"/>
      <c r="E1532" s="1"/>
      <c r="F1532" s="1"/>
      <c r="G1532" s="183"/>
      <c r="H1532" s="36"/>
      <c r="I1532" s="184"/>
      <c r="J1532" s="352"/>
      <c r="K1532" s="352"/>
      <c r="L1532" s="184"/>
      <c r="M1532" s="184"/>
      <c r="N1532" s="184"/>
      <c r="O1532" s="184"/>
      <c r="P1532" s="184"/>
      <c r="Q1532" s="184"/>
      <c r="R1532" s="184"/>
      <c r="S1532" s="352"/>
      <c r="T1532" s="352"/>
      <c r="U1532" s="184"/>
      <c r="V1532" s="8"/>
      <c r="W1532" s="8"/>
    </row>
    <row r="1533" spans="4:23">
      <c r="D1533" s="74"/>
      <c r="E1533" s="1"/>
      <c r="F1533" s="1"/>
      <c r="G1533" s="183"/>
      <c r="H1533" s="36"/>
      <c r="I1533" s="184"/>
      <c r="J1533" s="352"/>
      <c r="K1533" s="352"/>
      <c r="L1533" s="184"/>
      <c r="M1533" s="184"/>
      <c r="N1533" s="184"/>
      <c r="O1533" s="184"/>
      <c r="P1533" s="184"/>
      <c r="Q1533" s="184"/>
      <c r="R1533" s="184"/>
      <c r="S1533" s="352"/>
      <c r="T1533" s="352"/>
      <c r="U1533" s="184"/>
      <c r="V1533" s="8"/>
      <c r="W1533" s="8"/>
    </row>
    <row r="1534" spans="4:23">
      <c r="D1534" s="74"/>
      <c r="E1534" s="1"/>
      <c r="F1534" s="1"/>
      <c r="G1534" s="183"/>
      <c r="H1534" s="36"/>
      <c r="I1534" s="184"/>
      <c r="J1534" s="352"/>
      <c r="K1534" s="352"/>
      <c r="L1534" s="184"/>
      <c r="M1534" s="184"/>
      <c r="N1534" s="184"/>
      <c r="O1534" s="184"/>
      <c r="P1534" s="184"/>
      <c r="Q1534" s="184"/>
      <c r="R1534" s="184"/>
      <c r="S1534" s="352"/>
      <c r="T1534" s="352"/>
      <c r="U1534" s="184"/>
      <c r="V1534" s="8"/>
      <c r="W1534" s="8"/>
    </row>
    <row r="1535" spans="4:23">
      <c r="D1535" s="74"/>
      <c r="E1535" s="1"/>
      <c r="F1535" s="1"/>
      <c r="G1535" s="183"/>
      <c r="H1535" s="36"/>
      <c r="I1535" s="184"/>
      <c r="J1535" s="352"/>
      <c r="K1535" s="352"/>
      <c r="L1535" s="184"/>
      <c r="M1535" s="184"/>
      <c r="N1535" s="184"/>
      <c r="O1535" s="184"/>
      <c r="P1535" s="184"/>
      <c r="Q1535" s="184"/>
      <c r="R1535" s="184"/>
      <c r="S1535" s="352"/>
      <c r="T1535" s="352"/>
      <c r="U1535" s="184"/>
      <c r="V1535" s="8"/>
      <c r="W1535" s="8"/>
    </row>
    <row r="1536" spans="4:23">
      <c r="D1536" s="74"/>
      <c r="E1536" s="1"/>
      <c r="F1536" s="1"/>
      <c r="G1536" s="183"/>
      <c r="H1536" s="36"/>
      <c r="I1536" s="184"/>
      <c r="J1536" s="352"/>
      <c r="K1536" s="352"/>
      <c r="L1536" s="184"/>
      <c r="M1536" s="184"/>
      <c r="N1536" s="184"/>
      <c r="O1536" s="184"/>
      <c r="P1536" s="184"/>
      <c r="Q1536" s="184"/>
      <c r="R1536" s="184"/>
      <c r="S1536" s="352"/>
      <c r="T1536" s="352"/>
      <c r="U1536" s="184"/>
      <c r="V1536" s="8"/>
      <c r="W1536" s="8"/>
    </row>
    <row r="1537" spans="4:23">
      <c r="D1537" s="74"/>
      <c r="E1537" s="1"/>
      <c r="F1537" s="1"/>
      <c r="G1537" s="183"/>
      <c r="H1537" s="36"/>
      <c r="I1537" s="184"/>
      <c r="J1537" s="352"/>
      <c r="K1537" s="352"/>
      <c r="L1537" s="184"/>
      <c r="M1537" s="184"/>
      <c r="N1537" s="184"/>
      <c r="O1537" s="184"/>
      <c r="P1537" s="184"/>
      <c r="Q1537" s="184"/>
      <c r="R1537" s="184"/>
      <c r="S1537" s="352"/>
      <c r="T1537" s="352"/>
      <c r="U1537" s="184"/>
      <c r="V1537" s="8"/>
      <c r="W1537" s="8"/>
    </row>
    <row r="1538" spans="4:23">
      <c r="D1538" s="74"/>
      <c r="E1538" s="1"/>
      <c r="F1538" s="1"/>
      <c r="G1538" s="183"/>
      <c r="H1538" s="36"/>
      <c r="I1538" s="184"/>
      <c r="J1538" s="352"/>
      <c r="K1538" s="352"/>
      <c r="L1538" s="184"/>
      <c r="M1538" s="184"/>
      <c r="N1538" s="184"/>
      <c r="O1538" s="184"/>
      <c r="P1538" s="184"/>
      <c r="Q1538" s="184"/>
      <c r="R1538" s="184"/>
      <c r="S1538" s="352"/>
      <c r="T1538" s="352"/>
      <c r="U1538" s="184"/>
      <c r="V1538" s="8"/>
      <c r="W1538" s="8"/>
    </row>
    <row r="1539" spans="4:23">
      <c r="D1539" s="74"/>
      <c r="E1539" s="1"/>
      <c r="F1539" s="1"/>
      <c r="G1539" s="183"/>
      <c r="H1539" s="36"/>
      <c r="I1539" s="184"/>
      <c r="J1539" s="352"/>
      <c r="K1539" s="352"/>
      <c r="L1539" s="184"/>
      <c r="M1539" s="184"/>
      <c r="N1539" s="184"/>
      <c r="O1539" s="184"/>
      <c r="P1539" s="184"/>
      <c r="Q1539" s="184"/>
      <c r="R1539" s="184"/>
      <c r="S1539" s="352"/>
      <c r="T1539" s="352"/>
      <c r="U1539" s="184"/>
      <c r="V1539" s="8"/>
      <c r="W1539" s="8"/>
    </row>
    <row r="1540" spans="4:23">
      <c r="D1540" s="74"/>
      <c r="E1540" s="1"/>
      <c r="F1540" s="1"/>
      <c r="G1540" s="183"/>
      <c r="H1540" s="36"/>
      <c r="I1540" s="184"/>
      <c r="J1540" s="352"/>
      <c r="K1540" s="352"/>
      <c r="L1540" s="184"/>
      <c r="M1540" s="184"/>
      <c r="N1540" s="184"/>
      <c r="O1540" s="184"/>
      <c r="P1540" s="184"/>
      <c r="Q1540" s="184"/>
      <c r="R1540" s="184"/>
      <c r="S1540" s="352"/>
      <c r="T1540" s="352"/>
      <c r="U1540" s="184"/>
      <c r="V1540" s="8"/>
      <c r="W1540" s="8"/>
    </row>
    <row r="1541" spans="4:23">
      <c r="D1541" s="74"/>
      <c r="E1541" s="1"/>
      <c r="F1541" s="1"/>
      <c r="G1541" s="183"/>
      <c r="H1541" s="36"/>
      <c r="I1541" s="184"/>
      <c r="J1541" s="352"/>
      <c r="K1541" s="352"/>
      <c r="L1541" s="184"/>
      <c r="M1541" s="184"/>
      <c r="N1541" s="184"/>
      <c r="O1541" s="184"/>
      <c r="P1541" s="184"/>
      <c r="Q1541" s="184"/>
      <c r="R1541" s="184"/>
      <c r="S1541" s="352"/>
      <c r="T1541" s="352"/>
      <c r="U1541" s="184"/>
      <c r="V1541" s="8"/>
      <c r="W1541" s="8"/>
    </row>
    <row r="1542" spans="4:23">
      <c r="D1542" s="74"/>
      <c r="E1542" s="1"/>
      <c r="F1542" s="1"/>
      <c r="G1542" s="183"/>
      <c r="H1542" s="36"/>
      <c r="I1542" s="184"/>
      <c r="J1542" s="352"/>
      <c r="K1542" s="352"/>
      <c r="L1542" s="184"/>
      <c r="M1542" s="184"/>
      <c r="N1542" s="184"/>
      <c r="O1542" s="184"/>
      <c r="P1542" s="184"/>
      <c r="Q1542" s="184"/>
      <c r="R1542" s="184"/>
      <c r="S1542" s="352"/>
      <c r="T1542" s="352"/>
      <c r="U1542" s="184"/>
      <c r="V1542" s="8"/>
      <c r="W1542" s="8"/>
    </row>
    <row r="1543" spans="4:23">
      <c r="D1543" s="74"/>
      <c r="E1543" s="1"/>
      <c r="F1543" s="1"/>
      <c r="G1543" s="183"/>
      <c r="H1543" s="36"/>
      <c r="I1543" s="184"/>
      <c r="J1543" s="352"/>
      <c r="K1543" s="352"/>
      <c r="L1543" s="184"/>
      <c r="M1543" s="184"/>
      <c r="N1543" s="184"/>
      <c r="O1543" s="184"/>
      <c r="P1543" s="184"/>
      <c r="Q1543" s="184"/>
      <c r="R1543" s="184"/>
      <c r="S1543" s="352"/>
      <c r="T1543" s="352"/>
      <c r="U1543" s="184"/>
      <c r="V1543" s="8"/>
      <c r="W1543" s="8"/>
    </row>
    <row r="1544" spans="4:23">
      <c r="D1544" s="74"/>
      <c r="E1544" s="1"/>
      <c r="F1544" s="1"/>
      <c r="G1544" s="183"/>
      <c r="H1544" s="36"/>
      <c r="I1544" s="184"/>
      <c r="J1544" s="352"/>
      <c r="K1544" s="352"/>
      <c r="L1544" s="184"/>
      <c r="M1544" s="184"/>
      <c r="N1544" s="184"/>
      <c r="O1544" s="184"/>
      <c r="P1544" s="184"/>
      <c r="Q1544" s="184"/>
      <c r="R1544" s="184"/>
      <c r="S1544" s="352"/>
      <c r="T1544" s="352"/>
      <c r="U1544" s="184"/>
      <c r="V1544" s="8"/>
      <c r="W1544" s="8"/>
    </row>
    <row r="1545" spans="4:23">
      <c r="D1545" s="74"/>
      <c r="E1545" s="1"/>
      <c r="F1545" s="1"/>
      <c r="G1545" s="183"/>
      <c r="H1545" s="36"/>
      <c r="I1545" s="184"/>
      <c r="J1545" s="352"/>
      <c r="K1545" s="352"/>
      <c r="L1545" s="184"/>
      <c r="M1545" s="184"/>
      <c r="N1545" s="184"/>
      <c r="O1545" s="184"/>
      <c r="P1545" s="184"/>
      <c r="Q1545" s="184"/>
      <c r="R1545" s="184"/>
      <c r="S1545" s="352"/>
      <c r="T1545" s="352"/>
      <c r="U1545" s="184"/>
      <c r="V1545" s="8"/>
      <c r="W1545" s="8"/>
    </row>
    <row r="1546" spans="4:23">
      <c r="D1546" s="74"/>
      <c r="E1546" s="1"/>
      <c r="F1546" s="1"/>
      <c r="G1546" s="183"/>
      <c r="H1546" s="36"/>
      <c r="I1546" s="184"/>
      <c r="J1546" s="352"/>
      <c r="K1546" s="352"/>
      <c r="L1546" s="184"/>
      <c r="M1546" s="184"/>
      <c r="N1546" s="184"/>
      <c r="O1546" s="184"/>
      <c r="P1546" s="184"/>
      <c r="Q1546" s="184"/>
      <c r="R1546" s="184"/>
      <c r="S1546" s="352"/>
      <c r="T1546" s="352"/>
      <c r="U1546" s="184"/>
      <c r="V1546" s="8"/>
      <c r="W1546" s="8"/>
    </row>
    <row r="1547" spans="4:23">
      <c r="D1547" s="74"/>
      <c r="E1547" s="1"/>
      <c r="F1547" s="1"/>
      <c r="G1547" s="183"/>
      <c r="H1547" s="36"/>
      <c r="I1547" s="184"/>
      <c r="J1547" s="352"/>
      <c r="K1547" s="352"/>
      <c r="L1547" s="184"/>
      <c r="M1547" s="184"/>
      <c r="N1547" s="184"/>
      <c r="O1547" s="184"/>
      <c r="P1547" s="184"/>
      <c r="Q1547" s="184"/>
      <c r="R1547" s="184"/>
      <c r="S1547" s="352"/>
      <c r="T1547" s="352"/>
      <c r="U1547" s="184"/>
      <c r="V1547" s="8"/>
      <c r="W1547" s="8"/>
    </row>
    <row r="1548" spans="4:23">
      <c r="D1548" s="74"/>
      <c r="E1548" s="1"/>
      <c r="F1548" s="1"/>
      <c r="G1548" s="183"/>
      <c r="H1548" s="36"/>
      <c r="I1548" s="184"/>
      <c r="J1548" s="352"/>
      <c r="K1548" s="352"/>
      <c r="L1548" s="184"/>
      <c r="M1548" s="184"/>
      <c r="N1548" s="184"/>
      <c r="O1548" s="184"/>
      <c r="P1548" s="184"/>
      <c r="Q1548" s="184"/>
      <c r="R1548" s="184"/>
      <c r="S1548" s="352"/>
      <c r="T1548" s="352"/>
      <c r="U1548" s="184"/>
      <c r="V1548" s="8"/>
      <c r="W1548" s="8"/>
    </row>
    <row r="1549" spans="4:23">
      <c r="D1549" s="74"/>
      <c r="E1549" s="1"/>
      <c r="F1549" s="1"/>
      <c r="G1549" s="183"/>
      <c r="H1549" s="36"/>
      <c r="I1549" s="184"/>
      <c r="J1549" s="352"/>
      <c r="K1549" s="352"/>
      <c r="L1549" s="184"/>
      <c r="M1549" s="184"/>
      <c r="N1549" s="184"/>
      <c r="O1549" s="184"/>
      <c r="P1549" s="184"/>
      <c r="Q1549" s="184"/>
      <c r="R1549" s="184"/>
      <c r="S1549" s="352"/>
      <c r="T1549" s="352"/>
      <c r="U1549" s="184"/>
      <c r="V1549" s="8"/>
      <c r="W1549" s="8"/>
    </row>
    <row r="1550" spans="4:23">
      <c r="D1550" s="74"/>
      <c r="E1550" s="1"/>
      <c r="F1550" s="1"/>
      <c r="G1550" s="183"/>
      <c r="H1550" s="36"/>
      <c r="I1550" s="184"/>
      <c r="J1550" s="352"/>
      <c r="K1550" s="352"/>
      <c r="L1550" s="184"/>
      <c r="M1550" s="184"/>
      <c r="N1550" s="184"/>
      <c r="O1550" s="184"/>
      <c r="P1550" s="184"/>
      <c r="Q1550" s="184"/>
      <c r="R1550" s="184"/>
      <c r="S1550" s="352"/>
      <c r="T1550" s="352"/>
      <c r="U1550" s="184"/>
      <c r="V1550" s="8"/>
      <c r="W1550" s="8"/>
    </row>
    <row r="1551" spans="4:23">
      <c r="D1551" s="74"/>
      <c r="E1551" s="1"/>
      <c r="F1551" s="1"/>
      <c r="G1551" s="183"/>
      <c r="H1551" s="36"/>
      <c r="I1551" s="184"/>
      <c r="J1551" s="352"/>
      <c r="K1551" s="352"/>
      <c r="L1551" s="184"/>
      <c r="M1551" s="184"/>
      <c r="N1551" s="184"/>
      <c r="O1551" s="184"/>
      <c r="P1551" s="184"/>
      <c r="Q1551" s="184"/>
      <c r="R1551" s="184"/>
      <c r="S1551" s="352"/>
      <c r="T1551" s="352"/>
      <c r="U1551" s="184"/>
      <c r="V1551" s="8"/>
      <c r="W1551" s="8"/>
    </row>
    <row r="1552" spans="4:23">
      <c r="D1552" s="74"/>
      <c r="E1552" s="1"/>
      <c r="F1552" s="1"/>
      <c r="G1552" s="183"/>
      <c r="H1552" s="36"/>
      <c r="I1552" s="184"/>
      <c r="J1552" s="352"/>
      <c r="K1552" s="352"/>
      <c r="L1552" s="184"/>
      <c r="M1552" s="184"/>
      <c r="N1552" s="184"/>
      <c r="O1552" s="184"/>
      <c r="P1552" s="184"/>
      <c r="Q1552" s="184"/>
      <c r="R1552" s="184"/>
      <c r="S1552" s="352"/>
      <c r="T1552" s="352"/>
      <c r="U1552" s="184"/>
      <c r="V1552" s="8"/>
      <c r="W1552" s="8"/>
    </row>
    <row r="1553" spans="4:23">
      <c r="D1553" s="74"/>
      <c r="E1553" s="1"/>
      <c r="F1553" s="1"/>
      <c r="G1553" s="183"/>
      <c r="H1553" s="36"/>
      <c r="I1553" s="184"/>
      <c r="J1553" s="352"/>
      <c r="K1553" s="352"/>
      <c r="L1553" s="184"/>
      <c r="M1553" s="184"/>
      <c r="N1553" s="184"/>
      <c r="O1553" s="184"/>
      <c r="P1553" s="184"/>
      <c r="Q1553" s="184"/>
      <c r="R1553" s="184"/>
      <c r="S1553" s="352"/>
      <c r="T1553" s="352"/>
      <c r="U1553" s="184"/>
      <c r="V1553" s="8"/>
      <c r="W1553" s="8"/>
    </row>
    <row r="1554" spans="4:23">
      <c r="D1554" s="74"/>
      <c r="E1554" s="1"/>
      <c r="F1554" s="1"/>
      <c r="G1554" s="183"/>
      <c r="H1554" s="36"/>
      <c r="I1554" s="184"/>
      <c r="J1554" s="352"/>
      <c r="K1554" s="352"/>
      <c r="L1554" s="184"/>
      <c r="M1554" s="184"/>
      <c r="N1554" s="184"/>
      <c r="O1554" s="184"/>
      <c r="P1554" s="184"/>
      <c r="Q1554" s="184"/>
      <c r="R1554" s="184"/>
      <c r="S1554" s="352"/>
      <c r="T1554" s="352"/>
      <c r="U1554" s="184"/>
      <c r="V1554" s="8"/>
      <c r="W1554" s="8"/>
    </row>
    <row r="1555" spans="4:23">
      <c r="D1555" s="74"/>
      <c r="E1555" s="1"/>
      <c r="F1555" s="1"/>
      <c r="G1555" s="183"/>
      <c r="H1555" s="36"/>
      <c r="I1555" s="184"/>
      <c r="J1555" s="352"/>
      <c r="K1555" s="352"/>
      <c r="L1555" s="184"/>
      <c r="M1555" s="184"/>
      <c r="N1555" s="184"/>
      <c r="O1555" s="184"/>
      <c r="P1555" s="184"/>
      <c r="Q1555" s="184"/>
      <c r="R1555" s="184"/>
      <c r="S1555" s="352"/>
      <c r="T1555" s="352"/>
      <c r="U1555" s="184"/>
      <c r="V1555" s="8"/>
      <c r="W1555" s="8"/>
    </row>
    <row r="1556" spans="4:23">
      <c r="D1556" s="74"/>
      <c r="E1556" s="1"/>
      <c r="F1556" s="1"/>
      <c r="G1556" s="183"/>
      <c r="H1556" s="36"/>
      <c r="I1556" s="184"/>
      <c r="J1556" s="352"/>
      <c r="K1556" s="352"/>
      <c r="L1556" s="184"/>
      <c r="M1556" s="184"/>
      <c r="N1556" s="184"/>
      <c r="O1556" s="184"/>
      <c r="P1556" s="184"/>
      <c r="Q1556" s="184"/>
      <c r="R1556" s="184"/>
      <c r="S1556" s="352"/>
      <c r="T1556" s="352"/>
      <c r="U1556" s="184"/>
      <c r="V1556" s="8"/>
      <c r="W1556" s="8"/>
    </row>
    <row r="1557" spans="4:23">
      <c r="D1557" s="74"/>
      <c r="E1557" s="1"/>
      <c r="F1557" s="1"/>
      <c r="G1557" s="183"/>
      <c r="H1557" s="36"/>
      <c r="I1557" s="184"/>
      <c r="J1557" s="352"/>
      <c r="K1557" s="352"/>
      <c r="L1557" s="184"/>
      <c r="M1557" s="184"/>
      <c r="N1557" s="184"/>
      <c r="O1557" s="184"/>
      <c r="P1557" s="184"/>
      <c r="Q1557" s="184"/>
      <c r="R1557" s="184"/>
      <c r="S1557" s="352"/>
      <c r="T1557" s="352"/>
      <c r="U1557" s="184"/>
      <c r="V1557" s="8"/>
      <c r="W1557" s="8"/>
    </row>
    <row r="1558" spans="4:23">
      <c r="D1558" s="74"/>
      <c r="E1558" s="1"/>
      <c r="F1558" s="1"/>
      <c r="G1558" s="183"/>
      <c r="H1558" s="36"/>
      <c r="I1558" s="184"/>
      <c r="J1558" s="352"/>
      <c r="K1558" s="352"/>
      <c r="L1558" s="184"/>
      <c r="M1558" s="184"/>
      <c r="N1558" s="184"/>
      <c r="O1558" s="184"/>
      <c r="P1558" s="184"/>
      <c r="Q1558" s="184"/>
      <c r="R1558" s="184"/>
      <c r="S1558" s="352"/>
      <c r="T1558" s="352"/>
      <c r="U1558" s="184"/>
      <c r="V1558" s="8"/>
      <c r="W1558" s="8"/>
    </row>
    <row r="1559" spans="4:23">
      <c r="D1559" s="74"/>
      <c r="E1559" s="1"/>
      <c r="F1559" s="1"/>
      <c r="G1559" s="183"/>
      <c r="H1559" s="36"/>
      <c r="I1559" s="184"/>
      <c r="J1559" s="352"/>
      <c r="K1559" s="352"/>
      <c r="L1559" s="184"/>
      <c r="M1559" s="184"/>
      <c r="N1559" s="184"/>
      <c r="O1559" s="184"/>
      <c r="P1559" s="184"/>
      <c r="Q1559" s="184"/>
      <c r="R1559" s="184"/>
      <c r="S1559" s="352"/>
      <c r="T1559" s="352"/>
      <c r="U1559" s="184"/>
      <c r="V1559" s="8"/>
      <c r="W1559" s="8"/>
    </row>
    <row r="1560" spans="4:23">
      <c r="D1560" s="74"/>
      <c r="E1560" s="1"/>
      <c r="F1560" s="1"/>
      <c r="G1560" s="183"/>
      <c r="H1560" s="36"/>
      <c r="I1560" s="184"/>
      <c r="J1560" s="352"/>
      <c r="K1560" s="352"/>
      <c r="L1560" s="184"/>
      <c r="M1560" s="184"/>
      <c r="N1560" s="184"/>
      <c r="O1560" s="184"/>
      <c r="P1560" s="184"/>
      <c r="Q1560" s="184"/>
      <c r="R1560" s="184"/>
      <c r="S1560" s="352"/>
      <c r="T1560" s="352"/>
      <c r="U1560" s="184"/>
      <c r="V1560" s="8"/>
      <c r="W1560" s="8"/>
    </row>
    <row r="1561" spans="4:23">
      <c r="D1561" s="74"/>
      <c r="E1561" s="1"/>
      <c r="F1561" s="1"/>
      <c r="G1561" s="183"/>
      <c r="H1561" s="36"/>
      <c r="I1561" s="184"/>
      <c r="J1561" s="352"/>
      <c r="K1561" s="352"/>
      <c r="L1561" s="184"/>
      <c r="M1561" s="184"/>
      <c r="N1561" s="184"/>
      <c r="O1561" s="184"/>
      <c r="P1561" s="184"/>
      <c r="Q1561" s="184"/>
      <c r="R1561" s="184"/>
      <c r="S1561" s="352"/>
      <c r="T1561" s="352"/>
      <c r="U1561" s="184"/>
      <c r="V1561" s="8"/>
      <c r="W1561" s="8"/>
    </row>
    <row r="1562" spans="4:23">
      <c r="D1562" s="74"/>
      <c r="E1562" s="1"/>
      <c r="F1562" s="1"/>
      <c r="G1562" s="183"/>
      <c r="H1562" s="36"/>
      <c r="I1562" s="184"/>
      <c r="J1562" s="352"/>
      <c r="K1562" s="352"/>
      <c r="L1562" s="184"/>
      <c r="M1562" s="184"/>
      <c r="N1562" s="184"/>
      <c r="O1562" s="184"/>
      <c r="P1562" s="184"/>
      <c r="Q1562" s="184"/>
      <c r="R1562" s="184"/>
      <c r="S1562" s="352"/>
      <c r="T1562" s="352"/>
      <c r="U1562" s="184"/>
      <c r="V1562" s="8"/>
      <c r="W1562" s="8"/>
    </row>
    <row r="1563" spans="4:23">
      <c r="D1563" s="74"/>
      <c r="E1563" s="1"/>
      <c r="F1563" s="1"/>
      <c r="G1563" s="183"/>
      <c r="H1563" s="36"/>
      <c r="I1563" s="184"/>
      <c r="J1563" s="352"/>
      <c r="K1563" s="352"/>
      <c r="L1563" s="184"/>
      <c r="M1563" s="184"/>
      <c r="N1563" s="184"/>
      <c r="O1563" s="184"/>
      <c r="P1563" s="184"/>
      <c r="Q1563" s="184"/>
      <c r="R1563" s="184"/>
      <c r="S1563" s="352"/>
      <c r="T1563" s="352"/>
      <c r="U1563" s="184"/>
      <c r="V1563" s="8"/>
      <c r="W1563" s="8"/>
    </row>
    <row r="1564" spans="4:23">
      <c r="D1564" s="74"/>
      <c r="E1564" s="1"/>
      <c r="F1564" s="1"/>
      <c r="G1564" s="183"/>
      <c r="H1564" s="36"/>
      <c r="I1564" s="184"/>
      <c r="J1564" s="352"/>
      <c r="K1564" s="352"/>
      <c r="L1564" s="184"/>
      <c r="M1564" s="184"/>
      <c r="N1564" s="184"/>
      <c r="O1564" s="184"/>
      <c r="P1564" s="184"/>
      <c r="Q1564" s="184"/>
      <c r="R1564" s="184"/>
      <c r="S1564" s="352"/>
      <c r="T1564" s="352"/>
      <c r="U1564" s="184"/>
      <c r="V1564" s="8"/>
      <c r="W1564" s="8"/>
    </row>
    <row r="1565" spans="4:23">
      <c r="D1565" s="74"/>
      <c r="E1565" s="1"/>
      <c r="F1565" s="1"/>
      <c r="G1565" s="183"/>
      <c r="H1565" s="36"/>
      <c r="I1565" s="184"/>
      <c r="J1565" s="352"/>
      <c r="K1565" s="352"/>
      <c r="L1565" s="184"/>
      <c r="M1565" s="184"/>
      <c r="N1565" s="184"/>
      <c r="O1565" s="184"/>
      <c r="P1565" s="184"/>
      <c r="Q1565" s="184"/>
      <c r="R1565" s="184"/>
      <c r="S1565" s="352"/>
      <c r="T1565" s="352"/>
      <c r="U1565" s="184"/>
      <c r="V1565" s="8"/>
      <c r="W1565" s="8"/>
    </row>
    <row r="1566" spans="4:23">
      <c r="D1566" s="74"/>
      <c r="E1566" s="1"/>
      <c r="F1566" s="1"/>
      <c r="G1566" s="183"/>
      <c r="H1566" s="36"/>
      <c r="I1566" s="184"/>
      <c r="J1566" s="352"/>
      <c r="K1566" s="352"/>
      <c r="L1566" s="184"/>
      <c r="M1566" s="184"/>
      <c r="N1566" s="184"/>
      <c r="O1566" s="184"/>
      <c r="P1566" s="184"/>
      <c r="Q1566" s="184"/>
      <c r="R1566" s="184"/>
      <c r="S1566" s="352"/>
      <c r="T1566" s="352"/>
      <c r="U1566" s="184"/>
      <c r="V1566" s="8"/>
      <c r="W1566" s="8"/>
    </row>
    <row r="1567" spans="4:23">
      <c r="D1567" s="74"/>
      <c r="E1567" s="1"/>
      <c r="F1567" s="1"/>
      <c r="G1567" s="183"/>
      <c r="H1567" s="36"/>
      <c r="I1567" s="184"/>
      <c r="J1567" s="352"/>
      <c r="K1567" s="352"/>
      <c r="L1567" s="184"/>
      <c r="M1567" s="184"/>
      <c r="N1567" s="184"/>
      <c r="O1567" s="184"/>
      <c r="P1567" s="184"/>
      <c r="Q1567" s="184"/>
      <c r="R1567" s="184"/>
      <c r="S1567" s="352"/>
      <c r="T1567" s="352"/>
      <c r="U1567" s="184"/>
      <c r="V1567" s="8"/>
      <c r="W1567" s="8"/>
    </row>
    <row r="1568" spans="4:23">
      <c r="D1568" s="74"/>
      <c r="E1568" s="1"/>
      <c r="F1568" s="1"/>
      <c r="G1568" s="183"/>
      <c r="H1568" s="36"/>
      <c r="I1568" s="184"/>
      <c r="J1568" s="352"/>
      <c r="K1568" s="352"/>
      <c r="L1568" s="184"/>
      <c r="M1568" s="184"/>
      <c r="N1568" s="184"/>
      <c r="O1568" s="184"/>
      <c r="P1568" s="184"/>
      <c r="Q1568" s="184"/>
      <c r="R1568" s="184"/>
      <c r="S1568" s="352"/>
      <c r="T1568" s="352"/>
      <c r="U1568" s="184"/>
      <c r="V1568" s="8"/>
      <c r="W1568" s="8"/>
    </row>
    <row r="1569" spans="4:23">
      <c r="D1569" s="74"/>
      <c r="E1569" s="1"/>
      <c r="F1569" s="1"/>
      <c r="G1569" s="183"/>
      <c r="H1569" s="36"/>
      <c r="I1569" s="184"/>
      <c r="J1569" s="352"/>
      <c r="K1569" s="352"/>
      <c r="L1569" s="184"/>
      <c r="M1569" s="184"/>
      <c r="N1569" s="184"/>
      <c r="O1569" s="184"/>
      <c r="P1569" s="184"/>
      <c r="Q1569" s="184"/>
      <c r="R1569" s="184"/>
      <c r="S1569" s="352"/>
      <c r="T1569" s="352"/>
      <c r="U1569" s="184"/>
      <c r="V1569" s="8"/>
      <c r="W1569" s="8"/>
    </row>
    <row r="1570" spans="4:23">
      <c r="D1570" s="74"/>
      <c r="E1570" s="1"/>
      <c r="F1570" s="1"/>
      <c r="G1570" s="183"/>
      <c r="H1570" s="36"/>
      <c r="I1570" s="184"/>
      <c r="J1570" s="352"/>
      <c r="K1570" s="352"/>
      <c r="L1570" s="184"/>
      <c r="M1570" s="184"/>
      <c r="N1570" s="184"/>
      <c r="O1570" s="184"/>
      <c r="P1570" s="184"/>
      <c r="Q1570" s="184"/>
      <c r="R1570" s="184"/>
      <c r="S1570" s="352"/>
      <c r="T1570" s="352"/>
      <c r="U1570" s="184"/>
      <c r="V1570" s="8"/>
      <c r="W1570" s="8"/>
    </row>
    <row r="1571" spans="4:23">
      <c r="D1571" s="74"/>
      <c r="E1571" s="1"/>
      <c r="F1571" s="1"/>
      <c r="G1571" s="183"/>
      <c r="H1571" s="36"/>
      <c r="I1571" s="184"/>
      <c r="J1571" s="352"/>
      <c r="K1571" s="352"/>
      <c r="L1571" s="184"/>
      <c r="M1571" s="184"/>
      <c r="N1571" s="184"/>
      <c r="O1571" s="184"/>
      <c r="P1571" s="184"/>
      <c r="Q1571" s="184"/>
      <c r="R1571" s="184"/>
      <c r="S1571" s="352"/>
      <c r="T1571" s="352"/>
      <c r="U1571" s="184"/>
      <c r="V1571" s="8"/>
      <c r="W1571" s="8"/>
    </row>
    <row r="1572" spans="4:23">
      <c r="D1572" s="74"/>
      <c r="E1572" s="1"/>
      <c r="F1572" s="1"/>
      <c r="G1572" s="183"/>
      <c r="H1572" s="36"/>
      <c r="I1572" s="184"/>
      <c r="J1572" s="352"/>
      <c r="K1572" s="352"/>
      <c r="L1572" s="184"/>
      <c r="M1572" s="184"/>
      <c r="N1572" s="184"/>
      <c r="O1572" s="184"/>
      <c r="P1572" s="184"/>
      <c r="Q1572" s="184"/>
      <c r="R1572" s="184"/>
      <c r="S1572" s="352"/>
      <c r="T1572" s="352"/>
      <c r="U1572" s="184"/>
      <c r="V1572" s="8"/>
      <c r="W1572" s="8"/>
    </row>
    <row r="1573" spans="4:23">
      <c r="D1573" s="74"/>
      <c r="E1573" s="1"/>
      <c r="F1573" s="1"/>
      <c r="G1573" s="183"/>
      <c r="H1573" s="36"/>
      <c r="I1573" s="184"/>
      <c r="J1573" s="352"/>
      <c r="K1573" s="352"/>
      <c r="L1573" s="184"/>
      <c r="M1573" s="184"/>
      <c r="N1573" s="184"/>
      <c r="O1573" s="184"/>
      <c r="P1573" s="184"/>
      <c r="Q1573" s="184"/>
      <c r="R1573" s="184"/>
      <c r="S1573" s="352"/>
      <c r="T1573" s="352"/>
      <c r="U1573" s="184"/>
      <c r="V1573" s="8"/>
      <c r="W1573" s="8"/>
    </row>
    <row r="1574" spans="4:23">
      <c r="D1574" s="74"/>
      <c r="E1574" s="1"/>
      <c r="F1574" s="1"/>
      <c r="G1574" s="183"/>
      <c r="H1574" s="36"/>
      <c r="I1574" s="184"/>
      <c r="J1574" s="352"/>
      <c r="K1574" s="352"/>
      <c r="L1574" s="184"/>
      <c r="M1574" s="184"/>
      <c r="N1574" s="184"/>
      <c r="O1574" s="184"/>
      <c r="P1574" s="184"/>
      <c r="Q1574" s="184"/>
      <c r="R1574" s="184"/>
      <c r="S1574" s="352"/>
      <c r="T1574" s="352"/>
      <c r="U1574" s="184"/>
      <c r="V1574" s="8"/>
      <c r="W1574" s="8"/>
    </row>
    <row r="1575" spans="4:23">
      <c r="D1575" s="74"/>
      <c r="E1575" s="1"/>
      <c r="F1575" s="1"/>
      <c r="G1575" s="183"/>
      <c r="H1575" s="36"/>
      <c r="I1575" s="184"/>
      <c r="J1575" s="352"/>
      <c r="K1575" s="352"/>
      <c r="L1575" s="184"/>
      <c r="M1575" s="184"/>
      <c r="N1575" s="184"/>
      <c r="O1575" s="184"/>
      <c r="P1575" s="184"/>
      <c r="Q1575" s="184"/>
      <c r="R1575" s="184"/>
      <c r="S1575" s="352"/>
      <c r="T1575" s="352"/>
      <c r="U1575" s="184"/>
      <c r="V1575" s="8"/>
      <c r="W1575" s="8"/>
    </row>
    <row r="1576" spans="4:23">
      <c r="D1576" s="74"/>
      <c r="E1576" s="1"/>
      <c r="F1576" s="1"/>
      <c r="G1576" s="183"/>
      <c r="H1576" s="36"/>
      <c r="I1576" s="184"/>
      <c r="J1576" s="352"/>
      <c r="K1576" s="352"/>
      <c r="L1576" s="184"/>
      <c r="M1576" s="184"/>
      <c r="N1576" s="184"/>
      <c r="O1576" s="184"/>
      <c r="P1576" s="184"/>
      <c r="Q1576" s="184"/>
      <c r="R1576" s="184"/>
      <c r="S1576" s="352"/>
      <c r="T1576" s="352"/>
      <c r="U1576" s="184"/>
      <c r="V1576" s="8"/>
      <c r="W1576" s="8"/>
    </row>
    <row r="1577" spans="4:23">
      <c r="D1577" s="74"/>
      <c r="E1577" s="1"/>
      <c r="F1577" s="1"/>
      <c r="G1577" s="183"/>
      <c r="H1577" s="36"/>
      <c r="I1577" s="184"/>
      <c r="J1577" s="352"/>
      <c r="K1577" s="352"/>
      <c r="L1577" s="184"/>
      <c r="M1577" s="184"/>
      <c r="N1577" s="184"/>
      <c r="O1577" s="184"/>
      <c r="P1577" s="184"/>
      <c r="Q1577" s="184"/>
      <c r="R1577" s="184"/>
      <c r="S1577" s="352"/>
      <c r="T1577" s="352"/>
      <c r="U1577" s="184"/>
      <c r="V1577" s="8"/>
      <c r="W1577" s="8"/>
    </row>
    <row r="1578" spans="4:23">
      <c r="D1578" s="74"/>
      <c r="E1578" s="1"/>
      <c r="F1578" s="1"/>
      <c r="G1578" s="183"/>
      <c r="H1578" s="36"/>
      <c r="I1578" s="184"/>
      <c r="J1578" s="352"/>
      <c r="K1578" s="352"/>
      <c r="L1578" s="184"/>
      <c r="M1578" s="184"/>
      <c r="N1578" s="184"/>
      <c r="O1578" s="184"/>
      <c r="P1578" s="184"/>
      <c r="Q1578" s="184"/>
      <c r="R1578" s="184"/>
      <c r="S1578" s="352"/>
      <c r="T1578" s="352"/>
      <c r="U1578" s="184"/>
      <c r="V1578" s="8"/>
      <c r="W1578" s="8"/>
    </row>
    <row r="1579" spans="4:23">
      <c r="D1579" s="74"/>
      <c r="E1579" s="1"/>
      <c r="F1579" s="1"/>
      <c r="G1579" s="183"/>
      <c r="H1579" s="36"/>
      <c r="I1579" s="184"/>
      <c r="J1579" s="352"/>
      <c r="K1579" s="352"/>
      <c r="L1579" s="184"/>
      <c r="M1579" s="184"/>
      <c r="N1579" s="184"/>
      <c r="O1579" s="184"/>
      <c r="P1579" s="184"/>
      <c r="Q1579" s="184"/>
      <c r="R1579" s="184"/>
      <c r="S1579" s="352"/>
      <c r="T1579" s="352"/>
      <c r="U1579" s="184"/>
      <c r="V1579" s="8"/>
      <c r="W1579" s="8"/>
    </row>
    <row r="1580" spans="4:23">
      <c r="D1580" s="74"/>
      <c r="E1580" s="1"/>
      <c r="F1580" s="1"/>
      <c r="G1580" s="183"/>
      <c r="H1580" s="36"/>
      <c r="I1580" s="184"/>
      <c r="J1580" s="352"/>
      <c r="K1580" s="352"/>
      <c r="L1580" s="184"/>
      <c r="M1580" s="184"/>
      <c r="N1580" s="184"/>
      <c r="O1580" s="184"/>
      <c r="P1580" s="184"/>
      <c r="Q1580" s="184"/>
      <c r="R1580" s="184"/>
      <c r="S1580" s="352"/>
      <c r="T1580" s="352"/>
      <c r="U1580" s="184"/>
      <c r="V1580" s="8"/>
      <c r="W1580" s="8"/>
    </row>
    <row r="1581" spans="4:23">
      <c r="D1581" s="74"/>
      <c r="E1581" s="1"/>
      <c r="F1581" s="1"/>
      <c r="G1581" s="183"/>
      <c r="H1581" s="36"/>
      <c r="I1581" s="184"/>
      <c r="J1581" s="352"/>
      <c r="K1581" s="352"/>
      <c r="L1581" s="184"/>
      <c r="M1581" s="184"/>
      <c r="N1581" s="184"/>
      <c r="O1581" s="184"/>
      <c r="P1581" s="184"/>
      <c r="Q1581" s="184"/>
      <c r="R1581" s="184"/>
      <c r="S1581" s="352"/>
      <c r="T1581" s="352"/>
      <c r="U1581" s="184"/>
      <c r="V1581" s="8"/>
      <c r="W1581" s="8"/>
    </row>
    <row r="1582" spans="4:23">
      <c r="D1582" s="74"/>
      <c r="E1582" s="1"/>
      <c r="F1582" s="1"/>
      <c r="G1582" s="183"/>
      <c r="H1582" s="36"/>
      <c r="I1582" s="184"/>
      <c r="J1582" s="352"/>
      <c r="K1582" s="352"/>
      <c r="L1582" s="184"/>
      <c r="M1582" s="184"/>
      <c r="N1582" s="184"/>
      <c r="O1582" s="184"/>
      <c r="P1582" s="184"/>
      <c r="Q1582" s="184"/>
      <c r="R1582" s="184"/>
      <c r="S1582" s="352"/>
      <c r="T1582" s="352"/>
      <c r="U1582" s="184"/>
      <c r="V1582" s="8"/>
      <c r="W1582" s="8"/>
    </row>
    <row r="1583" spans="4:23">
      <c r="D1583" s="74"/>
      <c r="E1583" s="1"/>
      <c r="F1583" s="1"/>
      <c r="G1583" s="183"/>
      <c r="H1583" s="36"/>
      <c r="I1583" s="184"/>
      <c r="J1583" s="352"/>
      <c r="K1583" s="352"/>
      <c r="L1583" s="184"/>
      <c r="M1583" s="184"/>
      <c r="N1583" s="184"/>
      <c r="O1583" s="184"/>
      <c r="P1583" s="184"/>
      <c r="Q1583" s="184"/>
      <c r="R1583" s="184"/>
      <c r="S1583" s="352"/>
      <c r="T1583" s="352"/>
      <c r="U1583" s="184"/>
      <c r="V1583" s="8"/>
      <c r="W1583" s="8"/>
    </row>
    <row r="1584" spans="4:23">
      <c r="D1584" s="74"/>
      <c r="E1584" s="1"/>
      <c r="F1584" s="1"/>
      <c r="G1584" s="183"/>
      <c r="H1584" s="36"/>
      <c r="I1584" s="184"/>
      <c r="J1584" s="352"/>
      <c r="K1584" s="352"/>
      <c r="L1584" s="184"/>
      <c r="M1584" s="184"/>
      <c r="N1584" s="184"/>
      <c r="O1584" s="184"/>
      <c r="P1584" s="184"/>
      <c r="Q1584" s="184"/>
      <c r="R1584" s="184"/>
      <c r="S1584" s="352"/>
      <c r="T1584" s="352"/>
      <c r="U1584" s="184"/>
      <c r="V1584" s="8"/>
      <c r="W1584" s="8"/>
    </row>
    <row r="1585" spans="4:23">
      <c r="D1585" s="74"/>
      <c r="E1585" s="1"/>
      <c r="F1585" s="1"/>
      <c r="G1585" s="183"/>
      <c r="H1585" s="36"/>
      <c r="I1585" s="184"/>
      <c r="J1585" s="352"/>
      <c r="K1585" s="352"/>
      <c r="L1585" s="184"/>
      <c r="M1585" s="184"/>
      <c r="N1585" s="184"/>
      <c r="O1585" s="184"/>
      <c r="P1585" s="184"/>
      <c r="Q1585" s="184"/>
      <c r="R1585" s="184"/>
      <c r="S1585" s="352"/>
      <c r="T1585" s="352"/>
      <c r="U1585" s="184"/>
      <c r="V1585" s="8"/>
      <c r="W1585" s="8"/>
    </row>
    <row r="1586" spans="4:23">
      <c r="D1586" s="74"/>
      <c r="E1586" s="1"/>
      <c r="F1586" s="1"/>
      <c r="G1586" s="183"/>
      <c r="H1586" s="36"/>
      <c r="I1586" s="184"/>
      <c r="J1586" s="352"/>
      <c r="K1586" s="352"/>
      <c r="L1586" s="184"/>
      <c r="M1586" s="184"/>
      <c r="N1586" s="184"/>
      <c r="O1586" s="184"/>
      <c r="P1586" s="184"/>
      <c r="Q1586" s="184"/>
      <c r="R1586" s="184"/>
      <c r="S1586" s="352"/>
      <c r="T1586" s="352"/>
      <c r="U1586" s="184"/>
      <c r="V1586" s="8"/>
      <c r="W1586" s="8"/>
    </row>
    <row r="1587" spans="4:23">
      <c r="D1587" s="74"/>
      <c r="E1587" s="1"/>
      <c r="F1587" s="1"/>
      <c r="G1587" s="183"/>
      <c r="H1587" s="36"/>
      <c r="I1587" s="184"/>
      <c r="J1587" s="352"/>
      <c r="K1587" s="352"/>
      <c r="L1587" s="184"/>
      <c r="M1587" s="184"/>
      <c r="N1587" s="184"/>
      <c r="O1587" s="184"/>
      <c r="P1587" s="184"/>
      <c r="Q1587" s="184"/>
      <c r="R1587" s="184"/>
      <c r="S1587" s="352"/>
      <c r="T1587" s="352"/>
      <c r="U1587" s="184"/>
      <c r="V1587" s="8"/>
      <c r="W1587" s="8"/>
    </row>
    <row r="1588" spans="4:23">
      <c r="D1588" s="74"/>
      <c r="E1588" s="1"/>
      <c r="F1588" s="1"/>
      <c r="G1588" s="183"/>
      <c r="H1588" s="36"/>
      <c r="I1588" s="184"/>
      <c r="J1588" s="352"/>
      <c r="K1588" s="352"/>
      <c r="L1588" s="184"/>
      <c r="M1588" s="184"/>
      <c r="N1588" s="184"/>
      <c r="O1588" s="184"/>
      <c r="P1588" s="184"/>
      <c r="Q1588" s="184"/>
      <c r="R1588" s="184"/>
      <c r="S1588" s="352"/>
      <c r="T1588" s="352"/>
      <c r="U1588" s="184"/>
      <c r="V1588" s="8"/>
      <c r="W1588" s="8"/>
    </row>
    <row r="1589" spans="4:23">
      <c r="D1589" s="74"/>
      <c r="E1589" s="1"/>
      <c r="F1589" s="1"/>
      <c r="G1589" s="183"/>
      <c r="H1589" s="36"/>
      <c r="I1589" s="184"/>
      <c r="J1589" s="352"/>
      <c r="K1589" s="352"/>
      <c r="L1589" s="184"/>
      <c r="M1589" s="184"/>
      <c r="N1589" s="184"/>
      <c r="O1589" s="184"/>
      <c r="P1589" s="184"/>
      <c r="Q1589" s="184"/>
      <c r="R1589" s="184"/>
      <c r="S1589" s="352"/>
      <c r="T1589" s="352"/>
      <c r="U1589" s="184"/>
      <c r="V1589" s="8"/>
      <c r="W1589" s="8"/>
    </row>
    <row r="1590" spans="4:23">
      <c r="D1590" s="74"/>
      <c r="E1590" s="1"/>
      <c r="F1590" s="1"/>
      <c r="G1590" s="183"/>
      <c r="H1590" s="36"/>
      <c r="I1590" s="184"/>
      <c r="J1590" s="352"/>
      <c r="K1590" s="352"/>
      <c r="L1590" s="184"/>
      <c r="M1590" s="184"/>
      <c r="N1590" s="184"/>
      <c r="O1590" s="184"/>
      <c r="P1590" s="184"/>
      <c r="Q1590" s="184"/>
      <c r="R1590" s="184"/>
      <c r="S1590" s="352"/>
      <c r="T1590" s="352"/>
      <c r="U1590" s="184"/>
      <c r="V1590" s="8"/>
      <c r="W1590" s="8"/>
    </row>
    <row r="1591" spans="4:23">
      <c r="D1591" s="74"/>
      <c r="E1591" s="1"/>
      <c r="F1591" s="1"/>
      <c r="G1591" s="183"/>
      <c r="H1591" s="36"/>
      <c r="I1591" s="184"/>
      <c r="J1591" s="352"/>
      <c r="K1591" s="352"/>
      <c r="L1591" s="184"/>
      <c r="M1591" s="184"/>
      <c r="N1591" s="184"/>
      <c r="O1591" s="184"/>
      <c r="P1591" s="184"/>
      <c r="Q1591" s="184"/>
      <c r="R1591" s="184"/>
      <c r="S1591" s="352"/>
      <c r="T1591" s="352"/>
      <c r="U1591" s="184"/>
      <c r="V1591" s="8"/>
      <c r="W1591" s="8"/>
    </row>
    <row r="1592" spans="4:23">
      <c r="D1592" s="74"/>
      <c r="E1592" s="1"/>
      <c r="F1592" s="1"/>
      <c r="G1592" s="183"/>
      <c r="H1592" s="36"/>
      <c r="I1592" s="184"/>
      <c r="J1592" s="352"/>
      <c r="K1592" s="352"/>
      <c r="L1592" s="184"/>
      <c r="M1592" s="184"/>
      <c r="N1592" s="184"/>
      <c r="O1592" s="184"/>
      <c r="P1592" s="184"/>
      <c r="Q1592" s="184"/>
      <c r="R1592" s="184"/>
      <c r="S1592" s="352"/>
      <c r="T1592" s="352"/>
      <c r="U1592" s="184"/>
      <c r="V1592" s="8"/>
      <c r="W1592" s="8"/>
    </row>
    <row r="1593" spans="4:23">
      <c r="D1593" s="74"/>
      <c r="E1593" s="1"/>
      <c r="F1593" s="1"/>
      <c r="G1593" s="183"/>
      <c r="H1593" s="36"/>
      <c r="I1593" s="184"/>
      <c r="J1593" s="352"/>
      <c r="K1593" s="352"/>
      <c r="L1593" s="184"/>
      <c r="M1593" s="184"/>
      <c r="N1593" s="184"/>
      <c r="O1593" s="184"/>
      <c r="P1593" s="184"/>
      <c r="Q1593" s="184"/>
      <c r="R1593" s="184"/>
      <c r="S1593" s="352"/>
      <c r="T1593" s="352"/>
      <c r="U1593" s="184"/>
      <c r="V1593" s="8"/>
      <c r="W1593" s="8"/>
    </row>
    <row r="1594" spans="4:23">
      <c r="D1594" s="74"/>
      <c r="E1594" s="1"/>
      <c r="F1594" s="1"/>
      <c r="G1594" s="183"/>
      <c r="H1594" s="36"/>
      <c r="I1594" s="184"/>
      <c r="J1594" s="352"/>
      <c r="K1594" s="352"/>
      <c r="L1594" s="184"/>
      <c r="M1594" s="184"/>
      <c r="N1594" s="184"/>
      <c r="O1594" s="184"/>
      <c r="P1594" s="184"/>
      <c r="Q1594" s="184"/>
      <c r="R1594" s="184"/>
      <c r="S1594" s="352"/>
      <c r="T1594" s="352"/>
      <c r="U1594" s="184"/>
      <c r="V1594" s="8"/>
      <c r="W1594" s="8"/>
    </row>
    <row r="1595" spans="4:23">
      <c r="D1595" s="74"/>
      <c r="E1595" s="1"/>
      <c r="F1595" s="1"/>
      <c r="G1595" s="183"/>
      <c r="H1595" s="36"/>
      <c r="I1595" s="184"/>
      <c r="J1595" s="352"/>
      <c r="K1595" s="352"/>
      <c r="L1595" s="184"/>
      <c r="M1595" s="184"/>
      <c r="N1595" s="184"/>
      <c r="O1595" s="184"/>
      <c r="P1595" s="184"/>
      <c r="Q1595" s="184"/>
      <c r="R1595" s="184"/>
      <c r="S1595" s="352"/>
      <c r="T1595" s="352"/>
      <c r="U1595" s="184"/>
      <c r="V1595" s="8"/>
      <c r="W1595" s="8"/>
    </row>
    <row r="1596" spans="4:23">
      <c r="D1596" s="74"/>
      <c r="E1596" s="1"/>
      <c r="F1596" s="1"/>
      <c r="G1596" s="183"/>
      <c r="H1596" s="36"/>
      <c r="I1596" s="184"/>
      <c r="J1596" s="352"/>
      <c r="K1596" s="352"/>
      <c r="L1596" s="184"/>
      <c r="M1596" s="184"/>
      <c r="N1596" s="184"/>
      <c r="O1596" s="184"/>
      <c r="P1596" s="184"/>
      <c r="Q1596" s="184"/>
      <c r="R1596" s="184"/>
      <c r="S1596" s="352"/>
      <c r="T1596" s="352"/>
      <c r="U1596" s="184"/>
      <c r="V1596" s="8"/>
      <c r="W1596" s="8"/>
    </row>
    <row r="1597" spans="4:23">
      <c r="D1597" s="74"/>
      <c r="E1597" s="1"/>
      <c r="F1597" s="1"/>
      <c r="G1597" s="183"/>
      <c r="H1597" s="36"/>
      <c r="I1597" s="184"/>
      <c r="J1597" s="352"/>
      <c r="K1597" s="352"/>
      <c r="L1597" s="184"/>
      <c r="M1597" s="184"/>
      <c r="N1597" s="184"/>
      <c r="O1597" s="184"/>
      <c r="P1597" s="184"/>
      <c r="Q1597" s="184"/>
      <c r="R1597" s="184"/>
      <c r="S1597" s="352"/>
      <c r="T1597" s="352"/>
      <c r="U1597" s="184"/>
      <c r="V1597" s="8"/>
      <c r="W1597" s="8"/>
    </row>
    <row r="1598" spans="4:23">
      <c r="D1598" s="74"/>
      <c r="E1598" s="1"/>
      <c r="F1598" s="1"/>
      <c r="G1598" s="183"/>
      <c r="H1598" s="36"/>
      <c r="I1598" s="184"/>
      <c r="J1598" s="352"/>
      <c r="K1598" s="352"/>
      <c r="L1598" s="184"/>
      <c r="M1598" s="184"/>
      <c r="N1598" s="184"/>
      <c r="O1598" s="184"/>
      <c r="P1598" s="184"/>
      <c r="Q1598" s="184"/>
      <c r="R1598" s="184"/>
      <c r="S1598" s="352"/>
      <c r="T1598" s="352"/>
      <c r="U1598" s="184"/>
      <c r="V1598" s="8"/>
      <c r="W1598" s="8"/>
    </row>
    <row r="1599" spans="4:23">
      <c r="D1599" s="74"/>
      <c r="E1599" s="1"/>
      <c r="F1599" s="1"/>
      <c r="G1599" s="183"/>
      <c r="H1599" s="36"/>
      <c r="I1599" s="184"/>
      <c r="J1599" s="352"/>
      <c r="K1599" s="352"/>
      <c r="L1599" s="184"/>
      <c r="M1599" s="184"/>
      <c r="N1599" s="184"/>
      <c r="O1599" s="184"/>
      <c r="P1599" s="184"/>
      <c r="Q1599" s="184"/>
      <c r="R1599" s="184"/>
      <c r="S1599" s="352"/>
      <c r="T1599" s="352"/>
      <c r="U1599" s="184"/>
      <c r="V1599" s="8"/>
      <c r="W1599" s="8"/>
    </row>
    <row r="1600" spans="4:23">
      <c r="D1600" s="74"/>
      <c r="E1600" s="1"/>
      <c r="F1600" s="1"/>
      <c r="G1600" s="183"/>
      <c r="H1600" s="36"/>
      <c r="I1600" s="184"/>
      <c r="J1600" s="352"/>
      <c r="K1600" s="352"/>
      <c r="L1600" s="184"/>
      <c r="M1600" s="184"/>
      <c r="N1600" s="184"/>
      <c r="O1600" s="184"/>
      <c r="P1600" s="184"/>
      <c r="Q1600" s="184"/>
      <c r="R1600" s="184"/>
      <c r="S1600" s="352"/>
      <c r="T1600" s="352"/>
      <c r="U1600" s="184"/>
      <c r="V1600" s="8"/>
      <c r="W1600" s="8"/>
    </row>
    <row r="1601" spans="4:23">
      <c r="D1601" s="74"/>
      <c r="E1601" s="1"/>
      <c r="F1601" s="1"/>
      <c r="G1601" s="183"/>
      <c r="H1601" s="36"/>
      <c r="I1601" s="184"/>
      <c r="J1601" s="352"/>
      <c r="K1601" s="352"/>
      <c r="L1601" s="184"/>
      <c r="M1601" s="184"/>
      <c r="N1601" s="184"/>
      <c r="O1601" s="184"/>
      <c r="P1601" s="184"/>
      <c r="Q1601" s="184"/>
      <c r="R1601" s="184"/>
      <c r="S1601" s="352"/>
      <c r="T1601" s="352"/>
      <c r="U1601" s="184"/>
      <c r="V1601" s="8"/>
      <c r="W1601" s="8"/>
    </row>
    <row r="1602" spans="4:23">
      <c r="D1602" s="74"/>
      <c r="E1602" s="1"/>
      <c r="F1602" s="1"/>
      <c r="G1602" s="183"/>
      <c r="H1602" s="36"/>
      <c r="I1602" s="184"/>
      <c r="J1602" s="352"/>
      <c r="K1602" s="352"/>
      <c r="L1602" s="184"/>
      <c r="M1602" s="184"/>
      <c r="N1602" s="184"/>
      <c r="O1602" s="184"/>
      <c r="P1602" s="184"/>
      <c r="Q1602" s="184"/>
      <c r="R1602" s="184"/>
      <c r="S1602" s="352"/>
      <c r="T1602" s="352"/>
      <c r="U1602" s="184"/>
      <c r="V1602" s="8"/>
      <c r="W1602" s="8"/>
    </row>
    <row r="1603" spans="4:23">
      <c r="D1603" s="74"/>
      <c r="E1603" s="1"/>
      <c r="F1603" s="1"/>
      <c r="G1603" s="183"/>
      <c r="H1603" s="36"/>
      <c r="I1603" s="184"/>
      <c r="J1603" s="352"/>
      <c r="K1603" s="352"/>
      <c r="L1603" s="184"/>
      <c r="M1603" s="184"/>
      <c r="N1603" s="184"/>
      <c r="O1603" s="184"/>
      <c r="P1603" s="184"/>
      <c r="Q1603" s="184"/>
      <c r="R1603" s="184"/>
      <c r="S1603" s="352"/>
      <c r="T1603" s="352"/>
      <c r="U1603" s="184"/>
      <c r="V1603" s="8"/>
      <c r="W1603" s="8"/>
    </row>
    <row r="1604" spans="4:23">
      <c r="D1604" s="74"/>
      <c r="E1604" s="1"/>
      <c r="F1604" s="1"/>
      <c r="G1604" s="183"/>
      <c r="H1604" s="36"/>
      <c r="I1604" s="184"/>
      <c r="J1604" s="352"/>
      <c r="K1604" s="352"/>
      <c r="L1604" s="184"/>
      <c r="M1604" s="184"/>
      <c r="N1604" s="184"/>
      <c r="O1604" s="184"/>
      <c r="P1604" s="184"/>
      <c r="Q1604" s="184"/>
      <c r="R1604" s="184"/>
      <c r="S1604" s="352"/>
      <c r="T1604" s="352"/>
      <c r="U1604" s="184"/>
      <c r="V1604" s="8"/>
      <c r="W1604" s="8"/>
    </row>
    <row r="1605" spans="4:23">
      <c r="D1605" s="74"/>
      <c r="E1605" s="1"/>
      <c r="F1605" s="1"/>
      <c r="G1605" s="183"/>
      <c r="H1605" s="36"/>
      <c r="I1605" s="184"/>
      <c r="J1605" s="352"/>
      <c r="K1605" s="352"/>
      <c r="L1605" s="184"/>
      <c r="M1605" s="184"/>
      <c r="N1605" s="184"/>
      <c r="O1605" s="184"/>
      <c r="P1605" s="184"/>
      <c r="Q1605" s="184"/>
      <c r="R1605" s="184"/>
      <c r="S1605" s="352"/>
      <c r="T1605" s="352"/>
      <c r="U1605" s="184"/>
      <c r="V1605" s="8"/>
      <c r="W1605" s="8"/>
    </row>
    <row r="1606" spans="4:23">
      <c r="D1606" s="74"/>
      <c r="E1606" s="1"/>
      <c r="F1606" s="1"/>
      <c r="G1606" s="183"/>
      <c r="H1606" s="36"/>
      <c r="I1606" s="184"/>
      <c r="J1606" s="352"/>
      <c r="K1606" s="352"/>
      <c r="L1606" s="184"/>
      <c r="M1606" s="184"/>
      <c r="N1606" s="184"/>
      <c r="O1606" s="184"/>
      <c r="P1606" s="184"/>
      <c r="Q1606" s="184"/>
      <c r="R1606" s="184"/>
      <c r="S1606" s="352"/>
      <c r="T1606" s="352"/>
      <c r="U1606" s="184"/>
      <c r="V1606" s="8"/>
      <c r="W1606" s="8"/>
    </row>
    <row r="1607" spans="4:23">
      <c r="D1607" s="74"/>
      <c r="E1607" s="1"/>
      <c r="F1607" s="1"/>
      <c r="G1607" s="183"/>
      <c r="H1607" s="36"/>
      <c r="I1607" s="184"/>
      <c r="J1607" s="352"/>
      <c r="K1607" s="352"/>
      <c r="L1607" s="184"/>
      <c r="M1607" s="184"/>
      <c r="N1607" s="184"/>
      <c r="O1607" s="184"/>
      <c r="P1607" s="184"/>
      <c r="Q1607" s="184"/>
      <c r="R1607" s="184"/>
      <c r="S1607" s="352"/>
      <c r="T1607" s="352"/>
      <c r="U1607" s="184"/>
      <c r="V1607" s="8"/>
      <c r="W1607" s="8"/>
    </row>
    <row r="1608" spans="4:23">
      <c r="D1608" s="74"/>
      <c r="E1608" s="1"/>
      <c r="F1608" s="1"/>
      <c r="G1608" s="183"/>
      <c r="H1608" s="36"/>
      <c r="I1608" s="184"/>
      <c r="J1608" s="352"/>
      <c r="K1608" s="352"/>
      <c r="L1608" s="184"/>
      <c r="M1608" s="184"/>
      <c r="N1608" s="184"/>
      <c r="O1608" s="184"/>
      <c r="P1608" s="184"/>
      <c r="Q1608" s="184"/>
      <c r="R1608" s="184"/>
      <c r="S1608" s="352"/>
      <c r="T1608" s="352"/>
      <c r="U1608" s="184"/>
      <c r="V1608" s="8"/>
      <c r="W1608" s="8"/>
    </row>
    <row r="1609" spans="4:23">
      <c r="D1609" s="74"/>
      <c r="E1609" s="1"/>
      <c r="F1609" s="1"/>
      <c r="G1609" s="183"/>
      <c r="H1609" s="36"/>
      <c r="I1609" s="184"/>
      <c r="J1609" s="352"/>
      <c r="K1609" s="352"/>
      <c r="L1609" s="184"/>
      <c r="M1609" s="184"/>
      <c r="N1609" s="184"/>
      <c r="O1609" s="184"/>
      <c r="P1609" s="184"/>
      <c r="Q1609" s="184"/>
      <c r="R1609" s="184"/>
      <c r="S1609" s="352"/>
      <c r="T1609" s="352"/>
      <c r="U1609" s="184"/>
      <c r="V1609" s="8"/>
      <c r="W1609" s="8"/>
    </row>
    <row r="1610" spans="4:23">
      <c r="D1610" s="74"/>
      <c r="E1610" s="1"/>
      <c r="F1610" s="1"/>
      <c r="G1610" s="183"/>
      <c r="H1610" s="36"/>
      <c r="I1610" s="184"/>
      <c r="J1610" s="352"/>
      <c r="K1610" s="352"/>
      <c r="L1610" s="184"/>
      <c r="M1610" s="184"/>
      <c r="N1610" s="184"/>
      <c r="O1610" s="184"/>
      <c r="P1610" s="184"/>
      <c r="Q1610" s="184"/>
      <c r="R1610" s="184"/>
      <c r="S1610" s="352"/>
      <c r="T1610" s="352"/>
      <c r="U1610" s="184"/>
      <c r="V1610" s="8"/>
      <c r="W1610" s="8"/>
    </row>
    <row r="1611" spans="4:23">
      <c r="D1611" s="74"/>
      <c r="E1611" s="1"/>
      <c r="F1611" s="1"/>
      <c r="G1611" s="183"/>
      <c r="H1611" s="36"/>
      <c r="I1611" s="184"/>
      <c r="J1611" s="352"/>
      <c r="K1611" s="352"/>
      <c r="L1611" s="184"/>
      <c r="M1611" s="184"/>
      <c r="N1611" s="184"/>
      <c r="O1611" s="184"/>
      <c r="P1611" s="184"/>
      <c r="Q1611" s="184"/>
      <c r="R1611" s="184"/>
      <c r="S1611" s="352"/>
      <c r="T1611" s="352"/>
      <c r="U1611" s="184"/>
      <c r="V1611" s="8"/>
      <c r="W1611" s="8"/>
    </row>
    <row r="1612" spans="4:23">
      <c r="D1612" s="74"/>
      <c r="E1612" s="1"/>
      <c r="F1612" s="1"/>
      <c r="G1612" s="183"/>
      <c r="H1612" s="36"/>
      <c r="I1612" s="184"/>
      <c r="J1612" s="352"/>
      <c r="K1612" s="352"/>
      <c r="L1612" s="184"/>
      <c r="M1612" s="184"/>
      <c r="N1612" s="184"/>
      <c r="O1612" s="184"/>
      <c r="P1612" s="184"/>
      <c r="Q1612" s="184"/>
      <c r="R1612" s="184"/>
      <c r="S1612" s="352"/>
      <c r="T1612" s="352"/>
      <c r="U1612" s="184"/>
      <c r="V1612" s="8"/>
      <c r="W1612" s="8"/>
    </row>
    <row r="1613" spans="4:23">
      <c r="D1613" s="74"/>
      <c r="E1613" s="1"/>
      <c r="F1613" s="1"/>
      <c r="G1613" s="183"/>
      <c r="H1613" s="36"/>
      <c r="I1613" s="184"/>
      <c r="J1613" s="352"/>
      <c r="K1613" s="352"/>
      <c r="L1613" s="184"/>
      <c r="M1613" s="184"/>
      <c r="N1613" s="184"/>
      <c r="O1613" s="184"/>
      <c r="P1613" s="184"/>
      <c r="Q1613" s="184"/>
      <c r="R1613" s="184"/>
      <c r="S1613" s="352"/>
      <c r="T1613" s="352"/>
      <c r="U1613" s="184"/>
      <c r="V1613" s="8"/>
      <c r="W1613" s="8"/>
    </row>
    <row r="1614" spans="4:23">
      <c r="D1614" s="74"/>
      <c r="E1614" s="1"/>
      <c r="F1614" s="1"/>
      <c r="G1614" s="183"/>
      <c r="H1614" s="36"/>
      <c r="I1614" s="184"/>
      <c r="J1614" s="352"/>
      <c r="K1614" s="352"/>
      <c r="L1614" s="184"/>
      <c r="M1614" s="184"/>
      <c r="N1614" s="184"/>
      <c r="O1614" s="184"/>
      <c r="P1614" s="184"/>
      <c r="Q1614" s="184"/>
      <c r="R1614" s="184"/>
      <c r="S1614" s="352"/>
      <c r="T1614" s="352"/>
      <c r="U1614" s="184"/>
      <c r="V1614" s="8"/>
      <c r="W1614" s="8"/>
    </row>
    <row r="1615" spans="4:23">
      <c r="D1615" s="74"/>
      <c r="E1615" s="1"/>
      <c r="F1615" s="1"/>
      <c r="G1615" s="183"/>
      <c r="H1615" s="36"/>
      <c r="I1615" s="184"/>
      <c r="J1615" s="352"/>
      <c r="K1615" s="352"/>
      <c r="L1615" s="184"/>
      <c r="M1615" s="184"/>
      <c r="N1615" s="184"/>
      <c r="O1615" s="184"/>
      <c r="P1615" s="184"/>
      <c r="Q1615" s="184"/>
      <c r="R1615" s="184"/>
      <c r="S1615" s="352"/>
      <c r="T1615" s="352"/>
      <c r="U1615" s="184"/>
      <c r="V1615" s="8"/>
      <c r="W1615" s="8"/>
    </row>
    <row r="1616" spans="4:23">
      <c r="D1616" s="74"/>
      <c r="E1616" s="1"/>
      <c r="F1616" s="1"/>
      <c r="G1616" s="183"/>
      <c r="H1616" s="36"/>
      <c r="I1616" s="184"/>
      <c r="J1616" s="352"/>
      <c r="K1616" s="352"/>
      <c r="L1616" s="184"/>
      <c r="M1616" s="184"/>
      <c r="N1616" s="184"/>
      <c r="O1616" s="184"/>
      <c r="P1616" s="184"/>
      <c r="Q1616" s="184"/>
      <c r="R1616" s="184"/>
      <c r="S1616" s="352"/>
      <c r="T1616" s="352"/>
      <c r="U1616" s="184"/>
      <c r="V1616" s="8"/>
      <c r="W1616" s="8"/>
    </row>
    <row r="1617" spans="4:23">
      <c r="D1617" s="74"/>
      <c r="E1617" s="1"/>
      <c r="F1617" s="1"/>
      <c r="G1617" s="183"/>
      <c r="H1617" s="36"/>
      <c r="I1617" s="184"/>
      <c r="J1617" s="352"/>
      <c r="K1617" s="352"/>
      <c r="L1617" s="184"/>
      <c r="M1617" s="184"/>
      <c r="N1617" s="184"/>
      <c r="O1617" s="184"/>
      <c r="P1617" s="184"/>
      <c r="Q1617" s="184"/>
      <c r="R1617" s="184"/>
      <c r="S1617" s="352"/>
      <c r="T1617" s="352"/>
      <c r="U1617" s="184"/>
      <c r="V1617" s="8"/>
      <c r="W1617" s="8"/>
    </row>
    <row r="1618" spans="4:23">
      <c r="D1618" s="74"/>
      <c r="E1618" s="1"/>
      <c r="F1618" s="1"/>
      <c r="G1618" s="183"/>
      <c r="H1618" s="36"/>
      <c r="I1618" s="184"/>
      <c r="J1618" s="352"/>
      <c r="K1618" s="352"/>
      <c r="L1618" s="184"/>
      <c r="M1618" s="184"/>
      <c r="N1618" s="184"/>
      <c r="O1618" s="184"/>
      <c r="P1618" s="184"/>
      <c r="Q1618" s="184"/>
      <c r="R1618" s="184"/>
      <c r="S1618" s="352"/>
      <c r="T1618" s="352"/>
      <c r="U1618" s="184"/>
      <c r="V1618" s="8"/>
      <c r="W1618" s="8"/>
    </row>
    <row r="1619" spans="4:23">
      <c r="D1619" s="74"/>
      <c r="E1619" s="1"/>
      <c r="F1619" s="1"/>
      <c r="G1619" s="183"/>
      <c r="H1619" s="36"/>
      <c r="I1619" s="184"/>
      <c r="J1619" s="352"/>
      <c r="K1619" s="352"/>
      <c r="L1619" s="184"/>
      <c r="M1619" s="184"/>
      <c r="N1619" s="184"/>
      <c r="O1619" s="184"/>
      <c r="P1619" s="184"/>
      <c r="Q1619" s="184"/>
      <c r="R1619" s="184"/>
      <c r="S1619" s="352"/>
      <c r="T1619" s="352"/>
      <c r="U1619" s="184"/>
      <c r="V1619" s="8"/>
      <c r="W1619" s="8"/>
    </row>
    <row r="1620" spans="4:23">
      <c r="D1620" s="74"/>
      <c r="E1620" s="1"/>
      <c r="F1620" s="1"/>
      <c r="G1620" s="183"/>
      <c r="H1620" s="36"/>
      <c r="I1620" s="184"/>
      <c r="J1620" s="352"/>
      <c r="K1620" s="352"/>
      <c r="L1620" s="184"/>
      <c r="M1620" s="184"/>
      <c r="N1620" s="184"/>
      <c r="O1620" s="184"/>
      <c r="P1620" s="184"/>
      <c r="Q1620" s="184"/>
      <c r="R1620" s="184"/>
      <c r="S1620" s="352"/>
      <c r="T1620" s="352"/>
      <c r="U1620" s="184"/>
      <c r="V1620" s="8"/>
      <c r="W1620" s="8"/>
    </row>
    <row r="1621" spans="4:23">
      <c r="D1621" s="74"/>
      <c r="E1621" s="1"/>
      <c r="F1621" s="1"/>
      <c r="G1621" s="183"/>
      <c r="H1621" s="36"/>
      <c r="I1621" s="184"/>
      <c r="J1621" s="352"/>
      <c r="K1621" s="352"/>
      <c r="L1621" s="184"/>
      <c r="M1621" s="184"/>
      <c r="N1621" s="184"/>
      <c r="O1621" s="184"/>
      <c r="P1621" s="184"/>
      <c r="Q1621" s="184"/>
      <c r="R1621" s="184"/>
      <c r="S1621" s="352"/>
      <c r="T1621" s="352"/>
      <c r="U1621" s="184"/>
      <c r="V1621" s="8"/>
      <c r="W1621" s="8"/>
    </row>
    <row r="1622" spans="4:23">
      <c r="D1622" s="74"/>
      <c r="E1622" s="1"/>
      <c r="F1622" s="1"/>
      <c r="G1622" s="183"/>
      <c r="H1622" s="36"/>
      <c r="I1622" s="184"/>
      <c r="J1622" s="352"/>
      <c r="K1622" s="352"/>
      <c r="L1622" s="184"/>
      <c r="M1622" s="184"/>
      <c r="N1622" s="184"/>
      <c r="O1622" s="184"/>
      <c r="P1622" s="184"/>
      <c r="Q1622" s="184"/>
      <c r="R1622" s="184"/>
      <c r="S1622" s="352"/>
      <c r="T1622" s="352"/>
      <c r="U1622" s="184"/>
      <c r="V1622" s="8"/>
      <c r="W1622" s="8"/>
    </row>
    <row r="1623" spans="4:23">
      <c r="D1623" s="74"/>
      <c r="E1623" s="1"/>
      <c r="F1623" s="1"/>
      <c r="G1623" s="183"/>
      <c r="H1623" s="36"/>
      <c r="I1623" s="184"/>
      <c r="J1623" s="352"/>
      <c r="K1623" s="352"/>
      <c r="L1623" s="184"/>
      <c r="M1623" s="184"/>
      <c r="N1623" s="184"/>
      <c r="O1623" s="184"/>
      <c r="P1623" s="184"/>
      <c r="Q1623" s="184"/>
      <c r="R1623" s="184"/>
      <c r="S1623" s="352"/>
      <c r="T1623" s="352"/>
      <c r="U1623" s="184"/>
      <c r="V1623" s="8"/>
      <c r="W1623" s="8"/>
    </row>
    <row r="1624" spans="4:23">
      <c r="D1624" s="74"/>
      <c r="E1624" s="1"/>
      <c r="F1624" s="1"/>
      <c r="G1624" s="183"/>
      <c r="H1624" s="36"/>
      <c r="I1624" s="184"/>
      <c r="J1624" s="352"/>
      <c r="K1624" s="352"/>
      <c r="L1624" s="184"/>
      <c r="M1624" s="184"/>
      <c r="N1624" s="184"/>
      <c r="O1624" s="184"/>
      <c r="P1624" s="184"/>
      <c r="Q1624" s="184"/>
      <c r="R1624" s="184"/>
      <c r="S1624" s="352"/>
      <c r="T1624" s="352"/>
      <c r="U1624" s="184"/>
      <c r="V1624" s="8"/>
      <c r="W1624" s="8"/>
    </row>
    <row r="1625" spans="4:23">
      <c r="D1625" s="74"/>
      <c r="E1625" s="1"/>
      <c r="F1625" s="1"/>
      <c r="G1625" s="183"/>
      <c r="H1625" s="36"/>
      <c r="I1625" s="184"/>
      <c r="J1625" s="352"/>
      <c r="K1625" s="352"/>
      <c r="L1625" s="184"/>
      <c r="M1625" s="184"/>
      <c r="N1625" s="184"/>
      <c r="O1625" s="184"/>
      <c r="P1625" s="184"/>
      <c r="Q1625" s="184"/>
      <c r="R1625" s="184"/>
      <c r="S1625" s="352"/>
      <c r="T1625" s="352"/>
      <c r="U1625" s="184"/>
      <c r="V1625" s="8"/>
      <c r="W1625" s="8"/>
    </row>
    <row r="1626" spans="4:23">
      <c r="D1626" s="74"/>
      <c r="E1626" s="1"/>
      <c r="F1626" s="1"/>
      <c r="G1626" s="183"/>
      <c r="H1626" s="36"/>
      <c r="I1626" s="184"/>
      <c r="J1626" s="352"/>
      <c r="K1626" s="352"/>
      <c r="L1626" s="184"/>
      <c r="M1626" s="184"/>
      <c r="N1626" s="184"/>
      <c r="O1626" s="184"/>
      <c r="P1626" s="184"/>
      <c r="Q1626" s="184"/>
      <c r="R1626" s="184"/>
      <c r="S1626" s="352"/>
      <c r="T1626" s="352"/>
      <c r="U1626" s="184"/>
      <c r="V1626" s="8"/>
      <c r="W1626" s="8"/>
    </row>
    <row r="1627" spans="4:23">
      <c r="D1627" s="74"/>
      <c r="E1627" s="1"/>
      <c r="F1627" s="1"/>
      <c r="G1627" s="183"/>
      <c r="H1627" s="36"/>
      <c r="I1627" s="184"/>
      <c r="J1627" s="352"/>
      <c r="K1627" s="352"/>
      <c r="L1627" s="184"/>
      <c r="M1627" s="184"/>
      <c r="N1627" s="184"/>
      <c r="O1627" s="184"/>
      <c r="P1627" s="184"/>
      <c r="Q1627" s="184"/>
      <c r="R1627" s="184"/>
      <c r="S1627" s="352"/>
      <c r="T1627" s="352"/>
      <c r="U1627" s="184"/>
      <c r="V1627" s="8"/>
      <c r="W1627" s="8"/>
    </row>
    <row r="1628" spans="4:23">
      <c r="D1628" s="74"/>
      <c r="E1628" s="1"/>
      <c r="F1628" s="1"/>
      <c r="G1628" s="183"/>
      <c r="H1628" s="36"/>
      <c r="I1628" s="184"/>
      <c r="J1628" s="352"/>
      <c r="K1628" s="352"/>
      <c r="L1628" s="184"/>
      <c r="M1628" s="184"/>
      <c r="N1628" s="184"/>
      <c r="O1628" s="184"/>
      <c r="P1628" s="184"/>
      <c r="Q1628" s="184"/>
      <c r="R1628" s="184"/>
      <c r="S1628" s="352"/>
      <c r="T1628" s="352"/>
      <c r="U1628" s="184"/>
      <c r="V1628" s="8"/>
      <c r="W1628" s="8"/>
    </row>
    <row r="1629" spans="4:23">
      <c r="D1629" s="74"/>
      <c r="E1629" s="1"/>
      <c r="F1629" s="1"/>
      <c r="G1629" s="183"/>
      <c r="H1629" s="36"/>
      <c r="I1629" s="184"/>
      <c r="J1629" s="352"/>
      <c r="K1629" s="352"/>
      <c r="L1629" s="184"/>
      <c r="M1629" s="184"/>
      <c r="N1629" s="184"/>
      <c r="O1629" s="184"/>
      <c r="P1629" s="184"/>
      <c r="Q1629" s="184"/>
      <c r="R1629" s="184"/>
      <c r="S1629" s="352"/>
      <c r="T1629" s="352"/>
      <c r="U1629" s="184"/>
      <c r="V1629" s="8"/>
      <c r="W1629" s="8"/>
    </row>
    <row r="1630" spans="4:23">
      <c r="D1630" s="74"/>
      <c r="E1630" s="1"/>
      <c r="F1630" s="1"/>
      <c r="G1630" s="183"/>
      <c r="H1630" s="36"/>
      <c r="I1630" s="184"/>
      <c r="J1630" s="352"/>
      <c r="K1630" s="352"/>
      <c r="L1630" s="184"/>
      <c r="M1630" s="184"/>
      <c r="N1630" s="184"/>
      <c r="O1630" s="184"/>
      <c r="P1630" s="184"/>
      <c r="Q1630" s="184"/>
      <c r="R1630" s="184"/>
      <c r="S1630" s="352"/>
      <c r="T1630" s="352"/>
      <c r="U1630" s="184"/>
      <c r="V1630" s="8"/>
      <c r="W1630" s="8"/>
    </row>
    <row r="1631" spans="4:23">
      <c r="D1631" s="74"/>
      <c r="E1631" s="1"/>
      <c r="F1631" s="1"/>
      <c r="G1631" s="183"/>
      <c r="H1631" s="36"/>
      <c r="I1631" s="184"/>
      <c r="J1631" s="352"/>
      <c r="K1631" s="352"/>
      <c r="L1631" s="184"/>
      <c r="M1631" s="184"/>
      <c r="N1631" s="184"/>
      <c r="O1631" s="184"/>
      <c r="P1631" s="184"/>
      <c r="Q1631" s="184"/>
      <c r="R1631" s="184"/>
      <c r="S1631" s="352"/>
      <c r="T1631" s="352"/>
      <c r="U1631" s="184"/>
      <c r="V1631" s="8"/>
      <c r="W1631" s="8"/>
    </row>
    <row r="1632" spans="4:23">
      <c r="D1632" s="74"/>
      <c r="E1632" s="1"/>
      <c r="F1632" s="1"/>
      <c r="G1632" s="183"/>
      <c r="H1632" s="36"/>
      <c r="I1632" s="184"/>
      <c r="J1632" s="352"/>
      <c r="K1632" s="352"/>
      <c r="L1632" s="184"/>
      <c r="M1632" s="184"/>
      <c r="N1632" s="184"/>
      <c r="O1632" s="184"/>
      <c r="P1632" s="184"/>
      <c r="Q1632" s="184"/>
      <c r="R1632" s="184"/>
      <c r="S1632" s="352"/>
      <c r="T1632" s="352"/>
      <c r="U1632" s="184"/>
      <c r="V1632" s="8"/>
      <c r="W1632" s="8"/>
    </row>
    <row r="1633" spans="4:23">
      <c r="D1633" s="74"/>
      <c r="E1633" s="1"/>
      <c r="F1633" s="1"/>
      <c r="G1633" s="183"/>
      <c r="H1633" s="36"/>
      <c r="I1633" s="184"/>
      <c r="J1633" s="352"/>
      <c r="K1633" s="352"/>
      <c r="L1633" s="184"/>
      <c r="M1633" s="184"/>
      <c r="N1633" s="184"/>
      <c r="O1633" s="184"/>
      <c r="P1633" s="184"/>
      <c r="Q1633" s="184"/>
      <c r="R1633" s="184"/>
      <c r="S1633" s="352"/>
      <c r="T1633" s="352"/>
      <c r="U1633" s="184"/>
      <c r="V1633" s="8"/>
      <c r="W1633" s="8"/>
    </row>
    <row r="1634" spans="4:23">
      <c r="D1634" s="74"/>
      <c r="E1634" s="1"/>
      <c r="F1634" s="1"/>
      <c r="G1634" s="183"/>
      <c r="H1634" s="36"/>
      <c r="I1634" s="184"/>
      <c r="J1634" s="352"/>
      <c r="K1634" s="352"/>
      <c r="L1634" s="184"/>
      <c r="M1634" s="184"/>
      <c r="N1634" s="184"/>
      <c r="O1634" s="184"/>
      <c r="P1634" s="184"/>
      <c r="Q1634" s="184"/>
      <c r="R1634" s="184"/>
      <c r="S1634" s="352"/>
      <c r="T1634" s="352"/>
      <c r="U1634" s="184"/>
      <c r="V1634" s="8"/>
      <c r="W1634" s="8"/>
    </row>
    <row r="1635" spans="4:23">
      <c r="D1635" s="74"/>
      <c r="E1635" s="1"/>
      <c r="F1635" s="1"/>
      <c r="G1635" s="183"/>
      <c r="H1635" s="36"/>
      <c r="I1635" s="184"/>
      <c r="J1635" s="352"/>
      <c r="K1635" s="352"/>
      <c r="L1635" s="184"/>
      <c r="M1635" s="184"/>
      <c r="N1635" s="184"/>
      <c r="O1635" s="184"/>
      <c r="P1635" s="184"/>
      <c r="Q1635" s="184"/>
      <c r="R1635" s="184"/>
      <c r="S1635" s="352"/>
      <c r="T1635" s="352"/>
      <c r="U1635" s="184"/>
      <c r="V1635" s="8"/>
      <c r="W1635" s="8"/>
    </row>
    <row r="1636" spans="4:23">
      <c r="D1636" s="74"/>
      <c r="E1636" s="1"/>
      <c r="F1636" s="1"/>
      <c r="G1636" s="183"/>
      <c r="H1636" s="36"/>
      <c r="I1636" s="184"/>
      <c r="J1636" s="352"/>
      <c r="K1636" s="352"/>
      <c r="L1636" s="184"/>
      <c r="M1636" s="184"/>
      <c r="N1636" s="184"/>
      <c r="O1636" s="184"/>
      <c r="P1636" s="184"/>
      <c r="Q1636" s="184"/>
      <c r="R1636" s="184"/>
      <c r="S1636" s="352"/>
      <c r="T1636" s="352"/>
      <c r="U1636" s="184"/>
      <c r="V1636" s="8"/>
      <c r="W1636" s="8"/>
    </row>
    <row r="1637" spans="4:23">
      <c r="D1637" s="74"/>
      <c r="E1637" s="1"/>
      <c r="F1637" s="1"/>
      <c r="G1637" s="183"/>
      <c r="H1637" s="36"/>
      <c r="I1637" s="184"/>
      <c r="J1637" s="352"/>
      <c r="K1637" s="352"/>
      <c r="L1637" s="184"/>
      <c r="M1637" s="184"/>
      <c r="N1637" s="184"/>
      <c r="O1637" s="184"/>
      <c r="P1637" s="184"/>
      <c r="Q1637" s="184"/>
      <c r="R1637" s="184"/>
      <c r="S1637" s="352"/>
      <c r="T1637" s="352"/>
      <c r="U1637" s="184"/>
      <c r="V1637" s="8"/>
      <c r="W1637" s="8"/>
    </row>
    <row r="1638" spans="4:23">
      <c r="D1638" s="74"/>
      <c r="E1638" s="1"/>
      <c r="F1638" s="1"/>
      <c r="G1638" s="183"/>
      <c r="H1638" s="36"/>
      <c r="I1638" s="184"/>
      <c r="J1638" s="352"/>
      <c r="K1638" s="352"/>
      <c r="L1638" s="184"/>
      <c r="M1638" s="184"/>
      <c r="N1638" s="184"/>
      <c r="O1638" s="184"/>
      <c r="P1638" s="184"/>
      <c r="Q1638" s="184"/>
      <c r="R1638" s="184"/>
      <c r="S1638" s="352"/>
      <c r="T1638" s="352"/>
      <c r="U1638" s="184"/>
      <c r="V1638" s="8"/>
      <c r="W1638" s="8"/>
    </row>
    <row r="1639" spans="4:23">
      <c r="D1639" s="74"/>
      <c r="E1639" s="1"/>
      <c r="F1639" s="1"/>
      <c r="G1639" s="183"/>
      <c r="H1639" s="36"/>
      <c r="I1639" s="184"/>
      <c r="J1639" s="352"/>
      <c r="K1639" s="352"/>
      <c r="L1639" s="184"/>
      <c r="M1639" s="184"/>
      <c r="N1639" s="184"/>
      <c r="O1639" s="184"/>
      <c r="P1639" s="184"/>
      <c r="Q1639" s="184"/>
      <c r="R1639" s="184"/>
      <c r="S1639" s="352"/>
      <c r="T1639" s="352"/>
      <c r="U1639" s="184"/>
      <c r="V1639" s="8"/>
      <c r="W1639" s="8"/>
    </row>
    <row r="1640" spans="4:23">
      <c r="D1640" s="74"/>
      <c r="E1640" s="1"/>
      <c r="F1640" s="1"/>
      <c r="G1640" s="183"/>
      <c r="H1640" s="36"/>
      <c r="I1640" s="184"/>
      <c r="J1640" s="352"/>
      <c r="K1640" s="352"/>
      <c r="L1640" s="184"/>
      <c r="M1640" s="184"/>
      <c r="N1640" s="184"/>
      <c r="O1640" s="184"/>
      <c r="P1640" s="184"/>
      <c r="Q1640" s="184"/>
      <c r="R1640" s="184"/>
      <c r="S1640" s="352"/>
      <c r="T1640" s="352"/>
      <c r="U1640" s="184"/>
      <c r="V1640" s="8"/>
      <c r="W1640" s="8"/>
    </row>
    <row r="1641" spans="4:23">
      <c r="D1641" s="74"/>
      <c r="E1641" s="1"/>
      <c r="F1641" s="1"/>
      <c r="G1641" s="183"/>
      <c r="H1641" s="36"/>
      <c r="I1641" s="184"/>
      <c r="J1641" s="352"/>
      <c r="K1641" s="352"/>
      <c r="L1641" s="184"/>
      <c r="M1641" s="184"/>
      <c r="N1641" s="184"/>
      <c r="O1641" s="184"/>
      <c r="P1641" s="184"/>
      <c r="Q1641" s="184"/>
      <c r="R1641" s="184"/>
      <c r="S1641" s="352"/>
      <c r="T1641" s="352"/>
      <c r="U1641" s="184"/>
      <c r="V1641" s="8"/>
      <c r="W1641" s="8"/>
    </row>
    <row r="1642" spans="4:23">
      <c r="D1642" s="74"/>
      <c r="E1642" s="1"/>
      <c r="F1642" s="1"/>
      <c r="G1642" s="183"/>
      <c r="H1642" s="36"/>
      <c r="I1642" s="184"/>
      <c r="J1642" s="352"/>
      <c r="K1642" s="352"/>
      <c r="L1642" s="184"/>
      <c r="M1642" s="184"/>
      <c r="N1642" s="184"/>
      <c r="O1642" s="184"/>
      <c r="P1642" s="184"/>
      <c r="Q1642" s="184"/>
      <c r="R1642" s="184"/>
      <c r="S1642" s="352"/>
      <c r="T1642" s="352"/>
      <c r="U1642" s="184"/>
      <c r="V1642" s="8"/>
      <c r="W1642" s="8"/>
    </row>
    <row r="1643" spans="4:23">
      <c r="D1643" s="74"/>
      <c r="E1643" s="1"/>
      <c r="F1643" s="1"/>
      <c r="G1643" s="183"/>
      <c r="H1643" s="36"/>
      <c r="I1643" s="184"/>
      <c r="J1643" s="352"/>
      <c r="K1643" s="352"/>
      <c r="L1643" s="184"/>
      <c r="M1643" s="184"/>
      <c r="N1643" s="184"/>
      <c r="O1643" s="184"/>
      <c r="P1643" s="184"/>
      <c r="Q1643" s="184"/>
      <c r="R1643" s="184"/>
      <c r="S1643" s="352"/>
      <c r="T1643" s="352"/>
      <c r="U1643" s="184"/>
      <c r="V1643" s="8"/>
      <c r="W1643" s="8"/>
    </row>
    <row r="1644" spans="4:23">
      <c r="D1644" s="74"/>
      <c r="E1644" s="1"/>
      <c r="F1644" s="1"/>
      <c r="G1644" s="183"/>
      <c r="H1644" s="36"/>
      <c r="I1644" s="184"/>
      <c r="J1644" s="352"/>
      <c r="K1644" s="352"/>
      <c r="L1644" s="184"/>
      <c r="M1644" s="184"/>
      <c r="N1644" s="184"/>
      <c r="O1644" s="184"/>
      <c r="P1644" s="184"/>
      <c r="Q1644" s="184"/>
      <c r="R1644" s="184"/>
      <c r="S1644" s="352"/>
      <c r="T1644" s="352"/>
      <c r="U1644" s="184"/>
      <c r="V1644" s="8"/>
      <c r="W1644" s="8"/>
    </row>
    <row r="1645" spans="4:23">
      <c r="D1645" s="74"/>
      <c r="E1645" s="1"/>
      <c r="F1645" s="1"/>
      <c r="G1645" s="183"/>
      <c r="H1645" s="36"/>
      <c r="I1645" s="184"/>
      <c r="J1645" s="352"/>
      <c r="K1645" s="352"/>
      <c r="L1645" s="184"/>
      <c r="M1645" s="184"/>
      <c r="N1645" s="184"/>
      <c r="O1645" s="184"/>
      <c r="P1645" s="184"/>
      <c r="Q1645" s="184"/>
      <c r="R1645" s="184"/>
      <c r="S1645" s="352"/>
      <c r="T1645" s="352"/>
      <c r="U1645" s="184"/>
      <c r="V1645" s="8"/>
      <c r="W1645" s="8"/>
    </row>
    <row r="1646" spans="4:23">
      <c r="D1646" s="74"/>
      <c r="E1646" s="1"/>
      <c r="F1646" s="1"/>
      <c r="G1646" s="183"/>
      <c r="H1646" s="36"/>
      <c r="I1646" s="184"/>
      <c r="J1646" s="352"/>
      <c r="K1646" s="352"/>
      <c r="L1646" s="184"/>
      <c r="M1646" s="184"/>
      <c r="N1646" s="184"/>
      <c r="O1646" s="184"/>
      <c r="P1646" s="184"/>
      <c r="Q1646" s="184"/>
      <c r="R1646" s="184"/>
      <c r="S1646" s="352"/>
      <c r="T1646" s="352"/>
      <c r="U1646" s="184"/>
      <c r="V1646" s="8"/>
      <c r="W1646" s="8"/>
    </row>
    <row r="1647" spans="4:23">
      <c r="D1647" s="74"/>
      <c r="E1647" s="1"/>
      <c r="F1647" s="1"/>
      <c r="G1647" s="183"/>
      <c r="H1647" s="36"/>
      <c r="I1647" s="184"/>
      <c r="J1647" s="352"/>
      <c r="K1647" s="352"/>
      <c r="L1647" s="184"/>
      <c r="M1647" s="184"/>
      <c r="N1647" s="184"/>
      <c r="O1647" s="184"/>
      <c r="P1647" s="184"/>
      <c r="Q1647" s="184"/>
      <c r="R1647" s="184"/>
      <c r="S1647" s="352"/>
      <c r="T1647" s="352"/>
      <c r="U1647" s="184"/>
      <c r="V1647" s="8"/>
      <c r="W1647" s="8"/>
    </row>
    <row r="1648" spans="4:23">
      <c r="D1648" s="74"/>
      <c r="E1648" s="1"/>
      <c r="F1648" s="1"/>
      <c r="G1648" s="183"/>
      <c r="H1648" s="36"/>
      <c r="I1648" s="184"/>
      <c r="J1648" s="352"/>
      <c r="K1648" s="352"/>
      <c r="L1648" s="184"/>
      <c r="M1648" s="184"/>
      <c r="N1648" s="184"/>
      <c r="O1648" s="184"/>
      <c r="P1648" s="184"/>
      <c r="Q1648" s="184"/>
      <c r="R1648" s="184"/>
      <c r="S1648" s="352"/>
      <c r="T1648" s="352"/>
      <c r="U1648" s="184"/>
      <c r="V1648" s="8"/>
      <c r="W1648" s="8"/>
    </row>
    <row r="1649" spans="4:23">
      <c r="D1649" s="74"/>
      <c r="E1649" s="1"/>
      <c r="F1649" s="1"/>
      <c r="G1649" s="183"/>
      <c r="H1649" s="36"/>
      <c r="I1649" s="184"/>
      <c r="J1649" s="352"/>
      <c r="K1649" s="352"/>
      <c r="L1649" s="184"/>
      <c r="M1649" s="184"/>
      <c r="N1649" s="184"/>
      <c r="O1649" s="184"/>
      <c r="P1649" s="184"/>
      <c r="Q1649" s="184"/>
      <c r="R1649" s="184"/>
      <c r="S1649" s="352"/>
      <c r="T1649" s="352"/>
      <c r="U1649" s="184"/>
      <c r="V1649" s="8"/>
      <c r="W1649" s="8"/>
    </row>
    <row r="1650" spans="4:23">
      <c r="D1650" s="74"/>
      <c r="E1650" s="1"/>
      <c r="F1650" s="1"/>
      <c r="G1650" s="183"/>
      <c r="H1650" s="36"/>
      <c r="I1650" s="184"/>
      <c r="J1650" s="352"/>
      <c r="K1650" s="352"/>
      <c r="L1650" s="184"/>
      <c r="M1650" s="184"/>
      <c r="N1650" s="184"/>
      <c r="O1650" s="184"/>
      <c r="P1650" s="184"/>
      <c r="Q1650" s="184"/>
      <c r="R1650" s="184"/>
      <c r="S1650" s="352"/>
      <c r="T1650" s="352"/>
      <c r="U1650" s="184"/>
      <c r="V1650" s="8"/>
      <c r="W1650" s="8"/>
    </row>
    <row r="1651" spans="4:23">
      <c r="D1651" s="74"/>
      <c r="E1651" s="1"/>
      <c r="F1651" s="1"/>
      <c r="G1651" s="183"/>
      <c r="H1651" s="36"/>
      <c r="I1651" s="184"/>
      <c r="J1651" s="352"/>
      <c r="K1651" s="352"/>
      <c r="L1651" s="184"/>
      <c r="M1651" s="184"/>
      <c r="N1651" s="184"/>
      <c r="O1651" s="184"/>
      <c r="P1651" s="184"/>
      <c r="Q1651" s="184"/>
      <c r="R1651" s="184"/>
      <c r="S1651" s="352"/>
      <c r="T1651" s="352"/>
      <c r="U1651" s="184"/>
      <c r="V1651" s="8"/>
      <c r="W1651" s="8"/>
    </row>
    <row r="1652" spans="4:23">
      <c r="D1652" s="74"/>
      <c r="E1652" s="1"/>
      <c r="F1652" s="1"/>
      <c r="G1652" s="183"/>
      <c r="H1652" s="36"/>
      <c r="I1652" s="184"/>
      <c r="J1652" s="352"/>
      <c r="K1652" s="352"/>
      <c r="L1652" s="184"/>
      <c r="M1652" s="184"/>
      <c r="N1652" s="184"/>
      <c r="O1652" s="184"/>
      <c r="P1652" s="184"/>
      <c r="Q1652" s="184"/>
      <c r="R1652" s="184"/>
      <c r="S1652" s="352"/>
      <c r="T1652" s="352"/>
      <c r="U1652" s="184"/>
      <c r="V1652" s="8"/>
      <c r="W1652" s="8"/>
    </row>
    <row r="1653" spans="4:23">
      <c r="D1653" s="74"/>
      <c r="E1653" s="1"/>
      <c r="F1653" s="1"/>
      <c r="G1653" s="183"/>
      <c r="H1653" s="36"/>
      <c r="I1653" s="184"/>
      <c r="J1653" s="352"/>
      <c r="K1653" s="352"/>
      <c r="L1653" s="184"/>
      <c r="M1653" s="184"/>
      <c r="N1653" s="184"/>
      <c r="O1653" s="184"/>
      <c r="P1653" s="184"/>
      <c r="Q1653" s="184"/>
      <c r="R1653" s="184"/>
      <c r="S1653" s="352"/>
      <c r="T1653" s="352"/>
      <c r="U1653" s="184"/>
      <c r="V1653" s="8"/>
      <c r="W1653" s="8"/>
    </row>
    <row r="1654" spans="4:23">
      <c r="D1654" s="74"/>
      <c r="E1654" s="1"/>
      <c r="F1654" s="1"/>
      <c r="G1654" s="183"/>
      <c r="H1654" s="36"/>
      <c r="I1654" s="184"/>
      <c r="J1654" s="352"/>
      <c r="K1654" s="352"/>
      <c r="L1654" s="184"/>
      <c r="M1654" s="184"/>
      <c r="N1654" s="184"/>
      <c r="O1654" s="184"/>
      <c r="P1654" s="184"/>
      <c r="Q1654" s="184"/>
      <c r="R1654" s="184"/>
      <c r="S1654" s="352"/>
      <c r="T1654" s="352"/>
      <c r="U1654" s="184"/>
      <c r="V1654" s="8"/>
      <c r="W1654" s="8"/>
    </row>
    <row r="1655" spans="4:23">
      <c r="D1655" s="74"/>
      <c r="E1655" s="1"/>
      <c r="F1655" s="1"/>
      <c r="G1655" s="183"/>
      <c r="H1655" s="36"/>
      <c r="I1655" s="184"/>
      <c r="J1655" s="352"/>
      <c r="K1655" s="352"/>
      <c r="L1655" s="184"/>
      <c r="M1655" s="184"/>
      <c r="N1655" s="184"/>
      <c r="O1655" s="184"/>
      <c r="P1655" s="184"/>
      <c r="Q1655" s="184"/>
      <c r="R1655" s="184"/>
      <c r="S1655" s="352"/>
      <c r="T1655" s="352"/>
      <c r="U1655" s="184"/>
      <c r="V1655" s="8"/>
      <c r="W1655" s="8"/>
    </row>
    <row r="1656" spans="4:23">
      <c r="D1656" s="74"/>
      <c r="E1656" s="1"/>
      <c r="F1656" s="1"/>
      <c r="G1656" s="183"/>
      <c r="H1656" s="36"/>
      <c r="I1656" s="184"/>
      <c r="J1656" s="352"/>
      <c r="K1656" s="352"/>
      <c r="L1656" s="184"/>
      <c r="M1656" s="184"/>
      <c r="N1656" s="184"/>
      <c r="O1656" s="184"/>
      <c r="P1656" s="184"/>
      <c r="Q1656" s="184"/>
      <c r="R1656" s="184"/>
      <c r="S1656" s="352"/>
      <c r="T1656" s="352"/>
      <c r="U1656" s="184"/>
      <c r="V1656" s="8"/>
      <c r="W1656" s="8"/>
    </row>
    <row r="1657" spans="4:23">
      <c r="D1657" s="74"/>
      <c r="E1657" s="1"/>
      <c r="F1657" s="1"/>
      <c r="G1657" s="183"/>
      <c r="H1657" s="36"/>
      <c r="I1657" s="184"/>
      <c r="J1657" s="352"/>
      <c r="K1657" s="352"/>
      <c r="L1657" s="184"/>
      <c r="M1657" s="184"/>
      <c r="N1657" s="184"/>
      <c r="O1657" s="184"/>
      <c r="P1657" s="184"/>
      <c r="Q1657" s="184"/>
      <c r="R1657" s="184"/>
      <c r="S1657" s="352"/>
      <c r="T1657" s="352"/>
      <c r="U1657" s="184"/>
      <c r="V1657" s="8"/>
      <c r="W1657" s="8"/>
    </row>
    <row r="1658" spans="4:23">
      <c r="D1658" s="74"/>
      <c r="E1658" s="1"/>
      <c r="F1658" s="1"/>
      <c r="G1658" s="183"/>
      <c r="H1658" s="36"/>
      <c r="I1658" s="184"/>
      <c r="J1658" s="352"/>
      <c r="K1658" s="352"/>
      <c r="L1658" s="184"/>
      <c r="M1658" s="184"/>
      <c r="N1658" s="184"/>
      <c r="O1658" s="184"/>
      <c r="P1658" s="184"/>
      <c r="Q1658" s="184"/>
      <c r="R1658" s="184"/>
      <c r="S1658" s="352"/>
      <c r="T1658" s="352"/>
      <c r="U1658" s="184"/>
      <c r="V1658" s="8"/>
      <c r="W1658" s="8"/>
    </row>
    <row r="1659" spans="4:23">
      <c r="D1659" s="74"/>
      <c r="E1659" s="1"/>
      <c r="F1659" s="1"/>
      <c r="G1659" s="183"/>
      <c r="H1659" s="36"/>
      <c r="I1659" s="184"/>
      <c r="J1659" s="352"/>
      <c r="K1659" s="352"/>
      <c r="L1659" s="184"/>
      <c r="M1659" s="184"/>
      <c r="N1659" s="184"/>
      <c r="O1659" s="184"/>
      <c r="P1659" s="184"/>
      <c r="Q1659" s="184"/>
      <c r="R1659" s="184"/>
      <c r="S1659" s="352"/>
      <c r="T1659" s="352"/>
      <c r="U1659" s="184"/>
      <c r="V1659" s="8"/>
      <c r="W1659" s="8"/>
    </row>
    <row r="1660" spans="4:23">
      <c r="D1660" s="74"/>
      <c r="E1660" s="1"/>
      <c r="F1660" s="1"/>
      <c r="G1660" s="183"/>
      <c r="H1660" s="36"/>
      <c r="I1660" s="184"/>
      <c r="J1660" s="352"/>
      <c r="K1660" s="352"/>
      <c r="L1660" s="184"/>
      <c r="M1660" s="184"/>
      <c r="N1660" s="184"/>
      <c r="O1660" s="184"/>
      <c r="P1660" s="184"/>
      <c r="Q1660" s="184"/>
      <c r="R1660" s="184"/>
      <c r="S1660" s="352"/>
      <c r="T1660" s="352"/>
      <c r="U1660" s="184"/>
      <c r="V1660" s="8"/>
      <c r="W1660" s="8"/>
    </row>
    <row r="1661" spans="4:23">
      <c r="D1661" s="74"/>
      <c r="E1661" s="1"/>
      <c r="F1661" s="1"/>
      <c r="G1661" s="183"/>
      <c r="H1661" s="36"/>
      <c r="I1661" s="184"/>
      <c r="J1661" s="352"/>
      <c r="K1661" s="352"/>
      <c r="L1661" s="184"/>
      <c r="M1661" s="184"/>
      <c r="N1661" s="184"/>
      <c r="O1661" s="184"/>
      <c r="P1661" s="184"/>
      <c r="Q1661" s="184"/>
      <c r="R1661" s="184"/>
      <c r="S1661" s="352"/>
      <c r="T1661" s="352"/>
      <c r="U1661" s="184"/>
      <c r="V1661" s="8"/>
      <c r="W1661" s="8"/>
    </row>
    <row r="1662" spans="4:23">
      <c r="D1662" s="74"/>
      <c r="E1662" s="1"/>
      <c r="F1662" s="1"/>
      <c r="G1662" s="183"/>
      <c r="H1662" s="36"/>
      <c r="I1662" s="184"/>
      <c r="J1662" s="352"/>
      <c r="K1662" s="352"/>
      <c r="L1662" s="184"/>
      <c r="M1662" s="184"/>
      <c r="N1662" s="184"/>
      <c r="O1662" s="184"/>
      <c r="P1662" s="184"/>
      <c r="Q1662" s="184"/>
      <c r="R1662" s="184"/>
      <c r="S1662" s="352"/>
      <c r="T1662" s="352"/>
      <c r="U1662" s="184"/>
      <c r="V1662" s="8"/>
      <c r="W1662" s="8"/>
    </row>
    <row r="1663" spans="4:23">
      <c r="D1663" s="74"/>
      <c r="E1663" s="1"/>
      <c r="F1663" s="1"/>
      <c r="G1663" s="183"/>
      <c r="H1663" s="36"/>
      <c r="I1663" s="184"/>
      <c r="J1663" s="352"/>
      <c r="K1663" s="352"/>
      <c r="L1663" s="184"/>
      <c r="M1663" s="184"/>
      <c r="N1663" s="184"/>
      <c r="O1663" s="184"/>
      <c r="P1663" s="184"/>
      <c r="Q1663" s="184"/>
      <c r="R1663" s="184"/>
      <c r="S1663" s="352"/>
      <c r="T1663" s="352"/>
      <c r="U1663" s="184"/>
      <c r="V1663" s="8"/>
      <c r="W1663" s="8"/>
    </row>
    <row r="1664" spans="4:23">
      <c r="D1664" s="74"/>
      <c r="E1664" s="1"/>
      <c r="F1664" s="1"/>
      <c r="G1664" s="183"/>
      <c r="H1664" s="36"/>
      <c r="I1664" s="184"/>
      <c r="J1664" s="352"/>
      <c r="K1664" s="352"/>
      <c r="L1664" s="184"/>
      <c r="M1664" s="184"/>
      <c r="N1664" s="184"/>
      <c r="O1664" s="184"/>
      <c r="P1664" s="184"/>
      <c r="Q1664" s="184"/>
      <c r="R1664" s="184"/>
      <c r="S1664" s="352"/>
      <c r="T1664" s="352"/>
      <c r="U1664" s="184"/>
      <c r="V1664" s="8"/>
      <c r="W1664" s="8"/>
    </row>
    <row r="1665" spans="4:23">
      <c r="D1665" s="74"/>
      <c r="E1665" s="1"/>
      <c r="F1665" s="1"/>
      <c r="G1665" s="183"/>
      <c r="H1665" s="36"/>
      <c r="I1665" s="184"/>
      <c r="J1665" s="352"/>
      <c r="K1665" s="352"/>
      <c r="L1665" s="184"/>
      <c r="M1665" s="184"/>
      <c r="N1665" s="184"/>
      <c r="O1665" s="184"/>
      <c r="P1665" s="184"/>
      <c r="Q1665" s="184"/>
      <c r="R1665" s="184"/>
      <c r="S1665" s="352"/>
      <c r="T1665" s="352"/>
      <c r="U1665" s="184"/>
      <c r="V1665" s="8"/>
      <c r="W1665" s="8"/>
    </row>
    <row r="1666" spans="4:23">
      <c r="D1666" s="74"/>
      <c r="E1666" s="1"/>
      <c r="F1666" s="1"/>
      <c r="G1666" s="183"/>
      <c r="H1666" s="36"/>
      <c r="I1666" s="184"/>
      <c r="J1666" s="352"/>
      <c r="K1666" s="352"/>
      <c r="L1666" s="184"/>
      <c r="M1666" s="184"/>
      <c r="N1666" s="184"/>
      <c r="O1666" s="184"/>
      <c r="P1666" s="184"/>
      <c r="Q1666" s="184"/>
      <c r="R1666" s="184"/>
      <c r="S1666" s="352"/>
      <c r="T1666" s="352"/>
      <c r="U1666" s="184"/>
      <c r="V1666" s="8"/>
      <c r="W1666" s="8"/>
    </row>
    <row r="1667" spans="4:23">
      <c r="D1667" s="74"/>
      <c r="E1667" s="1"/>
      <c r="F1667" s="1"/>
      <c r="G1667" s="183"/>
      <c r="H1667" s="36"/>
      <c r="I1667" s="184"/>
      <c r="J1667" s="352"/>
      <c r="K1667" s="352"/>
      <c r="L1667" s="184"/>
      <c r="M1667" s="184"/>
      <c r="N1667" s="184"/>
      <c r="O1667" s="184"/>
      <c r="P1667" s="184"/>
      <c r="Q1667" s="184"/>
      <c r="R1667" s="184"/>
      <c r="S1667" s="352"/>
      <c r="T1667" s="352"/>
      <c r="U1667" s="184"/>
      <c r="V1667" s="8"/>
      <c r="W1667" s="8"/>
    </row>
    <row r="1668" spans="4:23">
      <c r="D1668" s="74"/>
      <c r="E1668" s="1"/>
      <c r="F1668" s="1"/>
      <c r="G1668" s="183"/>
      <c r="H1668" s="36"/>
      <c r="I1668" s="184"/>
      <c r="J1668" s="352"/>
      <c r="K1668" s="352"/>
      <c r="L1668" s="184"/>
      <c r="M1668" s="184"/>
      <c r="N1668" s="184"/>
      <c r="O1668" s="184"/>
      <c r="P1668" s="184"/>
      <c r="Q1668" s="184"/>
      <c r="R1668" s="184"/>
      <c r="S1668" s="352"/>
      <c r="T1668" s="352"/>
      <c r="U1668" s="184"/>
      <c r="V1668" s="8"/>
      <c r="W1668" s="8"/>
    </row>
    <row r="1669" spans="4:23">
      <c r="D1669" s="74"/>
      <c r="E1669" s="1"/>
      <c r="F1669" s="1"/>
      <c r="G1669" s="183"/>
      <c r="H1669" s="36"/>
      <c r="I1669" s="184"/>
      <c r="J1669" s="352"/>
      <c r="K1669" s="352"/>
      <c r="L1669" s="184"/>
      <c r="M1669" s="184"/>
      <c r="N1669" s="184"/>
      <c r="O1669" s="184"/>
      <c r="P1669" s="184"/>
      <c r="Q1669" s="184"/>
      <c r="R1669" s="184"/>
      <c r="S1669" s="352"/>
      <c r="T1669" s="352"/>
      <c r="U1669" s="184"/>
      <c r="V1669" s="8"/>
      <c r="W1669" s="8"/>
    </row>
    <row r="1670" spans="4:23">
      <c r="D1670" s="74"/>
      <c r="E1670" s="1"/>
      <c r="F1670" s="1"/>
      <c r="G1670" s="183"/>
      <c r="H1670" s="36"/>
      <c r="I1670" s="184"/>
      <c r="J1670" s="352"/>
      <c r="K1670" s="352"/>
      <c r="L1670" s="184"/>
      <c r="M1670" s="184"/>
      <c r="N1670" s="184"/>
      <c r="O1670" s="184"/>
      <c r="P1670" s="184"/>
      <c r="Q1670" s="184"/>
      <c r="R1670" s="184"/>
      <c r="S1670" s="352"/>
      <c r="T1670" s="352"/>
      <c r="U1670" s="184"/>
      <c r="V1670" s="8"/>
      <c r="W1670" s="8"/>
    </row>
    <row r="1671" spans="4:23">
      <c r="D1671" s="74"/>
      <c r="E1671" s="1"/>
      <c r="F1671" s="1"/>
      <c r="G1671" s="183"/>
      <c r="H1671" s="36"/>
      <c r="I1671" s="184"/>
      <c r="J1671" s="352"/>
      <c r="K1671" s="352"/>
      <c r="L1671" s="184"/>
      <c r="M1671" s="184"/>
      <c r="N1671" s="184"/>
      <c r="O1671" s="184"/>
      <c r="P1671" s="184"/>
      <c r="Q1671" s="184"/>
      <c r="R1671" s="184"/>
      <c r="S1671" s="352"/>
      <c r="T1671" s="352"/>
      <c r="U1671" s="184"/>
      <c r="V1671" s="8"/>
      <c r="W1671" s="8"/>
    </row>
    <row r="1672" spans="4:23">
      <c r="D1672" s="74"/>
      <c r="E1672" s="1"/>
      <c r="F1672" s="1"/>
      <c r="G1672" s="183"/>
      <c r="H1672" s="36"/>
      <c r="I1672" s="184"/>
      <c r="J1672" s="352"/>
      <c r="K1672" s="352"/>
      <c r="L1672" s="184"/>
      <c r="M1672" s="184"/>
      <c r="N1672" s="184"/>
      <c r="O1672" s="184"/>
      <c r="P1672" s="184"/>
      <c r="Q1672" s="184"/>
      <c r="R1672" s="184"/>
      <c r="S1672" s="352"/>
      <c r="T1672" s="352"/>
      <c r="U1672" s="184"/>
      <c r="V1672" s="8"/>
      <c r="W1672" s="8"/>
    </row>
    <row r="1673" spans="4:23">
      <c r="D1673" s="74"/>
      <c r="E1673" s="1"/>
      <c r="F1673" s="1"/>
      <c r="G1673" s="183"/>
      <c r="H1673" s="36"/>
      <c r="I1673" s="184"/>
      <c r="J1673" s="352"/>
      <c r="K1673" s="352"/>
      <c r="L1673" s="184"/>
      <c r="M1673" s="184"/>
      <c r="N1673" s="184"/>
      <c r="O1673" s="184"/>
      <c r="P1673" s="184"/>
      <c r="Q1673" s="184"/>
      <c r="R1673" s="184"/>
      <c r="S1673" s="352"/>
      <c r="T1673" s="352"/>
      <c r="U1673" s="184"/>
      <c r="V1673" s="8"/>
      <c r="W1673" s="8"/>
    </row>
    <row r="1674" spans="4:23">
      <c r="D1674" s="74"/>
      <c r="E1674" s="1"/>
      <c r="F1674" s="1"/>
      <c r="G1674" s="183"/>
      <c r="H1674" s="36"/>
      <c r="I1674" s="184"/>
      <c r="J1674" s="352"/>
      <c r="K1674" s="352"/>
      <c r="L1674" s="184"/>
      <c r="M1674" s="184"/>
      <c r="N1674" s="184"/>
      <c r="O1674" s="184"/>
      <c r="P1674" s="184"/>
      <c r="Q1674" s="184"/>
      <c r="R1674" s="184"/>
      <c r="S1674" s="352"/>
      <c r="T1674" s="352"/>
      <c r="U1674" s="184"/>
      <c r="V1674" s="8"/>
      <c r="W1674" s="8"/>
    </row>
    <row r="1675" spans="4:23">
      <c r="D1675" s="74"/>
      <c r="E1675" s="1"/>
      <c r="F1675" s="1"/>
      <c r="G1675" s="183"/>
      <c r="H1675" s="36"/>
      <c r="I1675" s="184"/>
      <c r="J1675" s="352"/>
      <c r="K1675" s="352"/>
      <c r="L1675" s="184"/>
      <c r="M1675" s="184"/>
      <c r="N1675" s="184"/>
      <c r="O1675" s="184"/>
      <c r="P1675" s="184"/>
      <c r="Q1675" s="184"/>
      <c r="R1675" s="184"/>
      <c r="S1675" s="352"/>
      <c r="T1675" s="352"/>
      <c r="U1675" s="184"/>
      <c r="V1675" s="8"/>
      <c r="W1675" s="8"/>
    </row>
    <row r="1676" spans="4:23">
      <c r="D1676" s="74"/>
      <c r="E1676" s="1"/>
      <c r="F1676" s="1"/>
      <c r="G1676" s="183"/>
      <c r="H1676" s="36"/>
      <c r="I1676" s="184"/>
      <c r="J1676" s="352"/>
      <c r="K1676" s="352"/>
      <c r="L1676" s="184"/>
      <c r="M1676" s="184"/>
      <c r="N1676" s="184"/>
      <c r="O1676" s="184"/>
      <c r="P1676" s="184"/>
      <c r="Q1676" s="184"/>
      <c r="R1676" s="184"/>
      <c r="S1676" s="352"/>
      <c r="T1676" s="352"/>
      <c r="U1676" s="184"/>
      <c r="V1676" s="8"/>
      <c r="W1676" s="8"/>
    </row>
    <row r="1677" spans="4:23">
      <c r="D1677" s="74"/>
      <c r="E1677" s="1"/>
      <c r="F1677" s="1"/>
      <c r="G1677" s="183"/>
      <c r="H1677" s="36"/>
      <c r="I1677" s="184"/>
      <c r="J1677" s="352"/>
      <c r="K1677" s="352"/>
      <c r="L1677" s="184"/>
      <c r="M1677" s="184"/>
      <c r="N1677" s="184"/>
      <c r="O1677" s="184"/>
      <c r="P1677" s="184"/>
      <c r="Q1677" s="184"/>
      <c r="R1677" s="184"/>
      <c r="S1677" s="352"/>
      <c r="T1677" s="352"/>
      <c r="U1677" s="184"/>
      <c r="V1677" s="8"/>
      <c r="W1677" s="8"/>
    </row>
    <row r="1678" spans="4:23">
      <c r="D1678" s="74"/>
      <c r="E1678" s="1"/>
      <c r="F1678" s="1"/>
      <c r="G1678" s="183"/>
      <c r="H1678" s="36"/>
      <c r="I1678" s="184"/>
      <c r="J1678" s="352"/>
      <c r="K1678" s="352"/>
      <c r="L1678" s="184"/>
      <c r="M1678" s="184"/>
      <c r="N1678" s="184"/>
      <c r="O1678" s="184"/>
      <c r="P1678" s="184"/>
      <c r="Q1678" s="184"/>
      <c r="R1678" s="184"/>
      <c r="S1678" s="352"/>
      <c r="T1678" s="352"/>
      <c r="U1678" s="184"/>
      <c r="V1678" s="8"/>
      <c r="W1678" s="8"/>
    </row>
    <row r="1679" spans="4:23">
      <c r="D1679" s="74"/>
      <c r="E1679" s="1"/>
      <c r="F1679" s="1"/>
      <c r="G1679" s="183"/>
      <c r="H1679" s="36"/>
      <c r="I1679" s="184"/>
      <c r="J1679" s="352"/>
      <c r="K1679" s="352"/>
      <c r="L1679" s="184"/>
      <c r="M1679" s="184"/>
      <c r="N1679" s="184"/>
      <c r="O1679" s="184"/>
      <c r="P1679" s="184"/>
      <c r="Q1679" s="184"/>
      <c r="R1679" s="184"/>
      <c r="S1679" s="352"/>
      <c r="T1679" s="352"/>
      <c r="U1679" s="184"/>
      <c r="V1679" s="8"/>
      <c r="W1679" s="8"/>
    </row>
    <row r="1680" spans="4:23">
      <c r="D1680" s="74"/>
      <c r="E1680" s="1"/>
      <c r="F1680" s="1"/>
      <c r="G1680" s="183"/>
      <c r="H1680" s="36"/>
      <c r="I1680" s="184"/>
      <c r="J1680" s="352"/>
      <c r="K1680" s="352"/>
      <c r="L1680" s="184"/>
      <c r="M1680" s="184"/>
      <c r="N1680" s="184"/>
      <c r="O1680" s="184"/>
      <c r="P1680" s="184"/>
      <c r="Q1680" s="184"/>
      <c r="R1680" s="184"/>
      <c r="S1680" s="352"/>
      <c r="T1680" s="352"/>
      <c r="U1680" s="184"/>
      <c r="V1680" s="8"/>
      <c r="W1680" s="8"/>
    </row>
    <row r="1681" spans="4:23">
      <c r="D1681" s="74"/>
      <c r="E1681" s="1"/>
      <c r="F1681" s="1"/>
      <c r="G1681" s="183"/>
      <c r="H1681" s="36"/>
      <c r="I1681" s="184"/>
      <c r="J1681" s="352"/>
      <c r="K1681" s="352"/>
      <c r="L1681" s="184"/>
      <c r="M1681" s="184"/>
      <c r="N1681" s="184"/>
      <c r="O1681" s="184"/>
      <c r="P1681" s="184"/>
      <c r="Q1681" s="184"/>
      <c r="R1681" s="184"/>
      <c r="S1681" s="352"/>
      <c r="T1681" s="352"/>
      <c r="U1681" s="184"/>
      <c r="V1681" s="8"/>
      <c r="W1681" s="8"/>
    </row>
    <row r="1682" spans="4:23">
      <c r="D1682" s="74"/>
      <c r="E1682" s="1"/>
      <c r="F1682" s="1"/>
      <c r="G1682" s="183"/>
      <c r="H1682" s="36"/>
      <c r="I1682" s="184"/>
      <c r="J1682" s="352"/>
      <c r="K1682" s="352"/>
      <c r="L1682" s="184"/>
      <c r="M1682" s="184"/>
      <c r="N1682" s="184"/>
      <c r="O1682" s="184"/>
      <c r="P1682" s="184"/>
      <c r="Q1682" s="184"/>
      <c r="R1682" s="184"/>
      <c r="S1682" s="352"/>
      <c r="T1682" s="352"/>
      <c r="U1682" s="184"/>
      <c r="V1682" s="8"/>
      <c r="W1682" s="8"/>
    </row>
    <row r="1683" spans="4:23">
      <c r="D1683" s="74"/>
      <c r="E1683" s="1"/>
      <c r="F1683" s="1"/>
      <c r="G1683" s="183"/>
      <c r="H1683" s="36"/>
      <c r="I1683" s="184"/>
      <c r="J1683" s="352"/>
      <c r="K1683" s="352"/>
      <c r="L1683" s="184"/>
      <c r="M1683" s="184"/>
      <c r="N1683" s="184"/>
      <c r="O1683" s="184"/>
      <c r="P1683" s="184"/>
      <c r="Q1683" s="184"/>
      <c r="R1683" s="184"/>
      <c r="S1683" s="352"/>
      <c r="T1683" s="352"/>
      <c r="U1683" s="184"/>
      <c r="V1683" s="8"/>
      <c r="W1683" s="8"/>
    </row>
    <row r="1684" spans="4:23">
      <c r="D1684" s="74"/>
      <c r="E1684" s="1"/>
      <c r="F1684" s="1"/>
      <c r="G1684" s="183"/>
      <c r="H1684" s="36"/>
      <c r="I1684" s="184"/>
      <c r="J1684" s="352"/>
      <c r="K1684" s="352"/>
      <c r="L1684" s="184"/>
      <c r="M1684" s="184"/>
      <c r="N1684" s="184"/>
      <c r="O1684" s="184"/>
      <c r="P1684" s="184"/>
      <c r="Q1684" s="184"/>
      <c r="R1684" s="184"/>
      <c r="S1684" s="352"/>
      <c r="T1684" s="352"/>
      <c r="U1684" s="184"/>
      <c r="V1684" s="8"/>
      <c r="W1684" s="8"/>
    </row>
    <row r="1685" spans="4:23">
      <c r="D1685" s="74"/>
      <c r="E1685" s="1"/>
      <c r="F1685" s="1"/>
      <c r="G1685" s="183"/>
      <c r="H1685" s="36"/>
      <c r="I1685" s="184"/>
      <c r="J1685" s="352"/>
      <c r="K1685" s="352"/>
      <c r="L1685" s="184"/>
      <c r="M1685" s="184"/>
      <c r="N1685" s="184"/>
      <c r="O1685" s="184"/>
      <c r="P1685" s="184"/>
      <c r="Q1685" s="184"/>
      <c r="R1685" s="184"/>
      <c r="S1685" s="352"/>
      <c r="T1685" s="352"/>
      <c r="U1685" s="184"/>
      <c r="V1685" s="8"/>
      <c r="W1685" s="8"/>
    </row>
    <row r="1686" spans="4:23">
      <c r="D1686" s="74"/>
      <c r="E1686" s="1"/>
      <c r="F1686" s="1"/>
      <c r="G1686" s="183"/>
      <c r="H1686" s="36"/>
      <c r="I1686" s="184"/>
      <c r="J1686" s="352"/>
      <c r="K1686" s="352"/>
      <c r="L1686" s="184"/>
      <c r="M1686" s="184"/>
      <c r="N1686" s="184"/>
      <c r="O1686" s="184"/>
      <c r="P1686" s="184"/>
      <c r="Q1686" s="184"/>
      <c r="R1686" s="184"/>
      <c r="S1686" s="352"/>
      <c r="T1686" s="352"/>
      <c r="U1686" s="184"/>
      <c r="V1686" s="8"/>
      <c r="W1686" s="8"/>
    </row>
    <row r="1687" spans="4:23">
      <c r="D1687" s="74"/>
      <c r="E1687" s="1"/>
      <c r="F1687" s="1"/>
      <c r="G1687" s="183"/>
      <c r="H1687" s="36"/>
      <c r="I1687" s="184"/>
      <c r="J1687" s="352"/>
      <c r="K1687" s="352"/>
      <c r="L1687" s="184"/>
      <c r="M1687" s="184"/>
      <c r="N1687" s="184"/>
      <c r="O1687" s="184"/>
      <c r="P1687" s="184"/>
      <c r="Q1687" s="184"/>
      <c r="R1687" s="184"/>
      <c r="S1687" s="352"/>
      <c r="T1687" s="352"/>
      <c r="U1687" s="184"/>
      <c r="V1687" s="8"/>
      <c r="W1687" s="8"/>
    </row>
    <row r="1688" spans="4:23">
      <c r="D1688" s="74"/>
      <c r="E1688" s="1"/>
      <c r="F1688" s="1"/>
      <c r="G1688" s="183"/>
      <c r="H1688" s="36"/>
      <c r="I1688" s="184"/>
      <c r="J1688" s="352"/>
      <c r="K1688" s="352"/>
      <c r="L1688" s="184"/>
      <c r="M1688" s="184"/>
      <c r="N1688" s="184"/>
      <c r="O1688" s="184"/>
      <c r="P1688" s="184"/>
      <c r="Q1688" s="184"/>
      <c r="R1688" s="184"/>
      <c r="S1688" s="352"/>
      <c r="T1688" s="352"/>
      <c r="U1688" s="184"/>
      <c r="V1688" s="8"/>
      <c r="W1688" s="8"/>
    </row>
    <row r="1689" spans="4:23">
      <c r="D1689" s="74"/>
      <c r="E1689" s="1"/>
      <c r="F1689" s="1"/>
      <c r="G1689" s="183"/>
      <c r="H1689" s="36"/>
      <c r="I1689" s="184"/>
      <c r="J1689" s="352"/>
      <c r="K1689" s="352"/>
      <c r="L1689" s="184"/>
      <c r="M1689" s="184"/>
      <c r="N1689" s="184"/>
      <c r="O1689" s="184"/>
      <c r="P1689" s="184"/>
      <c r="Q1689" s="184"/>
      <c r="R1689" s="184"/>
      <c r="S1689" s="352"/>
      <c r="T1689" s="352"/>
      <c r="U1689" s="184"/>
      <c r="V1689" s="8"/>
      <c r="W1689" s="8"/>
    </row>
    <row r="1690" spans="4:23">
      <c r="D1690" s="74"/>
      <c r="E1690" s="1"/>
      <c r="F1690" s="1"/>
      <c r="G1690" s="183"/>
      <c r="H1690" s="36"/>
      <c r="I1690" s="184"/>
      <c r="J1690" s="352"/>
      <c r="K1690" s="352"/>
      <c r="L1690" s="184"/>
      <c r="M1690" s="184"/>
      <c r="N1690" s="184"/>
      <c r="O1690" s="184"/>
      <c r="P1690" s="184"/>
      <c r="Q1690" s="184"/>
      <c r="R1690" s="184"/>
      <c r="S1690" s="352"/>
      <c r="T1690" s="352"/>
      <c r="U1690" s="184"/>
      <c r="V1690" s="8"/>
      <c r="W1690" s="8"/>
    </row>
    <row r="1691" spans="4:23">
      <c r="D1691" s="74"/>
      <c r="E1691" s="1"/>
      <c r="F1691" s="1"/>
      <c r="G1691" s="183"/>
      <c r="H1691" s="36"/>
      <c r="I1691" s="184"/>
      <c r="J1691" s="352"/>
      <c r="K1691" s="352"/>
      <c r="L1691" s="184"/>
      <c r="M1691" s="184"/>
      <c r="N1691" s="184"/>
      <c r="O1691" s="184"/>
      <c r="P1691" s="184"/>
      <c r="Q1691" s="184"/>
      <c r="R1691" s="184"/>
      <c r="S1691" s="352"/>
      <c r="T1691" s="352"/>
      <c r="U1691" s="184"/>
      <c r="V1691" s="8"/>
      <c r="W1691" s="8"/>
    </row>
    <row r="1692" spans="4:23">
      <c r="D1692" s="74"/>
      <c r="E1692" s="1"/>
      <c r="F1692" s="1"/>
      <c r="G1692" s="183"/>
      <c r="H1692" s="36"/>
      <c r="I1692" s="184"/>
      <c r="J1692" s="352"/>
      <c r="K1692" s="352"/>
      <c r="L1692" s="184"/>
      <c r="M1692" s="184"/>
      <c r="N1692" s="184"/>
      <c r="O1692" s="184"/>
      <c r="P1692" s="184"/>
      <c r="Q1692" s="184"/>
      <c r="R1692" s="184"/>
      <c r="S1692" s="352"/>
      <c r="T1692" s="352"/>
      <c r="U1692" s="184"/>
      <c r="V1692" s="8"/>
      <c r="W1692" s="8"/>
    </row>
    <row r="1693" spans="4:23">
      <c r="D1693" s="74"/>
      <c r="E1693" s="1"/>
      <c r="F1693" s="1"/>
      <c r="G1693" s="183"/>
      <c r="H1693" s="36"/>
      <c r="I1693" s="184"/>
      <c r="J1693" s="352"/>
      <c r="K1693" s="352"/>
      <c r="L1693" s="184"/>
      <c r="M1693" s="184"/>
      <c r="N1693" s="184"/>
      <c r="O1693" s="184"/>
      <c r="P1693" s="184"/>
      <c r="Q1693" s="184"/>
      <c r="R1693" s="184"/>
      <c r="S1693" s="352"/>
      <c r="T1693" s="352"/>
      <c r="U1693" s="184"/>
      <c r="V1693" s="8"/>
      <c r="W1693" s="8"/>
    </row>
    <row r="1694" spans="4:23">
      <c r="D1694" s="74"/>
      <c r="E1694" s="1"/>
      <c r="F1694" s="1"/>
      <c r="G1694" s="183"/>
      <c r="H1694" s="36"/>
      <c r="I1694" s="184"/>
      <c r="J1694" s="352"/>
      <c r="K1694" s="352"/>
      <c r="L1694" s="184"/>
      <c r="M1694" s="184"/>
      <c r="N1694" s="184"/>
      <c r="O1694" s="184"/>
      <c r="P1694" s="184"/>
      <c r="Q1694" s="184"/>
      <c r="R1694" s="184"/>
      <c r="S1694" s="352"/>
      <c r="T1694" s="352"/>
      <c r="U1694" s="184"/>
      <c r="V1694" s="8"/>
      <c r="W1694" s="8"/>
    </row>
    <row r="1695" spans="4:23">
      <c r="D1695" s="74"/>
      <c r="E1695" s="1"/>
      <c r="F1695" s="1"/>
      <c r="G1695" s="183"/>
      <c r="H1695" s="36"/>
      <c r="I1695" s="184"/>
      <c r="J1695" s="352"/>
      <c r="K1695" s="352"/>
      <c r="L1695" s="184"/>
      <c r="M1695" s="184"/>
      <c r="N1695" s="184"/>
      <c r="O1695" s="184"/>
      <c r="P1695" s="184"/>
      <c r="Q1695" s="184"/>
      <c r="R1695" s="184"/>
      <c r="S1695" s="352"/>
      <c r="T1695" s="352"/>
      <c r="U1695" s="184"/>
      <c r="V1695" s="8"/>
      <c r="W1695" s="8"/>
    </row>
    <row r="1696" spans="4:23">
      <c r="D1696" s="74"/>
      <c r="E1696" s="1"/>
      <c r="F1696" s="1"/>
      <c r="G1696" s="183"/>
      <c r="H1696" s="36"/>
      <c r="I1696" s="184"/>
      <c r="J1696" s="352"/>
      <c r="K1696" s="352"/>
      <c r="L1696" s="184"/>
      <c r="M1696" s="184"/>
      <c r="N1696" s="184"/>
      <c r="O1696" s="184"/>
      <c r="P1696" s="184"/>
      <c r="Q1696" s="184"/>
      <c r="R1696" s="184"/>
      <c r="S1696" s="352"/>
      <c r="T1696" s="352"/>
      <c r="U1696" s="184"/>
      <c r="V1696" s="8"/>
      <c r="W1696" s="8"/>
    </row>
    <row r="1697" spans="4:23">
      <c r="D1697" s="74"/>
      <c r="E1697" s="1"/>
      <c r="F1697" s="1"/>
      <c r="G1697" s="183"/>
      <c r="H1697" s="36"/>
      <c r="I1697" s="184"/>
      <c r="J1697" s="352"/>
      <c r="K1697" s="352"/>
      <c r="L1697" s="184"/>
      <c r="M1697" s="184"/>
      <c r="N1697" s="184"/>
      <c r="O1697" s="184"/>
      <c r="P1697" s="184"/>
      <c r="Q1697" s="184"/>
      <c r="R1697" s="184"/>
      <c r="S1697" s="352"/>
      <c r="T1697" s="352"/>
      <c r="U1697" s="184"/>
      <c r="V1697" s="8"/>
      <c r="W1697" s="8"/>
    </row>
    <row r="1698" spans="4:23">
      <c r="D1698" s="74"/>
      <c r="E1698" s="1"/>
      <c r="F1698" s="1"/>
      <c r="G1698" s="183"/>
      <c r="H1698" s="36"/>
      <c r="I1698" s="184"/>
      <c r="J1698" s="352"/>
      <c r="K1698" s="352"/>
      <c r="L1698" s="184"/>
      <c r="M1698" s="184"/>
      <c r="N1698" s="184"/>
      <c r="O1698" s="184"/>
      <c r="P1698" s="184"/>
      <c r="Q1698" s="184"/>
      <c r="R1698" s="184"/>
      <c r="S1698" s="352"/>
      <c r="T1698" s="352"/>
      <c r="U1698" s="184"/>
      <c r="V1698" s="8"/>
      <c r="W1698" s="8"/>
    </row>
    <row r="1699" spans="4:23">
      <c r="D1699" s="74"/>
      <c r="E1699" s="1"/>
      <c r="F1699" s="1"/>
      <c r="G1699" s="183"/>
      <c r="H1699" s="36"/>
      <c r="I1699" s="184"/>
      <c r="J1699" s="352"/>
      <c r="K1699" s="352"/>
      <c r="L1699" s="184"/>
      <c r="M1699" s="184"/>
      <c r="N1699" s="184"/>
      <c r="O1699" s="184"/>
      <c r="P1699" s="184"/>
      <c r="Q1699" s="184"/>
      <c r="R1699" s="184"/>
      <c r="S1699" s="352"/>
      <c r="T1699" s="352"/>
      <c r="U1699" s="184"/>
      <c r="V1699" s="8"/>
      <c r="W1699" s="8"/>
    </row>
    <row r="1700" spans="4:23">
      <c r="D1700" s="74"/>
      <c r="E1700" s="1"/>
      <c r="F1700" s="1"/>
      <c r="G1700" s="183"/>
      <c r="H1700" s="36"/>
      <c r="I1700" s="184"/>
      <c r="J1700" s="352"/>
      <c r="K1700" s="352"/>
      <c r="L1700" s="184"/>
      <c r="M1700" s="184"/>
      <c r="N1700" s="184"/>
      <c r="O1700" s="184"/>
      <c r="P1700" s="184"/>
      <c r="Q1700" s="184"/>
      <c r="R1700" s="184"/>
      <c r="S1700" s="352"/>
      <c r="T1700" s="352"/>
      <c r="U1700" s="184"/>
      <c r="V1700" s="8"/>
      <c r="W1700" s="8"/>
    </row>
    <row r="1701" spans="4:23">
      <c r="D1701" s="74"/>
      <c r="E1701" s="1"/>
      <c r="F1701" s="1"/>
      <c r="G1701" s="183"/>
      <c r="H1701" s="36"/>
      <c r="I1701" s="184"/>
      <c r="J1701" s="352"/>
      <c r="K1701" s="352"/>
      <c r="L1701" s="184"/>
      <c r="M1701" s="184"/>
      <c r="N1701" s="184"/>
      <c r="O1701" s="184"/>
      <c r="P1701" s="184"/>
      <c r="Q1701" s="184"/>
      <c r="R1701" s="184"/>
      <c r="S1701" s="352"/>
      <c r="T1701" s="352"/>
      <c r="U1701" s="184"/>
      <c r="V1701" s="8"/>
      <c r="W1701" s="8"/>
    </row>
    <row r="1702" spans="4:23">
      <c r="D1702" s="74"/>
      <c r="E1702" s="1"/>
      <c r="F1702" s="1"/>
      <c r="G1702" s="183"/>
      <c r="H1702" s="36"/>
      <c r="I1702" s="184"/>
      <c r="J1702" s="352"/>
      <c r="K1702" s="352"/>
      <c r="L1702" s="184"/>
      <c r="M1702" s="184"/>
      <c r="N1702" s="184"/>
      <c r="O1702" s="184"/>
      <c r="P1702" s="184"/>
      <c r="Q1702" s="184"/>
      <c r="R1702" s="184"/>
      <c r="S1702" s="352"/>
      <c r="T1702" s="352"/>
      <c r="U1702" s="184"/>
      <c r="V1702" s="8"/>
      <c r="W1702" s="8"/>
    </row>
    <row r="1703" spans="4:23">
      <c r="D1703" s="74"/>
      <c r="E1703" s="1"/>
      <c r="F1703" s="1"/>
      <c r="G1703" s="183"/>
      <c r="H1703" s="36"/>
      <c r="I1703" s="184"/>
      <c r="J1703" s="352"/>
      <c r="K1703" s="352"/>
      <c r="L1703" s="184"/>
      <c r="M1703" s="184"/>
      <c r="N1703" s="184"/>
      <c r="O1703" s="184"/>
      <c r="P1703" s="184"/>
      <c r="Q1703" s="184"/>
      <c r="R1703" s="184"/>
      <c r="S1703" s="352"/>
      <c r="T1703" s="352"/>
      <c r="U1703" s="184"/>
      <c r="V1703" s="8"/>
      <c r="W1703" s="8"/>
    </row>
    <row r="1704" spans="4:23">
      <c r="D1704" s="74"/>
      <c r="E1704" s="1"/>
      <c r="F1704" s="1"/>
      <c r="G1704" s="183"/>
      <c r="H1704" s="36"/>
      <c r="I1704" s="184"/>
      <c r="J1704" s="352"/>
      <c r="K1704" s="352"/>
      <c r="L1704" s="184"/>
      <c r="M1704" s="184"/>
      <c r="N1704" s="184"/>
      <c r="O1704" s="184"/>
      <c r="P1704" s="184"/>
      <c r="Q1704" s="184"/>
      <c r="R1704" s="184"/>
      <c r="S1704" s="352"/>
      <c r="T1704" s="352"/>
      <c r="U1704" s="184"/>
      <c r="V1704" s="8"/>
      <c r="W1704" s="8"/>
    </row>
    <row r="1705" spans="4:23">
      <c r="D1705" s="74"/>
      <c r="E1705" s="1"/>
      <c r="F1705" s="1"/>
      <c r="G1705" s="183"/>
      <c r="H1705" s="36"/>
      <c r="I1705" s="184"/>
      <c r="J1705" s="352"/>
      <c r="K1705" s="352"/>
      <c r="L1705" s="184"/>
      <c r="M1705" s="184"/>
      <c r="N1705" s="184"/>
      <c r="O1705" s="184"/>
      <c r="P1705" s="184"/>
      <c r="Q1705" s="184"/>
      <c r="R1705" s="184"/>
      <c r="S1705" s="352"/>
      <c r="T1705" s="352"/>
      <c r="U1705" s="184"/>
      <c r="V1705" s="8"/>
      <c r="W1705" s="8"/>
    </row>
    <row r="1706" spans="4:23">
      <c r="D1706" s="74"/>
      <c r="E1706" s="1"/>
      <c r="F1706" s="1"/>
      <c r="G1706" s="183"/>
      <c r="H1706" s="36"/>
      <c r="I1706" s="184"/>
      <c r="J1706" s="352"/>
      <c r="K1706" s="352"/>
      <c r="L1706" s="184"/>
      <c r="M1706" s="184"/>
      <c r="N1706" s="184"/>
      <c r="O1706" s="184"/>
      <c r="P1706" s="184"/>
      <c r="Q1706" s="184"/>
      <c r="R1706" s="184"/>
      <c r="S1706" s="352"/>
      <c r="T1706" s="352"/>
      <c r="U1706" s="184"/>
      <c r="V1706" s="8"/>
      <c r="W1706" s="8"/>
    </row>
    <row r="1707" spans="4:23">
      <c r="D1707" s="74"/>
      <c r="E1707" s="1"/>
      <c r="F1707" s="1"/>
      <c r="G1707" s="183"/>
      <c r="H1707" s="36"/>
      <c r="I1707" s="184"/>
      <c r="J1707" s="352"/>
      <c r="K1707" s="352"/>
      <c r="L1707" s="184"/>
      <c r="M1707" s="184"/>
      <c r="N1707" s="184"/>
      <c r="O1707" s="184"/>
      <c r="P1707" s="184"/>
      <c r="Q1707" s="184"/>
      <c r="R1707" s="184"/>
      <c r="S1707" s="352"/>
      <c r="T1707" s="352"/>
      <c r="U1707" s="184"/>
      <c r="V1707" s="8"/>
      <c r="W1707" s="8"/>
    </row>
    <row r="1708" spans="4:23">
      <c r="D1708" s="74"/>
      <c r="E1708" s="1"/>
      <c r="F1708" s="1"/>
      <c r="G1708" s="183"/>
      <c r="H1708" s="36"/>
      <c r="I1708" s="184"/>
      <c r="J1708" s="352"/>
      <c r="K1708" s="352"/>
      <c r="L1708" s="184"/>
      <c r="M1708" s="184"/>
      <c r="N1708" s="184"/>
      <c r="O1708" s="184"/>
      <c r="P1708" s="184"/>
      <c r="Q1708" s="184"/>
      <c r="R1708" s="184"/>
      <c r="S1708" s="352"/>
      <c r="T1708" s="352"/>
      <c r="U1708" s="184"/>
      <c r="V1708" s="8"/>
      <c r="W1708" s="8"/>
    </row>
    <row r="1709" spans="4:23">
      <c r="D1709" s="74"/>
      <c r="E1709" s="1"/>
      <c r="F1709" s="1"/>
      <c r="G1709" s="183"/>
      <c r="H1709" s="36"/>
      <c r="I1709" s="184"/>
      <c r="J1709" s="352"/>
      <c r="K1709" s="352"/>
      <c r="L1709" s="184"/>
      <c r="M1709" s="184"/>
      <c r="N1709" s="184"/>
      <c r="O1709" s="184"/>
      <c r="P1709" s="184"/>
      <c r="Q1709" s="184"/>
      <c r="R1709" s="184"/>
      <c r="S1709" s="352"/>
      <c r="T1709" s="352"/>
      <c r="U1709" s="184"/>
      <c r="V1709" s="8"/>
      <c r="W1709" s="8"/>
    </row>
    <row r="1710" spans="4:23">
      <c r="D1710" s="74"/>
      <c r="E1710" s="1"/>
      <c r="F1710" s="1"/>
      <c r="G1710" s="183"/>
      <c r="H1710" s="36"/>
      <c r="I1710" s="184"/>
      <c r="J1710" s="352"/>
      <c r="K1710" s="352"/>
      <c r="L1710" s="184"/>
      <c r="M1710" s="184"/>
      <c r="N1710" s="184"/>
      <c r="O1710" s="184"/>
      <c r="P1710" s="184"/>
      <c r="Q1710" s="184"/>
      <c r="R1710" s="184"/>
      <c r="S1710" s="352"/>
      <c r="T1710" s="352"/>
      <c r="U1710" s="184"/>
      <c r="V1710" s="8"/>
      <c r="W1710" s="8"/>
    </row>
    <row r="1711" spans="4:23">
      <c r="D1711" s="74"/>
      <c r="E1711" s="1"/>
      <c r="F1711" s="1"/>
      <c r="G1711" s="183"/>
      <c r="H1711" s="36"/>
      <c r="I1711" s="184"/>
      <c r="J1711" s="352"/>
      <c r="K1711" s="352"/>
      <c r="L1711" s="184"/>
      <c r="M1711" s="184"/>
      <c r="N1711" s="184"/>
      <c r="O1711" s="184"/>
      <c r="P1711" s="184"/>
      <c r="Q1711" s="184"/>
      <c r="R1711" s="184"/>
      <c r="S1711" s="352"/>
      <c r="T1711" s="352"/>
      <c r="U1711" s="184"/>
      <c r="V1711" s="8"/>
      <c r="W1711" s="8"/>
    </row>
    <row r="1712" spans="4:23">
      <c r="D1712" s="74"/>
      <c r="E1712" s="1"/>
      <c r="F1712" s="1"/>
      <c r="G1712" s="183"/>
      <c r="H1712" s="36"/>
      <c r="I1712" s="184"/>
      <c r="J1712" s="352"/>
      <c r="K1712" s="352"/>
      <c r="L1712" s="184"/>
      <c r="M1712" s="184"/>
      <c r="N1712" s="184"/>
      <c r="O1712" s="184"/>
      <c r="P1712" s="184"/>
      <c r="Q1712" s="184"/>
      <c r="R1712" s="184"/>
      <c r="S1712" s="352"/>
      <c r="T1712" s="352"/>
      <c r="U1712" s="184"/>
      <c r="V1712" s="8"/>
      <c r="W1712" s="8"/>
    </row>
    <row r="1713" spans="4:23">
      <c r="D1713" s="74"/>
      <c r="E1713" s="1"/>
      <c r="F1713" s="1"/>
      <c r="G1713" s="183"/>
      <c r="H1713" s="36"/>
      <c r="I1713" s="184"/>
      <c r="J1713" s="352"/>
      <c r="K1713" s="352"/>
      <c r="L1713" s="184"/>
      <c r="M1713" s="184"/>
      <c r="N1713" s="184"/>
      <c r="O1713" s="184"/>
      <c r="P1713" s="184"/>
      <c r="Q1713" s="184"/>
      <c r="R1713" s="184"/>
      <c r="S1713" s="352"/>
      <c r="T1713" s="352"/>
      <c r="U1713" s="184"/>
      <c r="V1713" s="8"/>
      <c r="W1713" s="8"/>
    </row>
    <row r="1714" spans="4:23">
      <c r="D1714" s="74"/>
      <c r="E1714" s="1"/>
      <c r="F1714" s="1"/>
      <c r="G1714" s="183"/>
      <c r="H1714" s="36"/>
      <c r="I1714" s="184"/>
      <c r="J1714" s="352"/>
      <c r="K1714" s="352"/>
      <c r="L1714" s="184"/>
      <c r="M1714" s="184"/>
      <c r="N1714" s="184"/>
      <c r="O1714" s="184"/>
      <c r="P1714" s="184"/>
      <c r="Q1714" s="184"/>
      <c r="R1714" s="184"/>
      <c r="S1714" s="352"/>
      <c r="T1714" s="352"/>
      <c r="U1714" s="184"/>
      <c r="V1714" s="8"/>
      <c r="W1714" s="8"/>
    </row>
    <row r="1715" spans="4:23">
      <c r="D1715" s="74"/>
      <c r="E1715" s="1"/>
      <c r="F1715" s="1"/>
      <c r="G1715" s="183"/>
      <c r="H1715" s="36"/>
      <c r="I1715" s="184"/>
      <c r="J1715" s="352"/>
      <c r="K1715" s="352"/>
      <c r="L1715" s="184"/>
      <c r="M1715" s="184"/>
      <c r="N1715" s="184"/>
      <c r="O1715" s="184"/>
      <c r="P1715" s="184"/>
      <c r="Q1715" s="184"/>
      <c r="R1715" s="184"/>
      <c r="S1715" s="352"/>
      <c r="T1715" s="352"/>
      <c r="U1715" s="184"/>
      <c r="V1715" s="8"/>
      <c r="W1715" s="8"/>
    </row>
    <row r="1716" spans="4:23">
      <c r="D1716" s="74"/>
      <c r="E1716" s="1"/>
      <c r="F1716" s="1"/>
      <c r="G1716" s="183"/>
      <c r="H1716" s="36"/>
      <c r="I1716" s="184"/>
      <c r="J1716" s="352"/>
      <c r="K1716" s="352"/>
      <c r="L1716" s="184"/>
      <c r="M1716" s="184"/>
      <c r="N1716" s="184"/>
      <c r="O1716" s="184"/>
      <c r="P1716" s="184"/>
      <c r="Q1716" s="184"/>
      <c r="R1716" s="184"/>
      <c r="S1716" s="352"/>
      <c r="T1716" s="352"/>
      <c r="U1716" s="184"/>
      <c r="V1716" s="8"/>
      <c r="W1716" s="8"/>
    </row>
    <row r="1717" spans="4:23">
      <c r="D1717" s="74"/>
      <c r="E1717" s="1"/>
      <c r="F1717" s="1"/>
      <c r="G1717" s="183"/>
      <c r="H1717" s="36"/>
      <c r="I1717" s="184"/>
      <c r="J1717" s="352"/>
      <c r="K1717" s="352"/>
      <c r="L1717" s="184"/>
      <c r="M1717" s="184"/>
      <c r="N1717" s="184"/>
      <c r="O1717" s="184"/>
      <c r="P1717" s="184"/>
      <c r="Q1717" s="184"/>
      <c r="R1717" s="184"/>
      <c r="S1717" s="352"/>
      <c r="T1717" s="352"/>
      <c r="U1717" s="184"/>
      <c r="V1717" s="8"/>
      <c r="W1717" s="8"/>
    </row>
    <row r="1718" spans="4:23">
      <c r="D1718" s="74"/>
      <c r="E1718" s="1"/>
      <c r="F1718" s="1"/>
      <c r="G1718" s="183"/>
      <c r="H1718" s="36"/>
      <c r="I1718" s="184"/>
      <c r="J1718" s="352"/>
      <c r="K1718" s="352"/>
      <c r="L1718" s="184"/>
      <c r="M1718" s="184"/>
      <c r="N1718" s="184"/>
      <c r="O1718" s="184"/>
      <c r="P1718" s="184"/>
      <c r="Q1718" s="184"/>
      <c r="R1718" s="184"/>
      <c r="S1718" s="352"/>
      <c r="T1718" s="352"/>
      <c r="U1718" s="184"/>
      <c r="V1718" s="8"/>
      <c r="W1718" s="8"/>
    </row>
    <row r="1719" spans="4:23">
      <c r="D1719" s="74"/>
      <c r="E1719" s="1"/>
      <c r="F1719" s="1"/>
      <c r="G1719" s="183"/>
      <c r="H1719" s="36"/>
      <c r="I1719" s="184"/>
      <c r="J1719" s="352"/>
      <c r="K1719" s="352"/>
      <c r="L1719" s="184"/>
      <c r="M1719" s="184"/>
      <c r="N1719" s="184"/>
      <c r="O1719" s="184"/>
      <c r="P1719" s="184"/>
      <c r="Q1719" s="184"/>
      <c r="R1719" s="184"/>
      <c r="S1719" s="352"/>
      <c r="T1719" s="352"/>
      <c r="U1719" s="184"/>
      <c r="V1719" s="8"/>
      <c r="W1719" s="8"/>
    </row>
    <row r="1720" spans="4:23">
      <c r="D1720" s="74"/>
      <c r="E1720" s="1"/>
      <c r="F1720" s="1"/>
      <c r="G1720" s="183"/>
      <c r="H1720" s="36"/>
      <c r="I1720" s="184"/>
      <c r="J1720" s="352"/>
      <c r="K1720" s="352"/>
      <c r="L1720" s="184"/>
      <c r="M1720" s="184"/>
      <c r="N1720" s="184"/>
      <c r="O1720" s="184"/>
      <c r="P1720" s="184"/>
      <c r="Q1720" s="184"/>
      <c r="R1720" s="184"/>
      <c r="S1720" s="352"/>
      <c r="T1720" s="352"/>
      <c r="U1720" s="184"/>
      <c r="V1720" s="8"/>
      <c r="W1720" s="8"/>
    </row>
    <row r="1721" spans="4:23">
      <c r="D1721" s="74"/>
      <c r="E1721" s="1"/>
      <c r="F1721" s="1"/>
      <c r="G1721" s="183"/>
      <c r="H1721" s="36"/>
      <c r="I1721" s="184"/>
      <c r="J1721" s="352"/>
      <c r="K1721" s="352"/>
      <c r="L1721" s="184"/>
      <c r="M1721" s="184"/>
      <c r="N1721" s="184"/>
      <c r="O1721" s="184"/>
      <c r="P1721" s="184"/>
      <c r="Q1721" s="184"/>
      <c r="R1721" s="184"/>
      <c r="S1721" s="352"/>
      <c r="T1721" s="352"/>
      <c r="U1721" s="184"/>
      <c r="V1721" s="8"/>
      <c r="W1721" s="8"/>
    </row>
    <row r="1722" spans="4:23">
      <c r="D1722" s="74"/>
      <c r="E1722" s="1"/>
      <c r="F1722" s="1"/>
      <c r="G1722" s="183"/>
      <c r="H1722" s="36"/>
      <c r="I1722" s="184"/>
      <c r="J1722" s="352"/>
      <c r="K1722" s="352"/>
      <c r="L1722" s="184"/>
      <c r="M1722" s="184"/>
      <c r="N1722" s="184"/>
      <c r="O1722" s="184"/>
      <c r="P1722" s="184"/>
      <c r="Q1722" s="184"/>
      <c r="R1722" s="184"/>
      <c r="S1722" s="352"/>
      <c r="T1722" s="352"/>
      <c r="U1722" s="184"/>
      <c r="V1722" s="8"/>
      <c r="W1722" s="8"/>
    </row>
    <row r="1723" spans="4:23">
      <c r="D1723" s="74"/>
      <c r="E1723" s="1"/>
      <c r="F1723" s="1"/>
      <c r="G1723" s="183"/>
      <c r="H1723" s="36"/>
      <c r="I1723" s="184"/>
      <c r="J1723" s="352"/>
      <c r="K1723" s="352"/>
      <c r="L1723" s="184"/>
      <c r="M1723" s="184"/>
      <c r="N1723" s="184"/>
      <c r="O1723" s="184"/>
      <c r="P1723" s="184"/>
      <c r="Q1723" s="184"/>
      <c r="R1723" s="184"/>
      <c r="S1723" s="352"/>
      <c r="T1723" s="352"/>
      <c r="U1723" s="184"/>
      <c r="V1723" s="8"/>
      <c r="W1723" s="8"/>
    </row>
    <row r="1724" spans="4:23">
      <c r="D1724" s="74"/>
      <c r="E1724" s="1"/>
      <c r="F1724" s="1"/>
      <c r="G1724" s="183"/>
      <c r="H1724" s="36"/>
      <c r="I1724" s="184"/>
      <c r="J1724" s="352"/>
      <c r="K1724" s="352"/>
      <c r="L1724" s="184"/>
      <c r="M1724" s="184"/>
      <c r="N1724" s="184"/>
      <c r="O1724" s="184"/>
      <c r="P1724" s="184"/>
      <c r="Q1724" s="184"/>
      <c r="R1724" s="184"/>
      <c r="S1724" s="352"/>
      <c r="T1724" s="352"/>
      <c r="U1724" s="184"/>
      <c r="V1724" s="8"/>
      <c r="W1724" s="8"/>
    </row>
    <row r="1725" spans="4:23">
      <c r="D1725" s="74"/>
      <c r="E1725" s="1"/>
      <c r="F1725" s="1"/>
      <c r="G1725" s="183"/>
      <c r="H1725" s="36"/>
      <c r="I1725" s="184"/>
      <c r="J1725" s="352"/>
      <c r="K1725" s="352"/>
      <c r="L1725" s="184"/>
      <c r="M1725" s="184"/>
      <c r="N1725" s="184"/>
      <c r="O1725" s="184"/>
      <c r="P1725" s="184"/>
      <c r="Q1725" s="184"/>
      <c r="R1725" s="184"/>
      <c r="S1725" s="352"/>
      <c r="T1725" s="352"/>
      <c r="U1725" s="184"/>
      <c r="V1725" s="8"/>
      <c r="W1725" s="8"/>
    </row>
    <row r="1726" spans="4:23">
      <c r="D1726" s="74"/>
      <c r="E1726" s="1"/>
      <c r="F1726" s="1"/>
      <c r="G1726" s="183"/>
      <c r="H1726" s="36"/>
      <c r="I1726" s="184"/>
      <c r="J1726" s="352"/>
      <c r="K1726" s="352"/>
      <c r="L1726" s="184"/>
      <c r="M1726" s="184"/>
      <c r="N1726" s="184"/>
      <c r="O1726" s="184"/>
      <c r="P1726" s="184"/>
      <c r="Q1726" s="184"/>
      <c r="R1726" s="184"/>
      <c r="S1726" s="352"/>
      <c r="T1726" s="352"/>
      <c r="U1726" s="184"/>
      <c r="V1726" s="8"/>
      <c r="W1726" s="8"/>
    </row>
    <row r="1727" spans="4:23">
      <c r="D1727" s="74"/>
      <c r="E1727" s="1"/>
      <c r="F1727" s="1"/>
      <c r="G1727" s="183"/>
      <c r="H1727" s="36"/>
      <c r="I1727" s="184"/>
      <c r="J1727" s="352"/>
      <c r="K1727" s="352"/>
      <c r="L1727" s="184"/>
      <c r="M1727" s="184"/>
      <c r="N1727" s="184"/>
      <c r="O1727" s="184"/>
      <c r="P1727" s="184"/>
      <c r="Q1727" s="184"/>
      <c r="R1727" s="184"/>
      <c r="S1727" s="352"/>
      <c r="T1727" s="352"/>
      <c r="U1727" s="184"/>
      <c r="V1727" s="8"/>
      <c r="W1727" s="8"/>
    </row>
    <row r="1728" spans="4:23">
      <c r="D1728" s="74"/>
      <c r="E1728" s="1"/>
      <c r="F1728" s="1"/>
      <c r="G1728" s="183"/>
      <c r="H1728" s="36"/>
      <c r="I1728" s="184"/>
      <c r="J1728" s="352"/>
      <c r="K1728" s="352"/>
      <c r="L1728" s="184"/>
      <c r="M1728" s="184"/>
      <c r="N1728" s="184"/>
      <c r="O1728" s="184"/>
      <c r="P1728" s="184"/>
      <c r="Q1728" s="184"/>
      <c r="R1728" s="184"/>
      <c r="S1728" s="352"/>
      <c r="T1728" s="352"/>
      <c r="U1728" s="184"/>
      <c r="V1728" s="8"/>
      <c r="W1728" s="8"/>
    </row>
    <row r="1729" spans="4:23">
      <c r="D1729" s="74"/>
      <c r="E1729" s="1"/>
      <c r="F1729" s="1"/>
      <c r="G1729" s="183"/>
      <c r="H1729" s="36"/>
      <c r="I1729" s="184"/>
      <c r="J1729" s="352"/>
      <c r="K1729" s="352"/>
      <c r="L1729" s="184"/>
      <c r="M1729" s="184"/>
      <c r="N1729" s="184"/>
      <c r="O1729" s="184"/>
      <c r="P1729" s="184"/>
      <c r="Q1729" s="184"/>
      <c r="R1729" s="184"/>
      <c r="S1729" s="352"/>
      <c r="T1729" s="352"/>
      <c r="U1729" s="184"/>
      <c r="V1729" s="8"/>
      <c r="W1729" s="8"/>
    </row>
    <row r="1730" spans="4:23">
      <c r="D1730" s="74"/>
      <c r="E1730" s="1"/>
      <c r="F1730" s="1"/>
      <c r="G1730" s="183"/>
      <c r="H1730" s="36"/>
      <c r="I1730" s="184"/>
      <c r="J1730" s="352"/>
      <c r="K1730" s="352"/>
      <c r="L1730" s="184"/>
      <c r="M1730" s="184"/>
      <c r="N1730" s="184"/>
      <c r="O1730" s="184"/>
      <c r="P1730" s="184"/>
      <c r="Q1730" s="184"/>
      <c r="R1730" s="184"/>
      <c r="S1730" s="352"/>
      <c r="T1730" s="352"/>
      <c r="U1730" s="184"/>
      <c r="V1730" s="8"/>
      <c r="W1730" s="8"/>
    </row>
    <row r="1731" spans="4:23">
      <c r="D1731" s="74"/>
      <c r="E1731" s="1"/>
      <c r="F1731" s="1"/>
      <c r="G1731" s="183"/>
      <c r="H1731" s="36"/>
      <c r="I1731" s="184"/>
      <c r="J1731" s="352"/>
      <c r="K1731" s="352"/>
      <c r="L1731" s="184"/>
      <c r="M1731" s="184"/>
      <c r="N1731" s="184"/>
      <c r="O1731" s="184"/>
      <c r="P1731" s="184"/>
      <c r="Q1731" s="184"/>
      <c r="R1731" s="184"/>
      <c r="S1731" s="352"/>
      <c r="T1731" s="352"/>
      <c r="U1731" s="184"/>
      <c r="V1731" s="8"/>
      <c r="W1731" s="8"/>
    </row>
    <row r="1732" spans="4:23">
      <c r="D1732" s="74"/>
      <c r="E1732" s="1"/>
      <c r="F1732" s="1"/>
      <c r="G1732" s="183"/>
      <c r="H1732" s="36"/>
      <c r="I1732" s="184"/>
      <c r="J1732" s="352"/>
      <c r="K1732" s="352"/>
      <c r="L1732" s="184"/>
      <c r="M1732" s="184"/>
      <c r="N1732" s="184"/>
      <c r="O1732" s="184"/>
      <c r="P1732" s="184"/>
      <c r="Q1732" s="184"/>
      <c r="R1732" s="184"/>
      <c r="S1732" s="352"/>
      <c r="T1732" s="352"/>
      <c r="U1732" s="184"/>
      <c r="V1732" s="8"/>
      <c r="W1732" s="8"/>
    </row>
    <row r="1733" spans="4:23">
      <c r="D1733" s="74"/>
      <c r="E1733" s="1"/>
      <c r="F1733" s="1"/>
      <c r="G1733" s="183"/>
      <c r="H1733" s="36"/>
      <c r="I1733" s="184"/>
      <c r="J1733" s="352"/>
      <c r="K1733" s="352"/>
      <c r="L1733" s="184"/>
      <c r="M1733" s="184"/>
      <c r="N1733" s="184"/>
      <c r="O1733" s="184"/>
      <c r="P1733" s="184"/>
      <c r="Q1733" s="184"/>
      <c r="R1733" s="184"/>
      <c r="S1733" s="352"/>
      <c r="T1733" s="352"/>
      <c r="U1733" s="184"/>
      <c r="V1733" s="8"/>
      <c r="W1733" s="8"/>
    </row>
    <row r="1734" spans="4:23">
      <c r="D1734" s="74"/>
      <c r="E1734" s="1"/>
      <c r="F1734" s="1"/>
      <c r="G1734" s="183"/>
      <c r="H1734" s="36"/>
      <c r="I1734" s="184"/>
      <c r="J1734" s="352"/>
      <c r="K1734" s="352"/>
      <c r="L1734" s="184"/>
      <c r="M1734" s="184"/>
      <c r="N1734" s="184"/>
      <c r="O1734" s="184"/>
      <c r="P1734" s="184"/>
      <c r="Q1734" s="184"/>
      <c r="R1734" s="184"/>
      <c r="S1734" s="352"/>
      <c r="T1734" s="352"/>
      <c r="U1734" s="184"/>
      <c r="V1734" s="8"/>
      <c r="W1734" s="8"/>
    </row>
    <row r="1735" spans="4:23">
      <c r="D1735" s="74"/>
      <c r="E1735" s="1"/>
      <c r="F1735" s="1"/>
      <c r="G1735" s="183"/>
      <c r="H1735" s="36"/>
      <c r="I1735" s="184"/>
      <c r="J1735" s="352"/>
      <c r="K1735" s="352"/>
      <c r="L1735" s="184"/>
      <c r="M1735" s="184"/>
      <c r="N1735" s="184"/>
      <c r="O1735" s="184"/>
      <c r="P1735" s="184"/>
      <c r="Q1735" s="184"/>
      <c r="R1735" s="184"/>
      <c r="S1735" s="352"/>
      <c r="T1735" s="352"/>
      <c r="U1735" s="184"/>
      <c r="V1735" s="8"/>
      <c r="W1735" s="8"/>
    </row>
    <row r="1736" spans="4:23">
      <c r="D1736" s="74"/>
      <c r="E1736" s="1"/>
      <c r="F1736" s="1"/>
      <c r="G1736" s="183"/>
      <c r="H1736" s="36"/>
      <c r="I1736" s="184"/>
      <c r="J1736" s="352"/>
      <c r="K1736" s="352"/>
      <c r="L1736" s="184"/>
      <c r="M1736" s="184"/>
      <c r="N1736" s="184"/>
      <c r="O1736" s="184"/>
      <c r="P1736" s="184"/>
      <c r="Q1736" s="184"/>
      <c r="R1736" s="184"/>
      <c r="S1736" s="352"/>
      <c r="T1736" s="352"/>
      <c r="U1736" s="184"/>
      <c r="V1736" s="8"/>
      <c r="W1736" s="8"/>
    </row>
    <row r="1737" spans="4:23">
      <c r="D1737" s="74"/>
      <c r="E1737" s="1"/>
      <c r="F1737" s="1"/>
      <c r="G1737" s="183"/>
      <c r="H1737" s="36"/>
      <c r="I1737" s="184"/>
      <c r="J1737" s="352"/>
      <c r="K1737" s="352"/>
      <c r="L1737" s="184"/>
      <c r="M1737" s="184"/>
      <c r="N1737" s="184"/>
      <c r="O1737" s="184"/>
      <c r="P1737" s="184"/>
      <c r="Q1737" s="184"/>
      <c r="R1737" s="184"/>
      <c r="S1737" s="352"/>
      <c r="T1737" s="352"/>
      <c r="U1737" s="184"/>
      <c r="V1737" s="8"/>
      <c r="W1737" s="8"/>
    </row>
    <row r="1738" spans="4:23">
      <c r="D1738" s="74"/>
      <c r="E1738" s="1"/>
      <c r="F1738" s="1"/>
      <c r="G1738" s="183"/>
      <c r="H1738" s="36"/>
      <c r="I1738" s="184"/>
      <c r="J1738" s="352"/>
      <c r="K1738" s="352"/>
      <c r="L1738" s="184"/>
      <c r="M1738" s="184"/>
      <c r="N1738" s="184"/>
      <c r="O1738" s="184"/>
      <c r="P1738" s="184"/>
      <c r="Q1738" s="184"/>
      <c r="R1738" s="184"/>
      <c r="S1738" s="352"/>
      <c r="T1738" s="352"/>
      <c r="U1738" s="184"/>
      <c r="V1738" s="8"/>
      <c r="W1738" s="8"/>
    </row>
    <row r="1739" spans="4:23">
      <c r="D1739" s="74"/>
      <c r="E1739" s="1"/>
      <c r="F1739" s="1"/>
      <c r="G1739" s="183"/>
      <c r="H1739" s="36"/>
      <c r="I1739" s="184"/>
      <c r="J1739" s="352"/>
      <c r="K1739" s="352"/>
      <c r="L1739" s="184"/>
      <c r="M1739" s="184"/>
      <c r="N1739" s="184"/>
      <c r="O1739" s="184"/>
      <c r="P1739" s="184"/>
      <c r="Q1739" s="184"/>
      <c r="R1739" s="184"/>
      <c r="S1739" s="352"/>
      <c r="T1739" s="352"/>
      <c r="U1739" s="184"/>
      <c r="V1739" s="8"/>
      <c r="W1739" s="8"/>
    </row>
    <row r="1740" spans="4:23">
      <c r="D1740" s="74"/>
      <c r="E1740" s="1"/>
      <c r="F1740" s="1"/>
      <c r="G1740" s="183"/>
      <c r="H1740" s="36"/>
      <c r="I1740" s="184"/>
      <c r="J1740" s="352"/>
      <c r="K1740" s="352"/>
      <c r="L1740" s="184"/>
      <c r="M1740" s="184"/>
      <c r="N1740" s="184"/>
      <c r="O1740" s="184"/>
      <c r="P1740" s="184"/>
      <c r="Q1740" s="184"/>
      <c r="R1740" s="184"/>
      <c r="S1740" s="352"/>
      <c r="T1740" s="352"/>
      <c r="U1740" s="184"/>
      <c r="V1740" s="8"/>
      <c r="W1740" s="8"/>
    </row>
    <row r="1741" spans="4:23">
      <c r="D1741" s="74"/>
      <c r="E1741" s="1"/>
      <c r="F1741" s="1"/>
      <c r="G1741" s="183"/>
      <c r="H1741" s="36"/>
      <c r="I1741" s="184"/>
      <c r="J1741" s="352"/>
      <c r="K1741" s="352"/>
      <c r="L1741" s="184"/>
      <c r="M1741" s="184"/>
      <c r="N1741" s="184"/>
      <c r="O1741" s="184"/>
      <c r="P1741" s="184"/>
      <c r="Q1741" s="184"/>
      <c r="R1741" s="184"/>
      <c r="S1741" s="352"/>
      <c r="T1741" s="352"/>
      <c r="U1741" s="184"/>
      <c r="V1741" s="8"/>
      <c r="W1741" s="8"/>
    </row>
    <row r="1742" spans="4:23">
      <c r="D1742" s="74"/>
      <c r="E1742" s="1"/>
      <c r="F1742" s="1"/>
      <c r="G1742" s="183"/>
      <c r="H1742" s="36"/>
      <c r="I1742" s="184"/>
      <c r="J1742" s="352"/>
      <c r="K1742" s="352"/>
      <c r="L1742" s="184"/>
      <c r="M1742" s="184"/>
      <c r="N1742" s="184"/>
      <c r="O1742" s="184"/>
      <c r="P1742" s="184"/>
      <c r="Q1742" s="184"/>
      <c r="R1742" s="184"/>
      <c r="S1742" s="352"/>
      <c r="T1742" s="352"/>
      <c r="U1742" s="184"/>
      <c r="V1742" s="8"/>
      <c r="W1742" s="8"/>
    </row>
    <row r="1743" spans="4:23">
      <c r="D1743" s="74"/>
      <c r="E1743" s="1"/>
      <c r="F1743" s="1"/>
      <c r="G1743" s="183"/>
      <c r="H1743" s="36"/>
      <c r="I1743" s="184"/>
      <c r="J1743" s="352"/>
      <c r="K1743" s="352"/>
      <c r="L1743" s="184"/>
      <c r="M1743" s="184"/>
      <c r="N1743" s="184"/>
      <c r="O1743" s="184"/>
      <c r="P1743" s="184"/>
      <c r="Q1743" s="184"/>
      <c r="R1743" s="184"/>
      <c r="S1743" s="352"/>
      <c r="T1743" s="352"/>
      <c r="U1743" s="184"/>
      <c r="V1743" s="8"/>
      <c r="W1743" s="8"/>
    </row>
    <row r="1744" spans="4:23">
      <c r="D1744" s="74"/>
      <c r="E1744" s="1"/>
      <c r="F1744" s="1"/>
      <c r="G1744" s="183"/>
      <c r="H1744" s="36"/>
      <c r="I1744" s="184"/>
      <c r="J1744" s="352"/>
      <c r="K1744" s="352"/>
      <c r="L1744" s="184"/>
      <c r="M1744" s="184"/>
      <c r="N1744" s="184"/>
      <c r="O1744" s="184"/>
      <c r="P1744" s="184"/>
      <c r="Q1744" s="184"/>
      <c r="R1744" s="184"/>
      <c r="S1744" s="352"/>
      <c r="T1744" s="352"/>
      <c r="U1744" s="184"/>
      <c r="V1744" s="8"/>
      <c r="W1744" s="8"/>
    </row>
    <row r="1745" spans="4:23">
      <c r="D1745" s="74"/>
      <c r="E1745" s="1"/>
      <c r="F1745" s="1"/>
      <c r="G1745" s="183"/>
      <c r="H1745" s="36"/>
      <c r="I1745" s="184"/>
      <c r="J1745" s="352"/>
      <c r="K1745" s="352"/>
      <c r="L1745" s="184"/>
      <c r="M1745" s="184"/>
      <c r="N1745" s="184"/>
      <c r="O1745" s="184"/>
      <c r="P1745" s="184"/>
      <c r="Q1745" s="184"/>
      <c r="R1745" s="184"/>
      <c r="S1745" s="352"/>
      <c r="T1745" s="352"/>
      <c r="U1745" s="184"/>
      <c r="V1745" s="8"/>
      <c r="W1745" s="8"/>
    </row>
    <row r="1746" spans="4:23">
      <c r="D1746" s="74"/>
      <c r="E1746" s="1"/>
      <c r="F1746" s="1"/>
      <c r="G1746" s="183"/>
      <c r="H1746" s="36"/>
      <c r="I1746" s="184"/>
      <c r="J1746" s="352"/>
      <c r="K1746" s="352"/>
      <c r="L1746" s="184"/>
      <c r="M1746" s="184"/>
      <c r="N1746" s="184"/>
      <c r="O1746" s="184"/>
      <c r="P1746" s="184"/>
      <c r="Q1746" s="184"/>
      <c r="R1746" s="184"/>
      <c r="S1746" s="352"/>
      <c r="T1746" s="352"/>
      <c r="U1746" s="184"/>
      <c r="V1746" s="8"/>
      <c r="W1746" s="8"/>
    </row>
    <row r="1747" spans="4:23">
      <c r="D1747" s="74"/>
      <c r="E1747" s="1"/>
      <c r="F1747" s="1"/>
      <c r="G1747" s="183"/>
      <c r="H1747" s="36"/>
      <c r="I1747" s="184"/>
      <c r="J1747" s="352"/>
      <c r="K1747" s="352"/>
      <c r="L1747" s="184"/>
      <c r="M1747" s="184"/>
      <c r="N1747" s="184"/>
      <c r="O1747" s="184"/>
      <c r="P1747" s="184"/>
      <c r="Q1747" s="184"/>
      <c r="R1747" s="184"/>
      <c r="S1747" s="352"/>
      <c r="T1747" s="352"/>
      <c r="U1747" s="184"/>
      <c r="V1747" s="8"/>
      <c r="W1747" s="8"/>
    </row>
    <row r="1748" spans="4:23">
      <c r="D1748" s="74"/>
      <c r="E1748" s="1"/>
      <c r="F1748" s="1"/>
      <c r="G1748" s="183"/>
      <c r="H1748" s="36"/>
      <c r="I1748" s="184"/>
      <c r="J1748" s="352"/>
      <c r="K1748" s="352"/>
      <c r="L1748" s="184"/>
      <c r="M1748" s="184"/>
      <c r="N1748" s="184"/>
      <c r="O1748" s="184"/>
      <c r="P1748" s="184"/>
      <c r="Q1748" s="184"/>
      <c r="R1748" s="184"/>
      <c r="S1748" s="352"/>
      <c r="T1748" s="352"/>
      <c r="U1748" s="184"/>
      <c r="V1748" s="8"/>
      <c r="W1748" s="8"/>
    </row>
    <row r="1749" spans="4:23">
      <c r="D1749" s="74"/>
      <c r="E1749" s="1"/>
      <c r="F1749" s="1"/>
      <c r="G1749" s="183"/>
      <c r="H1749" s="36"/>
      <c r="I1749" s="184"/>
      <c r="J1749" s="352"/>
      <c r="K1749" s="352"/>
      <c r="L1749" s="184"/>
      <c r="M1749" s="184"/>
      <c r="N1749" s="184"/>
      <c r="O1749" s="184"/>
      <c r="P1749" s="184"/>
      <c r="Q1749" s="184"/>
      <c r="R1749" s="184"/>
      <c r="S1749" s="352"/>
      <c r="T1749" s="352"/>
      <c r="U1749" s="184"/>
      <c r="V1749" s="8"/>
      <c r="W1749" s="8"/>
    </row>
    <row r="1750" spans="4:23">
      <c r="D1750" s="74"/>
      <c r="E1750" s="1"/>
      <c r="F1750" s="1"/>
      <c r="G1750" s="183"/>
      <c r="H1750" s="36"/>
      <c r="I1750" s="184"/>
      <c r="J1750" s="352"/>
      <c r="K1750" s="352"/>
      <c r="L1750" s="184"/>
      <c r="M1750" s="184"/>
      <c r="N1750" s="184"/>
      <c r="O1750" s="184"/>
      <c r="P1750" s="184"/>
      <c r="Q1750" s="184"/>
      <c r="R1750" s="184"/>
      <c r="S1750" s="352"/>
      <c r="T1750" s="352"/>
      <c r="U1750" s="184"/>
      <c r="V1750" s="8"/>
      <c r="W1750" s="8"/>
    </row>
    <row r="1751" spans="4:23">
      <c r="D1751" s="74"/>
      <c r="E1751" s="1"/>
      <c r="F1751" s="1"/>
      <c r="G1751" s="183"/>
      <c r="H1751" s="36"/>
      <c r="I1751" s="184"/>
      <c r="J1751" s="352"/>
      <c r="K1751" s="352"/>
      <c r="L1751" s="184"/>
      <c r="M1751" s="184"/>
      <c r="N1751" s="184"/>
      <c r="O1751" s="184"/>
      <c r="P1751" s="184"/>
      <c r="Q1751" s="184"/>
      <c r="R1751" s="184"/>
      <c r="S1751" s="352"/>
      <c r="T1751" s="352"/>
      <c r="U1751" s="184"/>
      <c r="V1751" s="8"/>
      <c r="W1751" s="8"/>
    </row>
    <row r="1752" spans="4:23">
      <c r="D1752" s="74"/>
      <c r="E1752" s="1"/>
      <c r="F1752" s="1"/>
      <c r="G1752" s="183"/>
      <c r="H1752" s="36"/>
      <c r="I1752" s="184"/>
      <c r="J1752" s="352"/>
      <c r="K1752" s="352"/>
      <c r="L1752" s="184"/>
      <c r="M1752" s="184"/>
      <c r="N1752" s="184"/>
      <c r="O1752" s="184"/>
      <c r="P1752" s="184"/>
      <c r="Q1752" s="184"/>
      <c r="R1752" s="184"/>
      <c r="S1752" s="352"/>
      <c r="T1752" s="352"/>
      <c r="U1752" s="184"/>
      <c r="V1752" s="8"/>
      <c r="W1752" s="8"/>
    </row>
    <row r="1753" spans="4:23">
      <c r="D1753" s="74"/>
      <c r="E1753" s="1"/>
      <c r="F1753" s="1"/>
      <c r="G1753" s="183"/>
      <c r="H1753" s="36"/>
      <c r="I1753" s="184"/>
      <c r="J1753" s="352"/>
      <c r="K1753" s="352"/>
      <c r="L1753" s="184"/>
      <c r="M1753" s="184"/>
      <c r="N1753" s="184"/>
      <c r="O1753" s="184"/>
      <c r="P1753" s="184"/>
      <c r="Q1753" s="184"/>
      <c r="R1753" s="184"/>
      <c r="S1753" s="352"/>
      <c r="T1753" s="352"/>
      <c r="U1753" s="184"/>
      <c r="V1753" s="8"/>
      <c r="W1753" s="8"/>
    </row>
    <row r="1754" spans="4:23">
      <c r="D1754" s="74"/>
      <c r="E1754" s="1"/>
      <c r="F1754" s="1"/>
      <c r="G1754" s="183"/>
      <c r="H1754" s="36"/>
      <c r="I1754" s="184"/>
      <c r="J1754" s="352"/>
      <c r="K1754" s="352"/>
      <c r="L1754" s="184"/>
      <c r="M1754" s="184"/>
      <c r="N1754" s="184"/>
      <c r="O1754" s="184"/>
      <c r="P1754" s="184"/>
      <c r="Q1754" s="184"/>
      <c r="R1754" s="184"/>
      <c r="S1754" s="352"/>
      <c r="T1754" s="352"/>
      <c r="U1754" s="184"/>
      <c r="V1754" s="8"/>
      <c r="W1754" s="8"/>
    </row>
    <row r="1755" spans="4:23">
      <c r="D1755" s="74"/>
      <c r="E1755" s="1"/>
      <c r="F1755" s="1"/>
      <c r="G1755" s="183"/>
      <c r="H1755" s="36"/>
      <c r="I1755" s="184"/>
      <c r="J1755" s="352"/>
      <c r="K1755" s="352"/>
      <c r="L1755" s="184"/>
      <c r="M1755" s="184"/>
      <c r="N1755" s="184"/>
      <c r="O1755" s="184"/>
      <c r="P1755" s="184"/>
      <c r="Q1755" s="184"/>
      <c r="R1755" s="184"/>
      <c r="S1755" s="352"/>
      <c r="T1755" s="352"/>
      <c r="U1755" s="184"/>
      <c r="V1755" s="8"/>
      <c r="W1755" s="8"/>
    </row>
    <row r="1756" spans="4:23">
      <c r="D1756" s="74"/>
      <c r="E1756" s="1"/>
      <c r="F1756" s="1"/>
      <c r="G1756" s="183"/>
      <c r="H1756" s="36"/>
      <c r="I1756" s="184"/>
      <c r="J1756" s="352"/>
      <c r="K1756" s="352"/>
      <c r="L1756" s="184"/>
      <c r="M1756" s="184"/>
      <c r="N1756" s="184"/>
      <c r="O1756" s="184"/>
      <c r="P1756" s="184"/>
      <c r="Q1756" s="184"/>
      <c r="R1756" s="184"/>
      <c r="S1756" s="352"/>
      <c r="T1756" s="352"/>
      <c r="U1756" s="184"/>
      <c r="V1756" s="8"/>
      <c r="W1756" s="8"/>
    </row>
    <row r="1757" spans="4:23">
      <c r="D1757" s="74"/>
      <c r="E1757" s="1"/>
      <c r="F1757" s="1"/>
      <c r="G1757" s="183"/>
      <c r="H1757" s="36"/>
      <c r="I1757" s="184"/>
      <c r="J1757" s="352"/>
      <c r="K1757" s="352"/>
      <c r="L1757" s="184"/>
      <c r="M1757" s="184"/>
      <c r="N1757" s="184"/>
      <c r="O1757" s="184"/>
      <c r="P1757" s="184"/>
      <c r="Q1757" s="184"/>
      <c r="R1757" s="184"/>
      <c r="S1757" s="352"/>
      <c r="T1757" s="352"/>
      <c r="U1757" s="184"/>
      <c r="V1757" s="8"/>
      <c r="W1757" s="8"/>
    </row>
    <row r="1758" spans="4:23">
      <c r="D1758" s="74"/>
      <c r="E1758" s="1"/>
      <c r="F1758" s="1"/>
      <c r="G1758" s="183"/>
      <c r="H1758" s="36"/>
      <c r="I1758" s="184"/>
      <c r="J1758" s="352"/>
      <c r="K1758" s="352"/>
      <c r="L1758" s="184"/>
      <c r="M1758" s="184"/>
      <c r="N1758" s="184"/>
      <c r="O1758" s="184"/>
      <c r="P1758" s="184"/>
      <c r="Q1758" s="184"/>
      <c r="R1758" s="184"/>
      <c r="S1758" s="352"/>
      <c r="T1758" s="352"/>
      <c r="U1758" s="184"/>
      <c r="V1758" s="8"/>
      <c r="W1758" s="8"/>
    </row>
    <row r="1759" spans="4:23">
      <c r="D1759" s="74"/>
      <c r="E1759" s="1"/>
      <c r="F1759" s="1"/>
      <c r="G1759" s="183"/>
      <c r="H1759" s="36"/>
      <c r="I1759" s="184"/>
      <c r="J1759" s="352"/>
      <c r="K1759" s="352"/>
      <c r="L1759" s="184"/>
      <c r="M1759" s="184"/>
      <c r="N1759" s="184"/>
      <c r="O1759" s="184"/>
      <c r="P1759" s="184"/>
      <c r="Q1759" s="184"/>
      <c r="R1759" s="184"/>
      <c r="S1759" s="352"/>
      <c r="T1759" s="352"/>
      <c r="U1759" s="184"/>
      <c r="V1759" s="8"/>
      <c r="W1759" s="8"/>
    </row>
    <row r="1760" spans="4:23">
      <c r="D1760" s="74"/>
      <c r="E1760" s="1"/>
      <c r="F1760" s="1"/>
      <c r="G1760" s="183"/>
      <c r="H1760" s="36"/>
      <c r="I1760" s="184"/>
      <c r="J1760" s="352"/>
      <c r="K1760" s="352"/>
      <c r="L1760" s="184"/>
      <c r="M1760" s="184"/>
      <c r="N1760" s="184"/>
      <c r="O1760" s="184"/>
      <c r="P1760" s="184"/>
      <c r="Q1760" s="184"/>
      <c r="R1760" s="184"/>
      <c r="S1760" s="352"/>
      <c r="T1760" s="352"/>
      <c r="U1760" s="184"/>
      <c r="V1760" s="8"/>
      <c r="W1760" s="8"/>
    </row>
    <row r="1761" spans="4:23">
      <c r="D1761" s="74"/>
      <c r="E1761" s="1"/>
      <c r="F1761" s="1"/>
      <c r="G1761" s="183"/>
      <c r="H1761" s="36"/>
      <c r="I1761" s="184"/>
      <c r="J1761" s="352"/>
      <c r="K1761" s="352"/>
      <c r="L1761" s="184"/>
      <c r="M1761" s="184"/>
      <c r="N1761" s="184"/>
      <c r="O1761" s="184"/>
      <c r="P1761" s="184"/>
      <c r="Q1761" s="184"/>
      <c r="R1761" s="184"/>
      <c r="S1761" s="352"/>
      <c r="T1761" s="352"/>
      <c r="U1761" s="184"/>
      <c r="V1761" s="8"/>
      <c r="W1761" s="8"/>
    </row>
    <row r="1762" spans="4:23">
      <c r="D1762" s="74"/>
      <c r="E1762" s="1"/>
      <c r="F1762" s="1"/>
      <c r="G1762" s="183"/>
      <c r="H1762" s="36"/>
      <c r="I1762" s="184"/>
      <c r="J1762" s="352"/>
      <c r="K1762" s="352"/>
      <c r="L1762" s="184"/>
      <c r="M1762" s="184"/>
      <c r="N1762" s="184"/>
      <c r="O1762" s="184"/>
      <c r="P1762" s="184"/>
      <c r="Q1762" s="184"/>
      <c r="R1762" s="184"/>
      <c r="S1762" s="352"/>
      <c r="T1762" s="352"/>
      <c r="U1762" s="184"/>
      <c r="V1762" s="8"/>
      <c r="W1762" s="8"/>
    </row>
    <row r="1763" spans="4:23">
      <c r="D1763" s="74"/>
      <c r="E1763" s="1"/>
      <c r="F1763" s="1"/>
      <c r="G1763" s="183"/>
      <c r="H1763" s="36"/>
      <c r="I1763" s="184"/>
      <c r="J1763" s="352"/>
      <c r="K1763" s="352"/>
      <c r="L1763" s="184"/>
      <c r="M1763" s="184"/>
      <c r="N1763" s="184"/>
      <c r="O1763" s="184"/>
      <c r="P1763" s="184"/>
      <c r="Q1763" s="184"/>
      <c r="R1763" s="184"/>
      <c r="S1763" s="352"/>
      <c r="T1763" s="352"/>
      <c r="U1763" s="184"/>
      <c r="V1763" s="8"/>
      <c r="W1763" s="8"/>
    </row>
    <row r="1764" spans="4:23">
      <c r="D1764" s="74"/>
      <c r="E1764" s="1"/>
      <c r="F1764" s="1"/>
      <c r="G1764" s="183"/>
      <c r="H1764" s="36"/>
      <c r="I1764" s="184"/>
      <c r="J1764" s="352"/>
      <c r="K1764" s="352"/>
      <c r="L1764" s="184"/>
      <c r="M1764" s="184"/>
      <c r="N1764" s="184"/>
      <c r="O1764" s="184"/>
      <c r="P1764" s="184"/>
      <c r="Q1764" s="184"/>
      <c r="R1764" s="184"/>
      <c r="S1764" s="352"/>
      <c r="T1764" s="352"/>
      <c r="U1764" s="184"/>
      <c r="V1764" s="8"/>
      <c r="W1764" s="8"/>
    </row>
    <row r="1765" spans="4:23">
      <c r="D1765" s="74"/>
      <c r="E1765" s="1"/>
      <c r="F1765" s="1"/>
      <c r="G1765" s="183"/>
      <c r="H1765" s="36"/>
      <c r="I1765" s="184"/>
      <c r="J1765" s="352"/>
      <c r="K1765" s="352"/>
      <c r="L1765" s="184"/>
      <c r="M1765" s="184"/>
      <c r="N1765" s="184"/>
      <c r="O1765" s="184"/>
      <c r="P1765" s="184"/>
      <c r="Q1765" s="184"/>
      <c r="R1765" s="184"/>
      <c r="S1765" s="352"/>
      <c r="T1765" s="352"/>
      <c r="U1765" s="184"/>
      <c r="V1765" s="8"/>
      <c r="W1765" s="8"/>
    </row>
    <row r="1766" spans="4:23">
      <c r="D1766" s="74"/>
      <c r="E1766" s="1"/>
      <c r="F1766" s="1"/>
      <c r="G1766" s="183"/>
      <c r="H1766" s="36"/>
      <c r="I1766" s="184"/>
      <c r="J1766" s="352"/>
      <c r="K1766" s="352"/>
      <c r="L1766" s="184"/>
      <c r="M1766" s="184"/>
      <c r="N1766" s="184"/>
      <c r="O1766" s="184"/>
      <c r="P1766" s="184"/>
      <c r="Q1766" s="184"/>
      <c r="R1766" s="184"/>
      <c r="S1766" s="352"/>
      <c r="T1766" s="352"/>
      <c r="U1766" s="184"/>
      <c r="V1766" s="8"/>
      <c r="W1766" s="8"/>
    </row>
    <row r="1767" spans="4:23">
      <c r="D1767" s="74"/>
      <c r="E1767" s="1"/>
      <c r="F1767" s="1"/>
      <c r="G1767" s="183"/>
      <c r="H1767" s="36"/>
      <c r="I1767" s="184"/>
      <c r="J1767" s="352"/>
      <c r="K1767" s="352"/>
      <c r="L1767" s="184"/>
      <c r="M1767" s="184"/>
      <c r="N1767" s="184"/>
      <c r="O1767" s="184"/>
      <c r="P1767" s="184"/>
      <c r="Q1767" s="184"/>
      <c r="R1767" s="184"/>
      <c r="S1767" s="352"/>
      <c r="T1767" s="352"/>
      <c r="U1767" s="184"/>
      <c r="V1767" s="8"/>
      <c r="W1767" s="8"/>
    </row>
    <row r="1768" spans="4:23">
      <c r="D1768" s="74"/>
      <c r="E1768" s="1"/>
      <c r="F1768" s="1"/>
      <c r="G1768" s="183"/>
      <c r="H1768" s="36"/>
      <c r="I1768" s="184"/>
      <c r="J1768" s="352"/>
      <c r="K1768" s="352"/>
      <c r="L1768" s="184"/>
      <c r="M1768" s="184"/>
      <c r="N1768" s="184"/>
      <c r="O1768" s="184"/>
      <c r="P1768" s="184"/>
      <c r="Q1768" s="184"/>
      <c r="R1768" s="184"/>
      <c r="S1768" s="352"/>
      <c r="T1768" s="352"/>
      <c r="U1768" s="184"/>
      <c r="V1768" s="8"/>
      <c r="W1768" s="8"/>
    </row>
    <row r="1769" spans="4:23">
      <c r="D1769" s="74"/>
      <c r="E1769" s="1"/>
      <c r="F1769" s="1"/>
      <c r="G1769" s="183"/>
      <c r="H1769" s="36"/>
      <c r="I1769" s="184"/>
      <c r="J1769" s="352"/>
      <c r="K1769" s="352"/>
      <c r="L1769" s="184"/>
      <c r="M1769" s="184"/>
      <c r="N1769" s="184"/>
      <c r="O1769" s="184"/>
      <c r="P1769" s="184"/>
      <c r="Q1769" s="184"/>
      <c r="R1769" s="184"/>
      <c r="S1769" s="352"/>
      <c r="T1769" s="352"/>
      <c r="U1769" s="184"/>
      <c r="V1769" s="8"/>
      <c r="W1769" s="8"/>
    </row>
    <row r="1770" spans="4:23">
      <c r="D1770" s="74"/>
      <c r="E1770" s="1"/>
      <c r="F1770" s="1"/>
      <c r="G1770" s="183"/>
      <c r="H1770" s="36"/>
      <c r="I1770" s="184"/>
      <c r="J1770" s="352"/>
      <c r="K1770" s="352"/>
      <c r="L1770" s="184"/>
      <c r="M1770" s="184"/>
      <c r="N1770" s="184"/>
      <c r="O1770" s="184"/>
      <c r="P1770" s="184"/>
      <c r="Q1770" s="184"/>
      <c r="R1770" s="184"/>
      <c r="S1770" s="352"/>
      <c r="T1770" s="352"/>
      <c r="U1770" s="184"/>
      <c r="V1770" s="8"/>
      <c r="W1770" s="8"/>
    </row>
    <row r="1771" spans="4:23">
      <c r="D1771" s="74"/>
      <c r="E1771" s="1"/>
      <c r="F1771" s="1"/>
      <c r="G1771" s="183"/>
      <c r="H1771" s="36"/>
      <c r="I1771" s="184"/>
      <c r="J1771" s="352"/>
      <c r="K1771" s="352"/>
      <c r="L1771" s="184"/>
      <c r="M1771" s="184"/>
      <c r="N1771" s="184"/>
      <c r="O1771" s="184"/>
      <c r="P1771" s="184"/>
      <c r="Q1771" s="184"/>
      <c r="R1771" s="184"/>
      <c r="S1771" s="352"/>
      <c r="T1771" s="352"/>
      <c r="U1771" s="184"/>
      <c r="V1771" s="8"/>
      <c r="W1771" s="8"/>
    </row>
    <row r="1772" spans="4:23">
      <c r="D1772" s="74"/>
      <c r="E1772" s="1"/>
      <c r="F1772" s="1"/>
      <c r="G1772" s="183"/>
      <c r="H1772" s="36"/>
      <c r="I1772" s="184"/>
      <c r="J1772" s="352"/>
      <c r="K1772" s="352"/>
      <c r="L1772" s="184"/>
      <c r="M1772" s="184"/>
      <c r="N1772" s="184"/>
      <c r="O1772" s="184"/>
      <c r="P1772" s="184"/>
      <c r="Q1772" s="184"/>
      <c r="R1772" s="184"/>
      <c r="S1772" s="352"/>
      <c r="T1772" s="352"/>
      <c r="U1772" s="184"/>
      <c r="V1772" s="8"/>
      <c r="W1772" s="8"/>
    </row>
    <row r="1773" spans="4:23">
      <c r="D1773" s="74"/>
      <c r="E1773" s="1"/>
      <c r="F1773" s="1"/>
      <c r="G1773" s="183"/>
      <c r="H1773" s="36"/>
      <c r="I1773" s="184"/>
      <c r="J1773" s="352"/>
      <c r="K1773" s="352"/>
      <c r="L1773" s="184"/>
      <c r="M1773" s="184"/>
      <c r="N1773" s="184"/>
      <c r="O1773" s="184"/>
      <c r="P1773" s="184"/>
      <c r="Q1773" s="184"/>
      <c r="R1773" s="184"/>
      <c r="S1773" s="352"/>
      <c r="T1773" s="352"/>
      <c r="U1773" s="184"/>
      <c r="V1773" s="8"/>
      <c r="W1773" s="8"/>
    </row>
    <row r="1774" spans="4:23">
      <c r="D1774" s="74"/>
      <c r="E1774" s="1"/>
      <c r="F1774" s="1"/>
      <c r="G1774" s="183"/>
      <c r="H1774" s="36"/>
      <c r="I1774" s="184"/>
      <c r="J1774" s="352"/>
      <c r="K1774" s="352"/>
      <c r="L1774" s="184"/>
      <c r="M1774" s="184"/>
      <c r="N1774" s="184"/>
      <c r="O1774" s="184"/>
      <c r="P1774" s="184"/>
      <c r="Q1774" s="184"/>
      <c r="R1774" s="184"/>
      <c r="S1774" s="352"/>
      <c r="T1774" s="352"/>
      <c r="U1774" s="184"/>
      <c r="V1774" s="8"/>
      <c r="W1774" s="8"/>
    </row>
    <row r="1775" spans="4:23">
      <c r="D1775" s="74"/>
      <c r="E1775" s="1"/>
      <c r="F1775" s="1"/>
      <c r="G1775" s="183"/>
      <c r="H1775" s="36"/>
      <c r="I1775" s="184"/>
      <c r="J1775" s="352"/>
      <c r="K1775" s="352"/>
      <c r="L1775" s="184"/>
      <c r="M1775" s="184"/>
      <c r="N1775" s="184"/>
      <c r="O1775" s="184"/>
      <c r="P1775" s="184"/>
      <c r="Q1775" s="184"/>
      <c r="R1775" s="184"/>
      <c r="S1775" s="352"/>
      <c r="T1775" s="352"/>
      <c r="U1775" s="184"/>
      <c r="V1775" s="8"/>
      <c r="W1775" s="8"/>
    </row>
    <row r="1776" spans="4:23">
      <c r="D1776" s="74"/>
      <c r="E1776" s="1"/>
      <c r="F1776" s="1"/>
      <c r="G1776" s="183"/>
      <c r="H1776" s="36"/>
      <c r="I1776" s="184"/>
      <c r="J1776" s="352"/>
      <c r="K1776" s="352"/>
      <c r="L1776" s="184"/>
      <c r="M1776" s="184"/>
      <c r="N1776" s="184"/>
      <c r="O1776" s="184"/>
      <c r="P1776" s="184"/>
      <c r="Q1776" s="184"/>
      <c r="R1776" s="184"/>
      <c r="S1776" s="352"/>
      <c r="T1776" s="352"/>
      <c r="U1776" s="184"/>
      <c r="V1776" s="8"/>
      <c r="W1776" s="8"/>
    </row>
    <row r="1777" spans="4:23">
      <c r="D1777" s="74"/>
      <c r="E1777" s="1"/>
      <c r="F1777" s="1"/>
      <c r="G1777" s="183"/>
      <c r="H1777" s="36"/>
      <c r="I1777" s="184"/>
      <c r="J1777" s="352"/>
      <c r="K1777" s="352"/>
      <c r="L1777" s="184"/>
      <c r="M1777" s="184"/>
      <c r="N1777" s="184"/>
      <c r="O1777" s="184"/>
      <c r="P1777" s="184"/>
      <c r="Q1777" s="184"/>
      <c r="R1777" s="184"/>
      <c r="S1777" s="352"/>
      <c r="T1777" s="352"/>
      <c r="U1777" s="184"/>
      <c r="V1777" s="8"/>
      <c r="W1777" s="8"/>
    </row>
    <row r="1778" spans="4:23">
      <c r="D1778" s="74"/>
      <c r="E1778" s="1"/>
      <c r="F1778" s="1"/>
      <c r="G1778" s="183"/>
      <c r="H1778" s="36"/>
      <c r="I1778" s="184"/>
      <c r="J1778" s="352"/>
      <c r="K1778" s="352"/>
      <c r="L1778" s="184"/>
      <c r="M1778" s="184"/>
      <c r="N1778" s="184"/>
      <c r="O1778" s="184"/>
      <c r="P1778" s="184"/>
      <c r="Q1778" s="184"/>
      <c r="R1778" s="184"/>
      <c r="S1778" s="352"/>
      <c r="T1778" s="352"/>
      <c r="U1778" s="184"/>
      <c r="V1778" s="8"/>
      <c r="W1778" s="8"/>
    </row>
    <row r="1779" spans="4:23">
      <c r="D1779" s="74"/>
      <c r="E1779" s="1"/>
      <c r="F1779" s="1"/>
      <c r="G1779" s="183"/>
      <c r="H1779" s="36"/>
      <c r="I1779" s="184"/>
      <c r="J1779" s="352"/>
      <c r="K1779" s="352"/>
      <c r="L1779" s="184"/>
      <c r="M1779" s="184"/>
      <c r="N1779" s="184"/>
      <c r="O1779" s="184"/>
      <c r="P1779" s="184"/>
      <c r="Q1779" s="184"/>
      <c r="R1779" s="184"/>
      <c r="S1779" s="352"/>
      <c r="T1779" s="352"/>
      <c r="U1779" s="184"/>
      <c r="V1779" s="8"/>
      <c r="W1779" s="8"/>
    </row>
    <row r="1780" spans="4:23">
      <c r="D1780" s="74"/>
      <c r="E1780" s="1"/>
      <c r="F1780" s="1"/>
      <c r="G1780" s="183"/>
      <c r="H1780" s="36"/>
      <c r="I1780" s="184"/>
      <c r="J1780" s="352"/>
      <c r="K1780" s="352"/>
      <c r="L1780" s="184"/>
      <c r="M1780" s="184"/>
      <c r="N1780" s="184"/>
      <c r="O1780" s="184"/>
      <c r="P1780" s="184"/>
      <c r="Q1780" s="184"/>
      <c r="R1780" s="184"/>
      <c r="S1780" s="352"/>
      <c r="T1780" s="352"/>
      <c r="U1780" s="184"/>
      <c r="V1780" s="8"/>
      <c r="W1780" s="8"/>
    </row>
    <row r="1781" spans="4:23">
      <c r="D1781" s="74"/>
      <c r="E1781" s="1"/>
      <c r="F1781" s="1"/>
      <c r="G1781" s="183"/>
      <c r="H1781" s="36"/>
      <c r="I1781" s="184"/>
      <c r="J1781" s="352"/>
      <c r="K1781" s="352"/>
      <c r="L1781" s="184"/>
      <c r="M1781" s="184"/>
      <c r="N1781" s="184"/>
      <c r="O1781" s="184"/>
      <c r="P1781" s="184"/>
      <c r="Q1781" s="184"/>
      <c r="R1781" s="184"/>
      <c r="S1781" s="352"/>
      <c r="T1781" s="352"/>
      <c r="U1781" s="184"/>
      <c r="V1781" s="8"/>
      <c r="W1781" s="8"/>
    </row>
    <row r="1782" spans="4:23">
      <c r="D1782" s="74"/>
      <c r="E1782" s="1"/>
      <c r="F1782" s="1"/>
      <c r="G1782" s="183"/>
      <c r="H1782" s="36"/>
      <c r="I1782" s="184"/>
      <c r="J1782" s="352"/>
      <c r="K1782" s="352"/>
      <c r="L1782" s="184"/>
      <c r="M1782" s="184"/>
      <c r="N1782" s="184"/>
      <c r="O1782" s="184"/>
      <c r="P1782" s="184"/>
      <c r="Q1782" s="184"/>
      <c r="R1782" s="184"/>
      <c r="S1782" s="352"/>
      <c r="T1782" s="352"/>
      <c r="U1782" s="184"/>
      <c r="V1782" s="8"/>
      <c r="W1782" s="8"/>
    </row>
    <row r="1783" spans="4:23">
      <c r="D1783" s="74"/>
      <c r="E1783" s="1"/>
      <c r="F1783" s="1"/>
      <c r="G1783" s="183"/>
      <c r="H1783" s="36"/>
      <c r="I1783" s="184"/>
      <c r="J1783" s="352"/>
      <c r="K1783" s="352"/>
      <c r="L1783" s="184"/>
      <c r="M1783" s="184"/>
      <c r="N1783" s="184"/>
      <c r="O1783" s="184"/>
      <c r="P1783" s="184"/>
      <c r="Q1783" s="184"/>
      <c r="R1783" s="184"/>
      <c r="S1783" s="352"/>
      <c r="T1783" s="352"/>
      <c r="U1783" s="184"/>
      <c r="V1783" s="8"/>
      <c r="W1783" s="8"/>
    </row>
    <row r="1784" spans="4:23">
      <c r="D1784" s="74"/>
      <c r="E1784" s="1"/>
      <c r="F1784" s="1"/>
      <c r="G1784" s="183"/>
      <c r="H1784" s="36"/>
      <c r="I1784" s="184"/>
      <c r="J1784" s="352"/>
      <c r="K1784" s="352"/>
      <c r="L1784" s="184"/>
      <c r="M1784" s="184"/>
      <c r="N1784" s="184"/>
      <c r="O1784" s="184"/>
      <c r="P1784" s="184"/>
      <c r="Q1784" s="184"/>
      <c r="R1784" s="184"/>
      <c r="S1784" s="352"/>
      <c r="T1784" s="352"/>
      <c r="U1784" s="184"/>
      <c r="V1784" s="8"/>
      <c r="W1784" s="8"/>
    </row>
    <row r="1785" spans="4:23">
      <c r="D1785" s="74"/>
      <c r="E1785" s="1"/>
      <c r="F1785" s="1"/>
      <c r="G1785" s="183"/>
      <c r="H1785" s="36"/>
      <c r="I1785" s="184"/>
      <c r="J1785" s="352"/>
      <c r="K1785" s="352"/>
      <c r="L1785" s="184"/>
      <c r="M1785" s="184"/>
      <c r="N1785" s="184"/>
      <c r="O1785" s="184"/>
      <c r="P1785" s="184"/>
      <c r="Q1785" s="184"/>
      <c r="R1785" s="184"/>
      <c r="S1785" s="352"/>
      <c r="T1785" s="352"/>
      <c r="U1785" s="184"/>
      <c r="V1785" s="8"/>
      <c r="W1785" s="8"/>
    </row>
    <row r="1786" spans="4:23">
      <c r="D1786" s="74"/>
      <c r="E1786" s="1"/>
      <c r="F1786" s="1"/>
      <c r="G1786" s="183"/>
      <c r="H1786" s="36"/>
      <c r="I1786" s="184"/>
      <c r="J1786" s="352"/>
      <c r="K1786" s="352"/>
      <c r="L1786" s="184"/>
      <c r="M1786" s="184"/>
      <c r="N1786" s="184"/>
      <c r="O1786" s="184"/>
      <c r="P1786" s="184"/>
      <c r="Q1786" s="184"/>
      <c r="R1786" s="184"/>
      <c r="S1786" s="352"/>
      <c r="T1786" s="352"/>
      <c r="U1786" s="184"/>
      <c r="V1786" s="8"/>
      <c r="W1786" s="8"/>
    </row>
    <row r="1787" spans="4:23">
      <c r="D1787" s="74"/>
      <c r="E1787" s="1"/>
      <c r="F1787" s="1"/>
      <c r="G1787" s="183"/>
      <c r="H1787" s="36"/>
      <c r="I1787" s="184"/>
      <c r="J1787" s="352"/>
      <c r="K1787" s="352"/>
      <c r="L1787" s="184"/>
      <c r="M1787" s="184"/>
      <c r="N1787" s="184"/>
      <c r="O1787" s="184"/>
      <c r="P1787" s="184"/>
      <c r="Q1787" s="184"/>
      <c r="R1787" s="184"/>
      <c r="S1787" s="352"/>
      <c r="T1787" s="352"/>
      <c r="U1787" s="184"/>
      <c r="V1787" s="8"/>
      <c r="W1787" s="8"/>
    </row>
    <row r="1788" spans="4:23">
      <c r="D1788" s="74"/>
      <c r="E1788" s="1"/>
      <c r="F1788" s="1"/>
      <c r="G1788" s="183"/>
      <c r="H1788" s="36"/>
      <c r="I1788" s="184"/>
      <c r="J1788" s="352"/>
      <c r="K1788" s="352"/>
      <c r="L1788" s="184"/>
      <c r="M1788" s="184"/>
      <c r="N1788" s="184"/>
      <c r="O1788" s="184"/>
      <c r="P1788" s="184"/>
      <c r="Q1788" s="184"/>
      <c r="R1788" s="184"/>
      <c r="S1788" s="352"/>
      <c r="T1788" s="352"/>
      <c r="U1788" s="184"/>
      <c r="V1788" s="8"/>
      <c r="W1788" s="8"/>
    </row>
    <row r="1789" spans="4:23">
      <c r="D1789" s="74"/>
      <c r="E1789" s="1"/>
      <c r="F1789" s="1"/>
      <c r="G1789" s="183"/>
      <c r="H1789" s="36"/>
      <c r="I1789" s="184"/>
      <c r="J1789" s="352"/>
      <c r="K1789" s="352"/>
      <c r="L1789" s="184"/>
      <c r="M1789" s="184"/>
      <c r="N1789" s="184"/>
      <c r="O1789" s="184"/>
      <c r="P1789" s="184"/>
      <c r="Q1789" s="184"/>
      <c r="R1789" s="184"/>
      <c r="S1789" s="352"/>
      <c r="T1789" s="352"/>
      <c r="U1789" s="184"/>
      <c r="V1789" s="8"/>
      <c r="W1789" s="8"/>
    </row>
    <row r="1790" spans="4:23">
      <c r="D1790" s="74"/>
      <c r="E1790" s="1"/>
      <c r="F1790" s="1"/>
      <c r="G1790" s="183"/>
      <c r="H1790" s="36"/>
      <c r="I1790" s="184"/>
      <c r="J1790" s="352"/>
      <c r="K1790" s="352"/>
      <c r="L1790" s="184"/>
      <c r="M1790" s="184"/>
      <c r="N1790" s="184"/>
      <c r="O1790" s="184"/>
      <c r="P1790" s="184"/>
      <c r="Q1790" s="184"/>
      <c r="R1790" s="184"/>
      <c r="S1790" s="352"/>
      <c r="T1790" s="352"/>
      <c r="U1790" s="184"/>
      <c r="V1790" s="8"/>
      <c r="W1790" s="8"/>
    </row>
    <row r="1791" spans="4:23">
      <c r="D1791" s="74"/>
      <c r="E1791" s="1"/>
      <c r="F1791" s="1"/>
      <c r="G1791" s="183"/>
      <c r="H1791" s="36"/>
      <c r="I1791" s="184"/>
      <c r="J1791" s="352"/>
      <c r="K1791" s="352"/>
      <c r="L1791" s="184"/>
      <c r="M1791" s="184"/>
      <c r="N1791" s="184"/>
      <c r="O1791" s="184"/>
      <c r="P1791" s="184"/>
      <c r="Q1791" s="184"/>
      <c r="R1791" s="184"/>
      <c r="S1791" s="352"/>
      <c r="T1791" s="352"/>
      <c r="U1791" s="184"/>
      <c r="V1791" s="8"/>
      <c r="W1791" s="8"/>
    </row>
    <row r="1792" spans="4:23">
      <c r="D1792" s="74"/>
      <c r="E1792" s="1"/>
      <c r="F1792" s="1"/>
      <c r="G1792" s="183"/>
      <c r="H1792" s="36"/>
      <c r="I1792" s="184"/>
      <c r="J1792" s="352"/>
      <c r="K1792" s="352"/>
      <c r="L1792" s="184"/>
      <c r="M1792" s="184"/>
      <c r="N1792" s="184"/>
      <c r="O1792" s="184"/>
      <c r="P1792" s="184"/>
      <c r="Q1792" s="184"/>
      <c r="R1792" s="184"/>
      <c r="S1792" s="352"/>
      <c r="T1792" s="352"/>
      <c r="U1792" s="184"/>
      <c r="V1792" s="8"/>
      <c r="W1792" s="8"/>
    </row>
    <row r="1793" spans="4:23">
      <c r="D1793" s="74"/>
      <c r="E1793" s="1"/>
      <c r="F1793" s="1"/>
      <c r="G1793" s="183"/>
      <c r="H1793" s="36"/>
      <c r="I1793" s="184"/>
      <c r="J1793" s="352"/>
      <c r="K1793" s="352"/>
      <c r="L1793" s="184"/>
      <c r="M1793" s="184"/>
      <c r="N1793" s="184"/>
      <c r="O1793" s="184"/>
      <c r="P1793" s="184"/>
      <c r="Q1793" s="184"/>
      <c r="R1793" s="184"/>
      <c r="S1793" s="352"/>
      <c r="T1793" s="352"/>
      <c r="U1793" s="184"/>
      <c r="V1793" s="8"/>
      <c r="W1793" s="8"/>
    </row>
    <row r="1794" spans="4:23">
      <c r="D1794" s="74"/>
      <c r="E1794" s="1"/>
      <c r="F1794" s="1"/>
      <c r="G1794" s="183"/>
      <c r="H1794" s="36"/>
      <c r="I1794" s="184"/>
      <c r="J1794" s="352"/>
      <c r="K1794" s="352"/>
      <c r="L1794" s="184"/>
      <c r="M1794" s="184"/>
      <c r="N1794" s="184"/>
      <c r="O1794" s="184"/>
      <c r="P1794" s="184"/>
      <c r="Q1794" s="184"/>
      <c r="R1794" s="184"/>
      <c r="S1794" s="352"/>
      <c r="T1794" s="352"/>
      <c r="U1794" s="184"/>
      <c r="V1794" s="8"/>
      <c r="W1794" s="8"/>
    </row>
    <row r="1795" spans="4:23">
      <c r="D1795" s="74"/>
      <c r="E1795" s="1"/>
      <c r="F1795" s="1"/>
      <c r="G1795" s="183"/>
      <c r="H1795" s="36"/>
      <c r="I1795" s="184"/>
      <c r="J1795" s="352"/>
      <c r="K1795" s="352"/>
      <c r="L1795" s="184"/>
      <c r="M1795" s="184"/>
      <c r="N1795" s="184"/>
      <c r="O1795" s="184"/>
      <c r="P1795" s="184"/>
      <c r="Q1795" s="184"/>
      <c r="R1795" s="184"/>
      <c r="S1795" s="352"/>
      <c r="T1795" s="352"/>
      <c r="U1795" s="184"/>
      <c r="V1795" s="8"/>
      <c r="W1795" s="8"/>
    </row>
    <row r="1796" spans="4:23">
      <c r="D1796" s="74"/>
      <c r="E1796" s="1"/>
      <c r="F1796" s="1"/>
      <c r="G1796" s="183"/>
      <c r="H1796" s="36"/>
      <c r="I1796" s="184"/>
      <c r="J1796" s="352"/>
      <c r="K1796" s="352"/>
      <c r="L1796" s="184"/>
      <c r="M1796" s="184"/>
      <c r="N1796" s="184"/>
      <c r="O1796" s="184"/>
      <c r="P1796" s="184"/>
      <c r="Q1796" s="184"/>
      <c r="R1796" s="184"/>
      <c r="S1796" s="352"/>
      <c r="T1796" s="352"/>
      <c r="U1796" s="184"/>
      <c r="V1796" s="8"/>
      <c r="W1796" s="8"/>
    </row>
    <row r="1797" spans="4:23">
      <c r="D1797" s="74"/>
      <c r="E1797" s="1"/>
      <c r="F1797" s="1"/>
      <c r="G1797" s="183"/>
      <c r="H1797" s="36"/>
      <c r="I1797" s="184"/>
      <c r="J1797" s="352"/>
      <c r="K1797" s="352"/>
      <c r="L1797" s="184"/>
      <c r="M1797" s="184"/>
      <c r="N1797" s="184"/>
      <c r="O1797" s="184"/>
      <c r="P1797" s="184"/>
      <c r="Q1797" s="184"/>
      <c r="R1797" s="184"/>
      <c r="S1797" s="352"/>
      <c r="T1797" s="352"/>
      <c r="U1797" s="184"/>
      <c r="V1797" s="8"/>
      <c r="W1797" s="8"/>
    </row>
    <row r="1798" spans="4:23">
      <c r="D1798" s="74"/>
      <c r="E1798" s="1"/>
      <c r="F1798" s="1"/>
      <c r="G1798" s="183"/>
      <c r="H1798" s="36"/>
      <c r="I1798" s="184"/>
      <c r="J1798" s="352"/>
      <c r="K1798" s="352"/>
      <c r="L1798" s="184"/>
      <c r="M1798" s="184"/>
      <c r="N1798" s="184"/>
      <c r="O1798" s="184"/>
      <c r="P1798" s="184"/>
      <c r="Q1798" s="184"/>
      <c r="R1798" s="184"/>
      <c r="S1798" s="352"/>
      <c r="T1798" s="352"/>
      <c r="U1798" s="184"/>
      <c r="V1798" s="8"/>
      <c r="W1798" s="8"/>
    </row>
    <row r="1799" spans="4:23">
      <c r="D1799" s="74"/>
      <c r="E1799" s="1"/>
      <c r="F1799" s="1"/>
      <c r="G1799" s="183"/>
      <c r="H1799" s="36"/>
      <c r="I1799" s="184"/>
      <c r="J1799" s="352"/>
      <c r="K1799" s="352"/>
      <c r="L1799" s="184"/>
      <c r="M1799" s="184"/>
      <c r="N1799" s="184"/>
      <c r="O1799" s="184"/>
      <c r="P1799" s="184"/>
      <c r="Q1799" s="184"/>
      <c r="R1799" s="184"/>
      <c r="S1799" s="352"/>
      <c r="T1799" s="352"/>
      <c r="U1799" s="184"/>
      <c r="V1799" s="8"/>
      <c r="W1799" s="8"/>
    </row>
    <row r="1800" spans="4:23">
      <c r="D1800" s="74"/>
      <c r="E1800" s="1"/>
      <c r="F1800" s="1"/>
      <c r="G1800" s="183"/>
      <c r="H1800" s="36"/>
      <c r="I1800" s="184"/>
      <c r="J1800" s="352"/>
      <c r="K1800" s="352"/>
      <c r="L1800" s="184"/>
      <c r="M1800" s="184"/>
      <c r="N1800" s="184"/>
      <c r="O1800" s="184"/>
      <c r="P1800" s="184"/>
      <c r="Q1800" s="184"/>
      <c r="R1800" s="184"/>
      <c r="S1800" s="352"/>
      <c r="T1800" s="352"/>
      <c r="U1800" s="184"/>
      <c r="V1800" s="8"/>
      <c r="W1800" s="8"/>
    </row>
    <row r="1801" spans="4:23">
      <c r="D1801" s="74"/>
      <c r="E1801" s="1"/>
      <c r="F1801" s="1"/>
      <c r="G1801" s="183"/>
      <c r="H1801" s="36"/>
      <c r="I1801" s="184"/>
      <c r="J1801" s="352"/>
      <c r="K1801" s="352"/>
      <c r="L1801" s="184"/>
      <c r="M1801" s="184"/>
      <c r="N1801" s="184"/>
      <c r="O1801" s="184"/>
      <c r="P1801" s="184"/>
      <c r="Q1801" s="184"/>
      <c r="R1801" s="184"/>
      <c r="S1801" s="352"/>
      <c r="T1801" s="352"/>
      <c r="U1801" s="184"/>
      <c r="V1801" s="8"/>
      <c r="W1801" s="8"/>
    </row>
    <row r="1802" spans="4:23">
      <c r="D1802" s="74"/>
      <c r="E1802" s="1"/>
      <c r="F1802" s="1"/>
      <c r="G1802" s="183"/>
      <c r="H1802" s="36"/>
      <c r="I1802" s="184"/>
      <c r="J1802" s="352"/>
      <c r="K1802" s="352"/>
      <c r="L1802" s="184"/>
      <c r="M1802" s="184"/>
      <c r="N1802" s="184"/>
      <c r="O1802" s="184"/>
      <c r="P1802" s="184"/>
      <c r="Q1802" s="184"/>
      <c r="R1802" s="184"/>
      <c r="S1802" s="352"/>
      <c r="T1802" s="352"/>
      <c r="U1802" s="184"/>
      <c r="V1802" s="8"/>
      <c r="W1802" s="8"/>
    </row>
    <row r="1803" spans="4:23">
      <c r="D1803" s="74"/>
      <c r="E1803" s="1"/>
      <c r="F1803" s="1"/>
      <c r="G1803" s="183"/>
      <c r="H1803" s="36"/>
      <c r="I1803" s="184"/>
      <c r="J1803" s="352"/>
      <c r="K1803" s="352"/>
      <c r="L1803" s="184"/>
      <c r="M1803" s="184"/>
      <c r="N1803" s="184"/>
      <c r="O1803" s="184"/>
      <c r="P1803" s="184"/>
      <c r="Q1803" s="184"/>
      <c r="R1803" s="184"/>
      <c r="S1803" s="352"/>
      <c r="T1803" s="352"/>
      <c r="U1803" s="184"/>
      <c r="V1803" s="8"/>
      <c r="W1803" s="8"/>
    </row>
    <row r="1804" spans="4:23">
      <c r="D1804" s="74"/>
      <c r="E1804" s="1"/>
      <c r="F1804" s="1"/>
      <c r="G1804" s="183"/>
      <c r="H1804" s="36"/>
      <c r="I1804" s="184"/>
      <c r="J1804" s="352"/>
      <c r="K1804" s="352"/>
      <c r="L1804" s="184"/>
      <c r="M1804" s="184"/>
      <c r="N1804" s="184"/>
      <c r="O1804" s="184"/>
      <c r="P1804" s="184"/>
      <c r="Q1804" s="184"/>
      <c r="R1804" s="184"/>
      <c r="S1804" s="352"/>
      <c r="T1804" s="352"/>
      <c r="U1804" s="184"/>
      <c r="V1804" s="8"/>
      <c r="W1804" s="8"/>
    </row>
    <row r="1805" spans="4:23">
      <c r="D1805" s="74"/>
      <c r="E1805" s="1"/>
      <c r="F1805" s="1"/>
      <c r="G1805" s="183"/>
      <c r="H1805" s="36"/>
      <c r="I1805" s="184"/>
      <c r="J1805" s="352"/>
      <c r="K1805" s="352"/>
      <c r="L1805" s="184"/>
      <c r="M1805" s="184"/>
      <c r="N1805" s="184"/>
      <c r="O1805" s="184"/>
      <c r="P1805" s="184"/>
      <c r="Q1805" s="184"/>
      <c r="R1805" s="184"/>
      <c r="S1805" s="352"/>
      <c r="T1805" s="352"/>
      <c r="U1805" s="184"/>
      <c r="V1805" s="8"/>
      <c r="W1805" s="8"/>
    </row>
    <row r="1806" spans="4:23">
      <c r="D1806" s="74"/>
      <c r="E1806" s="1"/>
      <c r="F1806" s="1"/>
      <c r="G1806" s="183"/>
      <c r="H1806" s="36"/>
      <c r="I1806" s="184"/>
      <c r="J1806" s="352"/>
      <c r="K1806" s="352"/>
      <c r="L1806" s="184"/>
      <c r="M1806" s="184"/>
      <c r="N1806" s="184"/>
      <c r="O1806" s="184"/>
      <c r="P1806" s="184"/>
      <c r="Q1806" s="184"/>
      <c r="R1806" s="184"/>
      <c r="S1806" s="352"/>
      <c r="T1806" s="352"/>
      <c r="U1806" s="184"/>
      <c r="V1806" s="8"/>
      <c r="W1806" s="8"/>
    </row>
    <row r="1807" spans="4:23">
      <c r="D1807" s="74"/>
      <c r="E1807" s="1"/>
      <c r="F1807" s="1"/>
      <c r="G1807" s="183"/>
      <c r="H1807" s="36"/>
      <c r="I1807" s="184"/>
      <c r="J1807" s="352"/>
      <c r="K1807" s="352"/>
      <c r="L1807" s="184"/>
      <c r="M1807" s="184"/>
      <c r="N1807" s="184"/>
      <c r="O1807" s="184"/>
      <c r="P1807" s="184"/>
      <c r="Q1807" s="184"/>
      <c r="R1807" s="184"/>
      <c r="S1807" s="352"/>
      <c r="T1807" s="352"/>
      <c r="U1807" s="184"/>
      <c r="V1807" s="8"/>
      <c r="W1807" s="8"/>
    </row>
    <row r="1808" spans="4:23">
      <c r="D1808" s="74"/>
      <c r="E1808" s="1"/>
      <c r="F1808" s="1"/>
      <c r="G1808" s="183"/>
      <c r="H1808" s="36"/>
      <c r="I1808" s="184"/>
      <c r="J1808" s="352"/>
      <c r="K1808" s="352"/>
      <c r="L1808" s="184"/>
      <c r="M1808" s="184"/>
      <c r="N1808" s="184"/>
      <c r="O1808" s="184"/>
      <c r="P1808" s="184"/>
      <c r="Q1808" s="184"/>
      <c r="R1808" s="184"/>
      <c r="S1808" s="352"/>
      <c r="T1808" s="352"/>
      <c r="U1808" s="184"/>
      <c r="V1808" s="8"/>
      <c r="W1808" s="8"/>
    </row>
    <row r="1809" spans="4:23">
      <c r="D1809" s="74"/>
      <c r="E1809" s="1"/>
      <c r="F1809" s="1"/>
      <c r="G1809" s="183"/>
      <c r="H1809" s="36"/>
      <c r="I1809" s="184"/>
      <c r="J1809" s="352"/>
      <c r="K1809" s="352"/>
      <c r="L1809" s="184"/>
      <c r="M1809" s="184"/>
      <c r="N1809" s="184"/>
      <c r="O1809" s="184"/>
      <c r="P1809" s="184"/>
      <c r="Q1809" s="184"/>
      <c r="R1809" s="184"/>
      <c r="S1809" s="352"/>
      <c r="T1809" s="352"/>
      <c r="U1809" s="184"/>
      <c r="V1809" s="8"/>
      <c r="W1809" s="8"/>
    </row>
    <row r="1810" spans="4:23">
      <c r="D1810" s="74"/>
      <c r="E1810" s="1"/>
      <c r="F1810" s="1"/>
      <c r="G1810" s="183"/>
      <c r="H1810" s="36"/>
      <c r="I1810" s="184"/>
      <c r="J1810" s="352"/>
      <c r="K1810" s="352"/>
      <c r="L1810" s="184"/>
      <c r="M1810" s="184"/>
      <c r="N1810" s="184"/>
      <c r="O1810" s="184"/>
      <c r="P1810" s="184"/>
      <c r="Q1810" s="184"/>
      <c r="R1810" s="184"/>
      <c r="S1810" s="352"/>
      <c r="T1810" s="352"/>
      <c r="U1810" s="184"/>
      <c r="V1810" s="8"/>
      <c r="W1810" s="8"/>
    </row>
    <row r="1811" spans="4:23">
      <c r="D1811" s="74"/>
      <c r="E1811" s="1"/>
      <c r="F1811" s="1"/>
      <c r="G1811" s="183"/>
      <c r="H1811" s="36"/>
      <c r="I1811" s="184"/>
      <c r="J1811" s="352"/>
      <c r="K1811" s="352"/>
      <c r="L1811" s="184"/>
      <c r="M1811" s="184"/>
      <c r="N1811" s="184"/>
      <c r="O1811" s="184"/>
      <c r="P1811" s="184"/>
      <c r="Q1811" s="184"/>
      <c r="R1811" s="184"/>
      <c r="S1811" s="352"/>
      <c r="T1811" s="352"/>
      <c r="U1811" s="184"/>
      <c r="V1811" s="8"/>
      <c r="W1811" s="8"/>
    </row>
    <row r="1812" spans="4:23">
      <c r="D1812" s="74"/>
      <c r="E1812" s="1"/>
      <c r="F1812" s="1"/>
      <c r="G1812" s="183"/>
      <c r="H1812" s="36"/>
      <c r="I1812" s="184"/>
      <c r="J1812" s="352"/>
      <c r="K1812" s="352"/>
      <c r="L1812" s="184"/>
      <c r="M1812" s="184"/>
      <c r="N1812" s="184"/>
      <c r="O1812" s="184"/>
      <c r="P1812" s="184"/>
      <c r="Q1812" s="184"/>
      <c r="R1812" s="184"/>
      <c r="S1812" s="352"/>
      <c r="T1812" s="352"/>
      <c r="U1812" s="184"/>
      <c r="V1812" s="8"/>
      <c r="W1812" s="8"/>
    </row>
    <row r="1813" spans="4:23">
      <c r="D1813" s="74"/>
      <c r="E1813" s="1"/>
      <c r="F1813" s="1"/>
      <c r="G1813" s="183"/>
      <c r="H1813" s="36"/>
      <c r="I1813" s="184"/>
      <c r="J1813" s="352"/>
      <c r="K1813" s="352"/>
      <c r="L1813" s="184"/>
      <c r="M1813" s="184"/>
      <c r="N1813" s="184"/>
      <c r="O1813" s="184"/>
      <c r="P1813" s="184"/>
      <c r="Q1813" s="184"/>
      <c r="R1813" s="184"/>
      <c r="S1813" s="352"/>
      <c r="T1813" s="352"/>
      <c r="U1813" s="184"/>
      <c r="V1813" s="8"/>
      <c r="W1813" s="8"/>
    </row>
    <row r="1814" spans="4:23">
      <c r="D1814" s="74"/>
      <c r="E1814" s="1"/>
      <c r="F1814" s="1"/>
      <c r="G1814" s="183"/>
      <c r="H1814" s="36"/>
      <c r="I1814" s="184"/>
      <c r="J1814" s="352"/>
      <c r="K1814" s="352"/>
      <c r="L1814" s="184"/>
      <c r="M1814" s="184"/>
      <c r="N1814" s="184"/>
      <c r="O1814" s="184"/>
      <c r="P1814" s="184"/>
      <c r="Q1814" s="184"/>
      <c r="R1814" s="184"/>
      <c r="S1814" s="352"/>
      <c r="T1814" s="352"/>
      <c r="U1814" s="184"/>
      <c r="V1814" s="8"/>
      <c r="W1814" s="8"/>
    </row>
    <row r="1815" spans="4:23">
      <c r="D1815" s="74"/>
      <c r="E1815" s="1"/>
      <c r="F1815" s="1"/>
      <c r="G1815" s="183"/>
      <c r="H1815" s="36"/>
      <c r="I1815" s="184"/>
      <c r="J1815" s="352"/>
      <c r="K1815" s="352"/>
      <c r="L1815" s="184"/>
      <c r="M1815" s="184"/>
      <c r="N1815" s="184"/>
      <c r="O1815" s="184"/>
      <c r="P1815" s="184"/>
      <c r="Q1815" s="184"/>
      <c r="R1815" s="184"/>
      <c r="S1815" s="352"/>
      <c r="T1815" s="352"/>
      <c r="U1815" s="184"/>
      <c r="V1815" s="8"/>
      <c r="W1815" s="8"/>
    </row>
    <row r="1816" spans="4:23">
      <c r="D1816" s="74"/>
      <c r="E1816" s="1"/>
      <c r="F1816" s="1"/>
      <c r="G1816" s="183"/>
      <c r="H1816" s="36"/>
      <c r="I1816" s="184"/>
      <c r="J1816" s="352"/>
      <c r="K1816" s="352"/>
      <c r="L1816" s="184"/>
      <c r="M1816" s="184"/>
      <c r="N1816" s="184"/>
      <c r="O1816" s="184"/>
      <c r="P1816" s="184"/>
      <c r="Q1816" s="184"/>
      <c r="R1816" s="184"/>
      <c r="S1816" s="352"/>
      <c r="T1816" s="352"/>
      <c r="U1816" s="184"/>
      <c r="V1816" s="8"/>
      <c r="W1816" s="8"/>
    </row>
    <row r="1817" spans="4:23">
      <c r="D1817" s="74"/>
      <c r="E1817" s="1"/>
      <c r="F1817" s="1"/>
      <c r="G1817" s="183"/>
      <c r="H1817" s="36"/>
      <c r="I1817" s="184"/>
      <c r="J1817" s="352"/>
      <c r="K1817" s="352"/>
      <c r="L1817" s="184"/>
      <c r="M1817" s="184"/>
      <c r="N1817" s="184"/>
      <c r="O1817" s="184"/>
      <c r="P1817" s="184"/>
      <c r="Q1817" s="184"/>
      <c r="R1817" s="184"/>
      <c r="S1817" s="352"/>
      <c r="T1817" s="352"/>
      <c r="U1817" s="184"/>
      <c r="V1817" s="8"/>
      <c r="W1817" s="8"/>
    </row>
    <row r="1818" spans="4:23">
      <c r="D1818" s="74"/>
      <c r="E1818" s="1"/>
      <c r="F1818" s="1"/>
      <c r="G1818" s="183"/>
      <c r="H1818" s="36"/>
      <c r="I1818" s="184"/>
      <c r="J1818" s="352"/>
      <c r="K1818" s="352"/>
      <c r="L1818" s="184"/>
      <c r="M1818" s="184"/>
      <c r="N1818" s="184"/>
      <c r="O1818" s="184"/>
      <c r="P1818" s="184"/>
      <c r="Q1818" s="184"/>
      <c r="R1818" s="184"/>
      <c r="S1818" s="352"/>
      <c r="T1818" s="352"/>
      <c r="U1818" s="184"/>
      <c r="V1818" s="8"/>
      <c r="W1818" s="8"/>
    </row>
    <row r="1819" spans="4:23">
      <c r="D1819" s="74"/>
      <c r="E1819" s="1"/>
      <c r="F1819" s="1"/>
      <c r="G1819" s="183"/>
      <c r="H1819" s="36"/>
      <c r="I1819" s="184"/>
      <c r="J1819" s="352"/>
      <c r="K1819" s="352"/>
      <c r="L1819" s="184"/>
      <c r="M1819" s="184"/>
      <c r="N1819" s="184"/>
      <c r="O1819" s="184"/>
      <c r="P1819" s="184"/>
      <c r="Q1819" s="184"/>
      <c r="R1819" s="184"/>
      <c r="S1819" s="352"/>
      <c r="T1819" s="352"/>
      <c r="U1819" s="184"/>
      <c r="V1819" s="8"/>
      <c r="W1819" s="8"/>
    </row>
    <row r="1820" spans="4:23">
      <c r="D1820" s="74"/>
      <c r="E1820" s="1"/>
      <c r="F1820" s="1"/>
      <c r="G1820" s="183"/>
      <c r="H1820" s="36"/>
      <c r="I1820" s="184"/>
      <c r="J1820" s="352"/>
      <c r="K1820" s="352"/>
      <c r="L1820" s="184"/>
      <c r="M1820" s="184"/>
      <c r="N1820" s="184"/>
      <c r="O1820" s="184"/>
      <c r="P1820" s="184"/>
      <c r="Q1820" s="184"/>
      <c r="R1820" s="184"/>
      <c r="S1820" s="352"/>
      <c r="T1820" s="352"/>
      <c r="U1820" s="184"/>
      <c r="V1820" s="8"/>
      <c r="W1820" s="8"/>
    </row>
    <row r="1821" spans="4:23">
      <c r="D1821" s="74"/>
      <c r="E1821" s="1"/>
      <c r="F1821" s="1"/>
      <c r="G1821" s="183"/>
      <c r="H1821" s="36"/>
      <c r="I1821" s="184"/>
      <c r="J1821" s="352"/>
      <c r="K1821" s="352"/>
      <c r="L1821" s="184"/>
      <c r="M1821" s="184"/>
      <c r="N1821" s="184"/>
      <c r="O1821" s="184"/>
      <c r="P1821" s="184"/>
      <c r="Q1821" s="184"/>
      <c r="R1821" s="184"/>
      <c r="S1821" s="352"/>
      <c r="T1821" s="352"/>
      <c r="U1821" s="184"/>
      <c r="V1821" s="8"/>
      <c r="W1821" s="8"/>
    </row>
    <row r="1822" spans="4:23">
      <c r="D1822" s="74"/>
      <c r="E1822" s="1"/>
      <c r="F1822" s="1"/>
      <c r="G1822" s="183"/>
      <c r="H1822" s="36"/>
      <c r="I1822" s="184"/>
      <c r="J1822" s="352"/>
      <c r="K1822" s="352"/>
      <c r="L1822" s="184"/>
      <c r="M1822" s="184"/>
      <c r="N1822" s="184"/>
      <c r="O1822" s="184"/>
      <c r="P1822" s="184"/>
      <c r="Q1822" s="184"/>
      <c r="R1822" s="184"/>
      <c r="S1822" s="352"/>
      <c r="T1822" s="352"/>
      <c r="U1822" s="184"/>
      <c r="V1822" s="8"/>
      <c r="W1822" s="8"/>
    </row>
    <row r="1823" spans="4:23">
      <c r="D1823" s="74"/>
      <c r="E1823" s="1"/>
      <c r="F1823" s="1"/>
      <c r="G1823" s="183"/>
      <c r="H1823" s="36"/>
      <c r="I1823" s="184"/>
      <c r="J1823" s="352"/>
      <c r="K1823" s="352"/>
      <c r="L1823" s="184"/>
      <c r="M1823" s="184"/>
      <c r="N1823" s="184"/>
      <c r="O1823" s="184"/>
      <c r="P1823" s="184"/>
      <c r="Q1823" s="184"/>
      <c r="R1823" s="184"/>
      <c r="S1823" s="352"/>
      <c r="T1823" s="352"/>
      <c r="U1823" s="184"/>
      <c r="V1823" s="8"/>
      <c r="W1823" s="8"/>
    </row>
    <row r="1824" spans="4:23">
      <c r="D1824" s="74"/>
      <c r="E1824" s="1"/>
      <c r="F1824" s="1"/>
      <c r="G1824" s="183"/>
      <c r="H1824" s="36"/>
      <c r="I1824" s="184"/>
      <c r="J1824" s="352"/>
      <c r="K1824" s="352"/>
      <c r="L1824" s="184"/>
      <c r="M1824" s="184"/>
      <c r="N1824" s="184"/>
      <c r="O1824" s="184"/>
      <c r="P1824" s="184"/>
      <c r="Q1824" s="184"/>
      <c r="R1824" s="184"/>
      <c r="S1824" s="352"/>
      <c r="T1824" s="352"/>
      <c r="U1824" s="184"/>
      <c r="V1824" s="8"/>
      <c r="W1824" s="8"/>
    </row>
    <row r="1825" spans="4:23">
      <c r="D1825" s="74"/>
      <c r="E1825" s="1"/>
      <c r="F1825" s="1"/>
      <c r="G1825" s="183"/>
      <c r="H1825" s="36"/>
      <c r="I1825" s="184"/>
      <c r="J1825" s="352"/>
      <c r="K1825" s="352"/>
      <c r="L1825" s="184"/>
      <c r="M1825" s="184"/>
      <c r="N1825" s="184"/>
      <c r="O1825" s="184"/>
      <c r="P1825" s="184"/>
      <c r="Q1825" s="184"/>
      <c r="R1825" s="184"/>
      <c r="S1825" s="352"/>
      <c r="T1825" s="352"/>
      <c r="U1825" s="184"/>
      <c r="V1825" s="8"/>
      <c r="W1825" s="8"/>
    </row>
    <row r="1826" spans="4:23">
      <c r="D1826" s="74"/>
      <c r="E1826" s="1"/>
      <c r="F1826" s="1"/>
      <c r="G1826" s="183"/>
      <c r="H1826" s="36"/>
      <c r="I1826" s="184"/>
      <c r="J1826" s="352"/>
      <c r="K1826" s="352"/>
      <c r="L1826" s="184"/>
      <c r="M1826" s="184"/>
      <c r="N1826" s="184"/>
      <c r="O1826" s="184"/>
      <c r="P1826" s="184"/>
      <c r="Q1826" s="184"/>
      <c r="R1826" s="184"/>
      <c r="S1826" s="352"/>
      <c r="T1826" s="352"/>
      <c r="U1826" s="184"/>
      <c r="V1826" s="8"/>
      <c r="W1826" s="8"/>
    </row>
    <row r="1827" spans="4:23">
      <c r="D1827" s="74"/>
      <c r="E1827" s="1"/>
      <c r="F1827" s="1"/>
      <c r="G1827" s="183"/>
      <c r="H1827" s="36"/>
      <c r="I1827" s="184"/>
      <c r="J1827" s="352"/>
      <c r="K1827" s="352"/>
      <c r="L1827" s="184"/>
      <c r="M1827" s="184"/>
      <c r="N1827" s="184"/>
      <c r="O1827" s="184"/>
      <c r="P1827" s="184"/>
      <c r="Q1827" s="184"/>
      <c r="R1827" s="184"/>
      <c r="S1827" s="352"/>
      <c r="T1827" s="352"/>
      <c r="U1827" s="184"/>
      <c r="V1827" s="8"/>
      <c r="W1827" s="8"/>
    </row>
    <row r="1828" spans="4:23">
      <c r="D1828" s="74"/>
      <c r="E1828" s="1"/>
      <c r="F1828" s="1"/>
      <c r="G1828" s="183"/>
      <c r="H1828" s="36"/>
      <c r="I1828" s="184"/>
      <c r="J1828" s="352"/>
      <c r="K1828" s="352"/>
      <c r="L1828" s="184"/>
      <c r="M1828" s="184"/>
      <c r="N1828" s="184"/>
      <c r="O1828" s="184"/>
      <c r="P1828" s="184"/>
      <c r="Q1828" s="184"/>
      <c r="R1828" s="184"/>
      <c r="S1828" s="352"/>
      <c r="T1828" s="352"/>
      <c r="U1828" s="184"/>
      <c r="V1828" s="8"/>
      <c r="W1828" s="8"/>
    </row>
    <row r="1829" spans="4:23">
      <c r="D1829" s="74"/>
      <c r="E1829" s="1"/>
      <c r="F1829" s="1"/>
      <c r="G1829" s="183"/>
      <c r="H1829" s="36"/>
      <c r="I1829" s="184"/>
      <c r="J1829" s="352"/>
      <c r="K1829" s="352"/>
      <c r="L1829" s="184"/>
      <c r="M1829" s="184"/>
      <c r="N1829" s="184"/>
      <c r="O1829" s="184"/>
      <c r="P1829" s="184"/>
      <c r="Q1829" s="184"/>
      <c r="R1829" s="184"/>
      <c r="S1829" s="352"/>
      <c r="T1829" s="352"/>
      <c r="U1829" s="184"/>
      <c r="V1829" s="8"/>
      <c r="W1829" s="8"/>
    </row>
    <row r="1830" spans="4:23">
      <c r="D1830" s="74"/>
      <c r="E1830" s="1"/>
      <c r="F1830" s="1"/>
      <c r="G1830" s="183"/>
      <c r="H1830" s="36"/>
      <c r="I1830" s="184"/>
      <c r="J1830" s="352"/>
      <c r="K1830" s="352"/>
      <c r="L1830" s="184"/>
      <c r="M1830" s="184"/>
      <c r="N1830" s="184"/>
      <c r="O1830" s="184"/>
      <c r="P1830" s="184"/>
      <c r="Q1830" s="184"/>
      <c r="R1830" s="184"/>
      <c r="S1830" s="352"/>
      <c r="T1830" s="352"/>
      <c r="U1830" s="184"/>
      <c r="V1830" s="8"/>
      <c r="W1830" s="8"/>
    </row>
    <row r="1831" spans="4:23">
      <c r="D1831" s="74"/>
      <c r="E1831" s="1"/>
      <c r="F1831" s="1"/>
      <c r="G1831" s="183"/>
      <c r="H1831" s="36"/>
      <c r="I1831" s="184"/>
      <c r="J1831" s="352"/>
      <c r="K1831" s="352"/>
      <c r="L1831" s="184"/>
      <c r="M1831" s="184"/>
      <c r="N1831" s="184"/>
      <c r="O1831" s="184"/>
      <c r="P1831" s="184"/>
      <c r="Q1831" s="184"/>
      <c r="R1831" s="184"/>
      <c r="S1831" s="352"/>
      <c r="T1831" s="352"/>
      <c r="U1831" s="184"/>
      <c r="V1831" s="8"/>
      <c r="W1831" s="8"/>
    </row>
    <row r="1832" spans="4:23">
      <c r="D1832" s="74"/>
      <c r="E1832" s="1"/>
      <c r="F1832" s="1"/>
      <c r="G1832" s="183"/>
      <c r="H1832" s="36"/>
      <c r="I1832" s="184"/>
      <c r="J1832" s="352"/>
      <c r="K1832" s="352"/>
      <c r="L1832" s="184"/>
      <c r="M1832" s="184"/>
      <c r="N1832" s="184"/>
      <c r="O1832" s="184"/>
      <c r="P1832" s="184"/>
      <c r="Q1832" s="184"/>
      <c r="R1832" s="184"/>
      <c r="S1832" s="352"/>
      <c r="T1832" s="352"/>
      <c r="U1832" s="184"/>
      <c r="V1832" s="8"/>
      <c r="W1832" s="8"/>
    </row>
    <row r="1833" spans="4:23">
      <c r="D1833" s="74"/>
      <c r="E1833" s="1"/>
      <c r="F1833" s="1"/>
      <c r="G1833" s="183"/>
      <c r="H1833" s="36"/>
      <c r="I1833" s="184"/>
      <c r="J1833" s="352"/>
      <c r="K1833" s="352"/>
      <c r="L1833" s="184"/>
      <c r="M1833" s="184"/>
      <c r="N1833" s="184"/>
      <c r="O1833" s="184"/>
      <c r="P1833" s="184"/>
      <c r="Q1833" s="184"/>
      <c r="R1833" s="184"/>
      <c r="S1833" s="352"/>
      <c r="T1833" s="352"/>
      <c r="U1833" s="184"/>
      <c r="V1833" s="8"/>
      <c r="W1833" s="8"/>
    </row>
    <row r="1834" spans="4:23">
      <c r="D1834" s="74"/>
      <c r="E1834" s="1"/>
      <c r="F1834" s="1"/>
      <c r="G1834" s="183"/>
      <c r="H1834" s="36"/>
      <c r="I1834" s="184"/>
      <c r="J1834" s="352"/>
      <c r="K1834" s="352"/>
      <c r="L1834" s="184"/>
      <c r="M1834" s="184"/>
      <c r="N1834" s="184"/>
      <c r="O1834" s="184"/>
      <c r="P1834" s="184"/>
      <c r="Q1834" s="184"/>
      <c r="R1834" s="184"/>
      <c r="S1834" s="352"/>
      <c r="T1834" s="352"/>
      <c r="U1834" s="184"/>
      <c r="V1834" s="8"/>
      <c r="W1834" s="8"/>
    </row>
    <row r="1835" spans="4:23">
      <c r="D1835" s="74"/>
      <c r="E1835" s="1"/>
      <c r="F1835" s="1"/>
      <c r="G1835" s="183"/>
      <c r="H1835" s="36"/>
      <c r="I1835" s="184"/>
      <c r="J1835" s="352"/>
      <c r="K1835" s="352"/>
      <c r="L1835" s="184"/>
      <c r="M1835" s="184"/>
      <c r="N1835" s="184"/>
      <c r="O1835" s="184"/>
      <c r="P1835" s="184"/>
      <c r="Q1835" s="184"/>
      <c r="R1835" s="184"/>
      <c r="S1835" s="352"/>
      <c r="T1835" s="352"/>
      <c r="U1835" s="184"/>
      <c r="V1835" s="8"/>
      <c r="W1835" s="8"/>
    </row>
    <row r="1836" spans="4:23">
      <c r="D1836" s="74"/>
      <c r="E1836" s="1"/>
      <c r="F1836" s="1"/>
      <c r="G1836" s="183"/>
      <c r="H1836" s="36"/>
      <c r="I1836" s="184"/>
      <c r="J1836" s="352"/>
      <c r="K1836" s="352"/>
      <c r="L1836" s="184"/>
      <c r="M1836" s="184"/>
      <c r="N1836" s="184"/>
      <c r="O1836" s="184"/>
      <c r="P1836" s="184"/>
      <c r="Q1836" s="184"/>
      <c r="R1836" s="184"/>
      <c r="S1836" s="352"/>
      <c r="T1836" s="352"/>
      <c r="U1836" s="184"/>
      <c r="V1836" s="8"/>
      <c r="W1836" s="8"/>
    </row>
    <row r="1837" spans="4:23">
      <c r="D1837" s="74"/>
      <c r="E1837" s="1"/>
      <c r="F1837" s="1"/>
      <c r="G1837" s="183"/>
      <c r="H1837" s="36"/>
      <c r="I1837" s="184"/>
      <c r="J1837" s="352"/>
      <c r="K1837" s="352"/>
      <c r="L1837" s="184"/>
      <c r="M1837" s="184"/>
      <c r="N1837" s="184"/>
      <c r="O1837" s="184"/>
      <c r="P1837" s="184"/>
      <c r="Q1837" s="184"/>
      <c r="R1837" s="184"/>
      <c r="S1837" s="352"/>
      <c r="T1837" s="352"/>
      <c r="U1837" s="184"/>
      <c r="V1837" s="8"/>
      <c r="W1837" s="8"/>
    </row>
    <row r="1838" spans="4:23">
      <c r="D1838" s="74"/>
      <c r="E1838" s="1"/>
      <c r="F1838" s="1"/>
      <c r="G1838" s="183"/>
      <c r="H1838" s="36"/>
      <c r="I1838" s="184"/>
      <c r="J1838" s="352"/>
      <c r="K1838" s="352"/>
      <c r="L1838" s="184"/>
      <c r="M1838" s="184"/>
      <c r="N1838" s="184"/>
      <c r="O1838" s="184"/>
      <c r="P1838" s="184"/>
      <c r="Q1838" s="184"/>
      <c r="R1838" s="184"/>
      <c r="S1838" s="352"/>
      <c r="T1838" s="352"/>
      <c r="U1838" s="184"/>
      <c r="V1838" s="8"/>
      <c r="W1838" s="8"/>
    </row>
    <row r="1839" spans="4:23">
      <c r="D1839" s="74"/>
      <c r="E1839" s="1"/>
      <c r="F1839" s="1"/>
      <c r="G1839" s="183"/>
      <c r="H1839" s="36"/>
      <c r="I1839" s="184"/>
      <c r="J1839" s="352"/>
      <c r="K1839" s="352"/>
      <c r="L1839" s="184"/>
      <c r="M1839" s="184"/>
      <c r="N1839" s="184"/>
      <c r="O1839" s="184"/>
      <c r="P1839" s="184"/>
      <c r="Q1839" s="184"/>
      <c r="R1839" s="184"/>
      <c r="S1839" s="352"/>
      <c r="T1839" s="352"/>
      <c r="U1839" s="184"/>
      <c r="V1839" s="8"/>
      <c r="W1839" s="8"/>
    </row>
    <row r="1840" spans="4:23">
      <c r="D1840" s="74"/>
      <c r="E1840" s="1"/>
      <c r="F1840" s="1"/>
      <c r="G1840" s="183"/>
      <c r="H1840" s="36"/>
      <c r="I1840" s="184"/>
      <c r="J1840" s="352"/>
      <c r="K1840" s="352"/>
      <c r="L1840" s="184"/>
      <c r="M1840" s="184"/>
      <c r="N1840" s="184"/>
      <c r="O1840" s="184"/>
      <c r="P1840" s="184"/>
      <c r="Q1840" s="184"/>
      <c r="R1840" s="184"/>
      <c r="S1840" s="352"/>
      <c r="T1840" s="352"/>
      <c r="U1840" s="184"/>
      <c r="V1840" s="8"/>
      <c r="W1840" s="8"/>
    </row>
    <row r="1841" spans="4:23">
      <c r="D1841" s="74"/>
      <c r="E1841" s="1"/>
      <c r="F1841" s="1"/>
      <c r="G1841" s="183"/>
      <c r="H1841" s="36"/>
      <c r="I1841" s="184"/>
      <c r="J1841" s="352"/>
      <c r="K1841" s="352"/>
      <c r="L1841" s="184"/>
      <c r="M1841" s="184"/>
      <c r="N1841" s="184"/>
      <c r="O1841" s="184"/>
      <c r="P1841" s="184"/>
      <c r="Q1841" s="184"/>
      <c r="R1841" s="184"/>
      <c r="S1841" s="352"/>
      <c r="T1841" s="352"/>
      <c r="U1841" s="184"/>
      <c r="V1841" s="8"/>
      <c r="W1841" s="8"/>
    </row>
    <row r="1842" spans="4:23">
      <c r="D1842" s="74"/>
      <c r="E1842" s="1"/>
      <c r="F1842" s="1"/>
      <c r="G1842" s="183"/>
      <c r="H1842" s="36"/>
      <c r="I1842" s="184"/>
      <c r="J1842" s="352"/>
      <c r="K1842" s="352"/>
      <c r="L1842" s="184"/>
      <c r="M1842" s="184"/>
      <c r="N1842" s="184"/>
      <c r="O1842" s="184"/>
      <c r="P1842" s="184"/>
      <c r="Q1842" s="184"/>
      <c r="R1842" s="184"/>
      <c r="S1842" s="352"/>
      <c r="T1842" s="352"/>
      <c r="U1842" s="184"/>
      <c r="V1842" s="8"/>
      <c r="W1842" s="8"/>
    </row>
    <row r="1843" spans="4:23">
      <c r="D1843" s="74"/>
      <c r="E1843" s="1"/>
      <c r="F1843" s="1"/>
      <c r="G1843" s="183"/>
      <c r="H1843" s="36"/>
      <c r="I1843" s="184"/>
      <c r="J1843" s="352"/>
      <c r="K1843" s="352"/>
      <c r="L1843" s="184"/>
      <c r="M1843" s="184"/>
      <c r="N1843" s="184"/>
      <c r="O1843" s="184"/>
      <c r="P1843" s="184"/>
      <c r="Q1843" s="184"/>
      <c r="R1843" s="184"/>
      <c r="S1843" s="352"/>
      <c r="T1843" s="352"/>
      <c r="U1843" s="184"/>
      <c r="V1843" s="8"/>
      <c r="W1843" s="8"/>
    </row>
    <row r="1844" spans="4:23">
      <c r="D1844" s="74"/>
      <c r="E1844" s="1"/>
      <c r="F1844" s="1"/>
      <c r="G1844" s="183"/>
      <c r="H1844" s="36"/>
      <c r="I1844" s="184"/>
      <c r="J1844" s="352"/>
      <c r="K1844" s="352"/>
      <c r="L1844" s="184"/>
      <c r="M1844" s="184"/>
      <c r="N1844" s="184"/>
      <c r="O1844" s="184"/>
      <c r="P1844" s="184"/>
      <c r="Q1844" s="184"/>
      <c r="R1844" s="184"/>
      <c r="S1844" s="352"/>
      <c r="T1844" s="352"/>
      <c r="U1844" s="184"/>
      <c r="V1844" s="8"/>
      <c r="W1844" s="8"/>
    </row>
    <row r="1845" spans="4:23">
      <c r="D1845" s="74"/>
      <c r="E1845" s="1"/>
      <c r="F1845" s="1"/>
      <c r="G1845" s="183"/>
      <c r="H1845" s="36"/>
      <c r="I1845" s="184"/>
      <c r="J1845" s="352"/>
      <c r="K1845" s="352"/>
      <c r="L1845" s="184"/>
      <c r="M1845" s="184"/>
      <c r="N1845" s="184"/>
      <c r="O1845" s="184"/>
      <c r="P1845" s="184"/>
      <c r="Q1845" s="184"/>
      <c r="R1845" s="184"/>
      <c r="S1845" s="352"/>
      <c r="T1845" s="352"/>
      <c r="U1845" s="184"/>
      <c r="V1845" s="8"/>
      <c r="W1845" s="8"/>
    </row>
    <row r="1846" spans="4:23">
      <c r="D1846" s="74"/>
      <c r="E1846" s="1"/>
      <c r="F1846" s="1"/>
      <c r="G1846" s="183"/>
      <c r="H1846" s="36"/>
      <c r="I1846" s="184"/>
      <c r="J1846" s="352"/>
      <c r="K1846" s="352"/>
      <c r="L1846" s="184"/>
      <c r="M1846" s="184"/>
      <c r="N1846" s="184"/>
      <c r="O1846" s="184"/>
      <c r="P1846" s="184"/>
      <c r="Q1846" s="184"/>
      <c r="R1846" s="184"/>
      <c r="S1846" s="352"/>
      <c r="T1846" s="352"/>
      <c r="U1846" s="184"/>
      <c r="V1846" s="8"/>
      <c r="W1846" s="8"/>
    </row>
    <row r="1847" spans="4:23">
      <c r="D1847" s="74"/>
      <c r="E1847" s="1"/>
      <c r="F1847" s="1"/>
      <c r="G1847" s="183"/>
      <c r="H1847" s="36"/>
      <c r="I1847" s="184"/>
      <c r="J1847" s="352"/>
      <c r="K1847" s="352"/>
      <c r="L1847" s="184"/>
      <c r="M1847" s="184"/>
      <c r="N1847" s="184"/>
      <c r="O1847" s="184"/>
      <c r="P1847" s="184"/>
      <c r="Q1847" s="184"/>
      <c r="R1847" s="184"/>
      <c r="S1847" s="352"/>
      <c r="T1847" s="352"/>
      <c r="U1847" s="184"/>
      <c r="V1847" s="8"/>
      <c r="W1847" s="8"/>
    </row>
    <row r="1848" spans="4:23">
      <c r="D1848" s="74"/>
      <c r="E1848" s="1"/>
      <c r="F1848" s="1"/>
      <c r="G1848" s="183"/>
      <c r="H1848" s="36"/>
      <c r="I1848" s="184"/>
      <c r="J1848" s="352"/>
      <c r="K1848" s="352"/>
      <c r="L1848" s="184"/>
      <c r="M1848" s="184"/>
      <c r="N1848" s="184"/>
      <c r="O1848" s="184"/>
      <c r="P1848" s="184"/>
      <c r="Q1848" s="184"/>
      <c r="R1848" s="184"/>
      <c r="S1848" s="352"/>
      <c r="T1848" s="352"/>
      <c r="U1848" s="184"/>
      <c r="V1848" s="8"/>
      <c r="W1848" s="8"/>
    </row>
    <row r="1849" spans="4:23">
      <c r="D1849" s="74"/>
      <c r="E1849" s="1"/>
      <c r="F1849" s="1"/>
      <c r="G1849" s="183"/>
      <c r="H1849" s="36"/>
      <c r="I1849" s="184"/>
      <c r="J1849" s="352"/>
      <c r="K1849" s="352"/>
      <c r="L1849" s="184"/>
      <c r="M1849" s="184"/>
      <c r="N1849" s="184"/>
      <c r="O1849" s="184"/>
      <c r="P1849" s="184"/>
      <c r="Q1849" s="184"/>
      <c r="R1849" s="184"/>
      <c r="S1849" s="352"/>
      <c r="T1849" s="352"/>
      <c r="U1849" s="184"/>
      <c r="V1849" s="8"/>
      <c r="W1849" s="8"/>
    </row>
    <row r="1850" spans="4:23">
      <c r="D1850" s="74"/>
      <c r="E1850" s="1"/>
      <c r="F1850" s="1"/>
      <c r="G1850" s="183"/>
      <c r="H1850" s="36"/>
      <c r="I1850" s="184"/>
      <c r="J1850" s="352"/>
      <c r="K1850" s="352"/>
      <c r="L1850" s="184"/>
      <c r="M1850" s="184"/>
      <c r="N1850" s="184"/>
      <c r="O1850" s="184"/>
      <c r="P1850" s="184"/>
      <c r="Q1850" s="184"/>
      <c r="R1850" s="184"/>
      <c r="S1850" s="352"/>
      <c r="T1850" s="352"/>
      <c r="U1850" s="184"/>
      <c r="V1850" s="8"/>
      <c r="W1850" s="8"/>
    </row>
    <row r="1851" spans="4:23">
      <c r="D1851" s="74"/>
      <c r="E1851" s="1"/>
      <c r="F1851" s="1"/>
      <c r="G1851" s="183"/>
      <c r="H1851" s="36"/>
      <c r="I1851" s="184"/>
      <c r="J1851" s="352"/>
      <c r="K1851" s="352"/>
      <c r="L1851" s="184"/>
      <c r="M1851" s="184"/>
      <c r="N1851" s="184"/>
      <c r="O1851" s="184"/>
      <c r="P1851" s="184"/>
      <c r="Q1851" s="184"/>
      <c r="R1851" s="184"/>
      <c r="S1851" s="352"/>
      <c r="T1851" s="352"/>
      <c r="U1851" s="184"/>
      <c r="V1851" s="8"/>
      <c r="W1851" s="8"/>
    </row>
    <row r="1852" spans="4:23">
      <c r="D1852" s="74"/>
      <c r="E1852" s="1"/>
      <c r="F1852" s="1"/>
      <c r="G1852" s="183"/>
      <c r="H1852" s="36"/>
      <c r="I1852" s="184"/>
      <c r="J1852" s="352"/>
      <c r="K1852" s="352"/>
      <c r="L1852" s="184"/>
      <c r="M1852" s="184"/>
      <c r="N1852" s="184"/>
      <c r="O1852" s="184"/>
      <c r="P1852" s="184"/>
      <c r="Q1852" s="184"/>
      <c r="R1852" s="184"/>
      <c r="S1852" s="352"/>
      <c r="T1852" s="352"/>
      <c r="U1852" s="184"/>
      <c r="V1852" s="8"/>
      <c r="W1852" s="8"/>
    </row>
    <row r="1853" spans="4:23">
      <c r="D1853" s="74"/>
      <c r="E1853" s="1"/>
      <c r="F1853" s="1"/>
      <c r="G1853" s="183"/>
      <c r="H1853" s="36"/>
      <c r="I1853" s="184"/>
      <c r="J1853" s="352"/>
      <c r="K1853" s="352"/>
      <c r="L1853" s="184"/>
      <c r="M1853" s="184"/>
      <c r="N1853" s="184"/>
      <c r="O1853" s="184"/>
      <c r="P1853" s="184"/>
      <c r="Q1853" s="184"/>
      <c r="R1853" s="184"/>
      <c r="S1853" s="352"/>
      <c r="T1853" s="352"/>
      <c r="U1853" s="184"/>
      <c r="V1853" s="8"/>
      <c r="W1853" s="8"/>
    </row>
    <row r="1854" spans="4:23">
      <c r="D1854" s="74"/>
      <c r="E1854" s="1"/>
      <c r="F1854" s="1"/>
      <c r="G1854" s="183"/>
      <c r="H1854" s="36"/>
      <c r="I1854" s="184"/>
      <c r="J1854" s="352"/>
      <c r="K1854" s="352"/>
      <c r="L1854" s="184"/>
      <c r="M1854" s="184"/>
      <c r="N1854" s="184"/>
      <c r="O1854" s="184"/>
      <c r="P1854" s="184"/>
      <c r="Q1854" s="184"/>
      <c r="R1854" s="184"/>
      <c r="S1854" s="352"/>
      <c r="T1854" s="352"/>
      <c r="U1854" s="184"/>
      <c r="V1854" s="8"/>
      <c r="W1854" s="8"/>
    </row>
    <row r="1855" spans="4:23">
      <c r="D1855" s="74"/>
      <c r="E1855" s="1"/>
      <c r="F1855" s="1"/>
      <c r="G1855" s="183"/>
      <c r="H1855" s="36"/>
      <c r="I1855" s="184"/>
      <c r="J1855" s="352"/>
      <c r="K1855" s="352"/>
      <c r="L1855" s="184"/>
      <c r="M1855" s="184"/>
      <c r="N1855" s="184"/>
      <c r="O1855" s="184"/>
      <c r="P1855" s="184"/>
      <c r="Q1855" s="184"/>
      <c r="R1855" s="184"/>
      <c r="S1855" s="352"/>
      <c r="T1855" s="352"/>
      <c r="U1855" s="184"/>
      <c r="V1855" s="8"/>
      <c r="W1855" s="8"/>
    </row>
    <row r="1856" spans="4:23">
      <c r="D1856" s="74"/>
      <c r="E1856" s="1"/>
      <c r="F1856" s="1"/>
      <c r="G1856" s="183"/>
      <c r="H1856" s="36"/>
      <c r="I1856" s="184"/>
      <c r="J1856" s="352"/>
      <c r="K1856" s="352"/>
      <c r="L1856" s="184"/>
      <c r="M1856" s="184"/>
      <c r="N1856" s="184"/>
      <c r="O1856" s="184"/>
      <c r="P1856" s="184"/>
      <c r="Q1856" s="184"/>
      <c r="R1856" s="184"/>
      <c r="S1856" s="352"/>
      <c r="T1856" s="352"/>
      <c r="U1856" s="184"/>
      <c r="V1856" s="8"/>
      <c r="W1856" s="8"/>
    </row>
    <row r="1857" spans="4:23">
      <c r="D1857" s="74"/>
      <c r="E1857" s="1"/>
      <c r="F1857" s="1"/>
      <c r="G1857" s="183"/>
      <c r="H1857" s="36"/>
      <c r="I1857" s="184"/>
      <c r="J1857" s="352"/>
      <c r="K1857" s="352"/>
      <c r="L1857" s="184"/>
      <c r="M1857" s="184"/>
      <c r="N1857" s="184"/>
      <c r="O1857" s="184"/>
      <c r="P1857" s="184"/>
      <c r="Q1857" s="184"/>
      <c r="R1857" s="184"/>
      <c r="S1857" s="352"/>
      <c r="T1857" s="352"/>
      <c r="U1857" s="184"/>
      <c r="V1857" s="8"/>
      <c r="W1857" s="8"/>
    </row>
    <row r="1858" spans="4:23">
      <c r="D1858" s="74"/>
      <c r="E1858" s="1"/>
      <c r="F1858" s="1"/>
      <c r="G1858" s="183"/>
      <c r="H1858" s="36"/>
      <c r="I1858" s="184"/>
      <c r="J1858" s="352"/>
      <c r="K1858" s="352"/>
      <c r="L1858" s="184"/>
      <c r="M1858" s="184"/>
      <c r="N1858" s="184"/>
      <c r="O1858" s="184"/>
      <c r="P1858" s="184"/>
      <c r="Q1858" s="184"/>
      <c r="R1858" s="184"/>
      <c r="S1858" s="352"/>
      <c r="T1858" s="352"/>
      <c r="U1858" s="184"/>
      <c r="V1858" s="8"/>
      <c r="W1858" s="8"/>
    </row>
    <row r="1859" spans="4:23">
      <c r="D1859" s="74"/>
      <c r="E1859" s="1"/>
      <c r="F1859" s="1"/>
      <c r="G1859" s="183"/>
      <c r="H1859" s="36"/>
      <c r="I1859" s="184"/>
      <c r="J1859" s="352"/>
      <c r="K1859" s="352"/>
      <c r="L1859" s="184"/>
      <c r="M1859" s="184"/>
      <c r="N1859" s="184"/>
      <c r="O1859" s="184"/>
      <c r="P1859" s="184"/>
      <c r="Q1859" s="184"/>
      <c r="R1859" s="184"/>
      <c r="S1859" s="352"/>
      <c r="T1859" s="352"/>
      <c r="U1859" s="184"/>
      <c r="V1859" s="8"/>
      <c r="W1859" s="8"/>
    </row>
    <row r="1860" spans="4:23">
      <c r="D1860" s="74"/>
      <c r="E1860" s="1"/>
      <c r="F1860" s="1"/>
      <c r="G1860" s="183"/>
      <c r="H1860" s="36"/>
      <c r="I1860" s="184"/>
      <c r="J1860" s="352"/>
      <c r="K1860" s="352"/>
      <c r="L1860" s="184"/>
      <c r="M1860" s="184"/>
      <c r="N1860" s="184"/>
      <c r="O1860" s="184"/>
      <c r="P1860" s="184"/>
      <c r="Q1860" s="184"/>
      <c r="R1860" s="184"/>
      <c r="S1860" s="352"/>
      <c r="T1860" s="352"/>
      <c r="U1860" s="184"/>
      <c r="V1860" s="8"/>
      <c r="W1860" s="8"/>
    </row>
    <row r="1861" spans="4:23">
      <c r="D1861" s="74"/>
      <c r="E1861" s="1"/>
      <c r="F1861" s="1"/>
      <c r="G1861" s="183"/>
      <c r="H1861" s="36"/>
      <c r="I1861" s="184"/>
      <c r="J1861" s="352"/>
      <c r="K1861" s="352"/>
      <c r="L1861" s="184"/>
      <c r="M1861" s="184"/>
      <c r="N1861" s="184"/>
      <c r="O1861" s="184"/>
      <c r="P1861" s="184"/>
      <c r="Q1861" s="184"/>
      <c r="R1861" s="184"/>
      <c r="S1861" s="352"/>
      <c r="T1861" s="352"/>
      <c r="U1861" s="184"/>
      <c r="V1861" s="8"/>
      <c r="W1861" s="8"/>
    </row>
    <row r="1862" spans="4:23">
      <c r="D1862" s="74"/>
      <c r="E1862" s="1"/>
      <c r="F1862" s="1"/>
      <c r="G1862" s="183"/>
      <c r="H1862" s="36"/>
      <c r="I1862" s="184"/>
      <c r="J1862" s="352"/>
      <c r="K1862" s="352"/>
      <c r="L1862" s="184"/>
      <c r="M1862" s="184"/>
      <c r="N1862" s="184"/>
      <c r="O1862" s="184"/>
      <c r="P1862" s="184"/>
      <c r="Q1862" s="184"/>
      <c r="R1862" s="184"/>
      <c r="S1862" s="352"/>
      <c r="T1862" s="352"/>
      <c r="U1862" s="184"/>
      <c r="V1862" s="8"/>
      <c r="W1862" s="8"/>
    </row>
    <row r="1863" spans="4:23">
      <c r="D1863" s="74"/>
      <c r="E1863" s="1"/>
      <c r="F1863" s="1"/>
      <c r="G1863" s="183"/>
      <c r="H1863" s="36"/>
      <c r="I1863" s="184"/>
      <c r="J1863" s="352"/>
      <c r="K1863" s="352"/>
      <c r="L1863" s="184"/>
      <c r="M1863" s="184"/>
      <c r="N1863" s="184"/>
      <c r="O1863" s="184"/>
      <c r="P1863" s="184"/>
      <c r="Q1863" s="184"/>
      <c r="R1863" s="184"/>
      <c r="S1863" s="352"/>
      <c r="T1863" s="352"/>
      <c r="U1863" s="184"/>
      <c r="V1863" s="8"/>
      <c r="W1863" s="8"/>
    </row>
    <row r="1864" spans="4:23">
      <c r="D1864" s="74"/>
      <c r="E1864" s="1"/>
      <c r="F1864" s="1"/>
      <c r="G1864" s="183"/>
      <c r="H1864" s="36"/>
      <c r="I1864" s="184"/>
      <c r="J1864" s="352"/>
      <c r="K1864" s="352"/>
      <c r="L1864" s="184"/>
      <c r="M1864" s="184"/>
      <c r="N1864" s="184"/>
      <c r="O1864" s="184"/>
      <c r="P1864" s="184"/>
      <c r="Q1864" s="184"/>
      <c r="R1864" s="184"/>
      <c r="S1864" s="352"/>
      <c r="T1864" s="352"/>
      <c r="U1864" s="184"/>
      <c r="V1864" s="8"/>
      <c r="W1864" s="8"/>
    </row>
    <row r="1865" spans="4:23">
      <c r="D1865" s="74"/>
      <c r="E1865" s="1"/>
      <c r="F1865" s="1"/>
      <c r="G1865" s="183"/>
      <c r="H1865" s="36"/>
      <c r="I1865" s="184"/>
      <c r="J1865" s="352"/>
      <c r="K1865" s="352"/>
      <c r="L1865" s="184"/>
      <c r="M1865" s="184"/>
      <c r="N1865" s="184"/>
      <c r="O1865" s="184"/>
      <c r="P1865" s="184"/>
      <c r="Q1865" s="184"/>
      <c r="R1865" s="184"/>
      <c r="S1865" s="352"/>
      <c r="T1865" s="352"/>
      <c r="U1865" s="184"/>
      <c r="V1865" s="8"/>
      <c r="W1865" s="8"/>
    </row>
    <row r="1866" spans="4:23">
      <c r="D1866" s="74"/>
      <c r="E1866" s="1"/>
      <c r="F1866" s="1"/>
      <c r="G1866" s="183"/>
      <c r="H1866" s="36"/>
      <c r="I1866" s="184"/>
      <c r="J1866" s="352"/>
      <c r="K1866" s="352"/>
      <c r="L1866" s="184"/>
      <c r="M1866" s="184"/>
      <c r="N1866" s="184"/>
      <c r="O1866" s="184"/>
      <c r="P1866" s="184"/>
      <c r="Q1866" s="184"/>
      <c r="R1866" s="184"/>
      <c r="S1866" s="352"/>
      <c r="T1866" s="352"/>
      <c r="U1866" s="184"/>
      <c r="V1866" s="8"/>
      <c r="W1866" s="8"/>
    </row>
    <row r="1867" spans="4:23">
      <c r="D1867" s="74"/>
      <c r="E1867" s="1"/>
      <c r="F1867" s="1"/>
      <c r="G1867" s="183"/>
      <c r="H1867" s="36"/>
      <c r="I1867" s="184"/>
      <c r="J1867" s="352"/>
      <c r="K1867" s="352"/>
      <c r="L1867" s="184"/>
      <c r="M1867" s="184"/>
      <c r="N1867" s="184"/>
      <c r="O1867" s="184"/>
      <c r="P1867" s="184"/>
      <c r="Q1867" s="184"/>
      <c r="R1867" s="184"/>
      <c r="S1867" s="352"/>
      <c r="T1867" s="352"/>
      <c r="U1867" s="184"/>
      <c r="V1867" s="8"/>
      <c r="W1867" s="8"/>
    </row>
    <row r="1868" spans="4:23">
      <c r="D1868" s="74"/>
      <c r="E1868" s="1"/>
      <c r="F1868" s="1"/>
      <c r="G1868" s="183"/>
      <c r="H1868" s="36"/>
      <c r="I1868" s="184"/>
      <c r="J1868" s="352"/>
      <c r="K1868" s="352"/>
      <c r="L1868" s="184"/>
      <c r="M1868" s="184"/>
      <c r="N1868" s="184"/>
      <c r="O1868" s="184"/>
      <c r="P1868" s="184"/>
      <c r="Q1868" s="184"/>
      <c r="R1868" s="184"/>
      <c r="S1868" s="352"/>
      <c r="T1868" s="352"/>
      <c r="U1868" s="184"/>
      <c r="V1868" s="8"/>
      <c r="W1868" s="8"/>
    </row>
    <row r="1869" spans="4:23">
      <c r="D1869" s="74"/>
      <c r="E1869" s="1"/>
      <c r="F1869" s="1"/>
      <c r="G1869" s="183"/>
      <c r="H1869" s="36"/>
      <c r="I1869" s="184"/>
      <c r="J1869" s="352"/>
      <c r="K1869" s="352"/>
      <c r="L1869" s="184"/>
      <c r="M1869" s="184"/>
      <c r="N1869" s="184"/>
      <c r="O1869" s="184"/>
      <c r="P1869" s="184"/>
      <c r="Q1869" s="184"/>
      <c r="R1869" s="184"/>
      <c r="S1869" s="352"/>
      <c r="T1869" s="352"/>
      <c r="U1869" s="184"/>
      <c r="V1869" s="8"/>
      <c r="W1869" s="8"/>
    </row>
    <row r="1870" spans="4:23">
      <c r="D1870" s="74"/>
      <c r="E1870" s="1"/>
      <c r="F1870" s="1"/>
      <c r="G1870" s="183"/>
      <c r="H1870" s="36"/>
      <c r="I1870" s="184"/>
      <c r="J1870" s="352"/>
      <c r="K1870" s="352"/>
      <c r="L1870" s="184"/>
      <c r="M1870" s="184"/>
      <c r="N1870" s="184"/>
      <c r="O1870" s="184"/>
      <c r="P1870" s="184"/>
      <c r="Q1870" s="184"/>
      <c r="R1870" s="184"/>
      <c r="S1870" s="352"/>
      <c r="T1870" s="352"/>
      <c r="U1870" s="184"/>
      <c r="V1870" s="8"/>
      <c r="W1870" s="8"/>
    </row>
    <row r="1871" spans="4:23">
      <c r="D1871" s="74"/>
      <c r="E1871" s="1"/>
      <c r="F1871" s="1"/>
      <c r="G1871" s="183"/>
      <c r="H1871" s="36"/>
      <c r="I1871" s="184"/>
      <c r="J1871" s="352"/>
      <c r="K1871" s="352"/>
      <c r="L1871" s="184"/>
      <c r="M1871" s="184"/>
      <c r="N1871" s="184"/>
      <c r="O1871" s="184"/>
      <c r="P1871" s="184"/>
      <c r="Q1871" s="184"/>
      <c r="R1871" s="184"/>
      <c r="S1871" s="352"/>
      <c r="T1871" s="352"/>
      <c r="U1871" s="184"/>
      <c r="V1871" s="8"/>
      <c r="W1871" s="8"/>
    </row>
    <row r="1872" spans="4:23">
      <c r="D1872" s="74"/>
      <c r="E1872" s="1"/>
      <c r="F1872" s="1"/>
      <c r="G1872" s="183"/>
      <c r="H1872" s="36"/>
      <c r="I1872" s="184"/>
      <c r="J1872" s="352"/>
      <c r="K1872" s="352"/>
      <c r="L1872" s="184"/>
      <c r="M1872" s="184"/>
      <c r="N1872" s="184"/>
      <c r="O1872" s="184"/>
      <c r="P1872" s="184"/>
      <c r="Q1872" s="184"/>
      <c r="R1872" s="184"/>
      <c r="S1872" s="352"/>
      <c r="T1872" s="352"/>
      <c r="U1872" s="184"/>
      <c r="V1872" s="8"/>
      <c r="W1872" s="8"/>
    </row>
    <row r="1873" spans="4:23">
      <c r="D1873" s="74"/>
      <c r="E1873" s="1"/>
      <c r="F1873" s="1"/>
      <c r="G1873" s="183"/>
      <c r="H1873" s="36"/>
      <c r="I1873" s="184"/>
      <c r="J1873" s="352"/>
      <c r="K1873" s="352"/>
      <c r="L1873" s="184"/>
      <c r="M1873" s="184"/>
      <c r="N1873" s="184"/>
      <c r="O1873" s="184"/>
      <c r="P1873" s="184"/>
      <c r="Q1873" s="184"/>
      <c r="R1873" s="184"/>
      <c r="S1873" s="352"/>
      <c r="T1873" s="352"/>
      <c r="U1873" s="184"/>
      <c r="V1873" s="8"/>
      <c r="W1873" s="8"/>
    </row>
    <row r="1874" spans="4:23">
      <c r="D1874" s="74"/>
      <c r="E1874" s="1"/>
      <c r="F1874" s="1"/>
      <c r="G1874" s="183"/>
      <c r="H1874" s="36"/>
      <c r="I1874" s="184"/>
      <c r="J1874" s="352"/>
      <c r="K1874" s="352"/>
      <c r="L1874" s="184"/>
      <c r="M1874" s="184"/>
      <c r="N1874" s="184"/>
      <c r="O1874" s="184"/>
      <c r="P1874" s="184"/>
      <c r="Q1874" s="184"/>
      <c r="R1874" s="184"/>
      <c r="S1874" s="352"/>
      <c r="T1874" s="352"/>
      <c r="U1874" s="184"/>
      <c r="V1874" s="8"/>
      <c r="W1874" s="8"/>
    </row>
    <row r="1875" spans="4:23">
      <c r="D1875" s="74"/>
      <c r="E1875" s="1"/>
      <c r="F1875" s="1"/>
      <c r="G1875" s="183"/>
      <c r="H1875" s="36"/>
      <c r="I1875" s="184"/>
      <c r="J1875" s="352"/>
      <c r="K1875" s="352"/>
      <c r="L1875" s="184"/>
      <c r="M1875" s="184"/>
      <c r="N1875" s="184"/>
      <c r="O1875" s="184"/>
      <c r="P1875" s="184"/>
      <c r="Q1875" s="184"/>
      <c r="R1875" s="184"/>
      <c r="S1875" s="352"/>
      <c r="T1875" s="352"/>
      <c r="U1875" s="184"/>
      <c r="V1875" s="8"/>
      <c r="W1875" s="8"/>
    </row>
    <row r="1876" spans="4:23">
      <c r="D1876" s="74"/>
      <c r="E1876" s="1"/>
      <c r="F1876" s="1"/>
      <c r="G1876" s="183"/>
      <c r="H1876" s="36"/>
      <c r="I1876" s="184"/>
      <c r="J1876" s="352"/>
      <c r="K1876" s="352"/>
      <c r="L1876" s="184"/>
      <c r="M1876" s="184"/>
      <c r="N1876" s="184"/>
      <c r="O1876" s="184"/>
      <c r="P1876" s="184"/>
      <c r="Q1876" s="184"/>
      <c r="R1876" s="184"/>
      <c r="S1876" s="352"/>
      <c r="T1876" s="352"/>
      <c r="U1876" s="184"/>
      <c r="V1876" s="8"/>
      <c r="W1876" s="8"/>
    </row>
    <row r="1877" spans="4:23">
      <c r="D1877" s="74"/>
      <c r="E1877" s="1"/>
      <c r="F1877" s="1"/>
      <c r="G1877" s="183"/>
      <c r="H1877" s="36"/>
      <c r="I1877" s="184"/>
      <c r="J1877" s="352"/>
      <c r="K1877" s="352"/>
      <c r="L1877" s="184"/>
      <c r="M1877" s="184"/>
      <c r="N1877" s="184"/>
      <c r="O1877" s="184"/>
      <c r="P1877" s="184"/>
      <c r="Q1877" s="184"/>
      <c r="R1877" s="184"/>
      <c r="S1877" s="352"/>
      <c r="T1877" s="352"/>
      <c r="U1877" s="184"/>
      <c r="V1877" s="8"/>
      <c r="W1877" s="8"/>
    </row>
    <row r="1878" spans="4:23">
      <c r="D1878" s="74"/>
      <c r="E1878" s="1"/>
      <c r="F1878" s="1"/>
      <c r="G1878" s="183"/>
      <c r="H1878" s="36"/>
      <c r="I1878" s="184"/>
      <c r="J1878" s="352"/>
      <c r="K1878" s="352"/>
      <c r="L1878" s="184"/>
      <c r="M1878" s="184"/>
      <c r="N1878" s="184"/>
      <c r="O1878" s="184"/>
      <c r="P1878" s="184"/>
      <c r="Q1878" s="184"/>
      <c r="R1878" s="184"/>
      <c r="S1878" s="352"/>
      <c r="T1878" s="352"/>
      <c r="U1878" s="184"/>
      <c r="V1878" s="8"/>
      <c r="W1878" s="8"/>
    </row>
    <row r="1879" spans="4:23">
      <c r="D1879" s="74"/>
      <c r="E1879" s="1"/>
      <c r="F1879" s="1"/>
      <c r="G1879" s="183"/>
      <c r="H1879" s="36"/>
      <c r="I1879" s="184"/>
      <c r="J1879" s="352"/>
      <c r="K1879" s="352"/>
      <c r="L1879" s="184"/>
      <c r="M1879" s="184"/>
      <c r="N1879" s="184"/>
      <c r="O1879" s="184"/>
      <c r="P1879" s="184"/>
      <c r="Q1879" s="184"/>
      <c r="R1879" s="184"/>
      <c r="S1879" s="352"/>
      <c r="T1879" s="352"/>
      <c r="U1879" s="184"/>
      <c r="V1879" s="8"/>
      <c r="W1879" s="8"/>
    </row>
    <row r="1880" spans="4:23">
      <c r="D1880" s="74"/>
      <c r="E1880" s="1"/>
      <c r="F1880" s="1"/>
      <c r="G1880" s="183"/>
      <c r="H1880" s="36"/>
      <c r="I1880" s="184"/>
      <c r="J1880" s="352"/>
      <c r="K1880" s="352"/>
      <c r="L1880" s="184"/>
      <c r="M1880" s="184"/>
      <c r="N1880" s="184"/>
      <c r="O1880" s="184"/>
      <c r="P1880" s="184"/>
      <c r="Q1880" s="184"/>
      <c r="R1880" s="184"/>
      <c r="S1880" s="352"/>
      <c r="T1880" s="352"/>
      <c r="U1880" s="184"/>
      <c r="V1880" s="8"/>
      <c r="W1880" s="8"/>
    </row>
    <row r="1881" spans="4:23">
      <c r="D1881" s="74"/>
      <c r="E1881" s="1"/>
      <c r="F1881" s="1"/>
      <c r="G1881" s="183"/>
      <c r="H1881" s="36"/>
      <c r="I1881" s="184"/>
      <c r="J1881" s="352"/>
      <c r="K1881" s="352"/>
      <c r="L1881" s="184"/>
      <c r="M1881" s="184"/>
      <c r="N1881" s="184"/>
      <c r="O1881" s="184"/>
      <c r="P1881" s="184"/>
      <c r="Q1881" s="184"/>
      <c r="R1881" s="184"/>
      <c r="S1881" s="352"/>
      <c r="T1881" s="352"/>
      <c r="U1881" s="184"/>
      <c r="V1881" s="8"/>
      <c r="W1881" s="8"/>
    </row>
    <row r="1882" spans="4:23">
      <c r="D1882" s="74"/>
      <c r="E1882" s="1"/>
      <c r="F1882" s="1"/>
      <c r="G1882" s="183"/>
      <c r="H1882" s="36"/>
      <c r="I1882" s="184"/>
      <c r="J1882" s="352"/>
      <c r="K1882" s="352"/>
      <c r="L1882" s="184"/>
      <c r="M1882" s="184"/>
      <c r="N1882" s="184"/>
      <c r="O1882" s="184"/>
      <c r="P1882" s="184"/>
      <c r="Q1882" s="184"/>
      <c r="R1882" s="184"/>
      <c r="S1882" s="352"/>
      <c r="T1882" s="352"/>
      <c r="U1882" s="184"/>
      <c r="V1882" s="8"/>
      <c r="W1882" s="8"/>
    </row>
    <row r="1883" spans="4:23">
      <c r="D1883" s="74"/>
      <c r="E1883" s="1"/>
      <c r="F1883" s="1"/>
      <c r="G1883" s="183"/>
      <c r="H1883" s="36"/>
      <c r="I1883" s="184"/>
      <c r="J1883" s="352"/>
      <c r="K1883" s="352"/>
      <c r="L1883" s="184"/>
      <c r="M1883" s="184"/>
      <c r="N1883" s="184"/>
      <c r="O1883" s="184"/>
      <c r="P1883" s="184"/>
      <c r="Q1883" s="184"/>
      <c r="R1883" s="184"/>
      <c r="S1883" s="352"/>
      <c r="T1883" s="352"/>
      <c r="U1883" s="184"/>
      <c r="V1883" s="8"/>
      <c r="W1883" s="8"/>
    </row>
    <row r="1884" spans="4:23">
      <c r="D1884" s="74"/>
      <c r="E1884" s="1"/>
      <c r="F1884" s="1"/>
      <c r="G1884" s="183"/>
      <c r="H1884" s="36"/>
      <c r="I1884" s="184"/>
      <c r="J1884" s="352"/>
      <c r="K1884" s="352"/>
      <c r="L1884" s="184"/>
      <c r="M1884" s="184"/>
      <c r="N1884" s="184"/>
      <c r="O1884" s="184"/>
      <c r="P1884" s="184"/>
      <c r="Q1884" s="184"/>
      <c r="R1884" s="184"/>
      <c r="S1884" s="352"/>
      <c r="T1884" s="352"/>
      <c r="U1884" s="184"/>
      <c r="V1884" s="8"/>
      <c r="W1884" s="8"/>
    </row>
    <row r="1885" spans="4:23">
      <c r="D1885" s="74"/>
      <c r="E1885" s="1"/>
      <c r="F1885" s="1"/>
      <c r="G1885" s="183"/>
      <c r="H1885" s="36"/>
      <c r="I1885" s="184"/>
      <c r="J1885" s="352"/>
      <c r="K1885" s="352"/>
      <c r="L1885" s="184"/>
      <c r="M1885" s="184"/>
      <c r="N1885" s="184"/>
      <c r="O1885" s="184"/>
      <c r="P1885" s="184"/>
      <c r="Q1885" s="184"/>
      <c r="R1885" s="184"/>
      <c r="S1885" s="352"/>
      <c r="T1885" s="352"/>
      <c r="U1885" s="184"/>
      <c r="V1885" s="8"/>
      <c r="W1885" s="8"/>
    </row>
    <row r="1886" spans="4:23">
      <c r="D1886" s="74"/>
      <c r="E1886" s="1"/>
      <c r="F1886" s="1"/>
      <c r="G1886" s="183"/>
      <c r="H1886" s="36"/>
      <c r="I1886" s="184"/>
      <c r="J1886" s="352"/>
      <c r="K1886" s="352"/>
      <c r="L1886" s="184"/>
      <c r="M1886" s="184"/>
      <c r="N1886" s="184"/>
      <c r="O1886" s="184"/>
      <c r="P1886" s="184"/>
      <c r="Q1886" s="184"/>
      <c r="R1886" s="184"/>
      <c r="S1886" s="352"/>
      <c r="T1886" s="352"/>
      <c r="U1886" s="184"/>
      <c r="V1886" s="8"/>
      <c r="W1886" s="8"/>
    </row>
    <row r="1887" spans="4:23">
      <c r="D1887" s="74"/>
      <c r="E1887" s="1"/>
      <c r="F1887" s="1"/>
      <c r="G1887" s="183"/>
      <c r="H1887" s="36"/>
      <c r="I1887" s="184"/>
      <c r="J1887" s="352"/>
      <c r="K1887" s="352"/>
      <c r="L1887" s="184"/>
      <c r="M1887" s="184"/>
      <c r="N1887" s="184"/>
      <c r="O1887" s="184"/>
      <c r="P1887" s="184"/>
      <c r="Q1887" s="184"/>
      <c r="R1887" s="184"/>
      <c r="S1887" s="352"/>
      <c r="T1887" s="352"/>
      <c r="U1887" s="184"/>
      <c r="V1887" s="8"/>
      <c r="W1887" s="8"/>
    </row>
    <row r="1888" spans="4:23">
      <c r="D1888" s="74"/>
      <c r="E1888" s="1"/>
      <c r="F1888" s="1"/>
      <c r="G1888" s="183"/>
      <c r="H1888" s="36"/>
      <c r="I1888" s="184"/>
      <c r="J1888" s="352"/>
      <c r="K1888" s="352"/>
      <c r="L1888" s="184"/>
      <c r="M1888" s="184"/>
      <c r="N1888" s="184"/>
      <c r="O1888" s="184"/>
      <c r="P1888" s="184"/>
      <c r="Q1888" s="184"/>
      <c r="R1888" s="184"/>
      <c r="S1888" s="352"/>
      <c r="T1888" s="352"/>
      <c r="U1888" s="184"/>
      <c r="V1888" s="8"/>
      <c r="W1888" s="8"/>
    </row>
    <row r="1889" spans="4:23">
      <c r="D1889" s="74"/>
      <c r="E1889" s="1"/>
      <c r="F1889" s="1"/>
      <c r="G1889" s="183"/>
      <c r="H1889" s="36"/>
      <c r="I1889" s="184"/>
      <c r="J1889" s="352"/>
      <c r="K1889" s="352"/>
      <c r="L1889" s="184"/>
      <c r="M1889" s="184"/>
      <c r="N1889" s="184"/>
      <c r="O1889" s="184"/>
      <c r="P1889" s="184"/>
      <c r="Q1889" s="184"/>
      <c r="R1889" s="184"/>
      <c r="S1889" s="352"/>
      <c r="T1889" s="352"/>
      <c r="U1889" s="184"/>
      <c r="V1889" s="8"/>
      <c r="W1889" s="8"/>
    </row>
    <row r="1890" spans="4:23">
      <c r="D1890" s="74"/>
      <c r="E1890" s="1"/>
      <c r="F1890" s="1"/>
      <c r="G1890" s="183"/>
      <c r="H1890" s="36"/>
      <c r="I1890" s="184"/>
      <c r="J1890" s="352"/>
      <c r="K1890" s="352"/>
      <c r="L1890" s="184"/>
      <c r="M1890" s="184"/>
      <c r="N1890" s="184"/>
      <c r="O1890" s="184"/>
      <c r="P1890" s="184"/>
      <c r="Q1890" s="184"/>
      <c r="R1890" s="184"/>
      <c r="S1890" s="352"/>
      <c r="T1890" s="352"/>
      <c r="U1890" s="184"/>
      <c r="V1890" s="8"/>
      <c r="W1890" s="8"/>
    </row>
    <row r="1891" spans="4:23">
      <c r="D1891" s="74"/>
      <c r="E1891" s="1"/>
      <c r="F1891" s="1"/>
      <c r="G1891" s="183"/>
      <c r="H1891" s="36"/>
      <c r="I1891" s="184"/>
      <c r="J1891" s="352"/>
      <c r="K1891" s="352"/>
      <c r="L1891" s="184"/>
      <c r="M1891" s="184"/>
      <c r="N1891" s="184"/>
      <c r="O1891" s="184"/>
      <c r="P1891" s="184"/>
      <c r="Q1891" s="184"/>
      <c r="R1891" s="184"/>
      <c r="S1891" s="352"/>
      <c r="T1891" s="352"/>
      <c r="U1891" s="184"/>
      <c r="V1891" s="8"/>
      <c r="W1891" s="8"/>
    </row>
    <row r="1892" spans="4:23">
      <c r="D1892" s="74"/>
      <c r="E1892" s="1"/>
      <c r="F1892" s="1"/>
      <c r="G1892" s="183"/>
      <c r="H1892" s="36"/>
      <c r="I1892" s="184"/>
      <c r="J1892" s="352"/>
      <c r="K1892" s="352"/>
      <c r="L1892" s="184"/>
      <c r="M1892" s="184"/>
      <c r="N1892" s="184"/>
      <c r="O1892" s="184"/>
      <c r="P1892" s="184"/>
      <c r="Q1892" s="184"/>
      <c r="R1892" s="184"/>
      <c r="S1892" s="352"/>
      <c r="T1892" s="352"/>
      <c r="U1892" s="184"/>
      <c r="V1892" s="8"/>
      <c r="W1892" s="8"/>
    </row>
    <row r="1893" spans="4:23">
      <c r="D1893" s="74"/>
      <c r="E1893" s="1"/>
      <c r="F1893" s="1"/>
      <c r="G1893" s="183"/>
      <c r="H1893" s="36"/>
      <c r="I1893" s="184"/>
      <c r="J1893" s="352"/>
      <c r="K1893" s="352"/>
      <c r="L1893" s="184"/>
      <c r="M1893" s="184"/>
      <c r="N1893" s="184"/>
      <c r="O1893" s="184"/>
      <c r="P1893" s="184"/>
      <c r="Q1893" s="184"/>
      <c r="R1893" s="184"/>
      <c r="S1893" s="352"/>
      <c r="T1893" s="352"/>
      <c r="U1893" s="184"/>
      <c r="V1893" s="8"/>
      <c r="W1893" s="8"/>
    </row>
    <row r="1894" spans="4:23">
      <c r="D1894" s="74"/>
      <c r="E1894" s="1"/>
      <c r="F1894" s="1"/>
      <c r="G1894" s="183"/>
      <c r="H1894" s="36"/>
      <c r="I1894" s="184"/>
      <c r="J1894" s="352"/>
      <c r="K1894" s="352"/>
      <c r="L1894" s="184"/>
      <c r="M1894" s="184"/>
      <c r="N1894" s="184"/>
      <c r="O1894" s="184"/>
      <c r="P1894" s="184"/>
      <c r="Q1894" s="184"/>
      <c r="R1894" s="184"/>
      <c r="S1894" s="352"/>
      <c r="T1894" s="352"/>
      <c r="U1894" s="184"/>
      <c r="V1894" s="8"/>
      <c r="W1894" s="8"/>
    </row>
    <row r="1895" spans="4:23">
      <c r="D1895" s="74"/>
      <c r="E1895" s="1"/>
      <c r="F1895" s="1"/>
      <c r="G1895" s="183"/>
      <c r="H1895" s="36"/>
      <c r="I1895" s="184"/>
      <c r="J1895" s="352"/>
      <c r="K1895" s="352"/>
      <c r="L1895" s="184"/>
      <c r="M1895" s="184"/>
      <c r="N1895" s="184"/>
      <c r="O1895" s="184"/>
      <c r="P1895" s="184"/>
      <c r="Q1895" s="184"/>
      <c r="R1895" s="184"/>
      <c r="S1895" s="352"/>
      <c r="T1895" s="352"/>
      <c r="U1895" s="184"/>
      <c r="V1895" s="8"/>
      <c r="W1895" s="8"/>
    </row>
    <row r="1896" spans="4:23">
      <c r="D1896" s="74"/>
      <c r="E1896" s="1"/>
      <c r="F1896" s="1"/>
      <c r="G1896" s="183"/>
      <c r="H1896" s="36"/>
      <c r="I1896" s="184"/>
      <c r="J1896" s="352"/>
      <c r="K1896" s="352"/>
      <c r="L1896" s="184"/>
      <c r="M1896" s="184"/>
      <c r="N1896" s="184"/>
      <c r="O1896" s="184"/>
      <c r="P1896" s="184"/>
      <c r="Q1896" s="184"/>
      <c r="R1896" s="184"/>
      <c r="S1896" s="352"/>
      <c r="T1896" s="352"/>
      <c r="U1896" s="184"/>
      <c r="V1896" s="8"/>
      <c r="W1896" s="8"/>
    </row>
    <row r="1897" spans="4:23">
      <c r="D1897" s="74"/>
      <c r="E1897" s="1"/>
      <c r="F1897" s="1"/>
      <c r="G1897" s="183"/>
      <c r="H1897" s="36"/>
      <c r="I1897" s="184"/>
      <c r="J1897" s="352"/>
      <c r="K1897" s="352"/>
      <c r="L1897" s="184"/>
      <c r="M1897" s="184"/>
      <c r="N1897" s="184"/>
      <c r="O1897" s="184"/>
      <c r="P1897" s="184"/>
      <c r="Q1897" s="184"/>
      <c r="R1897" s="184"/>
      <c r="S1897" s="352"/>
      <c r="T1897" s="352"/>
      <c r="U1897" s="184"/>
      <c r="V1897" s="8"/>
      <c r="W1897" s="8"/>
    </row>
    <row r="1898" spans="4:23">
      <c r="D1898" s="74"/>
      <c r="E1898" s="1"/>
      <c r="F1898" s="1"/>
      <c r="G1898" s="183"/>
      <c r="H1898" s="36"/>
      <c r="I1898" s="184"/>
      <c r="J1898" s="352"/>
      <c r="K1898" s="352"/>
      <c r="L1898" s="184"/>
      <c r="M1898" s="184"/>
      <c r="N1898" s="184"/>
      <c r="O1898" s="184"/>
      <c r="P1898" s="184"/>
      <c r="Q1898" s="184"/>
      <c r="R1898" s="184"/>
      <c r="S1898" s="352"/>
      <c r="T1898" s="352"/>
      <c r="U1898" s="184"/>
      <c r="V1898" s="8"/>
      <c r="W1898" s="8"/>
    </row>
    <row r="1899" spans="4:23">
      <c r="D1899" s="74"/>
      <c r="E1899" s="1"/>
      <c r="F1899" s="1"/>
      <c r="G1899" s="183"/>
      <c r="H1899" s="36"/>
      <c r="I1899" s="184"/>
      <c r="J1899" s="352"/>
      <c r="K1899" s="352"/>
      <c r="L1899" s="184"/>
      <c r="M1899" s="184"/>
      <c r="N1899" s="184"/>
      <c r="O1899" s="184"/>
      <c r="P1899" s="184"/>
      <c r="Q1899" s="184"/>
      <c r="R1899" s="184"/>
      <c r="S1899" s="352"/>
      <c r="T1899" s="352"/>
      <c r="U1899" s="184"/>
      <c r="V1899" s="8"/>
      <c r="W1899" s="8"/>
    </row>
    <row r="1900" spans="4:23">
      <c r="D1900" s="74"/>
      <c r="E1900" s="1"/>
      <c r="F1900" s="1"/>
      <c r="G1900" s="183"/>
      <c r="H1900" s="36"/>
      <c r="I1900" s="184"/>
      <c r="J1900" s="352"/>
      <c r="K1900" s="352"/>
      <c r="L1900" s="184"/>
      <c r="M1900" s="184"/>
      <c r="N1900" s="184"/>
      <c r="O1900" s="184"/>
      <c r="P1900" s="184"/>
      <c r="Q1900" s="184"/>
      <c r="R1900" s="184"/>
      <c r="S1900" s="352"/>
      <c r="T1900" s="352"/>
      <c r="U1900" s="184"/>
      <c r="V1900" s="8"/>
      <c r="W1900" s="8"/>
    </row>
    <row r="1901" spans="4:23">
      <c r="D1901" s="74"/>
      <c r="E1901" s="1"/>
      <c r="F1901" s="1"/>
      <c r="G1901" s="183"/>
      <c r="H1901" s="36"/>
      <c r="I1901" s="184"/>
      <c r="J1901" s="352"/>
      <c r="K1901" s="352"/>
      <c r="L1901" s="184"/>
      <c r="M1901" s="184"/>
      <c r="N1901" s="184"/>
      <c r="O1901" s="184"/>
      <c r="P1901" s="184"/>
      <c r="Q1901" s="184"/>
      <c r="R1901" s="184"/>
      <c r="S1901" s="352"/>
      <c r="T1901" s="352"/>
      <c r="U1901" s="184"/>
      <c r="V1901" s="8"/>
      <c r="W1901" s="8"/>
    </row>
    <row r="1902" spans="4:23">
      <c r="D1902" s="74"/>
      <c r="E1902" s="1"/>
      <c r="F1902" s="1"/>
      <c r="G1902" s="183"/>
      <c r="H1902" s="36"/>
      <c r="I1902" s="184"/>
      <c r="J1902" s="352"/>
      <c r="K1902" s="352"/>
      <c r="L1902" s="184"/>
      <c r="M1902" s="184"/>
      <c r="N1902" s="184"/>
      <c r="O1902" s="184"/>
      <c r="P1902" s="184"/>
      <c r="Q1902" s="184"/>
      <c r="R1902" s="184"/>
      <c r="S1902" s="352"/>
      <c r="T1902" s="352"/>
      <c r="U1902" s="184"/>
      <c r="V1902" s="8"/>
      <c r="W1902" s="8"/>
    </row>
    <row r="1903" spans="4:23">
      <c r="D1903" s="74"/>
      <c r="E1903" s="1"/>
      <c r="F1903" s="1"/>
      <c r="G1903" s="183"/>
      <c r="H1903" s="36"/>
      <c r="I1903" s="184"/>
      <c r="J1903" s="352"/>
      <c r="K1903" s="352"/>
      <c r="L1903" s="184"/>
      <c r="M1903" s="184"/>
      <c r="N1903" s="184"/>
      <c r="O1903" s="184"/>
      <c r="P1903" s="184"/>
      <c r="Q1903" s="184"/>
      <c r="R1903" s="184"/>
      <c r="S1903" s="352"/>
      <c r="T1903" s="352"/>
      <c r="U1903" s="184"/>
      <c r="V1903" s="8"/>
      <c r="W1903" s="8"/>
    </row>
    <row r="1904" spans="4:23">
      <c r="D1904" s="74"/>
      <c r="E1904" s="1"/>
      <c r="F1904" s="1"/>
      <c r="G1904" s="183"/>
      <c r="H1904" s="36"/>
      <c r="I1904" s="184"/>
      <c r="J1904" s="352"/>
      <c r="K1904" s="352"/>
      <c r="L1904" s="184"/>
      <c r="M1904" s="184"/>
      <c r="N1904" s="184"/>
      <c r="O1904" s="184"/>
      <c r="P1904" s="184"/>
      <c r="Q1904" s="184"/>
      <c r="R1904" s="184"/>
      <c r="S1904" s="352"/>
      <c r="T1904" s="352"/>
      <c r="U1904" s="184"/>
      <c r="V1904" s="8"/>
      <c r="W1904" s="8"/>
    </row>
    <row r="1905" spans="4:23">
      <c r="D1905" s="74"/>
      <c r="E1905" s="1"/>
      <c r="F1905" s="1"/>
      <c r="G1905" s="183"/>
      <c r="H1905" s="36"/>
      <c r="I1905" s="184"/>
      <c r="J1905" s="352"/>
      <c r="K1905" s="352"/>
      <c r="L1905" s="184"/>
      <c r="M1905" s="184"/>
      <c r="N1905" s="184"/>
      <c r="O1905" s="184"/>
      <c r="P1905" s="184"/>
      <c r="Q1905" s="184"/>
      <c r="R1905" s="184"/>
      <c r="S1905" s="352"/>
      <c r="T1905" s="352"/>
      <c r="U1905" s="184"/>
      <c r="V1905" s="8"/>
      <c r="W1905" s="8"/>
    </row>
    <row r="1906" spans="4:23">
      <c r="D1906" s="74"/>
      <c r="E1906" s="1"/>
      <c r="F1906" s="1"/>
      <c r="G1906" s="183"/>
      <c r="H1906" s="36"/>
      <c r="I1906" s="184"/>
      <c r="J1906" s="352"/>
      <c r="K1906" s="352"/>
      <c r="L1906" s="184"/>
      <c r="M1906" s="184"/>
      <c r="N1906" s="184"/>
      <c r="O1906" s="184"/>
      <c r="P1906" s="184"/>
      <c r="Q1906" s="184"/>
      <c r="R1906" s="184"/>
      <c r="S1906" s="352"/>
      <c r="T1906" s="352"/>
      <c r="U1906" s="184"/>
      <c r="V1906" s="8"/>
      <c r="W1906" s="8"/>
    </row>
    <row r="1907" spans="4:23">
      <c r="D1907" s="74"/>
      <c r="E1907" s="1"/>
      <c r="F1907" s="1"/>
      <c r="G1907" s="183"/>
      <c r="H1907" s="36"/>
      <c r="I1907" s="184"/>
      <c r="J1907" s="352"/>
      <c r="K1907" s="352"/>
      <c r="L1907" s="184"/>
      <c r="M1907" s="184"/>
      <c r="N1907" s="184"/>
      <c r="O1907" s="184"/>
      <c r="P1907" s="184"/>
      <c r="Q1907" s="184"/>
      <c r="R1907" s="184"/>
      <c r="S1907" s="352"/>
      <c r="T1907" s="352"/>
      <c r="U1907" s="184"/>
      <c r="V1907" s="8"/>
      <c r="W1907" s="8"/>
    </row>
    <row r="1908" spans="4:23">
      <c r="D1908" s="74"/>
      <c r="E1908" s="1"/>
      <c r="F1908" s="1"/>
      <c r="G1908" s="183"/>
      <c r="H1908" s="36"/>
      <c r="I1908" s="184"/>
      <c r="J1908" s="352"/>
      <c r="K1908" s="352"/>
      <c r="L1908" s="184"/>
      <c r="M1908" s="184"/>
      <c r="N1908" s="184"/>
      <c r="O1908" s="184"/>
      <c r="P1908" s="184"/>
      <c r="Q1908" s="184"/>
      <c r="R1908" s="184"/>
      <c r="S1908" s="352"/>
      <c r="T1908" s="352"/>
      <c r="U1908" s="184"/>
      <c r="V1908" s="8"/>
      <c r="W1908" s="8"/>
    </row>
    <row r="1909" spans="4:23">
      <c r="D1909" s="74"/>
      <c r="E1909" s="1"/>
      <c r="F1909" s="1"/>
      <c r="G1909" s="183"/>
      <c r="H1909" s="36"/>
      <c r="I1909" s="184"/>
      <c r="J1909" s="352"/>
      <c r="K1909" s="352"/>
      <c r="L1909" s="184"/>
      <c r="M1909" s="184"/>
      <c r="N1909" s="184"/>
      <c r="O1909" s="184"/>
      <c r="P1909" s="184"/>
      <c r="Q1909" s="184"/>
      <c r="R1909" s="184"/>
      <c r="S1909" s="352"/>
      <c r="T1909" s="352"/>
      <c r="U1909" s="184"/>
      <c r="V1909" s="8"/>
      <c r="W1909" s="8"/>
    </row>
    <row r="1910" spans="4:23">
      <c r="D1910" s="74"/>
      <c r="E1910" s="1"/>
      <c r="F1910" s="1"/>
      <c r="G1910" s="183"/>
      <c r="H1910" s="36"/>
      <c r="I1910" s="184"/>
      <c r="J1910" s="352"/>
      <c r="K1910" s="352"/>
      <c r="L1910" s="184"/>
      <c r="M1910" s="184"/>
      <c r="N1910" s="184"/>
      <c r="O1910" s="184"/>
      <c r="P1910" s="184"/>
      <c r="Q1910" s="184"/>
      <c r="R1910" s="184"/>
      <c r="S1910" s="352"/>
      <c r="T1910" s="352"/>
      <c r="U1910" s="184"/>
      <c r="V1910" s="8"/>
      <c r="W1910" s="8"/>
    </row>
    <row r="1911" spans="4:23">
      <c r="D1911" s="74"/>
      <c r="E1911" s="1"/>
      <c r="F1911" s="1"/>
      <c r="G1911" s="183"/>
      <c r="H1911" s="36"/>
      <c r="I1911" s="184"/>
      <c r="J1911" s="352"/>
      <c r="K1911" s="352"/>
      <c r="L1911" s="184"/>
      <c r="M1911" s="184"/>
      <c r="N1911" s="184"/>
      <c r="O1911" s="184"/>
      <c r="P1911" s="184"/>
      <c r="Q1911" s="184"/>
      <c r="R1911" s="184"/>
      <c r="S1911" s="352"/>
      <c r="T1911" s="352"/>
      <c r="U1911" s="184"/>
      <c r="V1911" s="8"/>
      <c r="W1911" s="8"/>
    </row>
    <row r="1912" spans="4:23">
      <c r="D1912" s="74"/>
      <c r="E1912" s="1"/>
      <c r="F1912" s="1"/>
      <c r="G1912" s="183"/>
      <c r="H1912" s="36"/>
      <c r="I1912" s="184"/>
      <c r="J1912" s="352"/>
      <c r="K1912" s="352"/>
      <c r="L1912" s="184"/>
      <c r="M1912" s="184"/>
      <c r="N1912" s="184"/>
      <c r="O1912" s="184"/>
      <c r="P1912" s="184"/>
      <c r="Q1912" s="184"/>
      <c r="R1912" s="184"/>
      <c r="S1912" s="352"/>
      <c r="T1912" s="352"/>
      <c r="U1912" s="184"/>
      <c r="V1912" s="8"/>
      <c r="W1912" s="8"/>
    </row>
    <row r="1913" spans="4:23">
      <c r="D1913" s="74"/>
      <c r="E1913" s="1"/>
      <c r="F1913" s="1"/>
      <c r="G1913" s="183"/>
      <c r="H1913" s="36"/>
      <c r="I1913" s="184"/>
      <c r="J1913" s="352"/>
      <c r="K1913" s="352"/>
      <c r="L1913" s="184"/>
      <c r="M1913" s="184"/>
      <c r="N1913" s="184"/>
      <c r="O1913" s="184"/>
      <c r="P1913" s="184"/>
      <c r="Q1913" s="184"/>
      <c r="R1913" s="184"/>
      <c r="S1913" s="352"/>
      <c r="T1913" s="352"/>
      <c r="U1913" s="184"/>
      <c r="V1913" s="8"/>
      <c r="W1913" s="8"/>
    </row>
    <row r="1914" spans="4:23">
      <c r="D1914" s="74"/>
      <c r="E1914" s="1"/>
      <c r="F1914" s="1"/>
      <c r="G1914" s="183"/>
      <c r="H1914" s="36"/>
      <c r="I1914" s="184"/>
      <c r="J1914" s="352"/>
      <c r="K1914" s="352"/>
      <c r="L1914" s="184"/>
      <c r="M1914" s="184"/>
      <c r="N1914" s="184"/>
      <c r="O1914" s="184"/>
      <c r="P1914" s="184"/>
      <c r="Q1914" s="184"/>
      <c r="R1914" s="184"/>
      <c r="S1914" s="352"/>
      <c r="T1914" s="352"/>
      <c r="U1914" s="184"/>
      <c r="V1914" s="8"/>
      <c r="W1914" s="8"/>
    </row>
    <row r="1915" spans="4:23">
      <c r="D1915" s="74"/>
      <c r="E1915" s="1"/>
      <c r="F1915" s="1"/>
      <c r="G1915" s="183"/>
      <c r="H1915" s="36"/>
      <c r="I1915" s="184"/>
      <c r="J1915" s="352"/>
      <c r="K1915" s="352"/>
      <c r="L1915" s="184"/>
      <c r="M1915" s="184"/>
      <c r="N1915" s="184"/>
      <c r="O1915" s="184"/>
      <c r="P1915" s="184"/>
      <c r="Q1915" s="184"/>
      <c r="R1915" s="184"/>
      <c r="S1915" s="352"/>
      <c r="T1915" s="352"/>
      <c r="U1915" s="184"/>
      <c r="V1915" s="8"/>
      <c r="W1915" s="8"/>
    </row>
    <row r="1916" spans="4:23">
      <c r="D1916" s="74"/>
      <c r="E1916" s="1"/>
      <c r="F1916" s="1"/>
      <c r="G1916" s="183"/>
      <c r="H1916" s="36"/>
      <c r="I1916" s="184"/>
      <c r="J1916" s="352"/>
      <c r="K1916" s="352"/>
      <c r="L1916" s="184"/>
      <c r="M1916" s="184"/>
      <c r="N1916" s="184"/>
      <c r="O1916" s="184"/>
      <c r="P1916" s="184"/>
      <c r="Q1916" s="184"/>
      <c r="R1916" s="184"/>
      <c r="S1916" s="352"/>
      <c r="T1916" s="352"/>
      <c r="U1916" s="184"/>
      <c r="V1916" s="8"/>
      <c r="W1916" s="8"/>
    </row>
    <row r="1917" spans="4:23">
      <c r="D1917" s="74"/>
      <c r="E1917" s="1"/>
      <c r="F1917" s="1"/>
      <c r="G1917" s="183"/>
      <c r="H1917" s="36"/>
      <c r="I1917" s="184"/>
      <c r="J1917" s="352"/>
      <c r="K1917" s="352"/>
      <c r="L1917" s="184"/>
      <c r="M1917" s="184"/>
      <c r="N1917" s="184"/>
      <c r="O1917" s="184"/>
      <c r="P1917" s="184"/>
      <c r="Q1917" s="184"/>
      <c r="R1917" s="184"/>
      <c r="S1917" s="352"/>
      <c r="T1917" s="352"/>
      <c r="U1917" s="184"/>
      <c r="V1917" s="8"/>
      <c r="W1917" s="8"/>
    </row>
    <row r="1918" spans="4:23">
      <c r="D1918" s="74"/>
      <c r="E1918" s="1"/>
      <c r="F1918" s="1"/>
      <c r="G1918" s="183"/>
      <c r="H1918" s="36"/>
      <c r="I1918" s="184"/>
      <c r="J1918" s="352"/>
      <c r="K1918" s="352"/>
      <c r="L1918" s="184"/>
      <c r="M1918" s="184"/>
      <c r="N1918" s="184"/>
      <c r="O1918" s="184"/>
      <c r="P1918" s="184"/>
      <c r="Q1918" s="184"/>
      <c r="R1918" s="184"/>
      <c r="S1918" s="352"/>
      <c r="T1918" s="352"/>
      <c r="U1918" s="184"/>
      <c r="V1918" s="8"/>
      <c r="W1918" s="8"/>
    </row>
    <row r="1919" spans="4:23">
      <c r="D1919" s="74"/>
      <c r="E1919" s="1"/>
      <c r="F1919" s="1"/>
      <c r="G1919" s="183"/>
      <c r="H1919" s="36"/>
      <c r="I1919" s="184"/>
      <c r="J1919" s="352"/>
      <c r="K1919" s="352"/>
      <c r="L1919" s="184"/>
      <c r="M1919" s="184"/>
      <c r="N1919" s="184"/>
      <c r="O1919" s="184"/>
      <c r="P1919" s="184"/>
      <c r="Q1919" s="184"/>
      <c r="R1919" s="184"/>
      <c r="S1919" s="352"/>
      <c r="T1919" s="352"/>
      <c r="U1919" s="184"/>
      <c r="V1919" s="8"/>
      <c r="W1919" s="8"/>
    </row>
    <row r="1920" spans="4:23">
      <c r="D1920" s="74"/>
      <c r="E1920" s="1"/>
      <c r="F1920" s="1"/>
      <c r="G1920" s="183"/>
      <c r="H1920" s="36"/>
      <c r="I1920" s="184"/>
      <c r="J1920" s="352"/>
      <c r="K1920" s="352"/>
      <c r="L1920" s="184"/>
      <c r="M1920" s="184"/>
      <c r="N1920" s="184"/>
      <c r="O1920" s="184"/>
      <c r="P1920" s="184"/>
      <c r="Q1920" s="184"/>
      <c r="R1920" s="184"/>
      <c r="S1920" s="352"/>
      <c r="T1920" s="352"/>
      <c r="U1920" s="184"/>
      <c r="V1920" s="8"/>
      <c r="W1920" s="8"/>
    </row>
    <row r="1921" spans="4:23">
      <c r="D1921" s="74"/>
      <c r="E1921" s="1"/>
      <c r="F1921" s="1"/>
      <c r="G1921" s="183"/>
      <c r="H1921" s="36"/>
      <c r="I1921" s="184"/>
      <c r="J1921" s="352"/>
      <c r="K1921" s="352"/>
      <c r="L1921" s="184"/>
      <c r="M1921" s="184"/>
      <c r="N1921" s="184"/>
      <c r="O1921" s="184"/>
      <c r="P1921" s="184"/>
      <c r="Q1921" s="184"/>
      <c r="R1921" s="184"/>
      <c r="S1921" s="352"/>
      <c r="T1921" s="352"/>
      <c r="U1921" s="184"/>
      <c r="V1921" s="8"/>
      <c r="W1921" s="8"/>
    </row>
    <row r="1922" spans="4:23">
      <c r="D1922" s="74"/>
      <c r="E1922" s="1"/>
      <c r="F1922" s="1"/>
      <c r="G1922" s="183"/>
      <c r="H1922" s="36"/>
      <c r="I1922" s="184"/>
      <c r="J1922" s="352"/>
      <c r="K1922" s="352"/>
      <c r="L1922" s="184"/>
      <c r="M1922" s="184"/>
      <c r="N1922" s="184"/>
      <c r="O1922" s="184"/>
      <c r="P1922" s="184"/>
      <c r="Q1922" s="184"/>
      <c r="R1922" s="184"/>
      <c r="S1922" s="352"/>
      <c r="T1922" s="352"/>
      <c r="U1922" s="184"/>
      <c r="V1922" s="8"/>
      <c r="W1922" s="8"/>
    </row>
    <row r="1923" spans="4:23">
      <c r="D1923" s="74"/>
      <c r="E1923" s="1"/>
      <c r="F1923" s="1"/>
      <c r="G1923" s="183"/>
      <c r="H1923" s="36"/>
      <c r="I1923" s="184"/>
      <c r="J1923" s="352"/>
      <c r="K1923" s="352"/>
      <c r="L1923" s="184"/>
      <c r="M1923" s="184"/>
      <c r="N1923" s="184"/>
      <c r="O1923" s="184"/>
      <c r="P1923" s="184"/>
      <c r="Q1923" s="184"/>
      <c r="R1923" s="184"/>
      <c r="S1923" s="352"/>
      <c r="T1923" s="352"/>
      <c r="U1923" s="184"/>
      <c r="V1923" s="8"/>
      <c r="W1923" s="8"/>
    </row>
    <row r="1924" spans="4:23">
      <c r="D1924" s="74"/>
      <c r="E1924" s="1"/>
      <c r="F1924" s="1"/>
      <c r="G1924" s="183"/>
      <c r="H1924" s="36"/>
      <c r="I1924" s="184"/>
      <c r="J1924" s="352"/>
      <c r="K1924" s="352"/>
      <c r="L1924" s="184"/>
      <c r="M1924" s="184"/>
      <c r="N1924" s="184"/>
      <c r="O1924" s="184"/>
      <c r="P1924" s="184"/>
      <c r="Q1924" s="184"/>
      <c r="R1924" s="184"/>
      <c r="S1924" s="352"/>
      <c r="T1924" s="352"/>
      <c r="U1924" s="184"/>
      <c r="V1924" s="8"/>
      <c r="W1924" s="8"/>
    </row>
    <row r="1925" spans="4:23">
      <c r="D1925" s="74"/>
      <c r="E1925" s="1"/>
      <c r="F1925" s="1"/>
      <c r="G1925" s="183"/>
      <c r="H1925" s="36"/>
      <c r="I1925" s="184"/>
      <c r="J1925" s="352"/>
      <c r="K1925" s="352"/>
      <c r="L1925" s="184"/>
      <c r="M1925" s="184"/>
      <c r="N1925" s="184"/>
      <c r="O1925" s="184"/>
      <c r="P1925" s="184"/>
      <c r="Q1925" s="184"/>
      <c r="R1925" s="184"/>
      <c r="S1925" s="352"/>
      <c r="T1925" s="352"/>
      <c r="U1925" s="184"/>
      <c r="V1925" s="8"/>
      <c r="W1925" s="8"/>
    </row>
    <row r="1926" spans="4:23">
      <c r="D1926" s="74"/>
      <c r="E1926" s="1"/>
      <c r="F1926" s="1"/>
      <c r="G1926" s="183"/>
      <c r="H1926" s="36"/>
      <c r="I1926" s="184"/>
      <c r="J1926" s="352"/>
      <c r="K1926" s="352"/>
      <c r="L1926" s="184"/>
      <c r="M1926" s="184"/>
      <c r="N1926" s="184"/>
      <c r="O1926" s="184"/>
      <c r="P1926" s="184"/>
      <c r="Q1926" s="184"/>
      <c r="R1926" s="184"/>
      <c r="S1926" s="352"/>
      <c r="T1926" s="352"/>
      <c r="U1926" s="184"/>
      <c r="V1926" s="8"/>
      <c r="W1926" s="8"/>
    </row>
    <row r="1927" spans="4:23">
      <c r="D1927" s="74"/>
      <c r="E1927" s="1"/>
      <c r="F1927" s="1"/>
      <c r="G1927" s="183"/>
      <c r="H1927" s="36"/>
      <c r="I1927" s="184"/>
      <c r="J1927" s="352"/>
      <c r="K1927" s="352"/>
      <c r="L1927" s="184"/>
      <c r="M1927" s="184"/>
      <c r="N1927" s="184"/>
      <c r="O1927" s="184"/>
      <c r="P1927" s="184"/>
      <c r="Q1927" s="184"/>
      <c r="R1927" s="184"/>
      <c r="S1927" s="352"/>
      <c r="T1927" s="352"/>
      <c r="U1927" s="184"/>
      <c r="V1927" s="8"/>
      <c r="W1927" s="8"/>
    </row>
    <row r="1928" spans="4:23">
      <c r="D1928" s="74"/>
      <c r="E1928" s="1"/>
      <c r="F1928" s="1"/>
      <c r="G1928" s="183"/>
      <c r="H1928" s="36"/>
      <c r="I1928" s="184"/>
      <c r="J1928" s="352"/>
      <c r="K1928" s="352"/>
      <c r="L1928" s="184"/>
      <c r="M1928" s="184"/>
      <c r="N1928" s="184"/>
      <c r="O1928" s="184"/>
      <c r="P1928" s="184"/>
      <c r="Q1928" s="184"/>
      <c r="R1928" s="184"/>
      <c r="S1928" s="352"/>
      <c r="T1928" s="352"/>
      <c r="U1928" s="184"/>
      <c r="V1928" s="8"/>
      <c r="W1928" s="8"/>
    </row>
    <row r="1929" spans="4:23">
      <c r="D1929" s="74"/>
      <c r="E1929" s="1"/>
      <c r="F1929" s="1"/>
      <c r="G1929" s="183"/>
      <c r="H1929" s="36"/>
      <c r="I1929" s="184"/>
      <c r="J1929" s="352"/>
      <c r="K1929" s="352"/>
      <c r="L1929" s="184"/>
      <c r="M1929" s="184"/>
      <c r="N1929" s="184"/>
      <c r="O1929" s="184"/>
      <c r="P1929" s="184"/>
      <c r="Q1929" s="184"/>
      <c r="R1929" s="184"/>
      <c r="S1929" s="352"/>
      <c r="T1929" s="352"/>
      <c r="U1929" s="184"/>
      <c r="V1929" s="8"/>
      <c r="W1929" s="8"/>
    </row>
    <row r="1930" spans="4:23">
      <c r="D1930" s="74"/>
      <c r="E1930" s="1"/>
      <c r="F1930" s="1"/>
      <c r="G1930" s="183"/>
      <c r="H1930" s="36"/>
      <c r="I1930" s="184"/>
      <c r="J1930" s="352"/>
      <c r="K1930" s="352"/>
      <c r="L1930" s="184"/>
      <c r="M1930" s="184"/>
      <c r="N1930" s="184"/>
      <c r="O1930" s="184"/>
      <c r="P1930" s="184"/>
      <c r="Q1930" s="184"/>
      <c r="R1930" s="184"/>
      <c r="S1930" s="352"/>
      <c r="T1930" s="352"/>
      <c r="U1930" s="184"/>
      <c r="V1930" s="8"/>
      <c r="W1930" s="8"/>
    </row>
    <row r="1931" spans="4:23">
      <c r="D1931" s="74"/>
      <c r="E1931" s="1"/>
      <c r="F1931" s="1"/>
      <c r="G1931" s="183"/>
      <c r="H1931" s="36"/>
      <c r="I1931" s="184"/>
      <c r="J1931" s="352"/>
      <c r="K1931" s="352"/>
      <c r="L1931" s="184"/>
      <c r="M1931" s="184"/>
      <c r="N1931" s="184"/>
      <c r="O1931" s="184"/>
      <c r="P1931" s="184"/>
      <c r="Q1931" s="184"/>
      <c r="R1931" s="184"/>
      <c r="S1931" s="352"/>
      <c r="T1931" s="352"/>
      <c r="U1931" s="184"/>
      <c r="V1931" s="8"/>
      <c r="W1931" s="8"/>
    </row>
    <row r="1932" spans="4:23">
      <c r="D1932" s="74"/>
      <c r="E1932" s="1"/>
      <c r="F1932" s="1"/>
      <c r="G1932" s="183"/>
      <c r="H1932" s="36"/>
      <c r="I1932" s="184"/>
      <c r="J1932" s="352"/>
      <c r="K1932" s="352"/>
      <c r="L1932" s="184"/>
      <c r="M1932" s="184"/>
      <c r="N1932" s="184"/>
      <c r="O1932" s="184"/>
      <c r="P1932" s="184"/>
      <c r="Q1932" s="184"/>
      <c r="R1932" s="184"/>
      <c r="S1932" s="352"/>
      <c r="T1932" s="352"/>
      <c r="U1932" s="184"/>
      <c r="V1932" s="8"/>
      <c r="W1932" s="8"/>
    </row>
    <row r="1933" spans="4:23">
      <c r="D1933" s="74"/>
      <c r="E1933" s="1"/>
      <c r="F1933" s="1"/>
      <c r="G1933" s="183"/>
      <c r="H1933" s="36"/>
      <c r="I1933" s="184"/>
      <c r="J1933" s="352"/>
      <c r="K1933" s="352"/>
      <c r="L1933" s="184"/>
      <c r="M1933" s="184"/>
      <c r="N1933" s="184"/>
      <c r="O1933" s="184"/>
      <c r="P1933" s="184"/>
      <c r="Q1933" s="184"/>
      <c r="R1933" s="184"/>
      <c r="S1933" s="352"/>
      <c r="T1933" s="352"/>
      <c r="U1933" s="184"/>
      <c r="V1933" s="8"/>
      <c r="W1933" s="8"/>
    </row>
    <row r="1934" spans="4:23">
      <c r="D1934" s="74"/>
      <c r="E1934" s="1"/>
      <c r="F1934" s="1"/>
      <c r="G1934" s="183"/>
      <c r="H1934" s="36"/>
      <c r="I1934" s="184"/>
      <c r="J1934" s="352"/>
      <c r="K1934" s="352"/>
      <c r="L1934" s="184"/>
      <c r="M1934" s="184"/>
      <c r="N1934" s="184"/>
      <c r="O1934" s="184"/>
      <c r="P1934" s="184"/>
      <c r="Q1934" s="184"/>
      <c r="R1934" s="184"/>
      <c r="S1934" s="352"/>
      <c r="T1934" s="352"/>
      <c r="U1934" s="184"/>
      <c r="V1934" s="8"/>
      <c r="W1934" s="8"/>
    </row>
    <row r="1935" spans="4:23">
      <c r="D1935" s="74"/>
      <c r="E1935" s="1"/>
      <c r="F1935" s="1"/>
      <c r="G1935" s="183"/>
      <c r="H1935" s="36"/>
      <c r="I1935" s="184"/>
      <c r="J1935" s="352"/>
      <c r="K1935" s="352"/>
      <c r="L1935" s="184"/>
      <c r="M1935" s="184"/>
      <c r="N1935" s="184"/>
      <c r="O1935" s="184"/>
      <c r="P1935" s="184"/>
      <c r="Q1935" s="184"/>
      <c r="R1935" s="184"/>
      <c r="S1935" s="352"/>
      <c r="T1935" s="352"/>
      <c r="U1935" s="184"/>
      <c r="V1935" s="8"/>
      <c r="W1935" s="8"/>
    </row>
    <row r="1936" spans="4:23">
      <c r="D1936" s="74"/>
      <c r="E1936" s="1"/>
      <c r="F1936" s="1"/>
      <c r="G1936" s="183"/>
      <c r="H1936" s="36"/>
      <c r="I1936" s="184"/>
      <c r="J1936" s="352"/>
      <c r="K1936" s="352"/>
      <c r="L1936" s="184"/>
      <c r="M1936" s="184"/>
      <c r="N1936" s="184"/>
      <c r="O1936" s="184"/>
      <c r="P1936" s="184"/>
      <c r="Q1936" s="184"/>
      <c r="R1936" s="184"/>
      <c r="S1936" s="352"/>
      <c r="T1936" s="352"/>
      <c r="U1936" s="184"/>
      <c r="V1936" s="8"/>
      <c r="W1936" s="8"/>
    </row>
    <row r="1937" spans="4:23">
      <c r="D1937" s="74"/>
      <c r="E1937" s="1"/>
      <c r="F1937" s="1"/>
      <c r="G1937" s="183"/>
      <c r="H1937" s="36"/>
      <c r="I1937" s="184"/>
      <c r="J1937" s="352"/>
      <c r="K1937" s="352"/>
      <c r="L1937" s="184"/>
      <c r="M1937" s="184"/>
      <c r="N1937" s="184"/>
      <c r="O1937" s="184"/>
      <c r="P1937" s="184"/>
      <c r="Q1937" s="184"/>
      <c r="R1937" s="184"/>
      <c r="S1937" s="352"/>
      <c r="T1937" s="352"/>
      <c r="U1937" s="184"/>
      <c r="V1937" s="8"/>
      <c r="W1937" s="8"/>
    </row>
    <row r="1938" spans="4:23">
      <c r="D1938" s="74"/>
      <c r="E1938" s="1"/>
      <c r="F1938" s="1"/>
      <c r="G1938" s="183"/>
      <c r="H1938" s="36"/>
      <c r="I1938" s="184"/>
      <c r="J1938" s="352"/>
      <c r="K1938" s="352"/>
      <c r="L1938" s="184"/>
      <c r="M1938" s="184"/>
      <c r="N1938" s="184"/>
      <c r="O1938" s="184"/>
      <c r="P1938" s="184"/>
      <c r="Q1938" s="184"/>
      <c r="R1938" s="184"/>
      <c r="S1938" s="352"/>
      <c r="T1938" s="352"/>
      <c r="U1938" s="184"/>
      <c r="V1938" s="8"/>
      <c r="W1938" s="8"/>
    </row>
    <row r="1939" spans="4:23">
      <c r="D1939" s="74"/>
      <c r="E1939" s="1"/>
      <c r="F1939" s="1"/>
      <c r="G1939" s="183"/>
      <c r="H1939" s="36"/>
      <c r="I1939" s="184"/>
      <c r="J1939" s="352"/>
      <c r="K1939" s="352"/>
      <c r="L1939" s="184"/>
      <c r="M1939" s="184"/>
      <c r="N1939" s="184"/>
      <c r="O1939" s="184"/>
      <c r="P1939" s="184"/>
      <c r="Q1939" s="184"/>
      <c r="R1939" s="184"/>
      <c r="S1939" s="352"/>
      <c r="T1939" s="352"/>
      <c r="U1939" s="184"/>
      <c r="V1939" s="8"/>
      <c r="W1939" s="8"/>
    </row>
    <row r="1940" spans="4:23">
      <c r="D1940" s="74"/>
      <c r="E1940" s="1"/>
      <c r="F1940" s="1"/>
      <c r="G1940" s="183"/>
      <c r="H1940" s="36"/>
      <c r="I1940" s="184"/>
      <c r="J1940" s="352"/>
      <c r="K1940" s="352"/>
      <c r="L1940" s="184"/>
      <c r="M1940" s="184"/>
      <c r="N1940" s="184"/>
      <c r="O1940" s="184"/>
      <c r="P1940" s="184"/>
      <c r="Q1940" s="184"/>
      <c r="R1940" s="184"/>
      <c r="S1940" s="352"/>
      <c r="T1940" s="352"/>
      <c r="U1940" s="184"/>
      <c r="V1940" s="8"/>
      <c r="W1940" s="8"/>
    </row>
    <row r="1941" spans="4:23">
      <c r="D1941" s="74"/>
      <c r="E1941" s="1"/>
      <c r="F1941" s="1"/>
      <c r="G1941" s="183"/>
      <c r="H1941" s="36"/>
      <c r="I1941" s="184"/>
      <c r="J1941" s="352"/>
      <c r="K1941" s="352"/>
      <c r="L1941" s="184"/>
      <c r="M1941" s="184"/>
      <c r="N1941" s="184"/>
      <c r="O1941" s="184"/>
      <c r="P1941" s="184"/>
      <c r="Q1941" s="184"/>
      <c r="R1941" s="184"/>
      <c r="S1941" s="352"/>
      <c r="T1941" s="352"/>
      <c r="U1941" s="184"/>
      <c r="V1941" s="8"/>
      <c r="W1941" s="8"/>
    </row>
    <row r="1942" spans="4:23">
      <c r="D1942" s="74"/>
      <c r="E1942" s="1"/>
      <c r="F1942" s="1"/>
      <c r="G1942" s="183"/>
      <c r="H1942" s="36"/>
      <c r="I1942" s="184"/>
      <c r="J1942" s="352"/>
      <c r="K1942" s="352"/>
      <c r="L1942" s="184"/>
      <c r="M1942" s="184"/>
      <c r="N1942" s="184"/>
      <c r="O1942" s="184"/>
      <c r="P1942" s="184"/>
      <c r="Q1942" s="184"/>
      <c r="R1942" s="184"/>
      <c r="S1942" s="352"/>
      <c r="T1942" s="352"/>
      <c r="U1942" s="184"/>
      <c r="V1942" s="8"/>
      <c r="W1942" s="8"/>
    </row>
    <row r="1943" spans="4:23">
      <c r="D1943" s="74"/>
      <c r="E1943" s="1"/>
      <c r="F1943" s="1"/>
      <c r="G1943" s="183"/>
      <c r="H1943" s="36"/>
      <c r="I1943" s="184"/>
      <c r="J1943" s="352"/>
      <c r="K1943" s="352"/>
      <c r="L1943" s="184"/>
      <c r="M1943" s="184"/>
      <c r="N1943" s="184"/>
      <c r="O1943" s="184"/>
      <c r="P1943" s="184"/>
      <c r="Q1943" s="184"/>
      <c r="R1943" s="184"/>
      <c r="S1943" s="352"/>
      <c r="T1943" s="352"/>
      <c r="U1943" s="184"/>
      <c r="V1943" s="8"/>
      <c r="W1943" s="8"/>
    </row>
    <row r="1944" spans="4:23">
      <c r="D1944" s="74"/>
      <c r="E1944" s="1"/>
      <c r="F1944" s="1"/>
      <c r="G1944" s="183"/>
      <c r="H1944" s="36"/>
      <c r="I1944" s="184"/>
      <c r="J1944" s="352"/>
      <c r="K1944" s="352"/>
      <c r="L1944" s="184"/>
      <c r="M1944" s="184"/>
      <c r="N1944" s="184"/>
      <c r="O1944" s="184"/>
      <c r="P1944" s="184"/>
      <c r="Q1944" s="184"/>
      <c r="R1944" s="184"/>
      <c r="S1944" s="352"/>
      <c r="T1944" s="352"/>
      <c r="U1944" s="184"/>
      <c r="V1944" s="8"/>
      <c r="W1944" s="8"/>
    </row>
    <row r="1945" spans="4:23">
      <c r="D1945" s="74"/>
      <c r="E1945" s="1"/>
      <c r="F1945" s="1"/>
      <c r="G1945" s="183"/>
      <c r="H1945" s="36"/>
      <c r="I1945" s="184"/>
      <c r="J1945" s="352"/>
      <c r="K1945" s="352"/>
      <c r="L1945" s="184"/>
      <c r="M1945" s="184"/>
      <c r="N1945" s="184"/>
      <c r="O1945" s="184"/>
      <c r="P1945" s="184"/>
      <c r="Q1945" s="184"/>
      <c r="R1945" s="184"/>
      <c r="S1945" s="352"/>
      <c r="T1945" s="352"/>
      <c r="U1945" s="184"/>
      <c r="V1945" s="8"/>
      <c r="W1945" s="8"/>
    </row>
    <row r="1946" spans="4:23">
      <c r="D1946" s="74"/>
      <c r="E1946" s="1"/>
      <c r="F1946" s="1"/>
      <c r="G1946" s="183"/>
      <c r="H1946" s="36"/>
      <c r="I1946" s="184"/>
      <c r="J1946" s="352"/>
      <c r="K1946" s="352"/>
      <c r="L1946" s="184"/>
      <c r="M1946" s="184"/>
      <c r="N1946" s="184"/>
      <c r="O1946" s="184"/>
      <c r="P1946" s="184"/>
      <c r="Q1946" s="184"/>
      <c r="R1946" s="184"/>
      <c r="S1946" s="352"/>
      <c r="T1946" s="352"/>
      <c r="U1946" s="184"/>
      <c r="V1946" s="8"/>
      <c r="W1946" s="8"/>
    </row>
    <row r="1947" spans="4:23">
      <c r="D1947" s="74"/>
      <c r="E1947" s="1"/>
      <c r="F1947" s="1"/>
      <c r="G1947" s="183"/>
      <c r="H1947" s="36"/>
      <c r="I1947" s="184"/>
      <c r="J1947" s="352"/>
      <c r="K1947" s="352"/>
      <c r="L1947" s="184"/>
      <c r="M1947" s="184"/>
      <c r="N1947" s="184"/>
      <c r="O1947" s="184"/>
      <c r="P1947" s="184"/>
      <c r="Q1947" s="184"/>
      <c r="R1947" s="184"/>
      <c r="S1947" s="352"/>
      <c r="T1947" s="352"/>
      <c r="U1947" s="184"/>
      <c r="V1947" s="8"/>
      <c r="W1947" s="8"/>
    </row>
    <row r="1948" spans="4:23">
      <c r="D1948" s="74"/>
      <c r="E1948" s="1"/>
      <c r="F1948" s="1"/>
      <c r="G1948" s="183"/>
      <c r="H1948" s="36"/>
      <c r="I1948" s="184"/>
      <c r="J1948" s="352"/>
      <c r="K1948" s="352"/>
      <c r="L1948" s="184"/>
      <c r="M1948" s="184"/>
      <c r="N1948" s="184"/>
      <c r="O1948" s="184"/>
      <c r="P1948" s="184"/>
      <c r="Q1948" s="184"/>
      <c r="R1948" s="184"/>
      <c r="S1948" s="352"/>
      <c r="T1948" s="352"/>
      <c r="U1948" s="184"/>
      <c r="V1948" s="8"/>
      <c r="W1948" s="8"/>
    </row>
    <row r="1949" spans="4:23">
      <c r="D1949" s="74"/>
      <c r="E1949" s="1"/>
      <c r="F1949" s="1"/>
      <c r="G1949" s="183"/>
      <c r="H1949" s="36"/>
      <c r="I1949" s="184"/>
      <c r="J1949" s="352"/>
      <c r="K1949" s="352"/>
      <c r="L1949" s="184"/>
      <c r="M1949" s="184"/>
      <c r="N1949" s="184"/>
      <c r="O1949" s="184"/>
      <c r="P1949" s="184"/>
      <c r="Q1949" s="184"/>
      <c r="R1949" s="184"/>
      <c r="S1949" s="352"/>
      <c r="T1949" s="352"/>
      <c r="U1949" s="184"/>
      <c r="V1949" s="8"/>
      <c r="W1949" s="8"/>
    </row>
    <row r="1950" spans="4:23">
      <c r="D1950" s="74"/>
      <c r="E1950" s="1"/>
      <c r="F1950" s="1"/>
      <c r="G1950" s="183"/>
      <c r="H1950" s="36"/>
      <c r="I1950" s="184"/>
      <c r="J1950" s="352"/>
      <c r="K1950" s="352"/>
      <c r="L1950" s="184"/>
      <c r="M1950" s="184"/>
      <c r="N1950" s="184"/>
      <c r="O1950" s="184"/>
      <c r="P1950" s="184"/>
      <c r="Q1950" s="184"/>
      <c r="R1950" s="184"/>
      <c r="S1950" s="352"/>
      <c r="T1950" s="352"/>
      <c r="U1950" s="184"/>
      <c r="V1950" s="8"/>
      <c r="W1950" s="8"/>
    </row>
    <row r="1951" spans="4:23">
      <c r="D1951" s="74"/>
      <c r="E1951" s="1"/>
      <c r="F1951" s="1"/>
      <c r="G1951" s="183"/>
      <c r="H1951" s="36"/>
      <c r="I1951" s="184"/>
      <c r="J1951" s="352"/>
      <c r="K1951" s="352"/>
      <c r="L1951" s="184"/>
      <c r="M1951" s="184"/>
      <c r="N1951" s="184"/>
      <c r="O1951" s="184"/>
      <c r="P1951" s="184"/>
      <c r="Q1951" s="184"/>
      <c r="R1951" s="184"/>
      <c r="S1951" s="352"/>
      <c r="T1951" s="352"/>
      <c r="U1951" s="184"/>
      <c r="V1951" s="8"/>
      <c r="W1951" s="8"/>
    </row>
    <row r="1952" spans="4:23">
      <c r="D1952" s="74"/>
      <c r="E1952" s="1"/>
      <c r="F1952" s="1"/>
      <c r="G1952" s="183"/>
      <c r="H1952" s="36"/>
      <c r="I1952" s="184"/>
      <c r="J1952" s="352"/>
      <c r="K1952" s="352"/>
      <c r="L1952" s="184"/>
      <c r="M1952" s="184"/>
      <c r="N1952" s="184"/>
      <c r="O1952" s="184"/>
      <c r="P1952" s="184"/>
      <c r="Q1952" s="184"/>
      <c r="R1952" s="184"/>
      <c r="S1952" s="352"/>
      <c r="T1952" s="352"/>
      <c r="U1952" s="184"/>
      <c r="V1952" s="8"/>
      <c r="W1952" s="8"/>
    </row>
    <row r="1953" spans="4:23">
      <c r="D1953" s="74"/>
      <c r="E1953" s="1"/>
      <c r="F1953" s="1"/>
      <c r="G1953" s="183"/>
      <c r="H1953" s="36"/>
      <c r="I1953" s="184"/>
      <c r="J1953" s="352"/>
      <c r="K1953" s="352"/>
      <c r="L1953" s="184"/>
      <c r="M1953" s="184"/>
      <c r="N1953" s="184"/>
      <c r="O1953" s="184"/>
      <c r="P1953" s="184"/>
      <c r="Q1953" s="184"/>
      <c r="R1953" s="184"/>
      <c r="S1953" s="352"/>
      <c r="T1953" s="352"/>
      <c r="U1953" s="184"/>
      <c r="V1953" s="8"/>
      <c r="W1953" s="8"/>
    </row>
    <row r="1954" spans="4:23">
      <c r="D1954" s="74"/>
      <c r="E1954" s="1"/>
      <c r="F1954" s="1"/>
      <c r="G1954" s="183"/>
      <c r="H1954" s="36"/>
      <c r="I1954" s="184"/>
      <c r="J1954" s="352"/>
      <c r="K1954" s="352"/>
      <c r="L1954" s="184"/>
      <c r="M1954" s="184"/>
      <c r="N1954" s="184"/>
      <c r="O1954" s="184"/>
      <c r="P1954" s="184"/>
      <c r="Q1954" s="184"/>
      <c r="R1954" s="184"/>
      <c r="S1954" s="352"/>
      <c r="T1954" s="352"/>
      <c r="U1954" s="184"/>
      <c r="V1954" s="8"/>
      <c r="W1954" s="8"/>
    </row>
    <row r="1955" spans="4:23">
      <c r="D1955" s="74"/>
      <c r="E1955" s="1"/>
      <c r="F1955" s="1"/>
      <c r="G1955" s="183"/>
      <c r="H1955" s="36"/>
      <c r="I1955" s="184"/>
      <c r="J1955" s="352"/>
      <c r="K1955" s="352"/>
      <c r="L1955" s="184"/>
      <c r="M1955" s="184"/>
      <c r="N1955" s="184"/>
      <c r="O1955" s="184"/>
      <c r="P1955" s="184"/>
      <c r="Q1955" s="184"/>
      <c r="R1955" s="184"/>
      <c r="S1955" s="352"/>
      <c r="T1955" s="352"/>
      <c r="U1955" s="184"/>
      <c r="V1955" s="8"/>
      <c r="W1955" s="8"/>
    </row>
    <row r="1956" spans="4:23">
      <c r="D1956" s="74"/>
      <c r="E1956" s="1"/>
      <c r="F1956" s="1"/>
      <c r="G1956" s="183"/>
      <c r="H1956" s="36"/>
      <c r="I1956" s="184"/>
      <c r="J1956" s="352"/>
      <c r="K1956" s="352"/>
      <c r="L1956" s="184"/>
      <c r="M1956" s="184"/>
      <c r="N1956" s="184"/>
      <c r="O1956" s="184"/>
      <c r="P1956" s="184"/>
      <c r="Q1956" s="184"/>
      <c r="R1956" s="184"/>
      <c r="S1956" s="352"/>
      <c r="T1956" s="352"/>
      <c r="U1956" s="184"/>
      <c r="V1956" s="8"/>
      <c r="W1956" s="8"/>
    </row>
    <row r="1957" spans="4:23">
      <c r="D1957" s="74"/>
      <c r="E1957" s="1"/>
      <c r="F1957" s="1"/>
      <c r="G1957" s="183"/>
      <c r="H1957" s="36"/>
      <c r="I1957" s="184"/>
      <c r="J1957" s="352"/>
      <c r="K1957" s="352"/>
      <c r="L1957" s="184"/>
      <c r="M1957" s="184"/>
      <c r="N1957" s="184"/>
      <c r="O1957" s="184"/>
      <c r="P1957" s="184"/>
      <c r="Q1957" s="184"/>
      <c r="R1957" s="184"/>
      <c r="S1957" s="352"/>
      <c r="T1957" s="352"/>
      <c r="U1957" s="184"/>
      <c r="V1957" s="8"/>
      <c r="W1957" s="8"/>
    </row>
    <row r="1958" spans="4:23">
      <c r="D1958" s="74"/>
      <c r="E1958" s="1"/>
      <c r="F1958" s="1"/>
      <c r="G1958" s="183"/>
      <c r="H1958" s="36"/>
      <c r="I1958" s="184"/>
      <c r="J1958" s="352"/>
      <c r="K1958" s="352"/>
      <c r="L1958" s="184"/>
      <c r="M1958" s="184"/>
      <c r="N1958" s="184"/>
      <c r="O1958" s="184"/>
      <c r="P1958" s="184"/>
      <c r="Q1958" s="184"/>
      <c r="R1958" s="184"/>
      <c r="S1958" s="352"/>
      <c r="T1958" s="352"/>
      <c r="U1958" s="184"/>
      <c r="V1958" s="8"/>
      <c r="W1958" s="8"/>
    </row>
    <row r="1959" spans="4:23">
      <c r="D1959" s="74"/>
      <c r="E1959" s="1"/>
      <c r="F1959" s="1"/>
      <c r="G1959" s="183"/>
      <c r="H1959" s="36"/>
      <c r="I1959" s="184"/>
      <c r="J1959" s="352"/>
      <c r="K1959" s="352"/>
      <c r="L1959" s="184"/>
      <c r="M1959" s="184"/>
      <c r="N1959" s="184"/>
      <c r="O1959" s="184"/>
      <c r="P1959" s="184"/>
      <c r="Q1959" s="184"/>
      <c r="R1959" s="184"/>
      <c r="S1959" s="352"/>
      <c r="T1959" s="352"/>
      <c r="U1959" s="184"/>
      <c r="V1959" s="8"/>
      <c r="W1959" s="8"/>
    </row>
    <row r="1960" spans="4:23">
      <c r="D1960" s="74"/>
      <c r="E1960" s="1"/>
      <c r="F1960" s="1"/>
      <c r="G1960" s="183"/>
      <c r="H1960" s="36"/>
      <c r="I1960" s="184"/>
      <c r="J1960" s="352"/>
      <c r="K1960" s="352"/>
      <c r="L1960" s="184"/>
      <c r="M1960" s="184"/>
      <c r="N1960" s="184"/>
      <c r="O1960" s="184"/>
      <c r="P1960" s="184"/>
      <c r="Q1960" s="184"/>
      <c r="R1960" s="184"/>
      <c r="S1960" s="352"/>
      <c r="T1960" s="352"/>
      <c r="U1960" s="184"/>
      <c r="V1960" s="8"/>
      <c r="W1960" s="8"/>
    </row>
    <row r="1961" spans="4:23">
      <c r="D1961" s="74"/>
      <c r="E1961" s="1"/>
      <c r="F1961" s="1"/>
      <c r="G1961" s="183"/>
      <c r="H1961" s="36"/>
      <c r="I1961" s="184"/>
      <c r="J1961" s="352"/>
      <c r="K1961" s="352"/>
      <c r="L1961" s="184"/>
      <c r="M1961" s="184"/>
      <c r="N1961" s="184"/>
      <c r="O1961" s="184"/>
      <c r="P1961" s="184"/>
      <c r="Q1961" s="184"/>
      <c r="R1961" s="184"/>
      <c r="S1961" s="352"/>
      <c r="T1961" s="352"/>
      <c r="U1961" s="184"/>
      <c r="V1961" s="8"/>
      <c r="W1961" s="8"/>
    </row>
    <row r="1962" spans="4:23">
      <c r="D1962" s="74"/>
      <c r="E1962" s="1"/>
      <c r="F1962" s="1"/>
      <c r="G1962" s="183"/>
      <c r="H1962" s="36"/>
      <c r="I1962" s="184"/>
      <c r="J1962" s="352"/>
      <c r="K1962" s="352"/>
      <c r="L1962" s="184"/>
      <c r="M1962" s="184"/>
      <c r="N1962" s="184"/>
      <c r="O1962" s="184"/>
      <c r="P1962" s="184"/>
      <c r="Q1962" s="184"/>
      <c r="R1962" s="184"/>
      <c r="S1962" s="352"/>
      <c r="T1962" s="352"/>
      <c r="U1962" s="184"/>
      <c r="V1962" s="8"/>
      <c r="W1962" s="8"/>
    </row>
    <row r="1963" spans="4:23">
      <c r="D1963" s="74"/>
      <c r="E1963" s="1"/>
      <c r="F1963" s="1"/>
      <c r="G1963" s="183"/>
      <c r="H1963" s="36"/>
      <c r="I1963" s="184"/>
      <c r="J1963" s="352"/>
      <c r="K1963" s="352"/>
      <c r="L1963" s="184"/>
      <c r="M1963" s="184"/>
      <c r="N1963" s="184"/>
      <c r="O1963" s="184"/>
      <c r="P1963" s="184"/>
      <c r="Q1963" s="184"/>
      <c r="R1963" s="184"/>
      <c r="S1963" s="352"/>
      <c r="T1963" s="352"/>
      <c r="U1963" s="184"/>
      <c r="V1963" s="8"/>
      <c r="W1963" s="8"/>
    </row>
    <row r="1964" spans="4:23">
      <c r="D1964" s="74"/>
      <c r="E1964" s="1"/>
      <c r="F1964" s="1"/>
      <c r="G1964" s="183"/>
      <c r="H1964" s="36"/>
      <c r="I1964" s="184"/>
      <c r="J1964" s="352"/>
      <c r="K1964" s="352"/>
      <c r="L1964" s="184"/>
      <c r="M1964" s="184"/>
      <c r="N1964" s="184"/>
      <c r="O1964" s="184"/>
      <c r="P1964" s="184"/>
      <c r="Q1964" s="184"/>
      <c r="R1964" s="184"/>
      <c r="S1964" s="352"/>
      <c r="T1964" s="352"/>
      <c r="U1964" s="184"/>
      <c r="V1964" s="8"/>
      <c r="W1964" s="8"/>
    </row>
    <row r="1965" spans="4:23">
      <c r="D1965" s="74"/>
      <c r="E1965" s="1"/>
      <c r="F1965" s="1"/>
      <c r="G1965" s="183"/>
      <c r="H1965" s="36"/>
      <c r="I1965" s="184"/>
      <c r="J1965" s="352"/>
      <c r="K1965" s="352"/>
      <c r="L1965" s="184"/>
      <c r="M1965" s="184"/>
      <c r="N1965" s="184"/>
      <c r="O1965" s="184"/>
      <c r="P1965" s="184"/>
      <c r="Q1965" s="184"/>
      <c r="R1965" s="184"/>
      <c r="S1965" s="352"/>
      <c r="T1965" s="352"/>
      <c r="U1965" s="184"/>
      <c r="V1965" s="8"/>
      <c r="W1965" s="8"/>
    </row>
    <row r="1966" spans="4:23">
      <c r="D1966" s="74"/>
      <c r="E1966" s="1"/>
      <c r="F1966" s="1"/>
      <c r="G1966" s="183"/>
      <c r="H1966" s="36"/>
      <c r="I1966" s="184"/>
      <c r="J1966" s="352"/>
      <c r="K1966" s="352"/>
      <c r="L1966" s="184"/>
      <c r="M1966" s="184"/>
      <c r="N1966" s="184"/>
      <c r="O1966" s="184"/>
      <c r="P1966" s="184"/>
      <c r="Q1966" s="184"/>
      <c r="R1966" s="184"/>
      <c r="S1966" s="352"/>
      <c r="T1966" s="352"/>
      <c r="U1966" s="184"/>
      <c r="V1966" s="8"/>
      <c r="W1966" s="8"/>
    </row>
    <row r="1967" spans="4:23">
      <c r="D1967" s="74"/>
      <c r="E1967" s="1"/>
      <c r="F1967" s="1"/>
      <c r="G1967" s="183"/>
      <c r="H1967" s="36"/>
      <c r="I1967" s="184"/>
      <c r="J1967" s="352"/>
      <c r="K1967" s="352"/>
      <c r="L1967" s="184"/>
      <c r="M1967" s="184"/>
      <c r="N1967" s="184"/>
      <c r="O1967" s="184"/>
      <c r="P1967" s="184"/>
      <c r="Q1967" s="184"/>
      <c r="R1967" s="184"/>
      <c r="S1967" s="352"/>
      <c r="T1967" s="352"/>
      <c r="U1967" s="184"/>
      <c r="V1967" s="8"/>
      <c r="W1967" s="8"/>
    </row>
    <row r="1968" spans="4:23">
      <c r="D1968" s="74"/>
      <c r="E1968" s="1"/>
      <c r="F1968" s="1"/>
      <c r="G1968" s="183"/>
      <c r="H1968" s="36"/>
      <c r="I1968" s="184"/>
      <c r="J1968" s="352"/>
      <c r="K1968" s="352"/>
      <c r="L1968" s="184"/>
      <c r="M1968" s="184"/>
      <c r="N1968" s="184"/>
      <c r="O1968" s="184"/>
      <c r="P1968" s="184"/>
      <c r="Q1968" s="184"/>
      <c r="R1968" s="184"/>
      <c r="S1968" s="352"/>
      <c r="T1968" s="352"/>
      <c r="U1968" s="184"/>
      <c r="V1968" s="8"/>
      <c r="W1968" s="8"/>
    </row>
    <row r="1969" spans="4:23">
      <c r="D1969" s="74"/>
      <c r="E1969" s="1"/>
      <c r="F1969" s="1"/>
      <c r="G1969" s="183"/>
      <c r="H1969" s="36"/>
      <c r="I1969" s="184"/>
      <c r="J1969" s="352"/>
      <c r="K1969" s="352"/>
      <c r="L1969" s="184"/>
      <c r="M1969" s="184"/>
      <c r="N1969" s="184"/>
      <c r="O1969" s="184"/>
      <c r="P1969" s="184"/>
      <c r="Q1969" s="184"/>
      <c r="R1969" s="184"/>
      <c r="S1969" s="352"/>
      <c r="T1969" s="352"/>
      <c r="U1969" s="184"/>
      <c r="V1969" s="8"/>
      <c r="W1969" s="8"/>
    </row>
    <row r="1970" spans="4:23">
      <c r="D1970" s="74"/>
      <c r="E1970" s="1"/>
      <c r="F1970" s="1"/>
      <c r="G1970" s="183"/>
      <c r="H1970" s="36"/>
      <c r="I1970" s="184"/>
      <c r="J1970" s="352"/>
      <c r="K1970" s="352"/>
      <c r="L1970" s="184"/>
      <c r="M1970" s="184"/>
      <c r="N1970" s="184"/>
      <c r="O1970" s="184"/>
      <c r="P1970" s="184"/>
      <c r="Q1970" s="184"/>
      <c r="R1970" s="184"/>
      <c r="S1970" s="352"/>
      <c r="T1970" s="352"/>
      <c r="U1970" s="184"/>
      <c r="V1970" s="8"/>
      <c r="W1970" s="8"/>
    </row>
    <row r="1971" spans="4:23">
      <c r="D1971" s="74"/>
      <c r="E1971" s="1"/>
      <c r="F1971" s="1"/>
      <c r="G1971" s="183"/>
      <c r="H1971" s="36"/>
      <c r="I1971" s="184"/>
      <c r="J1971" s="352"/>
      <c r="K1971" s="352"/>
      <c r="L1971" s="184"/>
      <c r="M1971" s="184"/>
      <c r="N1971" s="184"/>
      <c r="O1971" s="184"/>
      <c r="P1971" s="184"/>
      <c r="Q1971" s="184"/>
      <c r="R1971" s="184"/>
      <c r="S1971" s="352"/>
      <c r="T1971" s="352"/>
      <c r="U1971" s="184"/>
      <c r="V1971" s="8"/>
      <c r="W1971" s="8"/>
    </row>
    <row r="1972" spans="4:23">
      <c r="D1972" s="74"/>
      <c r="E1972" s="1"/>
      <c r="F1972" s="1"/>
      <c r="G1972" s="183"/>
      <c r="H1972" s="36"/>
      <c r="I1972" s="184"/>
      <c r="J1972" s="352"/>
      <c r="K1972" s="352"/>
      <c r="L1972" s="184"/>
      <c r="M1972" s="184"/>
      <c r="N1972" s="184"/>
      <c r="O1972" s="184"/>
      <c r="P1972" s="184"/>
      <c r="Q1972" s="184"/>
      <c r="R1972" s="184"/>
      <c r="S1972" s="352"/>
      <c r="T1972" s="352"/>
      <c r="U1972" s="184"/>
      <c r="V1972" s="8"/>
      <c r="W1972" s="8"/>
    </row>
    <row r="1973" spans="4:23">
      <c r="D1973" s="74"/>
      <c r="E1973" s="1"/>
      <c r="F1973" s="1"/>
      <c r="G1973" s="183"/>
      <c r="H1973" s="36"/>
      <c r="I1973" s="184"/>
      <c r="J1973" s="352"/>
      <c r="K1973" s="352"/>
      <c r="L1973" s="184"/>
      <c r="M1973" s="184"/>
      <c r="N1973" s="184"/>
      <c r="O1973" s="184"/>
      <c r="P1973" s="184"/>
      <c r="Q1973" s="184"/>
      <c r="R1973" s="184"/>
      <c r="S1973" s="352"/>
      <c r="T1973" s="352"/>
      <c r="U1973" s="184"/>
      <c r="V1973" s="8"/>
      <c r="W1973" s="8"/>
    </row>
    <row r="1974" spans="4:23">
      <c r="D1974" s="74"/>
      <c r="E1974" s="1"/>
      <c r="F1974" s="1"/>
      <c r="G1974" s="183"/>
      <c r="H1974" s="36"/>
      <c r="I1974" s="184"/>
      <c r="J1974" s="352"/>
      <c r="K1974" s="352"/>
      <c r="L1974" s="184"/>
      <c r="M1974" s="184"/>
      <c r="N1974" s="184"/>
      <c r="O1974" s="184"/>
      <c r="P1974" s="184"/>
      <c r="Q1974" s="184"/>
      <c r="R1974" s="184"/>
      <c r="S1974" s="352"/>
      <c r="T1974" s="352"/>
      <c r="U1974" s="184"/>
      <c r="V1974" s="8"/>
      <c r="W1974" s="8"/>
    </row>
    <row r="1975" spans="4:23">
      <c r="D1975" s="74"/>
      <c r="E1975" s="1"/>
      <c r="F1975" s="1"/>
      <c r="G1975" s="183"/>
      <c r="H1975" s="36"/>
      <c r="I1975" s="184"/>
      <c r="J1975" s="352"/>
      <c r="K1975" s="352"/>
      <c r="L1975" s="184"/>
      <c r="M1975" s="184"/>
      <c r="N1975" s="184"/>
      <c r="O1975" s="184"/>
      <c r="P1975" s="184"/>
      <c r="Q1975" s="184"/>
      <c r="R1975" s="184"/>
      <c r="S1975" s="352"/>
      <c r="T1975" s="352"/>
      <c r="U1975" s="184"/>
      <c r="V1975" s="8"/>
      <c r="W1975" s="8"/>
    </row>
    <row r="1976" spans="4:23">
      <c r="D1976" s="74"/>
      <c r="E1976" s="1"/>
      <c r="F1976" s="1"/>
      <c r="G1976" s="183"/>
      <c r="H1976" s="36"/>
      <c r="I1976" s="184"/>
      <c r="J1976" s="352"/>
      <c r="K1976" s="352"/>
      <c r="L1976" s="184"/>
      <c r="M1976" s="184"/>
      <c r="N1976" s="184"/>
      <c r="O1976" s="184"/>
      <c r="P1976" s="184"/>
      <c r="Q1976" s="184"/>
      <c r="R1976" s="184"/>
      <c r="S1976" s="352"/>
      <c r="T1976" s="352"/>
      <c r="U1976" s="184"/>
      <c r="V1976" s="8"/>
      <c r="W1976" s="8"/>
    </row>
    <row r="1977" spans="4:23">
      <c r="D1977" s="74"/>
      <c r="E1977" s="1"/>
      <c r="F1977" s="1"/>
      <c r="G1977" s="183"/>
      <c r="H1977" s="36"/>
      <c r="I1977" s="184"/>
      <c r="J1977" s="352"/>
      <c r="K1977" s="352"/>
      <c r="L1977" s="184"/>
      <c r="M1977" s="184"/>
      <c r="N1977" s="184"/>
      <c r="O1977" s="184"/>
      <c r="P1977" s="184"/>
      <c r="Q1977" s="184"/>
      <c r="R1977" s="184"/>
      <c r="S1977" s="352"/>
      <c r="T1977" s="352"/>
      <c r="U1977" s="184"/>
      <c r="V1977" s="8"/>
      <c r="W1977" s="8"/>
    </row>
    <row r="1978" spans="4:23">
      <c r="D1978" s="74"/>
      <c r="E1978" s="1"/>
      <c r="F1978" s="1"/>
      <c r="G1978" s="183"/>
      <c r="H1978" s="36"/>
      <c r="I1978" s="184"/>
      <c r="J1978" s="352"/>
      <c r="K1978" s="352"/>
      <c r="L1978" s="184"/>
      <c r="M1978" s="184"/>
      <c r="N1978" s="184"/>
      <c r="O1978" s="184"/>
      <c r="P1978" s="184"/>
      <c r="Q1978" s="184"/>
      <c r="R1978" s="184"/>
      <c r="S1978" s="352"/>
      <c r="T1978" s="352"/>
      <c r="U1978" s="184"/>
      <c r="V1978" s="8"/>
      <c r="W1978" s="8"/>
    </row>
    <row r="1979" spans="4:23">
      <c r="D1979" s="74"/>
      <c r="E1979" s="1"/>
      <c r="F1979" s="1"/>
      <c r="G1979" s="183"/>
      <c r="H1979" s="36"/>
      <c r="I1979" s="184"/>
      <c r="J1979" s="352"/>
      <c r="K1979" s="352"/>
      <c r="L1979" s="184"/>
      <c r="M1979" s="184"/>
      <c r="N1979" s="184"/>
      <c r="O1979" s="184"/>
      <c r="P1979" s="184"/>
      <c r="Q1979" s="184"/>
      <c r="R1979" s="184"/>
      <c r="S1979" s="352"/>
      <c r="T1979" s="352"/>
      <c r="U1979" s="184"/>
      <c r="V1979" s="8"/>
      <c r="W1979" s="8"/>
    </row>
    <row r="1980" spans="4:23">
      <c r="D1980" s="74"/>
      <c r="E1980" s="1"/>
      <c r="F1980" s="1"/>
      <c r="G1980" s="183"/>
      <c r="H1980" s="36"/>
      <c r="I1980" s="184"/>
      <c r="J1980" s="352"/>
      <c r="K1980" s="352"/>
      <c r="L1980" s="184"/>
      <c r="M1980" s="184"/>
      <c r="N1980" s="184"/>
      <c r="O1980" s="184"/>
      <c r="P1980" s="184"/>
      <c r="Q1980" s="184"/>
      <c r="R1980" s="184"/>
      <c r="S1980" s="352"/>
      <c r="T1980" s="352"/>
      <c r="U1980" s="184"/>
      <c r="V1980" s="8"/>
      <c r="W1980" s="8"/>
    </row>
    <row r="1981" spans="4:23">
      <c r="D1981" s="74"/>
      <c r="E1981" s="1"/>
      <c r="F1981" s="1"/>
      <c r="G1981" s="183"/>
      <c r="H1981" s="36"/>
      <c r="I1981" s="184"/>
      <c r="J1981" s="352"/>
      <c r="K1981" s="352"/>
      <c r="L1981" s="184"/>
      <c r="M1981" s="184"/>
      <c r="N1981" s="184"/>
      <c r="O1981" s="184"/>
      <c r="P1981" s="184"/>
      <c r="Q1981" s="184"/>
      <c r="R1981" s="184"/>
      <c r="S1981" s="352"/>
      <c r="T1981" s="352"/>
      <c r="U1981" s="184"/>
      <c r="V1981" s="8"/>
      <c r="W1981" s="8"/>
    </row>
    <row r="1982" spans="4:23">
      <c r="D1982" s="74"/>
      <c r="E1982" s="1"/>
      <c r="F1982" s="1"/>
      <c r="G1982" s="183"/>
      <c r="H1982" s="36"/>
      <c r="I1982" s="184"/>
      <c r="J1982" s="352"/>
      <c r="K1982" s="352"/>
      <c r="L1982" s="184"/>
      <c r="M1982" s="184"/>
      <c r="N1982" s="184"/>
      <c r="O1982" s="184"/>
      <c r="P1982" s="184"/>
      <c r="Q1982" s="184"/>
      <c r="R1982" s="184"/>
      <c r="S1982" s="352"/>
      <c r="T1982" s="352"/>
      <c r="U1982" s="184"/>
      <c r="V1982" s="8"/>
      <c r="W1982" s="8"/>
    </row>
    <row r="1983" spans="4:23">
      <c r="D1983" s="74"/>
      <c r="E1983" s="1"/>
      <c r="F1983" s="1"/>
      <c r="G1983" s="183"/>
      <c r="H1983" s="36"/>
      <c r="I1983" s="184"/>
      <c r="J1983" s="352"/>
      <c r="K1983" s="352"/>
      <c r="L1983" s="184"/>
      <c r="M1983" s="184"/>
      <c r="N1983" s="184"/>
      <c r="O1983" s="184"/>
      <c r="P1983" s="184"/>
      <c r="Q1983" s="184"/>
      <c r="R1983" s="184"/>
      <c r="S1983" s="352"/>
      <c r="T1983" s="352"/>
      <c r="U1983" s="184"/>
      <c r="V1983" s="8"/>
      <c r="W1983" s="8"/>
    </row>
    <row r="1984" spans="4:23">
      <c r="D1984" s="74"/>
      <c r="E1984" s="1"/>
      <c r="F1984" s="1"/>
      <c r="G1984" s="183"/>
      <c r="H1984" s="36"/>
      <c r="I1984" s="184"/>
      <c r="J1984" s="352"/>
      <c r="K1984" s="352"/>
      <c r="L1984" s="184"/>
      <c r="M1984" s="184"/>
      <c r="N1984" s="184"/>
      <c r="O1984" s="184"/>
      <c r="P1984" s="184"/>
      <c r="Q1984" s="184"/>
      <c r="R1984" s="184"/>
      <c r="S1984" s="352"/>
      <c r="T1984" s="352"/>
      <c r="U1984" s="184"/>
      <c r="V1984" s="8"/>
      <c r="W1984" s="8"/>
    </row>
    <row r="1985" spans="4:23">
      <c r="D1985" s="74"/>
      <c r="E1985" s="1"/>
      <c r="F1985" s="1"/>
      <c r="G1985" s="183"/>
      <c r="H1985" s="36"/>
      <c r="I1985" s="184"/>
      <c r="J1985" s="352"/>
      <c r="K1985" s="352"/>
      <c r="L1985" s="184"/>
      <c r="M1985" s="184"/>
      <c r="N1985" s="184"/>
      <c r="O1985" s="184"/>
      <c r="P1985" s="184"/>
      <c r="Q1985" s="184"/>
      <c r="R1985" s="184"/>
      <c r="S1985" s="352"/>
      <c r="T1985" s="352"/>
      <c r="U1985" s="184"/>
      <c r="V1985" s="8"/>
      <c r="W1985" s="8"/>
    </row>
    <row r="1986" spans="4:23">
      <c r="D1986" s="74"/>
      <c r="E1986" s="1"/>
      <c r="F1986" s="1"/>
      <c r="G1986" s="183"/>
      <c r="H1986" s="36"/>
      <c r="I1986" s="184"/>
      <c r="J1986" s="352"/>
      <c r="K1986" s="352"/>
      <c r="L1986" s="184"/>
      <c r="M1986" s="184"/>
      <c r="N1986" s="184"/>
      <c r="O1986" s="184"/>
      <c r="P1986" s="184"/>
      <c r="Q1986" s="184"/>
      <c r="R1986" s="184"/>
      <c r="S1986" s="352"/>
      <c r="T1986" s="352"/>
      <c r="U1986" s="184"/>
      <c r="V1986" s="8"/>
      <c r="W1986" s="8"/>
    </row>
    <row r="1987" spans="4:23">
      <c r="D1987" s="74"/>
      <c r="E1987" s="1"/>
      <c r="F1987" s="1"/>
      <c r="G1987" s="183"/>
      <c r="H1987" s="36"/>
      <c r="I1987" s="184"/>
      <c r="J1987" s="352"/>
      <c r="K1987" s="352"/>
      <c r="L1987" s="184"/>
      <c r="M1987" s="184"/>
      <c r="N1987" s="184"/>
      <c r="O1987" s="184"/>
      <c r="P1987" s="184"/>
      <c r="Q1987" s="184"/>
      <c r="R1987" s="184"/>
      <c r="S1987" s="352"/>
      <c r="T1987" s="352"/>
      <c r="U1987" s="184"/>
      <c r="V1987" s="8"/>
      <c r="W1987" s="8"/>
    </row>
    <row r="1988" spans="4:23">
      <c r="D1988" s="74"/>
      <c r="E1988" s="1"/>
      <c r="F1988" s="1"/>
      <c r="G1988" s="183"/>
      <c r="H1988" s="36"/>
      <c r="I1988" s="184"/>
      <c r="J1988" s="352"/>
      <c r="K1988" s="352"/>
      <c r="L1988" s="184"/>
      <c r="M1988" s="184"/>
      <c r="N1988" s="184"/>
      <c r="O1988" s="184"/>
      <c r="P1988" s="184"/>
      <c r="Q1988" s="184"/>
      <c r="R1988" s="184"/>
      <c r="S1988" s="352"/>
      <c r="T1988" s="352"/>
      <c r="U1988" s="184"/>
      <c r="V1988" s="8"/>
      <c r="W1988" s="8"/>
    </row>
    <row r="1989" spans="4:23">
      <c r="D1989" s="74"/>
      <c r="E1989" s="1"/>
      <c r="F1989" s="1"/>
      <c r="G1989" s="183"/>
      <c r="H1989" s="36"/>
      <c r="I1989" s="184"/>
      <c r="J1989" s="352"/>
      <c r="K1989" s="352"/>
      <c r="L1989" s="184"/>
      <c r="M1989" s="184"/>
      <c r="N1989" s="184"/>
      <c r="O1989" s="184"/>
      <c r="P1989" s="184"/>
      <c r="Q1989" s="184"/>
      <c r="R1989" s="184"/>
      <c r="S1989" s="352"/>
      <c r="T1989" s="352"/>
      <c r="U1989" s="184"/>
      <c r="V1989" s="8"/>
      <c r="W1989" s="8"/>
    </row>
    <row r="1990" spans="4:23">
      <c r="D1990" s="74"/>
      <c r="E1990" s="1"/>
      <c r="F1990" s="1"/>
      <c r="G1990" s="183"/>
      <c r="H1990" s="36"/>
      <c r="I1990" s="184"/>
      <c r="J1990" s="352"/>
      <c r="K1990" s="352"/>
      <c r="L1990" s="184"/>
      <c r="M1990" s="184"/>
      <c r="N1990" s="184"/>
      <c r="O1990" s="184"/>
      <c r="P1990" s="184"/>
      <c r="Q1990" s="184"/>
      <c r="R1990" s="184"/>
      <c r="S1990" s="352"/>
      <c r="T1990" s="352"/>
      <c r="U1990" s="184"/>
      <c r="V1990" s="8"/>
      <c r="W1990" s="8"/>
    </row>
    <row r="1991" spans="4:23">
      <c r="D1991" s="74"/>
      <c r="E1991" s="1"/>
      <c r="F1991" s="1"/>
      <c r="G1991" s="183"/>
      <c r="H1991" s="36"/>
      <c r="I1991" s="184"/>
      <c r="J1991" s="352"/>
      <c r="K1991" s="352"/>
      <c r="L1991" s="184"/>
      <c r="M1991" s="184"/>
      <c r="N1991" s="184"/>
      <c r="O1991" s="184"/>
      <c r="P1991" s="184"/>
      <c r="Q1991" s="184"/>
      <c r="R1991" s="184"/>
      <c r="S1991" s="352"/>
      <c r="T1991" s="352"/>
      <c r="U1991" s="184"/>
      <c r="V1991" s="8"/>
      <c r="W1991" s="8"/>
    </row>
    <row r="1992" spans="4:23">
      <c r="D1992" s="74"/>
      <c r="E1992" s="1"/>
      <c r="F1992" s="1"/>
      <c r="G1992" s="183"/>
      <c r="H1992" s="36"/>
      <c r="I1992" s="184"/>
      <c r="J1992" s="352"/>
      <c r="K1992" s="352"/>
      <c r="L1992" s="184"/>
      <c r="M1992" s="184"/>
      <c r="N1992" s="184"/>
      <c r="O1992" s="184"/>
      <c r="P1992" s="184"/>
      <c r="Q1992" s="184"/>
      <c r="R1992" s="184"/>
      <c r="S1992" s="352"/>
      <c r="T1992" s="352"/>
      <c r="U1992" s="184"/>
      <c r="V1992" s="8"/>
      <c r="W1992" s="8"/>
    </row>
    <row r="1993" spans="4:23">
      <c r="D1993" s="74"/>
      <c r="E1993" s="1"/>
      <c r="F1993" s="1"/>
      <c r="G1993" s="183"/>
      <c r="H1993" s="36"/>
      <c r="I1993" s="184"/>
      <c r="J1993" s="352"/>
      <c r="K1993" s="352"/>
      <c r="L1993" s="184"/>
      <c r="M1993" s="184"/>
      <c r="N1993" s="184"/>
      <c r="O1993" s="184"/>
      <c r="P1993" s="184"/>
      <c r="Q1993" s="184"/>
      <c r="R1993" s="184"/>
      <c r="S1993" s="352"/>
      <c r="T1993" s="352"/>
      <c r="U1993" s="184"/>
      <c r="V1993" s="8"/>
      <c r="W1993" s="8"/>
    </row>
    <row r="1994" spans="4:23">
      <c r="D1994" s="74"/>
      <c r="E1994" s="1"/>
      <c r="F1994" s="1"/>
      <c r="G1994" s="183"/>
      <c r="H1994" s="36"/>
      <c r="I1994" s="184"/>
      <c r="J1994" s="352"/>
      <c r="K1994" s="352"/>
      <c r="L1994" s="184"/>
      <c r="M1994" s="184"/>
      <c r="N1994" s="184"/>
      <c r="O1994" s="184"/>
      <c r="P1994" s="184"/>
      <c r="Q1994" s="184"/>
      <c r="R1994" s="184"/>
      <c r="S1994" s="352"/>
      <c r="T1994" s="352"/>
      <c r="U1994" s="184"/>
      <c r="V1994" s="8"/>
      <c r="W1994" s="8"/>
    </row>
    <row r="1995" spans="4:23">
      <c r="D1995" s="74"/>
      <c r="E1995" s="1"/>
      <c r="F1995" s="1"/>
      <c r="G1995" s="183"/>
      <c r="H1995" s="36"/>
      <c r="I1995" s="184"/>
      <c r="J1995" s="352"/>
      <c r="K1995" s="352"/>
      <c r="L1995" s="184"/>
      <c r="M1995" s="184"/>
      <c r="N1995" s="184"/>
      <c r="O1995" s="184"/>
      <c r="P1995" s="184"/>
      <c r="Q1995" s="184"/>
      <c r="R1995" s="184"/>
      <c r="S1995" s="352"/>
      <c r="T1995" s="352"/>
      <c r="U1995" s="184"/>
      <c r="V1995" s="8"/>
      <c r="W1995" s="8"/>
    </row>
    <row r="1996" spans="4:23">
      <c r="D1996" s="74"/>
      <c r="E1996" s="1"/>
      <c r="F1996" s="1"/>
      <c r="G1996" s="183"/>
      <c r="H1996" s="36"/>
      <c r="I1996" s="184"/>
      <c r="J1996" s="352"/>
      <c r="K1996" s="352"/>
      <c r="L1996" s="184"/>
      <c r="M1996" s="184"/>
      <c r="N1996" s="184"/>
      <c r="O1996" s="184"/>
      <c r="P1996" s="184"/>
      <c r="Q1996" s="184"/>
      <c r="R1996" s="184"/>
      <c r="S1996" s="352"/>
      <c r="T1996" s="352"/>
      <c r="U1996" s="184"/>
      <c r="V1996" s="8"/>
      <c r="W1996" s="8"/>
    </row>
    <row r="1997" spans="4:23">
      <c r="D1997" s="74"/>
      <c r="E1997" s="1"/>
      <c r="F1997" s="1"/>
      <c r="G1997" s="183"/>
      <c r="H1997" s="36"/>
      <c r="I1997" s="184"/>
      <c r="J1997" s="352"/>
      <c r="K1997" s="352"/>
      <c r="L1997" s="184"/>
      <c r="M1997" s="184"/>
      <c r="N1997" s="184"/>
      <c r="O1997" s="184"/>
      <c r="P1997" s="184"/>
      <c r="Q1997" s="184"/>
      <c r="R1997" s="184"/>
      <c r="S1997" s="352"/>
      <c r="T1997" s="352"/>
      <c r="U1997" s="184"/>
      <c r="V1997" s="8"/>
      <c r="W1997" s="8"/>
    </row>
    <row r="1998" spans="4:23">
      <c r="D1998" s="74"/>
      <c r="E1998" s="1"/>
      <c r="F1998" s="1"/>
      <c r="G1998" s="183"/>
      <c r="H1998" s="36"/>
      <c r="I1998" s="184"/>
      <c r="J1998" s="352"/>
      <c r="K1998" s="352"/>
      <c r="L1998" s="184"/>
      <c r="M1998" s="184"/>
      <c r="N1998" s="184"/>
      <c r="O1998" s="184"/>
      <c r="P1998" s="184"/>
      <c r="Q1998" s="184"/>
      <c r="R1998" s="184"/>
      <c r="S1998" s="352"/>
      <c r="T1998" s="352"/>
      <c r="U1998" s="184"/>
      <c r="V1998" s="8"/>
      <c r="W1998" s="8"/>
    </row>
    <row r="1999" spans="4:23">
      <c r="D1999" s="74"/>
      <c r="E1999" s="1"/>
      <c r="F1999" s="1"/>
      <c r="G1999" s="183"/>
      <c r="H1999" s="36"/>
      <c r="I1999" s="184"/>
      <c r="J1999" s="352"/>
      <c r="K1999" s="352"/>
      <c r="L1999" s="184"/>
      <c r="M1999" s="184"/>
      <c r="N1999" s="184"/>
      <c r="O1999" s="184"/>
      <c r="P1999" s="184"/>
      <c r="Q1999" s="184"/>
      <c r="R1999" s="184"/>
      <c r="S1999" s="352"/>
      <c r="T1999" s="352"/>
      <c r="U1999" s="184"/>
      <c r="V1999" s="8"/>
      <c r="W1999" s="8"/>
    </row>
    <row r="2000" spans="4:23">
      <c r="D2000" s="74"/>
      <c r="E2000" s="1"/>
      <c r="F2000" s="1"/>
      <c r="G2000" s="183"/>
      <c r="H2000" s="36"/>
      <c r="I2000" s="184"/>
      <c r="J2000" s="352"/>
      <c r="K2000" s="352"/>
      <c r="L2000" s="184"/>
      <c r="M2000" s="184"/>
      <c r="N2000" s="184"/>
      <c r="O2000" s="184"/>
      <c r="P2000" s="184"/>
      <c r="Q2000" s="184"/>
      <c r="R2000" s="184"/>
      <c r="S2000" s="352"/>
      <c r="T2000" s="352"/>
      <c r="U2000" s="184"/>
      <c r="V2000" s="8"/>
      <c r="W2000" s="8"/>
    </row>
    <row r="2001" spans="4:23">
      <c r="D2001" s="74"/>
      <c r="E2001" s="1"/>
      <c r="F2001" s="1"/>
      <c r="G2001" s="183"/>
      <c r="H2001" s="36"/>
      <c r="I2001" s="184"/>
      <c r="J2001" s="352"/>
      <c r="K2001" s="352"/>
      <c r="L2001" s="184"/>
      <c r="M2001" s="184"/>
      <c r="N2001" s="184"/>
      <c r="O2001" s="184"/>
      <c r="P2001" s="184"/>
      <c r="Q2001" s="184"/>
      <c r="R2001" s="184"/>
      <c r="S2001" s="352"/>
      <c r="T2001" s="352"/>
      <c r="U2001" s="184"/>
      <c r="V2001" s="8"/>
      <c r="W2001" s="8"/>
    </row>
    <row r="2002" spans="4:23">
      <c r="D2002" s="74"/>
      <c r="E2002" s="1"/>
      <c r="F2002" s="1"/>
      <c r="G2002" s="183"/>
      <c r="H2002" s="36"/>
      <c r="I2002" s="184"/>
      <c r="J2002" s="352"/>
      <c r="K2002" s="352"/>
      <c r="L2002" s="184"/>
      <c r="M2002" s="184"/>
      <c r="N2002" s="184"/>
      <c r="O2002" s="184"/>
      <c r="P2002" s="184"/>
      <c r="Q2002" s="184"/>
      <c r="R2002" s="184"/>
      <c r="S2002" s="352"/>
      <c r="T2002" s="352"/>
      <c r="U2002" s="184"/>
      <c r="V2002" s="8"/>
      <c r="W2002" s="8"/>
    </row>
    <row r="2003" spans="4:23">
      <c r="D2003" s="74"/>
      <c r="E2003" s="1"/>
      <c r="F2003" s="1"/>
      <c r="G2003" s="183"/>
      <c r="H2003" s="36"/>
      <c r="I2003" s="184"/>
      <c r="J2003" s="352"/>
      <c r="K2003" s="352"/>
      <c r="L2003" s="184"/>
      <c r="M2003" s="184"/>
      <c r="N2003" s="184"/>
      <c r="O2003" s="184"/>
      <c r="P2003" s="184"/>
      <c r="Q2003" s="184"/>
      <c r="R2003" s="184"/>
      <c r="S2003" s="352"/>
      <c r="T2003" s="352"/>
      <c r="U2003" s="184"/>
      <c r="V2003" s="8"/>
      <c r="W2003" s="8"/>
    </row>
    <row r="2004" spans="4:23">
      <c r="D2004" s="74"/>
      <c r="E2004" s="1"/>
      <c r="F2004" s="1"/>
      <c r="G2004" s="183"/>
      <c r="H2004" s="36"/>
      <c r="I2004" s="184"/>
      <c r="J2004" s="352"/>
      <c r="K2004" s="352"/>
      <c r="L2004" s="184"/>
      <c r="M2004" s="184"/>
      <c r="N2004" s="184"/>
      <c r="O2004" s="184"/>
      <c r="P2004" s="184"/>
      <c r="Q2004" s="184"/>
      <c r="R2004" s="184"/>
      <c r="S2004" s="352"/>
      <c r="T2004" s="352"/>
      <c r="U2004" s="184"/>
      <c r="V2004" s="8"/>
      <c r="W2004" s="8"/>
    </row>
    <row r="2005" spans="4:23">
      <c r="D2005" s="74"/>
      <c r="E2005" s="1"/>
      <c r="F2005" s="1"/>
      <c r="G2005" s="183"/>
      <c r="H2005" s="36"/>
      <c r="I2005" s="184"/>
      <c r="J2005" s="352"/>
      <c r="K2005" s="352"/>
      <c r="L2005" s="184"/>
      <c r="M2005" s="184"/>
      <c r="N2005" s="184"/>
      <c r="O2005" s="184"/>
      <c r="P2005" s="184"/>
      <c r="Q2005" s="184"/>
      <c r="R2005" s="184"/>
      <c r="S2005" s="352"/>
      <c r="T2005" s="352"/>
      <c r="U2005" s="184"/>
      <c r="V2005" s="8"/>
      <c r="W2005" s="8"/>
    </row>
    <row r="2006" spans="4:23">
      <c r="D2006" s="74"/>
      <c r="E2006" s="1"/>
      <c r="F2006" s="1"/>
      <c r="G2006" s="183"/>
      <c r="H2006" s="36"/>
      <c r="I2006" s="184"/>
      <c r="J2006" s="352"/>
      <c r="K2006" s="352"/>
      <c r="L2006" s="184"/>
      <c r="M2006" s="184"/>
      <c r="N2006" s="184"/>
      <c r="O2006" s="184"/>
      <c r="P2006" s="184"/>
      <c r="Q2006" s="184"/>
      <c r="R2006" s="184"/>
      <c r="S2006" s="352"/>
      <c r="T2006" s="352"/>
      <c r="U2006" s="184"/>
      <c r="V2006" s="8"/>
      <c r="W2006" s="8"/>
    </row>
    <row r="2007" spans="4:23">
      <c r="D2007" s="74"/>
      <c r="E2007" s="1"/>
      <c r="F2007" s="1"/>
      <c r="G2007" s="183"/>
      <c r="H2007" s="36"/>
      <c r="I2007" s="184"/>
      <c r="J2007" s="352"/>
      <c r="K2007" s="352"/>
      <c r="L2007" s="184"/>
      <c r="M2007" s="184"/>
      <c r="N2007" s="184"/>
      <c r="O2007" s="184"/>
      <c r="P2007" s="184"/>
      <c r="Q2007" s="184"/>
      <c r="R2007" s="184"/>
      <c r="S2007" s="352"/>
      <c r="T2007" s="352"/>
      <c r="U2007" s="184"/>
      <c r="V2007" s="8"/>
      <c r="W2007" s="8"/>
    </row>
    <row r="2008" spans="4:23">
      <c r="D2008" s="74"/>
      <c r="E2008" s="1"/>
      <c r="F2008" s="1"/>
      <c r="G2008" s="183"/>
      <c r="H2008" s="36"/>
      <c r="I2008" s="184"/>
      <c r="J2008" s="352"/>
      <c r="K2008" s="352"/>
      <c r="L2008" s="184"/>
      <c r="M2008" s="184"/>
      <c r="N2008" s="184"/>
      <c r="O2008" s="184"/>
      <c r="P2008" s="184"/>
      <c r="Q2008" s="184"/>
      <c r="R2008" s="184"/>
      <c r="S2008" s="352"/>
      <c r="T2008" s="352"/>
      <c r="U2008" s="184"/>
      <c r="V2008" s="8"/>
      <c r="W2008" s="8"/>
    </row>
    <row r="2009" spans="4:23">
      <c r="D2009" s="74"/>
      <c r="E2009" s="1"/>
      <c r="F2009" s="1"/>
      <c r="G2009" s="183"/>
      <c r="H2009" s="36"/>
      <c r="I2009" s="184"/>
      <c r="J2009" s="352"/>
      <c r="K2009" s="352"/>
      <c r="L2009" s="184"/>
      <c r="M2009" s="184"/>
      <c r="N2009" s="184"/>
      <c r="O2009" s="184"/>
      <c r="P2009" s="184"/>
      <c r="Q2009" s="184"/>
      <c r="R2009" s="184"/>
      <c r="S2009" s="352"/>
      <c r="T2009" s="352"/>
      <c r="U2009" s="184"/>
      <c r="V2009" s="8"/>
      <c r="W2009" s="8"/>
    </row>
    <row r="2010" spans="4:23">
      <c r="D2010" s="74"/>
      <c r="E2010" s="1"/>
      <c r="F2010" s="1"/>
      <c r="G2010" s="183"/>
      <c r="H2010" s="36"/>
      <c r="I2010" s="184"/>
      <c r="J2010" s="352"/>
      <c r="K2010" s="352"/>
      <c r="L2010" s="184"/>
      <c r="M2010" s="184"/>
      <c r="N2010" s="184"/>
      <c r="O2010" s="184"/>
      <c r="P2010" s="184"/>
      <c r="Q2010" s="184"/>
      <c r="R2010" s="184"/>
      <c r="S2010" s="352"/>
      <c r="T2010" s="352"/>
      <c r="U2010" s="184"/>
      <c r="V2010" s="8"/>
      <c r="W2010" s="8"/>
    </row>
    <row r="2011" spans="4:23">
      <c r="D2011" s="74"/>
      <c r="E2011" s="1"/>
      <c r="F2011" s="1"/>
      <c r="G2011" s="183"/>
      <c r="H2011" s="36"/>
      <c r="I2011" s="184"/>
      <c r="J2011" s="352"/>
      <c r="K2011" s="352"/>
      <c r="L2011" s="184"/>
      <c r="M2011" s="184"/>
      <c r="N2011" s="184"/>
      <c r="O2011" s="184"/>
      <c r="P2011" s="184"/>
      <c r="Q2011" s="184"/>
      <c r="R2011" s="184"/>
      <c r="S2011" s="352"/>
      <c r="T2011" s="352"/>
      <c r="U2011" s="184"/>
      <c r="V2011" s="8"/>
      <c r="W2011" s="8"/>
    </row>
    <row r="2012" spans="4:23">
      <c r="D2012" s="74"/>
      <c r="E2012" s="1"/>
      <c r="F2012" s="1"/>
      <c r="G2012" s="183"/>
      <c r="H2012" s="36"/>
      <c r="I2012" s="184"/>
      <c r="J2012" s="352"/>
      <c r="K2012" s="352"/>
      <c r="L2012" s="184"/>
      <c r="M2012" s="184"/>
      <c r="N2012" s="184"/>
      <c r="O2012" s="184"/>
      <c r="P2012" s="184"/>
      <c r="Q2012" s="184"/>
      <c r="R2012" s="184"/>
      <c r="S2012" s="352"/>
      <c r="T2012" s="352"/>
      <c r="U2012" s="184"/>
      <c r="V2012" s="8"/>
      <c r="W2012" s="8"/>
    </row>
    <row r="2013" spans="4:23">
      <c r="D2013" s="74"/>
      <c r="E2013" s="1"/>
      <c r="F2013" s="1"/>
      <c r="G2013" s="183"/>
      <c r="H2013" s="36"/>
      <c r="I2013" s="184"/>
      <c r="J2013" s="352"/>
      <c r="K2013" s="352"/>
      <c r="L2013" s="184"/>
      <c r="M2013" s="184"/>
      <c r="N2013" s="184"/>
      <c r="O2013" s="184"/>
      <c r="P2013" s="184"/>
      <c r="Q2013" s="184"/>
      <c r="R2013" s="184"/>
      <c r="S2013" s="352"/>
      <c r="T2013" s="352"/>
      <c r="U2013" s="184"/>
      <c r="V2013" s="8"/>
      <c r="W2013" s="8"/>
    </row>
    <row r="2014" spans="4:23">
      <c r="D2014" s="74"/>
      <c r="E2014" s="1"/>
      <c r="F2014" s="1"/>
      <c r="G2014" s="183"/>
      <c r="H2014" s="36"/>
      <c r="I2014" s="184"/>
      <c r="J2014" s="352"/>
      <c r="K2014" s="352"/>
      <c r="L2014" s="184"/>
      <c r="M2014" s="184"/>
      <c r="N2014" s="184"/>
      <c r="O2014" s="184"/>
      <c r="P2014" s="184"/>
      <c r="Q2014" s="184"/>
      <c r="R2014" s="184"/>
      <c r="S2014" s="352"/>
      <c r="T2014" s="352"/>
      <c r="U2014" s="184"/>
      <c r="V2014" s="8"/>
      <c r="W2014" s="8"/>
    </row>
    <row r="2015" spans="4:23">
      <c r="D2015" s="74"/>
      <c r="E2015" s="1"/>
      <c r="F2015" s="1"/>
      <c r="G2015" s="183"/>
      <c r="H2015" s="36"/>
      <c r="I2015" s="184"/>
      <c r="J2015" s="352"/>
      <c r="K2015" s="352"/>
      <c r="L2015" s="184"/>
      <c r="M2015" s="184"/>
      <c r="N2015" s="184"/>
      <c r="O2015" s="184"/>
      <c r="P2015" s="184"/>
      <c r="Q2015" s="184"/>
      <c r="R2015" s="184"/>
      <c r="S2015" s="352"/>
      <c r="T2015" s="352"/>
      <c r="U2015" s="184"/>
      <c r="V2015" s="8"/>
      <c r="W2015" s="8"/>
    </row>
    <row r="2016" spans="4:23">
      <c r="D2016" s="74"/>
      <c r="E2016" s="1"/>
      <c r="F2016" s="1"/>
      <c r="G2016" s="183"/>
      <c r="H2016" s="36"/>
      <c r="I2016" s="184"/>
      <c r="J2016" s="352"/>
      <c r="K2016" s="352"/>
      <c r="L2016" s="184"/>
      <c r="M2016" s="184"/>
      <c r="N2016" s="184"/>
      <c r="O2016" s="184"/>
      <c r="P2016" s="184"/>
      <c r="Q2016" s="184"/>
      <c r="R2016" s="184"/>
      <c r="S2016" s="352"/>
      <c r="T2016" s="352"/>
      <c r="U2016" s="184"/>
      <c r="V2016" s="8"/>
      <c r="W2016" s="8"/>
    </row>
    <row r="2017" spans="4:23">
      <c r="D2017" s="74"/>
      <c r="E2017" s="1"/>
      <c r="F2017" s="1"/>
      <c r="G2017" s="183"/>
      <c r="H2017" s="36"/>
      <c r="I2017" s="184"/>
      <c r="J2017" s="352"/>
      <c r="K2017" s="352"/>
      <c r="L2017" s="184"/>
      <c r="M2017" s="184"/>
      <c r="N2017" s="184"/>
      <c r="O2017" s="184"/>
      <c r="P2017" s="184"/>
      <c r="Q2017" s="184"/>
      <c r="R2017" s="184"/>
      <c r="S2017" s="352"/>
      <c r="T2017" s="352"/>
      <c r="U2017" s="184"/>
      <c r="V2017" s="8"/>
      <c r="W2017" s="8"/>
    </row>
    <row r="2018" spans="4:23">
      <c r="D2018" s="74"/>
      <c r="E2018" s="1"/>
      <c r="F2018" s="1"/>
      <c r="G2018" s="183"/>
      <c r="H2018" s="36"/>
      <c r="I2018" s="184"/>
      <c r="J2018" s="352"/>
      <c r="K2018" s="352"/>
      <c r="L2018" s="184"/>
      <c r="M2018" s="184"/>
      <c r="N2018" s="184"/>
      <c r="O2018" s="184"/>
      <c r="P2018" s="184"/>
      <c r="Q2018" s="184"/>
      <c r="R2018" s="184"/>
      <c r="S2018" s="352"/>
      <c r="T2018" s="352"/>
      <c r="U2018" s="184"/>
      <c r="V2018" s="8"/>
      <c r="W2018" s="8"/>
    </row>
    <row r="2019" spans="4:23">
      <c r="D2019" s="74"/>
      <c r="E2019" s="1"/>
      <c r="F2019" s="1"/>
      <c r="G2019" s="183"/>
      <c r="H2019" s="36"/>
      <c r="I2019" s="184"/>
      <c r="J2019" s="352"/>
      <c r="K2019" s="352"/>
      <c r="L2019" s="184"/>
      <c r="M2019" s="184"/>
      <c r="N2019" s="184"/>
      <c r="O2019" s="184"/>
      <c r="P2019" s="184"/>
      <c r="Q2019" s="184"/>
      <c r="R2019" s="184"/>
      <c r="S2019" s="352"/>
      <c r="T2019" s="352"/>
      <c r="U2019" s="184"/>
      <c r="V2019" s="8"/>
      <c r="W2019" s="8"/>
    </row>
    <row r="2020" spans="4:23">
      <c r="D2020" s="74"/>
      <c r="E2020" s="1"/>
      <c r="F2020" s="1"/>
      <c r="G2020" s="183"/>
      <c r="H2020" s="36"/>
      <c r="I2020" s="184"/>
      <c r="J2020" s="352"/>
      <c r="K2020" s="352"/>
      <c r="L2020" s="184"/>
      <c r="M2020" s="184"/>
      <c r="N2020" s="184"/>
      <c r="O2020" s="184"/>
      <c r="P2020" s="184"/>
      <c r="Q2020" s="184"/>
      <c r="R2020" s="184"/>
      <c r="S2020" s="352"/>
      <c r="T2020" s="352"/>
      <c r="U2020" s="184"/>
      <c r="V2020" s="8"/>
      <c r="W2020" s="8"/>
    </row>
    <row r="2021" spans="4:23">
      <c r="D2021" s="74"/>
      <c r="E2021" s="1"/>
      <c r="F2021" s="1"/>
      <c r="G2021" s="183"/>
      <c r="H2021" s="36"/>
      <c r="I2021" s="184"/>
      <c r="J2021" s="352"/>
      <c r="K2021" s="352"/>
      <c r="L2021" s="184"/>
      <c r="M2021" s="184"/>
      <c r="N2021" s="184"/>
      <c r="O2021" s="184"/>
      <c r="P2021" s="184"/>
      <c r="Q2021" s="184"/>
      <c r="R2021" s="184"/>
      <c r="S2021" s="352"/>
      <c r="T2021" s="352"/>
      <c r="U2021" s="184"/>
      <c r="V2021" s="8"/>
      <c r="W2021" s="8"/>
    </row>
    <row r="2022" spans="4:23">
      <c r="D2022" s="74"/>
      <c r="E2022" s="1"/>
      <c r="F2022" s="1"/>
      <c r="G2022" s="183"/>
      <c r="H2022" s="36"/>
      <c r="I2022" s="184"/>
      <c r="J2022" s="352"/>
      <c r="K2022" s="352"/>
      <c r="L2022" s="184"/>
      <c r="M2022" s="184"/>
      <c r="N2022" s="184"/>
      <c r="O2022" s="184"/>
      <c r="P2022" s="184"/>
      <c r="Q2022" s="184"/>
      <c r="R2022" s="184"/>
      <c r="S2022" s="352"/>
      <c r="T2022" s="352"/>
      <c r="U2022" s="184"/>
      <c r="V2022" s="8"/>
      <c r="W2022" s="8"/>
    </row>
    <row r="2023" spans="4:23">
      <c r="D2023" s="74"/>
      <c r="E2023" s="1"/>
      <c r="F2023" s="1"/>
      <c r="G2023" s="183"/>
      <c r="H2023" s="36"/>
      <c r="I2023" s="184"/>
      <c r="J2023" s="352"/>
      <c r="K2023" s="352"/>
      <c r="L2023" s="184"/>
      <c r="M2023" s="184"/>
      <c r="N2023" s="184"/>
      <c r="O2023" s="184"/>
      <c r="P2023" s="184"/>
      <c r="Q2023" s="184"/>
      <c r="R2023" s="184"/>
      <c r="S2023" s="352"/>
      <c r="T2023" s="352"/>
      <c r="U2023" s="184"/>
      <c r="V2023" s="8"/>
      <c r="W2023" s="8"/>
    </row>
    <row r="2024" spans="4:23">
      <c r="D2024" s="74"/>
      <c r="E2024" s="1"/>
      <c r="F2024" s="1"/>
      <c r="G2024" s="183"/>
      <c r="H2024" s="36"/>
      <c r="I2024" s="184"/>
      <c r="J2024" s="352"/>
      <c r="K2024" s="352"/>
      <c r="L2024" s="184"/>
      <c r="M2024" s="184"/>
      <c r="N2024" s="184"/>
      <c r="O2024" s="184"/>
      <c r="P2024" s="184"/>
      <c r="Q2024" s="184"/>
      <c r="R2024" s="184"/>
      <c r="S2024" s="352"/>
      <c r="T2024" s="352"/>
      <c r="U2024" s="184"/>
      <c r="V2024" s="8"/>
      <c r="W2024" s="8"/>
    </row>
    <row r="2025" spans="4:23">
      <c r="D2025" s="74"/>
      <c r="E2025" s="1"/>
      <c r="F2025" s="1"/>
      <c r="G2025" s="183"/>
      <c r="H2025" s="36"/>
      <c r="I2025" s="184"/>
      <c r="J2025" s="352"/>
      <c r="K2025" s="352"/>
      <c r="L2025" s="184"/>
      <c r="M2025" s="184"/>
      <c r="N2025" s="184"/>
      <c r="O2025" s="184"/>
      <c r="P2025" s="184"/>
      <c r="Q2025" s="184"/>
      <c r="R2025" s="184"/>
      <c r="S2025" s="352"/>
      <c r="T2025" s="352"/>
      <c r="U2025" s="184"/>
      <c r="V2025" s="8"/>
      <c r="W2025" s="8"/>
    </row>
    <row r="2026" spans="4:23">
      <c r="D2026" s="74"/>
      <c r="E2026" s="1"/>
      <c r="F2026" s="1"/>
      <c r="G2026" s="183"/>
      <c r="H2026" s="36"/>
      <c r="I2026" s="184"/>
      <c r="J2026" s="352"/>
      <c r="K2026" s="352"/>
      <c r="L2026" s="184"/>
      <c r="M2026" s="184"/>
      <c r="N2026" s="184"/>
      <c r="O2026" s="184"/>
      <c r="P2026" s="184"/>
      <c r="Q2026" s="184"/>
      <c r="R2026" s="184"/>
      <c r="S2026" s="352"/>
      <c r="T2026" s="352"/>
      <c r="U2026" s="184"/>
      <c r="V2026" s="8"/>
      <c r="W2026" s="8"/>
    </row>
    <row r="2027" spans="4:23">
      <c r="D2027" s="74"/>
      <c r="E2027" s="1"/>
      <c r="F2027" s="1"/>
      <c r="G2027" s="183"/>
      <c r="H2027" s="36"/>
      <c r="I2027" s="184"/>
      <c r="J2027" s="352"/>
      <c r="K2027" s="352"/>
      <c r="L2027" s="184"/>
      <c r="M2027" s="184"/>
      <c r="N2027" s="184"/>
      <c r="O2027" s="184"/>
      <c r="P2027" s="184"/>
      <c r="Q2027" s="184"/>
      <c r="R2027" s="184"/>
      <c r="S2027" s="352"/>
      <c r="T2027" s="352"/>
      <c r="U2027" s="184"/>
      <c r="V2027" s="8"/>
      <c r="W2027" s="8"/>
    </row>
    <row r="2028" spans="4:23">
      <c r="D2028" s="74"/>
      <c r="E2028" s="1"/>
      <c r="F2028" s="1"/>
      <c r="G2028" s="183"/>
      <c r="H2028" s="36"/>
      <c r="I2028" s="184"/>
      <c r="J2028" s="352"/>
      <c r="K2028" s="352"/>
      <c r="L2028" s="184"/>
      <c r="M2028" s="184"/>
      <c r="N2028" s="184"/>
      <c r="O2028" s="184"/>
      <c r="P2028" s="184"/>
      <c r="Q2028" s="184"/>
      <c r="R2028" s="184"/>
      <c r="S2028" s="352"/>
      <c r="T2028" s="352"/>
      <c r="U2028" s="184"/>
      <c r="V2028" s="8"/>
      <c r="W2028" s="8"/>
    </row>
    <row r="2029" spans="4:23">
      <c r="D2029" s="74"/>
      <c r="E2029" s="1"/>
      <c r="F2029" s="1"/>
      <c r="G2029" s="183"/>
      <c r="H2029" s="36"/>
      <c r="I2029" s="184"/>
      <c r="J2029" s="352"/>
      <c r="K2029" s="352"/>
      <c r="L2029" s="184"/>
      <c r="M2029" s="184"/>
      <c r="N2029" s="184"/>
      <c r="O2029" s="184"/>
      <c r="P2029" s="184"/>
      <c r="Q2029" s="184"/>
      <c r="R2029" s="184"/>
      <c r="S2029" s="352"/>
      <c r="T2029" s="352"/>
      <c r="U2029" s="184"/>
      <c r="V2029" s="8"/>
      <c r="W2029" s="8"/>
    </row>
    <row r="2030" spans="4:23">
      <c r="D2030" s="74"/>
      <c r="E2030" s="1"/>
      <c r="F2030" s="1"/>
      <c r="G2030" s="183"/>
      <c r="H2030" s="36"/>
      <c r="I2030" s="184"/>
      <c r="J2030" s="352"/>
      <c r="K2030" s="352"/>
      <c r="L2030" s="184"/>
      <c r="M2030" s="184"/>
      <c r="N2030" s="184"/>
      <c r="O2030" s="184"/>
      <c r="P2030" s="184"/>
      <c r="Q2030" s="184"/>
      <c r="R2030" s="184"/>
      <c r="S2030" s="352"/>
      <c r="T2030" s="352"/>
      <c r="U2030" s="184"/>
      <c r="V2030" s="8"/>
      <c r="W2030" s="8"/>
    </row>
    <row r="2031" spans="4:23">
      <c r="D2031" s="74"/>
      <c r="E2031" s="1"/>
      <c r="F2031" s="1"/>
      <c r="G2031" s="183"/>
      <c r="H2031" s="36"/>
      <c r="I2031" s="184"/>
      <c r="J2031" s="352"/>
      <c r="K2031" s="352"/>
      <c r="L2031" s="184"/>
      <c r="M2031" s="184"/>
      <c r="N2031" s="184"/>
      <c r="O2031" s="184"/>
      <c r="P2031" s="184"/>
      <c r="Q2031" s="184"/>
      <c r="R2031" s="184"/>
      <c r="S2031" s="352"/>
      <c r="T2031" s="352"/>
      <c r="U2031" s="184"/>
      <c r="V2031" s="8"/>
      <c r="W2031" s="8"/>
    </row>
    <row r="2032" spans="4:23">
      <c r="D2032" s="74"/>
      <c r="E2032" s="1"/>
      <c r="F2032" s="1"/>
      <c r="G2032" s="183"/>
      <c r="H2032" s="36"/>
      <c r="I2032" s="184"/>
      <c r="J2032" s="352"/>
      <c r="K2032" s="352"/>
      <c r="L2032" s="184"/>
      <c r="M2032" s="184"/>
      <c r="N2032" s="184"/>
      <c r="O2032" s="184"/>
      <c r="P2032" s="184"/>
      <c r="Q2032" s="184"/>
      <c r="R2032" s="184"/>
      <c r="S2032" s="352"/>
      <c r="T2032" s="352"/>
      <c r="U2032" s="184"/>
      <c r="V2032" s="8"/>
      <c r="W2032" s="8"/>
    </row>
    <row r="2033" spans="4:23">
      <c r="D2033" s="74"/>
      <c r="E2033" s="1"/>
      <c r="F2033" s="1"/>
      <c r="G2033" s="183"/>
      <c r="H2033" s="36"/>
      <c r="I2033" s="184"/>
      <c r="J2033" s="352"/>
      <c r="K2033" s="352"/>
      <c r="L2033" s="184"/>
      <c r="M2033" s="184"/>
      <c r="N2033" s="184"/>
      <c r="O2033" s="184"/>
      <c r="P2033" s="184"/>
      <c r="Q2033" s="184"/>
      <c r="R2033" s="184"/>
      <c r="S2033" s="352"/>
      <c r="T2033" s="352"/>
      <c r="U2033" s="184"/>
      <c r="V2033" s="8"/>
      <c r="W2033" s="8"/>
    </row>
    <row r="2034" spans="4:23">
      <c r="D2034" s="74"/>
      <c r="E2034" s="1"/>
      <c r="F2034" s="1"/>
      <c r="G2034" s="183"/>
      <c r="H2034" s="36"/>
      <c r="I2034" s="184"/>
      <c r="J2034" s="352"/>
      <c r="K2034" s="352"/>
      <c r="L2034" s="184"/>
      <c r="M2034" s="184"/>
      <c r="N2034" s="184"/>
      <c r="O2034" s="184"/>
      <c r="P2034" s="184"/>
      <c r="Q2034" s="184"/>
      <c r="R2034" s="184"/>
      <c r="S2034" s="352"/>
      <c r="T2034" s="352"/>
      <c r="U2034" s="184"/>
      <c r="V2034" s="8"/>
      <c r="W2034" s="8"/>
    </row>
    <row r="2035" spans="4:23">
      <c r="D2035" s="74"/>
      <c r="E2035" s="1"/>
      <c r="F2035" s="1"/>
      <c r="G2035" s="183"/>
      <c r="H2035" s="36"/>
      <c r="I2035" s="184"/>
      <c r="J2035" s="352"/>
      <c r="K2035" s="352"/>
      <c r="L2035" s="184"/>
      <c r="M2035" s="184"/>
      <c r="N2035" s="184"/>
      <c r="O2035" s="184"/>
      <c r="P2035" s="184"/>
      <c r="Q2035" s="184"/>
      <c r="R2035" s="184"/>
      <c r="S2035" s="352"/>
      <c r="T2035" s="352"/>
      <c r="U2035" s="184"/>
      <c r="V2035" s="8"/>
      <c r="W2035" s="8"/>
    </row>
    <row r="2036" spans="4:23">
      <c r="D2036" s="74"/>
      <c r="E2036" s="1"/>
      <c r="F2036" s="1"/>
      <c r="G2036" s="183"/>
      <c r="H2036" s="36"/>
      <c r="I2036" s="184"/>
      <c r="J2036" s="352"/>
      <c r="K2036" s="352"/>
      <c r="L2036" s="184"/>
      <c r="M2036" s="184"/>
      <c r="N2036" s="184"/>
      <c r="O2036" s="184"/>
      <c r="P2036" s="184"/>
      <c r="Q2036" s="184"/>
      <c r="R2036" s="184"/>
      <c r="S2036" s="352"/>
      <c r="T2036" s="352"/>
      <c r="U2036" s="184"/>
      <c r="V2036" s="8"/>
      <c r="W2036" s="8"/>
    </row>
    <row r="2037" spans="4:23">
      <c r="D2037" s="74"/>
      <c r="E2037" s="1"/>
      <c r="F2037" s="1"/>
      <c r="G2037" s="183"/>
      <c r="H2037" s="36"/>
      <c r="I2037" s="184"/>
      <c r="J2037" s="352"/>
      <c r="K2037" s="352"/>
      <c r="L2037" s="184"/>
      <c r="M2037" s="184"/>
      <c r="N2037" s="184"/>
      <c r="O2037" s="184"/>
      <c r="P2037" s="184"/>
      <c r="Q2037" s="184"/>
      <c r="R2037" s="184"/>
      <c r="S2037" s="352"/>
      <c r="T2037" s="352"/>
      <c r="U2037" s="184"/>
      <c r="V2037" s="8"/>
      <c r="W2037" s="8"/>
    </row>
    <row r="2038" spans="4:23">
      <c r="D2038" s="74"/>
      <c r="E2038" s="1"/>
      <c r="F2038" s="1"/>
      <c r="G2038" s="183"/>
      <c r="H2038" s="36"/>
      <c r="I2038" s="184"/>
      <c r="J2038" s="352"/>
      <c r="K2038" s="352"/>
      <c r="L2038" s="184"/>
      <c r="M2038" s="184"/>
      <c r="N2038" s="184"/>
      <c r="O2038" s="184"/>
      <c r="P2038" s="184"/>
      <c r="Q2038" s="184"/>
      <c r="R2038" s="184"/>
      <c r="S2038" s="352"/>
      <c r="T2038" s="352"/>
      <c r="U2038" s="184"/>
      <c r="V2038" s="8"/>
      <c r="W2038" s="8"/>
    </row>
    <row r="2039" spans="4:23">
      <c r="D2039" s="74"/>
      <c r="E2039" s="1"/>
      <c r="F2039" s="1"/>
      <c r="G2039" s="183"/>
      <c r="H2039" s="36"/>
      <c r="I2039" s="184"/>
      <c r="J2039" s="352"/>
      <c r="K2039" s="352"/>
      <c r="L2039" s="184"/>
      <c r="M2039" s="184"/>
      <c r="N2039" s="184"/>
      <c r="O2039" s="184"/>
      <c r="P2039" s="184"/>
      <c r="Q2039" s="184"/>
      <c r="R2039" s="184"/>
      <c r="S2039" s="352"/>
      <c r="T2039" s="352"/>
      <c r="U2039" s="184"/>
      <c r="V2039" s="8"/>
      <c r="W2039" s="8"/>
    </row>
    <row r="2040" spans="4:23">
      <c r="D2040" s="74"/>
      <c r="E2040" s="1"/>
      <c r="F2040" s="1"/>
      <c r="G2040" s="183"/>
      <c r="H2040" s="36"/>
      <c r="I2040" s="184"/>
      <c r="J2040" s="352"/>
      <c r="K2040" s="352"/>
      <c r="L2040" s="184"/>
      <c r="M2040" s="184"/>
      <c r="N2040" s="184"/>
      <c r="O2040" s="184"/>
      <c r="P2040" s="184"/>
      <c r="Q2040" s="184"/>
      <c r="R2040" s="184"/>
      <c r="S2040" s="352"/>
      <c r="T2040" s="352"/>
      <c r="U2040" s="184"/>
      <c r="V2040" s="8"/>
      <c r="W2040" s="8"/>
    </row>
    <row r="2041" spans="4:23">
      <c r="D2041" s="74"/>
      <c r="E2041" s="1"/>
      <c r="F2041" s="1"/>
      <c r="G2041" s="183"/>
      <c r="H2041" s="36"/>
      <c r="I2041" s="184"/>
      <c r="J2041" s="352"/>
      <c r="K2041" s="352"/>
      <c r="L2041" s="184"/>
      <c r="M2041" s="184"/>
      <c r="N2041" s="184"/>
      <c r="O2041" s="184"/>
      <c r="P2041" s="184"/>
      <c r="Q2041" s="184"/>
      <c r="R2041" s="184"/>
      <c r="S2041" s="352"/>
      <c r="T2041" s="352"/>
      <c r="U2041" s="184"/>
      <c r="V2041" s="8"/>
      <c r="W2041" s="8"/>
    </row>
    <row r="2042" spans="4:23">
      <c r="D2042" s="74"/>
      <c r="E2042" s="1"/>
      <c r="F2042" s="1"/>
      <c r="G2042" s="183"/>
      <c r="H2042" s="36"/>
      <c r="I2042" s="184"/>
      <c r="J2042" s="352"/>
      <c r="K2042" s="352"/>
      <c r="L2042" s="184"/>
      <c r="M2042" s="184"/>
      <c r="N2042" s="184"/>
      <c r="O2042" s="184"/>
      <c r="P2042" s="184"/>
      <c r="Q2042" s="184"/>
      <c r="R2042" s="184"/>
      <c r="S2042" s="352"/>
      <c r="T2042" s="352"/>
      <c r="U2042" s="184"/>
      <c r="V2042" s="8"/>
      <c r="W2042" s="8"/>
    </row>
    <row r="2043" spans="4:23">
      <c r="D2043" s="74"/>
      <c r="E2043" s="1"/>
      <c r="F2043" s="1"/>
      <c r="G2043" s="183"/>
      <c r="H2043" s="36"/>
      <c r="I2043" s="184"/>
      <c r="J2043" s="352"/>
      <c r="K2043" s="352"/>
      <c r="L2043" s="184"/>
      <c r="M2043" s="184"/>
      <c r="N2043" s="184"/>
      <c r="O2043" s="184"/>
      <c r="P2043" s="184"/>
      <c r="Q2043" s="184"/>
      <c r="R2043" s="184"/>
      <c r="S2043" s="352"/>
      <c r="T2043" s="352"/>
      <c r="U2043" s="184"/>
      <c r="V2043" s="8"/>
      <c r="W2043" s="8"/>
    </row>
    <row r="2044" spans="4:23">
      <c r="D2044" s="74"/>
      <c r="E2044" s="1"/>
      <c r="F2044" s="1"/>
      <c r="G2044" s="183"/>
      <c r="H2044" s="36"/>
      <c r="I2044" s="184"/>
      <c r="J2044" s="352"/>
      <c r="K2044" s="352"/>
      <c r="L2044" s="184"/>
      <c r="M2044" s="184"/>
      <c r="N2044" s="184"/>
      <c r="O2044" s="184"/>
      <c r="P2044" s="184"/>
      <c r="Q2044" s="184"/>
      <c r="R2044" s="184"/>
      <c r="S2044" s="352"/>
      <c r="T2044" s="352"/>
      <c r="U2044" s="184"/>
      <c r="V2044" s="8"/>
      <c r="W2044" s="8"/>
    </row>
    <row r="2045" spans="4:23">
      <c r="D2045" s="74"/>
      <c r="E2045" s="1"/>
      <c r="F2045" s="1"/>
      <c r="G2045" s="183"/>
      <c r="H2045" s="36"/>
      <c r="I2045" s="184"/>
      <c r="J2045" s="352"/>
      <c r="K2045" s="352"/>
      <c r="L2045" s="184"/>
      <c r="M2045" s="184"/>
      <c r="N2045" s="184"/>
      <c r="O2045" s="184"/>
      <c r="P2045" s="184"/>
      <c r="Q2045" s="184"/>
      <c r="R2045" s="184"/>
      <c r="S2045" s="352"/>
      <c r="T2045" s="352"/>
      <c r="U2045" s="184"/>
      <c r="V2045" s="8"/>
      <c r="W2045" s="8"/>
    </row>
    <row r="2046" spans="4:23">
      <c r="D2046" s="74"/>
      <c r="E2046" s="1"/>
      <c r="F2046" s="1"/>
      <c r="G2046" s="183"/>
      <c r="H2046" s="36"/>
      <c r="I2046" s="184"/>
      <c r="J2046" s="352"/>
      <c r="K2046" s="352"/>
      <c r="L2046" s="184"/>
      <c r="M2046" s="184"/>
      <c r="N2046" s="184"/>
      <c r="O2046" s="184"/>
      <c r="P2046" s="184"/>
      <c r="Q2046" s="184"/>
      <c r="R2046" s="184"/>
      <c r="S2046" s="352"/>
      <c r="T2046" s="352"/>
      <c r="U2046" s="184"/>
      <c r="V2046" s="8"/>
      <c r="W2046" s="8"/>
    </row>
    <row r="2047" spans="4:23">
      <c r="D2047" s="74"/>
      <c r="E2047" s="1"/>
      <c r="F2047" s="1"/>
      <c r="G2047" s="183"/>
      <c r="H2047" s="36"/>
      <c r="I2047" s="184"/>
      <c r="J2047" s="352"/>
      <c r="K2047" s="352"/>
      <c r="L2047" s="184"/>
      <c r="M2047" s="184"/>
      <c r="N2047" s="184"/>
      <c r="O2047" s="184"/>
      <c r="P2047" s="184"/>
      <c r="Q2047" s="184"/>
      <c r="R2047" s="184"/>
      <c r="S2047" s="352"/>
      <c r="T2047" s="352"/>
      <c r="U2047" s="184"/>
      <c r="V2047" s="8"/>
      <c r="W2047" s="8"/>
    </row>
    <row r="2048" spans="4:23">
      <c r="D2048" s="74"/>
      <c r="E2048" s="1"/>
      <c r="F2048" s="1"/>
      <c r="G2048" s="183"/>
      <c r="H2048" s="36"/>
      <c r="I2048" s="184"/>
      <c r="J2048" s="352"/>
      <c r="K2048" s="352"/>
      <c r="L2048" s="184"/>
      <c r="M2048" s="184"/>
      <c r="N2048" s="184"/>
      <c r="O2048" s="184"/>
      <c r="P2048" s="184"/>
      <c r="Q2048" s="184"/>
      <c r="R2048" s="184"/>
      <c r="S2048" s="352"/>
      <c r="T2048" s="352"/>
      <c r="U2048" s="184"/>
      <c r="V2048" s="8"/>
      <c r="W2048" s="8"/>
    </row>
    <row r="2049" spans="4:23">
      <c r="D2049" s="74"/>
      <c r="E2049" s="1"/>
      <c r="F2049" s="1"/>
      <c r="G2049" s="183"/>
      <c r="H2049" s="36"/>
      <c r="I2049" s="184"/>
      <c r="J2049" s="352"/>
      <c r="K2049" s="352"/>
      <c r="L2049" s="184"/>
      <c r="M2049" s="184"/>
      <c r="N2049" s="184"/>
      <c r="O2049" s="184"/>
      <c r="P2049" s="184"/>
      <c r="Q2049" s="184"/>
      <c r="R2049" s="184"/>
      <c r="S2049" s="352"/>
      <c r="T2049" s="352"/>
      <c r="U2049" s="184"/>
      <c r="V2049" s="8"/>
      <c r="W2049" s="8"/>
    </row>
    <row r="2050" spans="4:23">
      <c r="D2050" s="74"/>
      <c r="E2050" s="1"/>
      <c r="F2050" s="1"/>
      <c r="G2050" s="183"/>
      <c r="H2050" s="36"/>
      <c r="I2050" s="184"/>
      <c r="J2050" s="352"/>
      <c r="K2050" s="352"/>
      <c r="L2050" s="184"/>
      <c r="M2050" s="184"/>
      <c r="N2050" s="184"/>
      <c r="O2050" s="184"/>
      <c r="P2050" s="184"/>
      <c r="Q2050" s="184"/>
      <c r="R2050" s="184"/>
      <c r="S2050" s="352"/>
      <c r="T2050" s="352"/>
      <c r="U2050" s="184"/>
      <c r="V2050" s="8"/>
      <c r="W2050" s="8"/>
    </row>
    <row r="2051" spans="4:23">
      <c r="D2051" s="74"/>
      <c r="E2051" s="1"/>
      <c r="F2051" s="1"/>
      <c r="G2051" s="183"/>
      <c r="H2051" s="36"/>
      <c r="I2051" s="184"/>
      <c r="J2051" s="352"/>
      <c r="K2051" s="352"/>
      <c r="L2051" s="184"/>
      <c r="M2051" s="184"/>
      <c r="N2051" s="184"/>
      <c r="O2051" s="184"/>
      <c r="P2051" s="184"/>
      <c r="Q2051" s="184"/>
      <c r="R2051" s="184"/>
      <c r="S2051" s="352"/>
      <c r="T2051" s="352"/>
      <c r="U2051" s="184"/>
      <c r="V2051" s="8"/>
      <c r="W2051" s="8"/>
    </row>
    <row r="2052" spans="4:23">
      <c r="D2052" s="74"/>
      <c r="E2052" s="1"/>
      <c r="F2052" s="1"/>
      <c r="G2052" s="183"/>
      <c r="H2052" s="36"/>
      <c r="I2052" s="184"/>
      <c r="J2052" s="352"/>
      <c r="K2052" s="352"/>
      <c r="L2052" s="184"/>
      <c r="M2052" s="184"/>
      <c r="N2052" s="184"/>
      <c r="O2052" s="184"/>
      <c r="P2052" s="184"/>
      <c r="Q2052" s="184"/>
      <c r="R2052" s="184"/>
      <c r="S2052" s="352"/>
      <c r="T2052" s="352"/>
      <c r="U2052" s="184"/>
      <c r="V2052" s="8"/>
      <c r="W2052" s="8"/>
    </row>
    <row r="2053" spans="4:23">
      <c r="D2053" s="74"/>
      <c r="E2053" s="1"/>
      <c r="F2053" s="1"/>
      <c r="G2053" s="183"/>
      <c r="H2053" s="36"/>
      <c r="I2053" s="184"/>
      <c r="J2053" s="352"/>
      <c r="K2053" s="352"/>
      <c r="L2053" s="184"/>
      <c r="M2053" s="184"/>
      <c r="N2053" s="184"/>
      <c r="O2053" s="184"/>
      <c r="P2053" s="184"/>
      <c r="Q2053" s="184"/>
      <c r="R2053" s="184"/>
      <c r="S2053" s="352"/>
      <c r="T2053" s="352"/>
      <c r="U2053" s="184"/>
      <c r="V2053" s="8"/>
      <c r="W2053" s="8"/>
    </row>
    <row r="2054" spans="4:23">
      <c r="D2054" s="74"/>
      <c r="E2054" s="1"/>
      <c r="F2054" s="1"/>
      <c r="G2054" s="183"/>
      <c r="H2054" s="36"/>
      <c r="I2054" s="184"/>
      <c r="J2054" s="352"/>
      <c r="K2054" s="352"/>
      <c r="L2054" s="184"/>
      <c r="M2054" s="184"/>
      <c r="N2054" s="184"/>
      <c r="O2054" s="184"/>
      <c r="P2054" s="184"/>
      <c r="Q2054" s="184"/>
      <c r="R2054" s="184"/>
      <c r="S2054" s="352"/>
      <c r="T2054" s="352"/>
      <c r="U2054" s="184"/>
      <c r="V2054" s="8"/>
      <c r="W2054" s="8"/>
    </row>
    <row r="2055" spans="4:23">
      <c r="D2055" s="74"/>
      <c r="E2055" s="1"/>
      <c r="F2055" s="1"/>
      <c r="G2055" s="183"/>
      <c r="H2055" s="36"/>
      <c r="I2055" s="184"/>
      <c r="J2055" s="352"/>
      <c r="K2055" s="352"/>
      <c r="L2055" s="184"/>
      <c r="M2055" s="184"/>
      <c r="N2055" s="184"/>
      <c r="O2055" s="184"/>
      <c r="P2055" s="184"/>
      <c r="Q2055" s="184"/>
      <c r="R2055" s="184"/>
      <c r="S2055" s="352"/>
      <c r="T2055" s="352"/>
      <c r="U2055" s="184"/>
      <c r="V2055" s="8"/>
      <c r="W2055" s="8"/>
    </row>
    <row r="2056" spans="4:23">
      <c r="D2056" s="74"/>
      <c r="E2056" s="1"/>
      <c r="F2056" s="1"/>
      <c r="G2056" s="183"/>
      <c r="H2056" s="36"/>
      <c r="I2056" s="184"/>
      <c r="J2056" s="352"/>
      <c r="K2056" s="352"/>
      <c r="L2056" s="184"/>
      <c r="M2056" s="184"/>
      <c r="N2056" s="184"/>
      <c r="O2056" s="184"/>
      <c r="P2056" s="184"/>
      <c r="Q2056" s="184"/>
      <c r="R2056" s="184"/>
      <c r="S2056" s="352"/>
      <c r="T2056" s="352"/>
      <c r="U2056" s="184"/>
      <c r="V2056" s="8"/>
      <c r="W2056" s="8"/>
    </row>
    <row r="2057" spans="4:23">
      <c r="D2057" s="74"/>
      <c r="E2057" s="1"/>
      <c r="F2057" s="1"/>
      <c r="G2057" s="183"/>
      <c r="H2057" s="36"/>
      <c r="I2057" s="184"/>
      <c r="J2057" s="352"/>
      <c r="K2057" s="352"/>
      <c r="L2057" s="184"/>
      <c r="M2057" s="184"/>
      <c r="N2057" s="184"/>
      <c r="O2057" s="184"/>
      <c r="P2057" s="184"/>
      <c r="Q2057" s="184"/>
      <c r="R2057" s="184"/>
      <c r="S2057" s="352"/>
      <c r="T2057" s="352"/>
      <c r="U2057" s="184"/>
      <c r="V2057" s="8"/>
      <c r="W2057" s="8"/>
    </row>
    <row r="2058" spans="4:23">
      <c r="D2058" s="74"/>
      <c r="E2058" s="1"/>
      <c r="F2058" s="1"/>
      <c r="G2058" s="183"/>
      <c r="H2058" s="36"/>
      <c r="I2058" s="184"/>
      <c r="J2058" s="352"/>
      <c r="K2058" s="352"/>
      <c r="L2058" s="184"/>
      <c r="M2058" s="184"/>
      <c r="N2058" s="184"/>
      <c r="O2058" s="184"/>
      <c r="P2058" s="184"/>
      <c r="Q2058" s="184"/>
      <c r="R2058" s="184"/>
      <c r="S2058" s="352"/>
      <c r="T2058" s="352"/>
      <c r="U2058" s="184"/>
      <c r="V2058" s="8"/>
      <c r="W2058" s="8"/>
    </row>
    <row r="2059" spans="4:23">
      <c r="D2059" s="74"/>
      <c r="E2059" s="1"/>
      <c r="F2059" s="1"/>
      <c r="G2059" s="183"/>
      <c r="H2059" s="36"/>
      <c r="I2059" s="184"/>
      <c r="J2059" s="352"/>
      <c r="K2059" s="352"/>
      <c r="L2059" s="184"/>
      <c r="M2059" s="184"/>
      <c r="N2059" s="184"/>
      <c r="O2059" s="184"/>
      <c r="P2059" s="184"/>
      <c r="Q2059" s="184"/>
      <c r="R2059" s="184"/>
      <c r="S2059" s="352"/>
      <c r="T2059" s="352"/>
      <c r="U2059" s="184"/>
      <c r="V2059" s="8"/>
      <c r="W2059" s="8"/>
    </row>
    <row r="2060" spans="4:23">
      <c r="D2060" s="74"/>
      <c r="E2060" s="1"/>
      <c r="F2060" s="1"/>
      <c r="G2060" s="183"/>
      <c r="H2060" s="36"/>
      <c r="I2060" s="184"/>
      <c r="J2060" s="352"/>
      <c r="K2060" s="352"/>
      <c r="L2060" s="184"/>
      <c r="M2060" s="184"/>
      <c r="N2060" s="184"/>
      <c r="O2060" s="184"/>
      <c r="P2060" s="184"/>
      <c r="Q2060" s="184"/>
      <c r="R2060" s="184"/>
      <c r="S2060" s="352"/>
      <c r="T2060" s="352"/>
      <c r="U2060" s="184"/>
      <c r="V2060" s="8"/>
      <c r="W2060" s="8"/>
    </row>
    <row r="2061" spans="4:23">
      <c r="D2061" s="74"/>
      <c r="E2061" s="1"/>
      <c r="F2061" s="1"/>
      <c r="G2061" s="183"/>
      <c r="H2061" s="36"/>
      <c r="I2061" s="184"/>
      <c r="J2061" s="352"/>
      <c r="K2061" s="352"/>
      <c r="L2061" s="184"/>
      <c r="M2061" s="184"/>
      <c r="N2061" s="184"/>
      <c r="O2061" s="184"/>
      <c r="P2061" s="184"/>
      <c r="Q2061" s="184"/>
      <c r="R2061" s="184"/>
      <c r="S2061" s="352"/>
      <c r="T2061" s="352"/>
      <c r="U2061" s="184"/>
      <c r="V2061" s="8"/>
      <c r="W2061" s="8"/>
    </row>
    <row r="2062" spans="4:23">
      <c r="D2062" s="74"/>
      <c r="E2062" s="1"/>
      <c r="F2062" s="1"/>
      <c r="G2062" s="183"/>
      <c r="H2062" s="36"/>
      <c r="I2062" s="184"/>
      <c r="J2062" s="352"/>
      <c r="K2062" s="352"/>
      <c r="L2062" s="184"/>
      <c r="M2062" s="184"/>
      <c r="N2062" s="184"/>
      <c r="O2062" s="184"/>
      <c r="P2062" s="184"/>
      <c r="Q2062" s="184"/>
      <c r="R2062" s="184"/>
      <c r="S2062" s="352"/>
      <c r="T2062" s="352"/>
      <c r="U2062" s="184"/>
      <c r="V2062" s="8"/>
      <c r="W2062" s="8"/>
    </row>
    <row r="2063" spans="4:23">
      <c r="D2063" s="74"/>
      <c r="E2063" s="1"/>
      <c r="F2063" s="1"/>
      <c r="G2063" s="183"/>
      <c r="H2063" s="36"/>
      <c r="I2063" s="184"/>
      <c r="J2063" s="352"/>
      <c r="K2063" s="352"/>
      <c r="L2063" s="184"/>
      <c r="M2063" s="184"/>
      <c r="N2063" s="184"/>
      <c r="O2063" s="184"/>
      <c r="P2063" s="184"/>
      <c r="Q2063" s="184"/>
      <c r="R2063" s="184"/>
      <c r="S2063" s="352"/>
      <c r="T2063" s="352"/>
      <c r="U2063" s="184"/>
      <c r="V2063" s="8"/>
      <c r="W2063" s="8"/>
    </row>
    <row r="2064" spans="4:23">
      <c r="D2064" s="74"/>
      <c r="E2064" s="1"/>
      <c r="F2064" s="1"/>
      <c r="G2064" s="183"/>
      <c r="H2064" s="36"/>
      <c r="I2064" s="184"/>
      <c r="J2064" s="352"/>
      <c r="K2064" s="352"/>
      <c r="L2064" s="184"/>
      <c r="M2064" s="184"/>
      <c r="N2064" s="184"/>
      <c r="O2064" s="184"/>
      <c r="P2064" s="184"/>
      <c r="Q2064" s="184"/>
      <c r="R2064" s="184"/>
      <c r="S2064" s="352"/>
      <c r="T2064" s="352"/>
      <c r="U2064" s="184"/>
      <c r="V2064" s="8"/>
      <c r="W2064" s="8"/>
    </row>
    <row r="2065" spans="4:23">
      <c r="D2065" s="74"/>
      <c r="E2065" s="1"/>
      <c r="F2065" s="1"/>
      <c r="G2065" s="183"/>
      <c r="H2065" s="36"/>
      <c r="I2065" s="184"/>
      <c r="J2065" s="352"/>
      <c r="K2065" s="352"/>
      <c r="L2065" s="184"/>
      <c r="M2065" s="184"/>
      <c r="N2065" s="184"/>
      <c r="O2065" s="184"/>
      <c r="P2065" s="184"/>
      <c r="Q2065" s="184"/>
      <c r="R2065" s="184"/>
      <c r="S2065" s="352"/>
      <c r="T2065" s="352"/>
      <c r="U2065" s="184"/>
      <c r="V2065" s="8"/>
      <c r="W2065" s="8"/>
    </row>
    <row r="2066" spans="4:23">
      <c r="D2066" s="74"/>
      <c r="E2066" s="1"/>
      <c r="F2066" s="1"/>
      <c r="G2066" s="183"/>
      <c r="H2066" s="36"/>
      <c r="I2066" s="184"/>
      <c r="J2066" s="352"/>
      <c r="K2066" s="352"/>
      <c r="L2066" s="184"/>
      <c r="M2066" s="184"/>
      <c r="N2066" s="184"/>
      <c r="O2066" s="184"/>
      <c r="P2066" s="184"/>
      <c r="Q2066" s="184"/>
      <c r="R2066" s="184"/>
      <c r="S2066" s="352"/>
      <c r="T2066" s="352"/>
      <c r="U2066" s="184"/>
      <c r="V2066" s="8"/>
      <c r="W2066" s="8"/>
    </row>
    <row r="2067" spans="4:23">
      <c r="D2067" s="74"/>
      <c r="E2067" s="1"/>
      <c r="F2067" s="1"/>
      <c r="G2067" s="183"/>
      <c r="H2067" s="36"/>
      <c r="I2067" s="184"/>
      <c r="J2067" s="352"/>
      <c r="K2067" s="352"/>
      <c r="L2067" s="184"/>
      <c r="M2067" s="184"/>
      <c r="N2067" s="184"/>
      <c r="O2067" s="184"/>
      <c r="P2067" s="184"/>
      <c r="Q2067" s="184"/>
      <c r="R2067" s="184"/>
      <c r="S2067" s="352"/>
      <c r="T2067" s="352"/>
      <c r="U2067" s="184"/>
      <c r="V2067" s="8"/>
      <c r="W2067" s="8"/>
    </row>
    <row r="2068" spans="4:23">
      <c r="D2068" s="74"/>
      <c r="E2068" s="1"/>
      <c r="F2068" s="1"/>
      <c r="G2068" s="183"/>
      <c r="H2068" s="36"/>
      <c r="I2068" s="184"/>
      <c r="J2068" s="352"/>
      <c r="K2068" s="352"/>
      <c r="L2068" s="184"/>
      <c r="M2068" s="184"/>
      <c r="N2068" s="184"/>
      <c r="O2068" s="184"/>
      <c r="P2068" s="184"/>
      <c r="Q2068" s="184"/>
      <c r="R2068" s="184"/>
      <c r="S2068" s="352"/>
      <c r="T2068" s="352"/>
      <c r="U2068" s="184"/>
      <c r="V2068" s="8"/>
      <c r="W2068" s="8"/>
    </row>
    <row r="2069" spans="4:23">
      <c r="D2069" s="74"/>
      <c r="E2069" s="1"/>
      <c r="F2069" s="1"/>
      <c r="G2069" s="183"/>
      <c r="H2069" s="36"/>
      <c r="I2069" s="184"/>
      <c r="J2069" s="352"/>
      <c r="K2069" s="352"/>
      <c r="L2069" s="184"/>
      <c r="M2069" s="184"/>
      <c r="N2069" s="184"/>
      <c r="O2069" s="184"/>
      <c r="P2069" s="184"/>
      <c r="Q2069" s="184"/>
      <c r="R2069" s="184"/>
      <c r="S2069" s="352"/>
      <c r="T2069" s="352"/>
      <c r="U2069" s="184"/>
      <c r="V2069" s="8"/>
      <c r="W2069" s="8"/>
    </row>
    <row r="2070" spans="4:23">
      <c r="D2070" s="74"/>
      <c r="E2070" s="1"/>
      <c r="F2070" s="1"/>
      <c r="G2070" s="183"/>
      <c r="H2070" s="36"/>
      <c r="I2070" s="184"/>
      <c r="J2070" s="352"/>
      <c r="K2070" s="352"/>
      <c r="L2070" s="184"/>
      <c r="M2070" s="184"/>
      <c r="N2070" s="184"/>
      <c r="O2070" s="184"/>
      <c r="P2070" s="184"/>
      <c r="Q2070" s="184"/>
      <c r="R2070" s="184"/>
      <c r="S2070" s="352"/>
      <c r="T2070" s="352"/>
      <c r="U2070" s="184"/>
      <c r="V2070" s="8"/>
      <c r="W2070" s="8"/>
    </row>
    <row r="2071" spans="4:23">
      <c r="D2071" s="74"/>
      <c r="E2071" s="1"/>
      <c r="F2071" s="1"/>
      <c r="G2071" s="183"/>
      <c r="H2071" s="36"/>
      <c r="I2071" s="184"/>
      <c r="J2071" s="352"/>
      <c r="K2071" s="352"/>
      <c r="L2071" s="184"/>
      <c r="M2071" s="184"/>
      <c r="N2071" s="184"/>
      <c r="O2071" s="184"/>
      <c r="P2071" s="184"/>
      <c r="Q2071" s="184"/>
      <c r="R2071" s="184"/>
      <c r="S2071" s="352"/>
      <c r="T2071" s="352"/>
      <c r="U2071" s="184"/>
      <c r="V2071" s="8"/>
      <c r="W2071" s="8"/>
    </row>
    <row r="2072" spans="4:23">
      <c r="D2072" s="74"/>
      <c r="E2072" s="1"/>
      <c r="F2072" s="1"/>
      <c r="G2072" s="183"/>
      <c r="H2072" s="36"/>
      <c r="I2072" s="184"/>
      <c r="J2072" s="352"/>
      <c r="K2072" s="352"/>
      <c r="L2072" s="184"/>
      <c r="M2072" s="184"/>
      <c r="N2072" s="184"/>
      <c r="O2072" s="184"/>
      <c r="P2072" s="184"/>
      <c r="Q2072" s="184"/>
      <c r="R2072" s="184"/>
      <c r="S2072" s="352"/>
      <c r="T2072" s="352"/>
      <c r="U2072" s="184"/>
      <c r="V2072" s="8"/>
      <c r="W2072" s="8"/>
    </row>
    <row r="2073" spans="4:23">
      <c r="D2073" s="74"/>
      <c r="E2073" s="1"/>
      <c r="F2073" s="1"/>
      <c r="G2073" s="183"/>
      <c r="H2073" s="36"/>
      <c r="I2073" s="184"/>
      <c r="J2073" s="352"/>
      <c r="K2073" s="352"/>
      <c r="L2073" s="184"/>
      <c r="M2073" s="184"/>
      <c r="N2073" s="184"/>
      <c r="O2073" s="184"/>
      <c r="P2073" s="184"/>
      <c r="Q2073" s="184"/>
      <c r="R2073" s="184"/>
      <c r="S2073" s="352"/>
      <c r="T2073" s="352"/>
      <c r="U2073" s="184"/>
      <c r="V2073" s="8"/>
      <c r="W2073" s="8"/>
    </row>
    <row r="2074" spans="4:23">
      <c r="D2074" s="74"/>
      <c r="E2074" s="1"/>
      <c r="F2074" s="1"/>
      <c r="G2074" s="183"/>
      <c r="H2074" s="36"/>
      <c r="I2074" s="184"/>
      <c r="J2074" s="352"/>
      <c r="K2074" s="352"/>
      <c r="L2074" s="184"/>
      <c r="M2074" s="184"/>
      <c r="N2074" s="184"/>
      <c r="O2074" s="184"/>
      <c r="P2074" s="184"/>
      <c r="Q2074" s="184"/>
      <c r="R2074" s="184"/>
      <c r="S2074" s="352"/>
      <c r="T2074" s="352"/>
      <c r="U2074" s="184"/>
      <c r="V2074" s="8"/>
      <c r="W2074" s="8"/>
    </row>
    <row r="2075" spans="4:23">
      <c r="D2075" s="74"/>
      <c r="E2075" s="1"/>
      <c r="F2075" s="1"/>
      <c r="G2075" s="183"/>
      <c r="H2075" s="36"/>
      <c r="I2075" s="184"/>
      <c r="J2075" s="352"/>
      <c r="K2075" s="352"/>
      <c r="L2075" s="184"/>
      <c r="M2075" s="184"/>
      <c r="N2075" s="184"/>
      <c r="O2075" s="184"/>
      <c r="P2075" s="184"/>
      <c r="Q2075" s="184"/>
      <c r="R2075" s="184"/>
      <c r="S2075" s="352"/>
      <c r="T2075" s="352"/>
      <c r="U2075" s="184"/>
      <c r="V2075" s="8"/>
      <c r="W2075" s="8"/>
    </row>
    <row r="2076" spans="4:23">
      <c r="D2076" s="74"/>
      <c r="E2076" s="1"/>
      <c r="F2076" s="1"/>
      <c r="G2076" s="183"/>
      <c r="H2076" s="36"/>
      <c r="I2076" s="184"/>
      <c r="J2076" s="352"/>
      <c r="K2076" s="352"/>
      <c r="L2076" s="184"/>
      <c r="M2076" s="184"/>
      <c r="N2076" s="184"/>
      <c r="O2076" s="184"/>
      <c r="P2076" s="184"/>
      <c r="Q2076" s="184"/>
      <c r="R2076" s="184"/>
      <c r="S2076" s="352"/>
      <c r="T2076" s="352"/>
      <c r="U2076" s="184"/>
      <c r="V2076" s="8"/>
      <c r="W2076" s="8"/>
    </row>
    <row r="2077" spans="4:23">
      <c r="D2077" s="74"/>
      <c r="E2077" s="1"/>
      <c r="F2077" s="1"/>
      <c r="G2077" s="183"/>
      <c r="H2077" s="36"/>
      <c r="I2077" s="184"/>
      <c r="J2077" s="352"/>
      <c r="K2077" s="352"/>
      <c r="L2077" s="184"/>
      <c r="M2077" s="184"/>
      <c r="N2077" s="184"/>
      <c r="O2077" s="184"/>
      <c r="P2077" s="184"/>
      <c r="Q2077" s="184"/>
      <c r="R2077" s="184"/>
      <c r="S2077" s="352"/>
      <c r="T2077" s="352"/>
      <c r="U2077" s="184"/>
      <c r="V2077" s="8"/>
      <c r="W2077" s="8"/>
    </row>
    <row r="2078" spans="4:23">
      <c r="D2078" s="74"/>
      <c r="E2078" s="1"/>
      <c r="F2078" s="1"/>
      <c r="G2078" s="183"/>
      <c r="H2078" s="36"/>
      <c r="I2078" s="184"/>
      <c r="J2078" s="352"/>
      <c r="K2078" s="352"/>
      <c r="L2078" s="184"/>
      <c r="M2078" s="184"/>
      <c r="N2078" s="184"/>
      <c r="O2078" s="184"/>
      <c r="P2078" s="184"/>
      <c r="Q2078" s="184"/>
      <c r="R2078" s="184"/>
      <c r="S2078" s="352"/>
      <c r="T2078" s="352"/>
      <c r="U2078" s="184"/>
      <c r="V2078" s="8"/>
      <c r="W2078" s="8"/>
    </row>
    <row r="2079" spans="4:23">
      <c r="D2079" s="74"/>
      <c r="E2079" s="1"/>
      <c r="F2079" s="1"/>
      <c r="G2079" s="183"/>
      <c r="H2079" s="36"/>
      <c r="I2079" s="184"/>
      <c r="J2079" s="352"/>
      <c r="K2079" s="352"/>
      <c r="L2079" s="184"/>
      <c r="M2079" s="184"/>
      <c r="N2079" s="184"/>
      <c r="O2079" s="184"/>
      <c r="P2079" s="184"/>
      <c r="Q2079" s="184"/>
      <c r="R2079" s="184"/>
      <c r="S2079" s="352"/>
      <c r="T2079" s="352"/>
      <c r="U2079" s="184"/>
      <c r="V2079" s="8"/>
      <c r="W2079" s="8"/>
    </row>
    <row r="2080" spans="4:23">
      <c r="D2080" s="74"/>
      <c r="E2080" s="1"/>
      <c r="F2080" s="1"/>
      <c r="G2080" s="183"/>
      <c r="H2080" s="36"/>
      <c r="I2080" s="184"/>
      <c r="J2080" s="352"/>
      <c r="K2080" s="352"/>
      <c r="L2080" s="184"/>
      <c r="M2080" s="184"/>
      <c r="N2080" s="184"/>
      <c r="O2080" s="184"/>
      <c r="P2080" s="184"/>
      <c r="Q2080" s="184"/>
      <c r="R2080" s="184"/>
      <c r="S2080" s="352"/>
      <c r="T2080" s="352"/>
      <c r="U2080" s="184"/>
      <c r="V2080" s="8"/>
      <c r="W2080" s="8"/>
    </row>
    <row r="2081" spans="4:23">
      <c r="D2081" s="74"/>
      <c r="E2081" s="1"/>
      <c r="F2081" s="1"/>
      <c r="G2081" s="183"/>
      <c r="H2081" s="36"/>
      <c r="I2081" s="184"/>
      <c r="J2081" s="352"/>
      <c r="K2081" s="352"/>
      <c r="L2081" s="184"/>
      <c r="M2081" s="184"/>
      <c r="N2081" s="184"/>
      <c r="O2081" s="184"/>
      <c r="P2081" s="184"/>
      <c r="Q2081" s="184"/>
      <c r="R2081" s="184"/>
      <c r="S2081" s="352"/>
      <c r="T2081" s="352"/>
      <c r="U2081" s="184"/>
      <c r="V2081" s="8"/>
      <c r="W2081" s="8"/>
    </row>
    <row r="2082" spans="4:23">
      <c r="D2082" s="74"/>
      <c r="E2082" s="1"/>
      <c r="F2082" s="1"/>
      <c r="G2082" s="183"/>
      <c r="H2082" s="36"/>
      <c r="I2082" s="184"/>
      <c r="J2082" s="352"/>
      <c r="K2082" s="352"/>
      <c r="L2082" s="184"/>
      <c r="M2082" s="184"/>
      <c r="N2082" s="184"/>
      <c r="O2082" s="184"/>
      <c r="P2082" s="184"/>
      <c r="Q2082" s="184"/>
      <c r="R2082" s="184"/>
      <c r="S2082" s="352"/>
      <c r="T2082" s="352"/>
      <c r="U2082" s="184"/>
      <c r="V2082" s="8"/>
      <c r="W2082" s="8"/>
    </row>
    <row r="2083" spans="4:23">
      <c r="D2083" s="74"/>
      <c r="E2083" s="1"/>
      <c r="F2083" s="1"/>
      <c r="G2083" s="183"/>
      <c r="H2083" s="36"/>
      <c r="I2083" s="184"/>
      <c r="J2083" s="352"/>
      <c r="K2083" s="352"/>
      <c r="L2083" s="184"/>
      <c r="M2083" s="184"/>
      <c r="N2083" s="184"/>
      <c r="O2083" s="184"/>
      <c r="P2083" s="184"/>
      <c r="Q2083" s="184"/>
      <c r="R2083" s="184"/>
      <c r="S2083" s="352"/>
      <c r="T2083" s="352"/>
      <c r="U2083" s="184"/>
      <c r="V2083" s="8"/>
      <c r="W2083" s="8"/>
    </row>
    <row r="2084" spans="4:23">
      <c r="D2084" s="74"/>
      <c r="E2084" s="1"/>
      <c r="F2084" s="1"/>
      <c r="G2084" s="183"/>
      <c r="H2084" s="36"/>
      <c r="I2084" s="184"/>
      <c r="J2084" s="352"/>
      <c r="K2084" s="352"/>
      <c r="L2084" s="184"/>
      <c r="M2084" s="184"/>
      <c r="N2084" s="184"/>
      <c r="O2084" s="184"/>
      <c r="P2084" s="184"/>
      <c r="Q2084" s="184"/>
      <c r="R2084" s="184"/>
      <c r="S2084" s="352"/>
      <c r="T2084" s="352"/>
      <c r="U2084" s="184"/>
      <c r="V2084" s="8"/>
      <c r="W2084" s="8"/>
    </row>
    <row r="2085" spans="4:23">
      <c r="D2085" s="74"/>
      <c r="E2085" s="1"/>
      <c r="F2085" s="1"/>
      <c r="G2085" s="183"/>
      <c r="H2085" s="36"/>
      <c r="I2085" s="184"/>
      <c r="J2085" s="352"/>
      <c r="K2085" s="352"/>
      <c r="L2085" s="184"/>
      <c r="M2085" s="184"/>
      <c r="N2085" s="184"/>
      <c r="O2085" s="184"/>
      <c r="P2085" s="184"/>
      <c r="Q2085" s="184"/>
      <c r="R2085" s="184"/>
      <c r="S2085" s="352"/>
      <c r="T2085" s="352"/>
      <c r="U2085" s="184"/>
      <c r="V2085" s="8"/>
      <c r="W2085" s="8"/>
    </row>
    <row r="2086" spans="4:23">
      <c r="D2086" s="74"/>
      <c r="E2086" s="1"/>
      <c r="F2086" s="1"/>
      <c r="G2086" s="183"/>
      <c r="H2086" s="36"/>
      <c r="I2086" s="184"/>
      <c r="J2086" s="352"/>
      <c r="K2086" s="352"/>
      <c r="L2086" s="184"/>
      <c r="M2086" s="184"/>
      <c r="N2086" s="184"/>
      <c r="O2086" s="184"/>
      <c r="P2086" s="184"/>
      <c r="Q2086" s="184"/>
      <c r="R2086" s="184"/>
      <c r="S2086" s="352"/>
      <c r="T2086" s="352"/>
      <c r="U2086" s="184"/>
      <c r="V2086" s="8"/>
      <c r="W2086" s="8"/>
    </row>
    <row r="2087" spans="4:23">
      <c r="D2087" s="74"/>
      <c r="E2087" s="1"/>
      <c r="F2087" s="1"/>
      <c r="G2087" s="183"/>
      <c r="H2087" s="36"/>
      <c r="I2087" s="184"/>
      <c r="J2087" s="352"/>
      <c r="K2087" s="352"/>
      <c r="L2087" s="184"/>
      <c r="M2087" s="184"/>
      <c r="N2087" s="184"/>
      <c r="O2087" s="184"/>
      <c r="P2087" s="184"/>
      <c r="Q2087" s="184"/>
      <c r="R2087" s="184"/>
      <c r="S2087" s="352"/>
      <c r="T2087" s="352"/>
      <c r="U2087" s="184"/>
      <c r="V2087" s="8"/>
      <c r="W2087" s="8"/>
    </row>
    <row r="2088" spans="4:23">
      <c r="D2088" s="74"/>
      <c r="E2088" s="1"/>
      <c r="F2088" s="1"/>
      <c r="G2088" s="183"/>
      <c r="H2088" s="36"/>
      <c r="I2088" s="184"/>
      <c r="J2088" s="352"/>
      <c r="K2088" s="352"/>
      <c r="L2088" s="184"/>
      <c r="M2088" s="184"/>
      <c r="N2088" s="184"/>
      <c r="O2088" s="184"/>
      <c r="P2088" s="184"/>
      <c r="Q2088" s="184"/>
      <c r="R2088" s="184"/>
      <c r="S2088" s="352"/>
      <c r="T2088" s="352"/>
      <c r="U2088" s="184"/>
      <c r="V2088" s="8"/>
      <c r="W2088" s="8"/>
    </row>
    <row r="2089" spans="4:23">
      <c r="D2089" s="74"/>
      <c r="E2089" s="1"/>
      <c r="F2089" s="1"/>
      <c r="G2089" s="183"/>
      <c r="H2089" s="36"/>
      <c r="I2089" s="184"/>
      <c r="J2089" s="352"/>
      <c r="K2089" s="352"/>
      <c r="L2089" s="184"/>
      <c r="M2089" s="184"/>
      <c r="N2089" s="184"/>
      <c r="O2089" s="184"/>
      <c r="P2089" s="184"/>
      <c r="Q2089" s="184"/>
      <c r="R2089" s="184"/>
      <c r="S2089" s="352"/>
      <c r="T2089" s="352"/>
      <c r="U2089" s="184"/>
      <c r="V2089" s="8"/>
      <c r="W2089" s="8"/>
    </row>
    <row r="2090" spans="4:23">
      <c r="D2090" s="74"/>
      <c r="E2090" s="1"/>
      <c r="F2090" s="1"/>
      <c r="G2090" s="183"/>
      <c r="H2090" s="36"/>
      <c r="I2090" s="184"/>
      <c r="J2090" s="352"/>
      <c r="K2090" s="352"/>
      <c r="L2090" s="184"/>
      <c r="M2090" s="184"/>
      <c r="N2090" s="184"/>
      <c r="O2090" s="184"/>
      <c r="P2090" s="184"/>
      <c r="Q2090" s="184"/>
      <c r="R2090" s="184"/>
      <c r="S2090" s="352"/>
      <c r="T2090" s="352"/>
      <c r="U2090" s="184"/>
      <c r="V2090" s="8"/>
      <c r="W2090" s="8"/>
    </row>
    <row r="2091" spans="4:23">
      <c r="D2091" s="74"/>
      <c r="E2091" s="1"/>
      <c r="F2091" s="1"/>
      <c r="G2091" s="183"/>
      <c r="H2091" s="36"/>
      <c r="I2091" s="184"/>
      <c r="J2091" s="352"/>
      <c r="K2091" s="352"/>
      <c r="L2091" s="184"/>
      <c r="M2091" s="184"/>
      <c r="N2091" s="184"/>
      <c r="O2091" s="184"/>
      <c r="P2091" s="184"/>
      <c r="Q2091" s="184"/>
      <c r="R2091" s="184"/>
      <c r="S2091" s="352"/>
      <c r="T2091" s="352"/>
      <c r="U2091" s="184"/>
      <c r="V2091" s="8"/>
      <c r="W2091" s="8"/>
    </row>
    <row r="2092" spans="4:23">
      <c r="D2092" s="74"/>
      <c r="E2092" s="1"/>
      <c r="F2092" s="1"/>
      <c r="G2092" s="183"/>
      <c r="H2092" s="36"/>
      <c r="I2092" s="184"/>
      <c r="J2092" s="352"/>
      <c r="K2092" s="352"/>
      <c r="L2092" s="184"/>
      <c r="M2092" s="184"/>
      <c r="N2092" s="184"/>
      <c r="O2092" s="184"/>
      <c r="P2092" s="184"/>
      <c r="Q2092" s="184"/>
      <c r="R2092" s="184"/>
      <c r="S2092" s="352"/>
      <c r="T2092" s="352"/>
      <c r="U2092" s="184"/>
      <c r="V2092" s="8"/>
      <c r="W2092" s="8"/>
    </row>
    <row r="2093" spans="4:23">
      <c r="D2093" s="74"/>
      <c r="E2093" s="1"/>
      <c r="F2093" s="1"/>
      <c r="G2093" s="183"/>
      <c r="H2093" s="36"/>
      <c r="I2093" s="184"/>
      <c r="J2093" s="352"/>
      <c r="K2093" s="352"/>
      <c r="L2093" s="184"/>
      <c r="M2093" s="184"/>
      <c r="N2093" s="184"/>
      <c r="O2093" s="184"/>
      <c r="P2093" s="184"/>
      <c r="Q2093" s="184"/>
      <c r="R2093" s="184"/>
      <c r="S2093" s="352"/>
      <c r="T2093" s="352"/>
      <c r="U2093" s="184"/>
      <c r="V2093" s="8"/>
      <c r="W2093" s="8"/>
    </row>
    <row r="2094" spans="4:23">
      <c r="D2094" s="74"/>
      <c r="E2094" s="1"/>
      <c r="F2094" s="1"/>
      <c r="G2094" s="183"/>
      <c r="H2094" s="36"/>
      <c r="I2094" s="184"/>
      <c r="J2094" s="352"/>
      <c r="K2094" s="352"/>
      <c r="L2094" s="184"/>
      <c r="M2094" s="184"/>
      <c r="N2094" s="184"/>
      <c r="O2094" s="184"/>
      <c r="P2094" s="184"/>
      <c r="Q2094" s="184"/>
      <c r="R2094" s="184"/>
      <c r="S2094" s="352"/>
      <c r="T2094" s="352"/>
      <c r="U2094" s="184"/>
      <c r="V2094" s="8"/>
      <c r="W2094" s="8"/>
    </row>
    <row r="2095" spans="4:23">
      <c r="D2095" s="74"/>
      <c r="E2095" s="1"/>
      <c r="F2095" s="1"/>
      <c r="G2095" s="183"/>
      <c r="H2095" s="36"/>
      <c r="I2095" s="184"/>
      <c r="J2095" s="352"/>
      <c r="K2095" s="352"/>
      <c r="L2095" s="184"/>
      <c r="M2095" s="184"/>
      <c r="N2095" s="184"/>
      <c r="O2095" s="184"/>
      <c r="P2095" s="184"/>
      <c r="Q2095" s="184"/>
      <c r="R2095" s="184"/>
      <c r="S2095" s="352"/>
      <c r="T2095" s="352"/>
      <c r="U2095" s="184"/>
      <c r="V2095" s="8"/>
      <c r="W2095" s="8"/>
    </row>
    <row r="2096" spans="4:23">
      <c r="D2096" s="74"/>
      <c r="E2096" s="1"/>
      <c r="F2096" s="1"/>
      <c r="G2096" s="183"/>
      <c r="H2096" s="36"/>
      <c r="I2096" s="184"/>
      <c r="J2096" s="352"/>
      <c r="K2096" s="352"/>
      <c r="L2096" s="184"/>
      <c r="M2096" s="184"/>
      <c r="N2096" s="184"/>
      <c r="O2096" s="184"/>
      <c r="P2096" s="184"/>
      <c r="Q2096" s="184"/>
      <c r="R2096" s="184"/>
      <c r="S2096" s="352"/>
      <c r="T2096" s="352"/>
      <c r="U2096" s="184"/>
      <c r="V2096" s="8"/>
      <c r="W2096" s="8"/>
    </row>
    <row r="2097" spans="4:23">
      <c r="D2097" s="74"/>
      <c r="E2097" s="1"/>
      <c r="F2097" s="1"/>
      <c r="G2097" s="183"/>
      <c r="H2097" s="36"/>
      <c r="I2097" s="184"/>
      <c r="J2097" s="352"/>
      <c r="K2097" s="352"/>
      <c r="L2097" s="184"/>
      <c r="M2097" s="184"/>
      <c r="N2097" s="184"/>
      <c r="O2097" s="184"/>
      <c r="P2097" s="184"/>
      <c r="Q2097" s="184"/>
      <c r="R2097" s="184"/>
      <c r="S2097" s="352"/>
      <c r="T2097" s="352"/>
      <c r="U2097" s="184"/>
      <c r="V2097" s="8"/>
      <c r="W2097" s="8"/>
    </row>
    <row r="2098" spans="4:23">
      <c r="D2098" s="74"/>
      <c r="E2098" s="1"/>
      <c r="F2098" s="1"/>
      <c r="G2098" s="183"/>
      <c r="H2098" s="36"/>
      <c r="I2098" s="184"/>
      <c r="J2098" s="352"/>
      <c r="K2098" s="352"/>
      <c r="L2098" s="184"/>
      <c r="M2098" s="184"/>
      <c r="N2098" s="184"/>
      <c r="O2098" s="184"/>
      <c r="P2098" s="184"/>
      <c r="Q2098" s="184"/>
      <c r="R2098" s="184"/>
      <c r="S2098" s="352"/>
      <c r="T2098" s="352"/>
      <c r="U2098" s="184"/>
      <c r="V2098" s="8"/>
      <c r="W2098" s="8"/>
    </row>
    <row r="2099" spans="4:23">
      <c r="D2099" s="74"/>
      <c r="E2099" s="1"/>
      <c r="F2099" s="1"/>
      <c r="G2099" s="183"/>
      <c r="H2099" s="36"/>
      <c r="I2099" s="184"/>
      <c r="J2099" s="352"/>
      <c r="K2099" s="352"/>
      <c r="L2099" s="184"/>
      <c r="M2099" s="184"/>
      <c r="N2099" s="184"/>
      <c r="O2099" s="184"/>
      <c r="P2099" s="184"/>
      <c r="Q2099" s="184"/>
      <c r="R2099" s="184"/>
      <c r="S2099" s="352"/>
      <c r="T2099" s="352"/>
      <c r="U2099" s="184"/>
      <c r="V2099" s="8"/>
      <c r="W2099" s="8"/>
    </row>
    <row r="2100" spans="4:23">
      <c r="D2100" s="74"/>
      <c r="E2100" s="1"/>
      <c r="F2100" s="1"/>
      <c r="G2100" s="183"/>
      <c r="H2100" s="36"/>
      <c r="I2100" s="184"/>
      <c r="J2100" s="352"/>
      <c r="K2100" s="352"/>
      <c r="L2100" s="184"/>
      <c r="M2100" s="184"/>
      <c r="N2100" s="184"/>
      <c r="O2100" s="184"/>
      <c r="P2100" s="184"/>
      <c r="Q2100" s="184"/>
      <c r="R2100" s="184"/>
      <c r="S2100" s="352"/>
      <c r="T2100" s="352"/>
      <c r="U2100" s="184"/>
      <c r="V2100" s="8"/>
      <c r="W2100" s="8"/>
    </row>
    <row r="2101" spans="4:23">
      <c r="D2101" s="74"/>
      <c r="E2101" s="1"/>
      <c r="F2101" s="1"/>
      <c r="G2101" s="183"/>
      <c r="H2101" s="36"/>
      <c r="I2101" s="184"/>
      <c r="J2101" s="352"/>
      <c r="K2101" s="352"/>
      <c r="L2101" s="184"/>
      <c r="M2101" s="184"/>
      <c r="N2101" s="184"/>
      <c r="O2101" s="184"/>
      <c r="P2101" s="184"/>
      <c r="Q2101" s="184"/>
      <c r="R2101" s="184"/>
      <c r="S2101" s="352"/>
      <c r="T2101" s="352"/>
      <c r="U2101" s="184"/>
      <c r="V2101" s="8"/>
      <c r="W2101" s="8"/>
    </row>
    <row r="2102" spans="4:23">
      <c r="D2102" s="74"/>
      <c r="E2102" s="1"/>
      <c r="F2102" s="1"/>
      <c r="G2102" s="183"/>
      <c r="H2102" s="36"/>
      <c r="I2102" s="184"/>
      <c r="J2102" s="352"/>
      <c r="K2102" s="352"/>
      <c r="L2102" s="184"/>
      <c r="M2102" s="184"/>
      <c r="N2102" s="184"/>
      <c r="O2102" s="184"/>
      <c r="P2102" s="184"/>
      <c r="Q2102" s="184"/>
      <c r="R2102" s="184"/>
      <c r="S2102" s="352"/>
      <c r="T2102" s="352"/>
      <c r="U2102" s="184"/>
      <c r="V2102" s="8"/>
      <c r="W2102" s="8"/>
    </row>
    <row r="2103" spans="4:23">
      <c r="D2103" s="74"/>
      <c r="E2103" s="1"/>
      <c r="F2103" s="1"/>
      <c r="G2103" s="183"/>
      <c r="H2103" s="36"/>
      <c r="I2103" s="184"/>
      <c r="J2103" s="352"/>
      <c r="K2103" s="352"/>
      <c r="L2103" s="184"/>
      <c r="M2103" s="184"/>
      <c r="N2103" s="184"/>
      <c r="O2103" s="184"/>
      <c r="P2103" s="184"/>
      <c r="Q2103" s="184"/>
      <c r="R2103" s="184"/>
      <c r="S2103" s="352"/>
      <c r="T2103" s="352"/>
      <c r="U2103" s="184"/>
      <c r="V2103" s="8"/>
      <c r="W2103" s="8"/>
    </row>
    <row r="2104" spans="4:23">
      <c r="D2104" s="74"/>
      <c r="E2104" s="1"/>
      <c r="F2104" s="1"/>
      <c r="G2104" s="183"/>
      <c r="H2104" s="36"/>
      <c r="I2104" s="184"/>
      <c r="J2104" s="352"/>
      <c r="K2104" s="352"/>
      <c r="L2104" s="184"/>
      <c r="M2104" s="184"/>
      <c r="N2104" s="184"/>
      <c r="O2104" s="184"/>
      <c r="P2104" s="184"/>
      <c r="Q2104" s="184"/>
      <c r="R2104" s="184"/>
      <c r="S2104" s="352"/>
      <c r="T2104" s="352"/>
      <c r="U2104" s="184"/>
      <c r="V2104" s="8"/>
      <c r="W2104" s="8"/>
    </row>
    <row r="2105" spans="4:23">
      <c r="D2105" s="74"/>
      <c r="E2105" s="1"/>
      <c r="F2105" s="1"/>
      <c r="G2105" s="183"/>
      <c r="H2105" s="36"/>
      <c r="I2105" s="184"/>
      <c r="J2105" s="352"/>
      <c r="K2105" s="352"/>
      <c r="L2105" s="184"/>
      <c r="M2105" s="184"/>
      <c r="N2105" s="184"/>
      <c r="O2105" s="184"/>
      <c r="P2105" s="184"/>
      <c r="Q2105" s="184"/>
      <c r="R2105" s="184"/>
      <c r="S2105" s="352"/>
      <c r="T2105" s="352"/>
      <c r="U2105" s="184"/>
      <c r="V2105" s="8"/>
      <c r="W2105" s="8"/>
    </row>
    <row r="2106" spans="4:23">
      <c r="D2106" s="74"/>
      <c r="E2106" s="1"/>
      <c r="F2106" s="1"/>
      <c r="G2106" s="183"/>
      <c r="H2106" s="36"/>
      <c r="I2106" s="184"/>
      <c r="J2106" s="352"/>
      <c r="K2106" s="352"/>
      <c r="L2106" s="184"/>
      <c r="M2106" s="184"/>
      <c r="N2106" s="184"/>
      <c r="O2106" s="184"/>
      <c r="P2106" s="184"/>
      <c r="Q2106" s="184"/>
      <c r="R2106" s="184"/>
      <c r="S2106" s="352"/>
      <c r="T2106" s="352"/>
      <c r="U2106" s="184"/>
      <c r="V2106" s="8"/>
      <c r="W2106" s="8"/>
    </row>
    <row r="2107" spans="4:23">
      <c r="D2107" s="74"/>
      <c r="E2107" s="1"/>
      <c r="F2107" s="1"/>
      <c r="G2107" s="183"/>
      <c r="H2107" s="36"/>
      <c r="I2107" s="184"/>
      <c r="J2107" s="352"/>
      <c r="K2107" s="352"/>
      <c r="L2107" s="184"/>
      <c r="M2107" s="184"/>
      <c r="N2107" s="184"/>
      <c r="O2107" s="184"/>
      <c r="P2107" s="184"/>
      <c r="Q2107" s="184"/>
      <c r="R2107" s="184"/>
      <c r="S2107" s="352"/>
      <c r="T2107" s="352"/>
      <c r="U2107" s="184"/>
      <c r="V2107" s="8"/>
      <c r="W2107" s="8"/>
    </row>
    <row r="2108" spans="4:23">
      <c r="D2108" s="74"/>
      <c r="E2108" s="1"/>
      <c r="F2108" s="1"/>
      <c r="G2108" s="183"/>
      <c r="H2108" s="36"/>
      <c r="I2108" s="184"/>
      <c r="J2108" s="352"/>
      <c r="K2108" s="352"/>
      <c r="L2108" s="184"/>
      <c r="M2108" s="184"/>
      <c r="N2108" s="184"/>
      <c r="O2108" s="184"/>
      <c r="P2108" s="184"/>
      <c r="Q2108" s="184"/>
      <c r="R2108" s="184"/>
      <c r="S2108" s="352"/>
      <c r="T2108" s="352"/>
      <c r="U2108" s="184"/>
      <c r="V2108" s="8"/>
      <c r="W2108" s="8"/>
    </row>
    <row r="2109" spans="4:23">
      <c r="D2109" s="74"/>
      <c r="E2109" s="1"/>
      <c r="F2109" s="1"/>
      <c r="G2109" s="183"/>
      <c r="H2109" s="36"/>
      <c r="I2109" s="184"/>
      <c r="J2109" s="352"/>
      <c r="K2109" s="352"/>
      <c r="L2109" s="184"/>
      <c r="M2109" s="184"/>
      <c r="N2109" s="184"/>
      <c r="O2109" s="184"/>
      <c r="P2109" s="184"/>
      <c r="Q2109" s="184"/>
      <c r="R2109" s="184"/>
      <c r="S2109" s="352"/>
      <c r="T2109" s="352"/>
      <c r="U2109" s="184"/>
      <c r="V2109" s="8"/>
      <c r="W2109" s="8"/>
    </row>
    <row r="2110" spans="4:23">
      <c r="D2110" s="74"/>
      <c r="E2110" s="1"/>
      <c r="F2110" s="1"/>
      <c r="G2110" s="183"/>
      <c r="H2110" s="36"/>
      <c r="I2110" s="184"/>
      <c r="J2110" s="352"/>
      <c r="K2110" s="352"/>
      <c r="L2110" s="184"/>
      <c r="M2110" s="184"/>
      <c r="N2110" s="184"/>
      <c r="O2110" s="184"/>
      <c r="P2110" s="184"/>
      <c r="Q2110" s="184"/>
      <c r="R2110" s="184"/>
      <c r="S2110" s="352"/>
      <c r="T2110" s="352"/>
      <c r="U2110" s="184"/>
      <c r="V2110" s="8"/>
      <c r="W2110" s="8"/>
    </row>
    <row r="2111" spans="4:23">
      <c r="D2111" s="74"/>
      <c r="E2111" s="1"/>
      <c r="F2111" s="1"/>
      <c r="G2111" s="183"/>
      <c r="H2111" s="36"/>
      <c r="I2111" s="184"/>
      <c r="J2111" s="352"/>
      <c r="K2111" s="352"/>
      <c r="L2111" s="184"/>
      <c r="M2111" s="184"/>
      <c r="N2111" s="184"/>
      <c r="O2111" s="184"/>
      <c r="P2111" s="184"/>
      <c r="Q2111" s="184"/>
      <c r="R2111" s="184"/>
      <c r="S2111" s="352"/>
      <c r="T2111" s="352"/>
      <c r="U2111" s="184"/>
      <c r="V2111" s="8"/>
      <c r="W2111" s="8"/>
    </row>
    <row r="2112" spans="4:23">
      <c r="D2112" s="74"/>
      <c r="E2112" s="1"/>
      <c r="F2112" s="1"/>
      <c r="G2112" s="183"/>
      <c r="H2112" s="36"/>
      <c r="I2112" s="184"/>
      <c r="J2112" s="352"/>
      <c r="K2112" s="352"/>
      <c r="L2112" s="184"/>
      <c r="M2112" s="184"/>
      <c r="N2112" s="184"/>
      <c r="O2112" s="184"/>
      <c r="P2112" s="184"/>
      <c r="Q2112" s="184"/>
      <c r="R2112" s="184"/>
      <c r="S2112" s="352"/>
      <c r="T2112" s="352"/>
      <c r="U2112" s="184"/>
      <c r="V2112" s="8"/>
      <c r="W2112" s="8"/>
    </row>
    <row r="2113" spans="4:23">
      <c r="D2113" s="74"/>
      <c r="E2113" s="1"/>
      <c r="F2113" s="1"/>
      <c r="G2113" s="183"/>
      <c r="H2113" s="36"/>
      <c r="I2113" s="184"/>
      <c r="J2113" s="352"/>
      <c r="K2113" s="352"/>
      <c r="L2113" s="184"/>
      <c r="M2113" s="184"/>
      <c r="N2113" s="184"/>
      <c r="O2113" s="184"/>
      <c r="P2113" s="184"/>
      <c r="Q2113" s="184"/>
      <c r="R2113" s="184"/>
      <c r="S2113" s="352"/>
      <c r="T2113" s="352"/>
      <c r="U2113" s="184"/>
      <c r="V2113" s="8"/>
      <c r="W2113" s="8"/>
    </row>
    <row r="2114" spans="4:23">
      <c r="D2114" s="74"/>
      <c r="E2114" s="1"/>
      <c r="F2114" s="1"/>
      <c r="G2114" s="183"/>
      <c r="H2114" s="36"/>
      <c r="I2114" s="184"/>
      <c r="J2114" s="352"/>
      <c r="K2114" s="352"/>
      <c r="L2114" s="184"/>
      <c r="M2114" s="184"/>
      <c r="N2114" s="184"/>
      <c r="O2114" s="184"/>
      <c r="P2114" s="184"/>
      <c r="Q2114" s="184"/>
      <c r="R2114" s="184"/>
      <c r="S2114" s="352"/>
      <c r="T2114" s="352"/>
      <c r="U2114" s="184"/>
      <c r="V2114" s="8"/>
      <c r="W2114" s="8"/>
    </row>
    <row r="2115" spans="4:23">
      <c r="D2115" s="74"/>
      <c r="E2115" s="1"/>
      <c r="F2115" s="1"/>
      <c r="G2115" s="183"/>
      <c r="H2115" s="36"/>
      <c r="I2115" s="184"/>
      <c r="J2115" s="352"/>
      <c r="K2115" s="352"/>
      <c r="L2115" s="184"/>
      <c r="M2115" s="184"/>
      <c r="N2115" s="184"/>
      <c r="O2115" s="184"/>
      <c r="P2115" s="184"/>
      <c r="Q2115" s="184"/>
      <c r="R2115" s="184"/>
      <c r="S2115" s="352"/>
      <c r="T2115" s="352"/>
      <c r="U2115" s="184"/>
      <c r="V2115" s="8"/>
      <c r="W2115" s="8"/>
    </row>
    <row r="2116" spans="4:23">
      <c r="D2116" s="74"/>
      <c r="E2116" s="1"/>
      <c r="F2116" s="1"/>
      <c r="G2116" s="183"/>
      <c r="H2116" s="36"/>
      <c r="I2116" s="184"/>
      <c r="J2116" s="352"/>
      <c r="K2116" s="352"/>
      <c r="L2116" s="184"/>
      <c r="M2116" s="184"/>
      <c r="N2116" s="184"/>
      <c r="O2116" s="184"/>
      <c r="P2116" s="184"/>
      <c r="Q2116" s="184"/>
      <c r="R2116" s="184"/>
      <c r="S2116" s="352"/>
      <c r="T2116" s="352"/>
      <c r="U2116" s="184"/>
      <c r="V2116" s="8"/>
      <c r="W2116" s="8"/>
    </row>
    <row r="2117" spans="4:23">
      <c r="D2117" s="74"/>
      <c r="E2117" s="1"/>
      <c r="F2117" s="1"/>
      <c r="G2117" s="183"/>
      <c r="H2117" s="36"/>
      <c r="I2117" s="184"/>
      <c r="J2117" s="352"/>
      <c r="K2117" s="352"/>
      <c r="L2117" s="184"/>
      <c r="M2117" s="184"/>
      <c r="N2117" s="184"/>
      <c r="O2117" s="184"/>
      <c r="P2117" s="184"/>
      <c r="Q2117" s="184"/>
      <c r="R2117" s="184"/>
      <c r="S2117" s="352"/>
      <c r="T2117" s="352"/>
      <c r="U2117" s="184"/>
      <c r="V2117" s="8"/>
      <c r="W2117" s="8"/>
    </row>
    <row r="2118" spans="4:23">
      <c r="D2118" s="74"/>
      <c r="E2118" s="1"/>
      <c r="F2118" s="1"/>
      <c r="G2118" s="183"/>
      <c r="H2118" s="36"/>
      <c r="I2118" s="184"/>
      <c r="J2118" s="352"/>
      <c r="K2118" s="352"/>
      <c r="L2118" s="184"/>
      <c r="M2118" s="184"/>
      <c r="N2118" s="184"/>
      <c r="O2118" s="184"/>
      <c r="P2118" s="184"/>
      <c r="Q2118" s="184"/>
      <c r="R2118" s="184"/>
      <c r="S2118" s="352"/>
      <c r="T2118" s="352"/>
      <c r="U2118" s="184"/>
      <c r="V2118" s="8"/>
      <c r="W2118" s="8"/>
    </row>
    <row r="2119" spans="4:23">
      <c r="D2119" s="74"/>
      <c r="E2119" s="1"/>
      <c r="F2119" s="1"/>
      <c r="G2119" s="183"/>
      <c r="H2119" s="36"/>
      <c r="I2119" s="184"/>
      <c r="J2119" s="352"/>
      <c r="K2119" s="352"/>
      <c r="L2119" s="184"/>
      <c r="M2119" s="184"/>
      <c r="N2119" s="184"/>
      <c r="O2119" s="184"/>
      <c r="P2119" s="184"/>
      <c r="Q2119" s="184"/>
      <c r="R2119" s="184"/>
      <c r="S2119" s="352"/>
      <c r="T2119" s="352"/>
      <c r="U2119" s="184"/>
      <c r="V2119" s="8"/>
      <c r="W2119" s="8"/>
    </row>
    <row r="2120" spans="4:23">
      <c r="D2120" s="74"/>
      <c r="E2120" s="1"/>
      <c r="F2120" s="1"/>
      <c r="G2120" s="183"/>
      <c r="H2120" s="36"/>
      <c r="I2120" s="184"/>
      <c r="J2120" s="352"/>
      <c r="K2120" s="352"/>
      <c r="L2120" s="184"/>
      <c r="M2120" s="184"/>
      <c r="N2120" s="184"/>
      <c r="O2120" s="184"/>
      <c r="P2120" s="184"/>
      <c r="Q2120" s="184"/>
      <c r="R2120" s="184"/>
      <c r="S2120" s="352"/>
      <c r="T2120" s="352"/>
      <c r="U2120" s="184"/>
      <c r="V2120" s="8"/>
      <c r="W2120" s="8"/>
    </row>
    <row r="2121" spans="4:23">
      <c r="D2121" s="74"/>
      <c r="E2121" s="1"/>
      <c r="F2121" s="1"/>
      <c r="G2121" s="183"/>
      <c r="H2121" s="36"/>
      <c r="I2121" s="184"/>
      <c r="J2121" s="352"/>
      <c r="K2121" s="352"/>
      <c r="L2121" s="184"/>
      <c r="M2121" s="184"/>
      <c r="N2121" s="184"/>
      <c r="O2121" s="184"/>
      <c r="P2121" s="184"/>
      <c r="Q2121" s="184"/>
      <c r="R2121" s="184"/>
      <c r="S2121" s="352"/>
      <c r="T2121" s="352"/>
      <c r="U2121" s="184"/>
      <c r="V2121" s="8"/>
      <c r="W2121" s="8"/>
    </row>
    <row r="2122" spans="4:23">
      <c r="D2122" s="74"/>
      <c r="E2122" s="1"/>
      <c r="F2122" s="1"/>
      <c r="G2122" s="183"/>
      <c r="H2122" s="36"/>
      <c r="I2122" s="184"/>
      <c r="J2122" s="352"/>
      <c r="K2122" s="352"/>
      <c r="L2122" s="184"/>
      <c r="M2122" s="184"/>
      <c r="N2122" s="184"/>
      <c r="O2122" s="184"/>
      <c r="P2122" s="184"/>
      <c r="Q2122" s="184"/>
      <c r="R2122" s="184"/>
      <c r="S2122" s="352"/>
      <c r="T2122" s="352"/>
      <c r="U2122" s="184"/>
      <c r="V2122" s="8"/>
      <c r="W2122" s="8"/>
    </row>
    <row r="2123" spans="4:23">
      <c r="D2123" s="74"/>
      <c r="E2123" s="1"/>
      <c r="F2123" s="1"/>
      <c r="G2123" s="183"/>
      <c r="H2123" s="36"/>
      <c r="I2123" s="184"/>
      <c r="J2123" s="352"/>
      <c r="K2123" s="352"/>
      <c r="L2123" s="184"/>
      <c r="M2123" s="184"/>
      <c r="N2123" s="184"/>
      <c r="O2123" s="184"/>
      <c r="P2123" s="184"/>
      <c r="Q2123" s="184"/>
      <c r="R2123" s="184"/>
      <c r="S2123" s="352"/>
      <c r="T2123" s="352"/>
      <c r="U2123" s="184"/>
      <c r="V2123" s="8"/>
      <c r="W2123" s="8"/>
    </row>
    <row r="2124" spans="4:23">
      <c r="D2124" s="74"/>
      <c r="E2124" s="1"/>
      <c r="F2124" s="1"/>
      <c r="G2124" s="183"/>
      <c r="H2124" s="36"/>
      <c r="I2124" s="184"/>
      <c r="J2124" s="352"/>
      <c r="K2124" s="352"/>
      <c r="L2124" s="184"/>
      <c r="M2124" s="184"/>
      <c r="N2124" s="184"/>
      <c r="O2124" s="184"/>
      <c r="P2124" s="184"/>
      <c r="Q2124" s="184"/>
      <c r="R2124" s="184"/>
      <c r="S2124" s="352"/>
      <c r="T2124" s="352"/>
      <c r="U2124" s="184"/>
      <c r="V2124" s="8"/>
      <c r="W2124" s="8"/>
    </row>
    <row r="2125" spans="4:23">
      <c r="D2125" s="74"/>
      <c r="E2125" s="1"/>
      <c r="F2125" s="1"/>
      <c r="G2125" s="183"/>
      <c r="H2125" s="36"/>
      <c r="I2125" s="184"/>
      <c r="J2125" s="352"/>
      <c r="K2125" s="352"/>
      <c r="L2125" s="184"/>
      <c r="M2125" s="184"/>
      <c r="N2125" s="184"/>
      <c r="O2125" s="184"/>
      <c r="P2125" s="184"/>
      <c r="Q2125" s="184"/>
      <c r="R2125" s="184"/>
      <c r="S2125" s="352"/>
      <c r="T2125" s="352"/>
      <c r="U2125" s="184"/>
      <c r="V2125" s="8"/>
      <c r="W2125" s="8"/>
    </row>
    <row r="2126" spans="4:23">
      <c r="D2126" s="74"/>
      <c r="E2126" s="1"/>
      <c r="F2126" s="1"/>
      <c r="G2126" s="183"/>
      <c r="H2126" s="36"/>
      <c r="I2126" s="184"/>
      <c r="J2126" s="352"/>
      <c r="K2126" s="352"/>
      <c r="L2126" s="184"/>
      <c r="M2126" s="184"/>
      <c r="N2126" s="184"/>
      <c r="O2126" s="184"/>
      <c r="P2126" s="184"/>
      <c r="Q2126" s="184"/>
      <c r="R2126" s="184"/>
      <c r="S2126" s="352"/>
      <c r="T2126" s="352"/>
      <c r="U2126" s="184"/>
      <c r="V2126" s="8"/>
      <c r="W2126" s="8"/>
    </row>
    <row r="2127" spans="4:23">
      <c r="D2127" s="74"/>
      <c r="E2127" s="1"/>
      <c r="F2127" s="1"/>
      <c r="G2127" s="183"/>
      <c r="H2127" s="36"/>
      <c r="I2127" s="184"/>
      <c r="J2127" s="352"/>
      <c r="K2127" s="352"/>
      <c r="L2127" s="184"/>
      <c r="M2127" s="184"/>
      <c r="N2127" s="184"/>
      <c r="O2127" s="184"/>
      <c r="P2127" s="184"/>
      <c r="Q2127" s="184"/>
      <c r="R2127" s="184"/>
      <c r="S2127" s="352"/>
      <c r="T2127" s="352"/>
      <c r="U2127" s="184"/>
      <c r="V2127" s="8"/>
      <c r="W2127" s="8"/>
    </row>
    <row r="2128" spans="4:23">
      <c r="D2128" s="74"/>
      <c r="E2128" s="1"/>
      <c r="F2128" s="1"/>
      <c r="G2128" s="183"/>
      <c r="H2128" s="36"/>
      <c r="I2128" s="184"/>
      <c r="J2128" s="352"/>
      <c r="K2128" s="352"/>
      <c r="L2128" s="184"/>
      <c r="M2128" s="184"/>
      <c r="N2128" s="184"/>
      <c r="O2128" s="184"/>
      <c r="P2128" s="184"/>
      <c r="Q2128" s="184"/>
      <c r="R2128" s="184"/>
      <c r="S2128" s="352"/>
      <c r="T2128" s="352"/>
      <c r="U2128" s="184"/>
      <c r="V2128" s="8"/>
      <c r="W2128" s="8"/>
    </row>
    <row r="2129" spans="4:23">
      <c r="D2129" s="74"/>
      <c r="E2129" s="1"/>
      <c r="F2129" s="1"/>
      <c r="G2129" s="183"/>
      <c r="H2129" s="36"/>
      <c r="I2129" s="184"/>
      <c r="J2129" s="352"/>
      <c r="K2129" s="352"/>
      <c r="L2129" s="184"/>
      <c r="M2129" s="184"/>
      <c r="N2129" s="184"/>
      <c r="O2129" s="184"/>
      <c r="P2129" s="184"/>
      <c r="Q2129" s="184"/>
      <c r="R2129" s="184"/>
      <c r="S2129" s="352"/>
      <c r="T2129" s="352"/>
      <c r="U2129" s="184"/>
      <c r="V2129" s="8"/>
      <c r="W2129" s="8"/>
    </row>
    <row r="2130" spans="4:23">
      <c r="D2130" s="74"/>
      <c r="E2130" s="1"/>
      <c r="F2130" s="1"/>
      <c r="G2130" s="183"/>
      <c r="H2130" s="36"/>
      <c r="I2130" s="184"/>
      <c r="J2130" s="352"/>
      <c r="K2130" s="352"/>
      <c r="L2130" s="184"/>
      <c r="M2130" s="184"/>
      <c r="N2130" s="184"/>
      <c r="O2130" s="184"/>
      <c r="P2130" s="184"/>
      <c r="Q2130" s="184"/>
      <c r="R2130" s="184"/>
      <c r="S2130" s="352"/>
      <c r="T2130" s="352"/>
      <c r="U2130" s="184"/>
      <c r="V2130" s="8"/>
      <c r="W2130" s="8"/>
    </row>
    <row r="2131" spans="4:23">
      <c r="D2131" s="74"/>
      <c r="E2131" s="1"/>
      <c r="F2131" s="1"/>
      <c r="G2131" s="183"/>
      <c r="H2131" s="36"/>
      <c r="I2131" s="184"/>
      <c r="J2131" s="352"/>
      <c r="K2131" s="352"/>
      <c r="L2131" s="184"/>
      <c r="M2131" s="184"/>
      <c r="N2131" s="184"/>
      <c r="O2131" s="184"/>
      <c r="P2131" s="184"/>
      <c r="Q2131" s="184"/>
      <c r="R2131" s="184"/>
      <c r="S2131" s="352"/>
      <c r="T2131" s="352"/>
      <c r="U2131" s="184"/>
      <c r="V2131" s="8"/>
      <c r="W2131" s="8"/>
    </row>
    <row r="2132" spans="4:23">
      <c r="D2132" s="74"/>
      <c r="E2132" s="1"/>
      <c r="F2132" s="1"/>
      <c r="G2132" s="183"/>
      <c r="H2132" s="36"/>
      <c r="I2132" s="184"/>
      <c r="J2132" s="352"/>
      <c r="K2132" s="352"/>
      <c r="L2132" s="184"/>
      <c r="M2132" s="184"/>
      <c r="N2132" s="184"/>
      <c r="O2132" s="184"/>
      <c r="P2132" s="184"/>
      <c r="Q2132" s="184"/>
      <c r="R2132" s="184"/>
      <c r="S2132" s="352"/>
      <c r="T2132" s="352"/>
      <c r="U2132" s="184"/>
      <c r="V2132" s="8"/>
      <c r="W2132" s="8"/>
    </row>
    <row r="2133" spans="4:23">
      <c r="D2133" s="74"/>
      <c r="E2133" s="1"/>
      <c r="F2133" s="1"/>
      <c r="G2133" s="183"/>
      <c r="H2133" s="36"/>
      <c r="I2133" s="184"/>
      <c r="J2133" s="352"/>
      <c r="K2133" s="352"/>
      <c r="L2133" s="184"/>
      <c r="M2133" s="184"/>
      <c r="N2133" s="184"/>
      <c r="O2133" s="184"/>
      <c r="P2133" s="184"/>
      <c r="Q2133" s="184"/>
      <c r="R2133" s="184"/>
      <c r="S2133" s="352"/>
      <c r="T2133" s="352"/>
      <c r="U2133" s="184"/>
      <c r="V2133" s="8"/>
      <c r="W2133" s="8"/>
    </row>
    <row r="2134" spans="4:23">
      <c r="D2134" s="74"/>
      <c r="E2134" s="1"/>
      <c r="F2134" s="1"/>
      <c r="G2134" s="183"/>
      <c r="H2134" s="36"/>
      <c r="I2134" s="184"/>
      <c r="J2134" s="352"/>
      <c r="K2134" s="352"/>
      <c r="L2134" s="184"/>
      <c r="M2134" s="184"/>
      <c r="N2134" s="184"/>
      <c r="O2134" s="184"/>
      <c r="P2134" s="184"/>
      <c r="Q2134" s="184"/>
      <c r="R2134" s="184"/>
      <c r="S2134" s="352"/>
      <c r="T2134" s="352"/>
      <c r="U2134" s="184"/>
      <c r="V2134" s="8"/>
      <c r="W2134" s="8"/>
    </row>
    <row r="2135" spans="4:23">
      <c r="D2135" s="74"/>
      <c r="E2135" s="1"/>
      <c r="F2135" s="1"/>
      <c r="G2135" s="183"/>
      <c r="H2135" s="36"/>
      <c r="I2135" s="184"/>
      <c r="J2135" s="352"/>
      <c r="K2135" s="352"/>
      <c r="L2135" s="184"/>
      <c r="M2135" s="184"/>
      <c r="N2135" s="184"/>
      <c r="O2135" s="184"/>
      <c r="P2135" s="184"/>
      <c r="Q2135" s="184"/>
      <c r="R2135" s="184"/>
      <c r="S2135" s="352"/>
      <c r="T2135" s="352"/>
      <c r="U2135" s="184"/>
      <c r="V2135" s="8"/>
      <c r="W2135" s="8"/>
    </row>
    <row r="2136" spans="4:23">
      <c r="D2136" s="74"/>
      <c r="E2136" s="1"/>
      <c r="F2136" s="1"/>
      <c r="G2136" s="183"/>
      <c r="H2136" s="36"/>
      <c r="I2136" s="184"/>
      <c r="J2136" s="352"/>
      <c r="K2136" s="352"/>
      <c r="L2136" s="184"/>
      <c r="M2136" s="184"/>
      <c r="N2136" s="184"/>
      <c r="O2136" s="184"/>
      <c r="P2136" s="184"/>
      <c r="Q2136" s="184"/>
      <c r="R2136" s="184"/>
      <c r="S2136" s="352"/>
      <c r="T2136" s="352"/>
      <c r="U2136" s="184"/>
      <c r="V2136" s="8"/>
      <c r="W2136" s="8"/>
    </row>
    <row r="2137" spans="4:23">
      <c r="D2137" s="74"/>
      <c r="E2137" s="1"/>
      <c r="F2137" s="1"/>
      <c r="G2137" s="183"/>
      <c r="H2137" s="36"/>
      <c r="I2137" s="184"/>
      <c r="J2137" s="352"/>
      <c r="K2137" s="352"/>
      <c r="L2137" s="184"/>
      <c r="M2137" s="184"/>
      <c r="N2137" s="184"/>
      <c r="O2137" s="184"/>
      <c r="P2137" s="184"/>
      <c r="Q2137" s="184"/>
      <c r="R2137" s="184"/>
      <c r="S2137" s="352"/>
      <c r="T2137" s="352"/>
      <c r="U2137" s="184"/>
      <c r="V2137" s="8"/>
      <c r="W2137" s="8"/>
    </row>
    <row r="2138" spans="4:23">
      <c r="D2138" s="74"/>
      <c r="E2138" s="1"/>
      <c r="F2138" s="1"/>
      <c r="G2138" s="183"/>
      <c r="H2138" s="36"/>
      <c r="I2138" s="184"/>
      <c r="J2138" s="352"/>
      <c r="K2138" s="352"/>
      <c r="L2138" s="184"/>
      <c r="M2138" s="184"/>
      <c r="N2138" s="184"/>
      <c r="O2138" s="184"/>
      <c r="P2138" s="184"/>
      <c r="Q2138" s="184"/>
      <c r="R2138" s="184"/>
      <c r="S2138" s="352"/>
      <c r="T2138" s="352"/>
      <c r="U2138" s="184"/>
      <c r="V2138" s="8"/>
      <c r="W2138" s="8"/>
    </row>
    <row r="2139" spans="4:23">
      <c r="D2139" s="74"/>
      <c r="E2139" s="1"/>
      <c r="F2139" s="1"/>
      <c r="G2139" s="183"/>
      <c r="H2139" s="36"/>
      <c r="I2139" s="184"/>
      <c r="J2139" s="352"/>
      <c r="K2139" s="352"/>
      <c r="L2139" s="184"/>
      <c r="M2139" s="184"/>
      <c r="N2139" s="184"/>
      <c r="O2139" s="184"/>
      <c r="P2139" s="184"/>
      <c r="Q2139" s="184"/>
      <c r="R2139" s="184"/>
      <c r="S2139" s="352"/>
      <c r="T2139" s="352"/>
      <c r="U2139" s="184"/>
      <c r="V2139" s="8"/>
      <c r="W2139" s="8"/>
    </row>
    <row r="2140" spans="4:23">
      <c r="D2140" s="74"/>
      <c r="E2140" s="1"/>
      <c r="F2140" s="1"/>
      <c r="G2140" s="183"/>
      <c r="H2140" s="36"/>
      <c r="I2140" s="184"/>
      <c r="J2140" s="352"/>
      <c r="K2140" s="352"/>
      <c r="L2140" s="184"/>
      <c r="M2140" s="184"/>
      <c r="N2140" s="184"/>
      <c r="O2140" s="184"/>
      <c r="P2140" s="184"/>
      <c r="Q2140" s="184"/>
      <c r="R2140" s="184"/>
      <c r="S2140" s="352"/>
      <c r="T2140" s="352"/>
      <c r="U2140" s="184"/>
      <c r="V2140" s="8"/>
      <c r="W2140" s="8"/>
    </row>
    <row r="2141" spans="4:23">
      <c r="D2141" s="74"/>
      <c r="E2141" s="1"/>
      <c r="F2141" s="1"/>
      <c r="G2141" s="183"/>
      <c r="H2141" s="36"/>
      <c r="I2141" s="184"/>
      <c r="J2141" s="352"/>
      <c r="K2141" s="352"/>
      <c r="L2141" s="184"/>
      <c r="M2141" s="184"/>
      <c r="N2141" s="184"/>
      <c r="O2141" s="184"/>
      <c r="P2141" s="184"/>
      <c r="Q2141" s="184"/>
      <c r="R2141" s="184"/>
      <c r="S2141" s="352"/>
      <c r="T2141" s="352"/>
      <c r="U2141" s="184"/>
      <c r="V2141" s="8"/>
      <c r="W2141" s="8"/>
    </row>
    <row r="2142" spans="4:23">
      <c r="D2142" s="74"/>
      <c r="E2142" s="1"/>
      <c r="F2142" s="1"/>
      <c r="G2142" s="183"/>
      <c r="H2142" s="36"/>
      <c r="I2142" s="184"/>
      <c r="J2142" s="352"/>
      <c r="K2142" s="352"/>
      <c r="L2142" s="184"/>
      <c r="M2142" s="184"/>
      <c r="N2142" s="184"/>
      <c r="O2142" s="184"/>
      <c r="P2142" s="184"/>
      <c r="Q2142" s="184"/>
      <c r="R2142" s="184"/>
      <c r="S2142" s="352"/>
      <c r="T2142" s="352"/>
      <c r="U2142" s="184"/>
      <c r="V2142" s="8"/>
      <c r="W2142" s="8"/>
    </row>
    <row r="2143" spans="4:23">
      <c r="D2143" s="74"/>
      <c r="E2143" s="1"/>
      <c r="F2143" s="1"/>
      <c r="G2143" s="183"/>
      <c r="H2143" s="36"/>
      <c r="I2143" s="184"/>
      <c r="J2143" s="352"/>
      <c r="K2143" s="352"/>
      <c r="L2143" s="184"/>
      <c r="M2143" s="184"/>
      <c r="N2143" s="184"/>
      <c r="O2143" s="184"/>
      <c r="P2143" s="184"/>
      <c r="Q2143" s="184"/>
      <c r="R2143" s="184"/>
      <c r="S2143" s="352"/>
      <c r="T2143" s="352"/>
      <c r="U2143" s="184"/>
      <c r="V2143" s="8"/>
      <c r="W2143" s="8"/>
    </row>
    <row r="2144" spans="4:23">
      <c r="D2144" s="74"/>
      <c r="E2144" s="1"/>
      <c r="F2144" s="1"/>
      <c r="G2144" s="183"/>
      <c r="H2144" s="36"/>
      <c r="I2144" s="184"/>
      <c r="J2144" s="352"/>
      <c r="K2144" s="352"/>
      <c r="L2144" s="184"/>
      <c r="M2144" s="184"/>
      <c r="N2144" s="184"/>
      <c r="O2144" s="184"/>
      <c r="P2144" s="184"/>
      <c r="Q2144" s="184"/>
      <c r="R2144" s="184"/>
      <c r="S2144" s="352"/>
      <c r="T2144" s="352"/>
      <c r="U2144" s="184"/>
      <c r="V2144" s="8"/>
      <c r="W2144" s="8"/>
    </row>
    <row r="2145" spans="4:23">
      <c r="D2145" s="74"/>
      <c r="E2145" s="1"/>
      <c r="F2145" s="1"/>
      <c r="G2145" s="183"/>
      <c r="H2145" s="36"/>
      <c r="I2145" s="184"/>
      <c r="J2145" s="352"/>
      <c r="K2145" s="352"/>
      <c r="L2145" s="184"/>
      <c r="M2145" s="184"/>
      <c r="N2145" s="184"/>
      <c r="O2145" s="184"/>
      <c r="P2145" s="184"/>
      <c r="Q2145" s="184"/>
      <c r="R2145" s="184"/>
      <c r="S2145" s="352"/>
      <c r="T2145" s="352"/>
      <c r="U2145" s="184"/>
      <c r="V2145" s="8"/>
      <c r="W2145" s="8"/>
    </row>
    <row r="2146" spans="4:23">
      <c r="D2146" s="74"/>
      <c r="E2146" s="1"/>
      <c r="F2146" s="1"/>
      <c r="G2146" s="183"/>
      <c r="H2146" s="36"/>
      <c r="I2146" s="184"/>
      <c r="J2146" s="352"/>
      <c r="K2146" s="352"/>
      <c r="L2146" s="184"/>
      <c r="M2146" s="184"/>
      <c r="N2146" s="184"/>
      <c r="O2146" s="184"/>
      <c r="P2146" s="184"/>
      <c r="Q2146" s="184"/>
      <c r="R2146" s="184"/>
      <c r="S2146" s="352"/>
      <c r="T2146" s="352"/>
      <c r="U2146" s="184"/>
      <c r="V2146" s="8"/>
      <c r="W2146" s="8"/>
    </row>
    <row r="2147" spans="4:23">
      <c r="D2147" s="74"/>
      <c r="E2147" s="1"/>
      <c r="F2147" s="1"/>
      <c r="G2147" s="183"/>
      <c r="H2147" s="36"/>
      <c r="I2147" s="184"/>
      <c r="J2147" s="352"/>
      <c r="K2147" s="352"/>
      <c r="L2147" s="184"/>
      <c r="M2147" s="184"/>
      <c r="N2147" s="184"/>
      <c r="O2147" s="184"/>
      <c r="P2147" s="184"/>
      <c r="Q2147" s="184"/>
      <c r="R2147" s="184"/>
      <c r="S2147" s="352"/>
      <c r="T2147" s="352"/>
      <c r="U2147" s="184"/>
      <c r="V2147" s="8"/>
      <c r="W2147" s="8"/>
    </row>
    <row r="2148" spans="4:23">
      <c r="D2148" s="74"/>
      <c r="E2148" s="1"/>
      <c r="F2148" s="1"/>
      <c r="G2148" s="183"/>
      <c r="H2148" s="36"/>
      <c r="I2148" s="184"/>
      <c r="J2148" s="352"/>
      <c r="K2148" s="352"/>
      <c r="L2148" s="184"/>
      <c r="M2148" s="184"/>
      <c r="N2148" s="184"/>
      <c r="O2148" s="184"/>
      <c r="P2148" s="184"/>
      <c r="Q2148" s="184"/>
      <c r="R2148" s="184"/>
      <c r="S2148" s="352"/>
      <c r="T2148" s="352"/>
      <c r="U2148" s="184"/>
      <c r="V2148" s="8"/>
      <c r="W2148" s="8"/>
    </row>
    <row r="2149" spans="4:23">
      <c r="D2149" s="74"/>
      <c r="E2149" s="1"/>
      <c r="F2149" s="1"/>
      <c r="G2149" s="183"/>
      <c r="H2149" s="36"/>
      <c r="I2149" s="184"/>
      <c r="J2149" s="352"/>
      <c r="K2149" s="352"/>
      <c r="L2149" s="184"/>
      <c r="M2149" s="184"/>
      <c r="N2149" s="184"/>
      <c r="O2149" s="184"/>
      <c r="P2149" s="184"/>
      <c r="Q2149" s="184"/>
      <c r="R2149" s="184"/>
      <c r="S2149" s="352"/>
      <c r="T2149" s="352"/>
      <c r="U2149" s="184"/>
      <c r="V2149" s="8"/>
      <c r="W2149" s="8"/>
    </row>
    <row r="2150" spans="4:23">
      <c r="D2150" s="74"/>
      <c r="E2150" s="1"/>
      <c r="F2150" s="1"/>
      <c r="G2150" s="183"/>
      <c r="H2150" s="36"/>
      <c r="I2150" s="184"/>
      <c r="J2150" s="352"/>
      <c r="K2150" s="352"/>
      <c r="L2150" s="184"/>
      <c r="M2150" s="184"/>
      <c r="N2150" s="184"/>
      <c r="O2150" s="184"/>
      <c r="P2150" s="184"/>
      <c r="Q2150" s="184"/>
      <c r="R2150" s="184"/>
      <c r="S2150" s="352"/>
      <c r="T2150" s="352"/>
      <c r="U2150" s="184"/>
      <c r="V2150" s="8"/>
      <c r="W2150" s="8"/>
    </row>
    <row r="2151" spans="4:23">
      <c r="D2151" s="74"/>
      <c r="E2151" s="1"/>
      <c r="F2151" s="1"/>
      <c r="G2151" s="183"/>
      <c r="H2151" s="36"/>
      <c r="I2151" s="184"/>
      <c r="J2151" s="352"/>
      <c r="K2151" s="352"/>
      <c r="L2151" s="184"/>
      <c r="M2151" s="184"/>
      <c r="N2151" s="184"/>
      <c r="O2151" s="184"/>
      <c r="P2151" s="184"/>
      <c r="Q2151" s="184"/>
      <c r="R2151" s="184"/>
      <c r="S2151" s="352"/>
      <c r="T2151" s="352"/>
      <c r="U2151" s="184"/>
      <c r="V2151" s="8"/>
      <c r="W2151" s="8"/>
    </row>
    <row r="2152" spans="4:23">
      <c r="D2152" s="74"/>
      <c r="E2152" s="1"/>
      <c r="F2152" s="1"/>
      <c r="G2152" s="183"/>
      <c r="H2152" s="36"/>
      <c r="I2152" s="184"/>
      <c r="J2152" s="352"/>
      <c r="K2152" s="352"/>
      <c r="L2152" s="184"/>
      <c r="M2152" s="184"/>
      <c r="N2152" s="184"/>
      <c r="O2152" s="184"/>
      <c r="P2152" s="184"/>
      <c r="Q2152" s="184"/>
      <c r="R2152" s="184"/>
      <c r="S2152" s="352"/>
      <c r="T2152" s="352"/>
      <c r="U2152" s="184"/>
      <c r="V2152" s="8"/>
      <c r="W2152" s="8"/>
    </row>
    <row r="2153" spans="4:23">
      <c r="D2153" s="74"/>
      <c r="E2153" s="1"/>
      <c r="F2153" s="1"/>
      <c r="G2153" s="183"/>
      <c r="H2153" s="36"/>
      <c r="I2153" s="184"/>
      <c r="J2153" s="352"/>
      <c r="K2153" s="352"/>
      <c r="L2153" s="184"/>
      <c r="M2153" s="184"/>
      <c r="N2153" s="184"/>
      <c r="O2153" s="184"/>
      <c r="P2153" s="184"/>
      <c r="Q2153" s="184"/>
      <c r="R2153" s="184"/>
      <c r="S2153" s="352"/>
      <c r="T2153" s="352"/>
      <c r="U2153" s="184"/>
      <c r="V2153" s="8"/>
      <c r="W2153" s="8"/>
    </row>
    <row r="2154" spans="4:23">
      <c r="D2154" s="74"/>
      <c r="E2154" s="1"/>
      <c r="F2154" s="1"/>
      <c r="G2154" s="183"/>
      <c r="H2154" s="36"/>
      <c r="I2154" s="184"/>
      <c r="J2154" s="352"/>
      <c r="K2154" s="352"/>
      <c r="L2154" s="184"/>
      <c r="M2154" s="184"/>
      <c r="N2154" s="184"/>
      <c r="O2154" s="184"/>
      <c r="P2154" s="184"/>
      <c r="Q2154" s="184"/>
      <c r="R2154" s="184"/>
      <c r="S2154" s="352"/>
      <c r="T2154" s="352"/>
      <c r="U2154" s="184"/>
      <c r="V2154" s="8"/>
      <c r="W2154" s="8"/>
    </row>
    <row r="2155" spans="4:23">
      <c r="D2155" s="74"/>
      <c r="E2155" s="1"/>
      <c r="F2155" s="1"/>
      <c r="G2155" s="183"/>
      <c r="H2155" s="36"/>
      <c r="I2155" s="184"/>
      <c r="J2155" s="352"/>
      <c r="K2155" s="352"/>
      <c r="L2155" s="184"/>
      <c r="M2155" s="184"/>
      <c r="N2155" s="184"/>
      <c r="O2155" s="184"/>
      <c r="P2155" s="184"/>
      <c r="Q2155" s="184"/>
      <c r="R2155" s="184"/>
      <c r="S2155" s="352"/>
      <c r="T2155" s="352"/>
      <c r="U2155" s="184"/>
      <c r="V2155" s="8"/>
      <c r="W2155" s="8"/>
    </row>
    <row r="2156" spans="4:23">
      <c r="D2156" s="74"/>
      <c r="E2156" s="1"/>
      <c r="F2156" s="1"/>
      <c r="G2156" s="183"/>
      <c r="H2156" s="36"/>
      <c r="I2156" s="184"/>
      <c r="J2156" s="352"/>
      <c r="K2156" s="352"/>
      <c r="L2156" s="184"/>
      <c r="M2156" s="184"/>
      <c r="N2156" s="184"/>
      <c r="O2156" s="184"/>
      <c r="P2156" s="184"/>
      <c r="Q2156" s="184"/>
      <c r="R2156" s="184"/>
      <c r="S2156" s="352"/>
      <c r="T2156" s="352"/>
      <c r="U2156" s="184"/>
      <c r="V2156" s="8"/>
      <c r="W2156" s="8"/>
    </row>
    <row r="2157" spans="4:23">
      <c r="D2157" s="74"/>
      <c r="E2157" s="1"/>
      <c r="F2157" s="1"/>
      <c r="G2157" s="183"/>
      <c r="H2157" s="36"/>
      <c r="I2157" s="184"/>
      <c r="J2157" s="352"/>
      <c r="K2157" s="352"/>
      <c r="L2157" s="184"/>
      <c r="M2157" s="184"/>
      <c r="N2157" s="184"/>
      <c r="O2157" s="184"/>
      <c r="P2157" s="184"/>
      <c r="Q2157" s="184"/>
      <c r="R2157" s="184"/>
      <c r="S2157" s="352"/>
      <c r="T2157" s="352"/>
      <c r="U2157" s="184"/>
      <c r="V2157" s="8"/>
      <c r="W2157" s="8"/>
    </row>
    <row r="2158" spans="4:23">
      <c r="D2158" s="74"/>
      <c r="E2158" s="1"/>
      <c r="F2158" s="1"/>
      <c r="G2158" s="183"/>
      <c r="H2158" s="36"/>
      <c r="I2158" s="184"/>
      <c r="J2158" s="352"/>
      <c r="K2158" s="352"/>
      <c r="L2158" s="184"/>
      <c r="M2158" s="184"/>
      <c r="N2158" s="184"/>
      <c r="O2158" s="184"/>
      <c r="P2158" s="184"/>
      <c r="Q2158" s="184"/>
      <c r="R2158" s="184"/>
      <c r="S2158" s="352"/>
      <c r="T2158" s="352"/>
      <c r="U2158" s="184"/>
      <c r="V2158" s="8"/>
      <c r="W2158" s="8"/>
    </row>
    <row r="2159" spans="4:23">
      <c r="D2159" s="74"/>
      <c r="E2159" s="1"/>
      <c r="F2159" s="1"/>
      <c r="G2159" s="183"/>
      <c r="H2159" s="36"/>
      <c r="I2159" s="184"/>
      <c r="J2159" s="352"/>
      <c r="K2159" s="352"/>
      <c r="L2159" s="184"/>
      <c r="M2159" s="184"/>
      <c r="N2159" s="184"/>
      <c r="O2159" s="184"/>
      <c r="P2159" s="184"/>
      <c r="Q2159" s="184"/>
      <c r="R2159" s="184"/>
      <c r="S2159" s="352"/>
      <c r="T2159" s="352"/>
      <c r="U2159" s="184"/>
      <c r="V2159" s="8"/>
      <c r="W2159" s="8"/>
    </row>
    <row r="2160" spans="4:23">
      <c r="D2160" s="74"/>
      <c r="E2160" s="1"/>
      <c r="F2160" s="1"/>
      <c r="G2160" s="183"/>
      <c r="H2160" s="36"/>
      <c r="I2160" s="184"/>
      <c r="J2160" s="352"/>
      <c r="K2160" s="352"/>
      <c r="L2160" s="184"/>
      <c r="M2160" s="184"/>
      <c r="N2160" s="184"/>
      <c r="O2160" s="184"/>
      <c r="P2160" s="184"/>
      <c r="Q2160" s="184"/>
      <c r="R2160" s="184"/>
      <c r="S2160" s="352"/>
      <c r="T2160" s="352"/>
      <c r="U2160" s="184"/>
      <c r="V2160" s="8"/>
      <c r="W2160" s="8"/>
    </row>
    <row r="2161" spans="4:23">
      <c r="D2161" s="74"/>
      <c r="E2161" s="1"/>
      <c r="F2161" s="1"/>
      <c r="G2161" s="183"/>
      <c r="H2161" s="36"/>
      <c r="I2161" s="184"/>
      <c r="J2161" s="352"/>
      <c r="K2161" s="352"/>
      <c r="L2161" s="184"/>
      <c r="M2161" s="184"/>
      <c r="N2161" s="184"/>
      <c r="O2161" s="184"/>
      <c r="P2161" s="184"/>
      <c r="Q2161" s="184"/>
      <c r="R2161" s="184"/>
      <c r="S2161" s="352"/>
      <c r="T2161" s="352"/>
      <c r="U2161" s="184"/>
      <c r="V2161" s="8"/>
      <c r="W2161" s="8"/>
    </row>
    <row r="2162" spans="4:23">
      <c r="D2162" s="74"/>
      <c r="E2162" s="1"/>
      <c r="F2162" s="1"/>
      <c r="G2162" s="183"/>
      <c r="H2162" s="36"/>
      <c r="I2162" s="184"/>
      <c r="J2162" s="352"/>
      <c r="K2162" s="352"/>
      <c r="L2162" s="184"/>
      <c r="M2162" s="184"/>
      <c r="N2162" s="184"/>
      <c r="O2162" s="184"/>
      <c r="P2162" s="184"/>
      <c r="Q2162" s="184"/>
      <c r="R2162" s="184"/>
      <c r="S2162" s="352"/>
      <c r="T2162" s="352"/>
      <c r="U2162" s="184"/>
      <c r="V2162" s="8"/>
      <c r="W2162" s="8"/>
    </row>
    <row r="2163" spans="4:23">
      <c r="D2163" s="74"/>
      <c r="E2163" s="1"/>
      <c r="F2163" s="1"/>
      <c r="G2163" s="183"/>
      <c r="H2163" s="36"/>
      <c r="I2163" s="184"/>
      <c r="J2163" s="352"/>
      <c r="K2163" s="352"/>
      <c r="L2163" s="184"/>
      <c r="M2163" s="184"/>
      <c r="N2163" s="184"/>
      <c r="O2163" s="184"/>
      <c r="P2163" s="184"/>
      <c r="Q2163" s="184"/>
      <c r="R2163" s="184"/>
      <c r="S2163" s="352"/>
      <c r="T2163" s="352"/>
      <c r="U2163" s="184"/>
      <c r="V2163" s="8"/>
      <c r="W2163" s="8"/>
    </row>
    <row r="2164" spans="4:23">
      <c r="D2164" s="74"/>
      <c r="E2164" s="1"/>
      <c r="F2164" s="1"/>
      <c r="G2164" s="183"/>
      <c r="H2164" s="36"/>
      <c r="I2164" s="184"/>
      <c r="J2164" s="352"/>
      <c r="K2164" s="352"/>
      <c r="L2164" s="184"/>
      <c r="M2164" s="184"/>
      <c r="N2164" s="184"/>
      <c r="O2164" s="184"/>
      <c r="P2164" s="184"/>
      <c r="Q2164" s="184"/>
      <c r="R2164" s="184"/>
      <c r="S2164" s="352"/>
      <c r="T2164" s="352"/>
      <c r="U2164" s="184"/>
      <c r="V2164" s="8"/>
      <c r="W2164" s="8"/>
    </row>
    <row r="2165" spans="4:23">
      <c r="D2165" s="74"/>
      <c r="E2165" s="1"/>
      <c r="F2165" s="1"/>
      <c r="G2165" s="183"/>
      <c r="H2165" s="36"/>
      <c r="I2165" s="184"/>
      <c r="J2165" s="352"/>
      <c r="K2165" s="352"/>
      <c r="L2165" s="184"/>
      <c r="M2165" s="184"/>
      <c r="N2165" s="184"/>
      <c r="O2165" s="184"/>
      <c r="P2165" s="184"/>
      <c r="Q2165" s="184"/>
      <c r="R2165" s="184"/>
      <c r="S2165" s="352"/>
      <c r="T2165" s="352"/>
      <c r="U2165" s="184"/>
      <c r="V2165" s="8"/>
      <c r="W2165" s="8"/>
    </row>
    <row r="2166" spans="4:23">
      <c r="D2166" s="74"/>
      <c r="E2166" s="1"/>
      <c r="F2166" s="1"/>
      <c r="G2166" s="183"/>
      <c r="H2166" s="36"/>
      <c r="I2166" s="184"/>
      <c r="J2166" s="352"/>
      <c r="K2166" s="352"/>
      <c r="L2166" s="184"/>
      <c r="M2166" s="184"/>
      <c r="N2166" s="184"/>
      <c r="O2166" s="184"/>
      <c r="P2166" s="184"/>
      <c r="Q2166" s="184"/>
      <c r="R2166" s="184"/>
      <c r="S2166" s="352"/>
      <c r="T2166" s="352"/>
      <c r="U2166" s="184"/>
      <c r="V2166" s="8"/>
      <c r="W2166" s="8"/>
    </row>
    <row r="2167" spans="4:23">
      <c r="D2167" s="74"/>
      <c r="E2167" s="1"/>
      <c r="F2167" s="1"/>
      <c r="G2167" s="183"/>
      <c r="H2167" s="36"/>
      <c r="I2167" s="184"/>
      <c r="J2167" s="352"/>
      <c r="K2167" s="352"/>
      <c r="L2167" s="184"/>
      <c r="M2167" s="184"/>
      <c r="N2167" s="184"/>
      <c r="O2167" s="184"/>
      <c r="P2167" s="184"/>
      <c r="Q2167" s="184"/>
      <c r="R2167" s="184"/>
      <c r="S2167" s="352"/>
      <c r="T2167" s="352"/>
      <c r="U2167" s="184"/>
      <c r="V2167" s="8"/>
      <c r="W2167" s="8"/>
    </row>
    <row r="2168" spans="4:23">
      <c r="D2168" s="74"/>
      <c r="E2168" s="1"/>
      <c r="F2168" s="1"/>
      <c r="G2168" s="183"/>
      <c r="H2168" s="36"/>
      <c r="I2168" s="184"/>
      <c r="J2168" s="352"/>
      <c r="K2168" s="352"/>
      <c r="L2168" s="184"/>
      <c r="M2168" s="184"/>
      <c r="N2168" s="184"/>
      <c r="O2168" s="184"/>
      <c r="P2168" s="184"/>
      <c r="Q2168" s="184"/>
      <c r="R2168" s="184"/>
      <c r="S2168" s="352"/>
      <c r="T2168" s="352"/>
      <c r="U2168" s="184"/>
      <c r="V2168" s="8"/>
      <c r="W2168" s="8"/>
    </row>
    <row r="2169" spans="4:23">
      <c r="D2169" s="74"/>
      <c r="E2169" s="1"/>
      <c r="F2169" s="1"/>
      <c r="G2169" s="183"/>
      <c r="H2169" s="36"/>
      <c r="I2169" s="184"/>
      <c r="J2169" s="352"/>
      <c r="K2169" s="352"/>
      <c r="L2169" s="184"/>
      <c r="M2169" s="184"/>
      <c r="N2169" s="184"/>
      <c r="O2169" s="184"/>
      <c r="P2169" s="184"/>
      <c r="Q2169" s="184"/>
      <c r="R2169" s="184"/>
      <c r="S2169" s="352"/>
      <c r="T2169" s="352"/>
      <c r="U2169" s="184"/>
      <c r="V2169" s="8"/>
      <c r="W2169" s="8"/>
    </row>
    <row r="2170" spans="4:23">
      <c r="D2170" s="74"/>
      <c r="E2170" s="1"/>
      <c r="F2170" s="1"/>
      <c r="G2170" s="183"/>
      <c r="H2170" s="36"/>
      <c r="I2170" s="184"/>
      <c r="J2170" s="352"/>
      <c r="K2170" s="352"/>
      <c r="L2170" s="184"/>
      <c r="M2170" s="184"/>
      <c r="N2170" s="184"/>
      <c r="O2170" s="184"/>
      <c r="P2170" s="184"/>
      <c r="Q2170" s="184"/>
      <c r="R2170" s="184"/>
      <c r="S2170" s="352"/>
      <c r="T2170" s="352"/>
      <c r="U2170" s="184"/>
      <c r="V2170" s="8"/>
      <c r="W2170" s="8"/>
    </row>
    <row r="2171" spans="4:23">
      <c r="D2171" s="74"/>
      <c r="E2171" s="1"/>
      <c r="F2171" s="1"/>
      <c r="G2171" s="183"/>
      <c r="H2171" s="36"/>
      <c r="I2171" s="184"/>
      <c r="J2171" s="352"/>
      <c r="K2171" s="352"/>
      <c r="L2171" s="184"/>
      <c r="M2171" s="184"/>
      <c r="N2171" s="184"/>
      <c r="O2171" s="184"/>
      <c r="P2171" s="184"/>
      <c r="Q2171" s="184"/>
      <c r="R2171" s="184"/>
      <c r="S2171" s="352"/>
      <c r="T2171" s="352"/>
      <c r="U2171" s="184"/>
      <c r="V2171" s="8"/>
      <c r="W2171" s="8"/>
    </row>
    <row r="2172" spans="4:23">
      <c r="D2172" s="74"/>
      <c r="E2172" s="1"/>
      <c r="F2172" s="1"/>
      <c r="G2172" s="183"/>
      <c r="H2172" s="36"/>
      <c r="I2172" s="184"/>
      <c r="J2172" s="352"/>
      <c r="K2172" s="352"/>
      <c r="L2172" s="184"/>
      <c r="M2172" s="184"/>
      <c r="N2172" s="184"/>
      <c r="O2172" s="184"/>
      <c r="P2172" s="184"/>
      <c r="Q2172" s="184"/>
      <c r="R2172" s="184"/>
      <c r="S2172" s="352"/>
      <c r="T2172" s="352"/>
      <c r="U2172" s="184"/>
      <c r="V2172" s="8"/>
      <c r="W2172" s="8"/>
    </row>
    <row r="2173" spans="4:23">
      <c r="D2173" s="74"/>
      <c r="E2173" s="1"/>
      <c r="F2173" s="1"/>
      <c r="G2173" s="183"/>
      <c r="H2173" s="36"/>
      <c r="I2173" s="184"/>
      <c r="J2173" s="352"/>
      <c r="K2173" s="352"/>
      <c r="L2173" s="184"/>
      <c r="M2173" s="184"/>
      <c r="N2173" s="184"/>
      <c r="O2173" s="184"/>
      <c r="P2173" s="184"/>
      <c r="Q2173" s="184"/>
      <c r="R2173" s="184"/>
      <c r="S2173" s="352"/>
      <c r="T2173" s="352"/>
      <c r="U2173" s="184"/>
      <c r="V2173" s="8"/>
      <c r="W2173" s="8"/>
    </row>
    <row r="2174" spans="4:23">
      <c r="D2174" s="74"/>
      <c r="E2174" s="1"/>
      <c r="F2174" s="1"/>
      <c r="G2174" s="183"/>
      <c r="H2174" s="36"/>
      <c r="I2174" s="184"/>
      <c r="J2174" s="352"/>
      <c r="K2174" s="352"/>
      <c r="L2174" s="184"/>
      <c r="M2174" s="184"/>
      <c r="N2174" s="184"/>
      <c r="O2174" s="184"/>
      <c r="P2174" s="184"/>
      <c r="Q2174" s="184"/>
      <c r="R2174" s="184"/>
      <c r="S2174" s="352"/>
      <c r="T2174" s="352"/>
      <c r="U2174" s="184"/>
      <c r="V2174" s="8"/>
      <c r="W2174" s="8"/>
    </row>
    <row r="2175" spans="4:23">
      <c r="D2175" s="74"/>
      <c r="E2175" s="1"/>
      <c r="F2175" s="1"/>
      <c r="G2175" s="183"/>
      <c r="H2175" s="36"/>
      <c r="I2175" s="184"/>
      <c r="J2175" s="352"/>
      <c r="K2175" s="352"/>
      <c r="L2175" s="184"/>
      <c r="M2175" s="184"/>
      <c r="N2175" s="184"/>
      <c r="O2175" s="184"/>
      <c r="P2175" s="184"/>
      <c r="Q2175" s="184"/>
      <c r="R2175" s="184"/>
      <c r="S2175" s="352"/>
      <c r="T2175" s="352"/>
      <c r="U2175" s="184"/>
      <c r="V2175" s="8"/>
      <c r="W2175" s="8"/>
    </row>
    <row r="2176" spans="4:23">
      <c r="D2176" s="74"/>
      <c r="E2176" s="1"/>
      <c r="F2176" s="1"/>
      <c r="G2176" s="183"/>
      <c r="H2176" s="36"/>
      <c r="I2176" s="184"/>
      <c r="J2176" s="352"/>
      <c r="K2176" s="352"/>
      <c r="L2176" s="184"/>
      <c r="M2176" s="184"/>
      <c r="N2176" s="184"/>
      <c r="O2176" s="184"/>
      <c r="P2176" s="184"/>
      <c r="Q2176" s="184"/>
      <c r="R2176" s="184"/>
      <c r="S2176" s="352"/>
      <c r="T2176" s="352"/>
      <c r="U2176" s="184"/>
      <c r="V2176" s="8"/>
      <c r="W2176" s="8"/>
    </row>
    <row r="2177" spans="4:23">
      <c r="D2177" s="74"/>
      <c r="E2177" s="1"/>
      <c r="F2177" s="1"/>
      <c r="G2177" s="183"/>
      <c r="H2177" s="36"/>
      <c r="I2177" s="184"/>
      <c r="J2177" s="352"/>
      <c r="K2177" s="352"/>
      <c r="L2177" s="184"/>
      <c r="M2177" s="184"/>
      <c r="N2177" s="184"/>
      <c r="O2177" s="184"/>
      <c r="P2177" s="184"/>
      <c r="Q2177" s="184"/>
      <c r="R2177" s="184"/>
      <c r="S2177" s="352"/>
      <c r="T2177" s="352"/>
      <c r="U2177" s="184"/>
      <c r="V2177" s="8"/>
      <c r="W2177" s="8"/>
    </row>
    <row r="2178" spans="4:23">
      <c r="D2178" s="74"/>
      <c r="E2178" s="1"/>
      <c r="F2178" s="1"/>
      <c r="G2178" s="183"/>
      <c r="H2178" s="36"/>
      <c r="I2178" s="184"/>
      <c r="J2178" s="352"/>
      <c r="K2178" s="352"/>
      <c r="L2178" s="184"/>
      <c r="M2178" s="184"/>
      <c r="N2178" s="184"/>
      <c r="O2178" s="184"/>
      <c r="P2178" s="184"/>
      <c r="Q2178" s="184"/>
      <c r="R2178" s="184"/>
      <c r="S2178" s="352"/>
      <c r="T2178" s="352"/>
      <c r="U2178" s="184"/>
      <c r="V2178" s="8"/>
      <c r="W2178" s="8"/>
    </row>
    <row r="2179" spans="4:23">
      <c r="D2179" s="74"/>
      <c r="E2179" s="1"/>
      <c r="F2179" s="1"/>
      <c r="G2179" s="183"/>
      <c r="H2179" s="36"/>
      <c r="I2179" s="184"/>
      <c r="J2179" s="352"/>
      <c r="K2179" s="352"/>
      <c r="L2179" s="184"/>
      <c r="M2179" s="184"/>
      <c r="N2179" s="184"/>
      <c r="O2179" s="184"/>
      <c r="P2179" s="184"/>
      <c r="Q2179" s="184"/>
      <c r="R2179" s="184"/>
      <c r="S2179" s="352"/>
      <c r="T2179" s="352"/>
      <c r="U2179" s="184"/>
      <c r="V2179" s="8"/>
      <c r="W2179" s="8"/>
    </row>
    <row r="2180" spans="4:23">
      <c r="D2180" s="74"/>
      <c r="E2180" s="1"/>
      <c r="F2180" s="1"/>
      <c r="G2180" s="183"/>
      <c r="H2180" s="36"/>
      <c r="I2180" s="184"/>
      <c r="J2180" s="352"/>
      <c r="K2180" s="352"/>
      <c r="L2180" s="184"/>
      <c r="M2180" s="184"/>
      <c r="N2180" s="184"/>
      <c r="O2180" s="184"/>
      <c r="P2180" s="184"/>
      <c r="Q2180" s="184"/>
      <c r="R2180" s="184"/>
      <c r="S2180" s="352"/>
      <c r="T2180" s="352"/>
      <c r="U2180" s="184"/>
      <c r="V2180" s="8"/>
      <c r="W2180" s="8"/>
    </row>
    <row r="2181" spans="4:23">
      <c r="D2181" s="74"/>
      <c r="E2181" s="1"/>
      <c r="F2181" s="1"/>
      <c r="G2181" s="183"/>
      <c r="H2181" s="36"/>
      <c r="I2181" s="184"/>
      <c r="J2181" s="352"/>
      <c r="K2181" s="352"/>
      <c r="L2181" s="184"/>
      <c r="M2181" s="184"/>
      <c r="N2181" s="184"/>
      <c r="O2181" s="184"/>
      <c r="P2181" s="184"/>
      <c r="Q2181" s="184"/>
      <c r="R2181" s="184"/>
      <c r="S2181" s="352"/>
      <c r="T2181" s="352"/>
      <c r="U2181" s="184"/>
      <c r="V2181" s="8"/>
      <c r="W2181" s="8"/>
    </row>
    <row r="2182" spans="4:23">
      <c r="D2182" s="74"/>
      <c r="E2182" s="1"/>
      <c r="F2182" s="1"/>
      <c r="G2182" s="183"/>
      <c r="H2182" s="36"/>
      <c r="I2182" s="184"/>
      <c r="J2182" s="352"/>
      <c r="K2182" s="352"/>
      <c r="L2182" s="184"/>
      <c r="M2182" s="184"/>
      <c r="N2182" s="184"/>
      <c r="O2182" s="184"/>
      <c r="P2182" s="184"/>
      <c r="Q2182" s="184"/>
      <c r="R2182" s="184"/>
      <c r="S2182" s="352"/>
      <c r="T2182" s="352"/>
      <c r="U2182" s="184"/>
      <c r="V2182" s="8"/>
      <c r="W2182" s="8"/>
    </row>
    <row r="2183" spans="4:23">
      <c r="D2183" s="74"/>
      <c r="E2183" s="1"/>
      <c r="F2183" s="1"/>
      <c r="G2183" s="183"/>
      <c r="H2183" s="36"/>
      <c r="I2183" s="184"/>
      <c r="J2183" s="352"/>
      <c r="K2183" s="352"/>
      <c r="L2183" s="184"/>
      <c r="M2183" s="184"/>
      <c r="N2183" s="184"/>
      <c r="O2183" s="184"/>
      <c r="P2183" s="184"/>
      <c r="Q2183" s="184"/>
      <c r="R2183" s="184"/>
      <c r="S2183" s="352"/>
      <c r="T2183" s="352"/>
      <c r="U2183" s="184"/>
      <c r="V2183" s="8"/>
      <c r="W2183" s="8"/>
    </row>
    <row r="2184" spans="4:23">
      <c r="D2184" s="74"/>
      <c r="E2184" s="1"/>
      <c r="F2184" s="1"/>
      <c r="G2184" s="183"/>
      <c r="H2184" s="36"/>
      <c r="I2184" s="184"/>
      <c r="J2184" s="352"/>
      <c r="K2184" s="352"/>
      <c r="L2184" s="184"/>
      <c r="M2184" s="184"/>
      <c r="N2184" s="184"/>
      <c r="O2184" s="184"/>
      <c r="P2184" s="184"/>
      <c r="Q2184" s="184"/>
      <c r="R2184" s="184"/>
      <c r="S2184" s="352"/>
      <c r="T2184" s="352"/>
      <c r="U2184" s="184"/>
      <c r="V2184" s="8"/>
      <c r="W2184" s="8"/>
    </row>
    <row r="2185" spans="4:23">
      <c r="D2185" s="74"/>
      <c r="E2185" s="1"/>
      <c r="F2185" s="1"/>
      <c r="G2185" s="183"/>
      <c r="H2185" s="36"/>
      <c r="I2185" s="184"/>
      <c r="J2185" s="352"/>
      <c r="K2185" s="352"/>
      <c r="L2185" s="184"/>
      <c r="M2185" s="184"/>
      <c r="N2185" s="184"/>
      <c r="O2185" s="184"/>
      <c r="P2185" s="184"/>
      <c r="Q2185" s="184"/>
      <c r="R2185" s="184"/>
      <c r="S2185" s="352"/>
      <c r="T2185" s="352"/>
      <c r="U2185" s="184"/>
      <c r="V2185" s="8"/>
      <c r="W2185" s="8"/>
    </row>
    <row r="2186" spans="4:23">
      <c r="D2186" s="74"/>
      <c r="E2186" s="1"/>
      <c r="F2186" s="1"/>
      <c r="G2186" s="183"/>
      <c r="H2186" s="36"/>
      <c r="I2186" s="184"/>
      <c r="J2186" s="352"/>
      <c r="K2186" s="352"/>
      <c r="L2186" s="184"/>
      <c r="M2186" s="184"/>
      <c r="N2186" s="184"/>
      <c r="O2186" s="184"/>
      <c r="P2186" s="184"/>
      <c r="Q2186" s="184"/>
      <c r="R2186" s="184"/>
      <c r="S2186" s="352"/>
      <c r="T2186" s="352"/>
      <c r="U2186" s="184"/>
      <c r="V2186" s="8"/>
      <c r="W2186" s="8"/>
    </row>
    <row r="2187" spans="4:23">
      <c r="D2187" s="74"/>
      <c r="E2187" s="1"/>
      <c r="F2187" s="1"/>
      <c r="G2187" s="183"/>
      <c r="H2187" s="36"/>
      <c r="I2187" s="184"/>
      <c r="J2187" s="352"/>
      <c r="K2187" s="352"/>
      <c r="L2187" s="184"/>
      <c r="M2187" s="184"/>
      <c r="N2187" s="184"/>
      <c r="O2187" s="184"/>
      <c r="P2187" s="184"/>
      <c r="Q2187" s="184"/>
      <c r="R2187" s="184"/>
      <c r="S2187" s="352"/>
      <c r="T2187" s="352"/>
      <c r="U2187" s="184"/>
      <c r="V2187" s="8"/>
      <c r="W2187" s="8"/>
    </row>
    <row r="2188" spans="4:23">
      <c r="D2188" s="74"/>
      <c r="E2188" s="1"/>
      <c r="F2188" s="1"/>
      <c r="G2188" s="183"/>
      <c r="H2188" s="36"/>
      <c r="I2188" s="184"/>
      <c r="J2188" s="352"/>
      <c r="K2188" s="352"/>
      <c r="L2188" s="184"/>
      <c r="M2188" s="184"/>
      <c r="N2188" s="184"/>
      <c r="O2188" s="184"/>
      <c r="P2188" s="184"/>
      <c r="Q2188" s="184"/>
      <c r="R2188" s="184"/>
      <c r="S2188" s="352"/>
      <c r="T2188" s="352"/>
      <c r="U2188" s="184"/>
      <c r="V2188" s="8"/>
      <c r="W2188" s="8"/>
    </row>
    <row r="2189" spans="4:23">
      <c r="D2189" s="74"/>
      <c r="E2189" s="1"/>
      <c r="F2189" s="1"/>
      <c r="G2189" s="183"/>
      <c r="H2189" s="36"/>
      <c r="I2189" s="184"/>
      <c r="J2189" s="352"/>
      <c r="K2189" s="352"/>
      <c r="L2189" s="184"/>
      <c r="M2189" s="184"/>
      <c r="N2189" s="184"/>
      <c r="O2189" s="184"/>
      <c r="P2189" s="184"/>
      <c r="Q2189" s="184"/>
      <c r="R2189" s="184"/>
      <c r="S2189" s="352"/>
      <c r="T2189" s="352"/>
      <c r="U2189" s="184"/>
      <c r="V2189" s="8"/>
      <c r="W2189" s="8"/>
    </row>
    <row r="2190" spans="4:23">
      <c r="D2190" s="74"/>
      <c r="E2190" s="1"/>
      <c r="F2190" s="1"/>
      <c r="G2190" s="183"/>
      <c r="H2190" s="36"/>
      <c r="I2190" s="184"/>
      <c r="J2190" s="352"/>
      <c r="K2190" s="352"/>
      <c r="L2190" s="184"/>
      <c r="M2190" s="184"/>
      <c r="N2190" s="184"/>
      <c r="O2190" s="184"/>
      <c r="P2190" s="184"/>
      <c r="Q2190" s="184"/>
      <c r="R2190" s="184"/>
      <c r="S2190" s="352"/>
      <c r="T2190" s="352"/>
      <c r="U2190" s="184"/>
      <c r="V2190" s="8"/>
      <c r="W2190" s="8"/>
    </row>
    <row r="2191" spans="4:23">
      <c r="D2191" s="74"/>
      <c r="E2191" s="1"/>
      <c r="F2191" s="1"/>
      <c r="G2191" s="183"/>
      <c r="H2191" s="36"/>
      <c r="I2191" s="184"/>
      <c r="J2191" s="352"/>
      <c r="K2191" s="352"/>
      <c r="L2191" s="184"/>
      <c r="M2191" s="184"/>
      <c r="N2191" s="184"/>
      <c r="O2191" s="184"/>
      <c r="P2191" s="184"/>
      <c r="Q2191" s="184"/>
      <c r="R2191" s="184"/>
      <c r="S2191" s="352"/>
      <c r="T2191" s="352"/>
      <c r="U2191" s="184"/>
      <c r="V2191" s="8"/>
      <c r="W2191" s="8"/>
    </row>
    <row r="2192" spans="4:23">
      <c r="D2192" s="74"/>
      <c r="E2192" s="1"/>
      <c r="F2192" s="1"/>
      <c r="G2192" s="183"/>
      <c r="H2192" s="36"/>
      <c r="I2192" s="184"/>
      <c r="J2192" s="352"/>
      <c r="K2192" s="352"/>
      <c r="L2192" s="184"/>
      <c r="M2192" s="184"/>
      <c r="N2192" s="184"/>
      <c r="O2192" s="184"/>
      <c r="P2192" s="184"/>
      <c r="Q2192" s="184"/>
      <c r="R2192" s="184"/>
      <c r="S2192" s="352"/>
      <c r="T2192" s="352"/>
      <c r="U2192" s="184"/>
      <c r="V2192" s="8"/>
      <c r="W2192" s="8"/>
    </row>
    <row r="2193" spans="4:23">
      <c r="D2193" s="74"/>
      <c r="E2193" s="1"/>
      <c r="F2193" s="1"/>
      <c r="G2193" s="183"/>
      <c r="H2193" s="36"/>
      <c r="I2193" s="184"/>
      <c r="J2193" s="352"/>
      <c r="K2193" s="352"/>
      <c r="L2193" s="184"/>
      <c r="M2193" s="184"/>
      <c r="N2193" s="184"/>
      <c r="O2193" s="184"/>
      <c r="P2193" s="184"/>
      <c r="Q2193" s="184"/>
      <c r="R2193" s="184"/>
      <c r="S2193" s="352"/>
      <c r="T2193" s="352"/>
      <c r="U2193" s="184"/>
      <c r="V2193" s="8"/>
      <c r="W2193" s="8"/>
    </row>
    <row r="2194" spans="4:23">
      <c r="D2194" s="74"/>
      <c r="E2194" s="1"/>
      <c r="F2194" s="1"/>
      <c r="G2194" s="183"/>
      <c r="H2194" s="36"/>
      <c r="I2194" s="184"/>
      <c r="J2194" s="352"/>
      <c r="K2194" s="352"/>
      <c r="L2194" s="184"/>
      <c r="M2194" s="184"/>
      <c r="N2194" s="184"/>
      <c r="O2194" s="184"/>
      <c r="P2194" s="184"/>
      <c r="Q2194" s="184"/>
      <c r="R2194" s="184"/>
      <c r="S2194" s="352"/>
      <c r="T2194" s="352"/>
      <c r="U2194" s="184"/>
      <c r="V2194" s="8"/>
      <c r="W2194" s="8"/>
    </row>
    <row r="2195" spans="4:23">
      <c r="D2195" s="74"/>
      <c r="E2195" s="1"/>
      <c r="F2195" s="1"/>
      <c r="G2195" s="183"/>
      <c r="H2195" s="36"/>
      <c r="I2195" s="184"/>
      <c r="J2195" s="352"/>
      <c r="K2195" s="352"/>
      <c r="L2195" s="184"/>
      <c r="M2195" s="184"/>
      <c r="N2195" s="184"/>
      <c r="O2195" s="184"/>
      <c r="P2195" s="184"/>
      <c r="Q2195" s="184"/>
      <c r="R2195" s="184"/>
      <c r="S2195" s="352"/>
      <c r="T2195" s="352"/>
      <c r="U2195" s="184"/>
      <c r="V2195" s="8"/>
      <c r="W2195" s="8"/>
    </row>
    <row r="2196" spans="4:23">
      <c r="D2196" s="74"/>
      <c r="E2196" s="1"/>
      <c r="F2196" s="1"/>
      <c r="G2196" s="183"/>
      <c r="H2196" s="36"/>
      <c r="I2196" s="184"/>
      <c r="J2196" s="352"/>
      <c r="K2196" s="352"/>
      <c r="L2196" s="184"/>
      <c r="M2196" s="184"/>
      <c r="N2196" s="184"/>
      <c r="O2196" s="184"/>
      <c r="P2196" s="184"/>
      <c r="Q2196" s="184"/>
      <c r="R2196" s="184"/>
      <c r="S2196" s="352"/>
      <c r="T2196" s="352"/>
      <c r="U2196" s="184"/>
      <c r="V2196" s="8"/>
      <c r="W2196" s="8"/>
    </row>
    <row r="2197" spans="4:23">
      <c r="D2197" s="74"/>
      <c r="E2197" s="1"/>
      <c r="F2197" s="1"/>
      <c r="G2197" s="183"/>
      <c r="H2197" s="36"/>
      <c r="I2197" s="184"/>
      <c r="J2197" s="352"/>
      <c r="K2197" s="352"/>
      <c r="L2197" s="184"/>
      <c r="M2197" s="184"/>
      <c r="N2197" s="184"/>
      <c r="O2197" s="184"/>
      <c r="P2197" s="184"/>
      <c r="Q2197" s="184"/>
      <c r="R2197" s="184"/>
      <c r="S2197" s="352"/>
      <c r="T2197" s="352"/>
      <c r="U2197" s="184"/>
      <c r="V2197" s="8"/>
      <c r="W2197" s="8"/>
    </row>
    <row r="2198" spans="4:23">
      <c r="D2198" s="74"/>
      <c r="E2198" s="1"/>
      <c r="F2198" s="1"/>
      <c r="G2198" s="183"/>
      <c r="H2198" s="36"/>
      <c r="I2198" s="184"/>
      <c r="J2198" s="352"/>
      <c r="K2198" s="352"/>
      <c r="L2198" s="184"/>
      <c r="M2198" s="184"/>
      <c r="N2198" s="184"/>
      <c r="O2198" s="184"/>
      <c r="P2198" s="184"/>
      <c r="Q2198" s="184"/>
      <c r="R2198" s="184"/>
      <c r="S2198" s="352"/>
      <c r="T2198" s="352"/>
      <c r="U2198" s="184"/>
      <c r="V2198" s="8"/>
      <c r="W2198" s="8"/>
    </row>
    <row r="2199" spans="4:23">
      <c r="D2199" s="74"/>
      <c r="E2199" s="1"/>
      <c r="F2199" s="1"/>
      <c r="G2199" s="183"/>
      <c r="H2199" s="36"/>
      <c r="I2199" s="184"/>
      <c r="J2199" s="352"/>
      <c r="K2199" s="352"/>
      <c r="L2199" s="184"/>
      <c r="M2199" s="184"/>
      <c r="N2199" s="184"/>
      <c r="O2199" s="184"/>
      <c r="P2199" s="184"/>
      <c r="Q2199" s="184"/>
      <c r="R2199" s="184"/>
      <c r="S2199" s="352"/>
      <c r="T2199" s="352"/>
      <c r="U2199" s="184"/>
      <c r="V2199" s="8"/>
      <c r="W2199" s="8"/>
    </row>
    <row r="2200" spans="4:23">
      <c r="D2200" s="74"/>
      <c r="E2200" s="1"/>
      <c r="F2200" s="1"/>
      <c r="G2200" s="183"/>
      <c r="H2200" s="36"/>
      <c r="I2200" s="184"/>
      <c r="J2200" s="352"/>
      <c r="K2200" s="352"/>
      <c r="L2200" s="184"/>
      <c r="M2200" s="184"/>
      <c r="N2200" s="184"/>
      <c r="O2200" s="184"/>
      <c r="P2200" s="184"/>
      <c r="Q2200" s="184"/>
      <c r="R2200" s="184"/>
      <c r="S2200" s="352"/>
      <c r="T2200" s="352"/>
      <c r="U2200" s="184"/>
      <c r="V2200" s="8"/>
      <c r="W2200" s="8"/>
    </row>
    <row r="2201" spans="4:23">
      <c r="D2201" s="74"/>
      <c r="E2201" s="1"/>
      <c r="F2201" s="1"/>
      <c r="G2201" s="183"/>
      <c r="H2201" s="36"/>
      <c r="I2201" s="184"/>
      <c r="J2201" s="352"/>
      <c r="K2201" s="352"/>
      <c r="L2201" s="184"/>
      <c r="M2201" s="184"/>
      <c r="N2201" s="184"/>
      <c r="O2201" s="184"/>
      <c r="P2201" s="184"/>
      <c r="Q2201" s="184"/>
      <c r="R2201" s="184"/>
      <c r="S2201" s="352"/>
      <c r="T2201" s="352"/>
      <c r="U2201" s="184"/>
      <c r="V2201" s="8"/>
      <c r="W2201" s="8"/>
    </row>
    <row r="2202" spans="4:23">
      <c r="D2202" s="74"/>
      <c r="E2202" s="1"/>
      <c r="F2202" s="1"/>
      <c r="G2202" s="183"/>
      <c r="H2202" s="36"/>
      <c r="I2202" s="184"/>
      <c r="J2202" s="352"/>
      <c r="K2202" s="352"/>
      <c r="L2202" s="184"/>
      <c r="M2202" s="184"/>
      <c r="N2202" s="184"/>
      <c r="O2202" s="184"/>
      <c r="P2202" s="184"/>
      <c r="Q2202" s="184"/>
      <c r="R2202" s="184"/>
      <c r="S2202" s="352"/>
      <c r="T2202" s="352"/>
      <c r="U2202" s="184"/>
      <c r="V2202" s="8"/>
      <c r="W2202" s="8"/>
    </row>
    <row r="2203" spans="4:23">
      <c r="D2203" s="74"/>
      <c r="E2203" s="1"/>
      <c r="F2203" s="1"/>
      <c r="G2203" s="183"/>
      <c r="H2203" s="36"/>
      <c r="I2203" s="184"/>
      <c r="J2203" s="352"/>
      <c r="K2203" s="352"/>
      <c r="L2203" s="184"/>
      <c r="M2203" s="184"/>
      <c r="N2203" s="184"/>
      <c r="O2203" s="184"/>
      <c r="P2203" s="184"/>
      <c r="Q2203" s="184"/>
      <c r="R2203" s="184"/>
      <c r="S2203" s="352"/>
      <c r="T2203" s="352"/>
      <c r="U2203" s="184"/>
      <c r="V2203" s="8"/>
      <c r="W2203" s="8"/>
    </row>
    <row r="2204" spans="4:23">
      <c r="D2204" s="74"/>
      <c r="E2204" s="1"/>
      <c r="F2204" s="1"/>
      <c r="G2204" s="183"/>
      <c r="H2204" s="36"/>
      <c r="I2204" s="184"/>
      <c r="J2204" s="352"/>
      <c r="K2204" s="352"/>
      <c r="L2204" s="184"/>
      <c r="M2204" s="184"/>
      <c r="N2204" s="184"/>
      <c r="O2204" s="184"/>
      <c r="P2204" s="184"/>
      <c r="Q2204" s="184"/>
      <c r="R2204" s="184"/>
      <c r="S2204" s="352"/>
      <c r="T2204" s="352"/>
      <c r="U2204" s="184"/>
      <c r="V2204" s="8"/>
      <c r="W2204" s="8"/>
    </row>
    <row r="2205" spans="4:23">
      <c r="D2205" s="74"/>
      <c r="E2205" s="1"/>
      <c r="F2205" s="1"/>
      <c r="G2205" s="183"/>
      <c r="H2205" s="36"/>
      <c r="I2205" s="184"/>
      <c r="J2205" s="352"/>
      <c r="K2205" s="352"/>
      <c r="L2205" s="184"/>
      <c r="M2205" s="184"/>
      <c r="N2205" s="184"/>
      <c r="O2205" s="184"/>
      <c r="P2205" s="184"/>
      <c r="Q2205" s="184"/>
      <c r="R2205" s="184"/>
      <c r="S2205" s="352"/>
      <c r="T2205" s="352"/>
      <c r="U2205" s="184"/>
      <c r="V2205" s="8"/>
      <c r="W2205" s="8"/>
    </row>
    <row r="2206" spans="4:23">
      <c r="D2206" s="74"/>
      <c r="E2206" s="1"/>
      <c r="F2206" s="1"/>
      <c r="G2206" s="183"/>
      <c r="H2206" s="36"/>
      <c r="I2206" s="184"/>
      <c r="J2206" s="352"/>
      <c r="K2206" s="352"/>
      <c r="L2206" s="184"/>
      <c r="M2206" s="184"/>
      <c r="N2206" s="184"/>
      <c r="O2206" s="184"/>
      <c r="P2206" s="184"/>
      <c r="Q2206" s="184"/>
      <c r="R2206" s="184"/>
      <c r="S2206" s="352"/>
      <c r="T2206" s="352"/>
      <c r="U2206" s="184"/>
      <c r="V2206" s="8"/>
      <c r="W2206" s="8"/>
    </row>
    <row r="2207" spans="4:23">
      <c r="D2207" s="74"/>
      <c r="E2207" s="1"/>
      <c r="F2207" s="1"/>
      <c r="G2207" s="183"/>
      <c r="H2207" s="36"/>
      <c r="I2207" s="184"/>
      <c r="J2207" s="352"/>
      <c r="K2207" s="352"/>
      <c r="L2207" s="184"/>
      <c r="M2207" s="184"/>
      <c r="N2207" s="184"/>
      <c r="O2207" s="184"/>
      <c r="P2207" s="184"/>
      <c r="Q2207" s="184"/>
      <c r="R2207" s="184"/>
      <c r="S2207" s="352"/>
      <c r="T2207" s="352"/>
      <c r="U2207" s="184"/>
      <c r="V2207" s="8"/>
      <c r="W2207" s="8"/>
    </row>
    <row r="2208" spans="4:23">
      <c r="D2208" s="74"/>
      <c r="E2208" s="1"/>
      <c r="F2208" s="1"/>
      <c r="G2208" s="183"/>
      <c r="H2208" s="36"/>
      <c r="I2208" s="184"/>
      <c r="J2208" s="352"/>
      <c r="K2208" s="352"/>
      <c r="L2208" s="184"/>
      <c r="M2208" s="184"/>
      <c r="N2208" s="184"/>
      <c r="O2208" s="184"/>
      <c r="P2208" s="184"/>
      <c r="Q2208" s="184"/>
      <c r="R2208" s="184"/>
      <c r="S2208" s="352"/>
      <c r="T2208" s="352"/>
      <c r="U2208" s="184"/>
      <c r="V2208" s="8"/>
      <c r="W2208" s="8"/>
    </row>
    <row r="2209" spans="4:23">
      <c r="D2209" s="74"/>
      <c r="E2209" s="1"/>
      <c r="F2209" s="1"/>
      <c r="G2209" s="183"/>
      <c r="H2209" s="36"/>
      <c r="I2209" s="184"/>
      <c r="J2209" s="352"/>
      <c r="K2209" s="352"/>
      <c r="L2209" s="184"/>
      <c r="M2209" s="184"/>
      <c r="N2209" s="184"/>
      <c r="O2209" s="184"/>
      <c r="P2209" s="184"/>
      <c r="Q2209" s="184"/>
      <c r="R2209" s="184"/>
      <c r="S2209" s="352"/>
      <c r="T2209" s="352"/>
      <c r="U2209" s="184"/>
      <c r="V2209" s="8"/>
      <c r="W2209" s="8"/>
    </row>
    <row r="2210" spans="4:23">
      <c r="D2210" s="74"/>
      <c r="E2210" s="1"/>
      <c r="F2210" s="1"/>
      <c r="G2210" s="183"/>
      <c r="H2210" s="36"/>
      <c r="I2210" s="184"/>
      <c r="J2210" s="352"/>
      <c r="K2210" s="352"/>
      <c r="L2210" s="184"/>
      <c r="M2210" s="184"/>
      <c r="N2210" s="184"/>
      <c r="O2210" s="184"/>
      <c r="P2210" s="184"/>
      <c r="Q2210" s="184"/>
      <c r="R2210" s="184"/>
      <c r="S2210" s="352"/>
      <c r="T2210" s="352"/>
      <c r="U2210" s="184"/>
      <c r="V2210" s="8"/>
      <c r="W2210" s="8"/>
    </row>
    <row r="2211" spans="4:23">
      <c r="D2211" s="74"/>
      <c r="E2211" s="1"/>
      <c r="F2211" s="1"/>
      <c r="G2211" s="183"/>
      <c r="H2211" s="36"/>
      <c r="I2211" s="184"/>
      <c r="J2211" s="352"/>
      <c r="K2211" s="352"/>
      <c r="L2211" s="184"/>
      <c r="M2211" s="184"/>
      <c r="N2211" s="184"/>
      <c r="O2211" s="184"/>
      <c r="P2211" s="184"/>
      <c r="Q2211" s="184"/>
      <c r="R2211" s="184"/>
      <c r="S2211" s="352"/>
      <c r="T2211" s="352"/>
      <c r="U2211" s="184"/>
      <c r="V2211" s="8"/>
      <c r="W2211" s="8"/>
    </row>
    <row r="2212" spans="4:23">
      <c r="D2212" s="74"/>
      <c r="E2212" s="1"/>
      <c r="F2212" s="1"/>
      <c r="G2212" s="183"/>
      <c r="H2212" s="36"/>
      <c r="I2212" s="184"/>
      <c r="J2212" s="352"/>
      <c r="K2212" s="352"/>
      <c r="L2212" s="184"/>
      <c r="M2212" s="184"/>
      <c r="N2212" s="184"/>
      <c r="O2212" s="184"/>
      <c r="P2212" s="184"/>
      <c r="Q2212" s="184"/>
      <c r="R2212" s="184"/>
      <c r="S2212" s="352"/>
      <c r="T2212" s="352"/>
      <c r="U2212" s="184"/>
      <c r="V2212" s="8"/>
      <c r="W2212" s="8"/>
    </row>
    <row r="2213" spans="4:23">
      <c r="D2213" s="74"/>
      <c r="E2213" s="1"/>
      <c r="F2213" s="1"/>
      <c r="G2213" s="183"/>
      <c r="H2213" s="36"/>
      <c r="I2213" s="184"/>
      <c r="J2213" s="352"/>
      <c r="K2213" s="352"/>
      <c r="L2213" s="184"/>
      <c r="M2213" s="184"/>
      <c r="N2213" s="184"/>
      <c r="O2213" s="184"/>
      <c r="P2213" s="184"/>
      <c r="Q2213" s="184"/>
      <c r="R2213" s="184"/>
      <c r="S2213" s="352"/>
      <c r="T2213" s="352"/>
      <c r="U2213" s="184"/>
      <c r="V2213" s="8"/>
      <c r="W2213" s="8"/>
    </row>
    <row r="2214" spans="4:23">
      <c r="D2214" s="74"/>
      <c r="E2214" s="1"/>
      <c r="F2214" s="1"/>
      <c r="G2214" s="183"/>
      <c r="H2214" s="36"/>
      <c r="I2214" s="184"/>
      <c r="J2214" s="352"/>
      <c r="K2214" s="352"/>
      <c r="L2214" s="184"/>
      <c r="M2214" s="184"/>
      <c r="N2214" s="184"/>
      <c r="O2214" s="184"/>
      <c r="P2214" s="184"/>
      <c r="Q2214" s="184"/>
      <c r="R2214" s="184"/>
      <c r="S2214" s="352"/>
      <c r="T2214" s="352"/>
      <c r="U2214" s="184"/>
      <c r="V2214" s="8"/>
      <c r="W2214" s="8"/>
    </row>
    <row r="2215" spans="4:23">
      <c r="D2215" s="74"/>
      <c r="E2215" s="1"/>
      <c r="F2215" s="1"/>
      <c r="G2215" s="183"/>
      <c r="H2215" s="36"/>
      <c r="I2215" s="184"/>
      <c r="J2215" s="352"/>
      <c r="K2215" s="352"/>
      <c r="L2215" s="184"/>
      <c r="M2215" s="184"/>
      <c r="N2215" s="184"/>
      <c r="O2215" s="184"/>
      <c r="P2215" s="184"/>
      <c r="Q2215" s="184"/>
      <c r="R2215" s="184"/>
      <c r="S2215" s="352"/>
      <c r="T2215" s="352"/>
      <c r="U2215" s="184"/>
      <c r="V2215" s="8"/>
      <c r="W2215" s="8"/>
    </row>
    <row r="2216" spans="4:23">
      <c r="D2216" s="74"/>
      <c r="E2216" s="1"/>
      <c r="F2216" s="1"/>
      <c r="G2216" s="183"/>
      <c r="H2216" s="36"/>
      <c r="I2216" s="184"/>
      <c r="J2216" s="352"/>
      <c r="K2216" s="352"/>
      <c r="L2216" s="184"/>
      <c r="M2216" s="184"/>
      <c r="N2216" s="184"/>
      <c r="O2216" s="184"/>
      <c r="P2216" s="184"/>
      <c r="Q2216" s="184"/>
      <c r="R2216" s="184"/>
      <c r="S2216" s="352"/>
      <c r="T2216" s="352"/>
      <c r="U2216" s="184"/>
      <c r="V2216" s="8"/>
      <c r="W2216" s="8"/>
    </row>
    <row r="2217" spans="4:23">
      <c r="D2217" s="74"/>
      <c r="E2217" s="1"/>
      <c r="F2217" s="1"/>
      <c r="G2217" s="183"/>
      <c r="H2217" s="36"/>
      <c r="I2217" s="184"/>
      <c r="J2217" s="352"/>
      <c r="K2217" s="352"/>
      <c r="L2217" s="184"/>
      <c r="M2217" s="184"/>
      <c r="N2217" s="184"/>
      <c r="O2217" s="184"/>
      <c r="P2217" s="184"/>
      <c r="Q2217" s="184"/>
      <c r="R2217" s="184"/>
      <c r="S2217" s="352"/>
      <c r="T2217" s="352"/>
      <c r="U2217" s="184"/>
      <c r="V2217" s="8"/>
      <c r="W2217" s="8"/>
    </row>
    <row r="2218" spans="4:23">
      <c r="D2218" s="74"/>
      <c r="E2218" s="1"/>
      <c r="F2218" s="1"/>
      <c r="G2218" s="183"/>
      <c r="H2218" s="36"/>
      <c r="I2218" s="184"/>
      <c r="J2218" s="352"/>
      <c r="K2218" s="352"/>
      <c r="L2218" s="184"/>
      <c r="M2218" s="184"/>
      <c r="N2218" s="184"/>
      <c r="O2218" s="184"/>
      <c r="P2218" s="184"/>
      <c r="Q2218" s="184"/>
      <c r="R2218" s="184"/>
      <c r="S2218" s="352"/>
      <c r="T2218" s="352"/>
      <c r="U2218" s="184"/>
      <c r="V2218" s="8"/>
      <c r="W2218" s="8"/>
    </row>
    <row r="2219" spans="4:23">
      <c r="D2219" s="74"/>
      <c r="E2219" s="1"/>
      <c r="F2219" s="1"/>
      <c r="G2219" s="183"/>
      <c r="H2219" s="36"/>
      <c r="I2219" s="184"/>
      <c r="J2219" s="352"/>
      <c r="K2219" s="352"/>
      <c r="L2219" s="184"/>
      <c r="M2219" s="184"/>
      <c r="N2219" s="184"/>
      <c r="O2219" s="184"/>
      <c r="P2219" s="184"/>
      <c r="Q2219" s="184"/>
      <c r="R2219" s="184"/>
      <c r="S2219" s="352"/>
      <c r="T2219" s="352"/>
      <c r="U2219" s="184"/>
      <c r="V2219" s="8"/>
      <c r="W2219" s="8"/>
    </row>
    <row r="2220" spans="4:23">
      <c r="D2220" s="74"/>
      <c r="E2220" s="1"/>
      <c r="F2220" s="1"/>
      <c r="G2220" s="183"/>
      <c r="H2220" s="36"/>
      <c r="I2220" s="184"/>
      <c r="J2220" s="352"/>
      <c r="K2220" s="352"/>
      <c r="L2220" s="184"/>
      <c r="M2220" s="184"/>
      <c r="N2220" s="184"/>
      <c r="O2220" s="184"/>
      <c r="P2220" s="184"/>
      <c r="Q2220" s="184"/>
      <c r="R2220" s="184"/>
      <c r="S2220" s="352"/>
      <c r="T2220" s="352"/>
      <c r="U2220" s="184"/>
      <c r="V2220" s="8"/>
      <c r="W2220" s="8"/>
    </row>
    <row r="2221" spans="4:23">
      <c r="D2221" s="74"/>
      <c r="E2221" s="1"/>
      <c r="F2221" s="1"/>
      <c r="G2221" s="183"/>
      <c r="H2221" s="36"/>
      <c r="I2221" s="184"/>
      <c r="J2221" s="352"/>
      <c r="K2221" s="352"/>
      <c r="L2221" s="184"/>
      <c r="M2221" s="184"/>
      <c r="N2221" s="184"/>
      <c r="O2221" s="184"/>
      <c r="P2221" s="184"/>
      <c r="Q2221" s="184"/>
      <c r="R2221" s="184"/>
      <c r="S2221" s="352"/>
      <c r="T2221" s="352"/>
      <c r="U2221" s="184"/>
      <c r="V2221" s="8"/>
      <c r="W2221" s="8"/>
    </row>
    <row r="2222" spans="4:23">
      <c r="D2222" s="74"/>
      <c r="E2222" s="1"/>
      <c r="F2222" s="1"/>
      <c r="G2222" s="183"/>
      <c r="H2222" s="36"/>
      <c r="I2222" s="184"/>
      <c r="J2222" s="352"/>
      <c r="K2222" s="352"/>
      <c r="L2222" s="184"/>
      <c r="M2222" s="184"/>
      <c r="N2222" s="184"/>
      <c r="O2222" s="184"/>
      <c r="P2222" s="184"/>
      <c r="Q2222" s="184"/>
      <c r="R2222" s="184"/>
      <c r="S2222" s="352"/>
      <c r="T2222" s="352"/>
      <c r="U2222" s="184"/>
      <c r="V2222" s="8"/>
      <c r="W2222" s="8"/>
    </row>
    <row r="2223" spans="4:23">
      <c r="D2223" s="74"/>
      <c r="E2223" s="1"/>
      <c r="F2223" s="1"/>
      <c r="G2223" s="183"/>
      <c r="H2223" s="36"/>
      <c r="I2223" s="184"/>
      <c r="J2223" s="352"/>
      <c r="K2223" s="352"/>
      <c r="L2223" s="184"/>
      <c r="M2223" s="184"/>
      <c r="N2223" s="184"/>
      <c r="O2223" s="184"/>
      <c r="P2223" s="184"/>
      <c r="Q2223" s="184"/>
      <c r="R2223" s="184"/>
      <c r="S2223" s="352"/>
      <c r="T2223" s="352"/>
      <c r="U2223" s="184"/>
      <c r="V2223" s="8"/>
      <c r="W2223" s="8"/>
    </row>
    <row r="2224" spans="4:23">
      <c r="D2224" s="74"/>
      <c r="E2224" s="1"/>
      <c r="F2224" s="1"/>
      <c r="G2224" s="183"/>
      <c r="H2224" s="36"/>
      <c r="I2224" s="184"/>
      <c r="J2224" s="352"/>
      <c r="K2224" s="352"/>
      <c r="L2224" s="184"/>
      <c r="M2224" s="184"/>
      <c r="N2224" s="184"/>
      <c r="O2224" s="184"/>
      <c r="P2224" s="184"/>
      <c r="Q2224" s="184"/>
      <c r="R2224" s="184"/>
      <c r="S2224" s="352"/>
      <c r="T2224" s="352"/>
      <c r="U2224" s="184"/>
      <c r="V2224" s="8"/>
      <c r="W2224" s="8"/>
    </row>
    <row r="2225" spans="4:23">
      <c r="D2225" s="74"/>
      <c r="E2225" s="1"/>
      <c r="F2225" s="1"/>
      <c r="G2225" s="183"/>
      <c r="H2225" s="36"/>
      <c r="I2225" s="184"/>
      <c r="J2225" s="352"/>
      <c r="K2225" s="352"/>
      <c r="L2225" s="184"/>
      <c r="M2225" s="184"/>
      <c r="N2225" s="184"/>
      <c r="O2225" s="184"/>
      <c r="P2225" s="184"/>
      <c r="Q2225" s="184"/>
      <c r="R2225" s="184"/>
      <c r="S2225" s="352"/>
      <c r="T2225" s="352"/>
      <c r="U2225" s="184"/>
      <c r="V2225" s="8"/>
      <c r="W2225" s="8"/>
    </row>
    <row r="2226" spans="4:23">
      <c r="D2226" s="74"/>
      <c r="E2226" s="1"/>
      <c r="F2226" s="1"/>
      <c r="G2226" s="183"/>
      <c r="H2226" s="36"/>
      <c r="I2226" s="184"/>
      <c r="J2226" s="352"/>
      <c r="K2226" s="352"/>
      <c r="L2226" s="184"/>
      <c r="M2226" s="184"/>
      <c r="N2226" s="184"/>
      <c r="O2226" s="184"/>
      <c r="P2226" s="184"/>
      <c r="Q2226" s="184"/>
      <c r="R2226" s="184"/>
      <c r="S2226" s="352"/>
      <c r="T2226" s="352"/>
      <c r="U2226" s="184"/>
      <c r="V2226" s="8"/>
      <c r="W2226" s="8"/>
    </row>
    <row r="2227" spans="4:23">
      <c r="D2227" s="74"/>
      <c r="E2227" s="1"/>
      <c r="F2227" s="1"/>
      <c r="G2227" s="183"/>
      <c r="H2227" s="36"/>
      <c r="I2227" s="184"/>
      <c r="J2227" s="352"/>
      <c r="K2227" s="352"/>
      <c r="L2227" s="184"/>
      <c r="M2227" s="184"/>
      <c r="N2227" s="184"/>
      <c r="O2227" s="184"/>
      <c r="P2227" s="184"/>
      <c r="Q2227" s="184"/>
      <c r="R2227" s="184"/>
      <c r="S2227" s="352"/>
      <c r="T2227" s="352"/>
      <c r="U2227" s="184"/>
      <c r="V2227" s="8"/>
      <c r="W2227" s="8"/>
    </row>
    <row r="2228" spans="4:23">
      <c r="D2228" s="74"/>
      <c r="E2228" s="1"/>
      <c r="F2228" s="1"/>
      <c r="G2228" s="183"/>
      <c r="H2228" s="36"/>
      <c r="I2228" s="184"/>
      <c r="J2228" s="352"/>
      <c r="K2228" s="352"/>
      <c r="L2228" s="184"/>
      <c r="M2228" s="184"/>
      <c r="N2228" s="184"/>
      <c r="O2228" s="184"/>
      <c r="P2228" s="184"/>
      <c r="Q2228" s="184"/>
      <c r="R2228" s="184"/>
      <c r="S2228" s="352"/>
      <c r="T2228" s="352"/>
      <c r="U2228" s="184"/>
      <c r="V2228" s="8"/>
      <c r="W2228" s="8"/>
    </row>
    <row r="2229" spans="4:23">
      <c r="D2229" s="74"/>
      <c r="E2229" s="1"/>
      <c r="F2229" s="1"/>
      <c r="G2229" s="183"/>
      <c r="H2229" s="36"/>
      <c r="I2229" s="184"/>
      <c r="J2229" s="352"/>
      <c r="K2229" s="352"/>
      <c r="L2229" s="184"/>
      <c r="M2229" s="184"/>
      <c r="N2229" s="184"/>
      <c r="O2229" s="184"/>
      <c r="P2229" s="184"/>
      <c r="Q2229" s="184"/>
      <c r="R2229" s="184"/>
      <c r="S2229" s="352"/>
      <c r="T2229" s="352"/>
      <c r="U2229" s="184"/>
      <c r="V2229" s="8"/>
      <c r="W2229" s="8"/>
    </row>
    <row r="2230" spans="4:23">
      <c r="D2230" s="74"/>
      <c r="E2230" s="1"/>
      <c r="F2230" s="1"/>
      <c r="G2230" s="183"/>
      <c r="H2230" s="36"/>
      <c r="I2230" s="184"/>
      <c r="J2230" s="352"/>
      <c r="K2230" s="352"/>
      <c r="L2230" s="184"/>
      <c r="M2230" s="184"/>
      <c r="N2230" s="184"/>
      <c r="O2230" s="184"/>
      <c r="P2230" s="184"/>
      <c r="Q2230" s="184"/>
      <c r="R2230" s="184"/>
      <c r="S2230" s="352"/>
      <c r="T2230" s="352"/>
      <c r="U2230" s="184"/>
      <c r="V2230" s="8"/>
      <c r="W2230" s="8"/>
    </row>
    <row r="2231" spans="4:23">
      <c r="D2231" s="74"/>
      <c r="E2231" s="1"/>
      <c r="F2231" s="1"/>
      <c r="G2231" s="183"/>
      <c r="H2231" s="36"/>
      <c r="I2231" s="184"/>
      <c r="J2231" s="352"/>
      <c r="K2231" s="352"/>
      <c r="L2231" s="184"/>
      <c r="M2231" s="184"/>
      <c r="N2231" s="184"/>
      <c r="O2231" s="184"/>
      <c r="P2231" s="184"/>
      <c r="Q2231" s="184"/>
      <c r="R2231" s="184"/>
      <c r="S2231" s="352"/>
      <c r="T2231" s="352"/>
      <c r="U2231" s="184"/>
      <c r="V2231" s="8"/>
      <c r="W2231" s="8"/>
    </row>
    <row r="2232" spans="4:23">
      <c r="D2232" s="74"/>
      <c r="E2232" s="1"/>
      <c r="F2232" s="1"/>
      <c r="G2232" s="183"/>
      <c r="H2232" s="36"/>
      <c r="I2232" s="184"/>
      <c r="J2232" s="352"/>
      <c r="K2232" s="352"/>
      <c r="L2232" s="184"/>
      <c r="M2232" s="184"/>
      <c r="N2232" s="184"/>
      <c r="O2232" s="184"/>
      <c r="P2232" s="184"/>
      <c r="Q2232" s="184"/>
      <c r="R2232" s="184"/>
      <c r="S2232" s="352"/>
      <c r="T2232" s="352"/>
      <c r="U2232" s="184"/>
      <c r="V2232" s="8"/>
      <c r="W2232" s="8"/>
    </row>
    <row r="2233" spans="4:23">
      <c r="D2233" s="74"/>
      <c r="E2233" s="1"/>
      <c r="F2233" s="1"/>
      <c r="G2233" s="183"/>
      <c r="H2233" s="36"/>
      <c r="I2233" s="184"/>
      <c r="J2233" s="352"/>
      <c r="K2233" s="352"/>
      <c r="L2233" s="184"/>
      <c r="M2233" s="184"/>
      <c r="N2233" s="184"/>
      <c r="O2233" s="184"/>
      <c r="P2233" s="184"/>
      <c r="Q2233" s="184"/>
      <c r="R2233" s="184"/>
      <c r="S2233" s="352"/>
      <c r="T2233" s="352"/>
      <c r="U2233" s="184"/>
      <c r="V2233" s="8"/>
      <c r="W2233" s="8"/>
    </row>
    <row r="2234" spans="4:23">
      <c r="D2234" s="74"/>
      <c r="E2234" s="1"/>
      <c r="F2234" s="1"/>
      <c r="G2234" s="183"/>
      <c r="H2234" s="36"/>
      <c r="I2234" s="184"/>
      <c r="J2234" s="352"/>
      <c r="K2234" s="352"/>
      <c r="L2234" s="184"/>
      <c r="M2234" s="184"/>
      <c r="N2234" s="184"/>
      <c r="O2234" s="184"/>
      <c r="P2234" s="184"/>
      <c r="Q2234" s="184"/>
      <c r="R2234" s="184"/>
      <c r="S2234" s="352"/>
      <c r="T2234" s="352"/>
      <c r="U2234" s="184"/>
      <c r="V2234" s="8"/>
      <c r="W2234" s="8"/>
    </row>
    <row r="2235" spans="4:23">
      <c r="D2235" s="74"/>
      <c r="E2235" s="1"/>
      <c r="F2235" s="1"/>
      <c r="G2235" s="183"/>
      <c r="H2235" s="36"/>
      <c r="I2235" s="184"/>
      <c r="J2235" s="352"/>
      <c r="K2235" s="352"/>
      <c r="L2235" s="184"/>
      <c r="M2235" s="184"/>
      <c r="N2235" s="184"/>
      <c r="O2235" s="184"/>
      <c r="P2235" s="184"/>
      <c r="Q2235" s="184"/>
      <c r="R2235" s="184"/>
      <c r="S2235" s="352"/>
      <c r="T2235" s="352"/>
      <c r="U2235" s="184"/>
      <c r="V2235" s="8"/>
      <c r="W2235" s="8"/>
    </row>
    <row r="2236" spans="4:23">
      <c r="D2236" s="74"/>
      <c r="E2236" s="1"/>
      <c r="F2236" s="1"/>
      <c r="G2236" s="183"/>
      <c r="H2236" s="36"/>
      <c r="I2236" s="184"/>
      <c r="J2236" s="352"/>
      <c r="K2236" s="352"/>
      <c r="L2236" s="184"/>
      <c r="M2236" s="184"/>
      <c r="N2236" s="184"/>
      <c r="O2236" s="184"/>
      <c r="P2236" s="184"/>
      <c r="Q2236" s="184"/>
      <c r="R2236" s="184"/>
      <c r="S2236" s="352"/>
      <c r="T2236" s="352"/>
      <c r="U2236" s="184"/>
      <c r="V2236" s="8"/>
      <c r="W2236" s="8"/>
    </row>
    <row r="2237" spans="4:23">
      <c r="D2237" s="74"/>
      <c r="E2237" s="1"/>
      <c r="F2237" s="1"/>
      <c r="G2237" s="183"/>
      <c r="H2237" s="36"/>
      <c r="I2237" s="184"/>
      <c r="J2237" s="352"/>
      <c r="K2237" s="352"/>
      <c r="L2237" s="184"/>
      <c r="M2237" s="184"/>
      <c r="N2237" s="184"/>
      <c r="O2237" s="184"/>
      <c r="P2237" s="184"/>
      <c r="Q2237" s="184"/>
      <c r="R2237" s="184"/>
      <c r="S2237" s="352"/>
      <c r="T2237" s="352"/>
      <c r="U2237" s="184"/>
      <c r="V2237" s="8"/>
      <c r="W2237" s="8"/>
    </row>
    <row r="2238" spans="4:23">
      <c r="D2238" s="74"/>
      <c r="E2238" s="1"/>
      <c r="F2238" s="1"/>
      <c r="G2238" s="183"/>
      <c r="H2238" s="36"/>
      <c r="I2238" s="184"/>
      <c r="J2238" s="352"/>
      <c r="K2238" s="352"/>
      <c r="L2238" s="184"/>
      <c r="M2238" s="184"/>
      <c r="N2238" s="184"/>
      <c r="O2238" s="184"/>
      <c r="P2238" s="184"/>
      <c r="Q2238" s="184"/>
      <c r="R2238" s="184"/>
      <c r="S2238" s="352"/>
      <c r="T2238" s="352"/>
      <c r="U2238" s="184"/>
      <c r="V2238" s="8"/>
      <c r="W2238" s="8"/>
    </row>
    <row r="2239" spans="4:23">
      <c r="D2239" s="74"/>
      <c r="E2239" s="1"/>
      <c r="F2239" s="1"/>
      <c r="G2239" s="183"/>
      <c r="H2239" s="36"/>
      <c r="I2239" s="184"/>
      <c r="J2239" s="352"/>
      <c r="K2239" s="352"/>
      <c r="L2239" s="184"/>
      <c r="M2239" s="184"/>
      <c r="N2239" s="184"/>
      <c r="O2239" s="184"/>
      <c r="P2239" s="184"/>
      <c r="Q2239" s="184"/>
      <c r="R2239" s="184"/>
      <c r="S2239" s="352"/>
      <c r="T2239" s="352"/>
      <c r="U2239" s="184"/>
      <c r="V2239" s="8"/>
      <c r="W2239" s="8"/>
    </row>
    <row r="2240" spans="4:23">
      <c r="D2240" s="74"/>
      <c r="E2240" s="1"/>
      <c r="F2240" s="1"/>
      <c r="G2240" s="183"/>
      <c r="H2240" s="36"/>
      <c r="I2240" s="184"/>
      <c r="J2240" s="352"/>
      <c r="K2240" s="352"/>
      <c r="L2240" s="184"/>
      <c r="M2240" s="184"/>
      <c r="N2240" s="184"/>
      <c r="O2240" s="184"/>
      <c r="P2240" s="184"/>
      <c r="Q2240" s="184"/>
      <c r="R2240" s="184"/>
      <c r="S2240" s="352"/>
      <c r="T2240" s="352"/>
      <c r="U2240" s="184"/>
      <c r="V2240" s="8"/>
      <c r="W2240" s="8"/>
    </row>
    <row r="2241" spans="4:23">
      <c r="D2241" s="74"/>
      <c r="E2241" s="1"/>
      <c r="F2241" s="1"/>
      <c r="G2241" s="183"/>
      <c r="H2241" s="36"/>
      <c r="I2241" s="184"/>
      <c r="J2241" s="352"/>
      <c r="K2241" s="352"/>
      <c r="L2241" s="184"/>
      <c r="M2241" s="184"/>
      <c r="N2241" s="184"/>
      <c r="O2241" s="184"/>
      <c r="P2241" s="184"/>
      <c r="Q2241" s="184"/>
      <c r="R2241" s="184"/>
      <c r="S2241" s="352"/>
      <c r="T2241" s="352"/>
      <c r="U2241" s="184"/>
      <c r="V2241" s="8"/>
      <c r="W2241" s="8"/>
    </row>
    <row r="2242" spans="4:23">
      <c r="D2242" s="74"/>
      <c r="E2242" s="1"/>
      <c r="F2242" s="1"/>
      <c r="G2242" s="183"/>
      <c r="H2242" s="36"/>
      <c r="I2242" s="184"/>
      <c r="J2242" s="352"/>
      <c r="K2242" s="352"/>
      <c r="L2242" s="184"/>
      <c r="M2242" s="184"/>
      <c r="N2242" s="184"/>
      <c r="O2242" s="184"/>
      <c r="P2242" s="184"/>
      <c r="Q2242" s="184"/>
      <c r="R2242" s="184"/>
      <c r="S2242" s="352"/>
      <c r="T2242" s="352"/>
      <c r="U2242" s="184"/>
      <c r="V2242" s="8"/>
      <c r="W2242" s="8"/>
    </row>
    <row r="2243" spans="4:23">
      <c r="D2243" s="74"/>
      <c r="E2243" s="1"/>
      <c r="F2243" s="1"/>
      <c r="G2243" s="183"/>
      <c r="H2243" s="36"/>
      <c r="I2243" s="184"/>
      <c r="J2243" s="352"/>
      <c r="K2243" s="352"/>
      <c r="L2243" s="184"/>
      <c r="M2243" s="184"/>
      <c r="N2243" s="184"/>
      <c r="O2243" s="184"/>
      <c r="P2243" s="184"/>
      <c r="Q2243" s="184"/>
      <c r="R2243" s="184"/>
      <c r="S2243" s="352"/>
      <c r="T2243" s="352"/>
      <c r="U2243" s="184"/>
      <c r="V2243" s="8"/>
      <c r="W2243" s="8"/>
    </row>
    <row r="2244" spans="4:23">
      <c r="D2244" s="74"/>
      <c r="E2244" s="1"/>
      <c r="F2244" s="1"/>
      <c r="G2244" s="183"/>
      <c r="H2244" s="36"/>
      <c r="I2244" s="184"/>
      <c r="J2244" s="352"/>
      <c r="K2244" s="352"/>
      <c r="L2244" s="184"/>
      <c r="M2244" s="184"/>
      <c r="N2244" s="184"/>
      <c r="O2244" s="184"/>
      <c r="P2244" s="184"/>
      <c r="Q2244" s="184"/>
      <c r="R2244" s="184"/>
      <c r="S2244" s="352"/>
      <c r="T2244" s="352"/>
      <c r="U2244" s="184"/>
      <c r="V2244" s="8"/>
      <c r="W2244" s="8"/>
    </row>
    <row r="2245" spans="4:23">
      <c r="D2245" s="74"/>
      <c r="E2245" s="1"/>
      <c r="F2245" s="1"/>
      <c r="G2245" s="183"/>
      <c r="H2245" s="36"/>
      <c r="I2245" s="184"/>
      <c r="J2245" s="352"/>
      <c r="K2245" s="352"/>
      <c r="L2245" s="184"/>
      <c r="M2245" s="184"/>
      <c r="N2245" s="184"/>
      <c r="O2245" s="184"/>
      <c r="P2245" s="184"/>
      <c r="Q2245" s="184"/>
      <c r="R2245" s="184"/>
      <c r="S2245" s="352"/>
      <c r="T2245" s="352"/>
      <c r="U2245" s="184"/>
      <c r="V2245" s="8"/>
      <c r="W2245" s="8"/>
    </row>
    <row r="2246" spans="4:23">
      <c r="D2246" s="74"/>
      <c r="E2246" s="1"/>
      <c r="F2246" s="1"/>
      <c r="G2246" s="183"/>
      <c r="H2246" s="36"/>
      <c r="I2246" s="184"/>
      <c r="J2246" s="352"/>
      <c r="K2246" s="352"/>
      <c r="L2246" s="184"/>
      <c r="M2246" s="184"/>
      <c r="N2246" s="184"/>
      <c r="O2246" s="184"/>
      <c r="P2246" s="184"/>
      <c r="Q2246" s="184"/>
      <c r="R2246" s="184"/>
      <c r="S2246" s="352"/>
      <c r="T2246" s="352"/>
      <c r="U2246" s="184"/>
      <c r="V2246" s="8"/>
      <c r="W2246" s="8"/>
    </row>
    <row r="2247" spans="4:23">
      <c r="D2247" s="74"/>
      <c r="E2247" s="1"/>
      <c r="F2247" s="1"/>
      <c r="G2247" s="183"/>
      <c r="H2247" s="36"/>
      <c r="I2247" s="184"/>
      <c r="J2247" s="352"/>
      <c r="K2247" s="352"/>
      <c r="L2247" s="184"/>
      <c r="M2247" s="184"/>
      <c r="N2247" s="184"/>
      <c r="O2247" s="184"/>
      <c r="P2247" s="184"/>
      <c r="Q2247" s="184"/>
      <c r="R2247" s="184"/>
      <c r="S2247" s="352"/>
      <c r="T2247" s="352"/>
      <c r="U2247" s="184"/>
      <c r="V2247" s="8"/>
      <c r="W2247" s="8"/>
    </row>
    <row r="2248" spans="4:23">
      <c r="D2248" s="74"/>
      <c r="E2248" s="1"/>
      <c r="F2248" s="1"/>
      <c r="G2248" s="183"/>
      <c r="H2248" s="36"/>
      <c r="I2248" s="184"/>
      <c r="J2248" s="352"/>
      <c r="K2248" s="352"/>
      <c r="L2248" s="184"/>
      <c r="M2248" s="184"/>
      <c r="N2248" s="184"/>
      <c r="O2248" s="184"/>
      <c r="P2248" s="184"/>
      <c r="Q2248" s="184"/>
      <c r="R2248" s="184"/>
      <c r="S2248" s="352"/>
      <c r="T2248" s="352"/>
      <c r="U2248" s="184"/>
      <c r="V2248" s="8"/>
      <c r="W2248" s="8"/>
    </row>
    <row r="2249" spans="4:23">
      <c r="D2249" s="74"/>
      <c r="E2249" s="1"/>
      <c r="F2249" s="1"/>
      <c r="G2249" s="183"/>
      <c r="H2249" s="36"/>
      <c r="I2249" s="184"/>
      <c r="J2249" s="352"/>
      <c r="K2249" s="352"/>
      <c r="L2249" s="184"/>
      <c r="M2249" s="184"/>
      <c r="N2249" s="184"/>
      <c r="O2249" s="184"/>
      <c r="P2249" s="184"/>
      <c r="Q2249" s="184"/>
      <c r="R2249" s="184"/>
      <c r="S2249" s="352"/>
      <c r="T2249" s="352"/>
      <c r="U2249" s="184"/>
      <c r="V2249" s="8"/>
      <c r="W2249" s="8"/>
    </row>
    <row r="2250" spans="4:23">
      <c r="D2250" s="74"/>
      <c r="E2250" s="1"/>
      <c r="F2250" s="1"/>
      <c r="G2250" s="183"/>
      <c r="H2250" s="36"/>
      <c r="I2250" s="184"/>
      <c r="J2250" s="352"/>
      <c r="K2250" s="352"/>
      <c r="L2250" s="184"/>
      <c r="M2250" s="184"/>
      <c r="N2250" s="184"/>
      <c r="O2250" s="184"/>
      <c r="P2250" s="184"/>
      <c r="Q2250" s="184"/>
      <c r="R2250" s="184"/>
      <c r="S2250" s="352"/>
      <c r="T2250" s="352"/>
      <c r="U2250" s="184"/>
      <c r="V2250" s="8"/>
      <c r="W2250" s="8"/>
    </row>
    <row r="2251" spans="4:23">
      <c r="D2251" s="74"/>
      <c r="E2251" s="1"/>
      <c r="F2251" s="1"/>
      <c r="G2251" s="183"/>
      <c r="H2251" s="36"/>
      <c r="I2251" s="184"/>
      <c r="J2251" s="352"/>
      <c r="K2251" s="352"/>
      <c r="L2251" s="184"/>
      <c r="M2251" s="184"/>
      <c r="N2251" s="184"/>
      <c r="O2251" s="184"/>
      <c r="P2251" s="184"/>
      <c r="Q2251" s="184"/>
      <c r="R2251" s="184"/>
      <c r="S2251" s="352"/>
      <c r="T2251" s="352"/>
      <c r="U2251" s="184"/>
      <c r="V2251" s="8"/>
      <c r="W2251" s="8"/>
    </row>
    <row r="2252" spans="4:23">
      <c r="D2252" s="74"/>
      <c r="E2252" s="1"/>
      <c r="F2252" s="1"/>
      <c r="G2252" s="183"/>
      <c r="H2252" s="36"/>
      <c r="I2252" s="184"/>
      <c r="J2252" s="352"/>
      <c r="K2252" s="352"/>
      <c r="L2252" s="184"/>
      <c r="M2252" s="184"/>
      <c r="N2252" s="184"/>
      <c r="O2252" s="184"/>
      <c r="P2252" s="184"/>
      <c r="Q2252" s="184"/>
      <c r="R2252" s="184"/>
      <c r="S2252" s="352"/>
      <c r="T2252" s="352"/>
      <c r="U2252" s="184"/>
      <c r="V2252" s="8"/>
      <c r="W2252" s="8"/>
    </row>
    <row r="2253" spans="4:23">
      <c r="D2253" s="74"/>
      <c r="E2253" s="1"/>
      <c r="F2253" s="1"/>
      <c r="G2253" s="183"/>
      <c r="H2253" s="36"/>
      <c r="I2253" s="184"/>
      <c r="J2253" s="352"/>
      <c r="K2253" s="352"/>
      <c r="L2253" s="184"/>
      <c r="M2253" s="184"/>
      <c r="N2253" s="184"/>
      <c r="O2253" s="184"/>
      <c r="P2253" s="184"/>
      <c r="Q2253" s="184"/>
      <c r="R2253" s="184"/>
      <c r="S2253" s="352"/>
      <c r="T2253" s="352"/>
      <c r="U2253" s="184"/>
      <c r="V2253" s="8"/>
      <c r="W2253" s="8"/>
    </row>
    <row r="2254" spans="4:23">
      <c r="D2254" s="74"/>
      <c r="E2254" s="1"/>
      <c r="F2254" s="1"/>
      <c r="G2254" s="183"/>
      <c r="H2254" s="36"/>
      <c r="I2254" s="184"/>
      <c r="J2254" s="352"/>
      <c r="K2254" s="352"/>
      <c r="L2254" s="184"/>
      <c r="M2254" s="184"/>
      <c r="N2254" s="184"/>
      <c r="O2254" s="184"/>
      <c r="P2254" s="184"/>
      <c r="Q2254" s="184"/>
      <c r="R2254" s="184"/>
      <c r="S2254" s="352"/>
      <c r="T2254" s="352"/>
      <c r="U2254" s="184"/>
      <c r="V2254" s="8"/>
      <c r="W2254" s="8"/>
    </row>
    <row r="2255" spans="4:23">
      <c r="D2255" s="74"/>
      <c r="E2255" s="1"/>
      <c r="F2255" s="1"/>
      <c r="G2255" s="183"/>
      <c r="H2255" s="36"/>
      <c r="I2255" s="184"/>
      <c r="J2255" s="352"/>
      <c r="K2255" s="352"/>
      <c r="L2255" s="184"/>
      <c r="M2255" s="184"/>
      <c r="N2255" s="184"/>
      <c r="O2255" s="184"/>
      <c r="P2255" s="184"/>
      <c r="Q2255" s="184"/>
      <c r="R2255" s="184"/>
      <c r="S2255" s="352"/>
      <c r="T2255" s="352"/>
      <c r="U2255" s="184"/>
      <c r="V2255" s="8"/>
      <c r="W2255" s="8"/>
    </row>
    <row r="2256" spans="4:23">
      <c r="D2256" s="74"/>
      <c r="E2256" s="1"/>
      <c r="F2256" s="1"/>
      <c r="G2256" s="183"/>
      <c r="H2256" s="36"/>
      <c r="I2256" s="184"/>
      <c r="J2256" s="352"/>
      <c r="K2256" s="352"/>
      <c r="L2256" s="184"/>
      <c r="M2256" s="184"/>
      <c r="N2256" s="184"/>
      <c r="O2256" s="184"/>
      <c r="P2256" s="184"/>
      <c r="Q2256" s="184"/>
      <c r="R2256" s="184"/>
      <c r="S2256" s="352"/>
      <c r="T2256" s="352"/>
      <c r="U2256" s="184"/>
      <c r="V2256" s="8"/>
      <c r="W2256" s="8"/>
    </row>
    <row r="2257" spans="4:23">
      <c r="D2257" s="74"/>
      <c r="E2257" s="1"/>
      <c r="F2257" s="1"/>
      <c r="G2257" s="183"/>
      <c r="H2257" s="36"/>
      <c r="I2257" s="184"/>
      <c r="J2257" s="352"/>
      <c r="K2257" s="352"/>
      <c r="L2257" s="184"/>
      <c r="M2257" s="184"/>
      <c r="N2257" s="184"/>
      <c r="O2257" s="184"/>
      <c r="P2257" s="184"/>
      <c r="Q2257" s="184"/>
      <c r="R2257" s="184"/>
      <c r="S2257" s="352"/>
      <c r="T2257" s="352"/>
      <c r="U2257" s="184"/>
      <c r="V2257" s="8"/>
      <c r="W2257" s="8"/>
    </row>
    <row r="2258" spans="4:23">
      <c r="D2258" s="74"/>
      <c r="E2258" s="1"/>
      <c r="F2258" s="1"/>
      <c r="G2258" s="183"/>
      <c r="H2258" s="36"/>
      <c r="I2258" s="184"/>
      <c r="J2258" s="352"/>
      <c r="K2258" s="352"/>
      <c r="L2258" s="184"/>
      <c r="M2258" s="184"/>
      <c r="N2258" s="184"/>
      <c r="O2258" s="184"/>
      <c r="P2258" s="184"/>
      <c r="Q2258" s="184"/>
      <c r="R2258" s="184"/>
      <c r="S2258" s="352"/>
      <c r="T2258" s="352"/>
      <c r="U2258" s="184"/>
      <c r="V2258" s="8"/>
      <c r="W2258" s="8"/>
    </row>
    <row r="2259" spans="4:23">
      <c r="D2259" s="74"/>
      <c r="E2259" s="1"/>
      <c r="F2259" s="1"/>
      <c r="G2259" s="183"/>
      <c r="H2259" s="36"/>
      <c r="I2259" s="184"/>
      <c r="J2259" s="352"/>
      <c r="K2259" s="352"/>
      <c r="L2259" s="184"/>
      <c r="M2259" s="184"/>
      <c r="N2259" s="184"/>
      <c r="O2259" s="184"/>
      <c r="P2259" s="184"/>
      <c r="Q2259" s="184"/>
      <c r="R2259" s="184"/>
      <c r="S2259" s="352"/>
      <c r="T2259" s="352"/>
      <c r="U2259" s="184"/>
      <c r="V2259" s="8"/>
      <c r="W2259" s="8"/>
    </row>
    <row r="2260" spans="4:23">
      <c r="D2260" s="74"/>
      <c r="E2260" s="1"/>
      <c r="F2260" s="1"/>
      <c r="G2260" s="183"/>
      <c r="H2260" s="36"/>
      <c r="I2260" s="184"/>
      <c r="J2260" s="352"/>
      <c r="K2260" s="352"/>
      <c r="L2260" s="184"/>
      <c r="M2260" s="184"/>
      <c r="N2260" s="184"/>
      <c r="O2260" s="184"/>
      <c r="P2260" s="184"/>
      <c r="Q2260" s="184"/>
      <c r="R2260" s="184"/>
      <c r="S2260" s="352"/>
      <c r="T2260" s="352"/>
      <c r="U2260" s="184"/>
      <c r="V2260" s="8"/>
      <c r="W2260" s="8"/>
    </row>
    <row r="2261" spans="4:23">
      <c r="D2261" s="74"/>
      <c r="E2261" s="1"/>
      <c r="F2261" s="1"/>
      <c r="G2261" s="183"/>
      <c r="H2261" s="36"/>
      <c r="I2261" s="184"/>
      <c r="J2261" s="352"/>
      <c r="K2261" s="352"/>
      <c r="L2261" s="184"/>
      <c r="M2261" s="184"/>
      <c r="N2261" s="184"/>
      <c r="O2261" s="184"/>
      <c r="P2261" s="184"/>
      <c r="Q2261" s="184"/>
      <c r="R2261" s="184"/>
      <c r="S2261" s="352"/>
      <c r="T2261" s="352"/>
      <c r="U2261" s="184"/>
      <c r="V2261" s="8"/>
      <c r="W2261" s="8"/>
    </row>
    <row r="2262" spans="4:23">
      <c r="D2262" s="74"/>
      <c r="E2262" s="1"/>
      <c r="F2262" s="1"/>
      <c r="G2262" s="183"/>
      <c r="H2262" s="36"/>
      <c r="I2262" s="184"/>
      <c r="J2262" s="352"/>
      <c r="K2262" s="352"/>
      <c r="L2262" s="184"/>
      <c r="M2262" s="184"/>
      <c r="N2262" s="184"/>
      <c r="O2262" s="184"/>
      <c r="P2262" s="184"/>
      <c r="Q2262" s="184"/>
      <c r="R2262" s="184"/>
      <c r="S2262" s="352"/>
      <c r="T2262" s="352"/>
      <c r="U2262" s="184"/>
      <c r="V2262" s="8"/>
      <c r="W2262" s="8"/>
    </row>
    <row r="2263" spans="4:23">
      <c r="D2263" s="74"/>
      <c r="E2263" s="1"/>
      <c r="F2263" s="1"/>
      <c r="G2263" s="183"/>
      <c r="H2263" s="36"/>
      <c r="I2263" s="184"/>
      <c r="J2263" s="352"/>
      <c r="K2263" s="352"/>
      <c r="L2263" s="184"/>
      <c r="M2263" s="184"/>
      <c r="N2263" s="184"/>
      <c r="O2263" s="184"/>
      <c r="P2263" s="184"/>
      <c r="Q2263" s="184"/>
      <c r="R2263" s="184"/>
      <c r="S2263" s="352"/>
      <c r="T2263" s="352"/>
      <c r="U2263" s="184"/>
      <c r="V2263" s="8"/>
      <c r="W2263" s="8"/>
    </row>
    <row r="2264" spans="4:23">
      <c r="D2264" s="74"/>
      <c r="E2264" s="1"/>
      <c r="F2264" s="1"/>
      <c r="G2264" s="183"/>
      <c r="H2264" s="36"/>
      <c r="I2264" s="184"/>
      <c r="J2264" s="352"/>
      <c r="K2264" s="352"/>
      <c r="L2264" s="184"/>
      <c r="M2264" s="184"/>
      <c r="N2264" s="184"/>
      <c r="O2264" s="184"/>
      <c r="P2264" s="184"/>
      <c r="Q2264" s="184"/>
      <c r="R2264" s="184"/>
      <c r="S2264" s="352"/>
      <c r="T2264" s="352"/>
      <c r="U2264" s="184"/>
      <c r="V2264" s="8"/>
      <c r="W2264" s="8"/>
    </row>
    <row r="2265" spans="4:23">
      <c r="D2265" s="74"/>
      <c r="E2265" s="1"/>
      <c r="F2265" s="1"/>
      <c r="G2265" s="183"/>
      <c r="H2265" s="36"/>
      <c r="I2265" s="184"/>
      <c r="J2265" s="352"/>
      <c r="K2265" s="352"/>
      <c r="L2265" s="184"/>
      <c r="M2265" s="184"/>
      <c r="N2265" s="184"/>
      <c r="O2265" s="184"/>
      <c r="P2265" s="184"/>
      <c r="Q2265" s="184"/>
      <c r="R2265" s="184"/>
      <c r="S2265" s="352"/>
      <c r="T2265" s="352"/>
      <c r="U2265" s="184"/>
      <c r="V2265" s="8"/>
      <c r="W2265" s="8"/>
    </row>
    <row r="2266" spans="4:23">
      <c r="D2266" s="74"/>
      <c r="E2266" s="1"/>
      <c r="F2266" s="1"/>
      <c r="G2266" s="183"/>
      <c r="H2266" s="36"/>
      <c r="I2266" s="184"/>
      <c r="J2266" s="352"/>
      <c r="K2266" s="352"/>
      <c r="L2266" s="184"/>
      <c r="M2266" s="184"/>
      <c r="N2266" s="184"/>
      <c r="O2266" s="184"/>
      <c r="P2266" s="184"/>
      <c r="Q2266" s="184"/>
      <c r="R2266" s="184"/>
      <c r="S2266" s="352"/>
      <c r="T2266" s="352"/>
      <c r="U2266" s="184"/>
      <c r="V2266" s="8"/>
      <c r="W2266" s="8"/>
    </row>
    <row r="2267" spans="4:23">
      <c r="D2267" s="74"/>
      <c r="E2267" s="1"/>
      <c r="F2267" s="1"/>
      <c r="G2267" s="183"/>
      <c r="H2267" s="36"/>
      <c r="I2267" s="184"/>
      <c r="J2267" s="352"/>
      <c r="K2267" s="352"/>
      <c r="L2267" s="184"/>
      <c r="M2267" s="184"/>
      <c r="N2267" s="184"/>
      <c r="O2267" s="184"/>
      <c r="P2267" s="184"/>
      <c r="Q2267" s="184"/>
      <c r="R2267" s="184"/>
      <c r="S2267" s="352"/>
      <c r="T2267" s="352"/>
      <c r="U2267" s="184"/>
      <c r="V2267" s="8"/>
      <c r="W2267" s="8"/>
    </row>
    <row r="2268" spans="4:23">
      <c r="D2268" s="74"/>
      <c r="E2268" s="1"/>
      <c r="F2268" s="1"/>
      <c r="G2268" s="183"/>
      <c r="H2268" s="36"/>
      <c r="I2268" s="184"/>
      <c r="J2268" s="352"/>
      <c r="K2268" s="352"/>
      <c r="L2268" s="184"/>
      <c r="M2268" s="184"/>
      <c r="N2268" s="184"/>
      <c r="O2268" s="184"/>
      <c r="P2268" s="184"/>
      <c r="Q2268" s="184"/>
      <c r="R2268" s="184"/>
      <c r="S2268" s="352"/>
      <c r="T2268" s="352"/>
      <c r="U2268" s="184"/>
      <c r="V2268" s="8"/>
      <c r="W2268" s="8"/>
    </row>
    <row r="2269" spans="4:23">
      <c r="D2269" s="74"/>
      <c r="E2269" s="1"/>
      <c r="F2269" s="1"/>
      <c r="G2269" s="183"/>
      <c r="H2269" s="36"/>
      <c r="I2269" s="184"/>
      <c r="J2269" s="352"/>
      <c r="K2269" s="352"/>
      <c r="L2269" s="184"/>
      <c r="M2269" s="184"/>
      <c r="N2269" s="184"/>
      <c r="O2269" s="184"/>
      <c r="P2269" s="184"/>
      <c r="Q2269" s="184"/>
      <c r="R2269" s="184"/>
      <c r="S2269" s="352"/>
      <c r="T2269" s="352"/>
      <c r="U2269" s="184"/>
      <c r="V2269" s="8"/>
      <c r="W2269" s="8"/>
    </row>
    <row r="2270" spans="4:23">
      <c r="D2270" s="74"/>
      <c r="E2270" s="1"/>
      <c r="F2270" s="1"/>
      <c r="G2270" s="183"/>
      <c r="H2270" s="36"/>
      <c r="I2270" s="184"/>
      <c r="J2270" s="352"/>
      <c r="K2270" s="352"/>
      <c r="L2270" s="184"/>
      <c r="M2270" s="184"/>
      <c r="N2270" s="184"/>
      <c r="O2270" s="184"/>
      <c r="P2270" s="184"/>
      <c r="Q2270" s="184"/>
      <c r="R2270" s="184"/>
      <c r="S2270" s="352"/>
      <c r="T2270" s="352"/>
      <c r="U2270" s="184"/>
      <c r="V2270" s="8"/>
      <c r="W2270" s="8"/>
    </row>
    <row r="2271" spans="4:23">
      <c r="D2271" s="74"/>
      <c r="E2271" s="1"/>
      <c r="F2271" s="1"/>
      <c r="G2271" s="183"/>
      <c r="H2271" s="36"/>
      <c r="I2271" s="184"/>
      <c r="J2271" s="352"/>
      <c r="K2271" s="352"/>
      <c r="L2271" s="184"/>
      <c r="M2271" s="184"/>
      <c r="N2271" s="184"/>
      <c r="O2271" s="184"/>
      <c r="P2271" s="184"/>
      <c r="Q2271" s="184"/>
      <c r="R2271" s="184"/>
      <c r="S2271" s="352"/>
      <c r="T2271" s="352"/>
      <c r="U2271" s="184"/>
      <c r="V2271" s="8"/>
      <c r="W2271" s="8"/>
    </row>
    <row r="2272" spans="4:23">
      <c r="D2272" s="74"/>
      <c r="E2272" s="1"/>
      <c r="F2272" s="1"/>
      <c r="G2272" s="183"/>
      <c r="H2272" s="36"/>
      <c r="I2272" s="184"/>
      <c r="J2272" s="352"/>
      <c r="K2272" s="352"/>
      <c r="L2272" s="184"/>
      <c r="M2272" s="184"/>
      <c r="N2272" s="184"/>
      <c r="O2272" s="184"/>
      <c r="P2272" s="184"/>
      <c r="Q2272" s="184"/>
      <c r="R2272" s="184"/>
      <c r="S2272" s="352"/>
      <c r="T2272" s="352"/>
      <c r="U2272" s="184"/>
      <c r="V2272" s="8"/>
      <c r="W2272" s="8"/>
    </row>
    <row r="2273" spans="4:23">
      <c r="D2273" s="74"/>
      <c r="E2273" s="1"/>
      <c r="F2273" s="1"/>
      <c r="G2273" s="183"/>
      <c r="H2273" s="36"/>
      <c r="I2273" s="184"/>
      <c r="J2273" s="352"/>
      <c r="K2273" s="352"/>
      <c r="L2273" s="184"/>
      <c r="M2273" s="184"/>
      <c r="N2273" s="184"/>
      <c r="O2273" s="184"/>
      <c r="P2273" s="184"/>
      <c r="Q2273" s="184"/>
      <c r="R2273" s="184"/>
      <c r="S2273" s="352"/>
      <c r="T2273" s="352"/>
      <c r="U2273" s="184"/>
      <c r="V2273" s="8"/>
      <c r="W2273" s="8"/>
    </row>
    <row r="2274" spans="4:23">
      <c r="D2274" s="74"/>
      <c r="E2274" s="1"/>
      <c r="F2274" s="1"/>
      <c r="G2274" s="183"/>
      <c r="H2274" s="36"/>
      <c r="I2274" s="184"/>
      <c r="J2274" s="352"/>
      <c r="K2274" s="352"/>
      <c r="L2274" s="184"/>
      <c r="M2274" s="184"/>
      <c r="N2274" s="184"/>
      <c r="O2274" s="184"/>
      <c r="P2274" s="184"/>
      <c r="Q2274" s="184"/>
      <c r="R2274" s="184"/>
      <c r="S2274" s="352"/>
      <c r="T2274" s="352"/>
      <c r="U2274" s="184"/>
      <c r="V2274" s="8"/>
      <c r="W2274" s="8"/>
    </row>
    <row r="2275" spans="4:23">
      <c r="D2275" s="74"/>
      <c r="E2275" s="1"/>
      <c r="F2275" s="1"/>
      <c r="G2275" s="183"/>
      <c r="H2275" s="36"/>
      <c r="I2275" s="184"/>
      <c r="J2275" s="352"/>
      <c r="K2275" s="352"/>
      <c r="L2275" s="184"/>
      <c r="M2275" s="184"/>
      <c r="N2275" s="184"/>
      <c r="O2275" s="184"/>
      <c r="P2275" s="184"/>
      <c r="Q2275" s="184"/>
      <c r="R2275" s="184"/>
      <c r="S2275" s="352"/>
      <c r="T2275" s="352"/>
      <c r="U2275" s="184"/>
      <c r="V2275" s="8"/>
      <c r="W2275" s="8"/>
    </row>
    <row r="2276" spans="4:23">
      <c r="D2276" s="74"/>
      <c r="E2276" s="1"/>
      <c r="F2276" s="1"/>
      <c r="G2276" s="183"/>
      <c r="H2276" s="36"/>
      <c r="I2276" s="184"/>
      <c r="J2276" s="352"/>
      <c r="K2276" s="352"/>
      <c r="L2276" s="184"/>
      <c r="M2276" s="184"/>
      <c r="N2276" s="184"/>
      <c r="O2276" s="184"/>
      <c r="P2276" s="184"/>
      <c r="Q2276" s="184"/>
      <c r="R2276" s="184"/>
      <c r="S2276" s="352"/>
      <c r="T2276" s="352"/>
      <c r="U2276" s="184"/>
      <c r="V2276" s="8"/>
      <c r="W2276" s="8"/>
    </row>
    <row r="2277" spans="4:23">
      <c r="D2277" s="74"/>
      <c r="E2277" s="1"/>
      <c r="F2277" s="1"/>
      <c r="G2277" s="183"/>
      <c r="H2277" s="36"/>
      <c r="I2277" s="184"/>
      <c r="J2277" s="352"/>
      <c r="K2277" s="352"/>
      <c r="L2277" s="184"/>
      <c r="M2277" s="184"/>
      <c r="N2277" s="184"/>
      <c r="O2277" s="184"/>
      <c r="P2277" s="184"/>
      <c r="Q2277" s="184"/>
      <c r="R2277" s="184"/>
      <c r="S2277" s="352"/>
      <c r="T2277" s="352"/>
      <c r="U2277" s="184"/>
      <c r="V2277" s="8"/>
      <c r="W2277" s="8"/>
    </row>
    <row r="2278" spans="4:23">
      <c r="D2278" s="74"/>
      <c r="E2278" s="1"/>
      <c r="F2278" s="1"/>
      <c r="G2278" s="183"/>
      <c r="H2278" s="36"/>
      <c r="I2278" s="184"/>
      <c r="J2278" s="352"/>
      <c r="K2278" s="352"/>
      <c r="L2278" s="184"/>
      <c r="M2278" s="184"/>
      <c r="N2278" s="184"/>
      <c r="O2278" s="184"/>
      <c r="P2278" s="184"/>
      <c r="Q2278" s="184"/>
      <c r="R2278" s="184"/>
      <c r="S2278" s="352"/>
      <c r="T2278" s="352"/>
      <c r="U2278" s="184"/>
      <c r="V2278" s="8"/>
      <c r="W2278" s="8"/>
    </row>
    <row r="2279" spans="4:23">
      <c r="D2279" s="74"/>
      <c r="E2279" s="1"/>
      <c r="F2279" s="1"/>
      <c r="G2279" s="183"/>
      <c r="H2279" s="36"/>
      <c r="I2279" s="184"/>
      <c r="J2279" s="352"/>
      <c r="K2279" s="352"/>
      <c r="L2279" s="184"/>
      <c r="M2279" s="184"/>
      <c r="N2279" s="184"/>
      <c r="O2279" s="184"/>
      <c r="P2279" s="184"/>
      <c r="Q2279" s="184"/>
      <c r="R2279" s="184"/>
      <c r="S2279" s="352"/>
      <c r="T2279" s="352"/>
      <c r="U2279" s="184"/>
      <c r="V2279" s="8"/>
      <c r="W2279" s="8"/>
    </row>
    <row r="2280" spans="4:23">
      <c r="D2280" s="74"/>
      <c r="E2280" s="1"/>
      <c r="F2280" s="1"/>
      <c r="G2280" s="183"/>
      <c r="H2280" s="36"/>
      <c r="I2280" s="184"/>
      <c r="J2280" s="352"/>
      <c r="K2280" s="352"/>
      <c r="L2280" s="184"/>
      <c r="M2280" s="184"/>
      <c r="N2280" s="184"/>
      <c r="O2280" s="184"/>
      <c r="P2280" s="184"/>
      <c r="Q2280" s="184"/>
      <c r="R2280" s="184"/>
      <c r="S2280" s="352"/>
      <c r="T2280" s="352"/>
      <c r="U2280" s="184"/>
      <c r="V2280" s="8"/>
      <c r="W2280" s="8"/>
    </row>
    <row r="2281" spans="4:23">
      <c r="D2281" s="74"/>
      <c r="E2281" s="1"/>
      <c r="F2281" s="1"/>
      <c r="G2281" s="183"/>
      <c r="H2281" s="36"/>
      <c r="I2281" s="184"/>
      <c r="J2281" s="352"/>
      <c r="K2281" s="352"/>
      <c r="L2281" s="184"/>
      <c r="M2281" s="184"/>
      <c r="N2281" s="184"/>
      <c r="O2281" s="184"/>
      <c r="P2281" s="184"/>
      <c r="Q2281" s="184"/>
      <c r="R2281" s="184"/>
      <c r="S2281" s="352"/>
      <c r="T2281" s="352"/>
      <c r="U2281" s="184"/>
      <c r="V2281" s="8"/>
      <c r="W2281" s="8"/>
    </row>
    <row r="2282" spans="4:23">
      <c r="D2282" s="74"/>
      <c r="E2282" s="1"/>
      <c r="F2282" s="1"/>
      <c r="G2282" s="183"/>
      <c r="H2282" s="36"/>
      <c r="I2282" s="184"/>
      <c r="J2282" s="352"/>
      <c r="K2282" s="352"/>
      <c r="L2282" s="184"/>
      <c r="M2282" s="184"/>
      <c r="N2282" s="184"/>
      <c r="O2282" s="184"/>
      <c r="P2282" s="184"/>
      <c r="Q2282" s="184"/>
      <c r="R2282" s="184"/>
      <c r="S2282" s="352"/>
      <c r="T2282" s="352"/>
      <c r="U2282" s="184"/>
      <c r="V2282" s="8"/>
      <c r="W2282" s="8"/>
    </row>
    <row r="2283" spans="4:23">
      <c r="D2283" s="74"/>
      <c r="E2283" s="1"/>
      <c r="F2283" s="1"/>
      <c r="G2283" s="183"/>
      <c r="H2283" s="36"/>
      <c r="I2283" s="184"/>
      <c r="J2283" s="352"/>
      <c r="K2283" s="352"/>
      <c r="L2283" s="184"/>
      <c r="M2283" s="184"/>
      <c r="N2283" s="184"/>
      <c r="O2283" s="184"/>
      <c r="P2283" s="184"/>
      <c r="Q2283" s="184"/>
      <c r="R2283" s="184"/>
      <c r="S2283" s="352"/>
      <c r="T2283" s="352"/>
      <c r="U2283" s="184"/>
      <c r="V2283" s="8"/>
      <c r="W2283" s="8"/>
    </row>
    <row r="2284" spans="4:23">
      <c r="D2284" s="74"/>
      <c r="E2284" s="1"/>
      <c r="F2284" s="1"/>
      <c r="G2284" s="183"/>
      <c r="H2284" s="36"/>
      <c r="I2284" s="184"/>
      <c r="J2284" s="352"/>
      <c r="K2284" s="352"/>
      <c r="L2284" s="184"/>
      <c r="M2284" s="184"/>
      <c r="N2284" s="184"/>
      <c r="O2284" s="184"/>
      <c r="P2284" s="184"/>
      <c r="Q2284" s="184"/>
      <c r="R2284" s="184"/>
      <c r="S2284" s="352"/>
      <c r="T2284" s="352"/>
      <c r="U2284" s="184"/>
      <c r="V2284" s="8"/>
      <c r="W2284" s="8"/>
    </row>
    <row r="2285" spans="4:23">
      <c r="D2285" s="74"/>
      <c r="E2285" s="1"/>
      <c r="F2285" s="1"/>
      <c r="G2285" s="183"/>
      <c r="H2285" s="36"/>
      <c r="I2285" s="184"/>
      <c r="J2285" s="352"/>
      <c r="K2285" s="352"/>
      <c r="L2285" s="184"/>
      <c r="M2285" s="184"/>
      <c r="N2285" s="184"/>
      <c r="O2285" s="184"/>
      <c r="P2285" s="184"/>
      <c r="Q2285" s="184"/>
      <c r="R2285" s="184"/>
      <c r="S2285" s="352"/>
      <c r="T2285" s="352"/>
      <c r="U2285" s="184"/>
      <c r="V2285" s="8"/>
      <c r="W2285" s="8"/>
    </row>
    <row r="2286" spans="4:23">
      <c r="D2286" s="74"/>
      <c r="E2286" s="1"/>
      <c r="F2286" s="1"/>
      <c r="G2286" s="183"/>
      <c r="H2286" s="36"/>
      <c r="I2286" s="184"/>
      <c r="J2286" s="352"/>
      <c r="K2286" s="352"/>
      <c r="L2286" s="184"/>
      <c r="M2286" s="184"/>
      <c r="N2286" s="184"/>
      <c r="O2286" s="184"/>
      <c r="P2286" s="184"/>
      <c r="Q2286" s="184"/>
      <c r="R2286" s="184"/>
      <c r="S2286" s="352"/>
      <c r="T2286" s="352"/>
      <c r="U2286" s="184"/>
      <c r="V2286" s="8"/>
      <c r="W2286" s="8"/>
    </row>
    <row r="2287" spans="4:23">
      <c r="D2287" s="74"/>
      <c r="E2287" s="1"/>
      <c r="F2287" s="1"/>
      <c r="G2287" s="183"/>
      <c r="H2287" s="36"/>
      <c r="I2287" s="184"/>
      <c r="J2287" s="352"/>
      <c r="K2287" s="352"/>
      <c r="L2287" s="184"/>
      <c r="M2287" s="184"/>
      <c r="N2287" s="184"/>
      <c r="O2287" s="184"/>
      <c r="P2287" s="184"/>
      <c r="Q2287" s="184"/>
      <c r="R2287" s="184"/>
      <c r="S2287" s="352"/>
      <c r="T2287" s="352"/>
      <c r="U2287" s="184"/>
      <c r="V2287" s="8"/>
      <c r="W2287" s="8"/>
    </row>
    <row r="2288" spans="4:23">
      <c r="D2288" s="74"/>
      <c r="E2288" s="1"/>
      <c r="F2288" s="1"/>
      <c r="G2288" s="183"/>
      <c r="H2288" s="36"/>
      <c r="I2288" s="184"/>
      <c r="J2288" s="352"/>
      <c r="K2288" s="352"/>
      <c r="L2288" s="184"/>
      <c r="M2288" s="184"/>
      <c r="N2288" s="184"/>
      <c r="O2288" s="184"/>
      <c r="P2288" s="184"/>
      <c r="Q2288" s="184"/>
      <c r="R2288" s="184"/>
      <c r="S2288" s="352"/>
      <c r="T2288" s="352"/>
      <c r="U2288" s="184"/>
      <c r="V2288" s="8"/>
      <c r="W2288" s="8"/>
    </row>
    <row r="2289" spans="4:23">
      <c r="D2289" s="74"/>
      <c r="E2289" s="1"/>
      <c r="F2289" s="1"/>
      <c r="G2289" s="183"/>
      <c r="H2289" s="36"/>
      <c r="I2289" s="184"/>
      <c r="J2289" s="352"/>
      <c r="K2289" s="352"/>
      <c r="L2289" s="184"/>
      <c r="M2289" s="184"/>
      <c r="N2289" s="184"/>
      <c r="O2289" s="184"/>
      <c r="P2289" s="184"/>
      <c r="Q2289" s="184"/>
      <c r="R2289" s="184"/>
      <c r="S2289" s="352"/>
      <c r="T2289" s="352"/>
      <c r="U2289" s="184"/>
      <c r="V2289" s="8"/>
      <c r="W2289" s="8"/>
    </row>
    <row r="2290" spans="4:23">
      <c r="D2290" s="74"/>
      <c r="E2290" s="1"/>
      <c r="F2290" s="1"/>
      <c r="G2290" s="183"/>
      <c r="H2290" s="36"/>
      <c r="I2290" s="184"/>
      <c r="J2290" s="352"/>
      <c r="K2290" s="352"/>
      <c r="L2290" s="184"/>
      <c r="M2290" s="184"/>
      <c r="N2290" s="184"/>
      <c r="O2290" s="184"/>
      <c r="P2290" s="184"/>
      <c r="Q2290" s="184"/>
      <c r="R2290" s="184"/>
      <c r="S2290" s="352"/>
      <c r="T2290" s="352"/>
      <c r="U2290" s="184"/>
      <c r="V2290" s="8"/>
      <c r="W2290" s="8"/>
    </row>
    <row r="2291" spans="4:23">
      <c r="D2291" s="74"/>
      <c r="E2291" s="1"/>
      <c r="F2291" s="1"/>
      <c r="G2291" s="183"/>
      <c r="H2291" s="36"/>
      <c r="I2291" s="184"/>
      <c r="J2291" s="352"/>
      <c r="K2291" s="352"/>
      <c r="L2291" s="184"/>
      <c r="M2291" s="184"/>
      <c r="N2291" s="184"/>
      <c r="O2291" s="184"/>
      <c r="P2291" s="184"/>
      <c r="Q2291" s="184"/>
      <c r="R2291" s="184"/>
      <c r="S2291" s="352"/>
      <c r="T2291" s="352"/>
      <c r="U2291" s="184"/>
      <c r="V2291" s="8"/>
      <c r="W2291" s="8"/>
    </row>
    <row r="2292" spans="4:23">
      <c r="D2292" s="74"/>
      <c r="E2292" s="1"/>
      <c r="F2292" s="1"/>
      <c r="G2292" s="183"/>
      <c r="H2292" s="36"/>
      <c r="I2292" s="184"/>
      <c r="J2292" s="352"/>
      <c r="K2292" s="352"/>
      <c r="L2292" s="184"/>
      <c r="M2292" s="184"/>
      <c r="N2292" s="184"/>
      <c r="O2292" s="184"/>
      <c r="P2292" s="184"/>
      <c r="Q2292" s="184"/>
      <c r="R2292" s="184"/>
      <c r="S2292" s="352"/>
      <c r="T2292" s="352"/>
      <c r="U2292" s="184"/>
      <c r="V2292" s="8"/>
      <c r="W2292" s="8"/>
    </row>
    <row r="2293" spans="4:23">
      <c r="D2293" s="74"/>
      <c r="E2293" s="1"/>
      <c r="F2293" s="1"/>
      <c r="G2293" s="183"/>
      <c r="H2293" s="36"/>
      <c r="I2293" s="184"/>
      <c r="J2293" s="352"/>
      <c r="K2293" s="352"/>
      <c r="L2293" s="184"/>
      <c r="M2293" s="184"/>
      <c r="N2293" s="184"/>
      <c r="O2293" s="184"/>
      <c r="P2293" s="184"/>
      <c r="Q2293" s="184"/>
      <c r="R2293" s="184"/>
      <c r="S2293" s="352"/>
      <c r="T2293" s="352"/>
      <c r="U2293" s="184"/>
      <c r="V2293" s="8"/>
      <c r="W2293" s="8"/>
    </row>
    <row r="2294" spans="4:23">
      <c r="D2294" s="74"/>
      <c r="E2294" s="1"/>
      <c r="F2294" s="1"/>
      <c r="G2294" s="183"/>
      <c r="H2294" s="36"/>
      <c r="I2294" s="184"/>
      <c r="J2294" s="352"/>
      <c r="K2294" s="352"/>
      <c r="L2294" s="184"/>
      <c r="M2294" s="184"/>
      <c r="N2294" s="184"/>
      <c r="O2294" s="184"/>
      <c r="P2294" s="184"/>
      <c r="Q2294" s="184"/>
      <c r="R2294" s="184"/>
      <c r="S2294" s="352"/>
      <c r="T2294" s="352"/>
      <c r="U2294" s="184"/>
      <c r="V2294" s="8"/>
      <c r="W2294" s="8"/>
    </row>
    <row r="2295" spans="4:23">
      <c r="D2295" s="74"/>
      <c r="E2295" s="1"/>
      <c r="F2295" s="1"/>
      <c r="G2295" s="183"/>
      <c r="H2295" s="36"/>
      <c r="I2295" s="184"/>
      <c r="J2295" s="352"/>
      <c r="K2295" s="352"/>
      <c r="L2295" s="184"/>
      <c r="M2295" s="184"/>
      <c r="N2295" s="184"/>
      <c r="O2295" s="184"/>
      <c r="P2295" s="184"/>
      <c r="Q2295" s="184"/>
      <c r="R2295" s="184"/>
      <c r="S2295" s="352"/>
      <c r="T2295" s="352"/>
      <c r="U2295" s="184"/>
      <c r="V2295" s="8"/>
      <c r="W2295" s="8"/>
    </row>
    <row r="2296" spans="4:23">
      <c r="D2296" s="74"/>
      <c r="E2296" s="1"/>
      <c r="F2296" s="1"/>
      <c r="G2296" s="183"/>
      <c r="H2296" s="36"/>
      <c r="I2296" s="184"/>
      <c r="J2296" s="352"/>
      <c r="K2296" s="352"/>
      <c r="L2296" s="184"/>
      <c r="M2296" s="184"/>
      <c r="N2296" s="184"/>
      <c r="O2296" s="184"/>
      <c r="P2296" s="184"/>
      <c r="Q2296" s="184"/>
      <c r="R2296" s="184"/>
      <c r="S2296" s="352"/>
      <c r="T2296" s="352"/>
      <c r="U2296" s="184"/>
      <c r="V2296" s="8"/>
      <c r="W2296" s="8"/>
    </row>
    <row r="2297" spans="4:23">
      <c r="D2297" s="74"/>
      <c r="E2297" s="1"/>
      <c r="F2297" s="1"/>
      <c r="G2297" s="183"/>
      <c r="H2297" s="36"/>
      <c r="I2297" s="184"/>
      <c r="J2297" s="352"/>
      <c r="K2297" s="352"/>
      <c r="L2297" s="184"/>
      <c r="M2297" s="184"/>
      <c r="N2297" s="184"/>
      <c r="O2297" s="184"/>
      <c r="P2297" s="184"/>
      <c r="Q2297" s="184"/>
      <c r="R2297" s="184"/>
      <c r="S2297" s="352"/>
      <c r="T2297" s="352"/>
      <c r="U2297" s="184"/>
      <c r="V2297" s="8"/>
      <c r="W2297" s="8"/>
    </row>
    <row r="2298" spans="4:23">
      <c r="D2298" s="74"/>
      <c r="E2298" s="1"/>
      <c r="F2298" s="1"/>
      <c r="G2298" s="183"/>
      <c r="H2298" s="36"/>
      <c r="I2298" s="184"/>
      <c r="J2298" s="352"/>
      <c r="K2298" s="352"/>
      <c r="L2298" s="184"/>
      <c r="M2298" s="184"/>
      <c r="N2298" s="184"/>
      <c r="O2298" s="184"/>
      <c r="P2298" s="184"/>
      <c r="Q2298" s="184"/>
      <c r="R2298" s="184"/>
      <c r="S2298" s="352"/>
      <c r="T2298" s="352"/>
      <c r="U2298" s="184"/>
      <c r="V2298" s="8"/>
      <c r="W2298" s="8"/>
    </row>
    <row r="2299" spans="4:23">
      <c r="D2299" s="74"/>
      <c r="E2299" s="1"/>
      <c r="F2299" s="1"/>
      <c r="G2299" s="183"/>
      <c r="H2299" s="36"/>
      <c r="I2299" s="184"/>
      <c r="J2299" s="352"/>
      <c r="K2299" s="352"/>
      <c r="L2299" s="184"/>
      <c r="M2299" s="184"/>
      <c r="N2299" s="184"/>
      <c r="O2299" s="184"/>
      <c r="P2299" s="184"/>
      <c r="Q2299" s="184"/>
      <c r="R2299" s="184"/>
      <c r="S2299" s="352"/>
      <c r="T2299" s="352"/>
      <c r="U2299" s="184"/>
      <c r="V2299" s="8"/>
      <c r="W2299" s="8"/>
    </row>
    <row r="2300" spans="4:23">
      <c r="D2300" s="74"/>
      <c r="E2300" s="1"/>
      <c r="F2300" s="1"/>
      <c r="G2300" s="183"/>
      <c r="H2300" s="36"/>
      <c r="I2300" s="184"/>
      <c r="J2300" s="352"/>
      <c r="K2300" s="352"/>
      <c r="L2300" s="184"/>
      <c r="M2300" s="184"/>
      <c r="N2300" s="184"/>
      <c r="O2300" s="184"/>
      <c r="P2300" s="184"/>
      <c r="Q2300" s="184"/>
      <c r="R2300" s="184"/>
      <c r="S2300" s="352"/>
      <c r="T2300" s="352"/>
      <c r="U2300" s="184"/>
      <c r="V2300" s="8"/>
      <c r="W2300" s="8"/>
    </row>
    <row r="2301" spans="4:23">
      <c r="D2301" s="74"/>
      <c r="E2301" s="1"/>
      <c r="F2301" s="1"/>
      <c r="G2301" s="183"/>
      <c r="H2301" s="36"/>
      <c r="I2301" s="184"/>
      <c r="J2301" s="352"/>
      <c r="K2301" s="352"/>
      <c r="L2301" s="184"/>
      <c r="M2301" s="184"/>
      <c r="N2301" s="184"/>
      <c r="O2301" s="184"/>
      <c r="P2301" s="184"/>
      <c r="Q2301" s="184"/>
      <c r="R2301" s="184"/>
      <c r="S2301" s="352"/>
      <c r="T2301" s="352"/>
      <c r="U2301" s="184"/>
      <c r="V2301" s="8"/>
      <c r="W2301" s="8"/>
    </row>
    <row r="2302" spans="4:23">
      <c r="D2302" s="74"/>
      <c r="E2302" s="1"/>
      <c r="F2302" s="1"/>
      <c r="G2302" s="183"/>
      <c r="H2302" s="36"/>
      <c r="I2302" s="184"/>
      <c r="J2302" s="352"/>
      <c r="K2302" s="352"/>
      <c r="L2302" s="184"/>
      <c r="M2302" s="184"/>
      <c r="N2302" s="184"/>
      <c r="O2302" s="184"/>
      <c r="P2302" s="184"/>
      <c r="Q2302" s="184"/>
      <c r="R2302" s="184"/>
      <c r="S2302" s="352"/>
      <c r="T2302" s="352"/>
      <c r="U2302" s="184"/>
      <c r="V2302" s="8"/>
      <c r="W2302" s="8"/>
    </row>
    <row r="2303" spans="4:23">
      <c r="D2303" s="74"/>
      <c r="E2303" s="1"/>
      <c r="F2303" s="1"/>
      <c r="G2303" s="183"/>
      <c r="H2303" s="36"/>
      <c r="I2303" s="184"/>
      <c r="J2303" s="352"/>
      <c r="K2303" s="352"/>
      <c r="L2303" s="184"/>
      <c r="M2303" s="184"/>
      <c r="N2303" s="184"/>
      <c r="O2303" s="184"/>
      <c r="P2303" s="184"/>
      <c r="Q2303" s="184"/>
      <c r="R2303" s="184"/>
      <c r="S2303" s="352"/>
      <c r="T2303" s="352"/>
      <c r="U2303" s="184"/>
      <c r="V2303" s="8"/>
      <c r="W2303" s="8"/>
    </row>
    <row r="2304" spans="4:23">
      <c r="D2304" s="74"/>
      <c r="E2304" s="1"/>
      <c r="F2304" s="1"/>
      <c r="G2304" s="183"/>
      <c r="H2304" s="36"/>
      <c r="I2304" s="184"/>
      <c r="J2304" s="352"/>
      <c r="K2304" s="352"/>
      <c r="L2304" s="184"/>
      <c r="M2304" s="184"/>
      <c r="N2304" s="184"/>
      <c r="O2304" s="184"/>
      <c r="P2304" s="184"/>
      <c r="Q2304" s="184"/>
      <c r="R2304" s="184"/>
      <c r="S2304" s="352"/>
      <c r="T2304" s="352"/>
      <c r="U2304" s="184"/>
      <c r="V2304" s="8"/>
      <c r="W2304" s="8"/>
    </row>
    <row r="2305" spans="4:23">
      <c r="D2305" s="74"/>
      <c r="E2305" s="1"/>
      <c r="F2305" s="1"/>
      <c r="G2305" s="183"/>
      <c r="H2305" s="36"/>
      <c r="I2305" s="184"/>
      <c r="J2305" s="352"/>
      <c r="K2305" s="352"/>
      <c r="L2305" s="184"/>
      <c r="M2305" s="184"/>
      <c r="N2305" s="184"/>
      <c r="O2305" s="184"/>
      <c r="P2305" s="184"/>
      <c r="Q2305" s="184"/>
      <c r="R2305" s="184"/>
      <c r="S2305" s="352"/>
      <c r="T2305" s="352"/>
      <c r="U2305" s="184"/>
      <c r="V2305" s="8"/>
      <c r="W2305" s="8"/>
    </row>
    <row r="2306" spans="4:23">
      <c r="D2306" s="74"/>
      <c r="E2306" s="1"/>
      <c r="F2306" s="1"/>
      <c r="G2306" s="183"/>
      <c r="H2306" s="36"/>
      <c r="I2306" s="184"/>
      <c r="J2306" s="352"/>
      <c r="K2306" s="352"/>
      <c r="L2306" s="184"/>
      <c r="M2306" s="184"/>
      <c r="N2306" s="184"/>
      <c r="O2306" s="184"/>
      <c r="P2306" s="184"/>
      <c r="Q2306" s="184"/>
      <c r="R2306" s="184"/>
      <c r="S2306" s="352"/>
      <c r="T2306" s="352"/>
      <c r="U2306" s="184"/>
      <c r="V2306" s="8"/>
      <c r="W2306" s="8"/>
    </row>
    <row r="2307" spans="4:23">
      <c r="D2307" s="74"/>
      <c r="E2307" s="1"/>
      <c r="F2307" s="1"/>
      <c r="G2307" s="183"/>
      <c r="H2307" s="36"/>
      <c r="I2307" s="184"/>
      <c r="J2307" s="352"/>
      <c r="K2307" s="352"/>
      <c r="L2307" s="184"/>
      <c r="M2307" s="184"/>
      <c r="N2307" s="184"/>
      <c r="O2307" s="184"/>
      <c r="P2307" s="184"/>
      <c r="Q2307" s="184"/>
      <c r="R2307" s="184"/>
      <c r="S2307" s="352"/>
      <c r="T2307" s="352"/>
      <c r="U2307" s="184"/>
      <c r="V2307" s="8"/>
      <c r="W2307" s="8"/>
    </row>
    <row r="2308" spans="4:23">
      <c r="D2308" s="74"/>
      <c r="E2308" s="1"/>
      <c r="F2308" s="1"/>
      <c r="G2308" s="183"/>
      <c r="H2308" s="36"/>
      <c r="I2308" s="184"/>
      <c r="J2308" s="352"/>
      <c r="K2308" s="352"/>
      <c r="L2308" s="184"/>
      <c r="M2308" s="184"/>
      <c r="N2308" s="184"/>
      <c r="O2308" s="184"/>
      <c r="P2308" s="184"/>
      <c r="Q2308" s="184"/>
      <c r="R2308" s="184"/>
      <c r="S2308" s="352"/>
      <c r="T2308" s="352"/>
      <c r="U2308" s="184"/>
      <c r="V2308" s="8"/>
      <c r="W2308" s="8"/>
    </row>
    <row r="2309" spans="4:23">
      <c r="D2309" s="74"/>
      <c r="E2309" s="1"/>
      <c r="F2309" s="1"/>
      <c r="G2309" s="183"/>
      <c r="H2309" s="36"/>
      <c r="I2309" s="184"/>
      <c r="J2309" s="352"/>
      <c r="K2309" s="352"/>
      <c r="L2309" s="184"/>
      <c r="M2309" s="184"/>
      <c r="N2309" s="184"/>
      <c r="O2309" s="184"/>
      <c r="P2309" s="184"/>
      <c r="Q2309" s="184"/>
      <c r="R2309" s="184"/>
      <c r="S2309" s="352"/>
      <c r="T2309" s="352"/>
      <c r="U2309" s="184"/>
      <c r="V2309" s="8"/>
      <c r="W2309" s="8"/>
    </row>
    <row r="2310" spans="4:23">
      <c r="D2310" s="74"/>
      <c r="E2310" s="1"/>
      <c r="F2310" s="1"/>
      <c r="G2310" s="183"/>
      <c r="H2310" s="36"/>
      <c r="I2310" s="184"/>
      <c r="J2310" s="352"/>
      <c r="K2310" s="352"/>
      <c r="L2310" s="184"/>
      <c r="M2310" s="184"/>
      <c r="N2310" s="184"/>
      <c r="O2310" s="184"/>
      <c r="P2310" s="184"/>
      <c r="Q2310" s="184"/>
      <c r="R2310" s="184"/>
      <c r="S2310" s="352"/>
      <c r="T2310" s="352"/>
      <c r="U2310" s="184"/>
      <c r="V2310" s="8"/>
      <c r="W2310" s="8"/>
    </row>
    <row r="2311" spans="4:23">
      <c r="D2311" s="74"/>
      <c r="E2311" s="1"/>
      <c r="F2311" s="1"/>
      <c r="G2311" s="183"/>
      <c r="H2311" s="36"/>
      <c r="I2311" s="184"/>
      <c r="J2311" s="352"/>
      <c r="K2311" s="352"/>
      <c r="L2311" s="184"/>
      <c r="M2311" s="184"/>
      <c r="N2311" s="184"/>
      <c r="O2311" s="184"/>
      <c r="P2311" s="184"/>
      <c r="Q2311" s="184"/>
      <c r="R2311" s="184"/>
      <c r="S2311" s="352"/>
      <c r="T2311" s="352"/>
      <c r="U2311" s="184"/>
      <c r="V2311" s="8"/>
      <c r="W2311" s="8"/>
    </row>
    <row r="2312" spans="4:23">
      <c r="D2312" s="74"/>
      <c r="E2312" s="1"/>
      <c r="F2312" s="1"/>
      <c r="G2312" s="183"/>
      <c r="H2312" s="36"/>
      <c r="I2312" s="184"/>
      <c r="J2312" s="352"/>
      <c r="K2312" s="352"/>
      <c r="L2312" s="184"/>
      <c r="M2312" s="184"/>
      <c r="N2312" s="184"/>
      <c r="O2312" s="184"/>
      <c r="P2312" s="184"/>
      <c r="Q2312" s="184"/>
      <c r="R2312" s="184"/>
      <c r="S2312" s="352"/>
      <c r="T2312" s="352"/>
      <c r="U2312" s="184"/>
      <c r="V2312" s="8"/>
      <c r="W2312" s="8"/>
    </row>
    <row r="2313" spans="4:23">
      <c r="D2313" s="74"/>
      <c r="E2313" s="1"/>
      <c r="F2313" s="1"/>
      <c r="G2313" s="183"/>
      <c r="H2313" s="36"/>
      <c r="I2313" s="184"/>
      <c r="J2313" s="352"/>
      <c r="K2313" s="352"/>
      <c r="L2313" s="184"/>
      <c r="M2313" s="184"/>
      <c r="N2313" s="184"/>
      <c r="O2313" s="184"/>
      <c r="P2313" s="184"/>
      <c r="Q2313" s="184"/>
      <c r="R2313" s="184"/>
      <c r="S2313" s="352"/>
      <c r="T2313" s="352"/>
      <c r="U2313" s="184"/>
      <c r="V2313" s="8"/>
      <c r="W2313" s="8"/>
    </row>
    <row r="2314" spans="4:23">
      <c r="D2314" s="74"/>
      <c r="E2314" s="1"/>
      <c r="F2314" s="1"/>
      <c r="G2314" s="183"/>
      <c r="H2314" s="36"/>
      <c r="I2314" s="184"/>
      <c r="J2314" s="352"/>
      <c r="K2314" s="352"/>
      <c r="L2314" s="184"/>
      <c r="M2314" s="184"/>
      <c r="N2314" s="184"/>
      <c r="O2314" s="184"/>
      <c r="P2314" s="184"/>
      <c r="Q2314" s="184"/>
      <c r="R2314" s="184"/>
      <c r="S2314" s="352"/>
      <c r="T2314" s="352"/>
      <c r="U2314" s="184"/>
      <c r="V2314" s="8"/>
      <c r="W2314" s="8"/>
    </row>
    <row r="2315" spans="4:23">
      <c r="D2315" s="74"/>
      <c r="E2315" s="1"/>
      <c r="F2315" s="1"/>
      <c r="G2315" s="183"/>
      <c r="H2315" s="36"/>
      <c r="I2315" s="184"/>
      <c r="J2315" s="352"/>
      <c r="K2315" s="352"/>
      <c r="L2315" s="184"/>
      <c r="M2315" s="184"/>
      <c r="N2315" s="184"/>
      <c r="O2315" s="184"/>
      <c r="P2315" s="184"/>
      <c r="Q2315" s="184"/>
      <c r="R2315" s="184"/>
      <c r="S2315" s="352"/>
      <c r="T2315" s="352"/>
      <c r="U2315" s="184"/>
      <c r="V2315" s="8"/>
      <c r="W2315" s="8"/>
    </row>
    <row r="2316" spans="4:23">
      <c r="D2316" s="74"/>
      <c r="E2316" s="1"/>
      <c r="F2316" s="1"/>
      <c r="G2316" s="183"/>
      <c r="H2316" s="36"/>
      <c r="I2316" s="184"/>
      <c r="J2316" s="352"/>
      <c r="K2316" s="352"/>
      <c r="L2316" s="184"/>
      <c r="M2316" s="184"/>
      <c r="N2316" s="184"/>
      <c r="O2316" s="184"/>
      <c r="P2316" s="184"/>
      <c r="Q2316" s="184"/>
      <c r="R2316" s="184"/>
      <c r="S2316" s="352"/>
      <c r="T2316" s="352"/>
      <c r="U2316" s="184"/>
      <c r="V2316" s="8"/>
      <c r="W2316" s="8"/>
    </row>
    <row r="2317" spans="4:23">
      <c r="D2317" s="74"/>
      <c r="E2317" s="1"/>
      <c r="F2317" s="1"/>
      <c r="G2317" s="183"/>
      <c r="H2317" s="36"/>
      <c r="I2317" s="184"/>
      <c r="J2317" s="352"/>
      <c r="K2317" s="352"/>
      <c r="L2317" s="184"/>
      <c r="M2317" s="184"/>
      <c r="N2317" s="184"/>
      <c r="O2317" s="184"/>
      <c r="P2317" s="184"/>
      <c r="Q2317" s="184"/>
      <c r="R2317" s="184"/>
      <c r="S2317" s="352"/>
      <c r="T2317" s="352"/>
      <c r="U2317" s="184"/>
      <c r="V2317" s="8"/>
      <c r="W2317" s="8"/>
    </row>
    <row r="2318" spans="4:23">
      <c r="D2318" s="74"/>
      <c r="E2318" s="1"/>
      <c r="F2318" s="1"/>
      <c r="G2318" s="183"/>
      <c r="H2318" s="36"/>
      <c r="I2318" s="184"/>
      <c r="J2318" s="352"/>
      <c r="K2318" s="352"/>
      <c r="L2318" s="184"/>
      <c r="M2318" s="184"/>
      <c r="N2318" s="184"/>
      <c r="O2318" s="184"/>
      <c r="P2318" s="184"/>
      <c r="Q2318" s="184"/>
      <c r="R2318" s="184"/>
      <c r="S2318" s="352"/>
      <c r="T2318" s="352"/>
      <c r="U2318" s="184"/>
      <c r="V2318" s="8"/>
      <c r="W2318" s="8"/>
    </row>
    <row r="2319" spans="4:23">
      <c r="D2319" s="74"/>
      <c r="E2319" s="1"/>
      <c r="F2319" s="1"/>
      <c r="G2319" s="183"/>
      <c r="H2319" s="36"/>
      <c r="I2319" s="184"/>
      <c r="J2319" s="352"/>
      <c r="K2319" s="352"/>
      <c r="L2319" s="184"/>
      <c r="M2319" s="184"/>
      <c r="N2319" s="184"/>
      <c r="O2319" s="184"/>
      <c r="P2319" s="184"/>
      <c r="Q2319" s="184"/>
      <c r="R2319" s="184"/>
      <c r="S2319" s="352"/>
      <c r="T2319" s="352"/>
      <c r="U2319" s="184"/>
      <c r="V2319" s="8"/>
      <c r="W2319" s="8"/>
    </row>
    <row r="2320" spans="4:23">
      <c r="D2320" s="74"/>
      <c r="E2320" s="1"/>
      <c r="F2320" s="1"/>
      <c r="G2320" s="183"/>
      <c r="H2320" s="36"/>
      <c r="I2320" s="184"/>
      <c r="J2320" s="352"/>
      <c r="K2320" s="352"/>
      <c r="L2320" s="184"/>
      <c r="M2320" s="184"/>
      <c r="N2320" s="184"/>
      <c r="O2320" s="184"/>
      <c r="P2320" s="184"/>
      <c r="Q2320" s="184"/>
      <c r="R2320" s="184"/>
      <c r="S2320" s="352"/>
      <c r="T2320" s="352"/>
      <c r="U2320" s="184"/>
      <c r="V2320" s="8"/>
      <c r="W2320" s="8"/>
    </row>
    <row r="2321" spans="4:23">
      <c r="D2321" s="74"/>
      <c r="E2321" s="1"/>
      <c r="F2321" s="1"/>
      <c r="G2321" s="183"/>
      <c r="H2321" s="36"/>
      <c r="I2321" s="184"/>
      <c r="J2321" s="352"/>
      <c r="K2321" s="352"/>
      <c r="L2321" s="184"/>
      <c r="M2321" s="184"/>
      <c r="N2321" s="184"/>
      <c r="O2321" s="184"/>
      <c r="P2321" s="184"/>
      <c r="Q2321" s="184"/>
      <c r="R2321" s="184"/>
      <c r="S2321" s="352"/>
      <c r="T2321" s="352"/>
      <c r="U2321" s="184"/>
      <c r="V2321" s="8"/>
      <c r="W2321" s="8"/>
    </row>
    <row r="2322" spans="4:23">
      <c r="D2322" s="74"/>
      <c r="E2322" s="1"/>
      <c r="F2322" s="1"/>
      <c r="G2322" s="183"/>
      <c r="H2322" s="36"/>
      <c r="I2322" s="184"/>
      <c r="J2322" s="352"/>
      <c r="K2322" s="352"/>
      <c r="L2322" s="184"/>
      <c r="M2322" s="184"/>
      <c r="N2322" s="184"/>
      <c r="O2322" s="184"/>
      <c r="P2322" s="184"/>
      <c r="Q2322" s="184"/>
      <c r="R2322" s="184"/>
      <c r="S2322" s="352"/>
      <c r="T2322" s="352"/>
      <c r="U2322" s="184"/>
      <c r="V2322" s="8"/>
      <c r="W2322" s="8"/>
    </row>
    <row r="2323" spans="4:23">
      <c r="D2323" s="74"/>
      <c r="E2323" s="1"/>
      <c r="F2323" s="1"/>
      <c r="G2323" s="183"/>
      <c r="H2323" s="36"/>
      <c r="I2323" s="184"/>
      <c r="J2323" s="352"/>
      <c r="K2323" s="352"/>
      <c r="L2323" s="184"/>
      <c r="M2323" s="184"/>
      <c r="N2323" s="184"/>
      <c r="O2323" s="184"/>
      <c r="P2323" s="184"/>
      <c r="Q2323" s="184"/>
      <c r="R2323" s="184"/>
      <c r="S2323" s="352"/>
      <c r="T2323" s="352"/>
      <c r="U2323" s="184"/>
      <c r="V2323" s="8"/>
      <c r="W2323" s="8"/>
    </row>
    <row r="2324" spans="4:23">
      <c r="D2324" s="74"/>
      <c r="E2324" s="1"/>
      <c r="F2324" s="1"/>
      <c r="G2324" s="183"/>
      <c r="H2324" s="36"/>
      <c r="I2324" s="184"/>
      <c r="J2324" s="352"/>
      <c r="K2324" s="352"/>
      <c r="L2324" s="184"/>
      <c r="M2324" s="184"/>
      <c r="N2324" s="184"/>
      <c r="O2324" s="184"/>
      <c r="P2324" s="184"/>
      <c r="Q2324" s="184"/>
      <c r="R2324" s="184"/>
      <c r="S2324" s="352"/>
      <c r="T2324" s="352"/>
      <c r="U2324" s="184"/>
      <c r="V2324" s="8"/>
      <c r="W2324" s="8"/>
    </row>
    <row r="2325" spans="4:23">
      <c r="D2325" s="74"/>
      <c r="E2325" s="1"/>
      <c r="F2325" s="1"/>
      <c r="G2325" s="183"/>
      <c r="H2325" s="36"/>
      <c r="I2325" s="184"/>
      <c r="J2325" s="352"/>
      <c r="K2325" s="352"/>
      <c r="L2325" s="184"/>
      <c r="M2325" s="184"/>
      <c r="N2325" s="184"/>
      <c r="O2325" s="184"/>
      <c r="P2325" s="184"/>
      <c r="Q2325" s="184"/>
      <c r="R2325" s="184"/>
      <c r="S2325" s="352"/>
      <c r="T2325" s="352"/>
      <c r="U2325" s="184"/>
      <c r="V2325" s="8"/>
      <c r="W2325" s="8"/>
    </row>
    <row r="2326" spans="4:23">
      <c r="D2326" s="74"/>
      <c r="E2326" s="1"/>
      <c r="F2326" s="1"/>
      <c r="G2326" s="183"/>
      <c r="H2326" s="36"/>
      <c r="I2326" s="184"/>
      <c r="J2326" s="352"/>
      <c r="K2326" s="352"/>
      <c r="L2326" s="184"/>
      <c r="M2326" s="184"/>
      <c r="N2326" s="184"/>
      <c r="O2326" s="184"/>
      <c r="P2326" s="184"/>
      <c r="Q2326" s="184"/>
      <c r="R2326" s="184"/>
      <c r="S2326" s="352"/>
      <c r="T2326" s="352"/>
      <c r="U2326" s="184"/>
      <c r="V2326" s="8"/>
      <c r="W2326" s="8"/>
    </row>
    <row r="2327" spans="4:23">
      <c r="D2327" s="74"/>
      <c r="E2327" s="1"/>
      <c r="F2327" s="1"/>
      <c r="G2327" s="183"/>
      <c r="H2327" s="36"/>
      <c r="I2327" s="184"/>
      <c r="J2327" s="352"/>
      <c r="K2327" s="352"/>
      <c r="L2327" s="184"/>
      <c r="M2327" s="184"/>
      <c r="N2327" s="184"/>
      <c r="O2327" s="184"/>
      <c r="P2327" s="184"/>
      <c r="Q2327" s="184"/>
      <c r="R2327" s="184"/>
      <c r="S2327" s="352"/>
      <c r="T2327" s="352"/>
      <c r="U2327" s="184"/>
      <c r="V2327" s="8"/>
      <c r="W2327" s="8"/>
    </row>
    <row r="2328" spans="4:23">
      <c r="D2328" s="74"/>
      <c r="E2328" s="1"/>
      <c r="F2328" s="1"/>
      <c r="G2328" s="183"/>
      <c r="H2328" s="36"/>
      <c r="I2328" s="184"/>
      <c r="J2328" s="352"/>
      <c r="K2328" s="352"/>
      <c r="L2328" s="184"/>
      <c r="M2328" s="184"/>
      <c r="N2328" s="184"/>
      <c r="O2328" s="184"/>
      <c r="P2328" s="184"/>
      <c r="Q2328" s="184"/>
      <c r="R2328" s="184"/>
      <c r="S2328" s="352"/>
      <c r="T2328" s="352"/>
      <c r="U2328" s="184"/>
      <c r="V2328" s="8"/>
      <c r="W2328" s="8"/>
    </row>
    <row r="2329" spans="4:23">
      <c r="D2329" s="74"/>
      <c r="E2329" s="1"/>
      <c r="F2329" s="1"/>
      <c r="G2329" s="183"/>
      <c r="H2329" s="36"/>
      <c r="I2329" s="184"/>
      <c r="J2329" s="352"/>
      <c r="K2329" s="352"/>
      <c r="L2329" s="184"/>
      <c r="M2329" s="184"/>
      <c r="N2329" s="184"/>
      <c r="O2329" s="184"/>
      <c r="P2329" s="184"/>
      <c r="Q2329" s="184"/>
      <c r="R2329" s="184"/>
      <c r="S2329" s="352"/>
      <c r="T2329" s="352"/>
      <c r="U2329" s="184"/>
      <c r="V2329" s="8"/>
      <c r="W2329" s="8"/>
    </row>
    <row r="2330" spans="4:23">
      <c r="D2330" s="74"/>
      <c r="E2330" s="1"/>
      <c r="F2330" s="1"/>
      <c r="G2330" s="183"/>
      <c r="H2330" s="36"/>
      <c r="I2330" s="184"/>
      <c r="J2330" s="352"/>
      <c r="K2330" s="352"/>
      <c r="L2330" s="184"/>
      <c r="M2330" s="184"/>
      <c r="N2330" s="184"/>
      <c r="O2330" s="184"/>
      <c r="P2330" s="184"/>
      <c r="Q2330" s="184"/>
      <c r="R2330" s="184"/>
      <c r="S2330" s="352"/>
      <c r="T2330" s="352"/>
      <c r="U2330" s="184"/>
      <c r="V2330" s="8"/>
      <c r="W2330" s="8"/>
    </row>
    <row r="2331" spans="4:23">
      <c r="D2331" s="74"/>
      <c r="E2331" s="1"/>
      <c r="F2331" s="1"/>
      <c r="G2331" s="183"/>
      <c r="H2331" s="36"/>
      <c r="I2331" s="184"/>
      <c r="J2331" s="352"/>
      <c r="K2331" s="352"/>
      <c r="L2331" s="184"/>
      <c r="M2331" s="184"/>
      <c r="N2331" s="184"/>
      <c r="O2331" s="184"/>
      <c r="P2331" s="184"/>
      <c r="Q2331" s="184"/>
      <c r="R2331" s="184"/>
      <c r="S2331" s="352"/>
      <c r="T2331" s="352"/>
      <c r="U2331" s="184"/>
      <c r="V2331" s="8"/>
      <c r="W2331" s="8"/>
    </row>
    <row r="2332" spans="4:23">
      <c r="D2332" s="74"/>
      <c r="E2332" s="1"/>
      <c r="F2332" s="1"/>
      <c r="G2332" s="183"/>
      <c r="H2332" s="36"/>
      <c r="I2332" s="184"/>
      <c r="J2332" s="352"/>
      <c r="K2332" s="352"/>
      <c r="L2332" s="184"/>
      <c r="M2332" s="184"/>
      <c r="N2332" s="184"/>
      <c r="O2332" s="184"/>
      <c r="P2332" s="184"/>
      <c r="Q2332" s="184"/>
      <c r="R2332" s="184"/>
      <c r="S2332" s="352"/>
      <c r="T2332" s="352"/>
      <c r="U2332" s="184"/>
      <c r="V2332" s="8"/>
      <c r="W2332" s="8"/>
    </row>
    <row r="2333" spans="4:23">
      <c r="D2333" s="74"/>
      <c r="E2333" s="1"/>
      <c r="F2333" s="1"/>
      <c r="G2333" s="183"/>
      <c r="H2333" s="36"/>
      <c r="I2333" s="184"/>
      <c r="J2333" s="352"/>
      <c r="K2333" s="352"/>
      <c r="L2333" s="184"/>
      <c r="M2333" s="184"/>
      <c r="N2333" s="184"/>
      <c r="O2333" s="184"/>
      <c r="P2333" s="184"/>
      <c r="Q2333" s="184"/>
      <c r="R2333" s="184"/>
      <c r="S2333" s="352"/>
      <c r="T2333" s="352"/>
      <c r="U2333" s="184"/>
      <c r="V2333" s="8"/>
      <c r="W2333" s="8"/>
    </row>
    <row r="2334" spans="4:23">
      <c r="D2334" s="74"/>
      <c r="E2334" s="1"/>
      <c r="F2334" s="1"/>
      <c r="G2334" s="183"/>
      <c r="H2334" s="36"/>
      <c r="I2334" s="184"/>
      <c r="J2334" s="352"/>
      <c r="K2334" s="352"/>
      <c r="L2334" s="184"/>
      <c r="M2334" s="184"/>
      <c r="N2334" s="184"/>
      <c r="O2334" s="184"/>
      <c r="P2334" s="184"/>
      <c r="Q2334" s="184"/>
      <c r="R2334" s="184"/>
      <c r="S2334" s="352"/>
      <c r="T2334" s="352"/>
      <c r="U2334" s="184"/>
      <c r="V2334" s="8"/>
      <c r="W2334" s="8"/>
    </row>
    <row r="2335" spans="4:23">
      <c r="D2335" s="74"/>
      <c r="E2335" s="1"/>
      <c r="F2335" s="1"/>
      <c r="G2335" s="183"/>
      <c r="H2335" s="36"/>
      <c r="I2335" s="184"/>
      <c r="J2335" s="352"/>
      <c r="K2335" s="352"/>
      <c r="L2335" s="184"/>
      <c r="M2335" s="184"/>
      <c r="N2335" s="184"/>
      <c r="O2335" s="184"/>
      <c r="P2335" s="184"/>
      <c r="Q2335" s="184"/>
      <c r="R2335" s="184"/>
      <c r="S2335" s="352"/>
      <c r="T2335" s="352"/>
      <c r="U2335" s="184"/>
      <c r="V2335" s="8"/>
      <c r="W2335" s="8"/>
    </row>
    <row r="2336" spans="4:23">
      <c r="D2336" s="74"/>
      <c r="E2336" s="1"/>
      <c r="F2336" s="1"/>
      <c r="G2336" s="183"/>
      <c r="H2336" s="36"/>
      <c r="I2336" s="184"/>
      <c r="J2336" s="352"/>
      <c r="K2336" s="352"/>
      <c r="L2336" s="184"/>
      <c r="M2336" s="184"/>
      <c r="N2336" s="184"/>
      <c r="O2336" s="184"/>
      <c r="P2336" s="184"/>
      <c r="Q2336" s="184"/>
      <c r="R2336" s="184"/>
      <c r="S2336" s="352"/>
      <c r="T2336" s="352"/>
      <c r="U2336" s="184"/>
      <c r="V2336" s="8"/>
      <c r="W2336" s="8"/>
    </row>
    <row r="2337" spans="4:23">
      <c r="D2337" s="74"/>
      <c r="E2337" s="1"/>
      <c r="F2337" s="1"/>
      <c r="G2337" s="183"/>
      <c r="H2337" s="36"/>
      <c r="I2337" s="184"/>
      <c r="J2337" s="352"/>
      <c r="K2337" s="352"/>
      <c r="L2337" s="184"/>
      <c r="M2337" s="184"/>
      <c r="N2337" s="184"/>
      <c r="O2337" s="184"/>
      <c r="P2337" s="184"/>
      <c r="Q2337" s="184"/>
      <c r="R2337" s="184"/>
      <c r="S2337" s="352"/>
      <c r="T2337" s="352"/>
      <c r="U2337" s="184"/>
      <c r="V2337" s="8"/>
      <c r="W2337" s="8"/>
    </row>
    <row r="2338" spans="4:23">
      <c r="D2338" s="74"/>
      <c r="E2338" s="1"/>
      <c r="F2338" s="1"/>
      <c r="G2338" s="183"/>
      <c r="H2338" s="36"/>
      <c r="I2338" s="184"/>
      <c r="J2338" s="352"/>
      <c r="K2338" s="352"/>
      <c r="L2338" s="184"/>
      <c r="M2338" s="184"/>
      <c r="N2338" s="184"/>
      <c r="O2338" s="184"/>
      <c r="P2338" s="184"/>
      <c r="Q2338" s="184"/>
      <c r="R2338" s="184"/>
      <c r="S2338" s="352"/>
      <c r="T2338" s="352"/>
      <c r="U2338" s="184"/>
      <c r="V2338" s="8"/>
      <c r="W2338" s="8"/>
    </row>
    <row r="2339" spans="4:23">
      <c r="D2339" s="74"/>
      <c r="E2339" s="1"/>
      <c r="F2339" s="1"/>
      <c r="G2339" s="183"/>
      <c r="H2339" s="36"/>
      <c r="I2339" s="184"/>
      <c r="J2339" s="352"/>
      <c r="K2339" s="352"/>
      <c r="L2339" s="184"/>
      <c r="M2339" s="184"/>
      <c r="N2339" s="184"/>
      <c r="O2339" s="184"/>
      <c r="P2339" s="184"/>
      <c r="Q2339" s="184"/>
      <c r="R2339" s="184"/>
      <c r="S2339" s="352"/>
      <c r="T2339" s="352"/>
      <c r="U2339" s="184"/>
      <c r="V2339" s="8"/>
      <c r="W2339" s="8"/>
    </row>
    <row r="2340" spans="4:23">
      <c r="D2340" s="74"/>
      <c r="E2340" s="1"/>
      <c r="F2340" s="1"/>
      <c r="G2340" s="183"/>
      <c r="H2340" s="36"/>
      <c r="I2340" s="184"/>
      <c r="J2340" s="352"/>
      <c r="K2340" s="352"/>
      <c r="L2340" s="184"/>
      <c r="M2340" s="184"/>
      <c r="N2340" s="184"/>
      <c r="O2340" s="184"/>
      <c r="P2340" s="184"/>
      <c r="Q2340" s="184"/>
      <c r="R2340" s="184"/>
      <c r="S2340" s="352"/>
      <c r="T2340" s="352"/>
      <c r="U2340" s="184"/>
      <c r="V2340" s="8"/>
      <c r="W2340" s="8"/>
    </row>
    <row r="2341" spans="4:23">
      <c r="D2341" s="74"/>
      <c r="E2341" s="1"/>
      <c r="F2341" s="1"/>
      <c r="G2341" s="183"/>
      <c r="H2341" s="36"/>
      <c r="I2341" s="184"/>
      <c r="J2341" s="352"/>
      <c r="K2341" s="352"/>
      <c r="L2341" s="184"/>
      <c r="M2341" s="184"/>
      <c r="N2341" s="184"/>
      <c r="O2341" s="184"/>
      <c r="P2341" s="184"/>
      <c r="Q2341" s="184"/>
      <c r="R2341" s="184"/>
      <c r="S2341" s="352"/>
      <c r="T2341" s="352"/>
      <c r="U2341" s="184"/>
      <c r="V2341" s="8"/>
      <c r="W2341" s="8"/>
    </row>
    <row r="2342" spans="4:23">
      <c r="D2342" s="74"/>
      <c r="E2342" s="1"/>
      <c r="F2342" s="1"/>
      <c r="G2342" s="183"/>
      <c r="H2342" s="36"/>
      <c r="I2342" s="184"/>
      <c r="J2342" s="352"/>
      <c r="K2342" s="352"/>
      <c r="L2342" s="184"/>
      <c r="M2342" s="184"/>
      <c r="N2342" s="184"/>
      <c r="O2342" s="184"/>
      <c r="P2342" s="184"/>
      <c r="Q2342" s="184"/>
      <c r="R2342" s="184"/>
      <c r="S2342" s="352"/>
      <c r="T2342" s="352"/>
      <c r="U2342" s="184"/>
      <c r="V2342" s="8"/>
      <c r="W2342" s="8"/>
    </row>
    <row r="2343" spans="4:23">
      <c r="D2343" s="74"/>
      <c r="E2343" s="1"/>
      <c r="F2343" s="1"/>
      <c r="G2343" s="183"/>
      <c r="H2343" s="36"/>
      <c r="I2343" s="184"/>
      <c r="J2343" s="352"/>
      <c r="K2343" s="352"/>
      <c r="L2343" s="184"/>
      <c r="M2343" s="184"/>
      <c r="N2343" s="184"/>
      <c r="O2343" s="184"/>
      <c r="P2343" s="184"/>
      <c r="Q2343" s="184"/>
      <c r="R2343" s="184"/>
      <c r="S2343" s="352"/>
      <c r="T2343" s="352"/>
      <c r="U2343" s="184"/>
      <c r="V2343" s="8"/>
      <c r="W2343" s="8"/>
    </row>
    <row r="2344" spans="4:23">
      <c r="D2344" s="74"/>
      <c r="E2344" s="1"/>
      <c r="F2344" s="1"/>
      <c r="G2344" s="183"/>
      <c r="H2344" s="36"/>
      <c r="I2344" s="184"/>
      <c r="J2344" s="352"/>
      <c r="K2344" s="352"/>
      <c r="L2344" s="184"/>
      <c r="M2344" s="184"/>
      <c r="N2344" s="184"/>
      <c r="O2344" s="184"/>
      <c r="P2344" s="184"/>
      <c r="Q2344" s="184"/>
      <c r="R2344" s="184"/>
      <c r="S2344" s="352"/>
      <c r="T2344" s="352"/>
      <c r="U2344" s="184"/>
      <c r="V2344" s="8"/>
      <c r="W2344" s="8"/>
    </row>
    <row r="2345" spans="4:23">
      <c r="D2345" s="74"/>
      <c r="E2345" s="1"/>
      <c r="F2345" s="1"/>
      <c r="G2345" s="183"/>
      <c r="H2345" s="36"/>
      <c r="I2345" s="184"/>
      <c r="J2345" s="352"/>
      <c r="K2345" s="352"/>
      <c r="L2345" s="184"/>
      <c r="M2345" s="184"/>
      <c r="N2345" s="184"/>
      <c r="O2345" s="184"/>
      <c r="P2345" s="184"/>
      <c r="Q2345" s="184"/>
      <c r="R2345" s="184"/>
      <c r="S2345" s="352"/>
      <c r="T2345" s="352"/>
      <c r="U2345" s="184"/>
      <c r="V2345" s="8"/>
      <c r="W2345" s="8"/>
    </row>
    <row r="2346" spans="4:23">
      <c r="D2346" s="74"/>
      <c r="E2346" s="1"/>
      <c r="F2346" s="1"/>
      <c r="G2346" s="183"/>
      <c r="H2346" s="36"/>
      <c r="I2346" s="184"/>
      <c r="J2346" s="352"/>
      <c r="K2346" s="352"/>
      <c r="L2346" s="184"/>
      <c r="M2346" s="184"/>
      <c r="N2346" s="184"/>
      <c r="O2346" s="184"/>
      <c r="P2346" s="184"/>
      <c r="Q2346" s="184"/>
      <c r="R2346" s="184"/>
      <c r="S2346" s="352"/>
      <c r="T2346" s="352"/>
      <c r="U2346" s="184"/>
      <c r="V2346" s="8"/>
      <c r="W2346" s="8"/>
    </row>
    <row r="2347" spans="4:23">
      <c r="D2347" s="74"/>
      <c r="E2347" s="1"/>
      <c r="F2347" s="1"/>
      <c r="G2347" s="183"/>
      <c r="H2347" s="36"/>
      <c r="I2347" s="184"/>
      <c r="J2347" s="352"/>
      <c r="K2347" s="352"/>
      <c r="L2347" s="184"/>
      <c r="M2347" s="184"/>
      <c r="N2347" s="184"/>
      <c r="O2347" s="184"/>
      <c r="P2347" s="184"/>
      <c r="Q2347" s="184"/>
      <c r="R2347" s="184"/>
      <c r="S2347" s="352"/>
      <c r="T2347" s="352"/>
      <c r="U2347" s="184"/>
      <c r="V2347" s="8"/>
      <c r="W2347" s="8"/>
    </row>
    <row r="2348" spans="4:23">
      <c r="D2348" s="74"/>
      <c r="E2348" s="1"/>
      <c r="F2348" s="1"/>
      <c r="G2348" s="183"/>
      <c r="H2348" s="36"/>
      <c r="I2348" s="184"/>
      <c r="J2348" s="352"/>
      <c r="K2348" s="352"/>
      <c r="L2348" s="184"/>
      <c r="M2348" s="184"/>
      <c r="N2348" s="184"/>
      <c r="O2348" s="184"/>
      <c r="P2348" s="184"/>
      <c r="Q2348" s="184"/>
      <c r="R2348" s="184"/>
      <c r="S2348" s="352"/>
      <c r="T2348" s="352"/>
      <c r="U2348" s="184"/>
      <c r="V2348" s="8"/>
      <c r="W2348" s="8"/>
    </row>
    <row r="2349" spans="4:23">
      <c r="D2349" s="74"/>
      <c r="E2349" s="1"/>
      <c r="F2349" s="1"/>
      <c r="G2349" s="183"/>
      <c r="H2349" s="36"/>
      <c r="I2349" s="184"/>
      <c r="J2349" s="352"/>
      <c r="K2349" s="352"/>
      <c r="L2349" s="184"/>
      <c r="M2349" s="184"/>
      <c r="N2349" s="184"/>
      <c r="O2349" s="184"/>
      <c r="P2349" s="184"/>
      <c r="Q2349" s="184"/>
      <c r="R2349" s="184"/>
      <c r="S2349" s="352"/>
      <c r="T2349" s="352"/>
      <c r="U2349" s="184"/>
      <c r="V2349" s="8"/>
      <c r="W2349" s="8"/>
    </row>
    <row r="2350" spans="4:23">
      <c r="D2350" s="74"/>
      <c r="E2350" s="1"/>
      <c r="F2350" s="1"/>
      <c r="G2350" s="183"/>
      <c r="H2350" s="36"/>
      <c r="I2350" s="184"/>
      <c r="J2350" s="352"/>
      <c r="K2350" s="352"/>
      <c r="L2350" s="184"/>
      <c r="M2350" s="184"/>
      <c r="N2350" s="184"/>
      <c r="O2350" s="184"/>
      <c r="P2350" s="184"/>
      <c r="Q2350" s="184"/>
      <c r="R2350" s="184"/>
      <c r="S2350" s="352"/>
      <c r="T2350" s="352"/>
      <c r="U2350" s="184"/>
      <c r="V2350" s="8"/>
      <c r="W2350" s="8"/>
    </row>
    <row r="2351" spans="4:23">
      <c r="D2351" s="74"/>
      <c r="E2351" s="1"/>
      <c r="F2351" s="1"/>
      <c r="G2351" s="183"/>
      <c r="H2351" s="36"/>
      <c r="I2351" s="184"/>
      <c r="J2351" s="352"/>
      <c r="K2351" s="352"/>
      <c r="L2351" s="184"/>
      <c r="M2351" s="184"/>
      <c r="N2351" s="184"/>
      <c r="O2351" s="184"/>
      <c r="P2351" s="184"/>
      <c r="Q2351" s="184"/>
      <c r="R2351" s="184"/>
      <c r="S2351" s="352"/>
      <c r="T2351" s="352"/>
      <c r="U2351" s="184"/>
      <c r="V2351" s="8"/>
      <c r="W2351" s="8"/>
    </row>
    <row r="2352" spans="4:23">
      <c r="D2352" s="74"/>
      <c r="E2352" s="1"/>
      <c r="F2352" s="1"/>
      <c r="G2352" s="183"/>
      <c r="H2352" s="36"/>
      <c r="I2352" s="184"/>
      <c r="J2352" s="352"/>
      <c r="K2352" s="352"/>
      <c r="L2352" s="184"/>
      <c r="M2352" s="184"/>
      <c r="N2352" s="184"/>
      <c r="O2352" s="184"/>
      <c r="P2352" s="184"/>
      <c r="Q2352" s="184"/>
      <c r="R2352" s="184"/>
      <c r="S2352" s="352"/>
      <c r="T2352" s="352"/>
      <c r="U2352" s="184"/>
      <c r="V2352" s="8"/>
      <c r="W2352" s="8"/>
    </row>
    <row r="2353" spans="4:23">
      <c r="D2353" s="74"/>
      <c r="E2353" s="1"/>
      <c r="F2353" s="1"/>
      <c r="G2353" s="183"/>
      <c r="H2353" s="36"/>
      <c r="I2353" s="184"/>
      <c r="J2353" s="352"/>
      <c r="K2353" s="352"/>
      <c r="L2353" s="184"/>
      <c r="M2353" s="184"/>
      <c r="N2353" s="184"/>
      <c r="O2353" s="184"/>
      <c r="P2353" s="184"/>
      <c r="Q2353" s="184"/>
      <c r="R2353" s="184"/>
      <c r="S2353" s="352"/>
      <c r="T2353" s="352"/>
      <c r="U2353" s="184"/>
      <c r="V2353" s="8"/>
      <c r="W2353" s="8"/>
    </row>
    <row r="2354" spans="4:23">
      <c r="D2354" s="74"/>
      <c r="E2354" s="1"/>
      <c r="F2354" s="1"/>
      <c r="G2354" s="183"/>
      <c r="H2354" s="36"/>
      <c r="I2354" s="184"/>
      <c r="J2354" s="352"/>
      <c r="K2354" s="352"/>
      <c r="L2354" s="184"/>
      <c r="M2354" s="184"/>
      <c r="N2354" s="184"/>
      <c r="O2354" s="184"/>
      <c r="P2354" s="184"/>
      <c r="Q2354" s="184"/>
      <c r="R2354" s="184"/>
      <c r="S2354" s="352"/>
      <c r="T2354" s="352"/>
      <c r="U2354" s="184"/>
      <c r="V2354" s="8"/>
      <c r="W2354" s="8"/>
    </row>
    <row r="2355" spans="4:23">
      <c r="D2355" s="74"/>
      <c r="E2355" s="1"/>
      <c r="F2355" s="1"/>
      <c r="G2355" s="183"/>
      <c r="H2355" s="36"/>
      <c r="I2355" s="184"/>
      <c r="J2355" s="352"/>
      <c r="K2355" s="352"/>
      <c r="L2355" s="184"/>
      <c r="M2355" s="184"/>
      <c r="N2355" s="184"/>
      <c r="O2355" s="184"/>
      <c r="P2355" s="184"/>
      <c r="Q2355" s="184"/>
      <c r="R2355" s="184"/>
      <c r="S2355" s="352"/>
      <c r="T2355" s="352"/>
      <c r="U2355" s="184"/>
      <c r="V2355" s="8"/>
      <c r="W2355" s="8"/>
    </row>
    <row r="2356" spans="4:23">
      <c r="D2356" s="74"/>
      <c r="E2356" s="1"/>
      <c r="F2356" s="1"/>
      <c r="G2356" s="183"/>
      <c r="H2356" s="36"/>
      <c r="I2356" s="184"/>
      <c r="J2356" s="352"/>
      <c r="K2356" s="352"/>
      <c r="L2356" s="184"/>
      <c r="M2356" s="184"/>
      <c r="N2356" s="184"/>
      <c r="O2356" s="184"/>
      <c r="P2356" s="184"/>
      <c r="Q2356" s="184"/>
      <c r="R2356" s="184"/>
      <c r="S2356" s="352"/>
      <c r="T2356" s="352"/>
      <c r="U2356" s="184"/>
      <c r="V2356" s="8"/>
      <c r="W2356" s="8"/>
    </row>
    <row r="2357" spans="4:23">
      <c r="D2357" s="74"/>
      <c r="E2357" s="1"/>
      <c r="F2357" s="1"/>
      <c r="G2357" s="183"/>
      <c r="H2357" s="36"/>
      <c r="I2357" s="184"/>
      <c r="J2357" s="352"/>
      <c r="K2357" s="352"/>
      <c r="L2357" s="184"/>
      <c r="M2357" s="184"/>
      <c r="N2357" s="184"/>
      <c r="O2357" s="184"/>
      <c r="P2357" s="184"/>
      <c r="Q2357" s="184"/>
      <c r="R2357" s="184"/>
      <c r="S2357" s="352"/>
      <c r="T2357" s="352"/>
      <c r="U2357" s="184"/>
      <c r="V2357" s="8"/>
      <c r="W2357" s="8"/>
    </row>
    <row r="2358" spans="4:23">
      <c r="D2358" s="74"/>
      <c r="E2358" s="1"/>
      <c r="F2358" s="1"/>
      <c r="G2358" s="183"/>
      <c r="H2358" s="36"/>
      <c r="I2358" s="184"/>
      <c r="J2358" s="352"/>
      <c r="K2358" s="352"/>
      <c r="L2358" s="184"/>
      <c r="M2358" s="184"/>
      <c r="N2358" s="184"/>
      <c r="O2358" s="184"/>
      <c r="P2358" s="184"/>
      <c r="Q2358" s="184"/>
      <c r="R2358" s="184"/>
      <c r="S2358" s="352"/>
      <c r="T2358" s="352"/>
      <c r="U2358" s="184"/>
      <c r="V2358" s="8"/>
      <c r="W2358" s="8"/>
    </row>
    <row r="2359" spans="4:23">
      <c r="D2359" s="74"/>
      <c r="E2359" s="1"/>
      <c r="F2359" s="1"/>
      <c r="G2359" s="183"/>
      <c r="H2359" s="36"/>
      <c r="I2359" s="184"/>
      <c r="J2359" s="352"/>
      <c r="K2359" s="352"/>
      <c r="L2359" s="184"/>
      <c r="M2359" s="184"/>
      <c r="N2359" s="184"/>
      <c r="O2359" s="184"/>
      <c r="P2359" s="184"/>
      <c r="Q2359" s="184"/>
      <c r="R2359" s="184"/>
      <c r="S2359" s="352"/>
      <c r="T2359" s="352"/>
      <c r="U2359" s="184"/>
      <c r="V2359" s="8"/>
      <c r="W2359" s="8"/>
    </row>
    <row r="2360" spans="4:23">
      <c r="D2360" s="74"/>
      <c r="E2360" s="1"/>
      <c r="F2360" s="1"/>
      <c r="G2360" s="183"/>
      <c r="H2360" s="36"/>
      <c r="I2360" s="184"/>
      <c r="J2360" s="352"/>
      <c r="K2360" s="352"/>
      <c r="L2360" s="184"/>
      <c r="M2360" s="184"/>
      <c r="N2360" s="184"/>
      <c r="O2360" s="184"/>
      <c r="P2360" s="184"/>
      <c r="Q2360" s="184"/>
      <c r="R2360" s="184"/>
      <c r="S2360" s="352"/>
      <c r="T2360" s="352"/>
      <c r="U2360" s="184"/>
      <c r="V2360" s="8"/>
      <c r="W2360" s="8"/>
    </row>
    <row r="2361" spans="4:23">
      <c r="D2361" s="74"/>
      <c r="E2361" s="1"/>
      <c r="F2361" s="1"/>
      <c r="G2361" s="183"/>
      <c r="H2361" s="36"/>
      <c r="I2361" s="184"/>
      <c r="J2361" s="352"/>
      <c r="K2361" s="352"/>
      <c r="L2361" s="184"/>
      <c r="M2361" s="184"/>
      <c r="N2361" s="184"/>
      <c r="O2361" s="184"/>
      <c r="P2361" s="184"/>
      <c r="Q2361" s="184"/>
      <c r="R2361" s="184"/>
      <c r="S2361" s="352"/>
      <c r="T2361" s="352"/>
      <c r="U2361" s="184"/>
      <c r="V2361" s="8"/>
      <c r="W2361" s="8"/>
    </row>
    <row r="2362" spans="4:23">
      <c r="D2362" s="74"/>
      <c r="E2362" s="1"/>
      <c r="F2362" s="1"/>
      <c r="G2362" s="183"/>
      <c r="H2362" s="36"/>
      <c r="I2362" s="184"/>
      <c r="J2362" s="352"/>
      <c r="K2362" s="352"/>
      <c r="L2362" s="184"/>
      <c r="M2362" s="184"/>
      <c r="N2362" s="184"/>
      <c r="O2362" s="184"/>
      <c r="P2362" s="184"/>
      <c r="Q2362" s="184"/>
      <c r="R2362" s="184"/>
      <c r="S2362" s="352"/>
      <c r="T2362" s="352"/>
      <c r="U2362" s="184"/>
      <c r="V2362" s="8"/>
      <c r="W2362" s="8"/>
    </row>
    <row r="2363" spans="4:23">
      <c r="D2363" s="74"/>
      <c r="E2363" s="1"/>
      <c r="F2363" s="1"/>
      <c r="G2363" s="183"/>
      <c r="H2363" s="36"/>
      <c r="I2363" s="184"/>
      <c r="J2363" s="352"/>
      <c r="K2363" s="352"/>
      <c r="L2363" s="184"/>
      <c r="M2363" s="184"/>
      <c r="N2363" s="184"/>
      <c r="O2363" s="184"/>
      <c r="P2363" s="184"/>
      <c r="Q2363" s="184"/>
      <c r="R2363" s="184"/>
      <c r="S2363" s="352"/>
      <c r="T2363" s="352"/>
      <c r="U2363" s="184"/>
      <c r="V2363" s="8"/>
      <c r="W2363" s="8"/>
    </row>
    <row r="2364" spans="4:23">
      <c r="D2364" s="74"/>
      <c r="E2364" s="1"/>
      <c r="F2364" s="1"/>
      <c r="G2364" s="183"/>
      <c r="H2364" s="36"/>
      <c r="I2364" s="184"/>
      <c r="J2364" s="352"/>
      <c r="K2364" s="352"/>
      <c r="L2364" s="184"/>
      <c r="M2364" s="184"/>
      <c r="N2364" s="184"/>
      <c r="O2364" s="184"/>
      <c r="P2364" s="184"/>
      <c r="Q2364" s="184"/>
      <c r="R2364" s="184"/>
      <c r="S2364" s="352"/>
      <c r="T2364" s="352"/>
      <c r="U2364" s="184"/>
      <c r="V2364" s="8"/>
      <c r="W2364" s="8"/>
    </row>
    <row r="2365" spans="4:23">
      <c r="D2365" s="74"/>
      <c r="E2365" s="1"/>
      <c r="F2365" s="1"/>
      <c r="G2365" s="183"/>
      <c r="H2365" s="36"/>
      <c r="I2365" s="184"/>
      <c r="J2365" s="352"/>
      <c r="K2365" s="352"/>
      <c r="L2365" s="184"/>
      <c r="M2365" s="184"/>
      <c r="N2365" s="184"/>
      <c r="O2365" s="184"/>
      <c r="P2365" s="184"/>
      <c r="Q2365" s="184"/>
      <c r="R2365" s="184"/>
      <c r="S2365" s="352"/>
      <c r="T2365" s="352"/>
      <c r="U2365" s="184"/>
      <c r="V2365" s="8"/>
      <c r="W2365" s="8"/>
    </row>
    <row r="2366" spans="4:23">
      <c r="D2366" s="74"/>
      <c r="E2366" s="1"/>
      <c r="F2366" s="1"/>
      <c r="G2366" s="183"/>
      <c r="H2366" s="36"/>
      <c r="I2366" s="184"/>
      <c r="J2366" s="352"/>
      <c r="K2366" s="352"/>
      <c r="L2366" s="184"/>
      <c r="M2366" s="184"/>
      <c r="N2366" s="184"/>
      <c r="O2366" s="184"/>
      <c r="P2366" s="184"/>
      <c r="Q2366" s="184"/>
      <c r="R2366" s="184"/>
      <c r="S2366" s="352"/>
      <c r="T2366" s="352"/>
      <c r="U2366" s="184"/>
      <c r="V2366" s="8"/>
      <c r="W2366" s="8"/>
    </row>
    <row r="2367" spans="4:23">
      <c r="D2367" s="74"/>
      <c r="E2367" s="1"/>
      <c r="F2367" s="1"/>
      <c r="G2367" s="183"/>
      <c r="H2367" s="36"/>
      <c r="I2367" s="184"/>
      <c r="J2367" s="352"/>
      <c r="K2367" s="352"/>
      <c r="L2367" s="184"/>
      <c r="M2367" s="184"/>
      <c r="N2367" s="184"/>
      <c r="O2367" s="184"/>
      <c r="P2367" s="184"/>
      <c r="Q2367" s="184"/>
      <c r="R2367" s="184"/>
      <c r="S2367" s="352"/>
      <c r="T2367" s="352"/>
      <c r="U2367" s="184"/>
      <c r="V2367" s="8"/>
      <c r="W2367" s="8"/>
    </row>
    <row r="2368" spans="4:23">
      <c r="D2368" s="74"/>
      <c r="E2368" s="1"/>
      <c r="F2368" s="1"/>
      <c r="G2368" s="183"/>
      <c r="H2368" s="36"/>
      <c r="I2368" s="184"/>
      <c r="J2368" s="352"/>
      <c r="K2368" s="352"/>
      <c r="L2368" s="184"/>
      <c r="M2368" s="184"/>
      <c r="N2368" s="184"/>
      <c r="O2368" s="184"/>
      <c r="P2368" s="184"/>
      <c r="Q2368" s="184"/>
      <c r="R2368" s="184"/>
      <c r="S2368" s="352"/>
      <c r="T2368" s="352"/>
      <c r="U2368" s="184"/>
      <c r="V2368" s="8"/>
      <c r="W2368" s="8"/>
    </row>
    <row r="2369" spans="4:23">
      <c r="D2369" s="74"/>
      <c r="E2369" s="1"/>
      <c r="F2369" s="1"/>
      <c r="G2369" s="183"/>
      <c r="H2369" s="36"/>
      <c r="I2369" s="184"/>
      <c r="J2369" s="352"/>
      <c r="K2369" s="352"/>
      <c r="L2369" s="184"/>
      <c r="M2369" s="184"/>
      <c r="N2369" s="184"/>
      <c r="O2369" s="184"/>
      <c r="P2369" s="184"/>
      <c r="Q2369" s="184"/>
      <c r="R2369" s="184"/>
      <c r="S2369" s="352"/>
      <c r="T2369" s="352"/>
      <c r="U2369" s="184"/>
      <c r="V2369" s="8"/>
      <c r="W2369" s="8"/>
    </row>
    <row r="2370" spans="4:23">
      <c r="D2370" s="74"/>
      <c r="E2370" s="1"/>
      <c r="F2370" s="1"/>
      <c r="G2370" s="183"/>
      <c r="H2370" s="36"/>
      <c r="I2370" s="184"/>
      <c r="J2370" s="352"/>
      <c r="K2370" s="352"/>
      <c r="L2370" s="184"/>
      <c r="M2370" s="184"/>
      <c r="N2370" s="184"/>
      <c r="O2370" s="184"/>
      <c r="P2370" s="184"/>
      <c r="Q2370" s="184"/>
      <c r="R2370" s="184"/>
      <c r="S2370" s="352"/>
      <c r="T2370" s="352"/>
      <c r="U2370" s="184"/>
      <c r="V2370" s="8"/>
      <c r="W2370" s="8"/>
    </row>
    <row r="2371" spans="4:23">
      <c r="D2371" s="74"/>
      <c r="E2371" s="1"/>
      <c r="F2371" s="1"/>
      <c r="G2371" s="183"/>
      <c r="H2371" s="36"/>
      <c r="I2371" s="184"/>
      <c r="J2371" s="352"/>
      <c r="K2371" s="352"/>
      <c r="L2371" s="184"/>
      <c r="M2371" s="184"/>
      <c r="N2371" s="184"/>
      <c r="O2371" s="184"/>
      <c r="P2371" s="184"/>
      <c r="Q2371" s="184"/>
      <c r="R2371" s="184"/>
      <c r="S2371" s="352"/>
      <c r="T2371" s="352"/>
      <c r="U2371" s="184"/>
      <c r="V2371" s="8"/>
      <c r="W2371" s="8"/>
    </row>
    <row r="2372" spans="4:23">
      <c r="D2372" s="74"/>
      <c r="E2372" s="1"/>
      <c r="F2372" s="1"/>
      <c r="G2372" s="183"/>
      <c r="H2372" s="36"/>
      <c r="I2372" s="184"/>
      <c r="J2372" s="352"/>
      <c r="K2372" s="352"/>
      <c r="L2372" s="184"/>
      <c r="M2372" s="184"/>
      <c r="N2372" s="184"/>
      <c r="O2372" s="184"/>
      <c r="P2372" s="184"/>
      <c r="Q2372" s="184"/>
      <c r="R2372" s="184"/>
      <c r="S2372" s="352"/>
      <c r="T2372" s="352"/>
      <c r="U2372" s="184"/>
      <c r="V2372" s="8"/>
      <c r="W2372" s="8"/>
    </row>
    <row r="2373" spans="4:23">
      <c r="D2373" s="74"/>
      <c r="E2373" s="1"/>
      <c r="F2373" s="1"/>
      <c r="G2373" s="183"/>
      <c r="H2373" s="36"/>
      <c r="I2373" s="184"/>
      <c r="J2373" s="352"/>
      <c r="K2373" s="352"/>
      <c r="L2373" s="184"/>
      <c r="M2373" s="184"/>
      <c r="N2373" s="184"/>
      <c r="O2373" s="184"/>
      <c r="P2373" s="184"/>
      <c r="Q2373" s="184"/>
      <c r="R2373" s="184"/>
      <c r="S2373" s="352"/>
      <c r="T2373" s="352"/>
      <c r="U2373" s="184"/>
      <c r="V2373" s="8"/>
      <c r="W2373" s="8"/>
    </row>
    <row r="2374" spans="4:23">
      <c r="D2374" s="74"/>
      <c r="E2374" s="1"/>
      <c r="F2374" s="1"/>
      <c r="G2374" s="183"/>
      <c r="H2374" s="36"/>
      <c r="I2374" s="184"/>
      <c r="J2374" s="352"/>
      <c r="K2374" s="352"/>
      <c r="L2374" s="184"/>
      <c r="M2374" s="184"/>
      <c r="N2374" s="184"/>
      <c r="O2374" s="184"/>
      <c r="P2374" s="184"/>
      <c r="Q2374" s="184"/>
      <c r="R2374" s="184"/>
      <c r="S2374" s="352"/>
      <c r="T2374" s="352"/>
      <c r="U2374" s="184"/>
      <c r="V2374" s="8"/>
      <c r="W2374" s="8"/>
    </row>
    <row r="2375" spans="4:23">
      <c r="D2375" s="74"/>
      <c r="E2375" s="1"/>
      <c r="F2375" s="1"/>
      <c r="G2375" s="183"/>
      <c r="H2375" s="36"/>
      <c r="I2375" s="184"/>
      <c r="J2375" s="352"/>
      <c r="K2375" s="352"/>
      <c r="L2375" s="184"/>
      <c r="M2375" s="184"/>
      <c r="N2375" s="184"/>
      <c r="O2375" s="184"/>
      <c r="P2375" s="184"/>
      <c r="Q2375" s="184"/>
      <c r="R2375" s="184"/>
      <c r="S2375" s="352"/>
      <c r="T2375" s="352"/>
      <c r="U2375" s="184"/>
      <c r="V2375" s="8"/>
      <c r="W2375" s="8"/>
    </row>
    <row r="2376" spans="4:23">
      <c r="D2376" s="74"/>
      <c r="E2376" s="1"/>
      <c r="F2376" s="1"/>
      <c r="G2376" s="183"/>
      <c r="H2376" s="36"/>
      <c r="I2376" s="184"/>
      <c r="J2376" s="352"/>
      <c r="K2376" s="352"/>
      <c r="L2376" s="184"/>
      <c r="M2376" s="184"/>
      <c r="N2376" s="184"/>
      <c r="O2376" s="184"/>
      <c r="P2376" s="184"/>
      <c r="Q2376" s="184"/>
      <c r="R2376" s="184"/>
      <c r="S2376" s="352"/>
      <c r="T2376" s="352"/>
      <c r="U2376" s="184"/>
      <c r="V2376" s="8"/>
      <c r="W2376" s="8"/>
    </row>
    <row r="2377" spans="4:23">
      <c r="D2377" s="74"/>
      <c r="E2377" s="1"/>
      <c r="F2377" s="1"/>
      <c r="G2377" s="183"/>
      <c r="H2377" s="36"/>
      <c r="I2377" s="184"/>
      <c r="J2377" s="352"/>
      <c r="K2377" s="352"/>
      <c r="L2377" s="184"/>
      <c r="M2377" s="184"/>
      <c r="N2377" s="184"/>
      <c r="O2377" s="184"/>
      <c r="P2377" s="184"/>
      <c r="Q2377" s="184"/>
      <c r="R2377" s="184"/>
      <c r="S2377" s="352"/>
      <c r="T2377" s="352"/>
      <c r="U2377" s="184"/>
      <c r="V2377" s="8"/>
      <c r="W2377" s="8"/>
    </row>
    <row r="2378" spans="4:23">
      <c r="D2378" s="74"/>
      <c r="E2378" s="1"/>
      <c r="F2378" s="1"/>
      <c r="G2378" s="183"/>
      <c r="H2378" s="36"/>
      <c r="I2378" s="184"/>
      <c r="J2378" s="352"/>
      <c r="K2378" s="352"/>
      <c r="L2378" s="184"/>
      <c r="M2378" s="184"/>
      <c r="N2378" s="184"/>
      <c r="O2378" s="184"/>
      <c r="P2378" s="184"/>
      <c r="Q2378" s="184"/>
      <c r="R2378" s="184"/>
      <c r="S2378" s="352"/>
      <c r="T2378" s="352"/>
      <c r="U2378" s="184"/>
      <c r="V2378" s="8"/>
      <c r="W2378" s="8"/>
    </row>
    <row r="2379" spans="4:23">
      <c r="D2379" s="74"/>
      <c r="E2379" s="1"/>
      <c r="F2379" s="1"/>
      <c r="G2379" s="183"/>
      <c r="H2379" s="36"/>
      <c r="I2379" s="184"/>
      <c r="J2379" s="352"/>
      <c r="K2379" s="352"/>
      <c r="L2379" s="184"/>
      <c r="M2379" s="184"/>
      <c r="N2379" s="184"/>
      <c r="O2379" s="184"/>
      <c r="P2379" s="184"/>
      <c r="Q2379" s="184"/>
      <c r="R2379" s="184"/>
      <c r="S2379" s="352"/>
      <c r="T2379" s="352"/>
      <c r="U2379" s="184"/>
      <c r="V2379" s="8"/>
      <c r="W2379" s="8"/>
    </row>
    <row r="2380" spans="4:23">
      <c r="D2380" s="74"/>
      <c r="E2380" s="1"/>
      <c r="F2380" s="1"/>
      <c r="G2380" s="183"/>
      <c r="H2380" s="36"/>
      <c r="I2380" s="184"/>
      <c r="J2380" s="352"/>
      <c r="K2380" s="352"/>
      <c r="L2380" s="184"/>
      <c r="M2380" s="184"/>
      <c r="N2380" s="184"/>
      <c r="O2380" s="184"/>
      <c r="P2380" s="184"/>
      <c r="Q2380" s="184"/>
      <c r="R2380" s="184"/>
      <c r="S2380" s="352"/>
      <c r="T2380" s="352"/>
      <c r="U2380" s="184"/>
      <c r="V2380" s="8"/>
      <c r="W2380" s="8"/>
    </row>
    <row r="2381" spans="4:23">
      <c r="D2381" s="74"/>
      <c r="E2381" s="1"/>
      <c r="F2381" s="1"/>
      <c r="G2381" s="183"/>
      <c r="H2381" s="36"/>
      <c r="I2381" s="184"/>
      <c r="J2381" s="352"/>
      <c r="K2381" s="352"/>
      <c r="L2381" s="184"/>
      <c r="M2381" s="184"/>
      <c r="N2381" s="184"/>
      <c r="O2381" s="184"/>
      <c r="P2381" s="184"/>
      <c r="Q2381" s="184"/>
      <c r="R2381" s="184"/>
      <c r="S2381" s="352"/>
      <c r="T2381" s="352"/>
      <c r="U2381" s="184"/>
      <c r="V2381" s="8"/>
      <c r="W2381" s="8"/>
    </row>
    <row r="2382" spans="4:23">
      <c r="D2382" s="74"/>
      <c r="E2382" s="1"/>
      <c r="F2382" s="1"/>
      <c r="G2382" s="183"/>
      <c r="H2382" s="36"/>
      <c r="I2382" s="184"/>
      <c r="J2382" s="352"/>
      <c r="K2382" s="352"/>
      <c r="L2382" s="184"/>
      <c r="M2382" s="184"/>
      <c r="N2382" s="184"/>
      <c r="O2382" s="184"/>
      <c r="P2382" s="184"/>
      <c r="Q2382" s="184"/>
      <c r="R2382" s="184"/>
      <c r="S2382" s="352"/>
      <c r="T2382" s="352"/>
      <c r="U2382" s="184"/>
      <c r="V2382" s="8"/>
      <c r="W2382" s="8"/>
    </row>
    <row r="2383" spans="4:23">
      <c r="D2383" s="74"/>
      <c r="E2383" s="1"/>
      <c r="F2383" s="1"/>
      <c r="G2383" s="183"/>
      <c r="H2383" s="36"/>
      <c r="I2383" s="184"/>
      <c r="J2383" s="352"/>
      <c r="K2383" s="352"/>
      <c r="L2383" s="184"/>
      <c r="M2383" s="184"/>
      <c r="N2383" s="184"/>
      <c r="O2383" s="184"/>
      <c r="P2383" s="184"/>
      <c r="Q2383" s="184"/>
      <c r="R2383" s="184"/>
      <c r="S2383" s="352"/>
      <c r="T2383" s="352"/>
      <c r="U2383" s="184"/>
      <c r="V2383" s="8"/>
      <c r="W2383" s="8"/>
    </row>
    <row r="2384" spans="4:23">
      <c r="D2384" s="74"/>
      <c r="E2384" s="1"/>
      <c r="F2384" s="1"/>
      <c r="G2384" s="183"/>
      <c r="H2384" s="36"/>
      <c r="I2384" s="184"/>
      <c r="J2384" s="352"/>
      <c r="K2384" s="352"/>
      <c r="L2384" s="184"/>
      <c r="M2384" s="184"/>
      <c r="N2384" s="184"/>
      <c r="O2384" s="184"/>
      <c r="P2384" s="184"/>
      <c r="Q2384" s="184"/>
      <c r="R2384" s="184"/>
      <c r="S2384" s="352"/>
      <c r="T2384" s="352"/>
      <c r="U2384" s="184"/>
      <c r="V2384" s="8"/>
      <c r="W2384" s="8"/>
    </row>
    <row r="2385" spans="4:23">
      <c r="D2385" s="74"/>
      <c r="E2385" s="1"/>
      <c r="F2385" s="1"/>
      <c r="G2385" s="183"/>
      <c r="H2385" s="36"/>
      <c r="I2385" s="184"/>
      <c r="J2385" s="352"/>
      <c r="K2385" s="352"/>
      <c r="L2385" s="184"/>
      <c r="M2385" s="184"/>
      <c r="N2385" s="184"/>
      <c r="O2385" s="184"/>
      <c r="P2385" s="184"/>
      <c r="Q2385" s="184"/>
      <c r="R2385" s="184"/>
      <c r="S2385" s="352"/>
      <c r="T2385" s="352"/>
      <c r="U2385" s="184"/>
      <c r="V2385" s="8"/>
      <c r="W2385" s="8"/>
    </row>
    <row r="2386" spans="4:23">
      <c r="D2386" s="74"/>
      <c r="E2386" s="1"/>
      <c r="F2386" s="1"/>
      <c r="G2386" s="183"/>
      <c r="H2386" s="36"/>
      <c r="I2386" s="184"/>
      <c r="J2386" s="352"/>
      <c r="K2386" s="352"/>
      <c r="L2386" s="184"/>
      <c r="M2386" s="184"/>
      <c r="N2386" s="184"/>
      <c r="O2386" s="184"/>
      <c r="P2386" s="184"/>
      <c r="Q2386" s="184"/>
      <c r="R2386" s="184"/>
      <c r="S2386" s="352"/>
      <c r="T2386" s="352"/>
      <c r="U2386" s="184"/>
      <c r="V2386" s="8"/>
      <c r="W2386" s="8"/>
    </row>
    <row r="2387" spans="4:23">
      <c r="D2387" s="74"/>
      <c r="E2387" s="1"/>
      <c r="F2387" s="1"/>
      <c r="G2387" s="183"/>
      <c r="H2387" s="36"/>
      <c r="I2387" s="184"/>
      <c r="J2387" s="352"/>
      <c r="K2387" s="352"/>
      <c r="L2387" s="184"/>
      <c r="M2387" s="184"/>
      <c r="N2387" s="184"/>
      <c r="O2387" s="184"/>
      <c r="P2387" s="184"/>
      <c r="Q2387" s="184"/>
      <c r="R2387" s="184"/>
      <c r="S2387" s="352"/>
      <c r="T2387" s="352"/>
      <c r="U2387" s="184"/>
      <c r="V2387" s="8"/>
      <c r="W2387" s="8"/>
    </row>
    <row r="2388" spans="4:23">
      <c r="D2388" s="74"/>
      <c r="E2388" s="1"/>
      <c r="F2388" s="1"/>
      <c r="G2388" s="183"/>
      <c r="H2388" s="36"/>
      <c r="I2388" s="184"/>
      <c r="J2388" s="352"/>
      <c r="K2388" s="352"/>
      <c r="L2388" s="184"/>
      <c r="M2388" s="184"/>
      <c r="N2388" s="184"/>
      <c r="O2388" s="184"/>
      <c r="P2388" s="184"/>
      <c r="Q2388" s="184"/>
      <c r="R2388" s="184"/>
      <c r="S2388" s="352"/>
      <c r="T2388" s="352"/>
      <c r="U2388" s="184"/>
      <c r="V2388" s="8"/>
      <c r="W2388" s="8"/>
    </row>
    <row r="2389" spans="4:23">
      <c r="D2389" s="74"/>
      <c r="E2389" s="1"/>
      <c r="F2389" s="1"/>
      <c r="G2389" s="183"/>
      <c r="H2389" s="36"/>
      <c r="I2389" s="184"/>
      <c r="J2389" s="352"/>
      <c r="K2389" s="352"/>
      <c r="L2389" s="184"/>
      <c r="M2389" s="184"/>
      <c r="N2389" s="184"/>
      <c r="O2389" s="184"/>
      <c r="P2389" s="184"/>
      <c r="Q2389" s="184"/>
      <c r="R2389" s="184"/>
      <c r="S2389" s="352"/>
      <c r="T2389" s="352"/>
      <c r="U2389" s="184"/>
      <c r="V2389" s="8"/>
      <c r="W2389" s="8"/>
    </row>
    <row r="2390" spans="4:23">
      <c r="D2390" s="31"/>
    </row>
    <row r="2391" spans="4:23">
      <c r="D2391" s="31"/>
    </row>
    <row r="2392" spans="4:23">
      <c r="D2392" s="31"/>
    </row>
    <row r="2393" spans="4:23">
      <c r="D2393" s="31"/>
    </row>
    <row r="2394" spans="4:23">
      <c r="D2394" s="31"/>
    </row>
    <row r="2395" spans="4:23">
      <c r="D2395" s="31"/>
    </row>
    <row r="2396" spans="4:23">
      <c r="D2396" s="31"/>
    </row>
    <row r="2397" spans="4:23">
      <c r="D2397" s="31"/>
    </row>
    <row r="2398" spans="4:23">
      <c r="D2398" s="31"/>
    </row>
    <row r="2399" spans="4:23">
      <c r="D2399" s="31"/>
    </row>
    <row r="2400" spans="4:23">
      <c r="D2400" s="31"/>
    </row>
    <row r="2401" spans="4:4">
      <c r="D2401" s="31"/>
    </row>
    <row r="2402" spans="4:4">
      <c r="D2402" s="31"/>
    </row>
    <row r="2403" spans="4:4">
      <c r="D2403" s="31"/>
    </row>
    <row r="2404" spans="4:4">
      <c r="D2404" s="31"/>
    </row>
    <row r="2405" spans="4:4">
      <c r="D2405" s="31"/>
    </row>
    <row r="2406" spans="4:4">
      <c r="D2406" s="31"/>
    </row>
    <row r="2407" spans="4:4">
      <c r="D2407" s="31"/>
    </row>
    <row r="2408" spans="4:4">
      <c r="D2408" s="31"/>
    </row>
    <row r="2409" spans="4:4">
      <c r="D2409" s="31"/>
    </row>
    <row r="2410" spans="4:4">
      <c r="D2410" s="31"/>
    </row>
    <row r="2411" spans="4:4">
      <c r="D2411" s="31"/>
    </row>
    <row r="2412" spans="4:4">
      <c r="D2412" s="31"/>
    </row>
    <row r="2413" spans="4:4">
      <c r="D2413" s="31"/>
    </row>
  </sheetData>
  <autoFilter ref="A4:AB1279"/>
  <mergeCells count="1">
    <mergeCell ref="W3:AA3"/>
  </mergeCells>
  <phoneticPr fontId="5"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W389"/>
  <sheetViews>
    <sheetView zoomScale="85" zoomScaleNormal="85" workbookViewId="0">
      <pane ySplit="5" topLeftCell="A6" activePane="bottomLeft" state="frozen"/>
      <selection activeCell="C1" sqref="C1"/>
      <selection pane="bottomLeft" activeCell="A6" sqref="A6"/>
    </sheetView>
  </sheetViews>
  <sheetFormatPr defaultRowHeight="13.2"/>
  <cols>
    <col min="1" max="1" width="29.33203125" customWidth="1"/>
    <col min="2" max="3" width="19.6640625" customWidth="1"/>
    <col min="4" max="4" width="19.6640625" style="29" customWidth="1"/>
    <col min="5" max="5" width="19.6640625" customWidth="1"/>
    <col min="6" max="6" width="28.6640625" customWidth="1"/>
    <col min="7" max="7" width="33.5546875" customWidth="1"/>
    <col min="9" max="9" width="17.6640625" customWidth="1"/>
    <col min="14" max="14" width="17.6640625" customWidth="1"/>
    <col min="18" max="18" width="24.33203125" bestFit="1" customWidth="1"/>
    <col min="19" max="19" width="9.109375" style="244"/>
    <col min="20" max="20" width="25.5546875" style="244" bestFit="1" customWidth="1"/>
    <col min="21" max="21" width="9.109375" style="427"/>
    <col min="22" max="23" width="9.109375" style="137"/>
  </cols>
  <sheetData>
    <row r="1" spans="1:23">
      <c r="A1" s="10" t="s">
        <v>363</v>
      </c>
      <c r="B1" s="6"/>
      <c r="C1" s="6"/>
      <c r="D1" s="235"/>
      <c r="E1" s="236"/>
      <c r="M1" s="199"/>
    </row>
    <row r="2" spans="1:23">
      <c r="A2" s="40"/>
      <c r="D2" s="32"/>
    </row>
    <row r="3" spans="1:23" ht="13.8" thickBot="1">
      <c r="D3" s="34"/>
      <c r="F3" s="295"/>
      <c r="G3" s="295"/>
      <c r="H3" s="244">
        <v>6</v>
      </c>
      <c r="I3" s="244">
        <v>7</v>
      </c>
      <c r="J3" s="244">
        <v>8</v>
      </c>
      <c r="K3" s="244">
        <v>9</v>
      </c>
      <c r="L3" s="244">
        <v>10</v>
      </c>
      <c r="M3" s="244"/>
      <c r="N3" s="244"/>
      <c r="O3" s="244"/>
      <c r="P3" s="244"/>
      <c r="Q3" s="244"/>
    </row>
    <row r="4" spans="1:23" ht="13.5" customHeight="1" thickBot="1">
      <c r="D4" s="50"/>
      <c r="E4" s="6"/>
      <c r="F4" s="5"/>
      <c r="G4" s="5"/>
      <c r="H4" s="503" t="s">
        <v>375</v>
      </c>
      <c r="I4" s="504"/>
      <c r="J4" s="504"/>
      <c r="K4" s="504"/>
      <c r="L4" s="505"/>
      <c r="M4" s="503" t="s">
        <v>376</v>
      </c>
      <c r="N4" s="504"/>
      <c r="O4" s="504"/>
      <c r="P4" s="504"/>
      <c r="Q4" s="505"/>
      <c r="R4" s="243"/>
      <c r="U4" s="395"/>
      <c r="V4"/>
      <c r="W4"/>
    </row>
    <row r="5" spans="1:23" s="3" customFormat="1" ht="13.8" thickBot="1">
      <c r="A5" s="3" t="s">
        <v>364</v>
      </c>
      <c r="B5" s="3" t="s">
        <v>109</v>
      </c>
      <c r="C5" s="3" t="s">
        <v>256</v>
      </c>
      <c r="D5" s="30" t="s">
        <v>255</v>
      </c>
      <c r="E5" s="3" t="s">
        <v>323</v>
      </c>
      <c r="F5" s="3" t="s">
        <v>322</v>
      </c>
      <c r="G5" s="3" t="s">
        <v>254</v>
      </c>
      <c r="H5" s="331" t="s">
        <v>132</v>
      </c>
      <c r="I5" s="146" t="s">
        <v>133</v>
      </c>
      <c r="J5" s="146" t="s">
        <v>134</v>
      </c>
      <c r="K5" s="146" t="s">
        <v>135</v>
      </c>
      <c r="L5" s="147" t="s">
        <v>136</v>
      </c>
      <c r="M5" s="331" t="s">
        <v>132</v>
      </c>
      <c r="N5" s="146" t="s">
        <v>133</v>
      </c>
      <c r="O5" s="146" t="s">
        <v>134</v>
      </c>
      <c r="P5" s="146" t="s">
        <v>135</v>
      </c>
      <c r="Q5" s="147" t="s">
        <v>136</v>
      </c>
      <c r="R5" s="148" t="s">
        <v>241</v>
      </c>
      <c r="S5" s="387"/>
      <c r="T5" s="387"/>
      <c r="U5" s="428"/>
    </row>
    <row r="6" spans="1:23" s="236" customFormat="1">
      <c r="A6" s="237" t="s">
        <v>299</v>
      </c>
      <c r="B6" s="237" t="str">
        <f>VLOOKUP(D6,fips_xref!$A$5:$B$16,2,FALSE)</f>
        <v>McKinley</v>
      </c>
      <c r="C6" s="237" t="s">
        <v>17226</v>
      </c>
      <c r="D6" s="237" t="s">
        <v>38</v>
      </c>
      <c r="E6" s="237" t="s">
        <v>126</v>
      </c>
      <c r="F6" s="236" t="s">
        <v>17655</v>
      </c>
      <c r="G6" s="236" t="s">
        <v>114</v>
      </c>
      <c r="H6" s="144">
        <v>0</v>
      </c>
      <c r="I6" s="145">
        <v>0.27702099848120731</v>
      </c>
      <c r="J6" s="145">
        <v>0</v>
      </c>
      <c r="K6" s="145">
        <v>0</v>
      </c>
      <c r="L6" s="245">
        <v>0</v>
      </c>
      <c r="M6" s="144">
        <v>0</v>
      </c>
      <c r="N6" s="145">
        <v>0.27702099848120731</v>
      </c>
      <c r="O6" s="145">
        <v>0</v>
      </c>
      <c r="P6" s="145">
        <v>0</v>
      </c>
      <c r="Q6" s="245">
        <v>0</v>
      </c>
      <c r="R6" s="175">
        <v>0</v>
      </c>
      <c r="S6" s="244" t="str">
        <f>IF(LEN(D6)=5,"Total",IF(RIGHT(D6,2)="01","tribal","Non-tribal"))</f>
        <v>Total</v>
      </c>
      <c r="T6" s="244" t="str">
        <f>IF(LEN(D6)=5,"Total",IF(RIGHT(D6,2)="01","Total_tribal","Total_Non-tribal"))&amp;"_"&amp;A6</f>
        <v>Total_Blowdowns CONV</v>
      </c>
      <c r="U6" s="395"/>
    </row>
    <row r="7" spans="1:23" s="236" customFormat="1">
      <c r="A7" s="237" t="s">
        <v>299</v>
      </c>
      <c r="B7" s="237" t="str">
        <f>VLOOKUP(D7,fips_xref!$A$5:$B$16,2,FALSE)</f>
        <v>Rio Arriba</v>
      </c>
      <c r="C7" s="237" t="s">
        <v>17226</v>
      </c>
      <c r="D7" s="237" t="s">
        <v>40</v>
      </c>
      <c r="E7" s="237" t="s">
        <v>126</v>
      </c>
      <c r="F7" s="236" t="s">
        <v>17655</v>
      </c>
      <c r="G7" s="236" t="s">
        <v>114</v>
      </c>
      <c r="H7" s="144">
        <v>0</v>
      </c>
      <c r="I7" s="145">
        <v>5921.9137759395071</v>
      </c>
      <c r="J7" s="145">
        <v>0</v>
      </c>
      <c r="K7" s="145">
        <v>0</v>
      </c>
      <c r="L7" s="245">
        <v>0</v>
      </c>
      <c r="M7" s="144">
        <v>0</v>
      </c>
      <c r="N7" s="145">
        <v>5921.9137759395071</v>
      </c>
      <c r="O7" s="145">
        <v>0</v>
      </c>
      <c r="P7" s="145">
        <v>0</v>
      </c>
      <c r="Q7" s="245">
        <v>0</v>
      </c>
      <c r="R7" s="176">
        <v>0</v>
      </c>
      <c r="S7" s="244" t="str">
        <f t="shared" ref="S7:S70" si="0">IF(LEN(D7)=5,"Total",IF(RIGHT(D7,2)="01","tribal","Non-tribal"))</f>
        <v>Total</v>
      </c>
      <c r="T7" s="244" t="str">
        <f t="shared" ref="T7:T70" si="1">IF(LEN(D7)=5,"Total",IF(RIGHT(D7,2)="01","Total_tribal","Total_Non-tribal"))&amp;"_"&amp;A7</f>
        <v>Total_Blowdowns CONV</v>
      </c>
      <c r="U7" s="395"/>
    </row>
    <row r="8" spans="1:23" s="236" customFormat="1">
      <c r="A8" s="237" t="s">
        <v>299</v>
      </c>
      <c r="B8" s="237" t="str">
        <f>VLOOKUP(D8,fips_xref!$A$5:$B$16,2,FALSE)</f>
        <v>San Juan</v>
      </c>
      <c r="C8" s="237" t="s">
        <v>17226</v>
      </c>
      <c r="D8" s="237" t="s">
        <v>42</v>
      </c>
      <c r="E8" s="237" t="s">
        <v>126</v>
      </c>
      <c r="F8" s="236" t="s">
        <v>17655</v>
      </c>
      <c r="G8" s="236" t="s">
        <v>114</v>
      </c>
      <c r="H8" s="144">
        <v>0</v>
      </c>
      <c r="I8" s="145">
        <v>6000.7033502788854</v>
      </c>
      <c r="J8" s="145">
        <v>0</v>
      </c>
      <c r="K8" s="145">
        <v>0</v>
      </c>
      <c r="L8" s="245">
        <v>0</v>
      </c>
      <c r="M8" s="144">
        <v>0</v>
      </c>
      <c r="N8" s="145">
        <v>6000.7033502788854</v>
      </c>
      <c r="O8" s="145">
        <v>0</v>
      </c>
      <c r="P8" s="145">
        <v>0</v>
      </c>
      <c r="Q8" s="245">
        <v>0</v>
      </c>
      <c r="R8" s="176">
        <v>0</v>
      </c>
      <c r="S8" s="244" t="str">
        <f t="shared" si="0"/>
        <v>Total</v>
      </c>
      <c r="T8" s="244" t="str">
        <f t="shared" si="1"/>
        <v>Total_Blowdowns CONV</v>
      </c>
      <c r="U8" s="395"/>
    </row>
    <row r="9" spans="1:23" s="236" customFormat="1">
      <c r="A9" s="237" t="s">
        <v>299</v>
      </c>
      <c r="B9" s="237" t="str">
        <f>VLOOKUP(D9,fips_xref!$A$5:$B$16,2,FALSE)</f>
        <v>Sandoval</v>
      </c>
      <c r="C9" s="237" t="s">
        <v>17226</v>
      </c>
      <c r="D9" s="237" t="s">
        <v>41</v>
      </c>
      <c r="E9" s="237" t="s">
        <v>126</v>
      </c>
      <c r="F9" s="236" t="s">
        <v>17655</v>
      </c>
      <c r="G9" s="236" t="s">
        <v>114</v>
      </c>
      <c r="H9" s="144">
        <v>0</v>
      </c>
      <c r="I9" s="145">
        <v>24.152212241032217</v>
      </c>
      <c r="J9" s="145">
        <v>0</v>
      </c>
      <c r="K9" s="145">
        <v>0</v>
      </c>
      <c r="L9" s="245">
        <v>0</v>
      </c>
      <c r="M9" s="144">
        <v>0</v>
      </c>
      <c r="N9" s="145">
        <v>24.152212241032217</v>
      </c>
      <c r="O9" s="145">
        <v>0</v>
      </c>
      <c r="P9" s="145">
        <v>0</v>
      </c>
      <c r="Q9" s="245">
        <v>0</v>
      </c>
      <c r="R9" s="176">
        <v>0</v>
      </c>
      <c r="S9" s="244" t="str">
        <f t="shared" si="0"/>
        <v>Total</v>
      </c>
      <c r="T9" s="244" t="str">
        <f t="shared" si="1"/>
        <v>Total_Blowdowns CONV</v>
      </c>
      <c r="U9" s="395"/>
    </row>
    <row r="10" spans="1:23" s="31" customFormat="1">
      <c r="A10" s="238" t="s">
        <v>299</v>
      </c>
      <c r="B10" s="238" t="str">
        <f>VLOOKUP(D10,fips_xref!$A$5:$B$16,2,FALSE)</f>
        <v>McKinley_Tribal</v>
      </c>
      <c r="C10" s="238" t="s">
        <v>17226</v>
      </c>
      <c r="D10" s="238" t="s">
        <v>43</v>
      </c>
      <c r="E10" s="238" t="s">
        <v>126</v>
      </c>
      <c r="F10" s="31" t="s">
        <v>17655</v>
      </c>
      <c r="G10" s="31" t="s">
        <v>114</v>
      </c>
      <c r="H10" s="207">
        <v>0</v>
      </c>
      <c r="I10" s="205">
        <v>0</v>
      </c>
      <c r="J10" s="205">
        <v>0</v>
      </c>
      <c r="K10" s="205">
        <v>0</v>
      </c>
      <c r="L10" s="206">
        <v>0</v>
      </c>
      <c r="M10" s="207">
        <v>0</v>
      </c>
      <c r="N10" s="205">
        <v>0</v>
      </c>
      <c r="O10" s="205">
        <v>0</v>
      </c>
      <c r="P10" s="205">
        <v>0</v>
      </c>
      <c r="Q10" s="206">
        <v>0</v>
      </c>
      <c r="R10" s="176">
        <v>0</v>
      </c>
      <c r="S10" s="244" t="str">
        <f t="shared" si="0"/>
        <v>tribal</v>
      </c>
      <c r="T10" s="244" t="str">
        <f t="shared" si="1"/>
        <v>Total_tribal_Blowdowns CONV</v>
      </c>
      <c r="U10" s="395"/>
      <c r="V10" s="236"/>
      <c r="W10" s="236"/>
    </row>
    <row r="11" spans="1:23" s="31" customFormat="1">
      <c r="A11" s="238" t="s">
        <v>299</v>
      </c>
      <c r="B11" s="238" t="str">
        <f>VLOOKUP(D11,fips_xref!$A$5:$B$16,2,FALSE)</f>
        <v>Rio Arriba_Tribal</v>
      </c>
      <c r="C11" s="238" t="s">
        <v>17226</v>
      </c>
      <c r="D11" s="238" t="s">
        <v>44</v>
      </c>
      <c r="E11" s="238" t="s">
        <v>126</v>
      </c>
      <c r="F11" s="31" t="s">
        <v>17655</v>
      </c>
      <c r="G11" s="31" t="s">
        <v>114</v>
      </c>
      <c r="H11" s="207">
        <v>0</v>
      </c>
      <c r="I11" s="205">
        <v>836.12102985156582</v>
      </c>
      <c r="J11" s="205">
        <v>0</v>
      </c>
      <c r="K11" s="205">
        <v>0</v>
      </c>
      <c r="L11" s="206">
        <v>0</v>
      </c>
      <c r="M11" s="207">
        <v>0</v>
      </c>
      <c r="N11" s="205">
        <v>836.12102985156582</v>
      </c>
      <c r="O11" s="205">
        <v>0</v>
      </c>
      <c r="P11" s="205">
        <v>0</v>
      </c>
      <c r="Q11" s="206">
        <v>0</v>
      </c>
      <c r="R11" s="176">
        <v>0</v>
      </c>
      <c r="S11" s="244" t="str">
        <f t="shared" si="0"/>
        <v>tribal</v>
      </c>
      <c r="T11" s="244" t="str">
        <f t="shared" si="1"/>
        <v>Total_tribal_Blowdowns CONV</v>
      </c>
      <c r="U11" s="395"/>
      <c r="V11" s="236"/>
      <c r="W11" s="236"/>
    </row>
    <row r="12" spans="1:23" s="31" customFormat="1">
      <c r="A12" s="238" t="s">
        <v>299</v>
      </c>
      <c r="B12" s="238" t="str">
        <f>VLOOKUP(D12,fips_xref!$A$5:$B$16,2,FALSE)</f>
        <v>San Juan_Tribal</v>
      </c>
      <c r="C12" s="238" t="s">
        <v>17226</v>
      </c>
      <c r="D12" s="238" t="s">
        <v>46</v>
      </c>
      <c r="E12" s="238" t="s">
        <v>126</v>
      </c>
      <c r="F12" s="31" t="s">
        <v>17655</v>
      </c>
      <c r="G12" s="31" t="s">
        <v>114</v>
      </c>
      <c r="H12" s="207">
        <v>0</v>
      </c>
      <c r="I12" s="205">
        <v>173.22545138193638</v>
      </c>
      <c r="J12" s="205">
        <v>0</v>
      </c>
      <c r="K12" s="205">
        <v>0</v>
      </c>
      <c r="L12" s="206">
        <v>0</v>
      </c>
      <c r="M12" s="207">
        <v>0</v>
      </c>
      <c r="N12" s="205">
        <v>173.22545138193638</v>
      </c>
      <c r="O12" s="205">
        <v>0</v>
      </c>
      <c r="P12" s="205">
        <v>0</v>
      </c>
      <c r="Q12" s="206">
        <v>0</v>
      </c>
      <c r="R12" s="176">
        <v>0</v>
      </c>
      <c r="S12" s="244" t="str">
        <f t="shared" si="0"/>
        <v>tribal</v>
      </c>
      <c r="T12" s="244" t="str">
        <f t="shared" si="1"/>
        <v>Total_tribal_Blowdowns CONV</v>
      </c>
      <c r="U12" s="395"/>
      <c r="V12" s="236"/>
      <c r="W12" s="236"/>
    </row>
    <row r="13" spans="1:23" s="31" customFormat="1">
      <c r="A13" s="238" t="s">
        <v>299</v>
      </c>
      <c r="B13" s="238" t="str">
        <f>VLOOKUP(D13,fips_xref!$A$5:$B$16,2,FALSE)</f>
        <v>Sandoval_Tribal</v>
      </c>
      <c r="C13" s="238" t="s">
        <v>17226</v>
      </c>
      <c r="D13" s="238" t="s">
        <v>45</v>
      </c>
      <c r="E13" s="238" t="s">
        <v>126</v>
      </c>
      <c r="F13" s="31" t="s">
        <v>17655</v>
      </c>
      <c r="G13" s="31" t="s">
        <v>114</v>
      </c>
      <c r="H13" s="207">
        <v>0</v>
      </c>
      <c r="I13" s="205">
        <v>14.392706858134478</v>
      </c>
      <c r="J13" s="205">
        <v>0</v>
      </c>
      <c r="K13" s="205">
        <v>0</v>
      </c>
      <c r="L13" s="206">
        <v>0</v>
      </c>
      <c r="M13" s="207">
        <v>0</v>
      </c>
      <c r="N13" s="205">
        <v>14.392706858134478</v>
      </c>
      <c r="O13" s="205">
        <v>0</v>
      </c>
      <c r="P13" s="205">
        <v>0</v>
      </c>
      <c r="Q13" s="206">
        <v>0</v>
      </c>
      <c r="R13" s="176">
        <v>0</v>
      </c>
      <c r="S13" s="244" t="str">
        <f t="shared" si="0"/>
        <v>tribal</v>
      </c>
      <c r="T13" s="244" t="str">
        <f t="shared" si="1"/>
        <v>Total_tribal_Blowdowns CONV</v>
      </c>
      <c r="U13" s="395"/>
      <c r="V13" s="236"/>
      <c r="W13" s="236"/>
    </row>
    <row r="14" spans="1:23" s="33" customFormat="1">
      <c r="A14" s="239" t="s">
        <v>299</v>
      </c>
      <c r="B14" s="239" t="str">
        <f>VLOOKUP(D14,fips_xref!$A$5:$B$16,2,FALSE)</f>
        <v>McKinley_NonTribal</v>
      </c>
      <c r="C14" s="239" t="s">
        <v>17226</v>
      </c>
      <c r="D14" s="239" t="s">
        <v>47</v>
      </c>
      <c r="E14" s="239" t="s">
        <v>126</v>
      </c>
      <c r="F14" s="33" t="s">
        <v>17655</v>
      </c>
      <c r="G14" s="33" t="s">
        <v>114</v>
      </c>
      <c r="H14" s="210">
        <v>0</v>
      </c>
      <c r="I14" s="208">
        <v>0.27702099848120731</v>
      </c>
      <c r="J14" s="208">
        <v>0</v>
      </c>
      <c r="K14" s="208">
        <v>0</v>
      </c>
      <c r="L14" s="209">
        <v>0</v>
      </c>
      <c r="M14" s="210">
        <v>0</v>
      </c>
      <c r="N14" s="208">
        <v>0.27702099848120731</v>
      </c>
      <c r="O14" s="208">
        <v>0</v>
      </c>
      <c r="P14" s="208">
        <v>0</v>
      </c>
      <c r="Q14" s="209">
        <v>0</v>
      </c>
      <c r="R14" s="176">
        <v>0</v>
      </c>
      <c r="S14" s="244" t="str">
        <f t="shared" si="0"/>
        <v>Non-tribal</v>
      </c>
      <c r="T14" s="244" t="str">
        <f t="shared" si="1"/>
        <v>Total_Non-tribal_Blowdowns CONV</v>
      </c>
      <c r="U14" s="395"/>
      <c r="V14" s="236"/>
      <c r="W14" s="236"/>
    </row>
    <row r="15" spans="1:23" s="33" customFormat="1">
      <c r="A15" s="239" t="s">
        <v>299</v>
      </c>
      <c r="B15" s="239" t="str">
        <f>VLOOKUP(D15,fips_xref!$A$5:$B$16,2,FALSE)</f>
        <v>Rio Arriba_NonTribal</v>
      </c>
      <c r="C15" s="239" t="s">
        <v>17226</v>
      </c>
      <c r="D15" s="239" t="s">
        <v>48</v>
      </c>
      <c r="E15" s="239" t="s">
        <v>126</v>
      </c>
      <c r="F15" s="33" t="s">
        <v>17655</v>
      </c>
      <c r="G15" s="33" t="s">
        <v>114</v>
      </c>
      <c r="H15" s="210">
        <v>0</v>
      </c>
      <c r="I15" s="208">
        <v>5085.7927460879409</v>
      </c>
      <c r="J15" s="208">
        <v>0</v>
      </c>
      <c r="K15" s="208">
        <v>0</v>
      </c>
      <c r="L15" s="209">
        <v>0</v>
      </c>
      <c r="M15" s="210">
        <v>0</v>
      </c>
      <c r="N15" s="208">
        <v>5085.7927460879409</v>
      </c>
      <c r="O15" s="208">
        <v>0</v>
      </c>
      <c r="P15" s="208">
        <v>0</v>
      </c>
      <c r="Q15" s="209">
        <v>0</v>
      </c>
      <c r="R15" s="176">
        <v>0</v>
      </c>
      <c r="S15" s="244" t="str">
        <f t="shared" si="0"/>
        <v>Non-tribal</v>
      </c>
      <c r="T15" s="244" t="str">
        <f t="shared" si="1"/>
        <v>Total_Non-tribal_Blowdowns CONV</v>
      </c>
      <c r="U15" s="395"/>
      <c r="V15" s="236"/>
      <c r="W15" s="236"/>
    </row>
    <row r="16" spans="1:23" s="33" customFormat="1">
      <c r="A16" s="239" t="s">
        <v>299</v>
      </c>
      <c r="B16" s="239" t="str">
        <f>VLOOKUP(D16,fips_xref!$A$5:$B$16,2,FALSE)</f>
        <v>San Juan_NonTribal</v>
      </c>
      <c r="C16" s="239" t="s">
        <v>17226</v>
      </c>
      <c r="D16" s="239" t="s">
        <v>50</v>
      </c>
      <c r="E16" s="239" t="s">
        <v>126</v>
      </c>
      <c r="F16" s="33" t="s">
        <v>17655</v>
      </c>
      <c r="G16" s="33" t="s">
        <v>114</v>
      </c>
      <c r="H16" s="210">
        <v>0</v>
      </c>
      <c r="I16" s="208">
        <v>5827.4778988969492</v>
      </c>
      <c r="J16" s="208">
        <v>0</v>
      </c>
      <c r="K16" s="208">
        <v>0</v>
      </c>
      <c r="L16" s="209">
        <v>0</v>
      </c>
      <c r="M16" s="210">
        <v>0</v>
      </c>
      <c r="N16" s="208">
        <v>5827.4778988969492</v>
      </c>
      <c r="O16" s="208">
        <v>0</v>
      </c>
      <c r="P16" s="208">
        <v>0</v>
      </c>
      <c r="Q16" s="209">
        <v>0</v>
      </c>
      <c r="R16" s="176">
        <v>0</v>
      </c>
      <c r="S16" s="244" t="str">
        <f t="shared" si="0"/>
        <v>Non-tribal</v>
      </c>
      <c r="T16" s="244" t="str">
        <f t="shared" si="1"/>
        <v>Total_Non-tribal_Blowdowns CONV</v>
      </c>
      <c r="U16" s="395"/>
      <c r="V16" s="236"/>
      <c r="W16" s="236"/>
    </row>
    <row r="17" spans="1:23" s="33" customFormat="1">
      <c r="A17" s="239" t="s">
        <v>299</v>
      </c>
      <c r="B17" s="239" t="str">
        <f>VLOOKUP(D17,fips_xref!$A$5:$B$16,2,FALSE)</f>
        <v>Sandoval_NonTribal</v>
      </c>
      <c r="C17" s="239" t="s">
        <v>17226</v>
      </c>
      <c r="D17" s="239" t="s">
        <v>49</v>
      </c>
      <c r="E17" s="239" t="s">
        <v>126</v>
      </c>
      <c r="F17" s="33" t="s">
        <v>17655</v>
      </c>
      <c r="G17" s="33" t="s">
        <v>114</v>
      </c>
      <c r="H17" s="210">
        <v>0</v>
      </c>
      <c r="I17" s="208">
        <v>9.7595053828977392</v>
      </c>
      <c r="J17" s="208">
        <v>0</v>
      </c>
      <c r="K17" s="208">
        <v>0</v>
      </c>
      <c r="L17" s="209">
        <v>0</v>
      </c>
      <c r="M17" s="210">
        <v>0</v>
      </c>
      <c r="N17" s="208">
        <v>9.7595053828977392</v>
      </c>
      <c r="O17" s="208">
        <v>0</v>
      </c>
      <c r="P17" s="208">
        <v>0</v>
      </c>
      <c r="Q17" s="209">
        <v>0</v>
      </c>
      <c r="R17" s="176">
        <v>0</v>
      </c>
      <c r="S17" s="244" t="str">
        <f t="shared" si="0"/>
        <v>Non-tribal</v>
      </c>
      <c r="T17" s="244" t="str">
        <f t="shared" si="1"/>
        <v>Total_Non-tribal_Blowdowns CONV</v>
      </c>
      <c r="U17" s="395"/>
      <c r="V17" s="236"/>
      <c r="W17" s="236"/>
    </row>
    <row r="18" spans="1:23" s="236" customFormat="1">
      <c r="A18" s="237" t="s">
        <v>300</v>
      </c>
      <c r="B18" s="237" t="str">
        <f>VLOOKUP(D18,fips_xref!$A$5:$B$16,2,FALSE)</f>
        <v>McKinley</v>
      </c>
      <c r="C18" s="237" t="s">
        <v>17226</v>
      </c>
      <c r="D18" s="237" t="s">
        <v>38</v>
      </c>
      <c r="E18" s="237" t="s">
        <v>126</v>
      </c>
      <c r="F18" s="236" t="s">
        <v>17656</v>
      </c>
      <c r="G18" s="236" t="s">
        <v>114</v>
      </c>
      <c r="H18" s="144">
        <v>0</v>
      </c>
      <c r="I18" s="145">
        <v>1.6388891831890573E-4</v>
      </c>
      <c r="J18" s="145">
        <v>0</v>
      </c>
      <c r="K18" s="145">
        <v>0</v>
      </c>
      <c r="L18" s="245">
        <v>0</v>
      </c>
      <c r="M18" s="144">
        <v>0</v>
      </c>
      <c r="N18" s="145">
        <v>1.6388891831890573E-4</v>
      </c>
      <c r="O18" s="145">
        <v>0</v>
      </c>
      <c r="P18" s="145">
        <v>0</v>
      </c>
      <c r="Q18" s="245">
        <v>0</v>
      </c>
      <c r="R18" s="176">
        <v>0</v>
      </c>
      <c r="S18" s="244" t="str">
        <f t="shared" si="0"/>
        <v>Total</v>
      </c>
      <c r="T18" s="244" t="str">
        <f t="shared" si="1"/>
        <v>Total_Blowdowns CBM</v>
      </c>
      <c r="U18" s="395"/>
    </row>
    <row r="19" spans="1:23" s="236" customFormat="1">
      <c r="A19" s="237" t="s">
        <v>300</v>
      </c>
      <c r="B19" s="237" t="str">
        <f>VLOOKUP(D19,fips_xref!$A$5:$B$16,2,FALSE)</f>
        <v>Rio Arriba</v>
      </c>
      <c r="C19" s="237" t="s">
        <v>17226</v>
      </c>
      <c r="D19" s="237" t="s">
        <v>40</v>
      </c>
      <c r="E19" s="237" t="s">
        <v>126</v>
      </c>
      <c r="F19" s="236" t="s">
        <v>17656</v>
      </c>
      <c r="G19" s="236" t="s">
        <v>114</v>
      </c>
      <c r="H19" s="144">
        <v>0</v>
      </c>
      <c r="I19" s="145">
        <v>8.2144691639091244E-2</v>
      </c>
      <c r="J19" s="145">
        <v>0</v>
      </c>
      <c r="K19" s="145">
        <v>0</v>
      </c>
      <c r="L19" s="245">
        <v>0</v>
      </c>
      <c r="M19" s="144">
        <v>0</v>
      </c>
      <c r="N19" s="145">
        <v>8.2144691639091244E-2</v>
      </c>
      <c r="O19" s="145">
        <v>0</v>
      </c>
      <c r="P19" s="145">
        <v>0</v>
      </c>
      <c r="Q19" s="245">
        <v>0</v>
      </c>
      <c r="R19" s="176">
        <v>0</v>
      </c>
      <c r="S19" s="244" t="str">
        <f t="shared" si="0"/>
        <v>Total</v>
      </c>
      <c r="T19" s="244" t="str">
        <f t="shared" si="1"/>
        <v>Total_Blowdowns CBM</v>
      </c>
      <c r="U19" s="395"/>
    </row>
    <row r="20" spans="1:23" s="236" customFormat="1">
      <c r="A20" s="237" t="s">
        <v>300</v>
      </c>
      <c r="B20" s="237" t="str">
        <f>VLOOKUP(D20,fips_xref!$A$5:$B$16,2,FALSE)</f>
        <v>San Juan</v>
      </c>
      <c r="C20" s="237" t="s">
        <v>17226</v>
      </c>
      <c r="D20" s="237" t="s">
        <v>42</v>
      </c>
      <c r="E20" s="237" t="s">
        <v>126</v>
      </c>
      <c r="F20" s="236" t="s">
        <v>17656</v>
      </c>
      <c r="G20" s="236" t="s">
        <v>114</v>
      </c>
      <c r="H20" s="144">
        <v>0</v>
      </c>
      <c r="I20" s="145">
        <v>0.18409417810535028</v>
      </c>
      <c r="J20" s="145">
        <v>0</v>
      </c>
      <c r="K20" s="145">
        <v>0</v>
      </c>
      <c r="L20" s="245">
        <v>0</v>
      </c>
      <c r="M20" s="144">
        <v>0</v>
      </c>
      <c r="N20" s="145">
        <v>0.18409417810535028</v>
      </c>
      <c r="O20" s="145">
        <v>0</v>
      </c>
      <c r="P20" s="145">
        <v>0</v>
      </c>
      <c r="Q20" s="245">
        <v>0</v>
      </c>
      <c r="R20" s="176">
        <v>0</v>
      </c>
      <c r="S20" s="244" t="str">
        <f t="shared" si="0"/>
        <v>Total</v>
      </c>
      <c r="T20" s="244" t="str">
        <f t="shared" si="1"/>
        <v>Total_Blowdowns CBM</v>
      </c>
      <c r="U20" s="395"/>
    </row>
    <row r="21" spans="1:23" s="236" customFormat="1">
      <c r="A21" s="237" t="s">
        <v>300</v>
      </c>
      <c r="B21" s="237" t="str">
        <f>VLOOKUP(D21,fips_xref!$A$5:$B$16,2,FALSE)</f>
        <v>Sandoval</v>
      </c>
      <c r="C21" s="237" t="s">
        <v>17226</v>
      </c>
      <c r="D21" s="237" t="s">
        <v>41</v>
      </c>
      <c r="E21" s="237" t="s">
        <v>126</v>
      </c>
      <c r="F21" s="236" t="s">
        <v>17656</v>
      </c>
      <c r="G21" s="236" t="s">
        <v>114</v>
      </c>
      <c r="H21" s="144">
        <v>0</v>
      </c>
      <c r="I21" s="145">
        <v>7.9730852034362403E-4</v>
      </c>
      <c r="J21" s="145">
        <v>0</v>
      </c>
      <c r="K21" s="145">
        <v>0</v>
      </c>
      <c r="L21" s="245">
        <v>0</v>
      </c>
      <c r="M21" s="144">
        <v>0</v>
      </c>
      <c r="N21" s="145">
        <v>7.9730852034362403E-4</v>
      </c>
      <c r="O21" s="145">
        <v>0</v>
      </c>
      <c r="P21" s="145">
        <v>0</v>
      </c>
      <c r="Q21" s="245">
        <v>0</v>
      </c>
      <c r="R21" s="176">
        <v>0</v>
      </c>
      <c r="S21" s="244" t="str">
        <f t="shared" si="0"/>
        <v>Total</v>
      </c>
      <c r="T21" s="244" t="str">
        <f t="shared" si="1"/>
        <v>Total_Blowdowns CBM</v>
      </c>
      <c r="U21" s="395"/>
    </row>
    <row r="22" spans="1:23" s="31" customFormat="1">
      <c r="A22" s="238" t="s">
        <v>300</v>
      </c>
      <c r="B22" s="238" t="str">
        <f>VLOOKUP(D22,fips_xref!$A$5:$B$16,2,FALSE)</f>
        <v>McKinley_Tribal</v>
      </c>
      <c r="C22" s="238" t="s">
        <v>17226</v>
      </c>
      <c r="D22" s="238" t="s">
        <v>43</v>
      </c>
      <c r="E22" s="238" t="s">
        <v>126</v>
      </c>
      <c r="F22" s="31" t="s">
        <v>17656</v>
      </c>
      <c r="G22" s="31" t="s">
        <v>114</v>
      </c>
      <c r="H22" s="207">
        <v>0</v>
      </c>
      <c r="I22" s="205">
        <v>0</v>
      </c>
      <c r="J22" s="205">
        <v>0</v>
      </c>
      <c r="K22" s="205">
        <v>0</v>
      </c>
      <c r="L22" s="206">
        <v>0</v>
      </c>
      <c r="M22" s="207">
        <v>0</v>
      </c>
      <c r="N22" s="205">
        <v>0</v>
      </c>
      <c r="O22" s="205">
        <v>0</v>
      </c>
      <c r="P22" s="205">
        <v>0</v>
      </c>
      <c r="Q22" s="206">
        <v>0</v>
      </c>
      <c r="R22" s="176">
        <v>0</v>
      </c>
      <c r="S22" s="244" t="str">
        <f t="shared" si="0"/>
        <v>tribal</v>
      </c>
      <c r="T22" s="244" t="str">
        <f t="shared" si="1"/>
        <v>Total_tribal_Blowdowns CBM</v>
      </c>
      <c r="U22" s="395"/>
      <c r="V22" s="236"/>
      <c r="W22" s="236"/>
    </row>
    <row r="23" spans="1:23" s="31" customFormat="1">
      <c r="A23" s="238" t="s">
        <v>300</v>
      </c>
      <c r="B23" s="238" t="str">
        <f>VLOOKUP(D23,fips_xref!$A$5:$B$16,2,FALSE)</f>
        <v>Rio Arriba_Tribal</v>
      </c>
      <c r="C23" s="238" t="s">
        <v>17226</v>
      </c>
      <c r="D23" s="238" t="s">
        <v>44</v>
      </c>
      <c r="E23" s="238" t="s">
        <v>126</v>
      </c>
      <c r="F23" s="31" t="s">
        <v>17656</v>
      </c>
      <c r="G23" s="31" t="s">
        <v>114</v>
      </c>
      <c r="H23" s="207">
        <v>0</v>
      </c>
      <c r="I23" s="205">
        <v>4.0149325753390685E-4</v>
      </c>
      <c r="J23" s="205">
        <v>0</v>
      </c>
      <c r="K23" s="205">
        <v>0</v>
      </c>
      <c r="L23" s="206">
        <v>0</v>
      </c>
      <c r="M23" s="207">
        <v>0</v>
      </c>
      <c r="N23" s="205">
        <v>4.0149325753390685E-4</v>
      </c>
      <c r="O23" s="205">
        <v>0</v>
      </c>
      <c r="P23" s="205">
        <v>0</v>
      </c>
      <c r="Q23" s="206">
        <v>0</v>
      </c>
      <c r="R23" s="176">
        <v>0</v>
      </c>
      <c r="S23" s="244" t="str">
        <f t="shared" si="0"/>
        <v>tribal</v>
      </c>
      <c r="T23" s="244" t="str">
        <f t="shared" si="1"/>
        <v>Total_tribal_Blowdowns CBM</v>
      </c>
      <c r="U23" s="395"/>
      <c r="V23" s="236"/>
      <c r="W23" s="236"/>
    </row>
    <row r="24" spans="1:23" s="31" customFormat="1">
      <c r="A24" s="238" t="s">
        <v>300</v>
      </c>
      <c r="B24" s="238" t="str">
        <f>VLOOKUP(D24,fips_xref!$A$5:$B$16,2,FALSE)</f>
        <v>San Juan_Tribal</v>
      </c>
      <c r="C24" s="238" t="s">
        <v>17226</v>
      </c>
      <c r="D24" s="238" t="s">
        <v>46</v>
      </c>
      <c r="E24" s="238" t="s">
        <v>126</v>
      </c>
      <c r="F24" s="31" t="s">
        <v>17656</v>
      </c>
      <c r="G24" s="31" t="s">
        <v>114</v>
      </c>
      <c r="H24" s="207">
        <v>0</v>
      </c>
      <c r="I24" s="205">
        <v>7.25301878054635E-4</v>
      </c>
      <c r="J24" s="205">
        <v>0</v>
      </c>
      <c r="K24" s="205">
        <v>0</v>
      </c>
      <c r="L24" s="206">
        <v>0</v>
      </c>
      <c r="M24" s="207">
        <v>0</v>
      </c>
      <c r="N24" s="205">
        <v>7.25301878054635E-4</v>
      </c>
      <c r="O24" s="205">
        <v>0</v>
      </c>
      <c r="P24" s="205">
        <v>0</v>
      </c>
      <c r="Q24" s="206">
        <v>0</v>
      </c>
      <c r="R24" s="176">
        <v>0</v>
      </c>
      <c r="S24" s="244" t="str">
        <f t="shared" si="0"/>
        <v>tribal</v>
      </c>
      <c r="T24" s="244" t="str">
        <f t="shared" si="1"/>
        <v>Total_tribal_Blowdowns CBM</v>
      </c>
      <c r="U24" s="395"/>
      <c r="V24" s="236"/>
      <c r="W24" s="236"/>
    </row>
    <row r="25" spans="1:23" s="31" customFormat="1">
      <c r="A25" s="238" t="s">
        <v>300</v>
      </c>
      <c r="B25" s="238" t="str">
        <f>VLOOKUP(D25,fips_xref!$A$5:$B$16,2,FALSE)</f>
        <v>Sandoval_Tribal</v>
      </c>
      <c r="C25" s="238" t="s">
        <v>17226</v>
      </c>
      <c r="D25" s="238" t="s">
        <v>45</v>
      </c>
      <c r="E25" s="238" t="s">
        <v>126</v>
      </c>
      <c r="F25" s="31" t="s">
        <v>17656</v>
      </c>
      <c r="G25" s="31" t="s">
        <v>114</v>
      </c>
      <c r="H25" s="207">
        <v>0</v>
      </c>
      <c r="I25" s="205">
        <v>0</v>
      </c>
      <c r="J25" s="205">
        <v>0</v>
      </c>
      <c r="K25" s="205">
        <v>0</v>
      </c>
      <c r="L25" s="206">
        <v>0</v>
      </c>
      <c r="M25" s="207">
        <v>0</v>
      </c>
      <c r="N25" s="205">
        <v>0</v>
      </c>
      <c r="O25" s="205">
        <v>0</v>
      </c>
      <c r="P25" s="205">
        <v>0</v>
      </c>
      <c r="Q25" s="206">
        <v>0</v>
      </c>
      <c r="R25" s="176">
        <v>0</v>
      </c>
      <c r="S25" s="244" t="str">
        <f t="shared" si="0"/>
        <v>tribal</v>
      </c>
      <c r="T25" s="244" t="str">
        <f t="shared" si="1"/>
        <v>Total_tribal_Blowdowns CBM</v>
      </c>
      <c r="U25" s="395"/>
      <c r="V25" s="236"/>
      <c r="W25" s="236"/>
    </row>
    <row r="26" spans="1:23" s="33" customFormat="1">
      <c r="A26" s="239" t="s">
        <v>300</v>
      </c>
      <c r="B26" s="239" t="str">
        <f>VLOOKUP(D26,fips_xref!$A$5:$B$16,2,FALSE)</f>
        <v>McKinley_NonTribal</v>
      </c>
      <c r="C26" s="239" t="s">
        <v>17226</v>
      </c>
      <c r="D26" s="239" t="s">
        <v>47</v>
      </c>
      <c r="E26" s="239" t="s">
        <v>126</v>
      </c>
      <c r="F26" s="33" t="s">
        <v>17656</v>
      </c>
      <c r="G26" s="33" t="s">
        <v>114</v>
      </c>
      <c r="H26" s="210">
        <v>0</v>
      </c>
      <c r="I26" s="208">
        <v>1.6388891831890573E-4</v>
      </c>
      <c r="J26" s="208">
        <v>0</v>
      </c>
      <c r="K26" s="208">
        <v>0</v>
      </c>
      <c r="L26" s="209">
        <v>0</v>
      </c>
      <c r="M26" s="210">
        <v>0</v>
      </c>
      <c r="N26" s="208">
        <v>1.6388891831890573E-4</v>
      </c>
      <c r="O26" s="208">
        <v>0</v>
      </c>
      <c r="P26" s="208">
        <v>0</v>
      </c>
      <c r="Q26" s="209">
        <v>0</v>
      </c>
      <c r="R26" s="176">
        <v>0</v>
      </c>
      <c r="S26" s="244" t="str">
        <f t="shared" si="0"/>
        <v>Non-tribal</v>
      </c>
      <c r="T26" s="244" t="str">
        <f t="shared" si="1"/>
        <v>Total_Non-tribal_Blowdowns CBM</v>
      </c>
      <c r="U26" s="395"/>
      <c r="V26" s="236"/>
      <c r="W26" s="236"/>
    </row>
    <row r="27" spans="1:23" s="33" customFormat="1">
      <c r="A27" s="239" t="s">
        <v>300</v>
      </c>
      <c r="B27" s="239" t="str">
        <f>VLOOKUP(D27,fips_xref!$A$5:$B$16,2,FALSE)</f>
        <v>Rio Arriba_NonTribal</v>
      </c>
      <c r="C27" s="239" t="s">
        <v>17226</v>
      </c>
      <c r="D27" s="239" t="s">
        <v>48</v>
      </c>
      <c r="E27" s="239" t="s">
        <v>126</v>
      </c>
      <c r="F27" s="33" t="s">
        <v>17656</v>
      </c>
      <c r="G27" s="33" t="s">
        <v>114</v>
      </c>
      <c r="H27" s="210">
        <v>0</v>
      </c>
      <c r="I27" s="208">
        <v>8.174319838155733E-2</v>
      </c>
      <c r="J27" s="208">
        <v>0</v>
      </c>
      <c r="K27" s="208">
        <v>0</v>
      </c>
      <c r="L27" s="209">
        <v>0</v>
      </c>
      <c r="M27" s="210">
        <v>0</v>
      </c>
      <c r="N27" s="208">
        <v>8.174319838155733E-2</v>
      </c>
      <c r="O27" s="208">
        <v>0</v>
      </c>
      <c r="P27" s="208">
        <v>0</v>
      </c>
      <c r="Q27" s="209">
        <v>0</v>
      </c>
      <c r="R27" s="176">
        <v>0</v>
      </c>
      <c r="S27" s="244" t="str">
        <f t="shared" si="0"/>
        <v>Non-tribal</v>
      </c>
      <c r="T27" s="244" t="str">
        <f t="shared" si="1"/>
        <v>Total_Non-tribal_Blowdowns CBM</v>
      </c>
      <c r="U27" s="395"/>
      <c r="V27" s="236"/>
      <c r="W27" s="236"/>
    </row>
    <row r="28" spans="1:23" s="33" customFormat="1">
      <c r="A28" s="239" t="s">
        <v>300</v>
      </c>
      <c r="B28" s="239" t="str">
        <f>VLOOKUP(D28,fips_xref!$A$5:$B$16,2,FALSE)</f>
        <v>San Juan_NonTribal</v>
      </c>
      <c r="C28" s="239" t="s">
        <v>17226</v>
      </c>
      <c r="D28" s="239" t="s">
        <v>50</v>
      </c>
      <c r="E28" s="239" t="s">
        <v>126</v>
      </c>
      <c r="F28" s="33" t="s">
        <v>17656</v>
      </c>
      <c r="G28" s="33" t="s">
        <v>114</v>
      </c>
      <c r="H28" s="210">
        <v>0</v>
      </c>
      <c r="I28" s="208">
        <v>0.18336887622729564</v>
      </c>
      <c r="J28" s="208">
        <v>0</v>
      </c>
      <c r="K28" s="208">
        <v>0</v>
      </c>
      <c r="L28" s="209">
        <v>0</v>
      </c>
      <c r="M28" s="210">
        <v>0</v>
      </c>
      <c r="N28" s="208">
        <v>0.18336887622729564</v>
      </c>
      <c r="O28" s="208">
        <v>0</v>
      </c>
      <c r="P28" s="208">
        <v>0</v>
      </c>
      <c r="Q28" s="209">
        <v>0</v>
      </c>
      <c r="R28" s="176">
        <v>0</v>
      </c>
      <c r="S28" s="244" t="str">
        <f t="shared" si="0"/>
        <v>Non-tribal</v>
      </c>
      <c r="T28" s="244" t="str">
        <f t="shared" si="1"/>
        <v>Total_Non-tribal_Blowdowns CBM</v>
      </c>
      <c r="U28" s="395"/>
      <c r="V28" s="236"/>
      <c r="W28" s="236"/>
    </row>
    <row r="29" spans="1:23" s="33" customFormat="1">
      <c r="A29" s="239" t="s">
        <v>300</v>
      </c>
      <c r="B29" s="239" t="str">
        <f>VLOOKUP(D29,fips_xref!$A$5:$B$16,2,FALSE)</f>
        <v>Sandoval_NonTribal</v>
      </c>
      <c r="C29" s="239" t="s">
        <v>17226</v>
      </c>
      <c r="D29" s="239" t="s">
        <v>49</v>
      </c>
      <c r="E29" s="239" t="s">
        <v>126</v>
      </c>
      <c r="F29" s="33" t="s">
        <v>17656</v>
      </c>
      <c r="G29" s="33" t="s">
        <v>114</v>
      </c>
      <c r="H29" s="210">
        <v>0</v>
      </c>
      <c r="I29" s="208">
        <v>7.9730852034362403E-4</v>
      </c>
      <c r="J29" s="208">
        <v>0</v>
      </c>
      <c r="K29" s="208">
        <v>0</v>
      </c>
      <c r="L29" s="209">
        <v>0</v>
      </c>
      <c r="M29" s="210">
        <v>0</v>
      </c>
      <c r="N29" s="208">
        <v>7.9730852034362403E-4</v>
      </c>
      <c r="O29" s="208">
        <v>0</v>
      </c>
      <c r="P29" s="208">
        <v>0</v>
      </c>
      <c r="Q29" s="209">
        <v>0</v>
      </c>
      <c r="R29" s="176">
        <v>0</v>
      </c>
      <c r="S29" s="244" t="str">
        <f t="shared" si="0"/>
        <v>Non-tribal</v>
      </c>
      <c r="T29" s="244" t="str">
        <f t="shared" si="1"/>
        <v>Total_Non-tribal_Blowdowns CBM</v>
      </c>
      <c r="U29" s="395"/>
      <c r="V29" s="236"/>
      <c r="W29" s="236"/>
    </row>
    <row r="30" spans="1:23" s="236" customFormat="1">
      <c r="A30" s="237" t="s">
        <v>301</v>
      </c>
      <c r="B30" s="237" t="str">
        <f>VLOOKUP(D30,fips_xref!$A$5:$B$16,2,FALSE)</f>
        <v>McKinley</v>
      </c>
      <c r="C30" s="237" t="s">
        <v>17226</v>
      </c>
      <c r="D30" s="237" t="s">
        <v>38</v>
      </c>
      <c r="E30" s="237" t="s">
        <v>124</v>
      </c>
      <c r="F30" s="236" t="s">
        <v>17657</v>
      </c>
      <c r="G30" s="236" t="s">
        <v>17654</v>
      </c>
      <c r="H30" s="434">
        <v>0</v>
      </c>
      <c r="I30" s="435">
        <v>0</v>
      </c>
      <c r="J30" s="435">
        <v>0</v>
      </c>
      <c r="K30" s="435">
        <v>0</v>
      </c>
      <c r="L30" s="436">
        <v>0</v>
      </c>
      <c r="M30" s="144">
        <v>0</v>
      </c>
      <c r="N30" s="145">
        <v>0</v>
      </c>
      <c r="O30" s="145">
        <v>0</v>
      </c>
      <c r="P30" s="145">
        <v>0</v>
      </c>
      <c r="Q30" s="245">
        <v>0</v>
      </c>
      <c r="R30" s="176">
        <v>0</v>
      </c>
      <c r="S30" s="244" t="str">
        <f t="shared" si="0"/>
        <v>Total</v>
      </c>
      <c r="T30" s="244" t="str">
        <f t="shared" si="1"/>
        <v>Total_Initial Completions CONV</v>
      </c>
      <c r="U30" s="395"/>
    </row>
    <row r="31" spans="1:23" s="236" customFormat="1">
      <c r="A31" s="237" t="s">
        <v>301</v>
      </c>
      <c r="B31" s="237" t="str">
        <f>VLOOKUP(D31,fips_xref!$A$5:$B$16,2,FALSE)</f>
        <v>Rio Arriba</v>
      </c>
      <c r="C31" s="237" t="s">
        <v>17226</v>
      </c>
      <c r="D31" s="237" t="s">
        <v>40</v>
      </c>
      <c r="E31" s="237" t="s">
        <v>124</v>
      </c>
      <c r="F31" s="236" t="s">
        <v>17657</v>
      </c>
      <c r="G31" s="236" t="s">
        <v>17654</v>
      </c>
      <c r="H31" s="434">
        <v>246.61919741189172</v>
      </c>
      <c r="I31" s="435">
        <v>1933.1155347527781</v>
      </c>
      <c r="J31" s="435">
        <v>55.763303832980327</v>
      </c>
      <c r="K31" s="435">
        <v>0.43038322679228974</v>
      </c>
      <c r="L31" s="436">
        <v>9.5867848135126117</v>
      </c>
      <c r="M31" s="144">
        <v>246.61919741189172</v>
      </c>
      <c r="N31" s="145">
        <v>1933.1155347527781</v>
      </c>
      <c r="O31" s="145">
        <v>55.763303832980327</v>
      </c>
      <c r="P31" s="145">
        <v>0.43038322679228974</v>
      </c>
      <c r="Q31" s="245">
        <v>9.5867848135126117</v>
      </c>
      <c r="R31" s="176">
        <v>0</v>
      </c>
      <c r="S31" s="244" t="str">
        <f t="shared" si="0"/>
        <v>Total</v>
      </c>
      <c r="T31" s="244" t="str">
        <f t="shared" si="1"/>
        <v>Total_Initial Completions CONV</v>
      </c>
      <c r="U31" s="395"/>
    </row>
    <row r="32" spans="1:23" s="236" customFormat="1">
      <c r="A32" s="237" t="s">
        <v>301</v>
      </c>
      <c r="B32" s="237" t="str">
        <f>VLOOKUP(D32,fips_xref!$A$5:$B$16,2,FALSE)</f>
        <v>San Juan</v>
      </c>
      <c r="C32" s="237" t="s">
        <v>17226</v>
      </c>
      <c r="D32" s="237" t="s">
        <v>42</v>
      </c>
      <c r="E32" s="237" t="s">
        <v>124</v>
      </c>
      <c r="F32" s="236" t="s">
        <v>17657</v>
      </c>
      <c r="G32" s="236" t="s">
        <v>17654</v>
      </c>
      <c r="H32" s="434">
        <v>151.37389385081929</v>
      </c>
      <c r="I32" s="435">
        <v>1291.0995884772415</v>
      </c>
      <c r="J32" s="435">
        <v>34.227296673448372</v>
      </c>
      <c r="K32" s="435">
        <v>0.26416753266300164</v>
      </c>
      <c r="L32" s="436">
        <v>5.8843308305297795</v>
      </c>
      <c r="M32" s="144">
        <v>151.37389385081929</v>
      </c>
      <c r="N32" s="145">
        <v>1291.0995884772415</v>
      </c>
      <c r="O32" s="145">
        <v>34.227296673448372</v>
      </c>
      <c r="P32" s="145">
        <v>0.26416753266300164</v>
      </c>
      <c r="Q32" s="245">
        <v>5.8843308305297795</v>
      </c>
      <c r="R32" s="176">
        <v>0</v>
      </c>
      <c r="S32" s="244" t="str">
        <f t="shared" si="0"/>
        <v>Total</v>
      </c>
      <c r="T32" s="244" t="str">
        <f t="shared" si="1"/>
        <v>Total_Initial Completions CONV</v>
      </c>
      <c r="U32" s="395"/>
    </row>
    <row r="33" spans="1:23" s="236" customFormat="1">
      <c r="A33" s="237" t="s">
        <v>301</v>
      </c>
      <c r="B33" s="237" t="str">
        <f>VLOOKUP(D33,fips_xref!$A$5:$B$16,2,FALSE)</f>
        <v>Sandoval</v>
      </c>
      <c r="C33" s="237" t="s">
        <v>17226</v>
      </c>
      <c r="D33" s="237" t="s">
        <v>41</v>
      </c>
      <c r="E33" s="237" t="s">
        <v>124</v>
      </c>
      <c r="F33" s="236" t="s">
        <v>17657</v>
      </c>
      <c r="G33" s="236" t="s">
        <v>17654</v>
      </c>
      <c r="H33" s="434">
        <v>27.462301040025512</v>
      </c>
      <c r="I33" s="435">
        <v>252.45124969039364</v>
      </c>
      <c r="J33" s="435">
        <v>6.2095272911380928</v>
      </c>
      <c r="K33" s="435">
        <v>4.7925359666982359E-2</v>
      </c>
      <c r="L33" s="436">
        <v>1.0675372125022307</v>
      </c>
      <c r="M33" s="144">
        <v>27.462301040025512</v>
      </c>
      <c r="N33" s="145">
        <v>252.45124969039364</v>
      </c>
      <c r="O33" s="145">
        <v>6.2095272911380928</v>
      </c>
      <c r="P33" s="145">
        <v>4.7925359666982359E-2</v>
      </c>
      <c r="Q33" s="245">
        <v>1.0675372125022307</v>
      </c>
      <c r="R33" s="176">
        <v>0</v>
      </c>
      <c r="S33" s="244" t="str">
        <f t="shared" si="0"/>
        <v>Total</v>
      </c>
      <c r="T33" s="244" t="str">
        <f t="shared" si="1"/>
        <v>Total_Initial Completions CONV</v>
      </c>
      <c r="U33" s="395"/>
    </row>
    <row r="34" spans="1:23" s="31" customFormat="1">
      <c r="A34" s="238" t="s">
        <v>301</v>
      </c>
      <c r="B34" s="238" t="str">
        <f>VLOOKUP(D34,fips_xref!$A$5:$B$16,2,FALSE)</f>
        <v>McKinley_Tribal</v>
      </c>
      <c r="C34" s="238" t="s">
        <v>17226</v>
      </c>
      <c r="D34" s="238" t="s">
        <v>43</v>
      </c>
      <c r="E34" s="238" t="s">
        <v>124</v>
      </c>
      <c r="F34" s="31" t="s">
        <v>17657</v>
      </c>
      <c r="G34" s="31" t="s">
        <v>17654</v>
      </c>
      <c r="H34" s="437">
        <v>0</v>
      </c>
      <c r="I34" s="438">
        <v>0</v>
      </c>
      <c r="J34" s="438">
        <v>0</v>
      </c>
      <c r="K34" s="438">
        <v>0</v>
      </c>
      <c r="L34" s="439">
        <v>0</v>
      </c>
      <c r="M34" s="207">
        <v>0</v>
      </c>
      <c r="N34" s="205">
        <v>0</v>
      </c>
      <c r="O34" s="205">
        <v>0</v>
      </c>
      <c r="P34" s="205">
        <v>0</v>
      </c>
      <c r="Q34" s="206">
        <v>0</v>
      </c>
      <c r="R34" s="176">
        <v>0</v>
      </c>
      <c r="S34" s="244" t="str">
        <f t="shared" si="0"/>
        <v>tribal</v>
      </c>
      <c r="T34" s="244" t="str">
        <f t="shared" si="1"/>
        <v>Total_tribal_Initial Completions CONV</v>
      </c>
      <c r="U34" s="395"/>
      <c r="V34" s="236"/>
      <c r="W34" s="236"/>
    </row>
    <row r="35" spans="1:23" s="31" customFormat="1">
      <c r="A35" s="238" t="s">
        <v>301</v>
      </c>
      <c r="B35" s="238" t="str">
        <f>VLOOKUP(D35,fips_xref!$A$5:$B$16,2,FALSE)</f>
        <v>Rio Arriba_Tribal</v>
      </c>
      <c r="C35" s="238" t="s">
        <v>17226</v>
      </c>
      <c r="D35" s="238" t="s">
        <v>44</v>
      </c>
      <c r="E35" s="238" t="s">
        <v>124</v>
      </c>
      <c r="F35" s="31" t="s">
        <v>17657</v>
      </c>
      <c r="G35" s="31" t="s">
        <v>17654</v>
      </c>
      <c r="H35" s="437">
        <v>41.065179966822903</v>
      </c>
      <c r="I35" s="438">
        <v>540.86520057503799</v>
      </c>
      <c r="J35" s="438">
        <v>9.2852873234415298</v>
      </c>
      <c r="K35" s="438">
        <v>7.166418854818285E-2</v>
      </c>
      <c r="L35" s="439">
        <v>1.5963195396041669</v>
      </c>
      <c r="M35" s="207">
        <v>41.065179966822903</v>
      </c>
      <c r="N35" s="205">
        <v>540.86520057503799</v>
      </c>
      <c r="O35" s="205">
        <v>9.2852873234415298</v>
      </c>
      <c r="P35" s="205">
        <v>7.166418854818285E-2</v>
      </c>
      <c r="Q35" s="206">
        <v>1.5963195396041669</v>
      </c>
      <c r="R35" s="176">
        <v>0</v>
      </c>
      <c r="S35" s="244" t="str">
        <f t="shared" si="0"/>
        <v>tribal</v>
      </c>
      <c r="T35" s="244" t="str">
        <f t="shared" si="1"/>
        <v>Total_tribal_Initial Completions CONV</v>
      </c>
      <c r="U35" s="395"/>
      <c r="V35" s="236"/>
      <c r="W35" s="236"/>
    </row>
    <row r="36" spans="1:23" s="31" customFormat="1">
      <c r="A36" s="238" t="s">
        <v>301</v>
      </c>
      <c r="B36" s="238" t="str">
        <f>VLOOKUP(D36,fips_xref!$A$5:$B$16,2,FALSE)</f>
        <v>San Juan_Tribal</v>
      </c>
      <c r="C36" s="238" t="s">
        <v>17226</v>
      </c>
      <c r="D36" s="238" t="s">
        <v>46</v>
      </c>
      <c r="E36" s="238" t="s">
        <v>124</v>
      </c>
      <c r="F36" s="31" t="s">
        <v>17657</v>
      </c>
      <c r="G36" s="31" t="s">
        <v>17654</v>
      </c>
      <c r="H36" s="437">
        <v>9.1160729995825509</v>
      </c>
      <c r="I36" s="438">
        <v>135.14369382175312</v>
      </c>
      <c r="J36" s="438">
        <v>2.0612440303677606</v>
      </c>
      <c r="K36" s="438">
        <v>1.5908757121943437E-2</v>
      </c>
      <c r="L36" s="439">
        <v>0.35436750710573967</v>
      </c>
      <c r="M36" s="207">
        <v>9.1160729995825509</v>
      </c>
      <c r="N36" s="205">
        <v>135.14369382175312</v>
      </c>
      <c r="O36" s="205">
        <v>2.0612440303677606</v>
      </c>
      <c r="P36" s="205">
        <v>1.5908757121943437E-2</v>
      </c>
      <c r="Q36" s="206">
        <v>0.35436750710573967</v>
      </c>
      <c r="R36" s="176">
        <v>0</v>
      </c>
      <c r="S36" s="244" t="str">
        <f t="shared" si="0"/>
        <v>tribal</v>
      </c>
      <c r="T36" s="244" t="str">
        <f t="shared" si="1"/>
        <v>Total_tribal_Initial Completions CONV</v>
      </c>
      <c r="U36" s="395"/>
      <c r="V36" s="236"/>
      <c r="W36" s="236"/>
    </row>
    <row r="37" spans="1:23" s="31" customFormat="1">
      <c r="A37" s="238" t="s">
        <v>301</v>
      </c>
      <c r="B37" s="238" t="str">
        <f>VLOOKUP(D37,fips_xref!$A$5:$B$16,2,FALSE)</f>
        <v>Sandoval_Tribal</v>
      </c>
      <c r="C37" s="238" t="s">
        <v>17226</v>
      </c>
      <c r="D37" s="238" t="s">
        <v>45</v>
      </c>
      <c r="E37" s="238" t="s">
        <v>124</v>
      </c>
      <c r="F37" s="31" t="s">
        <v>17657</v>
      </c>
      <c r="G37" s="31" t="s">
        <v>17654</v>
      </c>
      <c r="H37" s="437">
        <v>10.32770295522327</v>
      </c>
      <c r="I37" s="438">
        <v>135.2201764445114</v>
      </c>
      <c r="J37" s="438">
        <v>2.3352068445305645</v>
      </c>
      <c r="K37" s="438">
        <v>1.8023212182454906E-2</v>
      </c>
      <c r="L37" s="439">
        <v>0.40146698589827473</v>
      </c>
      <c r="M37" s="207">
        <v>10.32770295522327</v>
      </c>
      <c r="N37" s="205">
        <v>135.2201764445114</v>
      </c>
      <c r="O37" s="205">
        <v>2.3352068445305645</v>
      </c>
      <c r="P37" s="205">
        <v>1.8023212182454906E-2</v>
      </c>
      <c r="Q37" s="206">
        <v>0.40146698589827473</v>
      </c>
      <c r="R37" s="176">
        <v>0</v>
      </c>
      <c r="S37" s="244" t="str">
        <f t="shared" si="0"/>
        <v>tribal</v>
      </c>
      <c r="T37" s="244" t="str">
        <f t="shared" si="1"/>
        <v>Total_tribal_Initial Completions CONV</v>
      </c>
      <c r="U37" s="395"/>
      <c r="V37" s="236"/>
      <c r="W37" s="236"/>
    </row>
    <row r="38" spans="1:23" s="33" customFormat="1">
      <c r="A38" s="239" t="s">
        <v>301</v>
      </c>
      <c r="B38" s="239" t="str">
        <f>VLOOKUP(D38,fips_xref!$A$5:$B$16,2,FALSE)</f>
        <v>McKinley_NonTribal</v>
      </c>
      <c r="C38" s="239" t="s">
        <v>17226</v>
      </c>
      <c r="D38" s="239" t="s">
        <v>47</v>
      </c>
      <c r="E38" s="239" t="s">
        <v>124</v>
      </c>
      <c r="F38" s="33" t="s">
        <v>17657</v>
      </c>
      <c r="G38" s="33" t="s">
        <v>17654</v>
      </c>
      <c r="H38" s="440">
        <v>0</v>
      </c>
      <c r="I38" s="441">
        <v>0</v>
      </c>
      <c r="J38" s="441">
        <v>0</v>
      </c>
      <c r="K38" s="441">
        <v>0</v>
      </c>
      <c r="L38" s="442">
        <v>0</v>
      </c>
      <c r="M38" s="210">
        <v>0</v>
      </c>
      <c r="N38" s="208">
        <v>0</v>
      </c>
      <c r="O38" s="208">
        <v>0</v>
      </c>
      <c r="P38" s="208">
        <v>0</v>
      </c>
      <c r="Q38" s="209">
        <v>0</v>
      </c>
      <c r="R38" s="176">
        <v>0</v>
      </c>
      <c r="S38" s="244" t="str">
        <f t="shared" si="0"/>
        <v>Non-tribal</v>
      </c>
      <c r="T38" s="244" t="str">
        <f t="shared" si="1"/>
        <v>Total_Non-tribal_Initial Completions CONV</v>
      </c>
      <c r="U38" s="395"/>
      <c r="V38" s="236"/>
      <c r="W38" s="236"/>
    </row>
    <row r="39" spans="1:23" s="33" customFormat="1">
      <c r="A39" s="239" t="s">
        <v>301</v>
      </c>
      <c r="B39" s="239" t="str">
        <f>VLOOKUP(D39,fips_xref!$A$5:$B$16,2,FALSE)</f>
        <v>Rio Arriba_NonTribal</v>
      </c>
      <c r="C39" s="239" t="s">
        <v>17226</v>
      </c>
      <c r="D39" s="239" t="s">
        <v>48</v>
      </c>
      <c r="E39" s="239" t="s">
        <v>124</v>
      </c>
      <c r="F39" s="33" t="s">
        <v>17657</v>
      </c>
      <c r="G39" s="33" t="s">
        <v>17654</v>
      </c>
      <c r="H39" s="440">
        <v>205.55401744506881</v>
      </c>
      <c r="I39" s="441">
        <v>1392.2503341777401</v>
      </c>
      <c r="J39" s="441">
        <v>46.478016509538797</v>
      </c>
      <c r="K39" s="441">
        <v>0.35871903824410689</v>
      </c>
      <c r="L39" s="442">
        <v>7.9904652739084456</v>
      </c>
      <c r="M39" s="210">
        <v>205.55401744506881</v>
      </c>
      <c r="N39" s="208">
        <v>1392.2503341777401</v>
      </c>
      <c r="O39" s="208">
        <v>46.478016509538797</v>
      </c>
      <c r="P39" s="208">
        <v>0.35871903824410689</v>
      </c>
      <c r="Q39" s="209">
        <v>7.9904652739084456</v>
      </c>
      <c r="R39" s="176">
        <v>0</v>
      </c>
      <c r="S39" s="244" t="str">
        <f t="shared" si="0"/>
        <v>Non-tribal</v>
      </c>
      <c r="T39" s="244" t="str">
        <f t="shared" si="1"/>
        <v>Total_Non-tribal_Initial Completions CONV</v>
      </c>
      <c r="U39" s="395"/>
      <c r="V39" s="236"/>
      <c r="W39" s="236"/>
    </row>
    <row r="40" spans="1:23" s="33" customFormat="1">
      <c r="A40" s="239" t="s">
        <v>301</v>
      </c>
      <c r="B40" s="239" t="str">
        <f>VLOOKUP(D40,fips_xref!$A$5:$B$16,2,FALSE)</f>
        <v>San Juan_NonTribal</v>
      </c>
      <c r="C40" s="239" t="s">
        <v>17226</v>
      </c>
      <c r="D40" s="239" t="s">
        <v>50</v>
      </c>
      <c r="E40" s="239" t="s">
        <v>124</v>
      </c>
      <c r="F40" s="33" t="s">
        <v>17657</v>
      </c>
      <c r="G40" s="33" t="s">
        <v>17654</v>
      </c>
      <c r="H40" s="440">
        <v>142.25782085123674</v>
      </c>
      <c r="I40" s="441">
        <v>1155.9558946554882</v>
      </c>
      <c r="J40" s="441">
        <v>32.166052643080612</v>
      </c>
      <c r="K40" s="441">
        <v>0.24825877554105821</v>
      </c>
      <c r="L40" s="442">
        <v>5.52996332342404</v>
      </c>
      <c r="M40" s="210">
        <v>142.25782085123674</v>
      </c>
      <c r="N40" s="208">
        <v>1155.9558946554882</v>
      </c>
      <c r="O40" s="208">
        <v>32.166052643080612</v>
      </c>
      <c r="P40" s="208">
        <v>0.24825877554105821</v>
      </c>
      <c r="Q40" s="209">
        <v>5.52996332342404</v>
      </c>
      <c r="R40" s="176">
        <v>0</v>
      </c>
      <c r="S40" s="244" t="str">
        <f t="shared" si="0"/>
        <v>Non-tribal</v>
      </c>
      <c r="T40" s="244" t="str">
        <f t="shared" si="1"/>
        <v>Total_Non-tribal_Initial Completions CONV</v>
      </c>
      <c r="U40" s="395"/>
      <c r="V40" s="236"/>
      <c r="W40" s="236"/>
    </row>
    <row r="41" spans="1:23" s="33" customFormat="1">
      <c r="A41" s="239" t="s">
        <v>301</v>
      </c>
      <c r="B41" s="239" t="str">
        <f>VLOOKUP(D41,fips_xref!$A$5:$B$16,2,FALSE)</f>
        <v>Sandoval_NonTribal</v>
      </c>
      <c r="C41" s="239" t="s">
        <v>17226</v>
      </c>
      <c r="D41" s="239" t="s">
        <v>49</v>
      </c>
      <c r="E41" s="239" t="s">
        <v>124</v>
      </c>
      <c r="F41" s="33" t="s">
        <v>17657</v>
      </c>
      <c r="G41" s="33" t="s">
        <v>17654</v>
      </c>
      <c r="H41" s="440">
        <v>17.134598084802242</v>
      </c>
      <c r="I41" s="441">
        <v>117.23107324588224</v>
      </c>
      <c r="J41" s="441">
        <v>3.8743204466075278</v>
      </c>
      <c r="K41" s="441">
        <v>2.9902147484527457E-2</v>
      </c>
      <c r="L41" s="442">
        <v>0.66607022660395587</v>
      </c>
      <c r="M41" s="210">
        <v>17.134598084802242</v>
      </c>
      <c r="N41" s="208">
        <v>117.23107324588224</v>
      </c>
      <c r="O41" s="208">
        <v>3.8743204466075278</v>
      </c>
      <c r="P41" s="208">
        <v>2.9902147484527457E-2</v>
      </c>
      <c r="Q41" s="209">
        <v>0.66607022660395587</v>
      </c>
      <c r="R41" s="176">
        <v>0</v>
      </c>
      <c r="S41" s="244" t="str">
        <f t="shared" si="0"/>
        <v>Non-tribal</v>
      </c>
      <c r="T41" s="244" t="str">
        <f t="shared" si="1"/>
        <v>Total_Non-tribal_Initial Completions CONV</v>
      </c>
      <c r="U41" s="395"/>
      <c r="V41" s="236"/>
      <c r="W41" s="236"/>
    </row>
    <row r="42" spans="1:23" s="236" customFormat="1">
      <c r="A42" s="237" t="s">
        <v>302</v>
      </c>
      <c r="B42" s="237" t="str">
        <f>VLOOKUP(D42,fips_xref!$A$5:$B$16,2,FALSE)</f>
        <v>McKinley</v>
      </c>
      <c r="C42" s="237" t="s">
        <v>17226</v>
      </c>
      <c r="D42" s="237" t="s">
        <v>38</v>
      </c>
      <c r="E42" s="237" t="s">
        <v>124</v>
      </c>
      <c r="F42" s="236" t="s">
        <v>17658</v>
      </c>
      <c r="G42" s="236" t="s">
        <v>17654</v>
      </c>
      <c r="H42" s="434">
        <v>0</v>
      </c>
      <c r="I42" s="435">
        <v>0</v>
      </c>
      <c r="J42" s="435">
        <v>0</v>
      </c>
      <c r="K42" s="435">
        <v>0</v>
      </c>
      <c r="L42" s="436">
        <v>0</v>
      </c>
      <c r="M42" s="144">
        <v>0</v>
      </c>
      <c r="N42" s="145">
        <v>0</v>
      </c>
      <c r="O42" s="145">
        <v>0</v>
      </c>
      <c r="P42" s="145">
        <v>0</v>
      </c>
      <c r="Q42" s="245">
        <v>0</v>
      </c>
      <c r="R42" s="176">
        <v>0</v>
      </c>
      <c r="S42" s="244" t="str">
        <f t="shared" si="0"/>
        <v>Total</v>
      </c>
      <c r="T42" s="244" t="str">
        <f t="shared" si="1"/>
        <v>Total_Initial Completions CBM</v>
      </c>
      <c r="U42" s="395"/>
    </row>
    <row r="43" spans="1:23" s="236" customFormat="1">
      <c r="A43" s="237" t="s">
        <v>302</v>
      </c>
      <c r="B43" s="237" t="str">
        <f>VLOOKUP(D43,fips_xref!$A$5:$B$16,2,FALSE)</f>
        <v>Rio Arriba</v>
      </c>
      <c r="C43" s="237" t="s">
        <v>17226</v>
      </c>
      <c r="D43" s="237" t="s">
        <v>40</v>
      </c>
      <c r="E43" s="237" t="s">
        <v>124</v>
      </c>
      <c r="F43" s="236" t="s">
        <v>17658</v>
      </c>
      <c r="G43" s="236" t="s">
        <v>17654</v>
      </c>
      <c r="H43" s="434">
        <v>39.974559595554062</v>
      </c>
      <c r="I43" s="435">
        <v>3.765294574106377</v>
      </c>
      <c r="J43" s="435">
        <v>9.0386861027428473</v>
      </c>
      <c r="K43" s="435">
        <v>6.9760911270833892E-2</v>
      </c>
      <c r="L43" s="436">
        <v>1.553924045164514</v>
      </c>
      <c r="M43" s="144">
        <v>39.974559595554062</v>
      </c>
      <c r="N43" s="145">
        <v>3.765294574106377</v>
      </c>
      <c r="O43" s="145">
        <v>9.0386861027428473</v>
      </c>
      <c r="P43" s="145">
        <v>6.9760911270833892E-2</v>
      </c>
      <c r="Q43" s="245">
        <v>1.553924045164514</v>
      </c>
      <c r="R43" s="176">
        <v>0</v>
      </c>
      <c r="S43" s="244" t="str">
        <f t="shared" si="0"/>
        <v>Total</v>
      </c>
      <c r="T43" s="244" t="str">
        <f t="shared" si="1"/>
        <v>Total_Initial Completions CBM</v>
      </c>
      <c r="U43" s="395"/>
    </row>
    <row r="44" spans="1:23" s="236" customFormat="1">
      <c r="A44" s="237" t="s">
        <v>302</v>
      </c>
      <c r="B44" s="237" t="str">
        <f>VLOOKUP(D44,fips_xref!$A$5:$B$16,2,FALSE)</f>
        <v>San Juan</v>
      </c>
      <c r="C44" s="237" t="s">
        <v>17226</v>
      </c>
      <c r="D44" s="237" t="s">
        <v>42</v>
      </c>
      <c r="E44" s="237" t="s">
        <v>124</v>
      </c>
      <c r="F44" s="236" t="s">
        <v>17658</v>
      </c>
      <c r="G44" s="236" t="s">
        <v>17654</v>
      </c>
      <c r="H44" s="434">
        <v>62.925942470063589</v>
      </c>
      <c r="I44" s="435">
        <v>4.9659085023118603</v>
      </c>
      <c r="J44" s="435">
        <v>14.228245350560849</v>
      </c>
      <c r="K44" s="435">
        <v>0.10981412012293769</v>
      </c>
      <c r="L44" s="436">
        <v>2.4461091268594224</v>
      </c>
      <c r="M44" s="144">
        <v>62.925942470063589</v>
      </c>
      <c r="N44" s="145">
        <v>4.9659085023118603</v>
      </c>
      <c r="O44" s="145">
        <v>14.228245350560849</v>
      </c>
      <c r="P44" s="145">
        <v>0.10981412012293769</v>
      </c>
      <c r="Q44" s="245">
        <v>2.4461091268594224</v>
      </c>
      <c r="R44" s="176">
        <v>0</v>
      </c>
      <c r="S44" s="244" t="str">
        <f t="shared" si="0"/>
        <v>Total</v>
      </c>
      <c r="T44" s="244" t="str">
        <f t="shared" si="1"/>
        <v>Total_Initial Completions CBM</v>
      </c>
      <c r="U44" s="395"/>
    </row>
    <row r="45" spans="1:23" s="236" customFormat="1">
      <c r="A45" s="237" t="s">
        <v>302</v>
      </c>
      <c r="B45" s="237" t="str">
        <f>VLOOKUP(D45,fips_xref!$A$5:$B$16,2,FALSE)</f>
        <v>Sandoval</v>
      </c>
      <c r="C45" s="237" t="s">
        <v>17226</v>
      </c>
      <c r="D45" s="237" t="s">
        <v>41</v>
      </c>
      <c r="E45" s="237" t="s">
        <v>124</v>
      </c>
      <c r="F45" s="236" t="s">
        <v>17658</v>
      </c>
      <c r="G45" s="236" t="s">
        <v>17654</v>
      </c>
      <c r="H45" s="434">
        <v>3.5208078256442961</v>
      </c>
      <c r="I45" s="435">
        <v>0.33794747022601057</v>
      </c>
      <c r="J45" s="435">
        <v>0.79609324245360147</v>
      </c>
      <c r="K45" s="435">
        <v>6.1442768803823536E-3</v>
      </c>
      <c r="L45" s="436">
        <v>0.13686374519259364</v>
      </c>
      <c r="M45" s="144">
        <v>3.5208078256442961</v>
      </c>
      <c r="N45" s="145">
        <v>0.33794747022601057</v>
      </c>
      <c r="O45" s="145">
        <v>0.79609324245360147</v>
      </c>
      <c r="P45" s="145">
        <v>6.1442768803823536E-3</v>
      </c>
      <c r="Q45" s="245">
        <v>0.13686374519259364</v>
      </c>
      <c r="R45" s="176">
        <v>0</v>
      </c>
      <c r="S45" s="244" t="str">
        <f t="shared" si="0"/>
        <v>Total</v>
      </c>
      <c r="T45" s="244" t="str">
        <f t="shared" si="1"/>
        <v>Total_Initial Completions CBM</v>
      </c>
      <c r="U45" s="395"/>
    </row>
    <row r="46" spans="1:23" s="31" customFormat="1">
      <c r="A46" s="238" t="s">
        <v>302</v>
      </c>
      <c r="B46" s="238" t="str">
        <f>VLOOKUP(D46,fips_xref!$A$5:$B$16,2,FALSE)</f>
        <v>McKinley_Tribal</v>
      </c>
      <c r="C46" s="238" t="s">
        <v>17226</v>
      </c>
      <c r="D46" s="238" t="s">
        <v>43</v>
      </c>
      <c r="E46" s="238" t="s">
        <v>124</v>
      </c>
      <c r="F46" s="31" t="s">
        <v>17658</v>
      </c>
      <c r="G46" s="31" t="s">
        <v>17654</v>
      </c>
      <c r="H46" s="437">
        <v>0</v>
      </c>
      <c r="I46" s="438">
        <v>0</v>
      </c>
      <c r="J46" s="438">
        <v>0</v>
      </c>
      <c r="K46" s="438">
        <v>0</v>
      </c>
      <c r="L46" s="439">
        <v>0</v>
      </c>
      <c r="M46" s="207">
        <v>0</v>
      </c>
      <c r="N46" s="205">
        <v>0</v>
      </c>
      <c r="O46" s="205">
        <v>0</v>
      </c>
      <c r="P46" s="205">
        <v>0</v>
      </c>
      <c r="Q46" s="206">
        <v>0</v>
      </c>
      <c r="R46" s="176">
        <v>0</v>
      </c>
      <c r="S46" s="244" t="str">
        <f t="shared" si="0"/>
        <v>tribal</v>
      </c>
      <c r="T46" s="244" t="str">
        <f t="shared" si="1"/>
        <v>Total_tribal_Initial Completions CBM</v>
      </c>
      <c r="U46" s="395"/>
      <c r="V46" s="236"/>
      <c r="W46" s="236"/>
    </row>
    <row r="47" spans="1:23" s="31" customFormat="1">
      <c r="A47" s="238" t="s">
        <v>302</v>
      </c>
      <c r="B47" s="238" t="str">
        <f>VLOOKUP(D47,fips_xref!$A$5:$B$16,2,FALSE)</f>
        <v>Rio Arriba_Tribal</v>
      </c>
      <c r="C47" s="238" t="s">
        <v>17226</v>
      </c>
      <c r="D47" s="238" t="s">
        <v>44</v>
      </c>
      <c r="E47" s="238" t="s">
        <v>124</v>
      </c>
      <c r="F47" s="31" t="s">
        <v>17658</v>
      </c>
      <c r="G47" s="31" t="s">
        <v>17654</v>
      </c>
      <c r="H47" s="437">
        <v>0.24563185407017507</v>
      </c>
      <c r="I47" s="438">
        <v>8.2551529329550413E-2</v>
      </c>
      <c r="J47" s="438">
        <v>5.5540054680726939E-2</v>
      </c>
      <c r="K47" s="438">
        <v>4.2866018163676534E-4</v>
      </c>
      <c r="L47" s="439">
        <v>9.5484039889319403E-3</v>
      </c>
      <c r="M47" s="207">
        <v>0.24563185407017507</v>
      </c>
      <c r="N47" s="205">
        <v>8.2551529329550413E-2</v>
      </c>
      <c r="O47" s="205">
        <v>5.5540054680726939E-2</v>
      </c>
      <c r="P47" s="205">
        <v>4.2866018163676534E-4</v>
      </c>
      <c r="Q47" s="206">
        <v>9.5484039889319403E-3</v>
      </c>
      <c r="R47" s="176">
        <v>0</v>
      </c>
      <c r="S47" s="244" t="str">
        <f t="shared" si="0"/>
        <v>tribal</v>
      </c>
      <c r="T47" s="244" t="str">
        <f t="shared" si="1"/>
        <v>Total_tribal_Initial Completions CBM</v>
      </c>
      <c r="U47" s="395"/>
      <c r="V47" s="236"/>
      <c r="W47" s="236"/>
    </row>
    <row r="48" spans="1:23" s="31" customFormat="1">
      <c r="A48" s="238" t="s">
        <v>302</v>
      </c>
      <c r="B48" s="238" t="str">
        <f>VLOOKUP(D48,fips_xref!$A$5:$B$16,2,FALSE)</f>
        <v>San Juan_Tribal</v>
      </c>
      <c r="C48" s="238" t="s">
        <v>17226</v>
      </c>
      <c r="D48" s="238" t="s">
        <v>46</v>
      </c>
      <c r="E48" s="238" t="s">
        <v>124</v>
      </c>
      <c r="F48" s="31" t="s">
        <v>17658</v>
      </c>
      <c r="G48" s="31" t="s">
        <v>17654</v>
      </c>
      <c r="H48" s="437">
        <v>1.2116299556407188</v>
      </c>
      <c r="I48" s="438">
        <v>9.324420433875806E-2</v>
      </c>
      <c r="J48" s="438">
        <v>0.27396281416280366</v>
      </c>
      <c r="K48" s="438">
        <v>2.1144550605114694E-3</v>
      </c>
      <c r="L48" s="439">
        <v>4.7099478792535024E-2</v>
      </c>
      <c r="M48" s="207">
        <v>1.2116299556407188</v>
      </c>
      <c r="N48" s="205">
        <v>9.324420433875806E-2</v>
      </c>
      <c r="O48" s="205">
        <v>0.27396281416280366</v>
      </c>
      <c r="P48" s="205">
        <v>2.1144550605114694E-3</v>
      </c>
      <c r="Q48" s="206">
        <v>4.7099478792535024E-2</v>
      </c>
      <c r="R48" s="176">
        <v>0</v>
      </c>
      <c r="S48" s="244" t="str">
        <f t="shared" si="0"/>
        <v>tribal</v>
      </c>
      <c r="T48" s="244" t="str">
        <f t="shared" si="1"/>
        <v>Total_tribal_Initial Completions CBM</v>
      </c>
      <c r="U48" s="395"/>
      <c r="V48" s="236"/>
      <c r="W48" s="236"/>
    </row>
    <row r="49" spans="1:23" s="31" customFormat="1">
      <c r="A49" s="238" t="s">
        <v>302</v>
      </c>
      <c r="B49" s="238" t="str">
        <f>VLOOKUP(D49,fips_xref!$A$5:$B$16,2,FALSE)</f>
        <v>Sandoval_Tribal</v>
      </c>
      <c r="C49" s="238" t="s">
        <v>17226</v>
      </c>
      <c r="D49" s="238" t="s">
        <v>45</v>
      </c>
      <c r="E49" s="238" t="s">
        <v>124</v>
      </c>
      <c r="F49" s="31" t="s">
        <v>17658</v>
      </c>
      <c r="G49" s="31" t="s">
        <v>17654</v>
      </c>
      <c r="H49" s="437">
        <v>0</v>
      </c>
      <c r="I49" s="438">
        <v>1.6761581580495209E-2</v>
      </c>
      <c r="J49" s="438">
        <v>0</v>
      </c>
      <c r="K49" s="438">
        <v>0</v>
      </c>
      <c r="L49" s="439">
        <v>0</v>
      </c>
      <c r="M49" s="207">
        <v>0</v>
      </c>
      <c r="N49" s="205">
        <v>1.6761581580495209E-2</v>
      </c>
      <c r="O49" s="205">
        <v>0</v>
      </c>
      <c r="P49" s="205">
        <v>0</v>
      </c>
      <c r="Q49" s="206">
        <v>0</v>
      </c>
      <c r="R49" s="176">
        <v>0</v>
      </c>
      <c r="S49" s="244" t="str">
        <f t="shared" si="0"/>
        <v>tribal</v>
      </c>
      <c r="T49" s="244" t="str">
        <f t="shared" si="1"/>
        <v>Total_tribal_Initial Completions CBM</v>
      </c>
      <c r="U49" s="395"/>
      <c r="V49" s="236"/>
      <c r="W49" s="236"/>
    </row>
    <row r="50" spans="1:23" s="33" customFormat="1">
      <c r="A50" s="239" t="s">
        <v>302</v>
      </c>
      <c r="B50" s="239" t="str">
        <f>VLOOKUP(D50,fips_xref!$A$5:$B$16,2,FALSE)</f>
        <v>McKinley_NonTribal</v>
      </c>
      <c r="C50" s="239" t="s">
        <v>17226</v>
      </c>
      <c r="D50" s="239" t="s">
        <v>47</v>
      </c>
      <c r="E50" s="239" t="s">
        <v>124</v>
      </c>
      <c r="F50" s="33" t="s">
        <v>17658</v>
      </c>
      <c r="G50" s="33" t="s">
        <v>17654</v>
      </c>
      <c r="H50" s="440">
        <v>0</v>
      </c>
      <c r="I50" s="441">
        <v>0</v>
      </c>
      <c r="J50" s="441">
        <v>0</v>
      </c>
      <c r="K50" s="441">
        <v>0</v>
      </c>
      <c r="L50" s="442">
        <v>0</v>
      </c>
      <c r="M50" s="210">
        <v>0</v>
      </c>
      <c r="N50" s="208">
        <v>0</v>
      </c>
      <c r="O50" s="208">
        <v>0</v>
      </c>
      <c r="P50" s="208">
        <v>0</v>
      </c>
      <c r="Q50" s="209">
        <v>0</v>
      </c>
      <c r="R50" s="176">
        <v>0</v>
      </c>
      <c r="S50" s="244" t="str">
        <f t="shared" si="0"/>
        <v>Non-tribal</v>
      </c>
      <c r="T50" s="244" t="str">
        <f t="shared" si="1"/>
        <v>Total_Non-tribal_Initial Completions CBM</v>
      </c>
      <c r="U50" s="395"/>
      <c r="V50" s="236"/>
      <c r="W50" s="236"/>
    </row>
    <row r="51" spans="1:23" s="33" customFormat="1">
      <c r="A51" s="239" t="s">
        <v>302</v>
      </c>
      <c r="B51" s="239" t="str">
        <f>VLOOKUP(D51,fips_xref!$A$5:$B$16,2,FALSE)</f>
        <v>Rio Arriba_NonTribal</v>
      </c>
      <c r="C51" s="239" t="s">
        <v>17226</v>
      </c>
      <c r="D51" s="239" t="s">
        <v>48</v>
      </c>
      <c r="E51" s="239" t="s">
        <v>124</v>
      </c>
      <c r="F51" s="33" t="s">
        <v>17658</v>
      </c>
      <c r="G51" s="33" t="s">
        <v>17654</v>
      </c>
      <c r="H51" s="440">
        <v>39.728927741483886</v>
      </c>
      <c r="I51" s="441">
        <v>3.6827430447768266</v>
      </c>
      <c r="J51" s="441">
        <v>8.983146048062121</v>
      </c>
      <c r="K51" s="441">
        <v>6.9332251089197133E-2</v>
      </c>
      <c r="L51" s="442">
        <v>1.544375641175582</v>
      </c>
      <c r="M51" s="210">
        <v>39.728927741483886</v>
      </c>
      <c r="N51" s="208">
        <v>3.6827430447768266</v>
      </c>
      <c r="O51" s="208">
        <v>8.983146048062121</v>
      </c>
      <c r="P51" s="208">
        <v>6.9332251089197133E-2</v>
      </c>
      <c r="Q51" s="209">
        <v>1.544375641175582</v>
      </c>
      <c r="R51" s="176">
        <v>0</v>
      </c>
      <c r="S51" s="244" t="str">
        <f t="shared" si="0"/>
        <v>Non-tribal</v>
      </c>
      <c r="T51" s="244" t="str">
        <f t="shared" si="1"/>
        <v>Total_Non-tribal_Initial Completions CBM</v>
      </c>
      <c r="U51" s="395"/>
      <c r="V51" s="236"/>
      <c r="W51" s="236"/>
    </row>
    <row r="52" spans="1:23" s="33" customFormat="1">
      <c r="A52" s="239" t="s">
        <v>302</v>
      </c>
      <c r="B52" s="239" t="str">
        <f>VLOOKUP(D52,fips_xref!$A$5:$B$16,2,FALSE)</f>
        <v>San Juan_NonTribal</v>
      </c>
      <c r="C52" s="239" t="s">
        <v>17226</v>
      </c>
      <c r="D52" s="239" t="s">
        <v>50</v>
      </c>
      <c r="E52" s="239" t="s">
        <v>124</v>
      </c>
      <c r="F52" s="33" t="s">
        <v>17658</v>
      </c>
      <c r="G52" s="33" t="s">
        <v>17654</v>
      </c>
      <c r="H52" s="440">
        <v>61.714312514422872</v>
      </c>
      <c r="I52" s="441">
        <v>4.8726642979731025</v>
      </c>
      <c r="J52" s="441">
        <v>13.954282536398045</v>
      </c>
      <c r="K52" s="441">
        <v>0.10769966506242622</v>
      </c>
      <c r="L52" s="442">
        <v>2.3990096480668872</v>
      </c>
      <c r="M52" s="210">
        <v>61.714312514422872</v>
      </c>
      <c r="N52" s="208">
        <v>4.8726642979731025</v>
      </c>
      <c r="O52" s="208">
        <v>13.954282536398045</v>
      </c>
      <c r="P52" s="208">
        <v>0.10769966506242622</v>
      </c>
      <c r="Q52" s="209">
        <v>2.3990096480668872</v>
      </c>
      <c r="R52" s="176">
        <v>0</v>
      </c>
      <c r="S52" s="244" t="str">
        <f t="shared" si="0"/>
        <v>Non-tribal</v>
      </c>
      <c r="T52" s="244" t="str">
        <f t="shared" si="1"/>
        <v>Total_Non-tribal_Initial Completions CBM</v>
      </c>
      <c r="U52" s="395"/>
      <c r="V52" s="236"/>
      <c r="W52" s="236"/>
    </row>
    <row r="53" spans="1:23" s="33" customFormat="1">
      <c r="A53" s="239" t="s">
        <v>302</v>
      </c>
      <c r="B53" s="239" t="str">
        <f>VLOOKUP(D53,fips_xref!$A$5:$B$16,2,FALSE)</f>
        <v>Sandoval_NonTribal</v>
      </c>
      <c r="C53" s="239" t="s">
        <v>17226</v>
      </c>
      <c r="D53" s="239" t="s">
        <v>49</v>
      </c>
      <c r="E53" s="239" t="s">
        <v>124</v>
      </c>
      <c r="F53" s="33" t="s">
        <v>17658</v>
      </c>
      <c r="G53" s="33" t="s">
        <v>17654</v>
      </c>
      <c r="H53" s="440">
        <v>3.5208078256442961</v>
      </c>
      <c r="I53" s="441">
        <v>0.32118588864551534</v>
      </c>
      <c r="J53" s="441">
        <v>0.79609324245360147</v>
      </c>
      <c r="K53" s="441">
        <v>6.1442768803823536E-3</v>
      </c>
      <c r="L53" s="442">
        <v>0.13686374519259364</v>
      </c>
      <c r="M53" s="210">
        <v>3.5208078256442961</v>
      </c>
      <c r="N53" s="208">
        <v>0.32118588864551534</v>
      </c>
      <c r="O53" s="208">
        <v>0.79609324245360147</v>
      </c>
      <c r="P53" s="208">
        <v>6.1442768803823536E-3</v>
      </c>
      <c r="Q53" s="209">
        <v>0.13686374519259364</v>
      </c>
      <c r="R53" s="176">
        <v>0</v>
      </c>
      <c r="S53" s="244" t="str">
        <f t="shared" si="0"/>
        <v>Non-tribal</v>
      </c>
      <c r="T53" s="244" t="str">
        <f t="shared" si="1"/>
        <v>Total_Non-tribal_Initial Completions CBM</v>
      </c>
      <c r="U53" s="395"/>
      <c r="V53" s="236"/>
      <c r="W53" s="236"/>
    </row>
    <row r="54" spans="1:23" s="236" customFormat="1">
      <c r="A54" s="237" t="s">
        <v>303</v>
      </c>
      <c r="B54" s="237" t="str">
        <f>VLOOKUP(D54,fips_xref!$A$5:$B$16,2,FALSE)</f>
        <v>McKinley</v>
      </c>
      <c r="C54" s="237" t="s">
        <v>17226</v>
      </c>
      <c r="D54" s="237" t="s">
        <v>38</v>
      </c>
      <c r="E54" s="237" t="s">
        <v>125</v>
      </c>
      <c r="F54" s="236" t="s">
        <v>17659</v>
      </c>
      <c r="G54" s="236" t="s">
        <v>113</v>
      </c>
      <c r="H54" s="144">
        <v>0</v>
      </c>
      <c r="I54" s="145">
        <v>0.28254121072534588</v>
      </c>
      <c r="J54" s="145">
        <v>0</v>
      </c>
      <c r="K54" s="145">
        <v>0</v>
      </c>
      <c r="L54" s="245">
        <v>0</v>
      </c>
      <c r="M54" s="144">
        <v>0</v>
      </c>
      <c r="N54" s="145">
        <v>0.28254121072534588</v>
      </c>
      <c r="O54" s="145">
        <v>0</v>
      </c>
      <c r="P54" s="145">
        <v>0</v>
      </c>
      <c r="Q54" s="245">
        <v>0</v>
      </c>
      <c r="R54" s="176">
        <v>0</v>
      </c>
      <c r="S54" s="244" t="str">
        <f t="shared" si="0"/>
        <v>Total</v>
      </c>
      <c r="T54" s="244" t="str">
        <f t="shared" si="1"/>
        <v>Total_Recompletions CONV</v>
      </c>
      <c r="U54" s="395"/>
    </row>
    <row r="55" spans="1:23" s="236" customFormat="1">
      <c r="A55" s="237" t="s">
        <v>303</v>
      </c>
      <c r="B55" s="237" t="str">
        <f>VLOOKUP(D55,fips_xref!$A$5:$B$16,2,FALSE)</f>
        <v>Rio Arriba</v>
      </c>
      <c r="C55" s="237" t="s">
        <v>17226</v>
      </c>
      <c r="D55" s="237" t="s">
        <v>40</v>
      </c>
      <c r="E55" s="237" t="s">
        <v>125</v>
      </c>
      <c r="F55" s="236" t="s">
        <v>17659</v>
      </c>
      <c r="G55" s="236" t="s">
        <v>113</v>
      </c>
      <c r="H55" s="144">
        <v>0</v>
      </c>
      <c r="I55" s="145">
        <v>15.861622823251045</v>
      </c>
      <c r="J55" s="145">
        <v>0</v>
      </c>
      <c r="K55" s="145">
        <v>0</v>
      </c>
      <c r="L55" s="245">
        <v>0</v>
      </c>
      <c r="M55" s="144">
        <v>0</v>
      </c>
      <c r="N55" s="145">
        <v>15.861622823251045</v>
      </c>
      <c r="O55" s="145">
        <v>0</v>
      </c>
      <c r="P55" s="145">
        <v>0</v>
      </c>
      <c r="Q55" s="245">
        <v>0</v>
      </c>
      <c r="R55" s="176">
        <v>0</v>
      </c>
      <c r="S55" s="244" t="str">
        <f t="shared" si="0"/>
        <v>Total</v>
      </c>
      <c r="T55" s="244" t="str">
        <f t="shared" si="1"/>
        <v>Total_Recompletions CONV</v>
      </c>
      <c r="U55" s="395"/>
    </row>
    <row r="56" spans="1:23" s="236" customFormat="1">
      <c r="A56" s="237" t="s">
        <v>303</v>
      </c>
      <c r="B56" s="237" t="str">
        <f>VLOOKUP(D56,fips_xref!$A$5:$B$16,2,FALSE)</f>
        <v>San Juan</v>
      </c>
      <c r="C56" s="237" t="s">
        <v>17226</v>
      </c>
      <c r="D56" s="237" t="s">
        <v>42</v>
      </c>
      <c r="E56" s="237" t="s">
        <v>125</v>
      </c>
      <c r="F56" s="236" t="s">
        <v>17659</v>
      </c>
      <c r="G56" s="236" t="s">
        <v>113</v>
      </c>
      <c r="H56" s="144">
        <v>0</v>
      </c>
      <c r="I56" s="145">
        <v>19.25843655665096</v>
      </c>
      <c r="J56" s="145">
        <v>0</v>
      </c>
      <c r="K56" s="145">
        <v>0</v>
      </c>
      <c r="L56" s="245">
        <v>0</v>
      </c>
      <c r="M56" s="144">
        <v>0</v>
      </c>
      <c r="N56" s="145">
        <v>19.25843655665096</v>
      </c>
      <c r="O56" s="145">
        <v>0</v>
      </c>
      <c r="P56" s="145">
        <v>0</v>
      </c>
      <c r="Q56" s="245">
        <v>0</v>
      </c>
      <c r="R56" s="176">
        <v>0</v>
      </c>
      <c r="S56" s="244" t="str">
        <f t="shared" si="0"/>
        <v>Total</v>
      </c>
      <c r="T56" s="244" t="str">
        <f t="shared" si="1"/>
        <v>Total_Recompletions CONV</v>
      </c>
      <c r="U56" s="395"/>
    </row>
    <row r="57" spans="1:23" s="236" customFormat="1">
      <c r="A57" s="237" t="s">
        <v>303</v>
      </c>
      <c r="B57" s="237" t="str">
        <f>VLOOKUP(D57,fips_xref!$A$5:$B$16,2,FALSE)</f>
        <v>Sandoval</v>
      </c>
      <c r="C57" s="237" t="s">
        <v>17226</v>
      </c>
      <c r="D57" s="237" t="s">
        <v>41</v>
      </c>
      <c r="E57" s="237" t="s">
        <v>125</v>
      </c>
      <c r="F57" s="236" t="s">
        <v>17659</v>
      </c>
      <c r="G57" s="236" t="s">
        <v>113</v>
      </c>
      <c r="H57" s="144">
        <v>0</v>
      </c>
      <c r="I57" s="145">
        <v>0.61214604769281999</v>
      </c>
      <c r="J57" s="145">
        <v>0</v>
      </c>
      <c r="K57" s="145">
        <v>0</v>
      </c>
      <c r="L57" s="245">
        <v>0</v>
      </c>
      <c r="M57" s="144">
        <v>0</v>
      </c>
      <c r="N57" s="145">
        <v>0.61214604769281999</v>
      </c>
      <c r="O57" s="145">
        <v>0</v>
      </c>
      <c r="P57" s="145">
        <v>0</v>
      </c>
      <c r="Q57" s="245">
        <v>0</v>
      </c>
      <c r="R57" s="176">
        <v>0</v>
      </c>
      <c r="S57" s="244" t="str">
        <f t="shared" si="0"/>
        <v>Total</v>
      </c>
      <c r="T57" s="244" t="str">
        <f t="shared" si="1"/>
        <v>Total_Recompletions CONV</v>
      </c>
      <c r="U57" s="395"/>
    </row>
    <row r="58" spans="1:23" s="31" customFormat="1">
      <c r="A58" s="238" t="s">
        <v>303</v>
      </c>
      <c r="B58" s="238" t="str">
        <f>VLOOKUP(D58,fips_xref!$A$5:$B$16,2,FALSE)</f>
        <v>McKinley_Tribal</v>
      </c>
      <c r="C58" s="238" t="s">
        <v>17226</v>
      </c>
      <c r="D58" s="238" t="s">
        <v>43</v>
      </c>
      <c r="E58" s="238" t="s">
        <v>125</v>
      </c>
      <c r="F58" s="31" t="s">
        <v>17659</v>
      </c>
      <c r="G58" s="31" t="s">
        <v>113</v>
      </c>
      <c r="H58" s="207">
        <v>0</v>
      </c>
      <c r="I58" s="205">
        <v>0</v>
      </c>
      <c r="J58" s="205">
        <v>0</v>
      </c>
      <c r="K58" s="205">
        <v>0</v>
      </c>
      <c r="L58" s="206">
        <v>0</v>
      </c>
      <c r="M58" s="207">
        <v>0</v>
      </c>
      <c r="N58" s="205">
        <v>0</v>
      </c>
      <c r="O58" s="205">
        <v>0</v>
      </c>
      <c r="P58" s="205">
        <v>0</v>
      </c>
      <c r="Q58" s="206">
        <v>0</v>
      </c>
      <c r="R58" s="176">
        <v>0</v>
      </c>
      <c r="S58" s="244" t="str">
        <f t="shared" si="0"/>
        <v>tribal</v>
      </c>
      <c r="T58" s="244" t="str">
        <f t="shared" si="1"/>
        <v>Total_tribal_Recompletions CONV</v>
      </c>
      <c r="U58" s="395"/>
      <c r="V58" s="236"/>
      <c r="W58" s="236"/>
    </row>
    <row r="59" spans="1:23" s="31" customFormat="1">
      <c r="A59" s="238" t="s">
        <v>303</v>
      </c>
      <c r="B59" s="238" t="str">
        <f>VLOOKUP(D59,fips_xref!$A$5:$B$16,2,FALSE)</f>
        <v>Rio Arriba_Tribal</v>
      </c>
      <c r="C59" s="238" t="s">
        <v>17226</v>
      </c>
      <c r="D59" s="238" t="s">
        <v>44</v>
      </c>
      <c r="E59" s="238" t="s">
        <v>125</v>
      </c>
      <c r="F59" s="31" t="s">
        <v>17659</v>
      </c>
      <c r="G59" s="31" t="s">
        <v>113</v>
      </c>
      <c r="H59" s="207">
        <v>0</v>
      </c>
      <c r="I59" s="205">
        <v>3.7272213520993458</v>
      </c>
      <c r="J59" s="205">
        <v>0</v>
      </c>
      <c r="K59" s="205">
        <v>0</v>
      </c>
      <c r="L59" s="206">
        <v>0</v>
      </c>
      <c r="M59" s="207">
        <v>0</v>
      </c>
      <c r="N59" s="205">
        <v>3.7272213520993458</v>
      </c>
      <c r="O59" s="205">
        <v>0</v>
      </c>
      <c r="P59" s="205">
        <v>0</v>
      </c>
      <c r="Q59" s="206">
        <v>0</v>
      </c>
      <c r="R59" s="176">
        <v>0</v>
      </c>
      <c r="S59" s="244" t="str">
        <f t="shared" si="0"/>
        <v>tribal</v>
      </c>
      <c r="T59" s="244" t="str">
        <f t="shared" si="1"/>
        <v>Total_tribal_Recompletions CONV</v>
      </c>
      <c r="U59" s="395"/>
      <c r="V59" s="236"/>
      <c r="W59" s="236"/>
    </row>
    <row r="60" spans="1:23" s="31" customFormat="1">
      <c r="A60" s="238" t="s">
        <v>303</v>
      </c>
      <c r="B60" s="238" t="str">
        <f>VLOOKUP(D60,fips_xref!$A$5:$B$16,2,FALSE)</f>
        <v>San Juan_Tribal</v>
      </c>
      <c r="C60" s="238" t="s">
        <v>17226</v>
      </c>
      <c r="D60" s="238" t="s">
        <v>46</v>
      </c>
      <c r="E60" s="238" t="s">
        <v>125</v>
      </c>
      <c r="F60" s="31" t="s">
        <v>17659</v>
      </c>
      <c r="G60" s="31" t="s">
        <v>113</v>
      </c>
      <c r="H60" s="207">
        <v>0</v>
      </c>
      <c r="I60" s="205">
        <v>0.64045782885448255</v>
      </c>
      <c r="J60" s="205">
        <v>0</v>
      </c>
      <c r="K60" s="205">
        <v>0</v>
      </c>
      <c r="L60" s="206">
        <v>0</v>
      </c>
      <c r="M60" s="207">
        <v>0</v>
      </c>
      <c r="N60" s="205">
        <v>0.64045782885448255</v>
      </c>
      <c r="O60" s="205">
        <v>0</v>
      </c>
      <c r="P60" s="205">
        <v>0</v>
      </c>
      <c r="Q60" s="206">
        <v>0</v>
      </c>
      <c r="R60" s="176">
        <v>0</v>
      </c>
      <c r="S60" s="244" t="str">
        <f t="shared" si="0"/>
        <v>tribal</v>
      </c>
      <c r="T60" s="244" t="str">
        <f t="shared" si="1"/>
        <v>Total_tribal_Recompletions CONV</v>
      </c>
      <c r="U60" s="395"/>
      <c r="V60" s="236"/>
      <c r="W60" s="236"/>
    </row>
    <row r="61" spans="1:23" s="31" customFormat="1">
      <c r="A61" s="238" t="s">
        <v>303</v>
      </c>
      <c r="B61" s="238" t="str">
        <f>VLOOKUP(D61,fips_xref!$A$5:$B$16,2,FALSE)</f>
        <v>Sandoval_Tribal</v>
      </c>
      <c r="C61" s="238" t="s">
        <v>17226</v>
      </c>
      <c r="D61" s="238" t="s">
        <v>45</v>
      </c>
      <c r="E61" s="238" t="s">
        <v>125</v>
      </c>
      <c r="F61" s="31" t="s">
        <v>17659</v>
      </c>
      <c r="G61" s="31" t="s">
        <v>113</v>
      </c>
      <c r="H61" s="207">
        <v>0</v>
      </c>
      <c r="I61" s="205">
        <v>0.30198802689657567</v>
      </c>
      <c r="J61" s="205">
        <v>0</v>
      </c>
      <c r="K61" s="205">
        <v>0</v>
      </c>
      <c r="L61" s="206">
        <v>0</v>
      </c>
      <c r="M61" s="207">
        <v>0</v>
      </c>
      <c r="N61" s="205">
        <v>0.30198802689657567</v>
      </c>
      <c r="O61" s="205">
        <v>0</v>
      </c>
      <c r="P61" s="205">
        <v>0</v>
      </c>
      <c r="Q61" s="206">
        <v>0</v>
      </c>
      <c r="R61" s="176">
        <v>0</v>
      </c>
      <c r="S61" s="244" t="str">
        <f t="shared" si="0"/>
        <v>tribal</v>
      </c>
      <c r="T61" s="244" t="str">
        <f t="shared" si="1"/>
        <v>Total_tribal_Recompletions CONV</v>
      </c>
      <c r="U61" s="395"/>
      <c r="V61" s="236"/>
      <c r="W61" s="236"/>
    </row>
    <row r="62" spans="1:23" s="33" customFormat="1">
      <c r="A62" s="239" t="s">
        <v>303</v>
      </c>
      <c r="B62" s="239" t="str">
        <f>VLOOKUP(D62,fips_xref!$A$5:$B$16,2,FALSE)</f>
        <v>McKinley_NonTribal</v>
      </c>
      <c r="C62" s="239" t="s">
        <v>17226</v>
      </c>
      <c r="D62" s="239" t="s">
        <v>47</v>
      </c>
      <c r="E62" s="239" t="s">
        <v>125</v>
      </c>
      <c r="F62" s="33" t="s">
        <v>17659</v>
      </c>
      <c r="G62" s="33" t="s">
        <v>113</v>
      </c>
      <c r="H62" s="210">
        <v>0</v>
      </c>
      <c r="I62" s="208">
        <v>0.28254121072534588</v>
      </c>
      <c r="J62" s="208">
        <v>0</v>
      </c>
      <c r="K62" s="208">
        <v>0</v>
      </c>
      <c r="L62" s="209">
        <v>0</v>
      </c>
      <c r="M62" s="210">
        <v>0</v>
      </c>
      <c r="N62" s="208">
        <v>0.28254121072534588</v>
      </c>
      <c r="O62" s="208">
        <v>0</v>
      </c>
      <c r="P62" s="208">
        <v>0</v>
      </c>
      <c r="Q62" s="209">
        <v>0</v>
      </c>
      <c r="R62" s="176">
        <v>0</v>
      </c>
      <c r="S62" s="244" t="str">
        <f t="shared" si="0"/>
        <v>Non-tribal</v>
      </c>
      <c r="T62" s="244" t="str">
        <f t="shared" si="1"/>
        <v>Total_Non-tribal_Recompletions CONV</v>
      </c>
      <c r="U62" s="395"/>
      <c r="V62" s="236"/>
      <c r="W62" s="236"/>
    </row>
    <row r="63" spans="1:23" s="33" customFormat="1">
      <c r="A63" s="239" t="s">
        <v>303</v>
      </c>
      <c r="B63" s="239" t="str">
        <f>VLOOKUP(D63,fips_xref!$A$5:$B$16,2,FALSE)</f>
        <v>Rio Arriba_NonTribal</v>
      </c>
      <c r="C63" s="239" t="s">
        <v>17226</v>
      </c>
      <c r="D63" s="239" t="s">
        <v>48</v>
      </c>
      <c r="E63" s="239" t="s">
        <v>125</v>
      </c>
      <c r="F63" s="33" t="s">
        <v>17659</v>
      </c>
      <c r="G63" s="33" t="s">
        <v>113</v>
      </c>
      <c r="H63" s="210">
        <v>0</v>
      </c>
      <c r="I63" s="208">
        <v>12.134401471151699</v>
      </c>
      <c r="J63" s="208">
        <v>0</v>
      </c>
      <c r="K63" s="208">
        <v>0</v>
      </c>
      <c r="L63" s="209">
        <v>0</v>
      </c>
      <c r="M63" s="210">
        <v>0</v>
      </c>
      <c r="N63" s="208">
        <v>12.134401471151699</v>
      </c>
      <c r="O63" s="208">
        <v>0</v>
      </c>
      <c r="P63" s="208">
        <v>0</v>
      </c>
      <c r="Q63" s="209">
        <v>0</v>
      </c>
      <c r="R63" s="176">
        <v>0</v>
      </c>
      <c r="S63" s="244" t="str">
        <f t="shared" si="0"/>
        <v>Non-tribal</v>
      </c>
      <c r="T63" s="244" t="str">
        <f t="shared" si="1"/>
        <v>Total_Non-tribal_Recompletions CONV</v>
      </c>
      <c r="U63" s="395"/>
      <c r="V63" s="236"/>
      <c r="W63" s="236"/>
    </row>
    <row r="64" spans="1:23" s="33" customFormat="1">
      <c r="A64" s="239" t="s">
        <v>303</v>
      </c>
      <c r="B64" s="239" t="str">
        <f>VLOOKUP(D64,fips_xref!$A$5:$B$16,2,FALSE)</f>
        <v>San Juan_NonTribal</v>
      </c>
      <c r="C64" s="239" t="s">
        <v>17226</v>
      </c>
      <c r="D64" s="239" t="s">
        <v>50</v>
      </c>
      <c r="E64" s="239" t="s">
        <v>125</v>
      </c>
      <c r="F64" s="33" t="s">
        <v>17659</v>
      </c>
      <c r="G64" s="33" t="s">
        <v>113</v>
      </c>
      <c r="H64" s="210">
        <v>0</v>
      </c>
      <c r="I64" s="208">
        <v>18.617978727796476</v>
      </c>
      <c r="J64" s="208">
        <v>0</v>
      </c>
      <c r="K64" s="208">
        <v>0</v>
      </c>
      <c r="L64" s="209">
        <v>0</v>
      </c>
      <c r="M64" s="210">
        <v>0</v>
      </c>
      <c r="N64" s="208">
        <v>18.617978727796476</v>
      </c>
      <c r="O64" s="208">
        <v>0</v>
      </c>
      <c r="P64" s="208">
        <v>0</v>
      </c>
      <c r="Q64" s="209">
        <v>0</v>
      </c>
      <c r="R64" s="176">
        <v>0</v>
      </c>
      <c r="S64" s="244" t="str">
        <f t="shared" si="0"/>
        <v>Non-tribal</v>
      </c>
      <c r="T64" s="244" t="str">
        <f t="shared" si="1"/>
        <v>Total_Non-tribal_Recompletions CONV</v>
      </c>
      <c r="U64" s="395"/>
      <c r="V64" s="236"/>
      <c r="W64" s="236"/>
    </row>
    <row r="65" spans="1:23" s="33" customFormat="1">
      <c r="A65" s="239" t="s">
        <v>303</v>
      </c>
      <c r="B65" s="239" t="str">
        <f>VLOOKUP(D65,fips_xref!$A$5:$B$16,2,FALSE)</f>
        <v>Sandoval_NonTribal</v>
      </c>
      <c r="C65" s="239" t="s">
        <v>17226</v>
      </c>
      <c r="D65" s="239" t="s">
        <v>49</v>
      </c>
      <c r="E65" s="239" t="s">
        <v>125</v>
      </c>
      <c r="F65" s="33" t="s">
        <v>17659</v>
      </c>
      <c r="G65" s="33" t="s">
        <v>113</v>
      </c>
      <c r="H65" s="210">
        <v>0</v>
      </c>
      <c r="I65" s="208">
        <v>0.31015802079624438</v>
      </c>
      <c r="J65" s="208">
        <v>0</v>
      </c>
      <c r="K65" s="208">
        <v>0</v>
      </c>
      <c r="L65" s="209">
        <v>0</v>
      </c>
      <c r="M65" s="210">
        <v>0</v>
      </c>
      <c r="N65" s="208">
        <v>0.31015802079624438</v>
      </c>
      <c r="O65" s="208">
        <v>0</v>
      </c>
      <c r="P65" s="208">
        <v>0</v>
      </c>
      <c r="Q65" s="209">
        <v>0</v>
      </c>
      <c r="R65" s="176">
        <v>0</v>
      </c>
      <c r="S65" s="244" t="str">
        <f t="shared" si="0"/>
        <v>Non-tribal</v>
      </c>
      <c r="T65" s="244" t="str">
        <f t="shared" si="1"/>
        <v>Total_Non-tribal_Recompletions CONV</v>
      </c>
      <c r="U65" s="395"/>
      <c r="V65" s="236"/>
      <c r="W65" s="236"/>
    </row>
    <row r="66" spans="1:23" s="236" customFormat="1">
      <c r="A66" s="237" t="s">
        <v>304</v>
      </c>
      <c r="B66" s="237" t="str">
        <f>VLOOKUP(D66,fips_xref!$A$5:$B$16,2,FALSE)</f>
        <v>McKinley</v>
      </c>
      <c r="C66" s="237" t="s">
        <v>17226</v>
      </c>
      <c r="D66" s="237" t="s">
        <v>38</v>
      </c>
      <c r="E66" s="237" t="s">
        <v>125</v>
      </c>
      <c r="F66" s="236" t="s">
        <v>17660</v>
      </c>
      <c r="G66" s="236" t="s">
        <v>113</v>
      </c>
      <c r="H66" s="144">
        <v>0</v>
      </c>
      <c r="I66" s="145">
        <v>6.0519020850876052E-4</v>
      </c>
      <c r="J66" s="145">
        <v>0</v>
      </c>
      <c r="K66" s="145">
        <v>0</v>
      </c>
      <c r="L66" s="245">
        <v>0</v>
      </c>
      <c r="M66" s="144">
        <v>0</v>
      </c>
      <c r="N66" s="145">
        <v>6.0519020850876052E-4</v>
      </c>
      <c r="O66" s="145">
        <v>0</v>
      </c>
      <c r="P66" s="145">
        <v>0</v>
      </c>
      <c r="Q66" s="245">
        <v>0</v>
      </c>
      <c r="R66" s="176">
        <v>0</v>
      </c>
      <c r="S66" s="244" t="str">
        <f t="shared" si="0"/>
        <v>Total</v>
      </c>
      <c r="T66" s="244" t="str">
        <f t="shared" si="1"/>
        <v>Total_Recompletions CBM</v>
      </c>
      <c r="U66" s="395"/>
    </row>
    <row r="67" spans="1:23" s="236" customFormat="1">
      <c r="A67" s="237" t="s">
        <v>304</v>
      </c>
      <c r="B67" s="237" t="str">
        <f>VLOOKUP(D67,fips_xref!$A$5:$B$16,2,FALSE)</f>
        <v>Rio Arriba</v>
      </c>
      <c r="C67" s="237" t="s">
        <v>17226</v>
      </c>
      <c r="D67" s="237" t="s">
        <v>40</v>
      </c>
      <c r="E67" s="237" t="s">
        <v>125</v>
      </c>
      <c r="F67" s="236" t="s">
        <v>17660</v>
      </c>
      <c r="G67" s="236" t="s">
        <v>113</v>
      </c>
      <c r="H67" s="144">
        <v>0</v>
      </c>
      <c r="I67" s="145">
        <v>8.5512143165593454E-2</v>
      </c>
      <c r="J67" s="145">
        <v>0</v>
      </c>
      <c r="K67" s="145">
        <v>0</v>
      </c>
      <c r="L67" s="245">
        <v>0</v>
      </c>
      <c r="M67" s="144">
        <v>0</v>
      </c>
      <c r="N67" s="145">
        <v>8.5512143165593454E-2</v>
      </c>
      <c r="O67" s="145">
        <v>0</v>
      </c>
      <c r="P67" s="145">
        <v>0</v>
      </c>
      <c r="Q67" s="245">
        <v>0</v>
      </c>
      <c r="R67" s="176">
        <v>0</v>
      </c>
      <c r="S67" s="244" t="str">
        <f t="shared" si="0"/>
        <v>Total</v>
      </c>
      <c r="T67" s="244" t="str">
        <f t="shared" si="1"/>
        <v>Total_Recompletions CBM</v>
      </c>
      <c r="U67" s="395"/>
    </row>
    <row r="68" spans="1:23" s="236" customFormat="1">
      <c r="A68" s="237" t="s">
        <v>304</v>
      </c>
      <c r="B68" s="237" t="str">
        <f>VLOOKUP(D68,fips_xref!$A$5:$B$16,2,FALSE)</f>
        <v>San Juan</v>
      </c>
      <c r="C68" s="237" t="s">
        <v>17226</v>
      </c>
      <c r="D68" s="237" t="s">
        <v>42</v>
      </c>
      <c r="E68" s="237" t="s">
        <v>125</v>
      </c>
      <c r="F68" s="236" t="s">
        <v>17660</v>
      </c>
      <c r="G68" s="236" t="s">
        <v>113</v>
      </c>
      <c r="H68" s="144">
        <v>0</v>
      </c>
      <c r="I68" s="145">
        <v>0.29523733426998378</v>
      </c>
      <c r="J68" s="145">
        <v>0</v>
      </c>
      <c r="K68" s="145">
        <v>0</v>
      </c>
      <c r="L68" s="245">
        <v>0</v>
      </c>
      <c r="M68" s="144">
        <v>0</v>
      </c>
      <c r="N68" s="145">
        <v>0.29523733426998378</v>
      </c>
      <c r="O68" s="145">
        <v>0</v>
      </c>
      <c r="P68" s="145">
        <v>0</v>
      </c>
      <c r="Q68" s="245">
        <v>0</v>
      </c>
      <c r="R68" s="176">
        <v>0</v>
      </c>
      <c r="S68" s="244" t="str">
        <f t="shared" si="0"/>
        <v>Total</v>
      </c>
      <c r="T68" s="244" t="str">
        <f t="shared" si="1"/>
        <v>Total_Recompletions CBM</v>
      </c>
      <c r="U68" s="395"/>
    </row>
    <row r="69" spans="1:23" s="236" customFormat="1">
      <c r="A69" s="237" t="s">
        <v>304</v>
      </c>
      <c r="B69" s="237" t="str">
        <f>VLOOKUP(D69,fips_xref!$A$5:$B$16,2,FALSE)</f>
        <v>Sandoval</v>
      </c>
      <c r="C69" s="237" t="s">
        <v>17226</v>
      </c>
      <c r="D69" s="237" t="s">
        <v>41</v>
      </c>
      <c r="E69" s="237" t="s">
        <v>125</v>
      </c>
      <c r="F69" s="236" t="s">
        <v>17660</v>
      </c>
      <c r="G69" s="236" t="s">
        <v>113</v>
      </c>
      <c r="H69" s="144">
        <v>0</v>
      </c>
      <c r="I69" s="145">
        <v>2.2694632819078519E-3</v>
      </c>
      <c r="J69" s="145">
        <v>0</v>
      </c>
      <c r="K69" s="145">
        <v>0</v>
      </c>
      <c r="L69" s="245">
        <v>0</v>
      </c>
      <c r="M69" s="144">
        <v>0</v>
      </c>
      <c r="N69" s="145">
        <v>2.2694632819078519E-3</v>
      </c>
      <c r="O69" s="145">
        <v>0</v>
      </c>
      <c r="P69" s="145">
        <v>0</v>
      </c>
      <c r="Q69" s="245">
        <v>0</v>
      </c>
      <c r="R69" s="176">
        <v>0</v>
      </c>
      <c r="S69" s="244" t="str">
        <f t="shared" si="0"/>
        <v>Total</v>
      </c>
      <c r="T69" s="244" t="str">
        <f t="shared" si="1"/>
        <v>Total_Recompletions CBM</v>
      </c>
      <c r="U69" s="395"/>
    </row>
    <row r="70" spans="1:23" s="31" customFormat="1">
      <c r="A70" s="238" t="s">
        <v>304</v>
      </c>
      <c r="B70" s="238" t="str">
        <f>VLOOKUP(D70,fips_xref!$A$5:$B$16,2,FALSE)</f>
        <v>McKinley_Tribal</v>
      </c>
      <c r="C70" s="238" t="s">
        <v>17226</v>
      </c>
      <c r="D70" s="238" t="s">
        <v>43</v>
      </c>
      <c r="E70" s="238" t="s">
        <v>125</v>
      </c>
      <c r="F70" s="31" t="s">
        <v>17660</v>
      </c>
      <c r="G70" s="31" t="s">
        <v>113</v>
      </c>
      <c r="H70" s="207">
        <v>0</v>
      </c>
      <c r="I70" s="205">
        <v>0</v>
      </c>
      <c r="J70" s="205">
        <v>0</v>
      </c>
      <c r="K70" s="205">
        <v>0</v>
      </c>
      <c r="L70" s="206">
        <v>0</v>
      </c>
      <c r="M70" s="207">
        <v>0</v>
      </c>
      <c r="N70" s="205">
        <v>0</v>
      </c>
      <c r="O70" s="205">
        <v>0</v>
      </c>
      <c r="P70" s="205">
        <v>0</v>
      </c>
      <c r="Q70" s="206">
        <v>0</v>
      </c>
      <c r="R70" s="176">
        <v>0</v>
      </c>
      <c r="S70" s="244" t="str">
        <f t="shared" si="0"/>
        <v>tribal</v>
      </c>
      <c r="T70" s="244" t="str">
        <f t="shared" si="1"/>
        <v>Total_tribal_Recompletions CBM</v>
      </c>
      <c r="U70" s="395"/>
      <c r="V70" s="236"/>
      <c r="W70" s="236"/>
    </row>
    <row r="71" spans="1:23" s="31" customFormat="1">
      <c r="A71" s="238" t="s">
        <v>304</v>
      </c>
      <c r="B71" s="238" t="str">
        <f>VLOOKUP(D71,fips_xref!$A$5:$B$16,2,FALSE)</f>
        <v>Rio Arriba_Tribal</v>
      </c>
      <c r="C71" s="238" t="s">
        <v>17226</v>
      </c>
      <c r="D71" s="238" t="s">
        <v>44</v>
      </c>
      <c r="E71" s="238" t="s">
        <v>125</v>
      </c>
      <c r="F71" s="31" t="s">
        <v>17660</v>
      </c>
      <c r="G71" s="31" t="s">
        <v>113</v>
      </c>
      <c r="H71" s="207">
        <v>0</v>
      </c>
      <c r="I71" s="205">
        <v>1.9958943913844936E-3</v>
      </c>
      <c r="J71" s="205">
        <v>0</v>
      </c>
      <c r="K71" s="205">
        <v>0</v>
      </c>
      <c r="L71" s="206">
        <v>0</v>
      </c>
      <c r="M71" s="207">
        <v>0</v>
      </c>
      <c r="N71" s="205">
        <v>1.9958943913844936E-3</v>
      </c>
      <c r="O71" s="205">
        <v>0</v>
      </c>
      <c r="P71" s="205">
        <v>0</v>
      </c>
      <c r="Q71" s="206">
        <v>0</v>
      </c>
      <c r="R71" s="176">
        <v>0</v>
      </c>
      <c r="S71" s="244" t="str">
        <f t="shared" ref="S71:S134" si="2">IF(LEN(D71)=5,"Total",IF(RIGHT(D71,2)="01","tribal","Non-tribal"))</f>
        <v>tribal</v>
      </c>
      <c r="T71" s="244" t="str">
        <f t="shared" ref="T71:T134" si="3">IF(LEN(D71)=5,"Total",IF(RIGHT(D71,2)="01","Total_tribal","Total_Non-tribal"))&amp;"_"&amp;A71</f>
        <v>Total_tribal_Recompletions CBM</v>
      </c>
      <c r="U71" s="395"/>
      <c r="V71" s="236"/>
      <c r="W71" s="236"/>
    </row>
    <row r="72" spans="1:23" s="31" customFormat="1">
      <c r="A72" s="238" t="s">
        <v>304</v>
      </c>
      <c r="B72" s="238" t="str">
        <f>VLOOKUP(D72,fips_xref!$A$5:$B$16,2,FALSE)</f>
        <v>San Juan_Tribal</v>
      </c>
      <c r="C72" s="238" t="s">
        <v>17226</v>
      </c>
      <c r="D72" s="238" t="s">
        <v>46</v>
      </c>
      <c r="E72" s="238" t="s">
        <v>125</v>
      </c>
      <c r="F72" s="31" t="s">
        <v>17660</v>
      </c>
      <c r="G72" s="31" t="s">
        <v>113</v>
      </c>
      <c r="H72" s="207">
        <v>0</v>
      </c>
      <c r="I72" s="205">
        <v>7.6206876761953394E-3</v>
      </c>
      <c r="J72" s="205">
        <v>0</v>
      </c>
      <c r="K72" s="205">
        <v>0</v>
      </c>
      <c r="L72" s="206">
        <v>0</v>
      </c>
      <c r="M72" s="207">
        <v>0</v>
      </c>
      <c r="N72" s="205">
        <v>7.6206876761953394E-3</v>
      </c>
      <c r="O72" s="205">
        <v>0</v>
      </c>
      <c r="P72" s="205">
        <v>0</v>
      </c>
      <c r="Q72" s="206">
        <v>0</v>
      </c>
      <c r="R72" s="176">
        <v>0</v>
      </c>
      <c r="S72" s="244" t="str">
        <f t="shared" si="2"/>
        <v>tribal</v>
      </c>
      <c r="T72" s="244" t="str">
        <f t="shared" si="3"/>
        <v>Total_tribal_Recompletions CBM</v>
      </c>
      <c r="U72" s="395"/>
      <c r="V72" s="236"/>
      <c r="W72" s="236"/>
    </row>
    <row r="73" spans="1:23" s="31" customFormat="1">
      <c r="A73" s="238" t="s">
        <v>304</v>
      </c>
      <c r="B73" s="238" t="str">
        <f>VLOOKUP(D73,fips_xref!$A$5:$B$16,2,FALSE)</f>
        <v>Sandoval_Tribal</v>
      </c>
      <c r="C73" s="238" t="s">
        <v>17226</v>
      </c>
      <c r="D73" s="238" t="s">
        <v>45</v>
      </c>
      <c r="E73" s="238" t="s">
        <v>125</v>
      </c>
      <c r="F73" s="31" t="s">
        <v>17660</v>
      </c>
      <c r="G73" s="31" t="s">
        <v>113</v>
      </c>
      <c r="H73" s="207">
        <v>0</v>
      </c>
      <c r="I73" s="205">
        <v>0</v>
      </c>
      <c r="J73" s="205">
        <v>0</v>
      </c>
      <c r="K73" s="205">
        <v>0</v>
      </c>
      <c r="L73" s="206">
        <v>0</v>
      </c>
      <c r="M73" s="207">
        <v>0</v>
      </c>
      <c r="N73" s="205">
        <v>0</v>
      </c>
      <c r="O73" s="205">
        <v>0</v>
      </c>
      <c r="P73" s="205">
        <v>0</v>
      </c>
      <c r="Q73" s="206">
        <v>0</v>
      </c>
      <c r="R73" s="176">
        <v>0</v>
      </c>
      <c r="S73" s="244" t="str">
        <f t="shared" si="2"/>
        <v>tribal</v>
      </c>
      <c r="T73" s="244" t="str">
        <f t="shared" si="3"/>
        <v>Total_tribal_Recompletions CBM</v>
      </c>
      <c r="U73" s="395"/>
      <c r="V73" s="236"/>
      <c r="W73" s="236"/>
    </row>
    <row r="74" spans="1:23" s="33" customFormat="1">
      <c r="A74" s="239" t="s">
        <v>304</v>
      </c>
      <c r="B74" s="239" t="str">
        <f>VLOOKUP(D74,fips_xref!$A$5:$B$16,2,FALSE)</f>
        <v>McKinley_NonTribal</v>
      </c>
      <c r="C74" s="239" t="s">
        <v>17226</v>
      </c>
      <c r="D74" s="239" t="s">
        <v>47</v>
      </c>
      <c r="E74" s="239" t="s">
        <v>125</v>
      </c>
      <c r="F74" s="33" t="s">
        <v>17660</v>
      </c>
      <c r="G74" s="33" t="s">
        <v>113</v>
      </c>
      <c r="H74" s="210">
        <v>0</v>
      </c>
      <c r="I74" s="208">
        <v>6.0519020850876052E-4</v>
      </c>
      <c r="J74" s="208">
        <v>0</v>
      </c>
      <c r="K74" s="208">
        <v>0</v>
      </c>
      <c r="L74" s="209">
        <v>0</v>
      </c>
      <c r="M74" s="210">
        <v>0</v>
      </c>
      <c r="N74" s="208">
        <v>6.0519020850876052E-4</v>
      </c>
      <c r="O74" s="208">
        <v>0</v>
      </c>
      <c r="P74" s="208">
        <v>0</v>
      </c>
      <c r="Q74" s="209">
        <v>0</v>
      </c>
      <c r="R74" s="176">
        <v>0</v>
      </c>
      <c r="S74" s="244" t="str">
        <f t="shared" si="2"/>
        <v>Non-tribal</v>
      </c>
      <c r="T74" s="244" t="str">
        <f t="shared" si="3"/>
        <v>Total_Non-tribal_Recompletions CBM</v>
      </c>
      <c r="U74" s="395"/>
      <c r="V74" s="236"/>
      <c r="W74" s="236"/>
    </row>
    <row r="75" spans="1:23" s="33" customFormat="1">
      <c r="A75" s="239" t="s">
        <v>304</v>
      </c>
      <c r="B75" s="239" t="str">
        <f>VLOOKUP(D75,fips_xref!$A$5:$B$16,2,FALSE)</f>
        <v>Rio Arriba_NonTribal</v>
      </c>
      <c r="C75" s="239" t="s">
        <v>17226</v>
      </c>
      <c r="D75" s="239" t="s">
        <v>48</v>
      </c>
      <c r="E75" s="239" t="s">
        <v>125</v>
      </c>
      <c r="F75" s="33" t="s">
        <v>17660</v>
      </c>
      <c r="G75" s="33" t="s">
        <v>113</v>
      </c>
      <c r="H75" s="210">
        <v>0</v>
      </c>
      <c r="I75" s="208">
        <v>8.3516248774208962E-2</v>
      </c>
      <c r="J75" s="208">
        <v>0</v>
      </c>
      <c r="K75" s="208">
        <v>0</v>
      </c>
      <c r="L75" s="209">
        <v>0</v>
      </c>
      <c r="M75" s="210">
        <v>0</v>
      </c>
      <c r="N75" s="208">
        <v>8.3516248774208962E-2</v>
      </c>
      <c r="O75" s="208">
        <v>0</v>
      </c>
      <c r="P75" s="208">
        <v>0</v>
      </c>
      <c r="Q75" s="209">
        <v>0</v>
      </c>
      <c r="R75" s="176">
        <v>0</v>
      </c>
      <c r="S75" s="244" t="str">
        <f t="shared" si="2"/>
        <v>Non-tribal</v>
      </c>
      <c r="T75" s="244" t="str">
        <f t="shared" si="3"/>
        <v>Total_Non-tribal_Recompletions CBM</v>
      </c>
      <c r="U75" s="395"/>
      <c r="V75" s="236"/>
      <c r="W75" s="236"/>
    </row>
    <row r="76" spans="1:23" s="33" customFormat="1">
      <c r="A76" s="239" t="s">
        <v>304</v>
      </c>
      <c r="B76" s="239" t="str">
        <f>VLOOKUP(D76,fips_xref!$A$5:$B$16,2,FALSE)</f>
        <v>San Juan_NonTribal</v>
      </c>
      <c r="C76" s="239" t="s">
        <v>17226</v>
      </c>
      <c r="D76" s="239" t="s">
        <v>50</v>
      </c>
      <c r="E76" s="239" t="s">
        <v>125</v>
      </c>
      <c r="F76" s="33" t="s">
        <v>17660</v>
      </c>
      <c r="G76" s="33" t="s">
        <v>113</v>
      </c>
      <c r="H76" s="210">
        <v>0</v>
      </c>
      <c r="I76" s="208">
        <v>0.28761664659378844</v>
      </c>
      <c r="J76" s="208">
        <v>0</v>
      </c>
      <c r="K76" s="208">
        <v>0</v>
      </c>
      <c r="L76" s="209">
        <v>0</v>
      </c>
      <c r="M76" s="210">
        <v>0</v>
      </c>
      <c r="N76" s="208">
        <v>0.28761664659378844</v>
      </c>
      <c r="O76" s="208">
        <v>0</v>
      </c>
      <c r="P76" s="208">
        <v>0</v>
      </c>
      <c r="Q76" s="209">
        <v>0</v>
      </c>
      <c r="R76" s="176">
        <v>0</v>
      </c>
      <c r="S76" s="244" t="str">
        <f t="shared" si="2"/>
        <v>Non-tribal</v>
      </c>
      <c r="T76" s="244" t="str">
        <f t="shared" si="3"/>
        <v>Total_Non-tribal_Recompletions CBM</v>
      </c>
      <c r="U76" s="395"/>
      <c r="V76" s="236"/>
      <c r="W76" s="236"/>
    </row>
    <row r="77" spans="1:23" s="33" customFormat="1">
      <c r="A77" s="239" t="s">
        <v>304</v>
      </c>
      <c r="B77" s="239" t="str">
        <f>VLOOKUP(D77,fips_xref!$A$5:$B$16,2,FALSE)</f>
        <v>Sandoval_NonTribal</v>
      </c>
      <c r="C77" s="239" t="s">
        <v>17226</v>
      </c>
      <c r="D77" s="239" t="s">
        <v>49</v>
      </c>
      <c r="E77" s="239" t="s">
        <v>125</v>
      </c>
      <c r="F77" s="33" t="s">
        <v>17660</v>
      </c>
      <c r="G77" s="33" t="s">
        <v>113</v>
      </c>
      <c r="H77" s="210">
        <v>0</v>
      </c>
      <c r="I77" s="208">
        <v>2.2694632819078519E-3</v>
      </c>
      <c r="J77" s="208">
        <v>0</v>
      </c>
      <c r="K77" s="208">
        <v>0</v>
      </c>
      <c r="L77" s="209">
        <v>0</v>
      </c>
      <c r="M77" s="210">
        <v>0</v>
      </c>
      <c r="N77" s="208">
        <v>2.2694632819078519E-3</v>
      </c>
      <c r="O77" s="208">
        <v>0</v>
      </c>
      <c r="P77" s="208">
        <v>0</v>
      </c>
      <c r="Q77" s="209">
        <v>0</v>
      </c>
      <c r="R77" s="176">
        <v>0</v>
      </c>
      <c r="S77" s="244" t="str">
        <f t="shared" si="2"/>
        <v>Non-tribal</v>
      </c>
      <c r="T77" s="244" t="str">
        <f t="shared" si="3"/>
        <v>Total_Non-tribal_Recompletions CBM</v>
      </c>
      <c r="U77" s="395"/>
      <c r="V77" s="236"/>
      <c r="W77" s="236"/>
    </row>
    <row r="78" spans="1:23" s="236" customFormat="1">
      <c r="A78" s="237" t="s">
        <v>116</v>
      </c>
      <c r="B78" s="237" t="str">
        <f>VLOOKUP(D78,fips_xref!$A$5:$B$16,2,FALSE)</f>
        <v>McKinley</v>
      </c>
      <c r="C78" s="237" t="s">
        <v>17226</v>
      </c>
      <c r="D78" s="237" t="s">
        <v>38</v>
      </c>
      <c r="E78" s="237" t="s">
        <v>108</v>
      </c>
      <c r="F78" s="236" t="s">
        <v>108</v>
      </c>
      <c r="G78" s="236" t="s">
        <v>107</v>
      </c>
      <c r="H78" s="144">
        <v>0</v>
      </c>
      <c r="I78" s="145">
        <v>0</v>
      </c>
      <c r="J78" s="145">
        <v>0</v>
      </c>
      <c r="K78" s="145">
        <v>0</v>
      </c>
      <c r="L78" s="245">
        <v>0</v>
      </c>
      <c r="M78" s="144">
        <v>0</v>
      </c>
      <c r="N78" s="145">
        <v>0</v>
      </c>
      <c r="O78" s="145">
        <v>0</v>
      </c>
      <c r="P78" s="145">
        <v>0</v>
      </c>
      <c r="Q78" s="245">
        <v>0</v>
      </c>
      <c r="R78" s="176" t="s">
        <v>368</v>
      </c>
      <c r="S78" s="244" t="str">
        <f t="shared" si="2"/>
        <v>Total</v>
      </c>
      <c r="T78" s="244" t="str">
        <f t="shared" si="3"/>
        <v>Total_Drill Rigs</v>
      </c>
      <c r="U78" s="395"/>
    </row>
    <row r="79" spans="1:23" s="236" customFormat="1">
      <c r="A79" s="237" t="s">
        <v>116</v>
      </c>
      <c r="B79" s="237" t="str">
        <f>VLOOKUP(D79,fips_xref!$A$5:$B$16,2,FALSE)</f>
        <v>Rio Arriba</v>
      </c>
      <c r="C79" s="237" t="s">
        <v>17226</v>
      </c>
      <c r="D79" s="237" t="s">
        <v>40</v>
      </c>
      <c r="E79" s="237" t="s">
        <v>108</v>
      </c>
      <c r="F79" s="236" t="s">
        <v>108</v>
      </c>
      <c r="G79" s="236" t="s">
        <v>107</v>
      </c>
      <c r="H79" s="144">
        <v>102.39413073040029</v>
      </c>
      <c r="I79" s="145">
        <v>13.302855904664357</v>
      </c>
      <c r="J79" s="145">
        <v>51.773238540470487</v>
      </c>
      <c r="K79" s="145">
        <v>9.7255202763246889</v>
      </c>
      <c r="L79" s="245">
        <v>11.011430216125923</v>
      </c>
      <c r="M79" s="144">
        <v>85.439689794678713</v>
      </c>
      <c r="N79" s="145">
        <v>10.429556063670061</v>
      </c>
      <c r="O79" s="145">
        <v>40.549748864477515</v>
      </c>
      <c r="P79" s="145">
        <v>0.8685672386050306</v>
      </c>
      <c r="Q79" s="245">
        <v>8.2428393181271122</v>
      </c>
      <c r="R79" s="176" t="s">
        <v>368</v>
      </c>
      <c r="S79" s="244" t="str">
        <f t="shared" si="2"/>
        <v>Total</v>
      </c>
      <c r="T79" s="244" t="str">
        <f t="shared" si="3"/>
        <v>Total_Drill Rigs</v>
      </c>
      <c r="U79" s="427"/>
      <c r="V79" s="388"/>
      <c r="W79" s="388"/>
    </row>
    <row r="80" spans="1:23" s="236" customFormat="1">
      <c r="A80" s="237" t="s">
        <v>116</v>
      </c>
      <c r="B80" s="237" t="str">
        <f>VLOOKUP(D80,fips_xref!$A$5:$B$16,2,FALSE)</f>
        <v>San Juan</v>
      </c>
      <c r="C80" s="237" t="s">
        <v>17226</v>
      </c>
      <c r="D80" s="237" t="s">
        <v>42</v>
      </c>
      <c r="E80" s="237" t="s">
        <v>108</v>
      </c>
      <c r="F80" s="236" t="s">
        <v>108</v>
      </c>
      <c r="G80" s="236" t="s">
        <v>107</v>
      </c>
      <c r="H80" s="144">
        <v>76.564980636245267</v>
      </c>
      <c r="I80" s="145">
        <v>9.9471805413255989</v>
      </c>
      <c r="J80" s="145">
        <v>38.713322512243693</v>
      </c>
      <c r="K80" s="145">
        <v>7.2722358822968394</v>
      </c>
      <c r="L80" s="245">
        <v>8.233772143589654</v>
      </c>
      <c r="M80" s="144">
        <v>63.887335612237237</v>
      </c>
      <c r="N80" s="145">
        <v>7.7986770566181534</v>
      </c>
      <c r="O80" s="145">
        <v>30.320983385149852</v>
      </c>
      <c r="P80" s="145">
        <v>0.64946919643439227</v>
      </c>
      <c r="Q80" s="245">
        <v>6.1635645351761283</v>
      </c>
      <c r="R80" s="176" t="s">
        <v>368</v>
      </c>
      <c r="S80" s="244" t="str">
        <f t="shared" si="2"/>
        <v>Total</v>
      </c>
      <c r="T80" s="244" t="str">
        <f t="shared" si="3"/>
        <v>Total_Drill Rigs</v>
      </c>
      <c r="U80" s="427"/>
      <c r="V80" s="388"/>
      <c r="W80" s="388"/>
    </row>
    <row r="81" spans="1:23" s="236" customFormat="1">
      <c r="A81" s="237" t="s">
        <v>116</v>
      </c>
      <c r="B81" s="237" t="str">
        <f>VLOOKUP(D81,fips_xref!$A$5:$B$16,2,FALSE)</f>
        <v>Sandoval</v>
      </c>
      <c r="C81" s="237" t="s">
        <v>17226</v>
      </c>
      <c r="D81" s="237" t="s">
        <v>41</v>
      </c>
      <c r="E81" s="237" t="s">
        <v>108</v>
      </c>
      <c r="F81" s="236" t="s">
        <v>108</v>
      </c>
      <c r="G81" s="236" t="s">
        <v>107</v>
      </c>
      <c r="H81" s="144">
        <v>11.06963575463787</v>
      </c>
      <c r="I81" s="145">
        <v>1.4381465842880383</v>
      </c>
      <c r="J81" s="145">
        <v>5.5971068692400516</v>
      </c>
      <c r="K81" s="145">
        <v>1.0514075974405068</v>
      </c>
      <c r="L81" s="245">
        <v>1.1904248882298294</v>
      </c>
      <c r="M81" s="144">
        <v>9.236723221046347</v>
      </c>
      <c r="N81" s="145">
        <v>1.1275195744508173</v>
      </c>
      <c r="O81" s="145">
        <v>4.3837566339975691</v>
      </c>
      <c r="P81" s="145">
        <v>9.3899160930273576E-2</v>
      </c>
      <c r="Q81" s="245">
        <v>0.89111776412184984</v>
      </c>
      <c r="R81" s="176" t="s">
        <v>368</v>
      </c>
      <c r="S81" s="244" t="str">
        <f t="shared" si="2"/>
        <v>Total</v>
      </c>
      <c r="T81" s="244" t="str">
        <f t="shared" si="3"/>
        <v>Total_Drill Rigs</v>
      </c>
      <c r="U81" s="427"/>
      <c r="V81" s="388"/>
      <c r="W81" s="388"/>
    </row>
    <row r="82" spans="1:23" s="31" customFormat="1">
      <c r="A82" s="238" t="s">
        <v>116</v>
      </c>
      <c r="B82" s="238" t="str">
        <f>VLOOKUP(D82,fips_xref!$A$5:$B$16,2,FALSE)</f>
        <v>McKinley_Tribal</v>
      </c>
      <c r="C82" s="238" t="s">
        <v>17226</v>
      </c>
      <c r="D82" s="238" t="s">
        <v>43</v>
      </c>
      <c r="E82" s="238" t="s">
        <v>108</v>
      </c>
      <c r="F82" s="31" t="s">
        <v>108</v>
      </c>
      <c r="G82" s="31" t="s">
        <v>107</v>
      </c>
      <c r="H82" s="207">
        <v>0</v>
      </c>
      <c r="I82" s="205">
        <v>0</v>
      </c>
      <c r="J82" s="205">
        <v>0</v>
      </c>
      <c r="K82" s="205">
        <v>0</v>
      </c>
      <c r="L82" s="206">
        <v>0</v>
      </c>
      <c r="M82" s="207">
        <v>0</v>
      </c>
      <c r="N82" s="205">
        <v>0</v>
      </c>
      <c r="O82" s="205">
        <v>0</v>
      </c>
      <c r="P82" s="205">
        <v>0</v>
      </c>
      <c r="Q82" s="206">
        <v>0</v>
      </c>
      <c r="R82" s="176" t="s">
        <v>368</v>
      </c>
      <c r="S82" s="244" t="str">
        <f t="shared" si="2"/>
        <v>tribal</v>
      </c>
      <c r="T82" s="244" t="str">
        <f t="shared" si="3"/>
        <v>Total_tribal_Drill Rigs</v>
      </c>
      <c r="U82" s="395"/>
      <c r="V82" s="236"/>
      <c r="W82" s="236"/>
    </row>
    <row r="83" spans="1:23" s="31" customFormat="1">
      <c r="A83" s="238" t="s">
        <v>116</v>
      </c>
      <c r="B83" s="238" t="str">
        <f>VLOOKUP(D83,fips_xref!$A$5:$B$16,2,FALSE)</f>
        <v>Rio Arriba_Tribal</v>
      </c>
      <c r="C83" s="238" t="s">
        <v>17226</v>
      </c>
      <c r="D83" s="238" t="s">
        <v>44</v>
      </c>
      <c r="E83" s="238" t="s">
        <v>108</v>
      </c>
      <c r="F83" s="31" t="s">
        <v>108</v>
      </c>
      <c r="G83" s="31" t="s">
        <v>107</v>
      </c>
      <c r="H83" s="207">
        <v>14.759514339517159</v>
      </c>
      <c r="I83" s="205">
        <v>1.9175287790507174</v>
      </c>
      <c r="J83" s="205">
        <v>7.462809158986734</v>
      </c>
      <c r="K83" s="205">
        <v>1.4018767965873422</v>
      </c>
      <c r="L83" s="206">
        <v>1.5872331843064391</v>
      </c>
      <c r="M83" s="207">
        <v>12.315630961395129</v>
      </c>
      <c r="N83" s="205">
        <v>1.5033594326010893</v>
      </c>
      <c r="O83" s="205">
        <v>5.8450088453300904</v>
      </c>
      <c r="P83" s="205">
        <v>0.12519888124036474</v>
      </c>
      <c r="Q83" s="206">
        <v>1.188157018829133</v>
      </c>
      <c r="R83" s="176" t="s">
        <v>368</v>
      </c>
      <c r="S83" s="244" t="str">
        <f t="shared" si="2"/>
        <v>tribal</v>
      </c>
      <c r="T83" s="244" t="str">
        <f t="shared" si="3"/>
        <v>Total_tribal_Drill Rigs</v>
      </c>
      <c r="U83" s="427"/>
      <c r="V83" s="388"/>
      <c r="W83" s="388"/>
    </row>
    <row r="84" spans="1:23" s="31" customFormat="1">
      <c r="A84" s="238" t="s">
        <v>116</v>
      </c>
      <c r="B84" s="238" t="str">
        <f>VLOOKUP(D84,fips_xref!$A$5:$B$16,2,FALSE)</f>
        <v>San Juan_Tribal</v>
      </c>
      <c r="C84" s="238" t="s">
        <v>17226</v>
      </c>
      <c r="D84" s="238" t="s">
        <v>46</v>
      </c>
      <c r="E84" s="238" t="s">
        <v>108</v>
      </c>
      <c r="F84" s="31" t="s">
        <v>108</v>
      </c>
      <c r="G84" s="31" t="s">
        <v>107</v>
      </c>
      <c r="H84" s="207">
        <v>3.6898785848792897</v>
      </c>
      <c r="I84" s="205">
        <v>0.47938219476267935</v>
      </c>
      <c r="J84" s="205">
        <v>1.8657022897466835</v>
      </c>
      <c r="K84" s="205">
        <v>0.35046919914683555</v>
      </c>
      <c r="L84" s="206">
        <v>0.39680829607660978</v>
      </c>
      <c r="M84" s="207">
        <v>3.0789077403487823</v>
      </c>
      <c r="N84" s="205">
        <v>0.37583985815027232</v>
      </c>
      <c r="O84" s="205">
        <v>1.4612522113325226</v>
      </c>
      <c r="P84" s="205">
        <v>3.1299720310091185E-2</v>
      </c>
      <c r="Q84" s="206">
        <v>0.29703925470728326</v>
      </c>
      <c r="R84" s="176" t="s">
        <v>368</v>
      </c>
      <c r="S84" s="244" t="str">
        <f t="shared" si="2"/>
        <v>tribal</v>
      </c>
      <c r="T84" s="244" t="str">
        <f t="shared" si="3"/>
        <v>Total_tribal_Drill Rigs</v>
      </c>
      <c r="U84" s="427"/>
      <c r="V84" s="388"/>
      <c r="W84" s="388"/>
    </row>
    <row r="85" spans="1:23" s="31" customFormat="1">
      <c r="A85" s="238" t="s">
        <v>116</v>
      </c>
      <c r="B85" s="238" t="str">
        <f>VLOOKUP(D85,fips_xref!$A$5:$B$16,2,FALSE)</f>
        <v>Sandoval_Tribal</v>
      </c>
      <c r="C85" s="238" t="s">
        <v>17226</v>
      </c>
      <c r="D85" s="238" t="s">
        <v>45</v>
      </c>
      <c r="E85" s="238" t="s">
        <v>108</v>
      </c>
      <c r="F85" s="31" t="s">
        <v>108</v>
      </c>
      <c r="G85" s="31" t="s">
        <v>107</v>
      </c>
      <c r="H85" s="207">
        <v>3.6898785848792897</v>
      </c>
      <c r="I85" s="205">
        <v>0.47938219476267935</v>
      </c>
      <c r="J85" s="205">
        <v>1.8657022897466835</v>
      </c>
      <c r="K85" s="205">
        <v>0.35046919914683555</v>
      </c>
      <c r="L85" s="206">
        <v>0.39680829607660978</v>
      </c>
      <c r="M85" s="207">
        <v>3.0789077403487823</v>
      </c>
      <c r="N85" s="205">
        <v>0.37583985815027232</v>
      </c>
      <c r="O85" s="205">
        <v>1.4612522113325226</v>
      </c>
      <c r="P85" s="205">
        <v>3.1299720310091185E-2</v>
      </c>
      <c r="Q85" s="206">
        <v>0.29703925470728326</v>
      </c>
      <c r="R85" s="176" t="s">
        <v>368</v>
      </c>
      <c r="S85" s="244" t="str">
        <f t="shared" si="2"/>
        <v>tribal</v>
      </c>
      <c r="T85" s="244" t="str">
        <f t="shared" si="3"/>
        <v>Total_tribal_Drill Rigs</v>
      </c>
      <c r="U85" s="427"/>
      <c r="V85" s="388"/>
      <c r="W85" s="388"/>
    </row>
    <row r="86" spans="1:23" s="33" customFormat="1">
      <c r="A86" s="239" t="s">
        <v>116</v>
      </c>
      <c r="B86" s="239" t="str">
        <f>VLOOKUP(D86,fips_xref!$A$5:$B$16,2,FALSE)</f>
        <v>McKinley_NonTribal</v>
      </c>
      <c r="C86" s="239" t="s">
        <v>17226</v>
      </c>
      <c r="D86" s="239" t="s">
        <v>47</v>
      </c>
      <c r="E86" s="239" t="s">
        <v>108</v>
      </c>
      <c r="F86" s="33" t="s">
        <v>108</v>
      </c>
      <c r="G86" s="33" t="s">
        <v>107</v>
      </c>
      <c r="H86" s="210">
        <v>0</v>
      </c>
      <c r="I86" s="208">
        <v>0</v>
      </c>
      <c r="J86" s="208">
        <v>0</v>
      </c>
      <c r="K86" s="208">
        <v>0</v>
      </c>
      <c r="L86" s="209">
        <v>0</v>
      </c>
      <c r="M86" s="210">
        <v>0</v>
      </c>
      <c r="N86" s="208">
        <v>0</v>
      </c>
      <c r="O86" s="208">
        <v>0</v>
      </c>
      <c r="P86" s="208">
        <v>0</v>
      </c>
      <c r="Q86" s="209">
        <v>0</v>
      </c>
      <c r="R86" s="176" t="s">
        <v>368</v>
      </c>
      <c r="S86" s="244" t="str">
        <f t="shared" si="2"/>
        <v>Non-tribal</v>
      </c>
      <c r="T86" s="244" t="str">
        <f t="shared" si="3"/>
        <v>Total_Non-tribal_Drill Rigs</v>
      </c>
      <c r="U86" s="395"/>
      <c r="V86" s="236"/>
      <c r="W86" s="236"/>
    </row>
    <row r="87" spans="1:23" s="33" customFormat="1">
      <c r="A87" s="239" t="s">
        <v>116</v>
      </c>
      <c r="B87" s="239" t="str">
        <f>VLOOKUP(D87,fips_xref!$A$5:$B$16,2,FALSE)</f>
        <v>Rio Arriba_NonTribal</v>
      </c>
      <c r="C87" s="239" t="s">
        <v>17226</v>
      </c>
      <c r="D87" s="239" t="s">
        <v>48</v>
      </c>
      <c r="E87" s="239" t="s">
        <v>108</v>
      </c>
      <c r="F87" s="33" t="s">
        <v>108</v>
      </c>
      <c r="G87" s="33" t="s">
        <v>107</v>
      </c>
      <c r="H87" s="210">
        <v>87.634616390883139</v>
      </c>
      <c r="I87" s="208">
        <v>11.385327125613639</v>
      </c>
      <c r="J87" s="208">
        <v>44.31042938148375</v>
      </c>
      <c r="K87" s="208">
        <v>8.3236434797373473</v>
      </c>
      <c r="L87" s="209">
        <v>9.4241970318194834</v>
      </c>
      <c r="M87" s="210">
        <v>73.124058833283584</v>
      </c>
      <c r="N87" s="208">
        <v>8.9261966310689722</v>
      </c>
      <c r="O87" s="208">
        <v>34.704740019147422</v>
      </c>
      <c r="P87" s="208">
        <v>0.74336835736466589</v>
      </c>
      <c r="Q87" s="209">
        <v>7.0546822992979781</v>
      </c>
      <c r="R87" s="176" t="s">
        <v>368</v>
      </c>
      <c r="S87" s="244" t="str">
        <f t="shared" si="2"/>
        <v>Non-tribal</v>
      </c>
      <c r="T87" s="244" t="str">
        <f t="shared" si="3"/>
        <v>Total_Non-tribal_Drill Rigs</v>
      </c>
      <c r="U87" s="427"/>
      <c r="V87" s="388"/>
      <c r="W87" s="388"/>
    </row>
    <row r="88" spans="1:23" s="33" customFormat="1">
      <c r="A88" s="239" t="s">
        <v>116</v>
      </c>
      <c r="B88" s="239" t="str">
        <f>VLOOKUP(D88,fips_xref!$A$5:$B$16,2,FALSE)</f>
        <v>San Juan_NonTribal</v>
      </c>
      <c r="C88" s="239" t="s">
        <v>17226</v>
      </c>
      <c r="D88" s="239" t="s">
        <v>50</v>
      </c>
      <c r="E88" s="239" t="s">
        <v>108</v>
      </c>
      <c r="F88" s="33" t="s">
        <v>108</v>
      </c>
      <c r="G88" s="33" t="s">
        <v>107</v>
      </c>
      <c r="H88" s="210">
        <v>72.875102051365971</v>
      </c>
      <c r="I88" s="208">
        <v>9.467798346562919</v>
      </c>
      <c r="J88" s="208">
        <v>36.847620222497007</v>
      </c>
      <c r="K88" s="208">
        <v>6.921766683150004</v>
      </c>
      <c r="L88" s="209">
        <v>7.8369638475130436</v>
      </c>
      <c r="M88" s="210">
        <v>60.808427871888448</v>
      </c>
      <c r="N88" s="208">
        <v>7.4228371984678798</v>
      </c>
      <c r="O88" s="208">
        <v>28.859731173817327</v>
      </c>
      <c r="P88" s="208">
        <v>0.61816947612430106</v>
      </c>
      <c r="Q88" s="209">
        <v>5.8665252804688448</v>
      </c>
      <c r="R88" s="176" t="s">
        <v>368</v>
      </c>
      <c r="S88" s="244" t="str">
        <f t="shared" si="2"/>
        <v>Non-tribal</v>
      </c>
      <c r="T88" s="244" t="str">
        <f t="shared" si="3"/>
        <v>Total_Non-tribal_Drill Rigs</v>
      </c>
      <c r="U88" s="427"/>
      <c r="V88" s="388"/>
      <c r="W88" s="388"/>
    </row>
    <row r="89" spans="1:23" s="33" customFormat="1">
      <c r="A89" s="239" t="s">
        <v>116</v>
      </c>
      <c r="B89" s="239" t="str">
        <f>VLOOKUP(D89,fips_xref!$A$5:$B$16,2,FALSE)</f>
        <v>Sandoval_NonTribal</v>
      </c>
      <c r="C89" s="239" t="s">
        <v>17226</v>
      </c>
      <c r="D89" s="239" t="s">
        <v>49</v>
      </c>
      <c r="E89" s="239" t="s">
        <v>108</v>
      </c>
      <c r="F89" s="33" t="s">
        <v>108</v>
      </c>
      <c r="G89" s="33" t="s">
        <v>107</v>
      </c>
      <c r="H89" s="210">
        <v>7.3797571697585802</v>
      </c>
      <c r="I89" s="208">
        <v>0.95876438952535903</v>
      </c>
      <c r="J89" s="208">
        <v>3.7314045794933683</v>
      </c>
      <c r="K89" s="208">
        <v>0.70093839829367133</v>
      </c>
      <c r="L89" s="209">
        <v>0.79361659215321967</v>
      </c>
      <c r="M89" s="210">
        <v>6.1578154806975647</v>
      </c>
      <c r="N89" s="208">
        <v>0.75167971630054498</v>
      </c>
      <c r="O89" s="208">
        <v>2.9225044226650461</v>
      </c>
      <c r="P89" s="208">
        <v>6.2599440620182384E-2</v>
      </c>
      <c r="Q89" s="209">
        <v>0.59407850941456664</v>
      </c>
      <c r="R89" s="176" t="s">
        <v>368</v>
      </c>
      <c r="S89" s="244" t="str">
        <f t="shared" si="2"/>
        <v>Non-tribal</v>
      </c>
      <c r="T89" s="244" t="str">
        <f t="shared" si="3"/>
        <v>Total_Non-tribal_Drill Rigs</v>
      </c>
      <c r="U89" s="427"/>
      <c r="V89" s="388"/>
      <c r="W89" s="388"/>
    </row>
    <row r="90" spans="1:23" s="236" customFormat="1">
      <c r="A90" s="237" t="s">
        <v>305</v>
      </c>
      <c r="B90" s="237" t="str">
        <f>VLOOKUP(D90,fips_xref!$A$5:$B$16,2,FALSE)</f>
        <v>McKinley</v>
      </c>
      <c r="C90" s="237" t="s">
        <v>17226</v>
      </c>
      <c r="D90" s="237" t="s">
        <v>38</v>
      </c>
      <c r="E90" s="237" t="s">
        <v>123</v>
      </c>
      <c r="F90" s="236" t="s">
        <v>17661</v>
      </c>
      <c r="G90" s="236" t="s">
        <v>365</v>
      </c>
      <c r="H90" s="144">
        <v>0</v>
      </c>
      <c r="I90" s="145">
        <v>33.340149849881598</v>
      </c>
      <c r="J90" s="145">
        <v>0</v>
      </c>
      <c r="K90" s="145">
        <v>0</v>
      </c>
      <c r="L90" s="245">
        <v>0</v>
      </c>
      <c r="M90" s="144">
        <v>0</v>
      </c>
      <c r="N90" s="145">
        <v>33.340149849881598</v>
      </c>
      <c r="O90" s="145">
        <v>0</v>
      </c>
      <c r="P90" s="145">
        <v>0</v>
      </c>
      <c r="Q90" s="245">
        <v>0</v>
      </c>
      <c r="R90" s="176">
        <v>0</v>
      </c>
      <c r="S90" s="244" t="str">
        <f t="shared" si="2"/>
        <v>Total</v>
      </c>
      <c r="T90" s="244" t="str">
        <f t="shared" si="3"/>
        <v>Total_Fugitives CONV</v>
      </c>
      <c r="U90" s="395"/>
    </row>
    <row r="91" spans="1:23" s="236" customFormat="1">
      <c r="A91" s="237" t="s">
        <v>305</v>
      </c>
      <c r="B91" s="237" t="str">
        <f>VLOOKUP(D91,fips_xref!$A$5:$B$16,2,FALSE)</f>
        <v>Rio Arriba</v>
      </c>
      <c r="C91" s="237" t="s">
        <v>17226</v>
      </c>
      <c r="D91" s="237" t="s">
        <v>40</v>
      </c>
      <c r="E91" s="237" t="s">
        <v>123</v>
      </c>
      <c r="F91" s="236" t="s">
        <v>17661</v>
      </c>
      <c r="G91" s="236" t="s">
        <v>365</v>
      </c>
      <c r="H91" s="144">
        <v>0</v>
      </c>
      <c r="I91" s="145">
        <v>1892.8682068906464</v>
      </c>
      <c r="J91" s="145">
        <v>0</v>
      </c>
      <c r="K91" s="145">
        <v>0</v>
      </c>
      <c r="L91" s="245">
        <v>0</v>
      </c>
      <c r="M91" s="144">
        <v>0</v>
      </c>
      <c r="N91" s="145">
        <v>1892.8682068906464</v>
      </c>
      <c r="O91" s="145">
        <v>0</v>
      </c>
      <c r="P91" s="145">
        <v>0</v>
      </c>
      <c r="Q91" s="245">
        <v>0</v>
      </c>
      <c r="R91" s="176">
        <v>0</v>
      </c>
      <c r="S91" s="244" t="str">
        <f t="shared" si="2"/>
        <v>Total</v>
      </c>
      <c r="T91" s="244" t="str">
        <f t="shared" si="3"/>
        <v>Total_Fugitives CONV</v>
      </c>
      <c r="U91" s="395"/>
    </row>
    <row r="92" spans="1:23" s="236" customFormat="1">
      <c r="A92" s="237" t="s">
        <v>305</v>
      </c>
      <c r="B92" s="237" t="str">
        <f>VLOOKUP(D92,fips_xref!$A$5:$B$16,2,FALSE)</f>
        <v>San Juan</v>
      </c>
      <c r="C92" s="237" t="s">
        <v>17226</v>
      </c>
      <c r="D92" s="237" t="s">
        <v>42</v>
      </c>
      <c r="E92" s="237" t="s">
        <v>123</v>
      </c>
      <c r="F92" s="236" t="s">
        <v>17661</v>
      </c>
      <c r="G92" s="236" t="s">
        <v>365</v>
      </c>
      <c r="H92" s="144">
        <v>0</v>
      </c>
      <c r="I92" s="145">
        <v>2276.1545912550741</v>
      </c>
      <c r="J92" s="145">
        <v>0</v>
      </c>
      <c r="K92" s="145">
        <v>0</v>
      </c>
      <c r="L92" s="245">
        <v>0</v>
      </c>
      <c r="M92" s="144">
        <v>0</v>
      </c>
      <c r="N92" s="145">
        <v>2276.1545912550741</v>
      </c>
      <c r="O92" s="145">
        <v>0</v>
      </c>
      <c r="P92" s="145">
        <v>0</v>
      </c>
      <c r="Q92" s="245">
        <v>0</v>
      </c>
      <c r="R92" s="176">
        <v>0</v>
      </c>
      <c r="S92" s="244" t="str">
        <f t="shared" si="2"/>
        <v>Total</v>
      </c>
      <c r="T92" s="244" t="str">
        <f t="shared" si="3"/>
        <v>Total_Fugitives CONV</v>
      </c>
      <c r="U92" s="395"/>
    </row>
    <row r="93" spans="1:23" s="236" customFormat="1">
      <c r="A93" s="237" t="s">
        <v>305</v>
      </c>
      <c r="B93" s="237" t="str">
        <f>VLOOKUP(D93,fips_xref!$A$5:$B$16,2,FALSE)</f>
        <v>Sandoval</v>
      </c>
      <c r="C93" s="237" t="s">
        <v>17226</v>
      </c>
      <c r="D93" s="237" t="s">
        <v>41</v>
      </c>
      <c r="E93" s="237" t="s">
        <v>123</v>
      </c>
      <c r="F93" s="236" t="s">
        <v>17661</v>
      </c>
      <c r="G93" s="236" t="s">
        <v>365</v>
      </c>
      <c r="H93" s="144">
        <v>0</v>
      </c>
      <c r="I93" s="145">
        <v>73.949956433947932</v>
      </c>
      <c r="J93" s="145">
        <v>0</v>
      </c>
      <c r="K93" s="145">
        <v>0</v>
      </c>
      <c r="L93" s="245">
        <v>0</v>
      </c>
      <c r="M93" s="144">
        <v>0</v>
      </c>
      <c r="N93" s="145">
        <v>73.949956433947932</v>
      </c>
      <c r="O93" s="145">
        <v>0</v>
      </c>
      <c r="P93" s="145">
        <v>0</v>
      </c>
      <c r="Q93" s="245">
        <v>0</v>
      </c>
      <c r="R93" s="176">
        <v>0</v>
      </c>
      <c r="S93" s="244" t="str">
        <f t="shared" si="2"/>
        <v>Total</v>
      </c>
      <c r="T93" s="244" t="str">
        <f t="shared" si="3"/>
        <v>Total_Fugitives CONV</v>
      </c>
      <c r="U93" s="395"/>
    </row>
    <row r="94" spans="1:23" s="31" customFormat="1">
      <c r="A94" s="238" t="s">
        <v>305</v>
      </c>
      <c r="B94" s="238" t="str">
        <f>VLOOKUP(D94,fips_xref!$A$5:$B$16,2,FALSE)</f>
        <v>McKinley_Tribal</v>
      </c>
      <c r="C94" s="238" t="s">
        <v>17226</v>
      </c>
      <c r="D94" s="238" t="s">
        <v>43</v>
      </c>
      <c r="E94" s="238" t="s">
        <v>123</v>
      </c>
      <c r="F94" s="31" t="s">
        <v>17661</v>
      </c>
      <c r="G94" s="31" t="s">
        <v>365</v>
      </c>
      <c r="H94" s="207">
        <v>0</v>
      </c>
      <c r="I94" s="205">
        <v>0</v>
      </c>
      <c r="J94" s="205">
        <v>0</v>
      </c>
      <c r="K94" s="205">
        <v>0</v>
      </c>
      <c r="L94" s="206">
        <v>0</v>
      </c>
      <c r="M94" s="207">
        <v>0</v>
      </c>
      <c r="N94" s="205">
        <v>0</v>
      </c>
      <c r="O94" s="205">
        <v>0</v>
      </c>
      <c r="P94" s="205">
        <v>0</v>
      </c>
      <c r="Q94" s="206">
        <v>0</v>
      </c>
      <c r="R94" s="176">
        <v>0</v>
      </c>
      <c r="S94" s="244" t="str">
        <f t="shared" si="2"/>
        <v>tribal</v>
      </c>
      <c r="T94" s="244" t="str">
        <f t="shared" si="3"/>
        <v>Total_tribal_Fugitives CONV</v>
      </c>
      <c r="U94" s="395"/>
      <c r="V94" s="236"/>
      <c r="W94" s="236"/>
    </row>
    <row r="95" spans="1:23" s="31" customFormat="1">
      <c r="A95" s="238" t="s">
        <v>305</v>
      </c>
      <c r="B95" s="238" t="str">
        <f>VLOOKUP(D95,fips_xref!$A$5:$B$16,2,FALSE)</f>
        <v>Rio Arriba_Tribal</v>
      </c>
      <c r="C95" s="238" t="s">
        <v>17226</v>
      </c>
      <c r="D95" s="238" t="s">
        <v>44</v>
      </c>
      <c r="E95" s="238" t="s">
        <v>123</v>
      </c>
      <c r="F95" s="31" t="s">
        <v>17661</v>
      </c>
      <c r="G95" s="31" t="s">
        <v>365</v>
      </c>
      <c r="H95" s="207">
        <v>0</v>
      </c>
      <c r="I95" s="205">
        <v>460.99650807467867</v>
      </c>
      <c r="J95" s="205">
        <v>0</v>
      </c>
      <c r="K95" s="205">
        <v>0</v>
      </c>
      <c r="L95" s="206">
        <v>0</v>
      </c>
      <c r="M95" s="207">
        <v>0</v>
      </c>
      <c r="N95" s="205">
        <v>460.99650807467867</v>
      </c>
      <c r="O95" s="205">
        <v>0</v>
      </c>
      <c r="P95" s="205">
        <v>0</v>
      </c>
      <c r="Q95" s="206">
        <v>0</v>
      </c>
      <c r="R95" s="176">
        <v>0</v>
      </c>
      <c r="S95" s="244" t="str">
        <f t="shared" si="2"/>
        <v>tribal</v>
      </c>
      <c r="T95" s="244" t="str">
        <f t="shared" si="3"/>
        <v>Total_tribal_Fugitives CONV</v>
      </c>
      <c r="U95" s="395"/>
      <c r="V95" s="236"/>
      <c r="W95" s="236"/>
    </row>
    <row r="96" spans="1:23" s="167" customFormat="1">
      <c r="A96" s="238" t="s">
        <v>305</v>
      </c>
      <c r="B96" s="238" t="str">
        <f>VLOOKUP(D96,fips_xref!$A$5:$B$16,2,FALSE)</f>
        <v>San Juan_Tribal</v>
      </c>
      <c r="C96" s="238" t="s">
        <v>17226</v>
      </c>
      <c r="D96" s="238" t="s">
        <v>46</v>
      </c>
      <c r="E96" s="238" t="s">
        <v>123</v>
      </c>
      <c r="F96" s="31" t="s">
        <v>17661</v>
      </c>
      <c r="G96" s="31" t="s">
        <v>365</v>
      </c>
      <c r="H96" s="207">
        <v>0</v>
      </c>
      <c r="I96" s="205">
        <v>79.214190620771348</v>
      </c>
      <c r="J96" s="205">
        <v>0</v>
      </c>
      <c r="K96" s="205">
        <v>0</v>
      </c>
      <c r="L96" s="206">
        <v>0</v>
      </c>
      <c r="M96" s="207">
        <v>0</v>
      </c>
      <c r="N96" s="205">
        <v>79.214190620771348</v>
      </c>
      <c r="O96" s="205">
        <v>0</v>
      </c>
      <c r="P96" s="205">
        <v>0</v>
      </c>
      <c r="Q96" s="206">
        <v>0</v>
      </c>
      <c r="R96" s="176">
        <v>0</v>
      </c>
      <c r="S96" s="244" t="str">
        <f t="shared" si="2"/>
        <v>tribal</v>
      </c>
      <c r="T96" s="244" t="str">
        <f t="shared" si="3"/>
        <v>Total_tribal_Fugitives CONV</v>
      </c>
      <c r="U96" s="395"/>
      <c r="V96" s="236"/>
      <c r="W96" s="236"/>
    </row>
    <row r="97" spans="1:23" s="167" customFormat="1">
      <c r="A97" s="238" t="s">
        <v>305</v>
      </c>
      <c r="B97" s="238" t="str">
        <f>VLOOKUP(D97,fips_xref!$A$5:$B$16,2,FALSE)</f>
        <v>Sandoval_Tribal</v>
      </c>
      <c r="C97" s="238" t="s">
        <v>17226</v>
      </c>
      <c r="D97" s="238" t="s">
        <v>45</v>
      </c>
      <c r="E97" s="238" t="s">
        <v>123</v>
      </c>
      <c r="F97" s="31" t="s">
        <v>17661</v>
      </c>
      <c r="G97" s="31" t="s">
        <v>365</v>
      </c>
      <c r="H97" s="207">
        <v>0</v>
      </c>
      <c r="I97" s="205">
        <v>37.35099494460421</v>
      </c>
      <c r="J97" s="205">
        <v>0</v>
      </c>
      <c r="K97" s="205">
        <v>0</v>
      </c>
      <c r="L97" s="206">
        <v>0</v>
      </c>
      <c r="M97" s="207">
        <v>0</v>
      </c>
      <c r="N97" s="205">
        <v>37.35099494460421</v>
      </c>
      <c r="O97" s="205">
        <v>0</v>
      </c>
      <c r="P97" s="205">
        <v>0</v>
      </c>
      <c r="Q97" s="206">
        <v>0</v>
      </c>
      <c r="R97" s="176">
        <v>0</v>
      </c>
      <c r="S97" s="244" t="str">
        <f t="shared" si="2"/>
        <v>tribal</v>
      </c>
      <c r="T97" s="244" t="str">
        <f t="shared" si="3"/>
        <v>Total_tribal_Fugitives CONV</v>
      </c>
      <c r="U97" s="395"/>
      <c r="V97" s="236"/>
      <c r="W97" s="236"/>
    </row>
    <row r="98" spans="1:23" s="180" customFormat="1">
      <c r="A98" s="239" t="s">
        <v>305</v>
      </c>
      <c r="B98" s="239" t="str">
        <f>VLOOKUP(D98,fips_xref!$A$5:$B$16,2,FALSE)</f>
        <v>McKinley_NonTribal</v>
      </c>
      <c r="C98" s="239" t="s">
        <v>17226</v>
      </c>
      <c r="D98" s="239" t="s">
        <v>47</v>
      </c>
      <c r="E98" s="239" t="s">
        <v>123</v>
      </c>
      <c r="F98" s="33" t="s">
        <v>17661</v>
      </c>
      <c r="G98" s="33" t="s">
        <v>365</v>
      </c>
      <c r="H98" s="210">
        <v>0</v>
      </c>
      <c r="I98" s="208">
        <v>33.340149849881598</v>
      </c>
      <c r="J98" s="208">
        <v>0</v>
      </c>
      <c r="K98" s="208">
        <v>0</v>
      </c>
      <c r="L98" s="209">
        <v>0</v>
      </c>
      <c r="M98" s="210">
        <v>0</v>
      </c>
      <c r="N98" s="208">
        <v>33.340149849881598</v>
      </c>
      <c r="O98" s="208">
        <v>0</v>
      </c>
      <c r="P98" s="208">
        <v>0</v>
      </c>
      <c r="Q98" s="209">
        <v>0</v>
      </c>
      <c r="R98" s="176">
        <v>0</v>
      </c>
      <c r="S98" s="244" t="str">
        <f t="shared" si="2"/>
        <v>Non-tribal</v>
      </c>
      <c r="T98" s="244" t="str">
        <f t="shared" si="3"/>
        <v>Total_Non-tribal_Fugitives CONV</v>
      </c>
      <c r="U98" s="395"/>
      <c r="V98" s="236"/>
      <c r="W98" s="236"/>
    </row>
    <row r="99" spans="1:23" s="180" customFormat="1">
      <c r="A99" s="239" t="s">
        <v>305</v>
      </c>
      <c r="B99" s="239" t="str">
        <f>VLOOKUP(D99,fips_xref!$A$5:$B$16,2,FALSE)</f>
        <v>Rio Arriba_NonTribal</v>
      </c>
      <c r="C99" s="239" t="s">
        <v>17226</v>
      </c>
      <c r="D99" s="239" t="s">
        <v>48</v>
      </c>
      <c r="E99" s="239" t="s">
        <v>123</v>
      </c>
      <c r="F99" s="33" t="s">
        <v>17661</v>
      </c>
      <c r="G99" s="33" t="s">
        <v>365</v>
      </c>
      <c r="H99" s="210">
        <v>0</v>
      </c>
      <c r="I99" s="208">
        <v>1431.8716988159676</v>
      </c>
      <c r="J99" s="208">
        <v>0</v>
      </c>
      <c r="K99" s="208">
        <v>0</v>
      </c>
      <c r="L99" s="209">
        <v>0</v>
      </c>
      <c r="M99" s="210">
        <v>0</v>
      </c>
      <c r="N99" s="208">
        <v>1431.8716988159676</v>
      </c>
      <c r="O99" s="208">
        <v>0</v>
      </c>
      <c r="P99" s="208">
        <v>0</v>
      </c>
      <c r="Q99" s="209">
        <v>0</v>
      </c>
      <c r="R99" s="176">
        <v>0</v>
      </c>
      <c r="S99" s="244" t="str">
        <f t="shared" si="2"/>
        <v>Non-tribal</v>
      </c>
      <c r="T99" s="244" t="str">
        <f t="shared" si="3"/>
        <v>Total_Non-tribal_Fugitives CONV</v>
      </c>
      <c r="U99" s="395"/>
      <c r="V99" s="236"/>
      <c r="W99" s="236"/>
    </row>
    <row r="100" spans="1:23" s="180" customFormat="1">
      <c r="A100" s="239" t="s">
        <v>305</v>
      </c>
      <c r="B100" s="239" t="str">
        <f>VLOOKUP(D100,fips_xref!$A$5:$B$16,2,FALSE)</f>
        <v>San Juan_NonTribal</v>
      </c>
      <c r="C100" s="239" t="s">
        <v>17226</v>
      </c>
      <c r="D100" s="239" t="s">
        <v>50</v>
      </c>
      <c r="E100" s="239" t="s">
        <v>123</v>
      </c>
      <c r="F100" s="33" t="s">
        <v>17661</v>
      </c>
      <c r="G100" s="33" t="s">
        <v>365</v>
      </c>
      <c r="H100" s="210">
        <v>0</v>
      </c>
      <c r="I100" s="208">
        <v>2196.9404006343029</v>
      </c>
      <c r="J100" s="208">
        <v>0</v>
      </c>
      <c r="K100" s="208">
        <v>0</v>
      </c>
      <c r="L100" s="209">
        <v>0</v>
      </c>
      <c r="M100" s="210">
        <v>0</v>
      </c>
      <c r="N100" s="208">
        <v>2196.9404006343029</v>
      </c>
      <c r="O100" s="208">
        <v>0</v>
      </c>
      <c r="P100" s="208">
        <v>0</v>
      </c>
      <c r="Q100" s="209">
        <v>0</v>
      </c>
      <c r="R100" s="176">
        <v>0</v>
      </c>
      <c r="S100" s="244" t="str">
        <f t="shared" si="2"/>
        <v>Non-tribal</v>
      </c>
      <c r="T100" s="244" t="str">
        <f t="shared" si="3"/>
        <v>Total_Non-tribal_Fugitives CONV</v>
      </c>
      <c r="U100" s="395"/>
      <c r="V100" s="236"/>
      <c r="W100" s="236"/>
    </row>
    <row r="101" spans="1:23" s="180" customFormat="1">
      <c r="A101" s="239" t="s">
        <v>305</v>
      </c>
      <c r="B101" s="239" t="str">
        <f>VLOOKUP(D101,fips_xref!$A$5:$B$16,2,FALSE)</f>
        <v>Sandoval_NonTribal</v>
      </c>
      <c r="C101" s="239" t="s">
        <v>17226</v>
      </c>
      <c r="D101" s="239" t="s">
        <v>49</v>
      </c>
      <c r="E101" s="239" t="s">
        <v>123</v>
      </c>
      <c r="F101" s="33" t="s">
        <v>17661</v>
      </c>
      <c r="G101" s="33" t="s">
        <v>365</v>
      </c>
      <c r="H101" s="210">
        <v>0</v>
      </c>
      <c r="I101" s="208">
        <v>36.598961489343715</v>
      </c>
      <c r="J101" s="208">
        <v>0</v>
      </c>
      <c r="K101" s="208">
        <v>0</v>
      </c>
      <c r="L101" s="209">
        <v>0</v>
      </c>
      <c r="M101" s="210">
        <v>0</v>
      </c>
      <c r="N101" s="208">
        <v>36.598961489343715</v>
      </c>
      <c r="O101" s="208">
        <v>0</v>
      </c>
      <c r="P101" s="208">
        <v>0</v>
      </c>
      <c r="Q101" s="209">
        <v>0</v>
      </c>
      <c r="R101" s="176">
        <v>0</v>
      </c>
      <c r="S101" s="244" t="str">
        <f t="shared" si="2"/>
        <v>Non-tribal</v>
      </c>
      <c r="T101" s="244" t="str">
        <f t="shared" si="3"/>
        <v>Total_Non-tribal_Fugitives CONV</v>
      </c>
      <c r="U101" s="395"/>
      <c r="V101" s="236"/>
      <c r="W101" s="236"/>
    </row>
    <row r="102" spans="1:23" s="236" customFormat="1">
      <c r="A102" s="237" t="s">
        <v>306</v>
      </c>
      <c r="B102" s="237" t="str">
        <f>VLOOKUP(D102,fips_xref!$A$5:$B$16,2,FALSE)</f>
        <v>McKinley</v>
      </c>
      <c r="C102" s="237" t="s">
        <v>17226</v>
      </c>
      <c r="D102" s="237" t="s">
        <v>38</v>
      </c>
      <c r="E102" s="237" t="s">
        <v>123</v>
      </c>
      <c r="F102" s="236" t="s">
        <v>17662</v>
      </c>
      <c r="G102" s="236" t="s">
        <v>365</v>
      </c>
      <c r="H102" s="144">
        <v>0</v>
      </c>
      <c r="I102" s="145">
        <v>7.6590152144895432E-3</v>
      </c>
      <c r="J102" s="145">
        <v>0</v>
      </c>
      <c r="K102" s="145">
        <v>0</v>
      </c>
      <c r="L102" s="245">
        <v>0</v>
      </c>
      <c r="M102" s="144">
        <v>0</v>
      </c>
      <c r="N102" s="145">
        <v>7.6590152144895432E-3</v>
      </c>
      <c r="O102" s="145">
        <v>0</v>
      </c>
      <c r="P102" s="145">
        <v>0</v>
      </c>
      <c r="Q102" s="245">
        <v>0</v>
      </c>
      <c r="R102" s="176">
        <v>0</v>
      </c>
      <c r="S102" s="244" t="str">
        <f t="shared" si="2"/>
        <v>Total</v>
      </c>
      <c r="T102" s="244" t="str">
        <f t="shared" si="3"/>
        <v>Total_Fugitives CBM</v>
      </c>
      <c r="U102" s="395"/>
    </row>
    <row r="103" spans="1:23" s="236" customFormat="1">
      <c r="A103" s="237" t="s">
        <v>306</v>
      </c>
      <c r="B103" s="237" t="str">
        <f>VLOOKUP(D103,fips_xref!$A$5:$B$16,2,FALSE)</f>
        <v>Rio Arriba</v>
      </c>
      <c r="C103" s="237" t="s">
        <v>17226</v>
      </c>
      <c r="D103" s="237" t="s">
        <v>40</v>
      </c>
      <c r="E103" s="237" t="s">
        <v>123</v>
      </c>
      <c r="F103" s="236" t="s">
        <v>17662</v>
      </c>
      <c r="G103" s="236" t="s">
        <v>365</v>
      </c>
      <c r="H103" s="144">
        <v>0</v>
      </c>
      <c r="I103" s="145">
        <v>1.06747524551948</v>
      </c>
      <c r="J103" s="145">
        <v>0</v>
      </c>
      <c r="K103" s="145">
        <v>0</v>
      </c>
      <c r="L103" s="245">
        <v>0</v>
      </c>
      <c r="M103" s="144">
        <v>0</v>
      </c>
      <c r="N103" s="145">
        <v>1.06747524551948</v>
      </c>
      <c r="O103" s="145">
        <v>0</v>
      </c>
      <c r="P103" s="145">
        <v>0</v>
      </c>
      <c r="Q103" s="245">
        <v>0</v>
      </c>
      <c r="R103" s="176">
        <v>0</v>
      </c>
      <c r="S103" s="244" t="str">
        <f t="shared" si="2"/>
        <v>Total</v>
      </c>
      <c r="T103" s="244" t="str">
        <f t="shared" si="3"/>
        <v>Total_Fugitives CBM</v>
      </c>
      <c r="U103" s="395"/>
    </row>
    <row r="104" spans="1:23" s="236" customFormat="1">
      <c r="A104" s="237" t="s">
        <v>306</v>
      </c>
      <c r="B104" s="237" t="str">
        <f>VLOOKUP(D104,fips_xref!$A$5:$B$16,2,FALSE)</f>
        <v>San Juan</v>
      </c>
      <c r="C104" s="237" t="s">
        <v>17226</v>
      </c>
      <c r="D104" s="237" t="s">
        <v>42</v>
      </c>
      <c r="E104" s="237" t="s">
        <v>123</v>
      </c>
      <c r="F104" s="236" t="s">
        <v>17662</v>
      </c>
      <c r="G104" s="236" t="s">
        <v>365</v>
      </c>
      <c r="H104" s="144">
        <v>0</v>
      </c>
      <c r="I104" s="145">
        <v>3.6801568105622251</v>
      </c>
      <c r="J104" s="145">
        <v>0</v>
      </c>
      <c r="K104" s="145">
        <v>0</v>
      </c>
      <c r="L104" s="245">
        <v>0</v>
      </c>
      <c r="M104" s="144">
        <v>0</v>
      </c>
      <c r="N104" s="145">
        <v>3.6801568105622251</v>
      </c>
      <c r="O104" s="145">
        <v>0</v>
      </c>
      <c r="P104" s="145">
        <v>0</v>
      </c>
      <c r="Q104" s="245">
        <v>0</v>
      </c>
      <c r="R104" s="176">
        <v>0</v>
      </c>
      <c r="S104" s="244" t="str">
        <f t="shared" si="2"/>
        <v>Total</v>
      </c>
      <c r="T104" s="244" t="str">
        <f t="shared" si="3"/>
        <v>Total_Fugitives CBM</v>
      </c>
      <c r="U104" s="395"/>
    </row>
    <row r="105" spans="1:23" s="236" customFormat="1">
      <c r="A105" s="237" t="s">
        <v>306</v>
      </c>
      <c r="B105" s="237" t="str">
        <f>VLOOKUP(D105,fips_xref!$A$5:$B$16,2,FALSE)</f>
        <v>Sandoval</v>
      </c>
      <c r="C105" s="237" t="s">
        <v>17226</v>
      </c>
      <c r="D105" s="237" t="s">
        <v>41</v>
      </c>
      <c r="E105" s="237" t="s">
        <v>123</v>
      </c>
      <c r="F105" s="236" t="s">
        <v>17662</v>
      </c>
      <c r="G105" s="236" t="s">
        <v>365</v>
      </c>
      <c r="H105" s="144">
        <v>0</v>
      </c>
      <c r="I105" s="145">
        <v>2.8721307054335784E-2</v>
      </c>
      <c r="J105" s="145">
        <v>0</v>
      </c>
      <c r="K105" s="145">
        <v>0</v>
      </c>
      <c r="L105" s="245">
        <v>0</v>
      </c>
      <c r="M105" s="144">
        <v>0</v>
      </c>
      <c r="N105" s="145">
        <v>2.8721307054335784E-2</v>
      </c>
      <c r="O105" s="145">
        <v>0</v>
      </c>
      <c r="P105" s="145">
        <v>0</v>
      </c>
      <c r="Q105" s="245">
        <v>0</v>
      </c>
      <c r="R105" s="176">
        <v>0</v>
      </c>
      <c r="S105" s="244" t="str">
        <f t="shared" si="2"/>
        <v>Total</v>
      </c>
      <c r="T105" s="244" t="str">
        <f t="shared" si="3"/>
        <v>Total_Fugitives CBM</v>
      </c>
      <c r="U105" s="395"/>
    </row>
    <row r="106" spans="1:23" s="31" customFormat="1">
      <c r="A106" s="238" t="s">
        <v>306</v>
      </c>
      <c r="B106" s="238" t="str">
        <f>VLOOKUP(D106,fips_xref!$A$5:$B$16,2,FALSE)</f>
        <v>McKinley_Tribal</v>
      </c>
      <c r="C106" s="238" t="s">
        <v>17226</v>
      </c>
      <c r="D106" s="238" t="s">
        <v>43</v>
      </c>
      <c r="E106" s="238" t="s">
        <v>123</v>
      </c>
      <c r="F106" s="31" t="s">
        <v>17662</v>
      </c>
      <c r="G106" s="31" t="s">
        <v>365</v>
      </c>
      <c r="H106" s="207">
        <v>0</v>
      </c>
      <c r="I106" s="205">
        <v>0</v>
      </c>
      <c r="J106" s="205">
        <v>0</v>
      </c>
      <c r="K106" s="205">
        <v>0</v>
      </c>
      <c r="L106" s="206">
        <v>0</v>
      </c>
      <c r="M106" s="207">
        <v>0</v>
      </c>
      <c r="N106" s="205">
        <v>0</v>
      </c>
      <c r="O106" s="205">
        <v>0</v>
      </c>
      <c r="P106" s="205">
        <v>0</v>
      </c>
      <c r="Q106" s="206">
        <v>0</v>
      </c>
      <c r="R106" s="176">
        <v>0</v>
      </c>
      <c r="S106" s="244" t="str">
        <f t="shared" si="2"/>
        <v>tribal</v>
      </c>
      <c r="T106" s="244" t="str">
        <f t="shared" si="3"/>
        <v>Total_tribal_Fugitives CBM</v>
      </c>
      <c r="U106" s="395"/>
      <c r="V106" s="236"/>
      <c r="W106" s="236"/>
    </row>
    <row r="107" spans="1:23" s="31" customFormat="1">
      <c r="A107" s="238" t="s">
        <v>306</v>
      </c>
      <c r="B107" s="238" t="str">
        <f>VLOOKUP(D107,fips_xref!$A$5:$B$16,2,FALSE)</f>
        <v>Rio Arriba_Tribal</v>
      </c>
      <c r="C107" s="238" t="s">
        <v>17226</v>
      </c>
      <c r="D107" s="238" t="s">
        <v>44</v>
      </c>
      <c r="E107" s="238" t="s">
        <v>123</v>
      </c>
      <c r="F107" s="31" t="s">
        <v>17662</v>
      </c>
      <c r="G107" s="31" t="s">
        <v>365</v>
      </c>
      <c r="H107" s="207">
        <v>0</v>
      </c>
      <c r="I107" s="205">
        <v>1.0531145919923119E-2</v>
      </c>
      <c r="J107" s="205">
        <v>0</v>
      </c>
      <c r="K107" s="205">
        <v>0</v>
      </c>
      <c r="L107" s="206">
        <v>0</v>
      </c>
      <c r="M107" s="207">
        <v>0</v>
      </c>
      <c r="N107" s="205">
        <v>1.0531145919923119E-2</v>
      </c>
      <c r="O107" s="205">
        <v>0</v>
      </c>
      <c r="P107" s="205">
        <v>0</v>
      </c>
      <c r="Q107" s="206">
        <v>0</v>
      </c>
      <c r="R107" s="176">
        <v>0</v>
      </c>
      <c r="S107" s="244" t="str">
        <f t="shared" si="2"/>
        <v>tribal</v>
      </c>
      <c r="T107" s="244" t="str">
        <f t="shared" si="3"/>
        <v>Total_tribal_Fugitives CBM</v>
      </c>
      <c r="U107" s="395"/>
      <c r="V107" s="236"/>
      <c r="W107" s="236"/>
    </row>
    <row r="108" spans="1:23" s="167" customFormat="1">
      <c r="A108" s="238" t="s">
        <v>306</v>
      </c>
      <c r="B108" s="238" t="str">
        <f>VLOOKUP(D108,fips_xref!$A$5:$B$16,2,FALSE)</f>
        <v>San Juan_Tribal</v>
      </c>
      <c r="C108" s="238" t="s">
        <v>17226</v>
      </c>
      <c r="D108" s="238" t="s">
        <v>46</v>
      </c>
      <c r="E108" s="238" t="s">
        <v>123</v>
      </c>
      <c r="F108" s="31" t="s">
        <v>17662</v>
      </c>
      <c r="G108" s="31" t="s">
        <v>365</v>
      </c>
      <c r="H108" s="207">
        <v>0</v>
      </c>
      <c r="I108" s="205">
        <v>4.0209829876070094E-2</v>
      </c>
      <c r="J108" s="205">
        <v>0</v>
      </c>
      <c r="K108" s="205">
        <v>0</v>
      </c>
      <c r="L108" s="206">
        <v>0</v>
      </c>
      <c r="M108" s="207">
        <v>0</v>
      </c>
      <c r="N108" s="205">
        <v>4.0209829876070094E-2</v>
      </c>
      <c r="O108" s="205">
        <v>0</v>
      </c>
      <c r="P108" s="205">
        <v>0</v>
      </c>
      <c r="Q108" s="206">
        <v>0</v>
      </c>
      <c r="R108" s="176">
        <v>0</v>
      </c>
      <c r="S108" s="244" t="str">
        <f t="shared" si="2"/>
        <v>tribal</v>
      </c>
      <c r="T108" s="244" t="str">
        <f t="shared" si="3"/>
        <v>Total_tribal_Fugitives CBM</v>
      </c>
      <c r="U108" s="395"/>
      <c r="V108" s="236"/>
      <c r="W108" s="236"/>
    </row>
    <row r="109" spans="1:23" s="167" customFormat="1">
      <c r="A109" s="238" t="s">
        <v>306</v>
      </c>
      <c r="B109" s="238" t="str">
        <f>VLOOKUP(D109,fips_xref!$A$5:$B$16,2,FALSE)</f>
        <v>Sandoval_Tribal</v>
      </c>
      <c r="C109" s="238" t="s">
        <v>17226</v>
      </c>
      <c r="D109" s="238" t="s">
        <v>45</v>
      </c>
      <c r="E109" s="238" t="s">
        <v>123</v>
      </c>
      <c r="F109" s="31" t="s">
        <v>17662</v>
      </c>
      <c r="G109" s="31" t="s">
        <v>365</v>
      </c>
      <c r="H109" s="207">
        <v>0</v>
      </c>
      <c r="I109" s="205">
        <v>0</v>
      </c>
      <c r="J109" s="205">
        <v>0</v>
      </c>
      <c r="K109" s="205">
        <v>0</v>
      </c>
      <c r="L109" s="206">
        <v>0</v>
      </c>
      <c r="M109" s="207">
        <v>0</v>
      </c>
      <c r="N109" s="205">
        <v>0</v>
      </c>
      <c r="O109" s="205">
        <v>0</v>
      </c>
      <c r="P109" s="205">
        <v>0</v>
      </c>
      <c r="Q109" s="206">
        <v>0</v>
      </c>
      <c r="R109" s="176">
        <v>0</v>
      </c>
      <c r="S109" s="244" t="str">
        <f t="shared" si="2"/>
        <v>tribal</v>
      </c>
      <c r="T109" s="244" t="str">
        <f t="shared" si="3"/>
        <v>Total_tribal_Fugitives CBM</v>
      </c>
      <c r="U109" s="395"/>
      <c r="V109" s="236"/>
      <c r="W109" s="236"/>
    </row>
    <row r="110" spans="1:23" s="180" customFormat="1">
      <c r="A110" s="239" t="s">
        <v>306</v>
      </c>
      <c r="B110" s="239" t="str">
        <f>VLOOKUP(D110,fips_xref!$A$5:$B$16,2,FALSE)</f>
        <v>McKinley_NonTribal</v>
      </c>
      <c r="C110" s="239" t="s">
        <v>17226</v>
      </c>
      <c r="D110" s="239" t="s">
        <v>47</v>
      </c>
      <c r="E110" s="239" t="s">
        <v>123</v>
      </c>
      <c r="F110" s="33" t="s">
        <v>17662</v>
      </c>
      <c r="G110" s="33" t="s">
        <v>365</v>
      </c>
      <c r="H110" s="210">
        <v>0</v>
      </c>
      <c r="I110" s="208">
        <v>7.6590152144895432E-3</v>
      </c>
      <c r="J110" s="208">
        <v>0</v>
      </c>
      <c r="K110" s="208">
        <v>0</v>
      </c>
      <c r="L110" s="209">
        <v>0</v>
      </c>
      <c r="M110" s="210">
        <v>0</v>
      </c>
      <c r="N110" s="208">
        <v>7.6590152144895432E-3</v>
      </c>
      <c r="O110" s="208">
        <v>0</v>
      </c>
      <c r="P110" s="208">
        <v>0</v>
      </c>
      <c r="Q110" s="209">
        <v>0</v>
      </c>
      <c r="R110" s="176">
        <v>0</v>
      </c>
      <c r="S110" s="244" t="str">
        <f t="shared" si="2"/>
        <v>Non-tribal</v>
      </c>
      <c r="T110" s="244" t="str">
        <f t="shared" si="3"/>
        <v>Total_Non-tribal_Fugitives CBM</v>
      </c>
      <c r="U110" s="395"/>
      <c r="V110" s="236"/>
      <c r="W110" s="236"/>
    </row>
    <row r="111" spans="1:23" s="180" customFormat="1">
      <c r="A111" s="239" t="s">
        <v>306</v>
      </c>
      <c r="B111" s="239" t="str">
        <f>VLOOKUP(D111,fips_xref!$A$5:$B$16,2,FALSE)</f>
        <v>Rio Arriba_NonTribal</v>
      </c>
      <c r="C111" s="239" t="s">
        <v>17226</v>
      </c>
      <c r="D111" s="239" t="s">
        <v>48</v>
      </c>
      <c r="E111" s="239" t="s">
        <v>123</v>
      </c>
      <c r="F111" s="33" t="s">
        <v>17662</v>
      </c>
      <c r="G111" s="33" t="s">
        <v>365</v>
      </c>
      <c r="H111" s="210">
        <v>0</v>
      </c>
      <c r="I111" s="208">
        <v>1.0569440995995569</v>
      </c>
      <c r="J111" s="208">
        <v>0</v>
      </c>
      <c r="K111" s="208">
        <v>0</v>
      </c>
      <c r="L111" s="209">
        <v>0</v>
      </c>
      <c r="M111" s="210">
        <v>0</v>
      </c>
      <c r="N111" s="208">
        <v>1.0569440995995569</v>
      </c>
      <c r="O111" s="208">
        <v>0</v>
      </c>
      <c r="P111" s="208">
        <v>0</v>
      </c>
      <c r="Q111" s="209">
        <v>0</v>
      </c>
      <c r="R111" s="176">
        <v>0</v>
      </c>
      <c r="S111" s="244" t="str">
        <f t="shared" si="2"/>
        <v>Non-tribal</v>
      </c>
      <c r="T111" s="244" t="str">
        <f t="shared" si="3"/>
        <v>Total_Non-tribal_Fugitives CBM</v>
      </c>
      <c r="U111" s="395"/>
      <c r="V111" s="236"/>
      <c r="W111" s="236"/>
    </row>
    <row r="112" spans="1:23" s="180" customFormat="1">
      <c r="A112" s="239" t="s">
        <v>306</v>
      </c>
      <c r="B112" s="239" t="str">
        <f>VLOOKUP(D112,fips_xref!$A$5:$B$16,2,FALSE)</f>
        <v>San Juan_NonTribal</v>
      </c>
      <c r="C112" s="239" t="s">
        <v>17226</v>
      </c>
      <c r="D112" s="239" t="s">
        <v>50</v>
      </c>
      <c r="E112" s="239" t="s">
        <v>123</v>
      </c>
      <c r="F112" s="33" t="s">
        <v>17662</v>
      </c>
      <c r="G112" s="33" t="s">
        <v>365</v>
      </c>
      <c r="H112" s="210">
        <v>0</v>
      </c>
      <c r="I112" s="208">
        <v>3.6399469806861551</v>
      </c>
      <c r="J112" s="208">
        <v>0</v>
      </c>
      <c r="K112" s="208">
        <v>0</v>
      </c>
      <c r="L112" s="209">
        <v>0</v>
      </c>
      <c r="M112" s="210">
        <v>0</v>
      </c>
      <c r="N112" s="208">
        <v>3.6399469806861551</v>
      </c>
      <c r="O112" s="208">
        <v>0</v>
      </c>
      <c r="P112" s="208">
        <v>0</v>
      </c>
      <c r="Q112" s="209">
        <v>0</v>
      </c>
      <c r="R112" s="176">
        <v>0</v>
      </c>
      <c r="S112" s="244" t="str">
        <f t="shared" si="2"/>
        <v>Non-tribal</v>
      </c>
      <c r="T112" s="244" t="str">
        <f t="shared" si="3"/>
        <v>Total_Non-tribal_Fugitives CBM</v>
      </c>
      <c r="U112" s="395"/>
      <c r="V112" s="236"/>
      <c r="W112" s="236"/>
    </row>
    <row r="113" spans="1:23" s="180" customFormat="1">
      <c r="A113" s="239" t="s">
        <v>306</v>
      </c>
      <c r="B113" s="239" t="str">
        <f>VLOOKUP(D113,fips_xref!$A$5:$B$16,2,FALSE)</f>
        <v>Sandoval_NonTribal</v>
      </c>
      <c r="C113" s="239" t="s">
        <v>17226</v>
      </c>
      <c r="D113" s="239" t="s">
        <v>49</v>
      </c>
      <c r="E113" s="239" t="s">
        <v>123</v>
      </c>
      <c r="F113" s="33" t="s">
        <v>17662</v>
      </c>
      <c r="G113" s="33" t="s">
        <v>365</v>
      </c>
      <c r="H113" s="210">
        <v>0</v>
      </c>
      <c r="I113" s="208">
        <v>2.8721307054335784E-2</v>
      </c>
      <c r="J113" s="208">
        <v>0</v>
      </c>
      <c r="K113" s="208">
        <v>0</v>
      </c>
      <c r="L113" s="209">
        <v>0</v>
      </c>
      <c r="M113" s="210">
        <v>0</v>
      </c>
      <c r="N113" s="208">
        <v>2.8721307054335784E-2</v>
      </c>
      <c r="O113" s="208">
        <v>0</v>
      </c>
      <c r="P113" s="208">
        <v>0</v>
      </c>
      <c r="Q113" s="209">
        <v>0</v>
      </c>
      <c r="R113" s="176">
        <v>0</v>
      </c>
      <c r="S113" s="244" t="str">
        <f t="shared" si="2"/>
        <v>Non-tribal</v>
      </c>
      <c r="T113" s="244" t="str">
        <f t="shared" si="3"/>
        <v>Total_Non-tribal_Fugitives CBM</v>
      </c>
      <c r="U113" s="395"/>
      <c r="V113" s="236"/>
      <c r="W113" s="236"/>
    </row>
    <row r="114" spans="1:23" s="240" customFormat="1">
      <c r="A114" s="237" t="s">
        <v>115</v>
      </c>
      <c r="B114" s="237" t="str">
        <f>VLOOKUP(D114,fips_xref!$A$5:$B$16,2,FALSE)</f>
        <v>McKinley</v>
      </c>
      <c r="C114" s="237" t="s">
        <v>17226</v>
      </c>
      <c r="D114" s="237" t="s">
        <v>38</v>
      </c>
      <c r="E114" s="237" t="s">
        <v>118</v>
      </c>
      <c r="F114" s="236" t="s">
        <v>184</v>
      </c>
      <c r="G114" s="236" t="s">
        <v>115</v>
      </c>
      <c r="H114" s="144">
        <v>5.496696095295265</v>
      </c>
      <c r="I114" s="145">
        <v>0.3023182852412396</v>
      </c>
      <c r="J114" s="145">
        <v>4.6172247200480223</v>
      </c>
      <c r="K114" s="145">
        <v>3.2980176571771581E-2</v>
      </c>
      <c r="L114" s="245">
        <v>0.41774890324244013</v>
      </c>
      <c r="M114" s="144">
        <v>5.496696095295265</v>
      </c>
      <c r="N114" s="145">
        <v>0.3023182852412396</v>
      </c>
      <c r="O114" s="145">
        <v>4.6172247200480223</v>
      </c>
      <c r="P114" s="145">
        <v>3.2980176571771581E-2</v>
      </c>
      <c r="Q114" s="245">
        <v>0.41774890324244013</v>
      </c>
      <c r="R114" s="176" t="s">
        <v>325</v>
      </c>
      <c r="S114" s="244" t="str">
        <f t="shared" si="2"/>
        <v>Total</v>
      </c>
      <c r="T114" s="244" t="str">
        <f t="shared" si="3"/>
        <v>Total_Heaters</v>
      </c>
      <c r="U114" s="395"/>
      <c r="V114" s="236"/>
      <c r="W114" s="236"/>
    </row>
    <row r="115" spans="1:23" s="240" customFormat="1">
      <c r="A115" s="237" t="s">
        <v>115</v>
      </c>
      <c r="B115" s="237" t="str">
        <f>VLOOKUP(D115,fips_xref!$A$5:$B$16,2,FALSE)</f>
        <v>Rio Arriba</v>
      </c>
      <c r="C115" s="237" t="s">
        <v>17226</v>
      </c>
      <c r="D115" s="237" t="s">
        <v>40</v>
      </c>
      <c r="E115" s="237" t="s">
        <v>118</v>
      </c>
      <c r="F115" s="236" t="s">
        <v>184</v>
      </c>
      <c r="G115" s="236" t="s">
        <v>115</v>
      </c>
      <c r="H115" s="144">
        <v>337.83239972928197</v>
      </c>
      <c r="I115" s="145">
        <v>18.580781985110509</v>
      </c>
      <c r="J115" s="145">
        <v>283.77921577259684</v>
      </c>
      <c r="K115" s="145">
        <v>2.0269943983756917</v>
      </c>
      <c r="L115" s="245">
        <v>25.67526237942543</v>
      </c>
      <c r="M115" s="144">
        <v>337.83239972928197</v>
      </c>
      <c r="N115" s="145">
        <v>18.580781985110509</v>
      </c>
      <c r="O115" s="145">
        <v>283.77921577259684</v>
      </c>
      <c r="P115" s="145">
        <v>2.0269943983756917</v>
      </c>
      <c r="Q115" s="245">
        <v>25.67526237942543</v>
      </c>
      <c r="R115" s="176" t="s">
        <v>325</v>
      </c>
      <c r="S115" s="244" t="str">
        <f t="shared" si="2"/>
        <v>Total</v>
      </c>
      <c r="T115" s="244" t="str">
        <f t="shared" si="3"/>
        <v>Total_Heaters</v>
      </c>
      <c r="U115" s="395"/>
      <c r="V115" s="236"/>
      <c r="W115" s="236"/>
    </row>
    <row r="116" spans="1:23" s="240" customFormat="1">
      <c r="A116" s="237" t="s">
        <v>115</v>
      </c>
      <c r="B116" s="237" t="str">
        <f>VLOOKUP(D116,fips_xref!$A$5:$B$16,2,FALSE)</f>
        <v>San Juan</v>
      </c>
      <c r="C116" s="237" t="s">
        <v>17226</v>
      </c>
      <c r="D116" s="237" t="s">
        <v>42</v>
      </c>
      <c r="E116" s="237" t="s">
        <v>118</v>
      </c>
      <c r="F116" s="236" t="s">
        <v>184</v>
      </c>
      <c r="G116" s="236" t="s">
        <v>115</v>
      </c>
      <c r="H116" s="144">
        <v>503.82482507514885</v>
      </c>
      <c r="I116" s="145">
        <v>27.71036537913319</v>
      </c>
      <c r="J116" s="145">
        <v>423.21285306312501</v>
      </c>
      <c r="K116" s="145">
        <v>3.0229489504508926</v>
      </c>
      <c r="L116" s="245">
        <v>38.290686705711309</v>
      </c>
      <c r="M116" s="144">
        <v>503.82482507514885</v>
      </c>
      <c r="N116" s="145">
        <v>27.71036537913319</v>
      </c>
      <c r="O116" s="145">
        <v>423.21285306312501</v>
      </c>
      <c r="P116" s="145">
        <v>3.0229489504508926</v>
      </c>
      <c r="Q116" s="245">
        <v>38.290686705711309</v>
      </c>
      <c r="R116" s="176" t="s">
        <v>325</v>
      </c>
      <c r="S116" s="244" t="str">
        <f t="shared" si="2"/>
        <v>Total</v>
      </c>
      <c r="T116" s="244" t="str">
        <f t="shared" si="3"/>
        <v>Total_Heaters</v>
      </c>
      <c r="U116" s="395"/>
      <c r="V116" s="236"/>
      <c r="W116" s="236"/>
    </row>
    <row r="117" spans="1:23" s="240" customFormat="1">
      <c r="A117" s="237" t="s">
        <v>115</v>
      </c>
      <c r="B117" s="237" t="str">
        <f>VLOOKUP(D117,fips_xref!$A$5:$B$16,2,FALSE)</f>
        <v>Sandoval</v>
      </c>
      <c r="C117" s="237" t="s">
        <v>17226</v>
      </c>
      <c r="D117" s="237" t="s">
        <v>41</v>
      </c>
      <c r="E117" s="237" t="s">
        <v>118</v>
      </c>
      <c r="F117" s="236" t="s">
        <v>184</v>
      </c>
      <c r="G117" s="236" t="s">
        <v>115</v>
      </c>
      <c r="H117" s="144">
        <v>12.66968958135433</v>
      </c>
      <c r="I117" s="145">
        <v>0.69683292697448818</v>
      </c>
      <c r="J117" s="145">
        <v>10.642539248337638</v>
      </c>
      <c r="K117" s="145">
        <v>7.6018137488125997E-2</v>
      </c>
      <c r="L117" s="245">
        <v>0.96289640818292921</v>
      </c>
      <c r="M117" s="144">
        <v>12.66968958135433</v>
      </c>
      <c r="N117" s="145">
        <v>0.69683292697448818</v>
      </c>
      <c r="O117" s="145">
        <v>10.642539248337638</v>
      </c>
      <c r="P117" s="145">
        <v>7.6018137488125997E-2</v>
      </c>
      <c r="Q117" s="245">
        <v>0.96289640818292921</v>
      </c>
      <c r="R117" s="176" t="s">
        <v>325</v>
      </c>
      <c r="S117" s="244" t="str">
        <f t="shared" si="2"/>
        <v>Total</v>
      </c>
      <c r="T117" s="244" t="str">
        <f t="shared" si="3"/>
        <v>Total_Heaters</v>
      </c>
      <c r="U117" s="395"/>
      <c r="V117" s="236"/>
      <c r="W117" s="236"/>
    </row>
    <row r="118" spans="1:23" s="167" customFormat="1">
      <c r="A118" s="238" t="s">
        <v>115</v>
      </c>
      <c r="B118" s="238" t="str">
        <f>VLOOKUP(D118,fips_xref!$A$5:$B$16,2,FALSE)</f>
        <v>McKinley_Tribal</v>
      </c>
      <c r="C118" s="238" t="s">
        <v>17226</v>
      </c>
      <c r="D118" s="238" t="s">
        <v>43</v>
      </c>
      <c r="E118" s="238" t="s">
        <v>118</v>
      </c>
      <c r="F118" s="31" t="s">
        <v>184</v>
      </c>
      <c r="G118" s="31" t="s">
        <v>115</v>
      </c>
      <c r="H118" s="207">
        <v>0</v>
      </c>
      <c r="I118" s="205">
        <v>0</v>
      </c>
      <c r="J118" s="205">
        <v>0</v>
      </c>
      <c r="K118" s="205">
        <v>0</v>
      </c>
      <c r="L118" s="206">
        <v>0</v>
      </c>
      <c r="M118" s="207">
        <v>0</v>
      </c>
      <c r="N118" s="205">
        <v>0</v>
      </c>
      <c r="O118" s="205">
        <v>0</v>
      </c>
      <c r="P118" s="205">
        <v>0</v>
      </c>
      <c r="Q118" s="206">
        <v>0</v>
      </c>
      <c r="R118" s="176" t="s">
        <v>325</v>
      </c>
      <c r="S118" s="244" t="str">
        <f t="shared" si="2"/>
        <v>tribal</v>
      </c>
      <c r="T118" s="244" t="str">
        <f t="shared" si="3"/>
        <v>Total_tribal_Heaters</v>
      </c>
      <c r="U118" s="395"/>
      <c r="V118" s="236"/>
      <c r="W118" s="236"/>
    </row>
    <row r="119" spans="1:23" s="167" customFormat="1">
      <c r="A119" s="238" t="s">
        <v>115</v>
      </c>
      <c r="B119" s="238" t="str">
        <f>VLOOKUP(D119,fips_xref!$A$5:$B$16,2,FALSE)</f>
        <v>Rio Arriba_Tribal</v>
      </c>
      <c r="C119" s="238" t="s">
        <v>17226</v>
      </c>
      <c r="D119" s="238" t="s">
        <v>44</v>
      </c>
      <c r="E119" s="238" t="s">
        <v>118</v>
      </c>
      <c r="F119" s="31" t="s">
        <v>184</v>
      </c>
      <c r="G119" s="31" t="s">
        <v>115</v>
      </c>
      <c r="H119" s="207">
        <v>72.119771463093869</v>
      </c>
      <c r="I119" s="205">
        <v>3.9665874304701632</v>
      </c>
      <c r="J119" s="205">
        <v>60.58060802899886</v>
      </c>
      <c r="K119" s="205">
        <v>0.43271862877856337</v>
      </c>
      <c r="L119" s="206">
        <v>5.4811026311951352</v>
      </c>
      <c r="M119" s="207">
        <v>72.119771463093869</v>
      </c>
      <c r="N119" s="205">
        <v>3.9665874304701632</v>
      </c>
      <c r="O119" s="205">
        <v>60.58060802899886</v>
      </c>
      <c r="P119" s="205">
        <v>0.43271862877856337</v>
      </c>
      <c r="Q119" s="206">
        <v>5.4811026311951352</v>
      </c>
      <c r="R119" s="176" t="s">
        <v>325</v>
      </c>
      <c r="S119" s="244" t="str">
        <f t="shared" si="2"/>
        <v>tribal</v>
      </c>
      <c r="T119" s="244" t="str">
        <f t="shared" si="3"/>
        <v>Total_tribal_Heaters</v>
      </c>
      <c r="U119" s="395"/>
      <c r="V119" s="236"/>
      <c r="W119" s="236"/>
    </row>
    <row r="120" spans="1:23" s="167" customFormat="1">
      <c r="A120" s="238" t="s">
        <v>115</v>
      </c>
      <c r="B120" s="238" t="str">
        <f>VLOOKUP(D120,fips_xref!$A$5:$B$16,2,FALSE)</f>
        <v>San Juan_Tribal</v>
      </c>
      <c r="C120" s="238" t="s">
        <v>17226</v>
      </c>
      <c r="D120" s="238" t="s">
        <v>46</v>
      </c>
      <c r="E120" s="238" t="s">
        <v>118</v>
      </c>
      <c r="F120" s="31" t="s">
        <v>184</v>
      </c>
      <c r="G120" s="31" t="s">
        <v>115</v>
      </c>
      <c r="H120" s="207">
        <v>13.956150369614923</v>
      </c>
      <c r="I120" s="205">
        <v>0.76758827032882071</v>
      </c>
      <c r="J120" s="205">
        <v>11.723166310476536</v>
      </c>
      <c r="K120" s="205">
        <v>8.3736902217689563E-2</v>
      </c>
      <c r="L120" s="206">
        <v>1.0606674280907344</v>
      </c>
      <c r="M120" s="207">
        <v>13.956150369614923</v>
      </c>
      <c r="N120" s="205">
        <v>0.76758827032882071</v>
      </c>
      <c r="O120" s="205">
        <v>11.723166310476536</v>
      </c>
      <c r="P120" s="205">
        <v>8.3736902217689563E-2</v>
      </c>
      <c r="Q120" s="206">
        <v>1.0606674280907344</v>
      </c>
      <c r="R120" s="176" t="s">
        <v>325</v>
      </c>
      <c r="S120" s="244" t="str">
        <f t="shared" si="2"/>
        <v>tribal</v>
      </c>
      <c r="T120" s="244" t="str">
        <f t="shared" si="3"/>
        <v>Total_tribal_Heaters</v>
      </c>
      <c r="U120" s="395"/>
      <c r="V120" s="236"/>
      <c r="W120" s="236"/>
    </row>
    <row r="121" spans="1:23" s="167" customFormat="1">
      <c r="A121" s="238" t="s">
        <v>115</v>
      </c>
      <c r="B121" s="238" t="str">
        <f>VLOOKUP(D121,fips_xref!$A$5:$B$16,2,FALSE)</f>
        <v>Sandoval_Tribal</v>
      </c>
      <c r="C121" s="238" t="s">
        <v>17226</v>
      </c>
      <c r="D121" s="238" t="s">
        <v>45</v>
      </c>
      <c r="E121" s="238" t="s">
        <v>118</v>
      </c>
      <c r="F121" s="31" t="s">
        <v>184</v>
      </c>
      <c r="G121" s="31" t="s">
        <v>115</v>
      </c>
      <c r="H121" s="207">
        <v>5.808565377297831</v>
      </c>
      <c r="I121" s="205">
        <v>0.31947109575138072</v>
      </c>
      <c r="J121" s="205">
        <v>4.8791949169301789</v>
      </c>
      <c r="K121" s="205">
        <v>3.4851392263787001E-2</v>
      </c>
      <c r="L121" s="206">
        <v>0.44145096867463524</v>
      </c>
      <c r="M121" s="207">
        <v>5.808565377297831</v>
      </c>
      <c r="N121" s="205">
        <v>0.31947109575138072</v>
      </c>
      <c r="O121" s="205">
        <v>4.8791949169301789</v>
      </c>
      <c r="P121" s="205">
        <v>3.4851392263787001E-2</v>
      </c>
      <c r="Q121" s="206">
        <v>0.44145096867463524</v>
      </c>
      <c r="R121" s="176" t="s">
        <v>325</v>
      </c>
      <c r="S121" s="244" t="str">
        <f t="shared" si="2"/>
        <v>tribal</v>
      </c>
      <c r="T121" s="244" t="str">
        <f t="shared" si="3"/>
        <v>Total_tribal_Heaters</v>
      </c>
      <c r="U121" s="395"/>
      <c r="V121" s="236"/>
      <c r="W121" s="236"/>
    </row>
    <row r="122" spans="1:23" s="180" customFormat="1">
      <c r="A122" s="239" t="s">
        <v>115</v>
      </c>
      <c r="B122" s="239" t="str">
        <f>VLOOKUP(D122,fips_xref!$A$5:$B$16,2,FALSE)</f>
        <v>McKinley_NonTribal</v>
      </c>
      <c r="C122" s="239" t="s">
        <v>17226</v>
      </c>
      <c r="D122" s="239" t="s">
        <v>47</v>
      </c>
      <c r="E122" s="239" t="s">
        <v>118</v>
      </c>
      <c r="F122" s="33" t="s">
        <v>184</v>
      </c>
      <c r="G122" s="33" t="s">
        <v>115</v>
      </c>
      <c r="H122" s="210">
        <v>5.496696095295265</v>
      </c>
      <c r="I122" s="208">
        <v>0.3023182852412396</v>
      </c>
      <c r="J122" s="208">
        <v>4.6172247200480223</v>
      </c>
      <c r="K122" s="208">
        <v>3.2980176571771581E-2</v>
      </c>
      <c r="L122" s="209">
        <v>0.41774890324244013</v>
      </c>
      <c r="M122" s="210">
        <v>5.496696095295265</v>
      </c>
      <c r="N122" s="208">
        <v>0.3023182852412396</v>
      </c>
      <c r="O122" s="208">
        <v>4.6172247200480223</v>
      </c>
      <c r="P122" s="208">
        <v>3.2980176571771581E-2</v>
      </c>
      <c r="Q122" s="209">
        <v>0.41774890324244013</v>
      </c>
      <c r="R122" s="176" t="s">
        <v>325</v>
      </c>
      <c r="S122" s="244" t="str">
        <f t="shared" si="2"/>
        <v>Non-tribal</v>
      </c>
      <c r="T122" s="244" t="str">
        <f t="shared" si="3"/>
        <v>Total_Non-tribal_Heaters</v>
      </c>
      <c r="U122" s="395"/>
      <c r="V122" s="236"/>
      <c r="W122" s="236"/>
    </row>
    <row r="123" spans="1:23" s="180" customFormat="1">
      <c r="A123" s="239" t="s">
        <v>115</v>
      </c>
      <c r="B123" s="239" t="str">
        <f>VLOOKUP(D123,fips_xref!$A$5:$B$16,2,FALSE)</f>
        <v>Rio Arriba_NonTribal</v>
      </c>
      <c r="C123" s="239" t="s">
        <v>17226</v>
      </c>
      <c r="D123" s="239" t="s">
        <v>48</v>
      </c>
      <c r="E123" s="239" t="s">
        <v>118</v>
      </c>
      <c r="F123" s="33" t="s">
        <v>184</v>
      </c>
      <c r="G123" s="33" t="s">
        <v>115</v>
      </c>
      <c r="H123" s="210">
        <v>265.71262826618812</v>
      </c>
      <c r="I123" s="208">
        <v>14.614194554640346</v>
      </c>
      <c r="J123" s="208">
        <v>223.19860774359799</v>
      </c>
      <c r="K123" s="208">
        <v>1.5942757695971284</v>
      </c>
      <c r="L123" s="209">
        <v>20.194159748230295</v>
      </c>
      <c r="M123" s="210">
        <v>265.71262826618812</v>
      </c>
      <c r="N123" s="208">
        <v>14.614194554640346</v>
      </c>
      <c r="O123" s="208">
        <v>223.19860774359799</v>
      </c>
      <c r="P123" s="208">
        <v>1.5942757695971284</v>
      </c>
      <c r="Q123" s="209">
        <v>20.194159748230295</v>
      </c>
      <c r="R123" s="176" t="s">
        <v>325</v>
      </c>
      <c r="S123" s="244" t="str">
        <f t="shared" si="2"/>
        <v>Non-tribal</v>
      </c>
      <c r="T123" s="244" t="str">
        <f t="shared" si="3"/>
        <v>Total_Non-tribal_Heaters</v>
      </c>
      <c r="U123" s="395"/>
      <c r="V123" s="236"/>
      <c r="W123" s="236"/>
    </row>
    <row r="124" spans="1:23" s="180" customFormat="1">
      <c r="A124" s="239" t="s">
        <v>115</v>
      </c>
      <c r="B124" s="239" t="str">
        <f>VLOOKUP(D124,fips_xref!$A$5:$B$16,2,FALSE)</f>
        <v>San Juan_NonTribal</v>
      </c>
      <c r="C124" s="239" t="s">
        <v>17226</v>
      </c>
      <c r="D124" s="239" t="s">
        <v>50</v>
      </c>
      <c r="E124" s="239" t="s">
        <v>118</v>
      </c>
      <c r="F124" s="33" t="s">
        <v>184</v>
      </c>
      <c r="G124" s="33" t="s">
        <v>115</v>
      </c>
      <c r="H124" s="210">
        <v>489.86867470553392</v>
      </c>
      <c r="I124" s="208">
        <v>26.942777108804368</v>
      </c>
      <c r="J124" s="208">
        <v>411.48968675264848</v>
      </c>
      <c r="K124" s="208">
        <v>2.9392120482332031</v>
      </c>
      <c r="L124" s="209">
        <v>37.230019277620578</v>
      </c>
      <c r="M124" s="210">
        <v>489.86867470553392</v>
      </c>
      <c r="N124" s="208">
        <v>26.942777108804368</v>
      </c>
      <c r="O124" s="208">
        <v>411.48968675264848</v>
      </c>
      <c r="P124" s="208">
        <v>2.9392120482332031</v>
      </c>
      <c r="Q124" s="209">
        <v>37.230019277620578</v>
      </c>
      <c r="R124" s="176" t="s">
        <v>325</v>
      </c>
      <c r="S124" s="244" t="str">
        <f t="shared" si="2"/>
        <v>Non-tribal</v>
      </c>
      <c r="T124" s="244" t="str">
        <f t="shared" si="3"/>
        <v>Total_Non-tribal_Heaters</v>
      </c>
      <c r="U124" s="395"/>
      <c r="V124" s="236"/>
      <c r="W124" s="236"/>
    </row>
    <row r="125" spans="1:23" s="180" customFormat="1">
      <c r="A125" s="239" t="s">
        <v>115</v>
      </c>
      <c r="B125" s="239" t="str">
        <f>VLOOKUP(D125,fips_xref!$A$5:$B$16,2,FALSE)</f>
        <v>Sandoval_NonTribal</v>
      </c>
      <c r="C125" s="239" t="s">
        <v>17226</v>
      </c>
      <c r="D125" s="239" t="s">
        <v>49</v>
      </c>
      <c r="E125" s="239" t="s">
        <v>118</v>
      </c>
      <c r="F125" s="33" t="s">
        <v>184</v>
      </c>
      <c r="G125" s="33" t="s">
        <v>115</v>
      </c>
      <c r="H125" s="210">
        <v>6.8611242040564999</v>
      </c>
      <c r="I125" s="208">
        <v>0.37736183122310751</v>
      </c>
      <c r="J125" s="208">
        <v>5.7633443314074597</v>
      </c>
      <c r="K125" s="208">
        <v>4.1166745224338996E-2</v>
      </c>
      <c r="L125" s="209">
        <v>0.52144543950829403</v>
      </c>
      <c r="M125" s="210">
        <v>6.8611242040564999</v>
      </c>
      <c r="N125" s="208">
        <v>0.37736183122310751</v>
      </c>
      <c r="O125" s="208">
        <v>5.7633443314074597</v>
      </c>
      <c r="P125" s="208">
        <v>4.1166745224338996E-2</v>
      </c>
      <c r="Q125" s="209">
        <v>0.52144543950829403</v>
      </c>
      <c r="R125" s="176" t="s">
        <v>325</v>
      </c>
      <c r="S125" s="244" t="str">
        <f t="shared" si="2"/>
        <v>Non-tribal</v>
      </c>
      <c r="T125" s="244" t="str">
        <f t="shared" si="3"/>
        <v>Total_Non-tribal_Heaters</v>
      </c>
      <c r="U125" s="395"/>
      <c r="V125" s="236"/>
      <c r="W125" s="236"/>
    </row>
    <row r="126" spans="1:23" s="240" customFormat="1">
      <c r="A126" s="237" t="s">
        <v>307</v>
      </c>
      <c r="B126" s="237" t="str">
        <f>VLOOKUP(D126,fips_xref!$A$5:$B$16,2,FALSE)</f>
        <v>McKinley</v>
      </c>
      <c r="C126" s="237" t="s">
        <v>17226</v>
      </c>
      <c r="D126" s="237" t="s">
        <v>38</v>
      </c>
      <c r="E126" s="237" t="s">
        <v>121</v>
      </c>
      <c r="F126" s="236" t="s">
        <v>17663</v>
      </c>
      <c r="G126" s="236" t="s">
        <v>111</v>
      </c>
      <c r="H126" s="144">
        <v>0</v>
      </c>
      <c r="I126" s="145">
        <v>12.693738624921396</v>
      </c>
      <c r="J126" s="145">
        <v>0</v>
      </c>
      <c r="K126" s="145">
        <v>0</v>
      </c>
      <c r="L126" s="245">
        <v>0</v>
      </c>
      <c r="M126" s="144">
        <v>0</v>
      </c>
      <c r="N126" s="145">
        <v>12.693738624921396</v>
      </c>
      <c r="O126" s="145">
        <v>0</v>
      </c>
      <c r="P126" s="145">
        <v>0</v>
      </c>
      <c r="Q126" s="245">
        <v>0</v>
      </c>
      <c r="R126" s="176">
        <v>0</v>
      </c>
      <c r="S126" s="244" t="str">
        <f t="shared" si="2"/>
        <v>Total</v>
      </c>
      <c r="T126" s="244" t="str">
        <f t="shared" si="3"/>
        <v>Total_Pneumatic Devices CONV</v>
      </c>
      <c r="U126" s="395"/>
      <c r="V126" s="236"/>
      <c r="W126" s="236"/>
    </row>
    <row r="127" spans="1:23" s="240" customFormat="1">
      <c r="A127" s="237" t="s">
        <v>307</v>
      </c>
      <c r="B127" s="237" t="str">
        <f>VLOOKUP(D127,fips_xref!$A$5:$B$16,2,FALSE)</f>
        <v>Rio Arriba</v>
      </c>
      <c r="C127" s="237" t="s">
        <v>17226</v>
      </c>
      <c r="D127" s="237" t="s">
        <v>40</v>
      </c>
      <c r="E127" s="237" t="s">
        <v>121</v>
      </c>
      <c r="F127" s="236" t="s">
        <v>17663</v>
      </c>
      <c r="G127" s="236" t="s">
        <v>111</v>
      </c>
      <c r="H127" s="144">
        <v>0</v>
      </c>
      <c r="I127" s="145">
        <v>720.67985230662771</v>
      </c>
      <c r="J127" s="145">
        <v>0</v>
      </c>
      <c r="K127" s="145">
        <v>0</v>
      </c>
      <c r="L127" s="245">
        <v>0</v>
      </c>
      <c r="M127" s="144">
        <v>0</v>
      </c>
      <c r="N127" s="145">
        <v>720.67985230662771</v>
      </c>
      <c r="O127" s="145">
        <v>0</v>
      </c>
      <c r="P127" s="145">
        <v>0</v>
      </c>
      <c r="Q127" s="245">
        <v>0</v>
      </c>
      <c r="R127" s="176">
        <v>0</v>
      </c>
      <c r="S127" s="244" t="str">
        <f t="shared" si="2"/>
        <v>Total</v>
      </c>
      <c r="T127" s="244" t="str">
        <f t="shared" si="3"/>
        <v>Total_Pneumatic Devices CONV</v>
      </c>
      <c r="U127" s="395"/>
      <c r="V127" s="236"/>
      <c r="W127" s="236"/>
    </row>
    <row r="128" spans="1:23" s="240" customFormat="1">
      <c r="A128" s="237" t="s">
        <v>307</v>
      </c>
      <c r="B128" s="237" t="str">
        <f>VLOOKUP(D128,fips_xref!$A$5:$B$16,2,FALSE)</f>
        <v>San Juan</v>
      </c>
      <c r="C128" s="237" t="s">
        <v>17226</v>
      </c>
      <c r="D128" s="237" t="s">
        <v>42</v>
      </c>
      <c r="E128" s="237" t="s">
        <v>121</v>
      </c>
      <c r="F128" s="236" t="s">
        <v>17663</v>
      </c>
      <c r="G128" s="236" t="s">
        <v>111</v>
      </c>
      <c r="H128" s="144">
        <v>0</v>
      </c>
      <c r="I128" s="145">
        <v>866.61012567132548</v>
      </c>
      <c r="J128" s="145">
        <v>0</v>
      </c>
      <c r="K128" s="145">
        <v>0</v>
      </c>
      <c r="L128" s="245">
        <v>0</v>
      </c>
      <c r="M128" s="144">
        <v>0</v>
      </c>
      <c r="N128" s="145">
        <v>866.61012567132548</v>
      </c>
      <c r="O128" s="145">
        <v>0</v>
      </c>
      <c r="P128" s="145">
        <v>0</v>
      </c>
      <c r="Q128" s="245">
        <v>0</v>
      </c>
      <c r="R128" s="176">
        <v>0</v>
      </c>
      <c r="S128" s="244" t="str">
        <f t="shared" si="2"/>
        <v>Total</v>
      </c>
      <c r="T128" s="244" t="str">
        <f t="shared" si="3"/>
        <v>Total_Pneumatic Devices CONV</v>
      </c>
      <c r="U128" s="395"/>
      <c r="V128" s="236"/>
      <c r="W128" s="236"/>
    </row>
    <row r="129" spans="1:23" s="240" customFormat="1">
      <c r="A129" s="237" t="s">
        <v>307</v>
      </c>
      <c r="B129" s="237" t="str">
        <f>VLOOKUP(D129,fips_xref!$A$5:$B$16,2,FALSE)</f>
        <v>Sandoval</v>
      </c>
      <c r="C129" s="237" t="s">
        <v>17226</v>
      </c>
      <c r="D129" s="237" t="s">
        <v>41</v>
      </c>
      <c r="E129" s="237" t="s">
        <v>121</v>
      </c>
      <c r="F129" s="236" t="s">
        <v>17663</v>
      </c>
      <c r="G129" s="236" t="s">
        <v>111</v>
      </c>
      <c r="H129" s="144">
        <v>0</v>
      </c>
      <c r="I129" s="145">
        <v>28.155284919938445</v>
      </c>
      <c r="J129" s="145">
        <v>0</v>
      </c>
      <c r="K129" s="145">
        <v>0</v>
      </c>
      <c r="L129" s="245">
        <v>0</v>
      </c>
      <c r="M129" s="144">
        <v>0</v>
      </c>
      <c r="N129" s="145">
        <v>28.155284919938445</v>
      </c>
      <c r="O129" s="145">
        <v>0</v>
      </c>
      <c r="P129" s="145">
        <v>0</v>
      </c>
      <c r="Q129" s="245">
        <v>0</v>
      </c>
      <c r="R129" s="176">
        <v>0</v>
      </c>
      <c r="S129" s="244" t="str">
        <f t="shared" si="2"/>
        <v>Total</v>
      </c>
      <c r="T129" s="244" t="str">
        <f t="shared" si="3"/>
        <v>Total_Pneumatic Devices CONV</v>
      </c>
      <c r="U129" s="395"/>
      <c r="V129" s="236"/>
      <c r="W129" s="236"/>
    </row>
    <row r="130" spans="1:23" s="167" customFormat="1">
      <c r="A130" s="238" t="s">
        <v>307</v>
      </c>
      <c r="B130" s="238" t="str">
        <f>VLOOKUP(D130,fips_xref!$A$5:$B$16,2,FALSE)</f>
        <v>McKinley_Tribal</v>
      </c>
      <c r="C130" s="238" t="s">
        <v>17226</v>
      </c>
      <c r="D130" s="238" t="s">
        <v>43</v>
      </c>
      <c r="E130" s="238" t="s">
        <v>121</v>
      </c>
      <c r="F130" s="31" t="s">
        <v>17663</v>
      </c>
      <c r="G130" s="31" t="s">
        <v>111</v>
      </c>
      <c r="H130" s="207">
        <v>0</v>
      </c>
      <c r="I130" s="205">
        <v>0</v>
      </c>
      <c r="J130" s="205">
        <v>0</v>
      </c>
      <c r="K130" s="205">
        <v>0</v>
      </c>
      <c r="L130" s="206">
        <v>0</v>
      </c>
      <c r="M130" s="207">
        <v>0</v>
      </c>
      <c r="N130" s="205">
        <v>0</v>
      </c>
      <c r="O130" s="205">
        <v>0</v>
      </c>
      <c r="P130" s="205">
        <v>0</v>
      </c>
      <c r="Q130" s="206">
        <v>0</v>
      </c>
      <c r="R130" s="176">
        <v>0</v>
      </c>
      <c r="S130" s="244" t="str">
        <f t="shared" si="2"/>
        <v>tribal</v>
      </c>
      <c r="T130" s="244" t="str">
        <f t="shared" si="3"/>
        <v>Total_tribal_Pneumatic Devices CONV</v>
      </c>
      <c r="U130" s="395"/>
      <c r="V130" s="236"/>
      <c r="W130" s="236"/>
    </row>
    <row r="131" spans="1:23" s="167" customFormat="1">
      <c r="A131" s="238" t="s">
        <v>307</v>
      </c>
      <c r="B131" s="238" t="str">
        <f>VLOOKUP(D131,fips_xref!$A$5:$B$16,2,FALSE)</f>
        <v>Rio Arriba_Tribal</v>
      </c>
      <c r="C131" s="238" t="s">
        <v>17226</v>
      </c>
      <c r="D131" s="238" t="s">
        <v>44</v>
      </c>
      <c r="E131" s="238" t="s">
        <v>121</v>
      </c>
      <c r="F131" s="31" t="s">
        <v>17663</v>
      </c>
      <c r="G131" s="31" t="s">
        <v>111</v>
      </c>
      <c r="H131" s="207">
        <v>0</v>
      </c>
      <c r="I131" s="205">
        <v>175.51718294158238</v>
      </c>
      <c r="J131" s="205">
        <v>0</v>
      </c>
      <c r="K131" s="205">
        <v>0</v>
      </c>
      <c r="L131" s="206">
        <v>0</v>
      </c>
      <c r="M131" s="207">
        <v>0</v>
      </c>
      <c r="N131" s="205">
        <v>175.51718294158238</v>
      </c>
      <c r="O131" s="205">
        <v>0</v>
      </c>
      <c r="P131" s="205">
        <v>0</v>
      </c>
      <c r="Q131" s="206">
        <v>0</v>
      </c>
      <c r="R131" s="176">
        <v>0</v>
      </c>
      <c r="S131" s="244" t="str">
        <f t="shared" si="2"/>
        <v>tribal</v>
      </c>
      <c r="T131" s="244" t="str">
        <f t="shared" si="3"/>
        <v>Total_tribal_Pneumatic Devices CONV</v>
      </c>
      <c r="U131" s="395"/>
      <c r="V131" s="236"/>
      <c r="W131" s="236"/>
    </row>
    <row r="132" spans="1:23" s="167" customFormat="1">
      <c r="A132" s="238" t="s">
        <v>307</v>
      </c>
      <c r="B132" s="238" t="str">
        <f>VLOOKUP(D132,fips_xref!$A$5:$B$16,2,FALSE)</f>
        <v>San Juan_Tribal</v>
      </c>
      <c r="C132" s="238" t="s">
        <v>17226</v>
      </c>
      <c r="D132" s="238" t="s">
        <v>46</v>
      </c>
      <c r="E132" s="238" t="s">
        <v>121</v>
      </c>
      <c r="F132" s="31" t="s">
        <v>17663</v>
      </c>
      <c r="G132" s="31" t="s">
        <v>111</v>
      </c>
      <c r="H132" s="207">
        <v>0</v>
      </c>
      <c r="I132" s="205">
        <v>30.159559439662882</v>
      </c>
      <c r="J132" s="205">
        <v>0</v>
      </c>
      <c r="K132" s="205">
        <v>0</v>
      </c>
      <c r="L132" s="206">
        <v>0</v>
      </c>
      <c r="M132" s="207">
        <v>0</v>
      </c>
      <c r="N132" s="205">
        <v>30.159559439662882</v>
      </c>
      <c r="O132" s="205">
        <v>0</v>
      </c>
      <c r="P132" s="205">
        <v>0</v>
      </c>
      <c r="Q132" s="206">
        <v>0</v>
      </c>
      <c r="R132" s="176">
        <v>0</v>
      </c>
      <c r="S132" s="244" t="str">
        <f t="shared" si="2"/>
        <v>tribal</v>
      </c>
      <c r="T132" s="244" t="str">
        <f t="shared" si="3"/>
        <v>Total_tribal_Pneumatic Devices CONV</v>
      </c>
      <c r="U132" s="395"/>
      <c r="V132" s="236"/>
      <c r="W132" s="236"/>
    </row>
    <row r="133" spans="1:23" s="167" customFormat="1">
      <c r="A133" s="238" t="s">
        <v>307</v>
      </c>
      <c r="B133" s="238" t="str">
        <f>VLOOKUP(D133,fips_xref!$A$5:$B$16,2,FALSE)</f>
        <v>Sandoval_Tribal</v>
      </c>
      <c r="C133" s="238" t="s">
        <v>17226</v>
      </c>
      <c r="D133" s="238" t="s">
        <v>45</v>
      </c>
      <c r="E133" s="238" t="s">
        <v>121</v>
      </c>
      <c r="F133" s="31" t="s">
        <v>17663</v>
      </c>
      <c r="G133" s="31" t="s">
        <v>111</v>
      </c>
      <c r="H133" s="207">
        <v>0</v>
      </c>
      <c r="I133" s="205">
        <v>14.220804925663828</v>
      </c>
      <c r="J133" s="205">
        <v>0</v>
      </c>
      <c r="K133" s="205">
        <v>0</v>
      </c>
      <c r="L133" s="206">
        <v>0</v>
      </c>
      <c r="M133" s="207">
        <v>0</v>
      </c>
      <c r="N133" s="205">
        <v>14.220804925663828</v>
      </c>
      <c r="O133" s="205">
        <v>0</v>
      </c>
      <c r="P133" s="205">
        <v>0</v>
      </c>
      <c r="Q133" s="206">
        <v>0</v>
      </c>
      <c r="R133" s="176">
        <v>0</v>
      </c>
      <c r="S133" s="244" t="str">
        <f t="shared" si="2"/>
        <v>tribal</v>
      </c>
      <c r="T133" s="244" t="str">
        <f t="shared" si="3"/>
        <v>Total_tribal_Pneumatic Devices CONV</v>
      </c>
      <c r="U133" s="395"/>
      <c r="V133" s="236"/>
      <c r="W133" s="236"/>
    </row>
    <row r="134" spans="1:23" s="180" customFormat="1">
      <c r="A134" s="239" t="s">
        <v>307</v>
      </c>
      <c r="B134" s="239" t="str">
        <f>VLOOKUP(D134,fips_xref!$A$5:$B$16,2,FALSE)</f>
        <v>McKinley_NonTribal</v>
      </c>
      <c r="C134" s="239" t="s">
        <v>17226</v>
      </c>
      <c r="D134" s="239" t="s">
        <v>47</v>
      </c>
      <c r="E134" s="239" t="s">
        <v>121</v>
      </c>
      <c r="F134" s="33" t="s">
        <v>17663</v>
      </c>
      <c r="G134" s="33" t="s">
        <v>111</v>
      </c>
      <c r="H134" s="210">
        <v>0</v>
      </c>
      <c r="I134" s="208">
        <v>12.693738624921396</v>
      </c>
      <c r="J134" s="208">
        <v>0</v>
      </c>
      <c r="K134" s="208">
        <v>0</v>
      </c>
      <c r="L134" s="209">
        <v>0</v>
      </c>
      <c r="M134" s="210">
        <v>0</v>
      </c>
      <c r="N134" s="208">
        <v>12.693738624921396</v>
      </c>
      <c r="O134" s="208">
        <v>0</v>
      </c>
      <c r="P134" s="208">
        <v>0</v>
      </c>
      <c r="Q134" s="209">
        <v>0</v>
      </c>
      <c r="R134" s="176">
        <v>0</v>
      </c>
      <c r="S134" s="244" t="str">
        <f t="shared" si="2"/>
        <v>Non-tribal</v>
      </c>
      <c r="T134" s="244" t="str">
        <f t="shared" si="3"/>
        <v>Total_Non-tribal_Pneumatic Devices CONV</v>
      </c>
      <c r="U134" s="395"/>
      <c r="V134" s="236"/>
      <c r="W134" s="236"/>
    </row>
    <row r="135" spans="1:23" s="180" customFormat="1">
      <c r="A135" s="239" t="s">
        <v>307</v>
      </c>
      <c r="B135" s="239" t="str">
        <f>VLOOKUP(D135,fips_xref!$A$5:$B$16,2,FALSE)</f>
        <v>Rio Arriba_NonTribal</v>
      </c>
      <c r="C135" s="239" t="s">
        <v>17226</v>
      </c>
      <c r="D135" s="239" t="s">
        <v>48</v>
      </c>
      <c r="E135" s="239" t="s">
        <v>121</v>
      </c>
      <c r="F135" s="33" t="s">
        <v>17663</v>
      </c>
      <c r="G135" s="33" t="s">
        <v>111</v>
      </c>
      <c r="H135" s="210">
        <v>0</v>
      </c>
      <c r="I135" s="208">
        <v>545.1626693650453</v>
      </c>
      <c r="J135" s="208">
        <v>0</v>
      </c>
      <c r="K135" s="208">
        <v>0</v>
      </c>
      <c r="L135" s="209">
        <v>0</v>
      </c>
      <c r="M135" s="210">
        <v>0</v>
      </c>
      <c r="N135" s="208">
        <v>545.1626693650453</v>
      </c>
      <c r="O135" s="208">
        <v>0</v>
      </c>
      <c r="P135" s="208">
        <v>0</v>
      </c>
      <c r="Q135" s="209">
        <v>0</v>
      </c>
      <c r="R135" s="176">
        <v>0</v>
      </c>
      <c r="S135" s="244" t="str">
        <f t="shared" ref="S135:S198" si="4">IF(LEN(D135)=5,"Total",IF(RIGHT(D135,2)="01","tribal","Non-tribal"))</f>
        <v>Non-tribal</v>
      </c>
      <c r="T135" s="244" t="str">
        <f t="shared" ref="T135:T198" si="5">IF(LEN(D135)=5,"Total",IF(RIGHT(D135,2)="01","Total_tribal","Total_Non-tribal"))&amp;"_"&amp;A135</f>
        <v>Total_Non-tribal_Pneumatic Devices CONV</v>
      </c>
      <c r="U135" s="395"/>
      <c r="V135" s="236"/>
      <c r="W135" s="236"/>
    </row>
    <row r="136" spans="1:23" s="180" customFormat="1">
      <c r="A136" s="239" t="s">
        <v>307</v>
      </c>
      <c r="B136" s="239" t="str">
        <f>VLOOKUP(D136,fips_xref!$A$5:$B$16,2,FALSE)</f>
        <v>San Juan_NonTribal</v>
      </c>
      <c r="C136" s="239" t="s">
        <v>17226</v>
      </c>
      <c r="D136" s="239" t="s">
        <v>50</v>
      </c>
      <c r="E136" s="239" t="s">
        <v>121</v>
      </c>
      <c r="F136" s="33" t="s">
        <v>17663</v>
      </c>
      <c r="G136" s="33" t="s">
        <v>111</v>
      </c>
      <c r="H136" s="210">
        <v>0</v>
      </c>
      <c r="I136" s="208">
        <v>836.45056623166261</v>
      </c>
      <c r="J136" s="208">
        <v>0</v>
      </c>
      <c r="K136" s="208">
        <v>0</v>
      </c>
      <c r="L136" s="209">
        <v>0</v>
      </c>
      <c r="M136" s="210">
        <v>0</v>
      </c>
      <c r="N136" s="208">
        <v>836.45056623166261</v>
      </c>
      <c r="O136" s="208">
        <v>0</v>
      </c>
      <c r="P136" s="208">
        <v>0</v>
      </c>
      <c r="Q136" s="209">
        <v>0</v>
      </c>
      <c r="R136" s="176">
        <v>0</v>
      </c>
      <c r="S136" s="244" t="str">
        <f t="shared" si="4"/>
        <v>Non-tribal</v>
      </c>
      <c r="T136" s="244" t="str">
        <f t="shared" si="5"/>
        <v>Total_Non-tribal_Pneumatic Devices CONV</v>
      </c>
      <c r="U136" s="395"/>
      <c r="V136" s="236"/>
      <c r="W136" s="236"/>
    </row>
    <row r="137" spans="1:23" s="180" customFormat="1">
      <c r="A137" s="239" t="s">
        <v>307</v>
      </c>
      <c r="B137" s="239" t="str">
        <f>VLOOKUP(D137,fips_xref!$A$5:$B$16,2,FALSE)</f>
        <v>Sandoval_NonTribal</v>
      </c>
      <c r="C137" s="239" t="s">
        <v>17226</v>
      </c>
      <c r="D137" s="239" t="s">
        <v>49</v>
      </c>
      <c r="E137" s="239" t="s">
        <v>121</v>
      </c>
      <c r="F137" s="33" t="s">
        <v>17663</v>
      </c>
      <c r="G137" s="33" t="s">
        <v>111</v>
      </c>
      <c r="H137" s="210">
        <v>0</v>
      </c>
      <c r="I137" s="208">
        <v>13.934479994274618</v>
      </c>
      <c r="J137" s="208">
        <v>0</v>
      </c>
      <c r="K137" s="208">
        <v>0</v>
      </c>
      <c r="L137" s="209">
        <v>0</v>
      </c>
      <c r="M137" s="210">
        <v>0</v>
      </c>
      <c r="N137" s="208">
        <v>13.934479994274618</v>
      </c>
      <c r="O137" s="208">
        <v>0</v>
      </c>
      <c r="P137" s="208">
        <v>0</v>
      </c>
      <c r="Q137" s="209">
        <v>0</v>
      </c>
      <c r="R137" s="176">
        <v>0</v>
      </c>
      <c r="S137" s="244" t="str">
        <f t="shared" si="4"/>
        <v>Non-tribal</v>
      </c>
      <c r="T137" s="244" t="str">
        <f t="shared" si="5"/>
        <v>Total_Non-tribal_Pneumatic Devices CONV</v>
      </c>
      <c r="U137" s="395"/>
      <c r="V137" s="236"/>
      <c r="W137" s="236"/>
    </row>
    <row r="138" spans="1:23" s="240" customFormat="1">
      <c r="A138" s="237" t="s">
        <v>308</v>
      </c>
      <c r="B138" s="237" t="str">
        <f>VLOOKUP(D138,fips_xref!$A$5:$B$16,2,FALSE)</f>
        <v>McKinley</v>
      </c>
      <c r="C138" s="237" t="s">
        <v>17226</v>
      </c>
      <c r="D138" s="237" t="s">
        <v>38</v>
      </c>
      <c r="E138" s="237" t="s">
        <v>121</v>
      </c>
      <c r="F138" s="236" t="s">
        <v>17664</v>
      </c>
      <c r="G138" s="236" t="s">
        <v>111</v>
      </c>
      <c r="H138" s="144">
        <v>0</v>
      </c>
      <c r="I138" s="145">
        <v>2.0751915279646555E-2</v>
      </c>
      <c r="J138" s="145">
        <v>0</v>
      </c>
      <c r="K138" s="145">
        <v>0</v>
      </c>
      <c r="L138" s="245">
        <v>0</v>
      </c>
      <c r="M138" s="144">
        <v>0</v>
      </c>
      <c r="N138" s="145">
        <v>2.0751915279646555E-2</v>
      </c>
      <c r="O138" s="145">
        <v>0</v>
      </c>
      <c r="P138" s="145">
        <v>0</v>
      </c>
      <c r="Q138" s="245">
        <v>0</v>
      </c>
      <c r="R138" s="176">
        <v>0</v>
      </c>
      <c r="S138" s="244" t="str">
        <f t="shared" si="4"/>
        <v>Total</v>
      </c>
      <c r="T138" s="244" t="str">
        <f t="shared" si="5"/>
        <v>Total_Pneumatic Devices CBM</v>
      </c>
      <c r="U138" s="395"/>
      <c r="V138" s="236"/>
      <c r="W138" s="236"/>
    </row>
    <row r="139" spans="1:23" s="240" customFormat="1">
      <c r="A139" s="237" t="s">
        <v>308</v>
      </c>
      <c r="B139" s="237" t="str">
        <f>VLOOKUP(D139,fips_xref!$A$5:$B$16,2,FALSE)</f>
        <v>Rio Arriba</v>
      </c>
      <c r="C139" s="237" t="s">
        <v>17226</v>
      </c>
      <c r="D139" s="237" t="s">
        <v>40</v>
      </c>
      <c r="E139" s="237" t="s">
        <v>121</v>
      </c>
      <c r="F139" s="236" t="s">
        <v>17664</v>
      </c>
      <c r="G139" s="236" t="s">
        <v>111</v>
      </c>
      <c r="H139" s="144">
        <v>0</v>
      </c>
      <c r="I139" s="145">
        <v>2.8922981921007382</v>
      </c>
      <c r="J139" s="145">
        <v>0</v>
      </c>
      <c r="K139" s="145">
        <v>0</v>
      </c>
      <c r="L139" s="245">
        <v>0</v>
      </c>
      <c r="M139" s="144">
        <v>0</v>
      </c>
      <c r="N139" s="145">
        <v>2.8922981921007382</v>
      </c>
      <c r="O139" s="145">
        <v>0</v>
      </c>
      <c r="P139" s="145">
        <v>0</v>
      </c>
      <c r="Q139" s="245">
        <v>0</v>
      </c>
      <c r="R139" s="176">
        <v>0</v>
      </c>
      <c r="S139" s="244" t="str">
        <f t="shared" si="4"/>
        <v>Total</v>
      </c>
      <c r="T139" s="244" t="str">
        <f t="shared" si="5"/>
        <v>Total_Pneumatic Devices CBM</v>
      </c>
      <c r="U139" s="395"/>
      <c r="V139" s="236"/>
      <c r="W139" s="236"/>
    </row>
    <row r="140" spans="1:23" s="240" customFormat="1">
      <c r="A140" s="237" t="s">
        <v>308</v>
      </c>
      <c r="B140" s="237" t="str">
        <f>VLOOKUP(D140,fips_xref!$A$5:$B$16,2,FALSE)</f>
        <v>San Juan</v>
      </c>
      <c r="C140" s="237" t="s">
        <v>17226</v>
      </c>
      <c r="D140" s="237" t="s">
        <v>42</v>
      </c>
      <c r="E140" s="237" t="s">
        <v>121</v>
      </c>
      <c r="F140" s="236" t="s">
        <v>17664</v>
      </c>
      <c r="G140" s="236" t="s">
        <v>111</v>
      </c>
      <c r="H140" s="144">
        <v>0</v>
      </c>
      <c r="I140" s="145">
        <v>9.9712952918701685</v>
      </c>
      <c r="J140" s="145">
        <v>0</v>
      </c>
      <c r="K140" s="145">
        <v>0</v>
      </c>
      <c r="L140" s="245">
        <v>0</v>
      </c>
      <c r="M140" s="144">
        <v>0</v>
      </c>
      <c r="N140" s="145">
        <v>9.9712952918701685</v>
      </c>
      <c r="O140" s="145">
        <v>0</v>
      </c>
      <c r="P140" s="145">
        <v>0</v>
      </c>
      <c r="Q140" s="245">
        <v>0</v>
      </c>
      <c r="R140" s="176">
        <v>0</v>
      </c>
      <c r="S140" s="244" t="str">
        <f t="shared" si="4"/>
        <v>Total</v>
      </c>
      <c r="T140" s="244" t="str">
        <f t="shared" si="5"/>
        <v>Total_Pneumatic Devices CBM</v>
      </c>
      <c r="U140" s="395"/>
      <c r="V140" s="236"/>
      <c r="W140" s="236"/>
    </row>
    <row r="141" spans="1:23" s="240" customFormat="1">
      <c r="A141" s="237" t="s">
        <v>308</v>
      </c>
      <c r="B141" s="237" t="str">
        <f>VLOOKUP(D141,fips_xref!$A$5:$B$16,2,FALSE)</f>
        <v>Sandoval</v>
      </c>
      <c r="C141" s="237" t="s">
        <v>17226</v>
      </c>
      <c r="D141" s="237" t="s">
        <v>41</v>
      </c>
      <c r="E141" s="237" t="s">
        <v>121</v>
      </c>
      <c r="F141" s="236" t="s">
        <v>17664</v>
      </c>
      <c r="G141" s="236" t="s">
        <v>111</v>
      </c>
      <c r="H141" s="144">
        <v>0</v>
      </c>
      <c r="I141" s="145">
        <v>7.7819682298674572E-2</v>
      </c>
      <c r="J141" s="145">
        <v>0</v>
      </c>
      <c r="K141" s="145">
        <v>0</v>
      </c>
      <c r="L141" s="245">
        <v>0</v>
      </c>
      <c r="M141" s="144">
        <v>0</v>
      </c>
      <c r="N141" s="145">
        <v>7.7819682298674572E-2</v>
      </c>
      <c r="O141" s="145">
        <v>0</v>
      </c>
      <c r="P141" s="145">
        <v>0</v>
      </c>
      <c r="Q141" s="245">
        <v>0</v>
      </c>
      <c r="R141" s="176">
        <v>0</v>
      </c>
      <c r="S141" s="244" t="str">
        <f t="shared" si="4"/>
        <v>Total</v>
      </c>
      <c r="T141" s="244" t="str">
        <f t="shared" si="5"/>
        <v>Total_Pneumatic Devices CBM</v>
      </c>
      <c r="U141" s="395"/>
      <c r="V141" s="236"/>
      <c r="W141" s="236"/>
    </row>
    <row r="142" spans="1:23" s="167" customFormat="1">
      <c r="A142" s="238" t="s">
        <v>308</v>
      </c>
      <c r="B142" s="238" t="str">
        <f>VLOOKUP(D142,fips_xref!$A$5:$B$16,2,FALSE)</f>
        <v>McKinley_Tribal</v>
      </c>
      <c r="C142" s="238" t="s">
        <v>17226</v>
      </c>
      <c r="D142" s="238" t="s">
        <v>43</v>
      </c>
      <c r="E142" s="238" t="s">
        <v>121</v>
      </c>
      <c r="F142" s="31" t="s">
        <v>17664</v>
      </c>
      <c r="G142" s="31" t="s">
        <v>111</v>
      </c>
      <c r="H142" s="207">
        <v>0</v>
      </c>
      <c r="I142" s="205">
        <v>0</v>
      </c>
      <c r="J142" s="205">
        <v>0</v>
      </c>
      <c r="K142" s="205">
        <v>0</v>
      </c>
      <c r="L142" s="206">
        <v>0</v>
      </c>
      <c r="M142" s="207">
        <v>0</v>
      </c>
      <c r="N142" s="205">
        <v>0</v>
      </c>
      <c r="O142" s="205">
        <v>0</v>
      </c>
      <c r="P142" s="205">
        <v>0</v>
      </c>
      <c r="Q142" s="206">
        <v>0</v>
      </c>
      <c r="R142" s="176">
        <v>0</v>
      </c>
      <c r="S142" s="244" t="str">
        <f t="shared" si="4"/>
        <v>tribal</v>
      </c>
      <c r="T142" s="244" t="str">
        <f t="shared" si="5"/>
        <v>Total_tribal_Pneumatic Devices CBM</v>
      </c>
      <c r="U142" s="395"/>
      <c r="V142" s="236"/>
      <c r="W142" s="236"/>
    </row>
    <row r="143" spans="1:23" s="167" customFormat="1">
      <c r="A143" s="238" t="s">
        <v>308</v>
      </c>
      <c r="B143" s="238" t="str">
        <f>VLOOKUP(D143,fips_xref!$A$5:$B$16,2,FALSE)</f>
        <v>Rio Arriba_Tribal</v>
      </c>
      <c r="C143" s="238" t="s">
        <v>17226</v>
      </c>
      <c r="D143" s="238" t="s">
        <v>44</v>
      </c>
      <c r="E143" s="238" t="s">
        <v>121</v>
      </c>
      <c r="F143" s="31" t="s">
        <v>17664</v>
      </c>
      <c r="G143" s="31" t="s">
        <v>111</v>
      </c>
      <c r="H143" s="207">
        <v>0</v>
      </c>
      <c r="I143" s="205">
        <v>2.8533883509514017E-2</v>
      </c>
      <c r="J143" s="205">
        <v>0</v>
      </c>
      <c r="K143" s="205">
        <v>0</v>
      </c>
      <c r="L143" s="206">
        <v>0</v>
      </c>
      <c r="M143" s="207">
        <v>0</v>
      </c>
      <c r="N143" s="205">
        <v>2.8533883509514017E-2</v>
      </c>
      <c r="O143" s="205">
        <v>0</v>
      </c>
      <c r="P143" s="205">
        <v>0</v>
      </c>
      <c r="Q143" s="206">
        <v>0</v>
      </c>
      <c r="R143" s="176">
        <v>0</v>
      </c>
      <c r="S143" s="244" t="str">
        <f t="shared" si="4"/>
        <v>tribal</v>
      </c>
      <c r="T143" s="244" t="str">
        <f t="shared" si="5"/>
        <v>Total_tribal_Pneumatic Devices CBM</v>
      </c>
      <c r="U143" s="395"/>
      <c r="V143" s="236"/>
      <c r="W143" s="236"/>
    </row>
    <row r="144" spans="1:23" s="167" customFormat="1">
      <c r="A144" s="238" t="s">
        <v>308</v>
      </c>
      <c r="B144" s="238" t="str">
        <f>VLOOKUP(D144,fips_xref!$A$5:$B$16,2,FALSE)</f>
        <v>San Juan_Tribal</v>
      </c>
      <c r="C144" s="238" t="s">
        <v>17226</v>
      </c>
      <c r="D144" s="238" t="s">
        <v>46</v>
      </c>
      <c r="E144" s="238" t="s">
        <v>121</v>
      </c>
      <c r="F144" s="31" t="s">
        <v>17664</v>
      </c>
      <c r="G144" s="31" t="s">
        <v>111</v>
      </c>
      <c r="H144" s="207">
        <v>0</v>
      </c>
      <c r="I144" s="205">
        <v>0.10894755521814443</v>
      </c>
      <c r="J144" s="205">
        <v>0</v>
      </c>
      <c r="K144" s="205">
        <v>0</v>
      </c>
      <c r="L144" s="206">
        <v>0</v>
      </c>
      <c r="M144" s="207">
        <v>0</v>
      </c>
      <c r="N144" s="205">
        <v>0.10894755521814443</v>
      </c>
      <c r="O144" s="205">
        <v>0</v>
      </c>
      <c r="P144" s="205">
        <v>0</v>
      </c>
      <c r="Q144" s="206">
        <v>0</v>
      </c>
      <c r="R144" s="176">
        <v>0</v>
      </c>
      <c r="S144" s="244" t="str">
        <f t="shared" si="4"/>
        <v>tribal</v>
      </c>
      <c r="T144" s="244" t="str">
        <f t="shared" si="5"/>
        <v>Total_tribal_Pneumatic Devices CBM</v>
      </c>
      <c r="U144" s="395"/>
      <c r="V144" s="236"/>
      <c r="W144" s="236"/>
    </row>
    <row r="145" spans="1:23" s="167" customFormat="1">
      <c r="A145" s="238" t="s">
        <v>308</v>
      </c>
      <c r="B145" s="238" t="str">
        <f>VLOOKUP(D145,fips_xref!$A$5:$B$16,2,FALSE)</f>
        <v>Sandoval_Tribal</v>
      </c>
      <c r="C145" s="238" t="s">
        <v>17226</v>
      </c>
      <c r="D145" s="238" t="s">
        <v>45</v>
      </c>
      <c r="E145" s="238" t="s">
        <v>121</v>
      </c>
      <c r="F145" s="31" t="s">
        <v>17664</v>
      </c>
      <c r="G145" s="31" t="s">
        <v>111</v>
      </c>
      <c r="H145" s="207">
        <v>0</v>
      </c>
      <c r="I145" s="205">
        <v>0</v>
      </c>
      <c r="J145" s="205">
        <v>0</v>
      </c>
      <c r="K145" s="205">
        <v>0</v>
      </c>
      <c r="L145" s="206">
        <v>0</v>
      </c>
      <c r="M145" s="207">
        <v>0</v>
      </c>
      <c r="N145" s="205">
        <v>0</v>
      </c>
      <c r="O145" s="205">
        <v>0</v>
      </c>
      <c r="P145" s="205">
        <v>0</v>
      </c>
      <c r="Q145" s="206">
        <v>0</v>
      </c>
      <c r="R145" s="176">
        <v>0</v>
      </c>
      <c r="S145" s="244" t="str">
        <f t="shared" si="4"/>
        <v>tribal</v>
      </c>
      <c r="T145" s="244" t="str">
        <f t="shared" si="5"/>
        <v>Total_tribal_Pneumatic Devices CBM</v>
      </c>
      <c r="U145" s="395"/>
      <c r="V145" s="236"/>
      <c r="W145" s="236"/>
    </row>
    <row r="146" spans="1:23" s="180" customFormat="1">
      <c r="A146" s="239" t="s">
        <v>308</v>
      </c>
      <c r="B146" s="239" t="str">
        <f>VLOOKUP(D146,fips_xref!$A$5:$B$16,2,FALSE)</f>
        <v>McKinley_NonTribal</v>
      </c>
      <c r="C146" s="239" t="s">
        <v>17226</v>
      </c>
      <c r="D146" s="239" t="s">
        <v>47</v>
      </c>
      <c r="E146" s="239" t="s">
        <v>121</v>
      </c>
      <c r="F146" s="33" t="s">
        <v>17664</v>
      </c>
      <c r="G146" s="33" t="s">
        <v>111</v>
      </c>
      <c r="H146" s="210">
        <v>0</v>
      </c>
      <c r="I146" s="208">
        <v>2.0751915279646555E-2</v>
      </c>
      <c r="J146" s="208">
        <v>0</v>
      </c>
      <c r="K146" s="208">
        <v>0</v>
      </c>
      <c r="L146" s="209">
        <v>0</v>
      </c>
      <c r="M146" s="210">
        <v>0</v>
      </c>
      <c r="N146" s="208">
        <v>2.0751915279646555E-2</v>
      </c>
      <c r="O146" s="208">
        <v>0</v>
      </c>
      <c r="P146" s="208">
        <v>0</v>
      </c>
      <c r="Q146" s="209">
        <v>0</v>
      </c>
      <c r="R146" s="176">
        <v>0</v>
      </c>
      <c r="S146" s="244" t="str">
        <f t="shared" si="4"/>
        <v>Non-tribal</v>
      </c>
      <c r="T146" s="244" t="str">
        <f t="shared" si="5"/>
        <v>Total_Non-tribal_Pneumatic Devices CBM</v>
      </c>
      <c r="U146" s="395"/>
      <c r="V146" s="236"/>
      <c r="W146" s="236"/>
    </row>
    <row r="147" spans="1:23" s="180" customFormat="1">
      <c r="A147" s="239" t="s">
        <v>308</v>
      </c>
      <c r="B147" s="239" t="str">
        <f>VLOOKUP(D147,fips_xref!$A$5:$B$16,2,FALSE)</f>
        <v>Rio Arriba_NonTribal</v>
      </c>
      <c r="C147" s="239" t="s">
        <v>17226</v>
      </c>
      <c r="D147" s="239" t="s">
        <v>48</v>
      </c>
      <c r="E147" s="239" t="s">
        <v>121</v>
      </c>
      <c r="F147" s="33" t="s">
        <v>17664</v>
      </c>
      <c r="G147" s="33" t="s">
        <v>111</v>
      </c>
      <c r="H147" s="210">
        <v>0</v>
      </c>
      <c r="I147" s="208">
        <v>2.8637643085912243</v>
      </c>
      <c r="J147" s="208">
        <v>0</v>
      </c>
      <c r="K147" s="208">
        <v>0</v>
      </c>
      <c r="L147" s="209">
        <v>0</v>
      </c>
      <c r="M147" s="210">
        <v>0</v>
      </c>
      <c r="N147" s="208">
        <v>2.8637643085912243</v>
      </c>
      <c r="O147" s="208">
        <v>0</v>
      </c>
      <c r="P147" s="208">
        <v>0</v>
      </c>
      <c r="Q147" s="209">
        <v>0</v>
      </c>
      <c r="R147" s="176">
        <v>0</v>
      </c>
      <c r="S147" s="244" t="str">
        <f t="shared" si="4"/>
        <v>Non-tribal</v>
      </c>
      <c r="T147" s="244" t="str">
        <f t="shared" si="5"/>
        <v>Total_Non-tribal_Pneumatic Devices CBM</v>
      </c>
      <c r="U147" s="395"/>
      <c r="V147" s="236"/>
      <c r="W147" s="236"/>
    </row>
    <row r="148" spans="1:23" s="180" customFormat="1">
      <c r="A148" s="239" t="s">
        <v>308</v>
      </c>
      <c r="B148" s="239" t="str">
        <f>VLOOKUP(D148,fips_xref!$A$5:$B$16,2,FALSE)</f>
        <v>San Juan_NonTribal</v>
      </c>
      <c r="C148" s="239" t="s">
        <v>17226</v>
      </c>
      <c r="D148" s="239" t="s">
        <v>50</v>
      </c>
      <c r="E148" s="239" t="s">
        <v>121</v>
      </c>
      <c r="F148" s="33" t="s">
        <v>17664</v>
      </c>
      <c r="G148" s="33" t="s">
        <v>111</v>
      </c>
      <c r="H148" s="210">
        <v>0</v>
      </c>
      <c r="I148" s="208">
        <v>9.8623477366520245</v>
      </c>
      <c r="J148" s="208">
        <v>0</v>
      </c>
      <c r="K148" s="208">
        <v>0</v>
      </c>
      <c r="L148" s="209">
        <v>0</v>
      </c>
      <c r="M148" s="210">
        <v>0</v>
      </c>
      <c r="N148" s="208">
        <v>9.8623477366520245</v>
      </c>
      <c r="O148" s="208">
        <v>0</v>
      </c>
      <c r="P148" s="208">
        <v>0</v>
      </c>
      <c r="Q148" s="209">
        <v>0</v>
      </c>
      <c r="R148" s="176">
        <v>0</v>
      </c>
      <c r="S148" s="244" t="str">
        <f t="shared" si="4"/>
        <v>Non-tribal</v>
      </c>
      <c r="T148" s="244" t="str">
        <f t="shared" si="5"/>
        <v>Total_Non-tribal_Pneumatic Devices CBM</v>
      </c>
      <c r="U148" s="395"/>
      <c r="V148" s="236"/>
      <c r="W148" s="236"/>
    </row>
    <row r="149" spans="1:23" s="180" customFormat="1">
      <c r="A149" s="239" t="s">
        <v>308</v>
      </c>
      <c r="B149" s="239" t="str">
        <f>VLOOKUP(D149,fips_xref!$A$5:$B$16,2,FALSE)</f>
        <v>Sandoval_NonTribal</v>
      </c>
      <c r="C149" s="239" t="s">
        <v>17226</v>
      </c>
      <c r="D149" s="239" t="s">
        <v>49</v>
      </c>
      <c r="E149" s="239" t="s">
        <v>121</v>
      </c>
      <c r="F149" s="33" t="s">
        <v>17664</v>
      </c>
      <c r="G149" s="33" t="s">
        <v>111</v>
      </c>
      <c r="H149" s="210">
        <v>0</v>
      </c>
      <c r="I149" s="208">
        <v>7.7819682298674572E-2</v>
      </c>
      <c r="J149" s="208">
        <v>0</v>
      </c>
      <c r="K149" s="208">
        <v>0</v>
      </c>
      <c r="L149" s="209">
        <v>0</v>
      </c>
      <c r="M149" s="210">
        <v>0</v>
      </c>
      <c r="N149" s="208">
        <v>7.7819682298674572E-2</v>
      </c>
      <c r="O149" s="208">
        <v>0</v>
      </c>
      <c r="P149" s="208">
        <v>0</v>
      </c>
      <c r="Q149" s="209">
        <v>0</v>
      </c>
      <c r="R149" s="176">
        <v>0</v>
      </c>
      <c r="S149" s="244" t="str">
        <f t="shared" si="4"/>
        <v>Non-tribal</v>
      </c>
      <c r="T149" s="244" t="str">
        <f t="shared" si="5"/>
        <v>Total_Non-tribal_Pneumatic Devices CBM</v>
      </c>
      <c r="U149" s="395"/>
      <c r="V149" s="236"/>
      <c r="W149" s="236"/>
    </row>
    <row r="150" spans="1:23" s="240" customFormat="1">
      <c r="A150" s="237" t="s">
        <v>309</v>
      </c>
      <c r="B150" s="237" t="str">
        <f>VLOOKUP(D150,fips_xref!$A$5:$B$16,2,FALSE)</f>
        <v>McKinley</v>
      </c>
      <c r="C150" s="237" t="s">
        <v>17226</v>
      </c>
      <c r="D150" s="237" t="s">
        <v>38</v>
      </c>
      <c r="E150" s="237" t="s">
        <v>122</v>
      </c>
      <c r="F150" s="236" t="s">
        <v>17665</v>
      </c>
      <c r="G150" s="236" t="s">
        <v>110</v>
      </c>
      <c r="H150" s="144">
        <v>0</v>
      </c>
      <c r="I150" s="145">
        <v>1.1439394142174855</v>
      </c>
      <c r="J150" s="145">
        <v>0</v>
      </c>
      <c r="K150" s="145">
        <v>0</v>
      </c>
      <c r="L150" s="245">
        <v>0</v>
      </c>
      <c r="M150" s="144">
        <v>0</v>
      </c>
      <c r="N150" s="145">
        <v>1.1439394142174855</v>
      </c>
      <c r="O150" s="145">
        <v>0</v>
      </c>
      <c r="P150" s="145">
        <v>0</v>
      </c>
      <c r="Q150" s="245">
        <v>0</v>
      </c>
      <c r="R150" s="176">
        <v>0</v>
      </c>
      <c r="S150" s="244" t="str">
        <f t="shared" si="4"/>
        <v>Total</v>
      </c>
      <c r="T150" s="244" t="str">
        <f t="shared" si="5"/>
        <v>Total_Pneumatic Pumps CONV</v>
      </c>
      <c r="U150" s="395"/>
      <c r="V150" s="236"/>
      <c r="W150" s="236"/>
    </row>
    <row r="151" spans="1:23" s="240" customFormat="1">
      <c r="A151" s="237" t="s">
        <v>309</v>
      </c>
      <c r="B151" s="237" t="str">
        <f>VLOOKUP(D151,fips_xref!$A$5:$B$16,2,FALSE)</f>
        <v>Rio Arriba</v>
      </c>
      <c r="C151" s="237" t="s">
        <v>17226</v>
      </c>
      <c r="D151" s="237" t="s">
        <v>40</v>
      </c>
      <c r="E151" s="237" t="s">
        <v>122</v>
      </c>
      <c r="F151" s="236" t="s">
        <v>17665</v>
      </c>
      <c r="G151" s="236" t="s">
        <v>110</v>
      </c>
      <c r="H151" s="144">
        <v>0</v>
      </c>
      <c r="I151" s="145">
        <v>64.946515163580713</v>
      </c>
      <c r="J151" s="145">
        <v>0</v>
      </c>
      <c r="K151" s="145">
        <v>0</v>
      </c>
      <c r="L151" s="245">
        <v>0</v>
      </c>
      <c r="M151" s="144">
        <v>0</v>
      </c>
      <c r="N151" s="145">
        <v>64.946515163580713</v>
      </c>
      <c r="O151" s="145">
        <v>0</v>
      </c>
      <c r="P151" s="145">
        <v>0</v>
      </c>
      <c r="Q151" s="245">
        <v>0</v>
      </c>
      <c r="R151" s="176">
        <v>0</v>
      </c>
      <c r="S151" s="244" t="str">
        <f t="shared" si="4"/>
        <v>Total</v>
      </c>
      <c r="T151" s="244" t="str">
        <f t="shared" si="5"/>
        <v>Total_Pneumatic Pumps CONV</v>
      </c>
      <c r="U151" s="395"/>
      <c r="V151" s="236"/>
      <c r="W151" s="236"/>
    </row>
    <row r="152" spans="1:23" s="240" customFormat="1">
      <c r="A152" s="237" t="s">
        <v>309</v>
      </c>
      <c r="B152" s="237" t="str">
        <f>VLOOKUP(D152,fips_xref!$A$5:$B$16,2,FALSE)</f>
        <v>San Juan</v>
      </c>
      <c r="C152" s="237" t="s">
        <v>17226</v>
      </c>
      <c r="D152" s="237" t="s">
        <v>42</v>
      </c>
      <c r="E152" s="237" t="s">
        <v>122</v>
      </c>
      <c r="F152" s="236" t="s">
        <v>17665</v>
      </c>
      <c r="G152" s="236" t="s">
        <v>110</v>
      </c>
      <c r="H152" s="144">
        <v>0</v>
      </c>
      <c r="I152" s="145">
        <v>78.097517902968193</v>
      </c>
      <c r="J152" s="145">
        <v>0</v>
      </c>
      <c r="K152" s="145">
        <v>0</v>
      </c>
      <c r="L152" s="245">
        <v>0</v>
      </c>
      <c r="M152" s="144">
        <v>0</v>
      </c>
      <c r="N152" s="145">
        <v>78.097517902968193</v>
      </c>
      <c r="O152" s="145">
        <v>0</v>
      </c>
      <c r="P152" s="145">
        <v>0</v>
      </c>
      <c r="Q152" s="245">
        <v>0</v>
      </c>
      <c r="R152" s="176">
        <v>0</v>
      </c>
      <c r="S152" s="244" t="str">
        <f t="shared" si="4"/>
        <v>Total</v>
      </c>
      <c r="T152" s="244" t="str">
        <f t="shared" si="5"/>
        <v>Total_Pneumatic Pumps CONV</v>
      </c>
      <c r="U152" s="395"/>
      <c r="V152" s="236"/>
      <c r="W152" s="236"/>
    </row>
    <row r="153" spans="1:23" s="240" customFormat="1">
      <c r="A153" s="237" t="s">
        <v>309</v>
      </c>
      <c r="B153" s="237" t="str">
        <f>VLOOKUP(D153,fips_xref!$A$5:$B$16,2,FALSE)</f>
        <v>Sandoval</v>
      </c>
      <c r="C153" s="237" t="s">
        <v>17226</v>
      </c>
      <c r="D153" s="237" t="s">
        <v>41</v>
      </c>
      <c r="E153" s="237" t="s">
        <v>122</v>
      </c>
      <c r="F153" s="236" t="s">
        <v>17665</v>
      </c>
      <c r="G153" s="236" t="s">
        <v>110</v>
      </c>
      <c r="H153" s="144">
        <v>0</v>
      </c>
      <c r="I153" s="145">
        <v>2.5373092270237469</v>
      </c>
      <c r="J153" s="145">
        <v>0</v>
      </c>
      <c r="K153" s="145">
        <v>0</v>
      </c>
      <c r="L153" s="245">
        <v>0</v>
      </c>
      <c r="M153" s="144">
        <v>0</v>
      </c>
      <c r="N153" s="145">
        <v>2.5373092270237469</v>
      </c>
      <c r="O153" s="145">
        <v>0</v>
      </c>
      <c r="P153" s="145">
        <v>0</v>
      </c>
      <c r="Q153" s="245">
        <v>0</v>
      </c>
      <c r="R153" s="176">
        <v>0</v>
      </c>
      <c r="S153" s="244" t="str">
        <f t="shared" si="4"/>
        <v>Total</v>
      </c>
      <c r="T153" s="244" t="str">
        <f t="shared" si="5"/>
        <v>Total_Pneumatic Pumps CONV</v>
      </c>
      <c r="U153" s="395"/>
      <c r="V153" s="236"/>
      <c r="W153" s="236"/>
    </row>
    <row r="154" spans="1:23" s="167" customFormat="1">
      <c r="A154" s="238" t="s">
        <v>309</v>
      </c>
      <c r="B154" s="238" t="str">
        <f>VLOOKUP(D154,fips_xref!$A$5:$B$16,2,FALSE)</f>
        <v>McKinley_Tribal</v>
      </c>
      <c r="C154" s="238" t="s">
        <v>17226</v>
      </c>
      <c r="D154" s="238" t="s">
        <v>43</v>
      </c>
      <c r="E154" s="238" t="s">
        <v>122</v>
      </c>
      <c r="F154" s="31" t="s">
        <v>17665</v>
      </c>
      <c r="G154" s="31" t="s">
        <v>110</v>
      </c>
      <c r="H154" s="207">
        <v>0</v>
      </c>
      <c r="I154" s="205">
        <v>0</v>
      </c>
      <c r="J154" s="205">
        <v>0</v>
      </c>
      <c r="K154" s="205">
        <v>0</v>
      </c>
      <c r="L154" s="206">
        <v>0</v>
      </c>
      <c r="M154" s="207">
        <v>0</v>
      </c>
      <c r="N154" s="205">
        <v>0</v>
      </c>
      <c r="O154" s="205">
        <v>0</v>
      </c>
      <c r="P154" s="205">
        <v>0</v>
      </c>
      <c r="Q154" s="206">
        <v>0</v>
      </c>
      <c r="R154" s="176">
        <v>0</v>
      </c>
      <c r="S154" s="244" t="str">
        <f t="shared" si="4"/>
        <v>tribal</v>
      </c>
      <c r="T154" s="244" t="str">
        <f t="shared" si="5"/>
        <v>Total_tribal_Pneumatic Pumps CONV</v>
      </c>
      <c r="U154" s="395"/>
      <c r="V154" s="236"/>
      <c r="W154" s="236"/>
    </row>
    <row r="155" spans="1:23" s="167" customFormat="1">
      <c r="A155" s="238" t="s">
        <v>309</v>
      </c>
      <c r="B155" s="238" t="str">
        <f>VLOOKUP(D155,fips_xref!$A$5:$B$16,2,FALSE)</f>
        <v>Rio Arriba_Tribal</v>
      </c>
      <c r="C155" s="238" t="s">
        <v>17226</v>
      </c>
      <c r="D155" s="238" t="s">
        <v>44</v>
      </c>
      <c r="E155" s="238" t="s">
        <v>122</v>
      </c>
      <c r="F155" s="31" t="s">
        <v>17665</v>
      </c>
      <c r="G155" s="31" t="s">
        <v>110</v>
      </c>
      <c r="H155" s="207">
        <v>0</v>
      </c>
      <c r="I155" s="205">
        <v>15.817327689819223</v>
      </c>
      <c r="J155" s="205">
        <v>0</v>
      </c>
      <c r="K155" s="205">
        <v>0</v>
      </c>
      <c r="L155" s="206">
        <v>0</v>
      </c>
      <c r="M155" s="207">
        <v>0</v>
      </c>
      <c r="N155" s="205">
        <v>15.817327689819223</v>
      </c>
      <c r="O155" s="205">
        <v>0</v>
      </c>
      <c r="P155" s="205">
        <v>0</v>
      </c>
      <c r="Q155" s="206">
        <v>0</v>
      </c>
      <c r="R155" s="176">
        <v>0</v>
      </c>
      <c r="S155" s="244" t="str">
        <f t="shared" si="4"/>
        <v>tribal</v>
      </c>
      <c r="T155" s="244" t="str">
        <f t="shared" si="5"/>
        <v>Total_tribal_Pneumatic Pumps CONV</v>
      </c>
      <c r="U155" s="395"/>
      <c r="V155" s="236"/>
      <c r="W155" s="236"/>
    </row>
    <row r="156" spans="1:23" s="167" customFormat="1">
      <c r="A156" s="238" t="s">
        <v>309</v>
      </c>
      <c r="B156" s="238" t="str">
        <f>VLOOKUP(D156,fips_xref!$A$5:$B$16,2,FALSE)</f>
        <v>San Juan_Tribal</v>
      </c>
      <c r="C156" s="238" t="s">
        <v>17226</v>
      </c>
      <c r="D156" s="238" t="s">
        <v>46</v>
      </c>
      <c r="E156" s="238" t="s">
        <v>122</v>
      </c>
      <c r="F156" s="31" t="s">
        <v>17665</v>
      </c>
      <c r="G156" s="31" t="s">
        <v>110</v>
      </c>
      <c r="H156" s="207">
        <v>0</v>
      </c>
      <c r="I156" s="205">
        <v>2.7179312397949293</v>
      </c>
      <c r="J156" s="205">
        <v>0</v>
      </c>
      <c r="K156" s="205">
        <v>0</v>
      </c>
      <c r="L156" s="206">
        <v>0</v>
      </c>
      <c r="M156" s="207">
        <v>0</v>
      </c>
      <c r="N156" s="205">
        <v>2.7179312397949293</v>
      </c>
      <c r="O156" s="205">
        <v>0</v>
      </c>
      <c r="P156" s="205">
        <v>0</v>
      </c>
      <c r="Q156" s="206">
        <v>0</v>
      </c>
      <c r="R156" s="176">
        <v>0</v>
      </c>
      <c r="S156" s="244" t="str">
        <f t="shared" si="4"/>
        <v>tribal</v>
      </c>
      <c r="T156" s="244" t="str">
        <f t="shared" si="5"/>
        <v>Total_tribal_Pneumatic Pumps CONV</v>
      </c>
      <c r="U156" s="395"/>
      <c r="V156" s="236"/>
      <c r="W156" s="236"/>
    </row>
    <row r="157" spans="1:23" s="167" customFormat="1">
      <c r="A157" s="238" t="s">
        <v>309</v>
      </c>
      <c r="B157" s="238" t="str">
        <f>VLOOKUP(D157,fips_xref!$A$5:$B$16,2,FALSE)</f>
        <v>Sandoval_Tribal</v>
      </c>
      <c r="C157" s="238" t="s">
        <v>17226</v>
      </c>
      <c r="D157" s="238" t="s">
        <v>45</v>
      </c>
      <c r="E157" s="238" t="s">
        <v>122</v>
      </c>
      <c r="F157" s="31" t="s">
        <v>17665</v>
      </c>
      <c r="G157" s="31" t="s">
        <v>110</v>
      </c>
      <c r="H157" s="207">
        <v>0</v>
      </c>
      <c r="I157" s="205">
        <v>1.2815561858526725</v>
      </c>
      <c r="J157" s="205">
        <v>0</v>
      </c>
      <c r="K157" s="205">
        <v>0</v>
      </c>
      <c r="L157" s="206">
        <v>0</v>
      </c>
      <c r="M157" s="207">
        <v>0</v>
      </c>
      <c r="N157" s="205">
        <v>1.2815561858526725</v>
      </c>
      <c r="O157" s="205">
        <v>0</v>
      </c>
      <c r="P157" s="205">
        <v>0</v>
      </c>
      <c r="Q157" s="206">
        <v>0</v>
      </c>
      <c r="R157" s="176">
        <v>0</v>
      </c>
      <c r="S157" s="244" t="str">
        <f t="shared" si="4"/>
        <v>tribal</v>
      </c>
      <c r="T157" s="244" t="str">
        <f t="shared" si="5"/>
        <v>Total_tribal_Pneumatic Pumps CONV</v>
      </c>
      <c r="U157" s="395"/>
      <c r="V157" s="236"/>
      <c r="W157" s="236"/>
    </row>
    <row r="158" spans="1:23" s="180" customFormat="1">
      <c r="A158" s="239" t="s">
        <v>309</v>
      </c>
      <c r="B158" s="239" t="str">
        <f>VLOOKUP(D158,fips_xref!$A$5:$B$16,2,FALSE)</f>
        <v>McKinley_NonTribal</v>
      </c>
      <c r="C158" s="239" t="s">
        <v>17226</v>
      </c>
      <c r="D158" s="239" t="s">
        <v>47</v>
      </c>
      <c r="E158" s="239" t="s">
        <v>122</v>
      </c>
      <c r="F158" s="33" t="s">
        <v>17665</v>
      </c>
      <c r="G158" s="33" t="s">
        <v>110</v>
      </c>
      <c r="H158" s="210">
        <v>0</v>
      </c>
      <c r="I158" s="208">
        <v>1.1439394142174855</v>
      </c>
      <c r="J158" s="208">
        <v>0</v>
      </c>
      <c r="K158" s="208">
        <v>0</v>
      </c>
      <c r="L158" s="209">
        <v>0</v>
      </c>
      <c r="M158" s="210">
        <v>0</v>
      </c>
      <c r="N158" s="208">
        <v>1.1439394142174855</v>
      </c>
      <c r="O158" s="208">
        <v>0</v>
      </c>
      <c r="P158" s="208">
        <v>0</v>
      </c>
      <c r="Q158" s="209">
        <v>0</v>
      </c>
      <c r="R158" s="176">
        <v>0</v>
      </c>
      <c r="S158" s="244" t="str">
        <f t="shared" si="4"/>
        <v>Non-tribal</v>
      </c>
      <c r="T158" s="244" t="str">
        <f t="shared" si="5"/>
        <v>Total_Non-tribal_Pneumatic Pumps CONV</v>
      </c>
      <c r="U158" s="395"/>
      <c r="V158" s="236"/>
      <c r="W158" s="236"/>
    </row>
    <row r="159" spans="1:23" s="180" customFormat="1">
      <c r="A159" s="239" t="s">
        <v>309</v>
      </c>
      <c r="B159" s="239" t="str">
        <f>VLOOKUP(D159,fips_xref!$A$5:$B$16,2,FALSE)</f>
        <v>Rio Arriba_NonTribal</v>
      </c>
      <c r="C159" s="239" t="s">
        <v>17226</v>
      </c>
      <c r="D159" s="239" t="s">
        <v>48</v>
      </c>
      <c r="E159" s="239" t="s">
        <v>122</v>
      </c>
      <c r="F159" s="33" t="s">
        <v>17665</v>
      </c>
      <c r="G159" s="33" t="s">
        <v>110</v>
      </c>
      <c r="H159" s="210">
        <v>0</v>
      </c>
      <c r="I159" s="208">
        <v>49.12918747376149</v>
      </c>
      <c r="J159" s="208">
        <v>0</v>
      </c>
      <c r="K159" s="208">
        <v>0</v>
      </c>
      <c r="L159" s="209">
        <v>0</v>
      </c>
      <c r="M159" s="210">
        <v>0</v>
      </c>
      <c r="N159" s="208">
        <v>49.12918747376149</v>
      </c>
      <c r="O159" s="208">
        <v>0</v>
      </c>
      <c r="P159" s="208">
        <v>0</v>
      </c>
      <c r="Q159" s="209">
        <v>0</v>
      </c>
      <c r="R159" s="176">
        <v>0</v>
      </c>
      <c r="S159" s="244" t="str">
        <f t="shared" si="4"/>
        <v>Non-tribal</v>
      </c>
      <c r="T159" s="244" t="str">
        <f t="shared" si="5"/>
        <v>Total_Non-tribal_Pneumatic Pumps CONV</v>
      </c>
      <c r="U159" s="395"/>
      <c r="V159" s="236"/>
      <c r="W159" s="236"/>
    </row>
    <row r="160" spans="1:23" s="180" customFormat="1">
      <c r="A160" s="239" t="s">
        <v>309</v>
      </c>
      <c r="B160" s="239" t="str">
        <f>VLOOKUP(D160,fips_xref!$A$5:$B$16,2,FALSE)</f>
        <v>San Juan_NonTribal</v>
      </c>
      <c r="C160" s="239" t="s">
        <v>17226</v>
      </c>
      <c r="D160" s="239" t="s">
        <v>50</v>
      </c>
      <c r="E160" s="239" t="s">
        <v>122</v>
      </c>
      <c r="F160" s="33" t="s">
        <v>17665</v>
      </c>
      <c r="G160" s="33" t="s">
        <v>110</v>
      </c>
      <c r="H160" s="210">
        <v>0</v>
      </c>
      <c r="I160" s="208">
        <v>75.379586663173257</v>
      </c>
      <c r="J160" s="208">
        <v>0</v>
      </c>
      <c r="K160" s="208">
        <v>0</v>
      </c>
      <c r="L160" s="209">
        <v>0</v>
      </c>
      <c r="M160" s="210">
        <v>0</v>
      </c>
      <c r="N160" s="208">
        <v>75.379586663173257</v>
      </c>
      <c r="O160" s="208">
        <v>0</v>
      </c>
      <c r="P160" s="208">
        <v>0</v>
      </c>
      <c r="Q160" s="209">
        <v>0</v>
      </c>
      <c r="R160" s="176">
        <v>0</v>
      </c>
      <c r="S160" s="244" t="str">
        <f t="shared" si="4"/>
        <v>Non-tribal</v>
      </c>
      <c r="T160" s="244" t="str">
        <f t="shared" si="5"/>
        <v>Total_Non-tribal_Pneumatic Pumps CONV</v>
      </c>
      <c r="U160" s="395"/>
      <c r="V160" s="236"/>
      <c r="W160" s="236"/>
    </row>
    <row r="161" spans="1:23" s="180" customFormat="1">
      <c r="A161" s="239" t="s">
        <v>309</v>
      </c>
      <c r="B161" s="239" t="str">
        <f>VLOOKUP(D161,fips_xref!$A$5:$B$16,2,FALSE)</f>
        <v>Sandoval_NonTribal</v>
      </c>
      <c r="C161" s="239" t="s">
        <v>17226</v>
      </c>
      <c r="D161" s="239" t="s">
        <v>49</v>
      </c>
      <c r="E161" s="239" t="s">
        <v>122</v>
      </c>
      <c r="F161" s="33" t="s">
        <v>17665</v>
      </c>
      <c r="G161" s="33" t="s">
        <v>110</v>
      </c>
      <c r="H161" s="210">
        <v>0</v>
      </c>
      <c r="I161" s="208">
        <v>1.2557530411710744</v>
      </c>
      <c r="J161" s="208">
        <v>0</v>
      </c>
      <c r="K161" s="208">
        <v>0</v>
      </c>
      <c r="L161" s="209">
        <v>0</v>
      </c>
      <c r="M161" s="210">
        <v>0</v>
      </c>
      <c r="N161" s="208">
        <v>1.2557530411710744</v>
      </c>
      <c r="O161" s="208">
        <v>0</v>
      </c>
      <c r="P161" s="208">
        <v>0</v>
      </c>
      <c r="Q161" s="209">
        <v>0</v>
      </c>
      <c r="R161" s="176">
        <v>0</v>
      </c>
      <c r="S161" s="244" t="str">
        <f t="shared" si="4"/>
        <v>Non-tribal</v>
      </c>
      <c r="T161" s="244" t="str">
        <f t="shared" si="5"/>
        <v>Total_Non-tribal_Pneumatic Pumps CONV</v>
      </c>
      <c r="U161" s="395"/>
      <c r="V161" s="236"/>
      <c r="W161" s="236"/>
    </row>
    <row r="162" spans="1:23" s="240" customFormat="1">
      <c r="A162" s="237" t="s">
        <v>310</v>
      </c>
      <c r="B162" s="237" t="str">
        <f>VLOOKUP(D162,fips_xref!$A$5:$B$16,2,FALSE)</f>
        <v>McKinley</v>
      </c>
      <c r="C162" s="237" t="s">
        <v>17226</v>
      </c>
      <c r="D162" s="237" t="s">
        <v>38</v>
      </c>
      <c r="E162" s="237" t="s">
        <v>117</v>
      </c>
      <c r="F162" s="236" t="s">
        <v>117</v>
      </c>
      <c r="G162" s="236" t="s">
        <v>261</v>
      </c>
      <c r="H162" s="144">
        <v>5.9847156256215257</v>
      </c>
      <c r="I162" s="145">
        <v>0.83511170250291811</v>
      </c>
      <c r="J162" s="145">
        <v>3.420583573087475</v>
      </c>
      <c r="K162" s="145">
        <v>0.62882801248705944</v>
      </c>
      <c r="L162" s="245">
        <v>0.62434656469848016</v>
      </c>
      <c r="M162" s="144">
        <v>4.9937651984056322</v>
      </c>
      <c r="N162" s="145">
        <v>0.65473492181684245</v>
      </c>
      <c r="O162" s="145">
        <v>2.6790637164841691</v>
      </c>
      <c r="P162" s="145">
        <v>5.6159402771794764E-2</v>
      </c>
      <c r="Q162" s="245">
        <v>0.46736784510494261</v>
      </c>
      <c r="R162" s="176" t="s">
        <v>368</v>
      </c>
      <c r="S162" s="244" t="str">
        <f t="shared" si="4"/>
        <v>Total</v>
      </c>
      <c r="T162" s="244" t="str">
        <f t="shared" si="5"/>
        <v>Total_Workover Rigs</v>
      </c>
      <c r="U162" s="427"/>
      <c r="V162" s="388"/>
      <c r="W162" s="388"/>
    </row>
    <row r="163" spans="1:23" s="240" customFormat="1">
      <c r="A163" s="237" t="s">
        <v>310</v>
      </c>
      <c r="B163" s="237" t="str">
        <f>VLOOKUP(D163,fips_xref!$A$5:$B$16,2,FALSE)</f>
        <v>Rio Arriba</v>
      </c>
      <c r="C163" s="237" t="s">
        <v>17226</v>
      </c>
      <c r="D163" s="237" t="s">
        <v>40</v>
      </c>
      <c r="E163" s="237" t="s">
        <v>117</v>
      </c>
      <c r="F163" s="236" t="s">
        <v>117</v>
      </c>
      <c r="G163" s="236" t="s">
        <v>261</v>
      </c>
      <c r="H163" s="144">
        <v>367.8265646215329</v>
      </c>
      <c r="I163" s="145">
        <v>51.326794424753814</v>
      </c>
      <c r="J163" s="145">
        <v>210.23246272607133</v>
      </c>
      <c r="K163" s="145">
        <v>38.648394015694016</v>
      </c>
      <c r="L163" s="245">
        <v>38.372959784943468</v>
      </c>
      <c r="M163" s="144">
        <v>306.92176744243409</v>
      </c>
      <c r="N163" s="145">
        <v>40.240658386274866</v>
      </c>
      <c r="O163" s="145">
        <v>164.65791607838165</v>
      </c>
      <c r="P163" s="145">
        <v>3.4516126554636406</v>
      </c>
      <c r="Q163" s="245">
        <v>28.724891813329307</v>
      </c>
      <c r="R163" s="176" t="s">
        <v>368</v>
      </c>
      <c r="S163" s="244" t="str">
        <f t="shared" si="4"/>
        <v>Total</v>
      </c>
      <c r="T163" s="244" t="str">
        <f t="shared" si="5"/>
        <v>Total_Workover Rigs</v>
      </c>
      <c r="U163" s="427"/>
      <c r="V163" s="388"/>
      <c r="W163" s="388"/>
    </row>
    <row r="164" spans="1:23" s="240" customFormat="1">
      <c r="A164" s="237" t="s">
        <v>310</v>
      </c>
      <c r="B164" s="237" t="str">
        <f>VLOOKUP(D164,fips_xref!$A$5:$B$16,2,FALSE)</f>
        <v>San Juan</v>
      </c>
      <c r="C164" s="237" t="s">
        <v>17226</v>
      </c>
      <c r="D164" s="237" t="s">
        <v>42</v>
      </c>
      <c r="E164" s="237" t="s">
        <v>117</v>
      </c>
      <c r="F164" s="236" t="s">
        <v>117</v>
      </c>
      <c r="G164" s="236" t="s">
        <v>261</v>
      </c>
      <c r="H164" s="144">
        <v>548.5564875569687</v>
      </c>
      <c r="I164" s="145">
        <v>76.545983284735541</v>
      </c>
      <c r="J164" s="145">
        <v>313.52923474171996</v>
      </c>
      <c r="K164" s="145">
        <v>57.638108038175559</v>
      </c>
      <c r="L164" s="245">
        <v>57.227340440873448</v>
      </c>
      <c r="M164" s="144">
        <v>457.72639307939278</v>
      </c>
      <c r="N164" s="145">
        <v>60.012724323126733</v>
      </c>
      <c r="O164" s="145">
        <v>245.56184022582548</v>
      </c>
      <c r="P164" s="145">
        <v>5.1475469604445054</v>
      </c>
      <c r="Q164" s="245">
        <v>42.838737802384941</v>
      </c>
      <c r="R164" s="176" t="s">
        <v>368</v>
      </c>
      <c r="S164" s="244" t="str">
        <f t="shared" si="4"/>
        <v>Total</v>
      </c>
      <c r="T164" s="244" t="str">
        <f t="shared" si="5"/>
        <v>Total_Workover Rigs</v>
      </c>
      <c r="U164" s="427"/>
      <c r="V164" s="388"/>
      <c r="W164" s="388"/>
    </row>
    <row r="165" spans="1:23" s="240" customFormat="1">
      <c r="A165" s="237" t="s">
        <v>310</v>
      </c>
      <c r="B165" s="237" t="str">
        <f>VLOOKUP(D165,fips_xref!$A$5:$B$16,2,FALSE)</f>
        <v>Sandoval</v>
      </c>
      <c r="C165" s="237" t="s">
        <v>17226</v>
      </c>
      <c r="D165" s="237" t="s">
        <v>41</v>
      </c>
      <c r="E165" s="237" t="s">
        <v>117</v>
      </c>
      <c r="F165" s="236" t="s">
        <v>117</v>
      </c>
      <c r="G165" s="236" t="s">
        <v>261</v>
      </c>
      <c r="H165" s="144">
        <v>13.79455729309926</v>
      </c>
      <c r="I165" s="145">
        <v>1.9249028603790665</v>
      </c>
      <c r="J165" s="145">
        <v>7.8843238386768029</v>
      </c>
      <c r="K165" s="145">
        <v>1.4494262699169806</v>
      </c>
      <c r="L165" s="245">
        <v>1.4390966916808938</v>
      </c>
      <c r="M165" s="144">
        <v>11.510451698452698</v>
      </c>
      <c r="N165" s="145">
        <v>1.5091407772374026</v>
      </c>
      <c r="O165" s="145">
        <v>6.1751468642365595</v>
      </c>
      <c r="P165" s="145">
        <v>0.12944543192080352</v>
      </c>
      <c r="Q165" s="245">
        <v>1.077266309639052</v>
      </c>
      <c r="R165" s="176" t="s">
        <v>368</v>
      </c>
      <c r="S165" s="244" t="str">
        <f t="shared" si="4"/>
        <v>Total</v>
      </c>
      <c r="T165" s="244" t="str">
        <f t="shared" si="5"/>
        <v>Total_Workover Rigs</v>
      </c>
      <c r="U165" s="427"/>
      <c r="V165" s="388"/>
      <c r="W165" s="388"/>
    </row>
    <row r="166" spans="1:23" s="167" customFormat="1">
      <c r="A166" s="238" t="s">
        <v>310</v>
      </c>
      <c r="B166" s="238" t="str">
        <f>VLOOKUP(D166,fips_xref!$A$5:$B$16,2,FALSE)</f>
        <v>McKinley_Tribal</v>
      </c>
      <c r="C166" s="238" t="s">
        <v>17226</v>
      </c>
      <c r="D166" s="238" t="s">
        <v>43</v>
      </c>
      <c r="E166" s="238" t="s">
        <v>117</v>
      </c>
      <c r="F166" s="31" t="s">
        <v>117</v>
      </c>
      <c r="G166" s="31" t="s">
        <v>261</v>
      </c>
      <c r="H166" s="207">
        <v>0</v>
      </c>
      <c r="I166" s="205">
        <v>0</v>
      </c>
      <c r="J166" s="205">
        <v>0</v>
      </c>
      <c r="K166" s="205">
        <v>0</v>
      </c>
      <c r="L166" s="206">
        <v>0</v>
      </c>
      <c r="M166" s="207">
        <v>0</v>
      </c>
      <c r="N166" s="205">
        <v>0</v>
      </c>
      <c r="O166" s="205">
        <v>0</v>
      </c>
      <c r="P166" s="205">
        <v>0</v>
      </c>
      <c r="Q166" s="206">
        <v>0</v>
      </c>
      <c r="R166" s="176" t="s">
        <v>368</v>
      </c>
      <c r="S166" s="244" t="str">
        <f t="shared" si="4"/>
        <v>tribal</v>
      </c>
      <c r="T166" s="244" t="str">
        <f t="shared" si="5"/>
        <v>Total_tribal_Workover Rigs</v>
      </c>
      <c r="U166" s="395"/>
      <c r="V166" s="236"/>
      <c r="W166" s="236"/>
    </row>
    <row r="167" spans="1:23" s="167" customFormat="1">
      <c r="A167" s="238" t="s">
        <v>310</v>
      </c>
      <c r="B167" s="238" t="str">
        <f>VLOOKUP(D167,fips_xref!$A$5:$B$16,2,FALSE)</f>
        <v>Rio Arriba_Tribal</v>
      </c>
      <c r="C167" s="238" t="s">
        <v>17226</v>
      </c>
      <c r="D167" s="238" t="s">
        <v>44</v>
      </c>
      <c r="E167" s="238" t="s">
        <v>117</v>
      </c>
      <c r="F167" s="31" t="s">
        <v>117</v>
      </c>
      <c r="G167" s="31" t="s">
        <v>261</v>
      </c>
      <c r="H167" s="207">
        <v>78.522864591488087</v>
      </c>
      <c r="I167" s="205">
        <v>10.957139359080839</v>
      </c>
      <c r="J167" s="205">
        <v>44.879997235544877</v>
      </c>
      <c r="K167" s="205">
        <v>8.2505803056812734</v>
      </c>
      <c r="L167" s="206">
        <v>8.1917811680297028</v>
      </c>
      <c r="M167" s="207">
        <v>65.521032745038426</v>
      </c>
      <c r="N167" s="205">
        <v>8.5904936550436766</v>
      </c>
      <c r="O167" s="205">
        <v>35.150835996423488</v>
      </c>
      <c r="P167" s="205">
        <v>0.73684322785688139</v>
      </c>
      <c r="Q167" s="206">
        <v>6.1321313010222953</v>
      </c>
      <c r="R167" s="176" t="s">
        <v>368</v>
      </c>
      <c r="S167" s="244" t="str">
        <f t="shared" si="4"/>
        <v>tribal</v>
      </c>
      <c r="T167" s="244" t="str">
        <f t="shared" si="5"/>
        <v>Total_tribal_Workover Rigs</v>
      </c>
      <c r="U167" s="427"/>
      <c r="V167" s="388"/>
      <c r="W167" s="388"/>
    </row>
    <row r="168" spans="1:23" s="167" customFormat="1">
      <c r="A168" s="238" t="s">
        <v>310</v>
      </c>
      <c r="B168" s="238" t="str">
        <f>VLOOKUP(D168,fips_xref!$A$5:$B$16,2,FALSE)</f>
        <v>San Juan_Tribal</v>
      </c>
      <c r="C168" s="238" t="s">
        <v>17226</v>
      </c>
      <c r="D168" s="238" t="s">
        <v>46</v>
      </c>
      <c r="E168" s="238" t="s">
        <v>117</v>
      </c>
      <c r="F168" s="31" t="s">
        <v>117</v>
      </c>
      <c r="G168" s="31" t="s">
        <v>261</v>
      </c>
      <c r="H168" s="207">
        <v>15.195235418244723</v>
      </c>
      <c r="I168" s="205">
        <v>2.1203545354329405</v>
      </c>
      <c r="J168" s="205">
        <v>8.6848859515270611</v>
      </c>
      <c r="K168" s="205">
        <v>1.5965987834777815</v>
      </c>
      <c r="L168" s="206">
        <v>1.5852203557592615</v>
      </c>
      <c r="M168" s="207">
        <v>12.679205255526355</v>
      </c>
      <c r="N168" s="205">
        <v>1.6623766100030464</v>
      </c>
      <c r="O168" s="205">
        <v>6.8021617766051934</v>
      </c>
      <c r="P168" s="205">
        <v>0.14258912193122353</v>
      </c>
      <c r="Q168" s="206">
        <v>1.1866502733870172</v>
      </c>
      <c r="R168" s="176" t="s">
        <v>368</v>
      </c>
      <c r="S168" s="244" t="str">
        <f t="shared" si="4"/>
        <v>tribal</v>
      </c>
      <c r="T168" s="244" t="str">
        <f t="shared" si="5"/>
        <v>Total_tribal_Workover Rigs</v>
      </c>
      <c r="U168" s="427"/>
      <c r="V168" s="388"/>
      <c r="W168" s="388"/>
    </row>
    <row r="169" spans="1:23" s="167" customFormat="1">
      <c r="A169" s="238" t="s">
        <v>310</v>
      </c>
      <c r="B169" s="238" t="str">
        <f>VLOOKUP(D169,fips_xref!$A$5:$B$16,2,FALSE)</f>
        <v>Sandoval_Tribal</v>
      </c>
      <c r="C169" s="238" t="s">
        <v>17226</v>
      </c>
      <c r="D169" s="238" t="s">
        <v>45</v>
      </c>
      <c r="E169" s="238" t="s">
        <v>117</v>
      </c>
      <c r="F169" s="31" t="s">
        <v>117</v>
      </c>
      <c r="G169" s="31" t="s">
        <v>261</v>
      </c>
      <c r="H169" s="207">
        <v>6.3242739589901218</v>
      </c>
      <c r="I169" s="205">
        <v>0.88249392675840277</v>
      </c>
      <c r="J169" s="205">
        <v>3.6146592368087496</v>
      </c>
      <c r="K169" s="205">
        <v>0.66450619759270801</v>
      </c>
      <c r="L169" s="206">
        <v>0.65977048326293286</v>
      </c>
      <c r="M169" s="207">
        <v>5.2770993940598521</v>
      </c>
      <c r="N169" s="205">
        <v>0.6918830024873015</v>
      </c>
      <c r="O169" s="205">
        <v>2.8310673316038382</v>
      </c>
      <c r="P169" s="205">
        <v>5.9345751865229911E-2</v>
      </c>
      <c r="Q169" s="206">
        <v>0.49388516964990381</v>
      </c>
      <c r="R169" s="176" t="s">
        <v>368</v>
      </c>
      <c r="S169" s="244" t="str">
        <f t="shared" si="4"/>
        <v>tribal</v>
      </c>
      <c r="T169" s="244" t="str">
        <f t="shared" si="5"/>
        <v>Total_tribal_Workover Rigs</v>
      </c>
      <c r="U169" s="427"/>
      <c r="V169" s="388"/>
      <c r="W169" s="388"/>
    </row>
    <row r="170" spans="1:23" s="180" customFormat="1">
      <c r="A170" s="239" t="s">
        <v>310</v>
      </c>
      <c r="B170" s="239" t="str">
        <f>VLOOKUP(D170,fips_xref!$A$5:$B$16,2,FALSE)</f>
        <v>McKinley_NonTribal</v>
      </c>
      <c r="C170" s="239" t="s">
        <v>17226</v>
      </c>
      <c r="D170" s="239" t="s">
        <v>47</v>
      </c>
      <c r="E170" s="239" t="s">
        <v>117</v>
      </c>
      <c r="F170" s="33" t="s">
        <v>117</v>
      </c>
      <c r="G170" s="33" t="s">
        <v>261</v>
      </c>
      <c r="H170" s="210">
        <v>5.9847156256215257</v>
      </c>
      <c r="I170" s="208">
        <v>0.83511170250291811</v>
      </c>
      <c r="J170" s="208">
        <v>3.420583573087475</v>
      </c>
      <c r="K170" s="208">
        <v>0.62882801248705944</v>
      </c>
      <c r="L170" s="209">
        <v>0.62434656469848016</v>
      </c>
      <c r="M170" s="210">
        <v>4.9937651984056322</v>
      </c>
      <c r="N170" s="208">
        <v>0.65473492181684245</v>
      </c>
      <c r="O170" s="208">
        <v>2.6790637164841691</v>
      </c>
      <c r="P170" s="208">
        <v>5.6159402771794764E-2</v>
      </c>
      <c r="Q170" s="209">
        <v>0.46736784510494261</v>
      </c>
      <c r="R170" s="176" t="s">
        <v>368</v>
      </c>
      <c r="S170" s="244" t="str">
        <f t="shared" si="4"/>
        <v>Non-tribal</v>
      </c>
      <c r="T170" s="244" t="str">
        <f t="shared" si="5"/>
        <v>Total_Non-tribal_Workover Rigs</v>
      </c>
      <c r="U170" s="427"/>
      <c r="V170" s="388"/>
      <c r="W170" s="388"/>
    </row>
    <row r="171" spans="1:23" s="180" customFormat="1">
      <c r="A171" s="239" t="s">
        <v>310</v>
      </c>
      <c r="B171" s="239" t="str">
        <f>VLOOKUP(D171,fips_xref!$A$5:$B$16,2,FALSE)</f>
        <v>Rio Arriba_NonTribal</v>
      </c>
      <c r="C171" s="239" t="s">
        <v>17226</v>
      </c>
      <c r="D171" s="239" t="s">
        <v>48</v>
      </c>
      <c r="E171" s="239" t="s">
        <v>117</v>
      </c>
      <c r="F171" s="33" t="s">
        <v>117</v>
      </c>
      <c r="G171" s="33" t="s">
        <v>261</v>
      </c>
      <c r="H171" s="210">
        <v>289.30370003004481</v>
      </c>
      <c r="I171" s="208">
        <v>40.369655065672973</v>
      </c>
      <c r="J171" s="208">
        <v>165.35246549052644</v>
      </c>
      <c r="K171" s="208">
        <v>30.397813710012741</v>
      </c>
      <c r="L171" s="209">
        <v>30.181178616913765</v>
      </c>
      <c r="M171" s="210">
        <v>241.40073469739568</v>
      </c>
      <c r="N171" s="208">
        <v>31.650164731231186</v>
      </c>
      <c r="O171" s="208">
        <v>129.50708008195812</v>
      </c>
      <c r="P171" s="208">
        <v>2.7147694276067593</v>
      </c>
      <c r="Q171" s="209">
        <v>22.592760512307013</v>
      </c>
      <c r="R171" s="176" t="s">
        <v>368</v>
      </c>
      <c r="S171" s="244" t="str">
        <f t="shared" si="4"/>
        <v>Non-tribal</v>
      </c>
      <c r="T171" s="244" t="str">
        <f t="shared" si="5"/>
        <v>Total_Non-tribal_Workover Rigs</v>
      </c>
      <c r="U171" s="427"/>
      <c r="V171" s="388"/>
      <c r="W171" s="388"/>
    </row>
    <row r="172" spans="1:23" s="180" customFormat="1">
      <c r="A172" s="239" t="s">
        <v>310</v>
      </c>
      <c r="B172" s="239" t="str">
        <f>VLOOKUP(D172,fips_xref!$A$5:$B$16,2,FALSE)</f>
        <v>San Juan_NonTribal</v>
      </c>
      <c r="C172" s="239" t="s">
        <v>17226</v>
      </c>
      <c r="D172" s="239" t="s">
        <v>50</v>
      </c>
      <c r="E172" s="239" t="s">
        <v>117</v>
      </c>
      <c r="F172" s="33" t="s">
        <v>117</v>
      </c>
      <c r="G172" s="33" t="s">
        <v>261</v>
      </c>
      <c r="H172" s="210">
        <v>533.36125213872401</v>
      </c>
      <c r="I172" s="208">
        <v>74.425628749302604</v>
      </c>
      <c r="J172" s="208">
        <v>304.8443487901929</v>
      </c>
      <c r="K172" s="208">
        <v>56.041509254697779</v>
      </c>
      <c r="L172" s="209">
        <v>55.642120085114186</v>
      </c>
      <c r="M172" s="210">
        <v>445.04718782386647</v>
      </c>
      <c r="N172" s="208">
        <v>58.350347713123689</v>
      </c>
      <c r="O172" s="208">
        <v>238.7596784492203</v>
      </c>
      <c r="P172" s="208">
        <v>5.004957838513282</v>
      </c>
      <c r="Q172" s="209">
        <v>41.652087528997924</v>
      </c>
      <c r="R172" s="176" t="s">
        <v>368</v>
      </c>
      <c r="S172" s="244" t="str">
        <f t="shared" si="4"/>
        <v>Non-tribal</v>
      </c>
      <c r="T172" s="244" t="str">
        <f t="shared" si="5"/>
        <v>Total_Non-tribal_Workover Rigs</v>
      </c>
      <c r="U172" s="427"/>
      <c r="V172" s="388"/>
      <c r="W172" s="388"/>
    </row>
    <row r="173" spans="1:23" s="180" customFormat="1">
      <c r="A173" s="239" t="s">
        <v>310</v>
      </c>
      <c r="B173" s="239" t="str">
        <f>VLOOKUP(D173,fips_xref!$A$5:$B$16,2,FALSE)</f>
        <v>Sandoval_NonTribal</v>
      </c>
      <c r="C173" s="239" t="s">
        <v>17226</v>
      </c>
      <c r="D173" s="239" t="s">
        <v>49</v>
      </c>
      <c r="E173" s="239" t="s">
        <v>117</v>
      </c>
      <c r="F173" s="33" t="s">
        <v>117</v>
      </c>
      <c r="G173" s="33" t="s">
        <v>261</v>
      </c>
      <c r="H173" s="210">
        <v>7.4702833341091379</v>
      </c>
      <c r="I173" s="208">
        <v>1.0424089336206637</v>
      </c>
      <c r="J173" s="208">
        <v>4.2696646018680529</v>
      </c>
      <c r="K173" s="208">
        <v>0.78492007232427263</v>
      </c>
      <c r="L173" s="209">
        <v>0.77932620841796096</v>
      </c>
      <c r="M173" s="210">
        <v>6.233352304392846</v>
      </c>
      <c r="N173" s="208">
        <v>0.81725777475010108</v>
      </c>
      <c r="O173" s="208">
        <v>3.3440795326327213</v>
      </c>
      <c r="P173" s="208">
        <v>7.0099680055573599E-2</v>
      </c>
      <c r="Q173" s="209">
        <v>0.58338113998914809</v>
      </c>
      <c r="R173" s="176" t="s">
        <v>368</v>
      </c>
      <c r="S173" s="244" t="str">
        <f t="shared" si="4"/>
        <v>Non-tribal</v>
      </c>
      <c r="T173" s="244" t="str">
        <f t="shared" si="5"/>
        <v>Total_Non-tribal_Workover Rigs</v>
      </c>
      <c r="U173" s="427"/>
      <c r="V173" s="388"/>
      <c r="W173" s="388"/>
    </row>
    <row r="174" spans="1:23" s="240" customFormat="1">
      <c r="A174" s="237" t="s">
        <v>250</v>
      </c>
      <c r="B174" s="237" t="str">
        <f>VLOOKUP(D174,fips_xref!$A$5:$B$16,2,FALSE)</f>
        <v>McKinley</v>
      </c>
      <c r="C174" s="237" t="s">
        <v>17226</v>
      </c>
      <c r="D174" s="237" t="s">
        <v>38</v>
      </c>
      <c r="E174" s="237" t="s">
        <v>249</v>
      </c>
      <c r="F174" s="236" t="s">
        <v>186</v>
      </c>
      <c r="G174" s="236" t="s">
        <v>250</v>
      </c>
      <c r="H174" s="144">
        <v>0</v>
      </c>
      <c r="I174" s="145">
        <v>2.3225518929071501E-3</v>
      </c>
      <c r="J174" s="145">
        <v>0</v>
      </c>
      <c r="K174" s="145">
        <v>0</v>
      </c>
      <c r="L174" s="245">
        <v>0</v>
      </c>
      <c r="M174" s="144">
        <v>0</v>
      </c>
      <c r="N174" s="145">
        <v>2.3225518929071501E-3</v>
      </c>
      <c r="O174" s="145">
        <v>0</v>
      </c>
      <c r="P174" s="145">
        <v>0</v>
      </c>
      <c r="Q174" s="245">
        <v>0</v>
      </c>
      <c r="R174" s="176">
        <v>0</v>
      </c>
      <c r="S174" s="244" t="str">
        <f t="shared" si="4"/>
        <v>Total</v>
      </c>
      <c r="T174" s="244" t="str">
        <f t="shared" si="5"/>
        <v>Total_Gas Well Truck Loading</v>
      </c>
      <c r="U174" s="395"/>
      <c r="V174" s="236"/>
      <c r="W174" s="236"/>
    </row>
    <row r="175" spans="1:23" s="240" customFormat="1">
      <c r="A175" s="237" t="s">
        <v>250</v>
      </c>
      <c r="B175" s="237" t="str">
        <f>VLOOKUP(D175,fips_xref!$A$5:$B$16,2,FALSE)</f>
        <v>Rio Arriba</v>
      </c>
      <c r="C175" s="237" t="s">
        <v>17226</v>
      </c>
      <c r="D175" s="237" t="s">
        <v>40</v>
      </c>
      <c r="E175" s="237" t="s">
        <v>249</v>
      </c>
      <c r="F175" s="236" t="s">
        <v>186</v>
      </c>
      <c r="G175" s="236" t="s">
        <v>250</v>
      </c>
      <c r="H175" s="144">
        <v>0</v>
      </c>
      <c r="I175" s="145">
        <v>54.585001679085984</v>
      </c>
      <c r="J175" s="145">
        <v>0</v>
      </c>
      <c r="K175" s="145">
        <v>0</v>
      </c>
      <c r="L175" s="245">
        <v>0</v>
      </c>
      <c r="M175" s="144">
        <v>0</v>
      </c>
      <c r="N175" s="145">
        <v>54.585001679085984</v>
      </c>
      <c r="O175" s="145">
        <v>0</v>
      </c>
      <c r="P175" s="145">
        <v>0</v>
      </c>
      <c r="Q175" s="245">
        <v>0</v>
      </c>
      <c r="R175" s="176">
        <v>0</v>
      </c>
      <c r="S175" s="244" t="str">
        <f t="shared" si="4"/>
        <v>Total</v>
      </c>
      <c r="T175" s="244" t="str">
        <f t="shared" si="5"/>
        <v>Total_Gas Well Truck Loading</v>
      </c>
      <c r="U175" s="395"/>
      <c r="V175" s="236"/>
      <c r="W175" s="236"/>
    </row>
    <row r="176" spans="1:23" s="240" customFormat="1">
      <c r="A176" s="237" t="s">
        <v>250</v>
      </c>
      <c r="B176" s="237" t="str">
        <f>VLOOKUP(D176,fips_xref!$A$5:$B$16,2,FALSE)</f>
        <v>San Juan</v>
      </c>
      <c r="C176" s="237" t="s">
        <v>17226</v>
      </c>
      <c r="D176" s="237" t="s">
        <v>42</v>
      </c>
      <c r="E176" s="237" t="s">
        <v>249</v>
      </c>
      <c r="F176" s="236" t="s">
        <v>186</v>
      </c>
      <c r="G176" s="236" t="s">
        <v>250</v>
      </c>
      <c r="H176" s="144">
        <v>0</v>
      </c>
      <c r="I176" s="145">
        <v>57.609583590822538</v>
      </c>
      <c r="J176" s="145">
        <v>0</v>
      </c>
      <c r="K176" s="145">
        <v>0</v>
      </c>
      <c r="L176" s="245">
        <v>0</v>
      </c>
      <c r="M176" s="144">
        <v>0</v>
      </c>
      <c r="N176" s="145">
        <v>57.609583590822538</v>
      </c>
      <c r="O176" s="145">
        <v>0</v>
      </c>
      <c r="P176" s="145">
        <v>0</v>
      </c>
      <c r="Q176" s="245">
        <v>0</v>
      </c>
      <c r="R176" s="176">
        <v>0</v>
      </c>
      <c r="S176" s="244" t="str">
        <f t="shared" si="4"/>
        <v>Total</v>
      </c>
      <c r="T176" s="244" t="str">
        <f t="shared" si="5"/>
        <v>Total_Gas Well Truck Loading</v>
      </c>
      <c r="U176" s="395"/>
      <c r="V176" s="236"/>
      <c r="W176" s="236"/>
    </row>
    <row r="177" spans="1:23" s="240" customFormat="1">
      <c r="A177" s="237" t="s">
        <v>250</v>
      </c>
      <c r="B177" s="237" t="str">
        <f>VLOOKUP(D177,fips_xref!$A$5:$B$16,2,FALSE)</f>
        <v>Sandoval</v>
      </c>
      <c r="C177" s="237" t="s">
        <v>17226</v>
      </c>
      <c r="D177" s="237" t="s">
        <v>41</v>
      </c>
      <c r="E177" s="237" t="s">
        <v>249</v>
      </c>
      <c r="F177" s="236" t="s">
        <v>186</v>
      </c>
      <c r="G177" s="236" t="s">
        <v>250</v>
      </c>
      <c r="H177" s="144">
        <v>0</v>
      </c>
      <c r="I177" s="145">
        <v>1.0051230408537841</v>
      </c>
      <c r="J177" s="145">
        <v>0</v>
      </c>
      <c r="K177" s="145">
        <v>0</v>
      </c>
      <c r="L177" s="245">
        <v>0</v>
      </c>
      <c r="M177" s="144">
        <v>0</v>
      </c>
      <c r="N177" s="145">
        <v>1.0051230408537841</v>
      </c>
      <c r="O177" s="145">
        <v>0</v>
      </c>
      <c r="P177" s="145">
        <v>0</v>
      </c>
      <c r="Q177" s="245">
        <v>0</v>
      </c>
      <c r="R177" s="176">
        <v>0</v>
      </c>
      <c r="S177" s="244" t="str">
        <f t="shared" si="4"/>
        <v>Total</v>
      </c>
      <c r="T177" s="244" t="str">
        <f t="shared" si="5"/>
        <v>Total_Gas Well Truck Loading</v>
      </c>
      <c r="U177" s="395"/>
      <c r="V177" s="236"/>
      <c r="W177" s="236"/>
    </row>
    <row r="178" spans="1:23" s="167" customFormat="1">
      <c r="A178" s="238" t="s">
        <v>250</v>
      </c>
      <c r="B178" s="238" t="str">
        <f>VLOOKUP(D178,fips_xref!$A$5:$B$16,2,FALSE)</f>
        <v>McKinley_Tribal</v>
      </c>
      <c r="C178" s="238" t="s">
        <v>17226</v>
      </c>
      <c r="D178" s="238" t="s">
        <v>43</v>
      </c>
      <c r="E178" s="238" t="s">
        <v>249</v>
      </c>
      <c r="F178" s="31" t="s">
        <v>186</v>
      </c>
      <c r="G178" s="31" t="s">
        <v>250</v>
      </c>
      <c r="H178" s="207">
        <v>0</v>
      </c>
      <c r="I178" s="205">
        <v>0</v>
      </c>
      <c r="J178" s="205">
        <v>0</v>
      </c>
      <c r="K178" s="205">
        <v>0</v>
      </c>
      <c r="L178" s="206">
        <v>0</v>
      </c>
      <c r="M178" s="207">
        <v>0</v>
      </c>
      <c r="N178" s="205">
        <v>0</v>
      </c>
      <c r="O178" s="205">
        <v>0</v>
      </c>
      <c r="P178" s="205">
        <v>0</v>
      </c>
      <c r="Q178" s="206">
        <v>0</v>
      </c>
      <c r="R178" s="176">
        <v>0</v>
      </c>
      <c r="S178" s="244" t="str">
        <f t="shared" si="4"/>
        <v>tribal</v>
      </c>
      <c r="T178" s="244" t="str">
        <f t="shared" si="5"/>
        <v>Total_tribal_Gas Well Truck Loading</v>
      </c>
      <c r="U178" s="395"/>
      <c r="V178" s="236"/>
      <c r="W178" s="236"/>
    </row>
    <row r="179" spans="1:23" s="167" customFormat="1">
      <c r="A179" s="238" t="s">
        <v>250</v>
      </c>
      <c r="B179" s="238" t="str">
        <f>VLOOKUP(D179,fips_xref!$A$5:$B$16,2,FALSE)</f>
        <v>Rio Arriba_Tribal</v>
      </c>
      <c r="C179" s="238" t="s">
        <v>17226</v>
      </c>
      <c r="D179" s="238" t="s">
        <v>44</v>
      </c>
      <c r="E179" s="238" t="s">
        <v>249</v>
      </c>
      <c r="F179" s="31" t="s">
        <v>186</v>
      </c>
      <c r="G179" s="31" t="s">
        <v>250</v>
      </c>
      <c r="H179" s="207">
        <v>0</v>
      </c>
      <c r="I179" s="205">
        <v>10.012908302304874</v>
      </c>
      <c r="J179" s="205">
        <v>0</v>
      </c>
      <c r="K179" s="205">
        <v>0</v>
      </c>
      <c r="L179" s="206">
        <v>0</v>
      </c>
      <c r="M179" s="207">
        <v>0</v>
      </c>
      <c r="N179" s="205">
        <v>10.012908302304874</v>
      </c>
      <c r="O179" s="205">
        <v>0</v>
      </c>
      <c r="P179" s="205">
        <v>0</v>
      </c>
      <c r="Q179" s="206">
        <v>0</v>
      </c>
      <c r="R179" s="176">
        <v>0</v>
      </c>
      <c r="S179" s="244" t="str">
        <f t="shared" si="4"/>
        <v>tribal</v>
      </c>
      <c r="T179" s="244" t="str">
        <f t="shared" si="5"/>
        <v>Total_tribal_Gas Well Truck Loading</v>
      </c>
      <c r="U179" s="395"/>
      <c r="V179" s="236"/>
      <c r="W179" s="236"/>
    </row>
    <row r="180" spans="1:23" s="167" customFormat="1">
      <c r="A180" s="238" t="s">
        <v>250</v>
      </c>
      <c r="B180" s="238" t="str">
        <f>VLOOKUP(D180,fips_xref!$A$5:$B$16,2,FALSE)</f>
        <v>San Juan_Tribal</v>
      </c>
      <c r="C180" s="238" t="s">
        <v>17226</v>
      </c>
      <c r="D180" s="238" t="s">
        <v>46</v>
      </c>
      <c r="E180" s="238" t="s">
        <v>249</v>
      </c>
      <c r="F180" s="31" t="s">
        <v>186</v>
      </c>
      <c r="G180" s="31" t="s">
        <v>250</v>
      </c>
      <c r="H180" s="207">
        <v>0</v>
      </c>
      <c r="I180" s="205">
        <v>2.859138798565132</v>
      </c>
      <c r="J180" s="205">
        <v>0</v>
      </c>
      <c r="K180" s="205">
        <v>0</v>
      </c>
      <c r="L180" s="206">
        <v>0</v>
      </c>
      <c r="M180" s="207">
        <v>0</v>
      </c>
      <c r="N180" s="205">
        <v>2.859138798565132</v>
      </c>
      <c r="O180" s="205">
        <v>0</v>
      </c>
      <c r="P180" s="205">
        <v>0</v>
      </c>
      <c r="Q180" s="206">
        <v>0</v>
      </c>
      <c r="R180" s="176">
        <v>0</v>
      </c>
      <c r="S180" s="244" t="str">
        <f t="shared" si="4"/>
        <v>tribal</v>
      </c>
      <c r="T180" s="244" t="str">
        <f t="shared" si="5"/>
        <v>Total_tribal_Gas Well Truck Loading</v>
      </c>
      <c r="U180" s="395"/>
      <c r="V180" s="236"/>
      <c r="W180" s="236"/>
    </row>
    <row r="181" spans="1:23" s="167" customFormat="1">
      <c r="A181" s="238" t="s">
        <v>250</v>
      </c>
      <c r="B181" s="238" t="str">
        <f>VLOOKUP(D181,fips_xref!$A$5:$B$16,2,FALSE)</f>
        <v>Sandoval_Tribal</v>
      </c>
      <c r="C181" s="238" t="s">
        <v>17226</v>
      </c>
      <c r="D181" s="238" t="s">
        <v>45</v>
      </c>
      <c r="E181" s="238" t="s">
        <v>249</v>
      </c>
      <c r="F181" s="31" t="s">
        <v>186</v>
      </c>
      <c r="G181" s="31" t="s">
        <v>250</v>
      </c>
      <c r="H181" s="207">
        <v>0</v>
      </c>
      <c r="I181" s="205">
        <v>0.381363020815354</v>
      </c>
      <c r="J181" s="205">
        <v>0</v>
      </c>
      <c r="K181" s="205">
        <v>0</v>
      </c>
      <c r="L181" s="206">
        <v>0</v>
      </c>
      <c r="M181" s="207">
        <v>0</v>
      </c>
      <c r="N181" s="205">
        <v>0.381363020815354</v>
      </c>
      <c r="O181" s="205">
        <v>0</v>
      </c>
      <c r="P181" s="205">
        <v>0</v>
      </c>
      <c r="Q181" s="206">
        <v>0</v>
      </c>
      <c r="R181" s="176">
        <v>0</v>
      </c>
      <c r="S181" s="244" t="str">
        <f t="shared" si="4"/>
        <v>tribal</v>
      </c>
      <c r="T181" s="244" t="str">
        <f t="shared" si="5"/>
        <v>Total_tribal_Gas Well Truck Loading</v>
      </c>
      <c r="U181" s="395"/>
      <c r="V181" s="236"/>
      <c r="W181" s="236"/>
    </row>
    <row r="182" spans="1:23" s="180" customFormat="1">
      <c r="A182" s="239" t="s">
        <v>250</v>
      </c>
      <c r="B182" s="239" t="str">
        <f>VLOOKUP(D182,fips_xref!$A$5:$B$16,2,FALSE)</f>
        <v>McKinley_NonTribal</v>
      </c>
      <c r="C182" s="239" t="s">
        <v>17226</v>
      </c>
      <c r="D182" s="239" t="s">
        <v>47</v>
      </c>
      <c r="E182" s="239" t="s">
        <v>249</v>
      </c>
      <c r="F182" s="33" t="s">
        <v>186</v>
      </c>
      <c r="G182" s="33" t="s">
        <v>250</v>
      </c>
      <c r="H182" s="210">
        <v>0</v>
      </c>
      <c r="I182" s="208">
        <v>2.3225518929071501E-3</v>
      </c>
      <c r="J182" s="208">
        <v>0</v>
      </c>
      <c r="K182" s="208">
        <v>0</v>
      </c>
      <c r="L182" s="209">
        <v>0</v>
      </c>
      <c r="M182" s="210">
        <v>0</v>
      </c>
      <c r="N182" s="208">
        <v>2.3225518929071501E-3</v>
      </c>
      <c r="O182" s="208">
        <v>0</v>
      </c>
      <c r="P182" s="208">
        <v>0</v>
      </c>
      <c r="Q182" s="209">
        <v>0</v>
      </c>
      <c r="R182" s="176">
        <v>0</v>
      </c>
      <c r="S182" s="244" t="str">
        <f t="shared" si="4"/>
        <v>Non-tribal</v>
      </c>
      <c r="T182" s="244" t="str">
        <f t="shared" si="5"/>
        <v>Total_Non-tribal_Gas Well Truck Loading</v>
      </c>
      <c r="U182" s="395"/>
      <c r="V182" s="236"/>
      <c r="W182" s="236"/>
    </row>
    <row r="183" spans="1:23" s="180" customFormat="1">
      <c r="A183" s="239" t="s">
        <v>250</v>
      </c>
      <c r="B183" s="239" t="str">
        <f>VLOOKUP(D183,fips_xref!$A$5:$B$16,2,FALSE)</f>
        <v>Rio Arriba_NonTribal</v>
      </c>
      <c r="C183" s="239" t="s">
        <v>17226</v>
      </c>
      <c r="D183" s="239" t="s">
        <v>48</v>
      </c>
      <c r="E183" s="239" t="s">
        <v>249</v>
      </c>
      <c r="F183" s="33" t="s">
        <v>186</v>
      </c>
      <c r="G183" s="33" t="s">
        <v>250</v>
      </c>
      <c r="H183" s="210">
        <v>0</v>
      </c>
      <c r="I183" s="208">
        <v>44.572093376781112</v>
      </c>
      <c r="J183" s="208">
        <v>0</v>
      </c>
      <c r="K183" s="208">
        <v>0</v>
      </c>
      <c r="L183" s="209">
        <v>0</v>
      </c>
      <c r="M183" s="210">
        <v>0</v>
      </c>
      <c r="N183" s="208">
        <v>44.572093376781112</v>
      </c>
      <c r="O183" s="208">
        <v>0</v>
      </c>
      <c r="P183" s="208">
        <v>0</v>
      </c>
      <c r="Q183" s="209">
        <v>0</v>
      </c>
      <c r="R183" s="176">
        <v>0</v>
      </c>
      <c r="S183" s="244" t="str">
        <f t="shared" si="4"/>
        <v>Non-tribal</v>
      </c>
      <c r="T183" s="244" t="str">
        <f t="shared" si="5"/>
        <v>Total_Non-tribal_Gas Well Truck Loading</v>
      </c>
      <c r="U183" s="395"/>
      <c r="V183" s="236"/>
      <c r="W183" s="236"/>
    </row>
    <row r="184" spans="1:23" s="180" customFormat="1">
      <c r="A184" s="239" t="s">
        <v>250</v>
      </c>
      <c r="B184" s="239" t="str">
        <f>VLOOKUP(D184,fips_xref!$A$5:$B$16,2,FALSE)</f>
        <v>San Juan_NonTribal</v>
      </c>
      <c r="C184" s="239" t="s">
        <v>17226</v>
      </c>
      <c r="D184" s="239" t="s">
        <v>50</v>
      </c>
      <c r="E184" s="239" t="s">
        <v>249</v>
      </c>
      <c r="F184" s="33" t="s">
        <v>186</v>
      </c>
      <c r="G184" s="33" t="s">
        <v>250</v>
      </c>
      <c r="H184" s="210">
        <v>0</v>
      </c>
      <c r="I184" s="208">
        <v>54.750444792257404</v>
      </c>
      <c r="J184" s="208">
        <v>0</v>
      </c>
      <c r="K184" s="208">
        <v>0</v>
      </c>
      <c r="L184" s="209">
        <v>0</v>
      </c>
      <c r="M184" s="210">
        <v>0</v>
      </c>
      <c r="N184" s="208">
        <v>54.750444792257404</v>
      </c>
      <c r="O184" s="208">
        <v>0</v>
      </c>
      <c r="P184" s="208">
        <v>0</v>
      </c>
      <c r="Q184" s="209">
        <v>0</v>
      </c>
      <c r="R184" s="176">
        <v>0</v>
      </c>
      <c r="S184" s="244" t="str">
        <f t="shared" si="4"/>
        <v>Non-tribal</v>
      </c>
      <c r="T184" s="244" t="str">
        <f t="shared" si="5"/>
        <v>Total_Non-tribal_Gas Well Truck Loading</v>
      </c>
      <c r="U184" s="395"/>
      <c r="V184" s="236"/>
      <c r="W184" s="236"/>
    </row>
    <row r="185" spans="1:23" s="180" customFormat="1">
      <c r="A185" s="239" t="s">
        <v>250</v>
      </c>
      <c r="B185" s="239" t="str">
        <f>VLOOKUP(D185,fips_xref!$A$5:$B$16,2,FALSE)</f>
        <v>Sandoval_NonTribal</v>
      </c>
      <c r="C185" s="239" t="s">
        <v>17226</v>
      </c>
      <c r="D185" s="239" t="s">
        <v>49</v>
      </c>
      <c r="E185" s="239" t="s">
        <v>249</v>
      </c>
      <c r="F185" s="33" t="s">
        <v>186</v>
      </c>
      <c r="G185" s="33" t="s">
        <v>250</v>
      </c>
      <c r="H185" s="210">
        <v>0</v>
      </c>
      <c r="I185" s="208">
        <v>0.62376002003843023</v>
      </c>
      <c r="J185" s="208">
        <v>0</v>
      </c>
      <c r="K185" s="208">
        <v>0</v>
      </c>
      <c r="L185" s="209">
        <v>0</v>
      </c>
      <c r="M185" s="210">
        <v>0</v>
      </c>
      <c r="N185" s="208">
        <v>0.62376002003843023</v>
      </c>
      <c r="O185" s="208">
        <v>0</v>
      </c>
      <c r="P185" s="208">
        <v>0</v>
      </c>
      <c r="Q185" s="209">
        <v>0</v>
      </c>
      <c r="R185" s="176">
        <v>0</v>
      </c>
      <c r="S185" s="244" t="str">
        <f t="shared" si="4"/>
        <v>Non-tribal</v>
      </c>
      <c r="T185" s="244" t="str">
        <f t="shared" si="5"/>
        <v>Total_Non-tribal_Gas Well Truck Loading</v>
      </c>
      <c r="U185" s="395"/>
      <c r="V185" s="236"/>
      <c r="W185" s="236"/>
    </row>
    <row r="186" spans="1:23" s="240" customFormat="1">
      <c r="A186" s="237" t="s">
        <v>251</v>
      </c>
      <c r="B186" s="237" t="str">
        <f>VLOOKUP(D186,fips_xref!$A$5:$B$16,2,FALSE)</f>
        <v>McKinley</v>
      </c>
      <c r="C186" s="237" t="s">
        <v>17226</v>
      </c>
      <c r="D186" s="237" t="s">
        <v>38</v>
      </c>
      <c r="E186" s="237" t="s">
        <v>252</v>
      </c>
      <c r="F186" s="236" t="s">
        <v>94</v>
      </c>
      <c r="G186" s="236" t="s">
        <v>251</v>
      </c>
      <c r="H186" s="144">
        <v>0</v>
      </c>
      <c r="I186" s="145">
        <v>4.8323508364857517</v>
      </c>
      <c r="J186" s="145">
        <v>0</v>
      </c>
      <c r="K186" s="145">
        <v>0</v>
      </c>
      <c r="L186" s="245">
        <v>0</v>
      </c>
      <c r="M186" s="144">
        <v>0</v>
      </c>
      <c r="N186" s="145">
        <v>4.8323508364857517</v>
      </c>
      <c r="O186" s="145">
        <v>0</v>
      </c>
      <c r="P186" s="145">
        <v>0</v>
      </c>
      <c r="Q186" s="245">
        <v>0</v>
      </c>
      <c r="R186" s="176">
        <v>0</v>
      </c>
      <c r="S186" s="244" t="str">
        <f t="shared" si="4"/>
        <v>Total</v>
      </c>
      <c r="T186" s="244" t="str">
        <f t="shared" si="5"/>
        <v>Total_Oil Well Truck Loading</v>
      </c>
      <c r="U186" s="395"/>
      <c r="V186" s="236"/>
      <c r="W186" s="236"/>
    </row>
    <row r="187" spans="1:23" s="240" customFormat="1">
      <c r="A187" s="237" t="s">
        <v>251</v>
      </c>
      <c r="B187" s="237" t="str">
        <f>VLOOKUP(D187,fips_xref!$A$5:$B$16,2,FALSE)</f>
        <v>Rio Arriba</v>
      </c>
      <c r="C187" s="237" t="s">
        <v>17226</v>
      </c>
      <c r="D187" s="237" t="s">
        <v>40</v>
      </c>
      <c r="E187" s="237" t="s">
        <v>252</v>
      </c>
      <c r="F187" s="236" t="s">
        <v>94</v>
      </c>
      <c r="G187" s="236" t="s">
        <v>251</v>
      </c>
      <c r="H187" s="144">
        <v>0</v>
      </c>
      <c r="I187" s="145">
        <v>73.010802507391446</v>
      </c>
      <c r="J187" s="145">
        <v>0</v>
      </c>
      <c r="K187" s="145">
        <v>0</v>
      </c>
      <c r="L187" s="245">
        <v>0</v>
      </c>
      <c r="M187" s="144">
        <v>0</v>
      </c>
      <c r="N187" s="145">
        <v>73.010802507391446</v>
      </c>
      <c r="O187" s="145">
        <v>0</v>
      </c>
      <c r="P187" s="145">
        <v>0</v>
      </c>
      <c r="Q187" s="245">
        <v>0</v>
      </c>
      <c r="R187" s="176">
        <v>0</v>
      </c>
      <c r="S187" s="244" t="str">
        <f t="shared" si="4"/>
        <v>Total</v>
      </c>
      <c r="T187" s="244" t="str">
        <f t="shared" si="5"/>
        <v>Total_Oil Well Truck Loading</v>
      </c>
      <c r="U187" s="395"/>
      <c r="V187" s="236"/>
      <c r="W187" s="236"/>
    </row>
    <row r="188" spans="1:23" s="240" customFormat="1">
      <c r="A188" s="237" t="s">
        <v>251</v>
      </c>
      <c r="B188" s="237" t="str">
        <f>VLOOKUP(D188,fips_xref!$A$5:$B$16,2,FALSE)</f>
        <v>San Juan</v>
      </c>
      <c r="C188" s="237" t="s">
        <v>17226</v>
      </c>
      <c r="D188" s="237" t="s">
        <v>42</v>
      </c>
      <c r="E188" s="237" t="s">
        <v>252</v>
      </c>
      <c r="F188" s="236" t="s">
        <v>94</v>
      </c>
      <c r="G188" s="236" t="s">
        <v>251</v>
      </c>
      <c r="H188" s="144">
        <v>0</v>
      </c>
      <c r="I188" s="145">
        <v>54.460674923276002</v>
      </c>
      <c r="J188" s="145">
        <v>0</v>
      </c>
      <c r="K188" s="145">
        <v>0</v>
      </c>
      <c r="L188" s="245">
        <v>0</v>
      </c>
      <c r="M188" s="144">
        <v>0</v>
      </c>
      <c r="N188" s="145">
        <v>54.460674923276002</v>
      </c>
      <c r="O188" s="145">
        <v>0</v>
      </c>
      <c r="P188" s="145">
        <v>0</v>
      </c>
      <c r="Q188" s="245">
        <v>0</v>
      </c>
      <c r="R188" s="176">
        <v>0</v>
      </c>
      <c r="S188" s="244" t="str">
        <f t="shared" si="4"/>
        <v>Total</v>
      </c>
      <c r="T188" s="244" t="str">
        <f t="shared" si="5"/>
        <v>Total_Oil Well Truck Loading</v>
      </c>
      <c r="U188" s="395"/>
      <c r="V188" s="236"/>
      <c r="W188" s="236"/>
    </row>
    <row r="189" spans="1:23" s="240" customFormat="1">
      <c r="A189" s="237" t="s">
        <v>251</v>
      </c>
      <c r="B189" s="237" t="str">
        <f>VLOOKUP(D189,fips_xref!$A$5:$B$16,2,FALSE)</f>
        <v>Sandoval</v>
      </c>
      <c r="C189" s="237" t="s">
        <v>17226</v>
      </c>
      <c r="D189" s="237" t="s">
        <v>41</v>
      </c>
      <c r="E189" s="237" t="s">
        <v>252</v>
      </c>
      <c r="F189" s="236" t="s">
        <v>94</v>
      </c>
      <c r="G189" s="236" t="s">
        <v>251</v>
      </c>
      <c r="H189" s="144">
        <v>0</v>
      </c>
      <c r="I189" s="145">
        <v>8.8489776744324402</v>
      </c>
      <c r="J189" s="145">
        <v>0</v>
      </c>
      <c r="K189" s="145">
        <v>0</v>
      </c>
      <c r="L189" s="245">
        <v>0</v>
      </c>
      <c r="M189" s="144">
        <v>0</v>
      </c>
      <c r="N189" s="145">
        <v>8.8489776744324402</v>
      </c>
      <c r="O189" s="145">
        <v>0</v>
      </c>
      <c r="P189" s="145">
        <v>0</v>
      </c>
      <c r="Q189" s="245">
        <v>0</v>
      </c>
      <c r="R189" s="176">
        <v>0</v>
      </c>
      <c r="S189" s="244" t="str">
        <f t="shared" si="4"/>
        <v>Total</v>
      </c>
      <c r="T189" s="244" t="str">
        <f t="shared" si="5"/>
        <v>Total_Oil Well Truck Loading</v>
      </c>
      <c r="U189" s="395"/>
      <c r="V189" s="236"/>
      <c r="W189" s="236"/>
    </row>
    <row r="190" spans="1:23" s="167" customFormat="1">
      <c r="A190" s="238" t="s">
        <v>251</v>
      </c>
      <c r="B190" s="238" t="str">
        <f>VLOOKUP(D190,fips_xref!$A$5:$B$16,2,FALSE)</f>
        <v>McKinley_Tribal</v>
      </c>
      <c r="C190" s="238" t="s">
        <v>17226</v>
      </c>
      <c r="D190" s="238" t="s">
        <v>43</v>
      </c>
      <c r="E190" s="238" t="s">
        <v>252</v>
      </c>
      <c r="F190" s="31" t="s">
        <v>94</v>
      </c>
      <c r="G190" s="31" t="s">
        <v>251</v>
      </c>
      <c r="H190" s="207">
        <v>0</v>
      </c>
      <c r="I190" s="205">
        <v>0</v>
      </c>
      <c r="J190" s="205">
        <v>0</v>
      </c>
      <c r="K190" s="205">
        <v>0</v>
      </c>
      <c r="L190" s="206">
        <v>0</v>
      </c>
      <c r="M190" s="207">
        <v>0</v>
      </c>
      <c r="N190" s="205">
        <v>0</v>
      </c>
      <c r="O190" s="205">
        <v>0</v>
      </c>
      <c r="P190" s="205">
        <v>0</v>
      </c>
      <c r="Q190" s="206">
        <v>0</v>
      </c>
      <c r="R190" s="176">
        <v>0</v>
      </c>
      <c r="S190" s="244" t="str">
        <f t="shared" si="4"/>
        <v>tribal</v>
      </c>
      <c r="T190" s="244" t="str">
        <f t="shared" si="5"/>
        <v>Total_tribal_Oil Well Truck Loading</v>
      </c>
      <c r="U190" s="395"/>
      <c r="V190" s="236"/>
      <c r="W190" s="236"/>
    </row>
    <row r="191" spans="1:23" s="167" customFormat="1">
      <c r="A191" s="238" t="s">
        <v>251</v>
      </c>
      <c r="B191" s="238" t="str">
        <f>VLOOKUP(D191,fips_xref!$A$5:$B$16,2,FALSE)</f>
        <v>Rio Arriba_Tribal</v>
      </c>
      <c r="C191" s="238" t="s">
        <v>17226</v>
      </c>
      <c r="D191" s="238" t="s">
        <v>44</v>
      </c>
      <c r="E191" s="238" t="s">
        <v>252</v>
      </c>
      <c r="F191" s="31" t="s">
        <v>94</v>
      </c>
      <c r="G191" s="31" t="s">
        <v>251</v>
      </c>
      <c r="H191" s="207">
        <v>0</v>
      </c>
      <c r="I191" s="205">
        <v>25.541335518128683</v>
      </c>
      <c r="J191" s="205">
        <v>0</v>
      </c>
      <c r="K191" s="205">
        <v>0</v>
      </c>
      <c r="L191" s="206">
        <v>0</v>
      </c>
      <c r="M191" s="207">
        <v>0</v>
      </c>
      <c r="N191" s="205">
        <v>25.541335518128683</v>
      </c>
      <c r="O191" s="205">
        <v>0</v>
      </c>
      <c r="P191" s="205">
        <v>0</v>
      </c>
      <c r="Q191" s="206">
        <v>0</v>
      </c>
      <c r="R191" s="176">
        <v>0</v>
      </c>
      <c r="S191" s="244" t="str">
        <f t="shared" si="4"/>
        <v>tribal</v>
      </c>
      <c r="T191" s="244" t="str">
        <f t="shared" si="5"/>
        <v>Total_tribal_Oil Well Truck Loading</v>
      </c>
      <c r="U191" s="395"/>
      <c r="V191" s="236"/>
      <c r="W191" s="236"/>
    </row>
    <row r="192" spans="1:23" s="167" customFormat="1">
      <c r="A192" s="238" t="s">
        <v>251</v>
      </c>
      <c r="B192" s="238" t="str">
        <f>VLOOKUP(D192,fips_xref!$A$5:$B$16,2,FALSE)</f>
        <v>San Juan_Tribal</v>
      </c>
      <c r="C192" s="238" t="s">
        <v>17226</v>
      </c>
      <c r="D192" s="238" t="s">
        <v>46</v>
      </c>
      <c r="E192" s="238" t="s">
        <v>252</v>
      </c>
      <c r="F192" s="31" t="s">
        <v>94</v>
      </c>
      <c r="G192" s="31" t="s">
        <v>251</v>
      </c>
      <c r="H192" s="207">
        <v>0</v>
      </c>
      <c r="I192" s="205">
        <v>11.264218522503228</v>
      </c>
      <c r="J192" s="205">
        <v>0</v>
      </c>
      <c r="K192" s="205">
        <v>0</v>
      </c>
      <c r="L192" s="206">
        <v>0</v>
      </c>
      <c r="M192" s="207">
        <v>0</v>
      </c>
      <c r="N192" s="205">
        <v>11.264218522503228</v>
      </c>
      <c r="O192" s="205">
        <v>0</v>
      </c>
      <c r="P192" s="205">
        <v>0</v>
      </c>
      <c r="Q192" s="206">
        <v>0</v>
      </c>
      <c r="R192" s="176">
        <v>0</v>
      </c>
      <c r="S192" s="244" t="str">
        <f t="shared" si="4"/>
        <v>tribal</v>
      </c>
      <c r="T192" s="244" t="str">
        <f t="shared" si="5"/>
        <v>Total_tribal_Oil Well Truck Loading</v>
      </c>
      <c r="U192" s="395"/>
      <c r="V192" s="236"/>
      <c r="W192" s="236"/>
    </row>
    <row r="193" spans="1:23" s="167" customFormat="1">
      <c r="A193" s="238" t="s">
        <v>251</v>
      </c>
      <c r="B193" s="238" t="str">
        <f>VLOOKUP(D193,fips_xref!$A$5:$B$16,2,FALSE)</f>
        <v>Sandoval_Tribal</v>
      </c>
      <c r="C193" s="238" t="s">
        <v>17226</v>
      </c>
      <c r="D193" s="238" t="s">
        <v>45</v>
      </c>
      <c r="E193" s="238" t="s">
        <v>252</v>
      </c>
      <c r="F193" s="31" t="s">
        <v>94</v>
      </c>
      <c r="G193" s="31" t="s">
        <v>251</v>
      </c>
      <c r="H193" s="207">
        <v>0</v>
      </c>
      <c r="I193" s="205">
        <v>3.5038593368600757</v>
      </c>
      <c r="J193" s="205">
        <v>0</v>
      </c>
      <c r="K193" s="205">
        <v>0</v>
      </c>
      <c r="L193" s="206">
        <v>0</v>
      </c>
      <c r="M193" s="207">
        <v>0</v>
      </c>
      <c r="N193" s="205">
        <v>3.5038593368600757</v>
      </c>
      <c r="O193" s="205">
        <v>0</v>
      </c>
      <c r="P193" s="205">
        <v>0</v>
      </c>
      <c r="Q193" s="206">
        <v>0</v>
      </c>
      <c r="R193" s="176">
        <v>0</v>
      </c>
      <c r="S193" s="244" t="str">
        <f t="shared" si="4"/>
        <v>tribal</v>
      </c>
      <c r="T193" s="244" t="str">
        <f t="shared" si="5"/>
        <v>Total_tribal_Oil Well Truck Loading</v>
      </c>
      <c r="U193" s="395"/>
      <c r="V193" s="236"/>
      <c r="W193" s="236"/>
    </row>
    <row r="194" spans="1:23" s="180" customFormat="1">
      <c r="A194" s="239" t="s">
        <v>251</v>
      </c>
      <c r="B194" s="239" t="str">
        <f>VLOOKUP(D194,fips_xref!$A$5:$B$16,2,FALSE)</f>
        <v>McKinley_NonTribal</v>
      </c>
      <c r="C194" s="239" t="s">
        <v>17226</v>
      </c>
      <c r="D194" s="239" t="s">
        <v>47</v>
      </c>
      <c r="E194" s="239" t="s">
        <v>252</v>
      </c>
      <c r="F194" s="33" t="s">
        <v>94</v>
      </c>
      <c r="G194" s="33" t="s">
        <v>251</v>
      </c>
      <c r="H194" s="210">
        <v>0</v>
      </c>
      <c r="I194" s="208">
        <v>4.8323508364857517</v>
      </c>
      <c r="J194" s="208">
        <v>0</v>
      </c>
      <c r="K194" s="208">
        <v>0</v>
      </c>
      <c r="L194" s="209">
        <v>0</v>
      </c>
      <c r="M194" s="210">
        <v>0</v>
      </c>
      <c r="N194" s="208">
        <v>4.8323508364857517</v>
      </c>
      <c r="O194" s="208">
        <v>0</v>
      </c>
      <c r="P194" s="208">
        <v>0</v>
      </c>
      <c r="Q194" s="209">
        <v>0</v>
      </c>
      <c r="R194" s="176">
        <v>0</v>
      </c>
      <c r="S194" s="244" t="str">
        <f t="shared" si="4"/>
        <v>Non-tribal</v>
      </c>
      <c r="T194" s="244" t="str">
        <f t="shared" si="5"/>
        <v>Total_Non-tribal_Oil Well Truck Loading</v>
      </c>
      <c r="U194" s="395"/>
      <c r="V194" s="236"/>
      <c r="W194" s="236"/>
    </row>
    <row r="195" spans="1:23" s="180" customFormat="1">
      <c r="A195" s="239" t="s">
        <v>251</v>
      </c>
      <c r="B195" s="239" t="str">
        <f>VLOOKUP(D195,fips_xref!$A$5:$B$16,2,FALSE)</f>
        <v>Rio Arriba_NonTribal</v>
      </c>
      <c r="C195" s="239" t="s">
        <v>17226</v>
      </c>
      <c r="D195" s="239" t="s">
        <v>48</v>
      </c>
      <c r="E195" s="239" t="s">
        <v>252</v>
      </c>
      <c r="F195" s="33" t="s">
        <v>94</v>
      </c>
      <c r="G195" s="33" t="s">
        <v>251</v>
      </c>
      <c r="H195" s="210">
        <v>0</v>
      </c>
      <c r="I195" s="208">
        <v>47.46946698926277</v>
      </c>
      <c r="J195" s="208">
        <v>0</v>
      </c>
      <c r="K195" s="208">
        <v>0</v>
      </c>
      <c r="L195" s="209">
        <v>0</v>
      </c>
      <c r="M195" s="210">
        <v>0</v>
      </c>
      <c r="N195" s="208">
        <v>47.46946698926277</v>
      </c>
      <c r="O195" s="208">
        <v>0</v>
      </c>
      <c r="P195" s="208">
        <v>0</v>
      </c>
      <c r="Q195" s="209">
        <v>0</v>
      </c>
      <c r="R195" s="176">
        <v>0</v>
      </c>
      <c r="S195" s="244" t="str">
        <f t="shared" si="4"/>
        <v>Non-tribal</v>
      </c>
      <c r="T195" s="244" t="str">
        <f t="shared" si="5"/>
        <v>Total_Non-tribal_Oil Well Truck Loading</v>
      </c>
      <c r="U195" s="395"/>
      <c r="V195" s="236"/>
      <c r="W195" s="236"/>
    </row>
    <row r="196" spans="1:23" s="180" customFormat="1">
      <c r="A196" s="239" t="s">
        <v>251</v>
      </c>
      <c r="B196" s="239" t="str">
        <f>VLOOKUP(D196,fips_xref!$A$5:$B$16,2,FALSE)</f>
        <v>San Juan_NonTribal</v>
      </c>
      <c r="C196" s="239" t="s">
        <v>17226</v>
      </c>
      <c r="D196" s="239" t="s">
        <v>50</v>
      </c>
      <c r="E196" s="239" t="s">
        <v>252</v>
      </c>
      <c r="F196" s="33" t="s">
        <v>94</v>
      </c>
      <c r="G196" s="33" t="s">
        <v>251</v>
      </c>
      <c r="H196" s="210">
        <v>0</v>
      </c>
      <c r="I196" s="208">
        <v>43.196456400772774</v>
      </c>
      <c r="J196" s="208">
        <v>0</v>
      </c>
      <c r="K196" s="208">
        <v>0</v>
      </c>
      <c r="L196" s="209">
        <v>0</v>
      </c>
      <c r="M196" s="210">
        <v>0</v>
      </c>
      <c r="N196" s="208">
        <v>43.196456400772774</v>
      </c>
      <c r="O196" s="208">
        <v>0</v>
      </c>
      <c r="P196" s="208">
        <v>0</v>
      </c>
      <c r="Q196" s="209">
        <v>0</v>
      </c>
      <c r="R196" s="176">
        <v>0</v>
      </c>
      <c r="S196" s="244" t="str">
        <f t="shared" si="4"/>
        <v>Non-tribal</v>
      </c>
      <c r="T196" s="244" t="str">
        <f t="shared" si="5"/>
        <v>Total_Non-tribal_Oil Well Truck Loading</v>
      </c>
      <c r="U196" s="395"/>
      <c r="V196" s="236"/>
      <c r="W196" s="236"/>
    </row>
    <row r="197" spans="1:23" s="180" customFormat="1">
      <c r="A197" s="239" t="s">
        <v>251</v>
      </c>
      <c r="B197" s="239" t="str">
        <f>VLOOKUP(D197,fips_xref!$A$5:$B$16,2,FALSE)</f>
        <v>Sandoval_NonTribal</v>
      </c>
      <c r="C197" s="239" t="s">
        <v>17226</v>
      </c>
      <c r="D197" s="239" t="s">
        <v>49</v>
      </c>
      <c r="E197" s="239" t="s">
        <v>252</v>
      </c>
      <c r="F197" s="33" t="s">
        <v>94</v>
      </c>
      <c r="G197" s="33" t="s">
        <v>251</v>
      </c>
      <c r="H197" s="210">
        <v>0</v>
      </c>
      <c r="I197" s="208">
        <v>5.3451183375723641</v>
      </c>
      <c r="J197" s="208">
        <v>0</v>
      </c>
      <c r="K197" s="208">
        <v>0</v>
      </c>
      <c r="L197" s="209">
        <v>0</v>
      </c>
      <c r="M197" s="210">
        <v>0</v>
      </c>
      <c r="N197" s="208">
        <v>5.3451183375723641</v>
      </c>
      <c r="O197" s="208">
        <v>0</v>
      </c>
      <c r="P197" s="208">
        <v>0</v>
      </c>
      <c r="Q197" s="209">
        <v>0</v>
      </c>
      <c r="R197" s="176">
        <v>0</v>
      </c>
      <c r="S197" s="244" t="str">
        <f t="shared" si="4"/>
        <v>Non-tribal</v>
      </c>
      <c r="T197" s="244" t="str">
        <f t="shared" si="5"/>
        <v>Total_Non-tribal_Oil Well Truck Loading</v>
      </c>
      <c r="U197" s="395"/>
      <c r="V197" s="236"/>
      <c r="W197" s="236"/>
    </row>
    <row r="198" spans="1:23" s="240" customFormat="1">
      <c r="A198" s="237" t="s">
        <v>228</v>
      </c>
      <c r="B198" s="237" t="str">
        <f>VLOOKUP(D198,fips_xref!$A$5:$B$16,2,FALSE)</f>
        <v>McKinley</v>
      </c>
      <c r="C198" s="237" t="s">
        <v>17226</v>
      </c>
      <c r="D198" s="237" t="s">
        <v>38</v>
      </c>
      <c r="E198" s="237" t="s">
        <v>227</v>
      </c>
      <c r="F198" s="236" t="s">
        <v>17602</v>
      </c>
      <c r="G198" s="236" t="s">
        <v>228</v>
      </c>
      <c r="H198" s="144">
        <v>0</v>
      </c>
      <c r="I198" s="145">
        <v>0</v>
      </c>
      <c r="J198" s="145">
        <v>0</v>
      </c>
      <c r="K198" s="145">
        <v>0</v>
      </c>
      <c r="L198" s="245">
        <v>0</v>
      </c>
      <c r="M198" s="144">
        <v>0</v>
      </c>
      <c r="N198" s="145">
        <v>0</v>
      </c>
      <c r="O198" s="145">
        <v>0</v>
      </c>
      <c r="P198" s="145">
        <v>0</v>
      </c>
      <c r="Q198" s="245">
        <v>0</v>
      </c>
      <c r="R198" s="176">
        <v>0</v>
      </c>
      <c r="S198" s="244" t="str">
        <f t="shared" si="4"/>
        <v>Total</v>
      </c>
      <c r="T198" s="244" t="str">
        <f t="shared" si="5"/>
        <v>Total_Gas Plant Truck Loading</v>
      </c>
      <c r="U198" s="395"/>
      <c r="V198" s="236"/>
      <c r="W198" s="236"/>
    </row>
    <row r="199" spans="1:23" s="240" customFormat="1">
      <c r="A199" s="237" t="s">
        <v>228</v>
      </c>
      <c r="B199" s="237" t="str">
        <f>VLOOKUP(D199,fips_xref!$A$5:$B$16,2,FALSE)</f>
        <v>Rio Arriba</v>
      </c>
      <c r="C199" s="237" t="s">
        <v>17226</v>
      </c>
      <c r="D199" s="237" t="s">
        <v>40</v>
      </c>
      <c r="E199" s="237" t="s">
        <v>227</v>
      </c>
      <c r="F199" s="236" t="s">
        <v>17602</v>
      </c>
      <c r="G199" s="236" t="s">
        <v>228</v>
      </c>
      <c r="H199" s="144">
        <v>0</v>
      </c>
      <c r="I199" s="145">
        <v>0</v>
      </c>
      <c r="J199" s="145">
        <v>0</v>
      </c>
      <c r="K199" s="145">
        <v>0</v>
      </c>
      <c r="L199" s="245">
        <v>0</v>
      </c>
      <c r="M199" s="144">
        <v>0</v>
      </c>
      <c r="N199" s="145">
        <v>0</v>
      </c>
      <c r="O199" s="145">
        <v>0</v>
      </c>
      <c r="P199" s="145">
        <v>0</v>
      </c>
      <c r="Q199" s="245">
        <v>0</v>
      </c>
      <c r="R199" s="176">
        <v>0</v>
      </c>
      <c r="S199" s="244" t="str">
        <f t="shared" ref="S199:S262" si="6">IF(LEN(D199)=5,"Total",IF(RIGHT(D199,2)="01","tribal","Non-tribal"))</f>
        <v>Total</v>
      </c>
      <c r="T199" s="244" t="str">
        <f t="shared" ref="T199:T262" si="7">IF(LEN(D199)=5,"Total",IF(RIGHT(D199,2)="01","Total_tribal","Total_Non-tribal"))&amp;"_"&amp;A199</f>
        <v>Total_Gas Plant Truck Loading</v>
      </c>
      <c r="U199" s="395"/>
      <c r="V199" s="236"/>
      <c r="W199" s="236"/>
    </row>
    <row r="200" spans="1:23" s="240" customFormat="1">
      <c r="A200" s="237" t="s">
        <v>228</v>
      </c>
      <c r="B200" s="237" t="str">
        <f>VLOOKUP(D200,fips_xref!$A$5:$B$16,2,FALSE)</f>
        <v>San Juan</v>
      </c>
      <c r="C200" s="237" t="s">
        <v>17226</v>
      </c>
      <c r="D200" s="237" t="s">
        <v>42</v>
      </c>
      <c r="E200" s="237" t="s">
        <v>227</v>
      </c>
      <c r="F200" s="236" t="s">
        <v>17602</v>
      </c>
      <c r="G200" s="236" t="s">
        <v>228</v>
      </c>
      <c r="H200" s="144">
        <v>0</v>
      </c>
      <c r="I200" s="145">
        <v>0</v>
      </c>
      <c r="J200" s="145">
        <v>0</v>
      </c>
      <c r="K200" s="145">
        <v>0</v>
      </c>
      <c r="L200" s="245">
        <v>0</v>
      </c>
      <c r="M200" s="144">
        <v>0</v>
      </c>
      <c r="N200" s="145">
        <v>0</v>
      </c>
      <c r="O200" s="145">
        <v>0</v>
      </c>
      <c r="P200" s="145">
        <v>0</v>
      </c>
      <c r="Q200" s="245">
        <v>0</v>
      </c>
      <c r="R200" s="176">
        <v>0</v>
      </c>
      <c r="S200" s="244" t="str">
        <f t="shared" si="6"/>
        <v>Total</v>
      </c>
      <c r="T200" s="244" t="str">
        <f t="shared" si="7"/>
        <v>Total_Gas Plant Truck Loading</v>
      </c>
      <c r="U200" s="395"/>
      <c r="V200" s="236"/>
      <c r="W200" s="236"/>
    </row>
    <row r="201" spans="1:23" s="240" customFormat="1">
      <c r="A201" s="237" t="s">
        <v>228</v>
      </c>
      <c r="B201" s="237" t="str">
        <f>VLOOKUP(D201,fips_xref!$A$5:$B$16,2,FALSE)</f>
        <v>Sandoval</v>
      </c>
      <c r="C201" s="237" t="s">
        <v>17226</v>
      </c>
      <c r="D201" s="237" t="s">
        <v>41</v>
      </c>
      <c r="E201" s="237" t="s">
        <v>227</v>
      </c>
      <c r="F201" s="236" t="s">
        <v>17602</v>
      </c>
      <c r="G201" s="236" t="s">
        <v>228</v>
      </c>
      <c r="H201" s="144">
        <v>0</v>
      </c>
      <c r="I201" s="145">
        <v>0</v>
      </c>
      <c r="J201" s="145">
        <v>0</v>
      </c>
      <c r="K201" s="145">
        <v>0</v>
      </c>
      <c r="L201" s="245">
        <v>0</v>
      </c>
      <c r="M201" s="144">
        <v>0</v>
      </c>
      <c r="N201" s="145">
        <v>0</v>
      </c>
      <c r="O201" s="145">
        <v>0</v>
      </c>
      <c r="P201" s="145">
        <v>0</v>
      </c>
      <c r="Q201" s="245">
        <v>0</v>
      </c>
      <c r="R201" s="176">
        <v>0</v>
      </c>
      <c r="S201" s="244" t="str">
        <f t="shared" si="6"/>
        <v>Total</v>
      </c>
      <c r="T201" s="244" t="str">
        <f t="shared" si="7"/>
        <v>Total_Gas Plant Truck Loading</v>
      </c>
      <c r="U201" s="395"/>
      <c r="V201" s="236"/>
      <c r="W201" s="236"/>
    </row>
    <row r="202" spans="1:23" s="167" customFormat="1">
      <c r="A202" s="238" t="s">
        <v>228</v>
      </c>
      <c r="B202" s="238" t="str">
        <f>VLOOKUP(D202,fips_xref!$A$5:$B$16,2,FALSE)</f>
        <v>McKinley_Tribal</v>
      </c>
      <c r="C202" s="238" t="s">
        <v>17226</v>
      </c>
      <c r="D202" s="238" t="s">
        <v>43</v>
      </c>
      <c r="E202" s="238" t="s">
        <v>227</v>
      </c>
      <c r="F202" s="31" t="s">
        <v>17602</v>
      </c>
      <c r="G202" s="31" t="s">
        <v>228</v>
      </c>
      <c r="H202" s="207">
        <v>0</v>
      </c>
      <c r="I202" s="205">
        <v>0</v>
      </c>
      <c r="J202" s="205">
        <v>0</v>
      </c>
      <c r="K202" s="205">
        <v>0</v>
      </c>
      <c r="L202" s="206">
        <v>0</v>
      </c>
      <c r="M202" s="207">
        <v>0</v>
      </c>
      <c r="N202" s="205">
        <v>0</v>
      </c>
      <c r="O202" s="205">
        <v>0</v>
      </c>
      <c r="P202" s="205">
        <v>0</v>
      </c>
      <c r="Q202" s="206">
        <v>0</v>
      </c>
      <c r="R202" s="176">
        <v>0</v>
      </c>
      <c r="S202" s="244" t="str">
        <f t="shared" si="6"/>
        <v>tribal</v>
      </c>
      <c r="T202" s="244" t="str">
        <f t="shared" si="7"/>
        <v>Total_tribal_Gas Plant Truck Loading</v>
      </c>
      <c r="U202" s="395"/>
      <c r="V202" s="236"/>
      <c r="W202" s="236"/>
    </row>
    <row r="203" spans="1:23" s="167" customFormat="1">
      <c r="A203" s="238" t="s">
        <v>228</v>
      </c>
      <c r="B203" s="238" t="str">
        <f>VLOOKUP(D203,fips_xref!$A$5:$B$16,2,FALSE)</f>
        <v>Rio Arriba_Tribal</v>
      </c>
      <c r="C203" s="238" t="s">
        <v>17226</v>
      </c>
      <c r="D203" s="238" t="s">
        <v>44</v>
      </c>
      <c r="E203" s="238" t="s">
        <v>227</v>
      </c>
      <c r="F203" s="31" t="s">
        <v>17602</v>
      </c>
      <c r="G203" s="31" t="s">
        <v>228</v>
      </c>
      <c r="H203" s="207">
        <v>0</v>
      </c>
      <c r="I203" s="205">
        <v>0</v>
      </c>
      <c r="J203" s="205">
        <v>0</v>
      </c>
      <c r="K203" s="205">
        <v>0</v>
      </c>
      <c r="L203" s="206">
        <v>0</v>
      </c>
      <c r="M203" s="207">
        <v>0</v>
      </c>
      <c r="N203" s="205">
        <v>0</v>
      </c>
      <c r="O203" s="205">
        <v>0</v>
      </c>
      <c r="P203" s="205">
        <v>0</v>
      </c>
      <c r="Q203" s="206">
        <v>0</v>
      </c>
      <c r="R203" s="176">
        <v>0</v>
      </c>
      <c r="S203" s="244" t="str">
        <f t="shared" si="6"/>
        <v>tribal</v>
      </c>
      <c r="T203" s="244" t="str">
        <f t="shared" si="7"/>
        <v>Total_tribal_Gas Plant Truck Loading</v>
      </c>
      <c r="U203" s="395"/>
      <c r="V203" s="236"/>
      <c r="W203" s="236"/>
    </row>
    <row r="204" spans="1:23" s="167" customFormat="1">
      <c r="A204" s="238" t="s">
        <v>228</v>
      </c>
      <c r="B204" s="238" t="str">
        <f>VLOOKUP(D204,fips_xref!$A$5:$B$16,2,FALSE)</f>
        <v>San Juan_Tribal</v>
      </c>
      <c r="C204" s="238" t="s">
        <v>17226</v>
      </c>
      <c r="D204" s="238" t="s">
        <v>46</v>
      </c>
      <c r="E204" s="238" t="s">
        <v>227</v>
      </c>
      <c r="F204" s="31" t="s">
        <v>17602</v>
      </c>
      <c r="G204" s="31" t="s">
        <v>228</v>
      </c>
      <c r="H204" s="207">
        <v>0</v>
      </c>
      <c r="I204" s="205">
        <v>0</v>
      </c>
      <c r="J204" s="205">
        <v>0</v>
      </c>
      <c r="K204" s="205">
        <v>0</v>
      </c>
      <c r="L204" s="206">
        <v>0</v>
      </c>
      <c r="M204" s="207">
        <v>0</v>
      </c>
      <c r="N204" s="205">
        <v>0</v>
      </c>
      <c r="O204" s="205">
        <v>0</v>
      </c>
      <c r="P204" s="205">
        <v>0</v>
      </c>
      <c r="Q204" s="206">
        <v>0</v>
      </c>
      <c r="R204" s="176">
        <v>0</v>
      </c>
      <c r="S204" s="244" t="str">
        <f t="shared" si="6"/>
        <v>tribal</v>
      </c>
      <c r="T204" s="244" t="str">
        <f t="shared" si="7"/>
        <v>Total_tribal_Gas Plant Truck Loading</v>
      </c>
      <c r="U204" s="395"/>
      <c r="V204" s="236"/>
      <c r="W204" s="236"/>
    </row>
    <row r="205" spans="1:23" s="167" customFormat="1">
      <c r="A205" s="238" t="s">
        <v>228</v>
      </c>
      <c r="B205" s="238" t="str">
        <f>VLOOKUP(D205,fips_xref!$A$5:$B$16,2,FALSE)</f>
        <v>Sandoval_Tribal</v>
      </c>
      <c r="C205" s="238" t="s">
        <v>17226</v>
      </c>
      <c r="D205" s="238" t="s">
        <v>45</v>
      </c>
      <c r="E205" s="238" t="s">
        <v>227</v>
      </c>
      <c r="F205" s="31" t="s">
        <v>17602</v>
      </c>
      <c r="G205" s="31" t="s">
        <v>228</v>
      </c>
      <c r="H205" s="207">
        <v>0</v>
      </c>
      <c r="I205" s="205">
        <v>0</v>
      </c>
      <c r="J205" s="205">
        <v>0</v>
      </c>
      <c r="K205" s="205">
        <v>0</v>
      </c>
      <c r="L205" s="206">
        <v>0</v>
      </c>
      <c r="M205" s="207">
        <v>0</v>
      </c>
      <c r="N205" s="205">
        <v>0</v>
      </c>
      <c r="O205" s="205">
        <v>0</v>
      </c>
      <c r="P205" s="205">
        <v>0</v>
      </c>
      <c r="Q205" s="206">
        <v>0</v>
      </c>
      <c r="R205" s="176">
        <v>0</v>
      </c>
      <c r="S205" s="244" t="str">
        <f t="shared" si="6"/>
        <v>tribal</v>
      </c>
      <c r="T205" s="244" t="str">
        <f t="shared" si="7"/>
        <v>Total_tribal_Gas Plant Truck Loading</v>
      </c>
      <c r="U205" s="395"/>
      <c r="V205" s="236"/>
      <c r="W205" s="236"/>
    </row>
    <row r="206" spans="1:23" s="180" customFormat="1">
      <c r="A206" s="239" t="s">
        <v>228</v>
      </c>
      <c r="B206" s="239" t="str">
        <f>VLOOKUP(D206,fips_xref!$A$5:$B$16,2,FALSE)</f>
        <v>McKinley_NonTribal</v>
      </c>
      <c r="C206" s="239" t="s">
        <v>17226</v>
      </c>
      <c r="D206" s="239" t="s">
        <v>47</v>
      </c>
      <c r="E206" s="239" t="s">
        <v>227</v>
      </c>
      <c r="F206" s="33" t="s">
        <v>17602</v>
      </c>
      <c r="G206" s="33" t="s">
        <v>228</v>
      </c>
      <c r="H206" s="210">
        <v>0</v>
      </c>
      <c r="I206" s="208">
        <v>0</v>
      </c>
      <c r="J206" s="208">
        <v>0</v>
      </c>
      <c r="K206" s="208">
        <v>0</v>
      </c>
      <c r="L206" s="209">
        <v>0</v>
      </c>
      <c r="M206" s="210">
        <v>0</v>
      </c>
      <c r="N206" s="208">
        <v>0</v>
      </c>
      <c r="O206" s="208">
        <v>0</v>
      </c>
      <c r="P206" s="208">
        <v>0</v>
      </c>
      <c r="Q206" s="209">
        <v>0</v>
      </c>
      <c r="R206" s="176">
        <v>0</v>
      </c>
      <c r="S206" s="244" t="str">
        <f t="shared" si="6"/>
        <v>Non-tribal</v>
      </c>
      <c r="T206" s="244" t="str">
        <f t="shared" si="7"/>
        <v>Total_Non-tribal_Gas Plant Truck Loading</v>
      </c>
      <c r="U206" s="395"/>
      <c r="V206" s="236"/>
      <c r="W206" s="236"/>
    </row>
    <row r="207" spans="1:23" s="180" customFormat="1">
      <c r="A207" s="239" t="s">
        <v>228</v>
      </c>
      <c r="B207" s="239" t="str">
        <f>VLOOKUP(D207,fips_xref!$A$5:$B$16,2,FALSE)</f>
        <v>Rio Arriba_NonTribal</v>
      </c>
      <c r="C207" s="239" t="s">
        <v>17226</v>
      </c>
      <c r="D207" s="239" t="s">
        <v>48</v>
      </c>
      <c r="E207" s="239" t="s">
        <v>227</v>
      </c>
      <c r="F207" s="33" t="s">
        <v>17602</v>
      </c>
      <c r="G207" s="33" t="s">
        <v>228</v>
      </c>
      <c r="H207" s="210">
        <v>0</v>
      </c>
      <c r="I207" s="208">
        <v>0</v>
      </c>
      <c r="J207" s="208">
        <v>0</v>
      </c>
      <c r="K207" s="208">
        <v>0</v>
      </c>
      <c r="L207" s="209">
        <v>0</v>
      </c>
      <c r="M207" s="210">
        <v>0</v>
      </c>
      <c r="N207" s="208">
        <v>0</v>
      </c>
      <c r="O207" s="208">
        <v>0</v>
      </c>
      <c r="P207" s="208">
        <v>0</v>
      </c>
      <c r="Q207" s="209">
        <v>0</v>
      </c>
      <c r="R207" s="176">
        <v>0</v>
      </c>
      <c r="S207" s="244" t="str">
        <f t="shared" si="6"/>
        <v>Non-tribal</v>
      </c>
      <c r="T207" s="244" t="str">
        <f t="shared" si="7"/>
        <v>Total_Non-tribal_Gas Plant Truck Loading</v>
      </c>
      <c r="U207" s="395"/>
      <c r="V207" s="236"/>
      <c r="W207" s="236"/>
    </row>
    <row r="208" spans="1:23" s="180" customFormat="1">
      <c r="A208" s="239" t="s">
        <v>228</v>
      </c>
      <c r="B208" s="239" t="str">
        <f>VLOOKUP(D208,fips_xref!$A$5:$B$16,2,FALSE)</f>
        <v>San Juan_NonTribal</v>
      </c>
      <c r="C208" s="239" t="s">
        <v>17226</v>
      </c>
      <c r="D208" s="239" t="s">
        <v>50</v>
      </c>
      <c r="E208" s="239" t="s">
        <v>227</v>
      </c>
      <c r="F208" s="33" t="s">
        <v>17602</v>
      </c>
      <c r="G208" s="33" t="s">
        <v>228</v>
      </c>
      <c r="H208" s="210">
        <v>0</v>
      </c>
      <c r="I208" s="208">
        <v>0</v>
      </c>
      <c r="J208" s="208">
        <v>0</v>
      </c>
      <c r="K208" s="208">
        <v>0</v>
      </c>
      <c r="L208" s="209">
        <v>0</v>
      </c>
      <c r="M208" s="210">
        <v>0</v>
      </c>
      <c r="N208" s="208">
        <v>0</v>
      </c>
      <c r="O208" s="208">
        <v>0</v>
      </c>
      <c r="P208" s="208">
        <v>0</v>
      </c>
      <c r="Q208" s="209">
        <v>0</v>
      </c>
      <c r="R208" s="176">
        <v>0</v>
      </c>
      <c r="S208" s="244" t="str">
        <f t="shared" si="6"/>
        <v>Non-tribal</v>
      </c>
      <c r="T208" s="244" t="str">
        <f t="shared" si="7"/>
        <v>Total_Non-tribal_Gas Plant Truck Loading</v>
      </c>
      <c r="U208" s="395"/>
      <c r="V208" s="236"/>
      <c r="W208" s="236"/>
    </row>
    <row r="209" spans="1:23" s="180" customFormat="1">
      <c r="A209" s="239" t="s">
        <v>228</v>
      </c>
      <c r="B209" s="239" t="str">
        <f>VLOOKUP(D209,fips_xref!$A$5:$B$16,2,FALSE)</f>
        <v>Sandoval_NonTribal</v>
      </c>
      <c r="C209" s="239" t="s">
        <v>17226</v>
      </c>
      <c r="D209" s="239" t="s">
        <v>49</v>
      </c>
      <c r="E209" s="239" t="s">
        <v>227</v>
      </c>
      <c r="F209" s="33" t="s">
        <v>17602</v>
      </c>
      <c r="G209" s="33" t="s">
        <v>228</v>
      </c>
      <c r="H209" s="210">
        <v>0</v>
      </c>
      <c r="I209" s="208">
        <v>0</v>
      </c>
      <c r="J209" s="208">
        <v>0</v>
      </c>
      <c r="K209" s="208">
        <v>0</v>
      </c>
      <c r="L209" s="209">
        <v>0</v>
      </c>
      <c r="M209" s="210">
        <v>0</v>
      </c>
      <c r="N209" s="208">
        <v>0</v>
      </c>
      <c r="O209" s="208">
        <v>0</v>
      </c>
      <c r="P209" s="208">
        <v>0</v>
      </c>
      <c r="Q209" s="209">
        <v>0</v>
      </c>
      <c r="R209" s="176">
        <v>0</v>
      </c>
      <c r="S209" s="244" t="str">
        <f t="shared" si="6"/>
        <v>Non-tribal</v>
      </c>
      <c r="T209" s="244" t="str">
        <f t="shared" si="7"/>
        <v>Total_Non-tribal_Gas Plant Truck Loading</v>
      </c>
      <c r="U209" s="395"/>
      <c r="V209" s="236"/>
      <c r="W209" s="236"/>
    </row>
    <row r="210" spans="1:23" s="240" customFormat="1">
      <c r="A210" s="237" t="s">
        <v>311</v>
      </c>
      <c r="B210" s="237" t="str">
        <f>VLOOKUP(D210,fips_xref!$A$5:$B$16,2,FALSE)</f>
        <v>McKinley</v>
      </c>
      <c r="C210" s="237" t="s">
        <v>17226</v>
      </c>
      <c r="D210" s="237" t="s">
        <v>38</v>
      </c>
      <c r="E210" s="237" t="s">
        <v>70</v>
      </c>
      <c r="F210" s="236" t="s">
        <v>17591</v>
      </c>
      <c r="G210" s="236" t="s">
        <v>71</v>
      </c>
      <c r="H210" s="144">
        <v>0</v>
      </c>
      <c r="I210" s="145">
        <v>7.2749999999999981E-2</v>
      </c>
      <c r="J210" s="145">
        <v>0</v>
      </c>
      <c r="K210" s="145">
        <v>0</v>
      </c>
      <c r="L210" s="245">
        <v>0</v>
      </c>
      <c r="M210" s="144">
        <v>0</v>
      </c>
      <c r="N210" s="145">
        <v>7.2749999999999981E-2</v>
      </c>
      <c r="O210" s="145">
        <v>0</v>
      </c>
      <c r="P210" s="145">
        <v>0</v>
      </c>
      <c r="Q210" s="245">
        <v>0</v>
      </c>
      <c r="R210" s="176">
        <v>0</v>
      </c>
      <c r="S210" s="244" t="str">
        <f t="shared" si="6"/>
        <v>Total</v>
      </c>
      <c r="T210" s="244" t="str">
        <f t="shared" si="7"/>
        <v>Total_Condensate Tanks</v>
      </c>
      <c r="U210" s="395"/>
      <c r="V210" s="236"/>
      <c r="W210" s="236"/>
    </row>
    <row r="211" spans="1:23" s="240" customFormat="1">
      <c r="A211" s="237" t="s">
        <v>311</v>
      </c>
      <c r="B211" s="237" t="str">
        <f>VLOOKUP(D211,fips_xref!$A$5:$B$16,2,FALSE)</f>
        <v>Rio Arriba</v>
      </c>
      <c r="C211" s="237" t="s">
        <v>17226</v>
      </c>
      <c r="D211" s="237" t="s">
        <v>40</v>
      </c>
      <c r="E211" s="237" t="s">
        <v>70</v>
      </c>
      <c r="F211" s="236" t="s">
        <v>17591</v>
      </c>
      <c r="G211" s="236" t="s">
        <v>71</v>
      </c>
      <c r="H211" s="144">
        <v>0</v>
      </c>
      <c r="I211" s="145">
        <v>1709.7826249999996</v>
      </c>
      <c r="J211" s="145">
        <v>0</v>
      </c>
      <c r="K211" s="145">
        <v>0</v>
      </c>
      <c r="L211" s="245">
        <v>0</v>
      </c>
      <c r="M211" s="144">
        <v>0</v>
      </c>
      <c r="N211" s="145">
        <v>1709.7826249999996</v>
      </c>
      <c r="O211" s="145">
        <v>0</v>
      </c>
      <c r="P211" s="145">
        <v>0</v>
      </c>
      <c r="Q211" s="245">
        <v>0</v>
      </c>
      <c r="R211" s="176">
        <v>0</v>
      </c>
      <c r="S211" s="244" t="str">
        <f t="shared" si="6"/>
        <v>Total</v>
      </c>
      <c r="T211" s="244" t="str">
        <f t="shared" si="7"/>
        <v>Total_Condensate Tanks</v>
      </c>
      <c r="U211" s="395"/>
      <c r="V211" s="236"/>
      <c r="W211" s="236"/>
    </row>
    <row r="212" spans="1:23" s="240" customFormat="1">
      <c r="A212" s="237" t="s">
        <v>311</v>
      </c>
      <c r="B212" s="237" t="str">
        <f>VLOOKUP(D212,fips_xref!$A$5:$B$16,2,FALSE)</f>
        <v>San Juan</v>
      </c>
      <c r="C212" s="237" t="s">
        <v>17226</v>
      </c>
      <c r="D212" s="237" t="s">
        <v>42</v>
      </c>
      <c r="E212" s="237" t="s">
        <v>70</v>
      </c>
      <c r="F212" s="236" t="s">
        <v>17591</v>
      </c>
      <c r="G212" s="236" t="s">
        <v>71</v>
      </c>
      <c r="H212" s="144">
        <v>0</v>
      </c>
      <c r="I212" s="145">
        <v>1804.5225249999994</v>
      </c>
      <c r="J212" s="145">
        <v>0</v>
      </c>
      <c r="K212" s="145">
        <v>0</v>
      </c>
      <c r="L212" s="245">
        <v>0</v>
      </c>
      <c r="M212" s="144">
        <v>0</v>
      </c>
      <c r="N212" s="145">
        <v>1804.5225249999994</v>
      </c>
      <c r="O212" s="145">
        <v>0</v>
      </c>
      <c r="P212" s="145">
        <v>0</v>
      </c>
      <c r="Q212" s="245">
        <v>0</v>
      </c>
      <c r="R212" s="176">
        <v>0</v>
      </c>
      <c r="S212" s="244" t="str">
        <f t="shared" si="6"/>
        <v>Total</v>
      </c>
      <c r="T212" s="244" t="str">
        <f t="shared" si="7"/>
        <v>Total_Condensate Tanks</v>
      </c>
      <c r="U212" s="395"/>
      <c r="V212" s="236"/>
      <c r="W212" s="236"/>
    </row>
    <row r="213" spans="1:23" s="240" customFormat="1">
      <c r="A213" s="237" t="s">
        <v>311</v>
      </c>
      <c r="B213" s="237" t="str">
        <f>VLOOKUP(D213,fips_xref!$A$5:$B$16,2,FALSE)</f>
        <v>Sandoval</v>
      </c>
      <c r="C213" s="237" t="s">
        <v>17226</v>
      </c>
      <c r="D213" s="237" t="s">
        <v>41</v>
      </c>
      <c r="E213" s="237" t="s">
        <v>70</v>
      </c>
      <c r="F213" s="236" t="s">
        <v>17591</v>
      </c>
      <c r="G213" s="236" t="s">
        <v>71</v>
      </c>
      <c r="H213" s="144">
        <v>0</v>
      </c>
      <c r="I213" s="145">
        <v>31.483774999999994</v>
      </c>
      <c r="J213" s="145">
        <v>0</v>
      </c>
      <c r="K213" s="145">
        <v>0</v>
      </c>
      <c r="L213" s="245">
        <v>0</v>
      </c>
      <c r="M213" s="144">
        <v>0</v>
      </c>
      <c r="N213" s="145">
        <v>31.483774999999994</v>
      </c>
      <c r="O213" s="145">
        <v>0</v>
      </c>
      <c r="P213" s="145">
        <v>0</v>
      </c>
      <c r="Q213" s="245">
        <v>0</v>
      </c>
      <c r="R213" s="176">
        <v>0</v>
      </c>
      <c r="S213" s="244" t="str">
        <f t="shared" si="6"/>
        <v>Total</v>
      </c>
      <c r="T213" s="244" t="str">
        <f t="shared" si="7"/>
        <v>Total_Condensate Tanks</v>
      </c>
      <c r="U213" s="395"/>
      <c r="V213" s="236"/>
      <c r="W213" s="236"/>
    </row>
    <row r="214" spans="1:23" s="167" customFormat="1">
      <c r="A214" s="238" t="s">
        <v>311</v>
      </c>
      <c r="B214" s="238" t="str">
        <f>VLOOKUP(D214,fips_xref!$A$5:$B$16,2,FALSE)</f>
        <v>McKinley_Tribal</v>
      </c>
      <c r="C214" s="238" t="s">
        <v>17226</v>
      </c>
      <c r="D214" s="238" t="s">
        <v>43</v>
      </c>
      <c r="E214" s="238" t="s">
        <v>70</v>
      </c>
      <c r="F214" s="31" t="s">
        <v>17591</v>
      </c>
      <c r="G214" s="31" t="s">
        <v>71</v>
      </c>
      <c r="H214" s="207">
        <v>0</v>
      </c>
      <c r="I214" s="205">
        <v>0</v>
      </c>
      <c r="J214" s="205">
        <v>0</v>
      </c>
      <c r="K214" s="205">
        <v>0</v>
      </c>
      <c r="L214" s="206">
        <v>0</v>
      </c>
      <c r="M214" s="207">
        <v>0</v>
      </c>
      <c r="N214" s="205">
        <v>0</v>
      </c>
      <c r="O214" s="205">
        <v>0</v>
      </c>
      <c r="P214" s="205">
        <v>0</v>
      </c>
      <c r="Q214" s="206">
        <v>0</v>
      </c>
      <c r="R214" s="176">
        <v>0</v>
      </c>
      <c r="S214" s="244" t="str">
        <f t="shared" si="6"/>
        <v>tribal</v>
      </c>
      <c r="T214" s="244" t="str">
        <f t="shared" si="7"/>
        <v>Total_tribal_Condensate Tanks</v>
      </c>
      <c r="U214" s="395"/>
      <c r="V214" s="236"/>
      <c r="W214" s="236"/>
    </row>
    <row r="215" spans="1:23" s="167" customFormat="1">
      <c r="A215" s="238" t="s">
        <v>311</v>
      </c>
      <c r="B215" s="238" t="str">
        <f>VLOOKUP(D215,fips_xref!$A$5:$B$16,2,FALSE)</f>
        <v>Rio Arriba_Tribal</v>
      </c>
      <c r="C215" s="238" t="s">
        <v>17226</v>
      </c>
      <c r="D215" s="238" t="s">
        <v>44</v>
      </c>
      <c r="E215" s="238" t="s">
        <v>70</v>
      </c>
      <c r="F215" s="31" t="s">
        <v>17591</v>
      </c>
      <c r="G215" s="31" t="s">
        <v>71</v>
      </c>
      <c r="H215" s="207">
        <v>0</v>
      </c>
      <c r="I215" s="205">
        <v>313.63737499999996</v>
      </c>
      <c r="J215" s="205">
        <v>0</v>
      </c>
      <c r="K215" s="205">
        <v>0</v>
      </c>
      <c r="L215" s="206">
        <v>0</v>
      </c>
      <c r="M215" s="207">
        <v>0</v>
      </c>
      <c r="N215" s="205">
        <v>313.63737499999996</v>
      </c>
      <c r="O215" s="205">
        <v>0</v>
      </c>
      <c r="P215" s="205">
        <v>0</v>
      </c>
      <c r="Q215" s="206">
        <v>0</v>
      </c>
      <c r="R215" s="176">
        <v>0</v>
      </c>
      <c r="S215" s="244" t="str">
        <f t="shared" si="6"/>
        <v>tribal</v>
      </c>
      <c r="T215" s="244" t="str">
        <f t="shared" si="7"/>
        <v>Total_tribal_Condensate Tanks</v>
      </c>
      <c r="U215" s="395"/>
      <c r="V215" s="236"/>
      <c r="W215" s="236"/>
    </row>
    <row r="216" spans="1:23" s="167" customFormat="1">
      <c r="A216" s="238" t="s">
        <v>311</v>
      </c>
      <c r="B216" s="238" t="str">
        <f>VLOOKUP(D216,fips_xref!$A$5:$B$16,2,FALSE)</f>
        <v>San Juan_Tribal</v>
      </c>
      <c r="C216" s="238" t="s">
        <v>17226</v>
      </c>
      <c r="D216" s="238" t="s">
        <v>46</v>
      </c>
      <c r="E216" s="238" t="s">
        <v>70</v>
      </c>
      <c r="F216" s="31" t="s">
        <v>17591</v>
      </c>
      <c r="G216" s="31" t="s">
        <v>71</v>
      </c>
      <c r="H216" s="207">
        <v>0</v>
      </c>
      <c r="I216" s="205">
        <v>89.557675000000003</v>
      </c>
      <c r="J216" s="205">
        <v>0</v>
      </c>
      <c r="K216" s="205">
        <v>0</v>
      </c>
      <c r="L216" s="206">
        <v>0</v>
      </c>
      <c r="M216" s="207">
        <v>0</v>
      </c>
      <c r="N216" s="205">
        <v>89.557675000000003</v>
      </c>
      <c r="O216" s="205">
        <v>0</v>
      </c>
      <c r="P216" s="205">
        <v>0</v>
      </c>
      <c r="Q216" s="206">
        <v>0</v>
      </c>
      <c r="R216" s="176">
        <v>0</v>
      </c>
      <c r="S216" s="244" t="str">
        <f t="shared" si="6"/>
        <v>tribal</v>
      </c>
      <c r="T216" s="244" t="str">
        <f t="shared" si="7"/>
        <v>Total_tribal_Condensate Tanks</v>
      </c>
      <c r="U216" s="395"/>
      <c r="V216" s="236"/>
      <c r="W216" s="236"/>
    </row>
    <row r="217" spans="1:23" s="167" customFormat="1">
      <c r="A217" s="238" t="s">
        <v>311</v>
      </c>
      <c r="B217" s="238" t="str">
        <f>VLOOKUP(D217,fips_xref!$A$5:$B$16,2,FALSE)</f>
        <v>Sandoval_Tribal</v>
      </c>
      <c r="C217" s="238" t="s">
        <v>17226</v>
      </c>
      <c r="D217" s="238" t="s">
        <v>45</v>
      </c>
      <c r="E217" s="238" t="s">
        <v>70</v>
      </c>
      <c r="F217" s="31" t="s">
        <v>17591</v>
      </c>
      <c r="G217" s="31" t="s">
        <v>71</v>
      </c>
      <c r="H217" s="207">
        <v>0</v>
      </c>
      <c r="I217" s="205">
        <v>11.945549999999999</v>
      </c>
      <c r="J217" s="205">
        <v>0</v>
      </c>
      <c r="K217" s="205">
        <v>0</v>
      </c>
      <c r="L217" s="206">
        <v>0</v>
      </c>
      <c r="M217" s="207">
        <v>0</v>
      </c>
      <c r="N217" s="205">
        <v>11.945549999999999</v>
      </c>
      <c r="O217" s="205">
        <v>0</v>
      </c>
      <c r="P217" s="205">
        <v>0</v>
      </c>
      <c r="Q217" s="206">
        <v>0</v>
      </c>
      <c r="R217" s="176">
        <v>0</v>
      </c>
      <c r="S217" s="244" t="str">
        <f t="shared" si="6"/>
        <v>tribal</v>
      </c>
      <c r="T217" s="244" t="str">
        <f t="shared" si="7"/>
        <v>Total_tribal_Condensate Tanks</v>
      </c>
      <c r="U217" s="395"/>
      <c r="V217" s="236"/>
      <c r="W217" s="236"/>
    </row>
    <row r="218" spans="1:23" s="180" customFormat="1">
      <c r="A218" s="239" t="s">
        <v>311</v>
      </c>
      <c r="B218" s="239" t="str">
        <f>VLOOKUP(D218,fips_xref!$A$5:$B$16,2,FALSE)</f>
        <v>McKinley_NonTribal</v>
      </c>
      <c r="C218" s="239" t="s">
        <v>17226</v>
      </c>
      <c r="D218" s="239" t="s">
        <v>47</v>
      </c>
      <c r="E218" s="239" t="s">
        <v>70</v>
      </c>
      <c r="F218" s="33" t="s">
        <v>17591</v>
      </c>
      <c r="G218" s="33" t="s">
        <v>71</v>
      </c>
      <c r="H218" s="210">
        <v>0</v>
      </c>
      <c r="I218" s="208">
        <v>7.2749999999999981E-2</v>
      </c>
      <c r="J218" s="208">
        <v>0</v>
      </c>
      <c r="K218" s="208">
        <v>0</v>
      </c>
      <c r="L218" s="209">
        <v>0</v>
      </c>
      <c r="M218" s="210">
        <v>0</v>
      </c>
      <c r="N218" s="208">
        <v>7.2749999999999981E-2</v>
      </c>
      <c r="O218" s="208">
        <v>0</v>
      </c>
      <c r="P218" s="208">
        <v>0</v>
      </c>
      <c r="Q218" s="209">
        <v>0</v>
      </c>
      <c r="R218" s="176">
        <v>0</v>
      </c>
      <c r="S218" s="244" t="str">
        <f t="shared" si="6"/>
        <v>Non-tribal</v>
      </c>
      <c r="T218" s="244" t="str">
        <f t="shared" si="7"/>
        <v>Total_Non-tribal_Condensate Tanks</v>
      </c>
      <c r="U218" s="395"/>
      <c r="V218" s="236"/>
      <c r="W218" s="236"/>
    </row>
    <row r="219" spans="1:23" s="180" customFormat="1">
      <c r="A219" s="239" t="s">
        <v>311</v>
      </c>
      <c r="B219" s="239" t="str">
        <f>VLOOKUP(D219,fips_xref!$A$5:$B$16,2,FALSE)</f>
        <v>Rio Arriba_NonTribal</v>
      </c>
      <c r="C219" s="239" t="s">
        <v>17226</v>
      </c>
      <c r="D219" s="239" t="s">
        <v>48</v>
      </c>
      <c r="E219" s="239" t="s">
        <v>70</v>
      </c>
      <c r="F219" s="33" t="s">
        <v>17591</v>
      </c>
      <c r="G219" s="33" t="s">
        <v>71</v>
      </c>
      <c r="H219" s="210">
        <v>0</v>
      </c>
      <c r="I219" s="208">
        <v>1396.1452499999996</v>
      </c>
      <c r="J219" s="208">
        <v>0</v>
      </c>
      <c r="K219" s="208">
        <v>0</v>
      </c>
      <c r="L219" s="209">
        <v>0</v>
      </c>
      <c r="M219" s="210">
        <v>0</v>
      </c>
      <c r="N219" s="208">
        <v>1396.1452499999996</v>
      </c>
      <c r="O219" s="208">
        <v>0</v>
      </c>
      <c r="P219" s="208">
        <v>0</v>
      </c>
      <c r="Q219" s="209">
        <v>0</v>
      </c>
      <c r="R219" s="176">
        <v>0</v>
      </c>
      <c r="S219" s="244" t="str">
        <f t="shared" si="6"/>
        <v>Non-tribal</v>
      </c>
      <c r="T219" s="244" t="str">
        <f t="shared" si="7"/>
        <v>Total_Non-tribal_Condensate Tanks</v>
      </c>
      <c r="U219" s="395"/>
      <c r="V219" s="236"/>
      <c r="W219" s="236"/>
    </row>
    <row r="220" spans="1:23" s="180" customFormat="1">
      <c r="A220" s="239" t="s">
        <v>311</v>
      </c>
      <c r="B220" s="239" t="str">
        <f>VLOOKUP(D220,fips_xref!$A$5:$B$16,2,FALSE)</f>
        <v>San Juan_NonTribal</v>
      </c>
      <c r="C220" s="239" t="s">
        <v>17226</v>
      </c>
      <c r="D220" s="239" t="s">
        <v>50</v>
      </c>
      <c r="E220" s="239" t="s">
        <v>70</v>
      </c>
      <c r="F220" s="33" t="s">
        <v>17591</v>
      </c>
      <c r="G220" s="33" t="s">
        <v>71</v>
      </c>
      <c r="H220" s="210">
        <v>0</v>
      </c>
      <c r="I220" s="208">
        <v>1714.9648499999994</v>
      </c>
      <c r="J220" s="208">
        <v>0</v>
      </c>
      <c r="K220" s="208">
        <v>0</v>
      </c>
      <c r="L220" s="209">
        <v>0</v>
      </c>
      <c r="M220" s="210">
        <v>0</v>
      </c>
      <c r="N220" s="208">
        <v>1714.9648499999994</v>
      </c>
      <c r="O220" s="208">
        <v>0</v>
      </c>
      <c r="P220" s="208">
        <v>0</v>
      </c>
      <c r="Q220" s="209">
        <v>0</v>
      </c>
      <c r="R220" s="176">
        <v>0</v>
      </c>
      <c r="S220" s="244" t="str">
        <f t="shared" si="6"/>
        <v>Non-tribal</v>
      </c>
      <c r="T220" s="244" t="str">
        <f t="shared" si="7"/>
        <v>Total_Non-tribal_Condensate Tanks</v>
      </c>
      <c r="U220" s="395"/>
      <c r="V220" s="236"/>
      <c r="W220" s="236"/>
    </row>
    <row r="221" spans="1:23" s="180" customFormat="1">
      <c r="A221" s="239" t="s">
        <v>311</v>
      </c>
      <c r="B221" s="239" t="str">
        <f>VLOOKUP(D221,fips_xref!$A$5:$B$16,2,FALSE)</f>
        <v>Sandoval_NonTribal</v>
      </c>
      <c r="C221" s="239" t="s">
        <v>17226</v>
      </c>
      <c r="D221" s="239" t="s">
        <v>49</v>
      </c>
      <c r="E221" s="239" t="s">
        <v>70</v>
      </c>
      <c r="F221" s="33" t="s">
        <v>17591</v>
      </c>
      <c r="G221" s="33" t="s">
        <v>71</v>
      </c>
      <c r="H221" s="210">
        <v>0</v>
      </c>
      <c r="I221" s="208">
        <v>19.538224999999994</v>
      </c>
      <c r="J221" s="208">
        <v>0</v>
      </c>
      <c r="K221" s="208">
        <v>0</v>
      </c>
      <c r="L221" s="209">
        <v>0</v>
      </c>
      <c r="M221" s="210">
        <v>0</v>
      </c>
      <c r="N221" s="208">
        <v>19.538224999999994</v>
      </c>
      <c r="O221" s="208">
        <v>0</v>
      </c>
      <c r="P221" s="208">
        <v>0</v>
      </c>
      <c r="Q221" s="209">
        <v>0</v>
      </c>
      <c r="R221" s="176">
        <v>0</v>
      </c>
      <c r="S221" s="244" t="str">
        <f t="shared" si="6"/>
        <v>Non-tribal</v>
      </c>
      <c r="T221" s="244" t="str">
        <f t="shared" si="7"/>
        <v>Total_Non-tribal_Condensate Tanks</v>
      </c>
      <c r="U221" s="395"/>
      <c r="V221" s="236"/>
      <c r="W221" s="236"/>
    </row>
    <row r="222" spans="1:23" s="240" customFormat="1">
      <c r="A222" s="237" t="s">
        <v>312</v>
      </c>
      <c r="B222" s="237" t="str">
        <f>VLOOKUP(D222,fips_xref!$A$5:$B$16,2,FALSE)</f>
        <v>McKinley</v>
      </c>
      <c r="C222" s="237" t="s">
        <v>17226</v>
      </c>
      <c r="D222" s="237" t="s">
        <v>38</v>
      </c>
      <c r="E222" s="237" t="s">
        <v>72</v>
      </c>
      <c r="F222" s="236" t="s">
        <v>100</v>
      </c>
      <c r="G222" s="236" t="s">
        <v>73</v>
      </c>
      <c r="H222" s="144">
        <v>0</v>
      </c>
      <c r="I222" s="145">
        <v>75.233200000000011</v>
      </c>
      <c r="J222" s="145">
        <v>0</v>
      </c>
      <c r="K222" s="145">
        <v>0</v>
      </c>
      <c r="L222" s="245">
        <v>0</v>
      </c>
      <c r="M222" s="144">
        <v>0</v>
      </c>
      <c r="N222" s="145">
        <v>75.233200000000011</v>
      </c>
      <c r="O222" s="145">
        <v>0</v>
      </c>
      <c r="P222" s="145">
        <v>0</v>
      </c>
      <c r="Q222" s="245">
        <v>0</v>
      </c>
      <c r="R222" s="176">
        <v>0</v>
      </c>
      <c r="S222" s="244" t="str">
        <f t="shared" si="6"/>
        <v>Total</v>
      </c>
      <c r="T222" s="244" t="str">
        <f t="shared" si="7"/>
        <v>Total_Oil Tanks</v>
      </c>
      <c r="U222" s="395"/>
      <c r="V222" s="236"/>
      <c r="W222" s="236"/>
    </row>
    <row r="223" spans="1:23" s="240" customFormat="1">
      <c r="A223" s="237" t="s">
        <v>312</v>
      </c>
      <c r="B223" s="237" t="str">
        <f>VLOOKUP(D223,fips_xref!$A$5:$B$16,2,FALSE)</f>
        <v>Rio Arriba</v>
      </c>
      <c r="C223" s="237" t="s">
        <v>17226</v>
      </c>
      <c r="D223" s="237" t="s">
        <v>40</v>
      </c>
      <c r="E223" s="237" t="s">
        <v>72</v>
      </c>
      <c r="F223" s="236" t="s">
        <v>100</v>
      </c>
      <c r="G223" s="236" t="s">
        <v>73</v>
      </c>
      <c r="H223" s="144">
        <v>0</v>
      </c>
      <c r="I223" s="145">
        <v>1136.6799500000002</v>
      </c>
      <c r="J223" s="145">
        <v>0</v>
      </c>
      <c r="K223" s="145">
        <v>0</v>
      </c>
      <c r="L223" s="245">
        <v>0</v>
      </c>
      <c r="M223" s="144">
        <v>0</v>
      </c>
      <c r="N223" s="145">
        <v>1136.6799500000002</v>
      </c>
      <c r="O223" s="145">
        <v>0</v>
      </c>
      <c r="P223" s="145">
        <v>0</v>
      </c>
      <c r="Q223" s="245">
        <v>0</v>
      </c>
      <c r="R223" s="176">
        <v>0</v>
      </c>
      <c r="S223" s="244" t="str">
        <f t="shared" si="6"/>
        <v>Total</v>
      </c>
      <c r="T223" s="244" t="str">
        <f t="shared" si="7"/>
        <v>Total_Oil Tanks</v>
      </c>
      <c r="U223" s="395"/>
      <c r="V223" s="236"/>
      <c r="W223" s="236"/>
    </row>
    <row r="224" spans="1:23" s="240" customFormat="1">
      <c r="A224" s="237" t="s">
        <v>312</v>
      </c>
      <c r="B224" s="237" t="str">
        <f>VLOOKUP(D224,fips_xref!$A$5:$B$16,2,FALSE)</f>
        <v>San Juan</v>
      </c>
      <c r="C224" s="237" t="s">
        <v>17226</v>
      </c>
      <c r="D224" s="237" t="s">
        <v>42</v>
      </c>
      <c r="E224" s="237" t="s">
        <v>72</v>
      </c>
      <c r="F224" s="236" t="s">
        <v>100</v>
      </c>
      <c r="G224" s="236" t="s">
        <v>73</v>
      </c>
      <c r="H224" s="144">
        <v>0</v>
      </c>
      <c r="I224" s="145">
        <v>847.87942500000008</v>
      </c>
      <c r="J224" s="145">
        <v>0</v>
      </c>
      <c r="K224" s="145">
        <v>0</v>
      </c>
      <c r="L224" s="245">
        <v>0</v>
      </c>
      <c r="M224" s="144">
        <v>0</v>
      </c>
      <c r="N224" s="145">
        <v>847.87942500000008</v>
      </c>
      <c r="O224" s="145">
        <v>0</v>
      </c>
      <c r="P224" s="145">
        <v>0</v>
      </c>
      <c r="Q224" s="245">
        <v>0</v>
      </c>
      <c r="R224" s="176">
        <v>0</v>
      </c>
      <c r="S224" s="244" t="str">
        <f t="shared" si="6"/>
        <v>Total</v>
      </c>
      <c r="T224" s="244" t="str">
        <f t="shared" si="7"/>
        <v>Total_Oil Tanks</v>
      </c>
      <c r="U224" s="395"/>
      <c r="V224" s="236"/>
      <c r="W224" s="236"/>
    </row>
    <row r="225" spans="1:23" s="240" customFormat="1">
      <c r="A225" s="237" t="s">
        <v>312</v>
      </c>
      <c r="B225" s="237" t="str">
        <f>VLOOKUP(D225,fips_xref!$A$5:$B$16,2,FALSE)</f>
        <v>Sandoval</v>
      </c>
      <c r="C225" s="237" t="s">
        <v>17226</v>
      </c>
      <c r="D225" s="237" t="s">
        <v>41</v>
      </c>
      <c r="E225" s="237" t="s">
        <v>72</v>
      </c>
      <c r="F225" s="236" t="s">
        <v>100</v>
      </c>
      <c r="G225" s="236" t="s">
        <v>73</v>
      </c>
      <c r="H225" s="144">
        <v>0</v>
      </c>
      <c r="I225" s="145">
        <v>137.76667499999999</v>
      </c>
      <c r="J225" s="145">
        <v>0</v>
      </c>
      <c r="K225" s="145">
        <v>0</v>
      </c>
      <c r="L225" s="245">
        <v>0</v>
      </c>
      <c r="M225" s="144">
        <v>0</v>
      </c>
      <c r="N225" s="145">
        <v>137.76667499999999</v>
      </c>
      <c r="O225" s="145">
        <v>0</v>
      </c>
      <c r="P225" s="145">
        <v>0</v>
      </c>
      <c r="Q225" s="245">
        <v>0</v>
      </c>
      <c r="R225" s="176">
        <v>0</v>
      </c>
      <c r="S225" s="244" t="str">
        <f t="shared" si="6"/>
        <v>Total</v>
      </c>
      <c r="T225" s="244" t="str">
        <f t="shared" si="7"/>
        <v>Total_Oil Tanks</v>
      </c>
      <c r="U225" s="395"/>
      <c r="V225" s="236"/>
      <c r="W225" s="236"/>
    </row>
    <row r="226" spans="1:23" s="167" customFormat="1">
      <c r="A226" s="238" t="s">
        <v>312</v>
      </c>
      <c r="B226" s="238" t="str">
        <f>VLOOKUP(D226,fips_xref!$A$5:$B$16,2,FALSE)</f>
        <v>McKinley_Tribal</v>
      </c>
      <c r="C226" s="238" t="s">
        <v>17226</v>
      </c>
      <c r="D226" s="238" t="s">
        <v>43</v>
      </c>
      <c r="E226" s="238" t="s">
        <v>72</v>
      </c>
      <c r="F226" s="31" t="s">
        <v>100</v>
      </c>
      <c r="G226" s="31" t="s">
        <v>73</v>
      </c>
      <c r="H226" s="207">
        <v>0</v>
      </c>
      <c r="I226" s="205">
        <v>0</v>
      </c>
      <c r="J226" s="205">
        <v>0</v>
      </c>
      <c r="K226" s="205">
        <v>0</v>
      </c>
      <c r="L226" s="206">
        <v>0</v>
      </c>
      <c r="M226" s="207">
        <v>0</v>
      </c>
      <c r="N226" s="205">
        <v>0</v>
      </c>
      <c r="O226" s="205">
        <v>0</v>
      </c>
      <c r="P226" s="205">
        <v>0</v>
      </c>
      <c r="Q226" s="206">
        <v>0</v>
      </c>
      <c r="R226" s="176">
        <v>0</v>
      </c>
      <c r="S226" s="244" t="str">
        <f t="shared" si="6"/>
        <v>tribal</v>
      </c>
      <c r="T226" s="244" t="str">
        <f t="shared" si="7"/>
        <v>Total_tribal_Oil Tanks</v>
      </c>
      <c r="U226" s="395"/>
      <c r="V226" s="236"/>
      <c r="W226" s="236"/>
    </row>
    <row r="227" spans="1:23" s="167" customFormat="1">
      <c r="A227" s="238" t="s">
        <v>312</v>
      </c>
      <c r="B227" s="238" t="str">
        <f>VLOOKUP(D227,fips_xref!$A$5:$B$16,2,FALSE)</f>
        <v>Rio Arriba_Tribal</v>
      </c>
      <c r="C227" s="238" t="s">
        <v>17226</v>
      </c>
      <c r="D227" s="238" t="s">
        <v>44</v>
      </c>
      <c r="E227" s="238" t="s">
        <v>72</v>
      </c>
      <c r="F227" s="31" t="s">
        <v>100</v>
      </c>
      <c r="G227" s="31" t="s">
        <v>73</v>
      </c>
      <c r="H227" s="207">
        <v>0</v>
      </c>
      <c r="I227" s="205">
        <v>397.64422500000006</v>
      </c>
      <c r="J227" s="205">
        <v>0</v>
      </c>
      <c r="K227" s="205">
        <v>0</v>
      </c>
      <c r="L227" s="206">
        <v>0</v>
      </c>
      <c r="M227" s="207">
        <v>0</v>
      </c>
      <c r="N227" s="205">
        <v>397.64422500000006</v>
      </c>
      <c r="O227" s="205">
        <v>0</v>
      </c>
      <c r="P227" s="205">
        <v>0</v>
      </c>
      <c r="Q227" s="206">
        <v>0</v>
      </c>
      <c r="R227" s="176">
        <v>0</v>
      </c>
      <c r="S227" s="244" t="str">
        <f t="shared" si="6"/>
        <v>tribal</v>
      </c>
      <c r="T227" s="244" t="str">
        <f t="shared" si="7"/>
        <v>Total_tribal_Oil Tanks</v>
      </c>
      <c r="U227" s="395"/>
      <c r="V227" s="236"/>
      <c r="W227" s="236"/>
    </row>
    <row r="228" spans="1:23" s="167" customFormat="1">
      <c r="A228" s="238" t="s">
        <v>312</v>
      </c>
      <c r="B228" s="238" t="str">
        <f>VLOOKUP(D228,fips_xref!$A$5:$B$16,2,FALSE)</f>
        <v>San Juan_Tribal</v>
      </c>
      <c r="C228" s="238" t="s">
        <v>17226</v>
      </c>
      <c r="D228" s="238" t="s">
        <v>46</v>
      </c>
      <c r="E228" s="238" t="s">
        <v>72</v>
      </c>
      <c r="F228" s="31" t="s">
        <v>100</v>
      </c>
      <c r="G228" s="31" t="s">
        <v>73</v>
      </c>
      <c r="H228" s="207">
        <v>0</v>
      </c>
      <c r="I228" s="205">
        <v>175.36872499999998</v>
      </c>
      <c r="J228" s="205">
        <v>0</v>
      </c>
      <c r="K228" s="205">
        <v>0</v>
      </c>
      <c r="L228" s="206">
        <v>0</v>
      </c>
      <c r="M228" s="207">
        <v>0</v>
      </c>
      <c r="N228" s="205">
        <v>175.36872499999998</v>
      </c>
      <c r="O228" s="205">
        <v>0</v>
      </c>
      <c r="P228" s="205">
        <v>0</v>
      </c>
      <c r="Q228" s="206">
        <v>0</v>
      </c>
      <c r="R228" s="176">
        <v>0</v>
      </c>
      <c r="S228" s="244" t="str">
        <f t="shared" si="6"/>
        <v>tribal</v>
      </c>
      <c r="T228" s="244" t="str">
        <f t="shared" si="7"/>
        <v>Total_tribal_Oil Tanks</v>
      </c>
      <c r="U228" s="395"/>
      <c r="V228" s="236"/>
      <c r="W228" s="236"/>
    </row>
    <row r="229" spans="1:23" s="167" customFormat="1">
      <c r="A229" s="238" t="s">
        <v>312</v>
      </c>
      <c r="B229" s="238" t="str">
        <f>VLOOKUP(D229,fips_xref!$A$5:$B$16,2,FALSE)</f>
        <v>Sandoval_Tribal</v>
      </c>
      <c r="C229" s="238" t="s">
        <v>17226</v>
      </c>
      <c r="D229" s="238" t="s">
        <v>45</v>
      </c>
      <c r="E229" s="238" t="s">
        <v>72</v>
      </c>
      <c r="F229" s="31" t="s">
        <v>100</v>
      </c>
      <c r="G229" s="31" t="s">
        <v>73</v>
      </c>
      <c r="H229" s="207">
        <v>0</v>
      </c>
      <c r="I229" s="205">
        <v>54.550374999999995</v>
      </c>
      <c r="J229" s="205">
        <v>0</v>
      </c>
      <c r="K229" s="205">
        <v>0</v>
      </c>
      <c r="L229" s="206">
        <v>0</v>
      </c>
      <c r="M229" s="207">
        <v>0</v>
      </c>
      <c r="N229" s="205">
        <v>54.550374999999995</v>
      </c>
      <c r="O229" s="205">
        <v>0</v>
      </c>
      <c r="P229" s="205">
        <v>0</v>
      </c>
      <c r="Q229" s="206">
        <v>0</v>
      </c>
      <c r="R229" s="176">
        <v>0</v>
      </c>
      <c r="S229" s="244" t="str">
        <f t="shared" si="6"/>
        <v>tribal</v>
      </c>
      <c r="T229" s="244" t="str">
        <f t="shared" si="7"/>
        <v>Total_tribal_Oil Tanks</v>
      </c>
      <c r="U229" s="395"/>
      <c r="V229" s="236"/>
      <c r="W229" s="236"/>
    </row>
    <row r="230" spans="1:23" s="180" customFormat="1">
      <c r="A230" s="239" t="s">
        <v>312</v>
      </c>
      <c r="B230" s="239" t="str">
        <f>VLOOKUP(D230,fips_xref!$A$5:$B$16,2,FALSE)</f>
        <v>McKinley_NonTribal</v>
      </c>
      <c r="C230" s="239" t="s">
        <v>17226</v>
      </c>
      <c r="D230" s="239" t="s">
        <v>47</v>
      </c>
      <c r="E230" s="239" t="s">
        <v>72</v>
      </c>
      <c r="F230" s="33" t="s">
        <v>100</v>
      </c>
      <c r="G230" s="33" t="s">
        <v>73</v>
      </c>
      <c r="H230" s="210">
        <v>0</v>
      </c>
      <c r="I230" s="208">
        <v>75.233200000000011</v>
      </c>
      <c r="J230" s="208">
        <v>0</v>
      </c>
      <c r="K230" s="208">
        <v>0</v>
      </c>
      <c r="L230" s="209">
        <v>0</v>
      </c>
      <c r="M230" s="210">
        <v>0</v>
      </c>
      <c r="N230" s="208">
        <v>75.233200000000011</v>
      </c>
      <c r="O230" s="208">
        <v>0</v>
      </c>
      <c r="P230" s="208">
        <v>0</v>
      </c>
      <c r="Q230" s="209">
        <v>0</v>
      </c>
      <c r="R230" s="176">
        <v>0</v>
      </c>
      <c r="S230" s="244" t="str">
        <f t="shared" si="6"/>
        <v>Non-tribal</v>
      </c>
      <c r="T230" s="244" t="str">
        <f t="shared" si="7"/>
        <v>Total_Non-tribal_Oil Tanks</v>
      </c>
      <c r="U230" s="395"/>
      <c r="V230" s="236"/>
      <c r="W230" s="236"/>
    </row>
    <row r="231" spans="1:23" s="180" customFormat="1">
      <c r="A231" s="239" t="s">
        <v>312</v>
      </c>
      <c r="B231" s="239" t="str">
        <f>VLOOKUP(D231,fips_xref!$A$5:$B$16,2,FALSE)</f>
        <v>Rio Arriba_NonTribal</v>
      </c>
      <c r="C231" s="239" t="s">
        <v>17226</v>
      </c>
      <c r="D231" s="239" t="s">
        <v>48</v>
      </c>
      <c r="E231" s="239" t="s">
        <v>72</v>
      </c>
      <c r="F231" s="33" t="s">
        <v>100</v>
      </c>
      <c r="G231" s="33" t="s">
        <v>73</v>
      </c>
      <c r="H231" s="210">
        <v>0</v>
      </c>
      <c r="I231" s="208">
        <v>739.03572500000007</v>
      </c>
      <c r="J231" s="208">
        <v>0</v>
      </c>
      <c r="K231" s="208">
        <v>0</v>
      </c>
      <c r="L231" s="209">
        <v>0</v>
      </c>
      <c r="M231" s="210">
        <v>0</v>
      </c>
      <c r="N231" s="208">
        <v>739.03572500000007</v>
      </c>
      <c r="O231" s="208">
        <v>0</v>
      </c>
      <c r="P231" s="208">
        <v>0</v>
      </c>
      <c r="Q231" s="209">
        <v>0</v>
      </c>
      <c r="R231" s="176">
        <v>0</v>
      </c>
      <c r="S231" s="244" t="str">
        <f t="shared" si="6"/>
        <v>Non-tribal</v>
      </c>
      <c r="T231" s="244" t="str">
        <f t="shared" si="7"/>
        <v>Total_Non-tribal_Oil Tanks</v>
      </c>
      <c r="U231" s="395"/>
      <c r="V231" s="236"/>
      <c r="W231" s="236"/>
    </row>
    <row r="232" spans="1:23" s="180" customFormat="1">
      <c r="A232" s="239" t="s">
        <v>312</v>
      </c>
      <c r="B232" s="239" t="str">
        <f>VLOOKUP(D232,fips_xref!$A$5:$B$16,2,FALSE)</f>
        <v>San Juan_NonTribal</v>
      </c>
      <c r="C232" s="239" t="s">
        <v>17226</v>
      </c>
      <c r="D232" s="239" t="s">
        <v>50</v>
      </c>
      <c r="E232" s="239" t="s">
        <v>72</v>
      </c>
      <c r="F232" s="33" t="s">
        <v>100</v>
      </c>
      <c r="G232" s="33" t="s">
        <v>73</v>
      </c>
      <c r="H232" s="210">
        <v>0</v>
      </c>
      <c r="I232" s="208">
        <v>672.51070000000016</v>
      </c>
      <c r="J232" s="208">
        <v>0</v>
      </c>
      <c r="K232" s="208">
        <v>0</v>
      </c>
      <c r="L232" s="209">
        <v>0</v>
      </c>
      <c r="M232" s="210">
        <v>0</v>
      </c>
      <c r="N232" s="208">
        <v>672.51070000000016</v>
      </c>
      <c r="O232" s="208">
        <v>0</v>
      </c>
      <c r="P232" s="208">
        <v>0</v>
      </c>
      <c r="Q232" s="209">
        <v>0</v>
      </c>
      <c r="R232" s="176">
        <v>0</v>
      </c>
      <c r="S232" s="244" t="str">
        <f t="shared" si="6"/>
        <v>Non-tribal</v>
      </c>
      <c r="T232" s="244" t="str">
        <f t="shared" si="7"/>
        <v>Total_Non-tribal_Oil Tanks</v>
      </c>
      <c r="U232" s="395"/>
      <c r="V232" s="236"/>
      <c r="W232" s="236"/>
    </row>
    <row r="233" spans="1:23" s="180" customFormat="1">
      <c r="A233" s="239" t="s">
        <v>312</v>
      </c>
      <c r="B233" s="239" t="str">
        <f>VLOOKUP(D233,fips_xref!$A$5:$B$16,2,FALSE)</f>
        <v>Sandoval_NonTribal</v>
      </c>
      <c r="C233" s="239" t="s">
        <v>17226</v>
      </c>
      <c r="D233" s="239" t="s">
        <v>49</v>
      </c>
      <c r="E233" s="239" t="s">
        <v>72</v>
      </c>
      <c r="F233" s="33" t="s">
        <v>100</v>
      </c>
      <c r="G233" s="33" t="s">
        <v>73</v>
      </c>
      <c r="H233" s="210">
        <v>0</v>
      </c>
      <c r="I233" s="208">
        <v>83.216300000000004</v>
      </c>
      <c r="J233" s="208">
        <v>0</v>
      </c>
      <c r="K233" s="208">
        <v>0</v>
      </c>
      <c r="L233" s="209">
        <v>0</v>
      </c>
      <c r="M233" s="210">
        <v>0</v>
      </c>
      <c r="N233" s="208">
        <v>83.216300000000004</v>
      </c>
      <c r="O233" s="208">
        <v>0</v>
      </c>
      <c r="P233" s="208">
        <v>0</v>
      </c>
      <c r="Q233" s="209">
        <v>0</v>
      </c>
      <c r="R233" s="176">
        <v>0</v>
      </c>
      <c r="S233" s="244" t="str">
        <f t="shared" si="6"/>
        <v>Non-tribal</v>
      </c>
      <c r="T233" s="244" t="str">
        <f t="shared" si="7"/>
        <v>Total_Non-tribal_Oil Tanks</v>
      </c>
      <c r="U233" s="395"/>
      <c r="V233" s="236"/>
      <c r="W233" s="236"/>
    </row>
    <row r="234" spans="1:23" s="240" customFormat="1">
      <c r="A234" s="237" t="s">
        <v>66</v>
      </c>
      <c r="B234" s="237" t="str">
        <f>VLOOKUP(D234,fips_xref!$A$5:$B$16,2,FALSE)</f>
        <v>McKinley</v>
      </c>
      <c r="C234" s="237" t="s">
        <v>17226</v>
      </c>
      <c r="D234" s="237" t="s">
        <v>38</v>
      </c>
      <c r="E234" s="237" t="s">
        <v>76</v>
      </c>
      <c r="F234" s="236" t="s">
        <v>76</v>
      </c>
      <c r="G234" s="236" t="s">
        <v>66</v>
      </c>
      <c r="H234" s="144">
        <v>2.3328950123510092E-5</v>
      </c>
      <c r="I234" s="145">
        <v>0</v>
      </c>
      <c r="J234" s="145">
        <v>1.2693693449556965E-4</v>
      </c>
      <c r="K234" s="145">
        <v>0</v>
      </c>
      <c r="L234" s="245">
        <v>0</v>
      </c>
      <c r="M234" s="144">
        <v>2.3328950123510092E-5</v>
      </c>
      <c r="N234" s="145">
        <v>0</v>
      </c>
      <c r="O234" s="145">
        <v>1.2693693449556965E-4</v>
      </c>
      <c r="P234" s="145">
        <v>0</v>
      </c>
      <c r="Q234" s="245">
        <v>0</v>
      </c>
      <c r="R234" s="176">
        <v>0</v>
      </c>
      <c r="S234" s="244" t="str">
        <f t="shared" si="6"/>
        <v>Total</v>
      </c>
      <c r="T234" s="244" t="str">
        <f t="shared" si="7"/>
        <v>Total_Dehydrator Flaring</v>
      </c>
      <c r="U234" s="395"/>
      <c r="V234" s="236"/>
      <c r="W234" s="236"/>
    </row>
    <row r="235" spans="1:23">
      <c r="A235" s="237" t="s">
        <v>66</v>
      </c>
      <c r="B235" s="237" t="str">
        <f>VLOOKUP(D235,fips_xref!$A$5:$B$16,2,FALSE)</f>
        <v>Rio Arriba</v>
      </c>
      <c r="C235" s="237" t="s">
        <v>17226</v>
      </c>
      <c r="D235" s="237" t="s">
        <v>40</v>
      </c>
      <c r="E235" s="237" t="s">
        <v>76</v>
      </c>
      <c r="F235" s="236" t="s">
        <v>76</v>
      </c>
      <c r="G235" s="236" t="s">
        <v>66</v>
      </c>
      <c r="H235" s="144">
        <v>3.5182385400196824E-2</v>
      </c>
      <c r="I235" s="145">
        <v>0</v>
      </c>
      <c r="J235" s="145">
        <v>0.19143356761871802</v>
      </c>
      <c r="K235" s="145">
        <v>0</v>
      </c>
      <c r="L235" s="245">
        <v>0</v>
      </c>
      <c r="M235" s="144">
        <v>3.5182385400196824E-2</v>
      </c>
      <c r="N235" s="145">
        <v>0</v>
      </c>
      <c r="O235" s="145">
        <v>0.19143356761871802</v>
      </c>
      <c r="P235" s="145">
        <v>0</v>
      </c>
      <c r="Q235" s="245">
        <v>0</v>
      </c>
      <c r="R235" s="176">
        <v>0</v>
      </c>
      <c r="S235" s="244" t="str">
        <f t="shared" si="6"/>
        <v>Total</v>
      </c>
      <c r="T235" s="244" t="str">
        <f t="shared" si="7"/>
        <v>Total_Dehydrator Flaring</v>
      </c>
      <c r="U235" s="395"/>
      <c r="V235" s="236"/>
      <c r="W235" s="236"/>
    </row>
    <row r="236" spans="1:23" s="240" customFormat="1">
      <c r="A236" s="237" t="s">
        <v>66</v>
      </c>
      <c r="B236" s="237" t="str">
        <f>VLOOKUP(D236,fips_xref!$A$5:$B$16,2,FALSE)</f>
        <v>San Juan</v>
      </c>
      <c r="C236" s="237" t="s">
        <v>17226</v>
      </c>
      <c r="D236" s="237" t="s">
        <v>42</v>
      </c>
      <c r="E236" s="237" t="s">
        <v>76</v>
      </c>
      <c r="F236" s="236" t="s">
        <v>76</v>
      </c>
      <c r="G236" s="236" t="s">
        <v>66</v>
      </c>
      <c r="H236" s="144">
        <v>4.9314580291563055E-2</v>
      </c>
      <c r="I236" s="145">
        <v>0</v>
      </c>
      <c r="J236" s="145">
        <v>0.26832933393938729</v>
      </c>
      <c r="K236" s="145">
        <v>0</v>
      </c>
      <c r="L236" s="245">
        <v>0</v>
      </c>
      <c r="M236" s="144">
        <v>4.9314580291563055E-2</v>
      </c>
      <c r="N236" s="145">
        <v>0</v>
      </c>
      <c r="O236" s="145">
        <v>0.26832933393938729</v>
      </c>
      <c r="P236" s="145">
        <v>0</v>
      </c>
      <c r="Q236" s="245">
        <v>0</v>
      </c>
      <c r="R236" s="176">
        <v>0</v>
      </c>
      <c r="S236" s="244" t="str">
        <f t="shared" si="6"/>
        <v>Total</v>
      </c>
      <c r="T236" s="244" t="str">
        <f t="shared" si="7"/>
        <v>Total_Dehydrator Flaring</v>
      </c>
      <c r="U236" s="395"/>
      <c r="V236" s="236"/>
      <c r="W236" s="236"/>
    </row>
    <row r="237" spans="1:23">
      <c r="A237" s="237" t="s">
        <v>66</v>
      </c>
      <c r="B237" s="237" t="str">
        <f>VLOOKUP(D237,fips_xref!$A$5:$B$16,2,FALSE)</f>
        <v>Sandoval</v>
      </c>
      <c r="C237" s="237" t="s">
        <v>17226</v>
      </c>
      <c r="D237" s="237" t="s">
        <v>41</v>
      </c>
      <c r="E237" s="237" t="s">
        <v>76</v>
      </c>
      <c r="F237" s="236" t="s">
        <v>76</v>
      </c>
      <c r="G237" s="236" t="s">
        <v>66</v>
      </c>
      <c r="H237" s="144">
        <v>2.0612021684705581E-4</v>
      </c>
      <c r="I237" s="145">
        <v>0</v>
      </c>
      <c r="J237" s="145">
        <v>1.1215364740207452E-3</v>
      </c>
      <c r="K237" s="145">
        <v>0</v>
      </c>
      <c r="L237" s="245">
        <v>0</v>
      </c>
      <c r="M237" s="144">
        <v>2.0612021684705581E-4</v>
      </c>
      <c r="N237" s="145">
        <v>0</v>
      </c>
      <c r="O237" s="145">
        <v>1.1215364740207452E-3</v>
      </c>
      <c r="P237" s="145">
        <v>0</v>
      </c>
      <c r="Q237" s="245">
        <v>0</v>
      </c>
      <c r="R237" s="176">
        <v>0</v>
      </c>
      <c r="S237" s="244" t="str">
        <f t="shared" si="6"/>
        <v>Total</v>
      </c>
      <c r="T237" s="244" t="str">
        <f t="shared" si="7"/>
        <v>Total_Dehydrator Flaring</v>
      </c>
      <c r="U237" s="395"/>
      <c r="V237" s="236"/>
      <c r="W237" s="236"/>
    </row>
    <row r="238" spans="1:23" s="31" customFormat="1">
      <c r="A238" s="238" t="s">
        <v>66</v>
      </c>
      <c r="B238" s="238" t="str">
        <f>VLOOKUP(D238,fips_xref!$A$5:$B$16,2,FALSE)</f>
        <v>McKinley_Tribal</v>
      </c>
      <c r="C238" s="238" t="s">
        <v>17226</v>
      </c>
      <c r="D238" s="238" t="s">
        <v>43</v>
      </c>
      <c r="E238" s="238" t="s">
        <v>76</v>
      </c>
      <c r="F238" s="31" t="s">
        <v>76</v>
      </c>
      <c r="G238" s="31" t="s">
        <v>66</v>
      </c>
      <c r="H238" s="207">
        <v>0</v>
      </c>
      <c r="I238" s="205">
        <v>0</v>
      </c>
      <c r="J238" s="205">
        <v>0</v>
      </c>
      <c r="K238" s="205">
        <v>0</v>
      </c>
      <c r="L238" s="206">
        <v>0</v>
      </c>
      <c r="M238" s="207">
        <v>0</v>
      </c>
      <c r="N238" s="205">
        <v>0</v>
      </c>
      <c r="O238" s="205">
        <v>0</v>
      </c>
      <c r="P238" s="205">
        <v>0</v>
      </c>
      <c r="Q238" s="206">
        <v>0</v>
      </c>
      <c r="R238" s="176">
        <v>0</v>
      </c>
      <c r="S238" s="244" t="str">
        <f t="shared" si="6"/>
        <v>tribal</v>
      </c>
      <c r="T238" s="244" t="str">
        <f t="shared" si="7"/>
        <v>Total_tribal_Dehydrator Flaring</v>
      </c>
      <c r="U238" s="395"/>
      <c r="V238" s="236"/>
      <c r="W238" s="236"/>
    </row>
    <row r="239" spans="1:23" s="31" customFormat="1">
      <c r="A239" s="238" t="s">
        <v>66</v>
      </c>
      <c r="B239" s="238" t="str">
        <f>VLOOKUP(D239,fips_xref!$A$5:$B$16,2,FALSE)</f>
        <v>Rio Arriba_Tribal</v>
      </c>
      <c r="C239" s="238" t="s">
        <v>17226</v>
      </c>
      <c r="D239" s="238" t="s">
        <v>44</v>
      </c>
      <c r="E239" s="238" t="s">
        <v>76</v>
      </c>
      <c r="F239" s="31" t="s">
        <v>76</v>
      </c>
      <c r="G239" s="31" t="s">
        <v>66</v>
      </c>
      <c r="H239" s="207">
        <v>3.4505155434448082E-3</v>
      </c>
      <c r="I239" s="205">
        <v>0</v>
      </c>
      <c r="J239" s="205">
        <v>1.8774863986390864E-2</v>
      </c>
      <c r="K239" s="205">
        <v>0</v>
      </c>
      <c r="L239" s="206">
        <v>0</v>
      </c>
      <c r="M239" s="207">
        <v>3.4505155434448082E-3</v>
      </c>
      <c r="N239" s="205">
        <v>0</v>
      </c>
      <c r="O239" s="205">
        <v>1.8774863986390864E-2</v>
      </c>
      <c r="P239" s="205">
        <v>0</v>
      </c>
      <c r="Q239" s="206">
        <v>0</v>
      </c>
      <c r="R239" s="176">
        <v>0</v>
      </c>
      <c r="S239" s="244" t="str">
        <f t="shared" si="6"/>
        <v>tribal</v>
      </c>
      <c r="T239" s="244" t="str">
        <f t="shared" si="7"/>
        <v>Total_tribal_Dehydrator Flaring</v>
      </c>
      <c r="U239" s="395"/>
      <c r="V239" s="236"/>
      <c r="W239" s="236"/>
    </row>
    <row r="240" spans="1:23" s="31" customFormat="1">
      <c r="A240" s="238" t="s">
        <v>66</v>
      </c>
      <c r="B240" s="238" t="str">
        <f>VLOOKUP(D240,fips_xref!$A$5:$B$16,2,FALSE)</f>
        <v>San Juan_Tribal</v>
      </c>
      <c r="C240" s="238" t="s">
        <v>17226</v>
      </c>
      <c r="D240" s="238" t="s">
        <v>46</v>
      </c>
      <c r="E240" s="238" t="s">
        <v>76</v>
      </c>
      <c r="F240" s="31" t="s">
        <v>76</v>
      </c>
      <c r="G240" s="31" t="s">
        <v>66</v>
      </c>
      <c r="H240" s="207">
        <v>8.0186409409774111E-4</v>
      </c>
      <c r="I240" s="205">
        <v>0</v>
      </c>
      <c r="J240" s="205">
        <v>4.3630840414141791E-3</v>
      </c>
      <c r="K240" s="205">
        <v>0</v>
      </c>
      <c r="L240" s="206">
        <v>0</v>
      </c>
      <c r="M240" s="207">
        <v>8.0186409409774111E-4</v>
      </c>
      <c r="N240" s="205">
        <v>0</v>
      </c>
      <c r="O240" s="205">
        <v>4.3630840414141791E-3</v>
      </c>
      <c r="P240" s="205">
        <v>0</v>
      </c>
      <c r="Q240" s="206">
        <v>0</v>
      </c>
      <c r="R240" s="176">
        <v>0</v>
      </c>
      <c r="S240" s="244" t="str">
        <f t="shared" si="6"/>
        <v>tribal</v>
      </c>
      <c r="T240" s="244" t="str">
        <f t="shared" si="7"/>
        <v>Total_tribal_Dehydrator Flaring</v>
      </c>
      <c r="U240" s="395"/>
      <c r="V240" s="236"/>
      <c r="W240" s="236"/>
    </row>
    <row r="241" spans="1:23" s="31" customFormat="1">
      <c r="A241" s="238" t="s">
        <v>66</v>
      </c>
      <c r="B241" s="238" t="str">
        <f>VLOOKUP(D241,fips_xref!$A$5:$B$16,2,FALSE)</f>
        <v>Sandoval_Tribal</v>
      </c>
      <c r="C241" s="238" t="s">
        <v>17226</v>
      </c>
      <c r="D241" s="238" t="s">
        <v>45</v>
      </c>
      <c r="E241" s="238" t="s">
        <v>76</v>
      </c>
      <c r="F241" s="31" t="s">
        <v>76</v>
      </c>
      <c r="G241" s="31" t="s">
        <v>66</v>
      </c>
      <c r="H241" s="207">
        <v>5.8459687765770331E-5</v>
      </c>
      <c r="I241" s="205">
        <v>0</v>
      </c>
      <c r="J241" s="205">
        <v>3.1808947754904439E-4</v>
      </c>
      <c r="K241" s="205">
        <v>0</v>
      </c>
      <c r="L241" s="206">
        <v>0</v>
      </c>
      <c r="M241" s="207">
        <v>5.8459687765770331E-5</v>
      </c>
      <c r="N241" s="205">
        <v>0</v>
      </c>
      <c r="O241" s="205">
        <v>3.1808947754904439E-4</v>
      </c>
      <c r="P241" s="205">
        <v>0</v>
      </c>
      <c r="Q241" s="206">
        <v>0</v>
      </c>
      <c r="R241" s="176">
        <v>0</v>
      </c>
      <c r="S241" s="244" t="str">
        <f t="shared" si="6"/>
        <v>tribal</v>
      </c>
      <c r="T241" s="244" t="str">
        <f t="shared" si="7"/>
        <v>Total_tribal_Dehydrator Flaring</v>
      </c>
      <c r="U241" s="395"/>
      <c r="V241" s="236"/>
      <c r="W241" s="236"/>
    </row>
    <row r="242" spans="1:23" s="33" customFormat="1">
      <c r="A242" s="239" t="s">
        <v>66</v>
      </c>
      <c r="B242" s="239" t="str">
        <f>VLOOKUP(D242,fips_xref!$A$5:$B$16,2,FALSE)</f>
        <v>McKinley_NonTribal</v>
      </c>
      <c r="C242" s="239" t="s">
        <v>17226</v>
      </c>
      <c r="D242" s="239" t="s">
        <v>47</v>
      </c>
      <c r="E242" s="239" t="s">
        <v>76</v>
      </c>
      <c r="F242" s="33" t="s">
        <v>76</v>
      </c>
      <c r="G242" s="33" t="s">
        <v>66</v>
      </c>
      <c r="H242" s="210">
        <v>2.3328950123510092E-5</v>
      </c>
      <c r="I242" s="208">
        <v>0</v>
      </c>
      <c r="J242" s="208">
        <v>1.2693693449556965E-4</v>
      </c>
      <c r="K242" s="208">
        <v>0</v>
      </c>
      <c r="L242" s="209">
        <v>0</v>
      </c>
      <c r="M242" s="210">
        <v>2.3328950123510092E-5</v>
      </c>
      <c r="N242" s="208">
        <v>0</v>
      </c>
      <c r="O242" s="208">
        <v>1.2693693449556965E-4</v>
      </c>
      <c r="P242" s="208">
        <v>0</v>
      </c>
      <c r="Q242" s="209">
        <v>0</v>
      </c>
      <c r="R242" s="176">
        <v>0</v>
      </c>
      <c r="S242" s="244" t="str">
        <f t="shared" si="6"/>
        <v>Non-tribal</v>
      </c>
      <c r="T242" s="244" t="str">
        <f t="shared" si="7"/>
        <v>Total_Non-tribal_Dehydrator Flaring</v>
      </c>
      <c r="U242" s="395"/>
      <c r="V242" s="236"/>
      <c r="W242" s="236"/>
    </row>
    <row r="243" spans="1:23" s="33" customFormat="1">
      <c r="A243" s="239" t="s">
        <v>66</v>
      </c>
      <c r="B243" s="239" t="str">
        <f>VLOOKUP(D243,fips_xref!$A$5:$B$16,2,FALSE)</f>
        <v>Rio Arriba_NonTribal</v>
      </c>
      <c r="C243" s="239" t="s">
        <v>17226</v>
      </c>
      <c r="D243" s="239" t="s">
        <v>48</v>
      </c>
      <c r="E243" s="239" t="s">
        <v>76</v>
      </c>
      <c r="F243" s="33" t="s">
        <v>76</v>
      </c>
      <c r="G243" s="33" t="s">
        <v>66</v>
      </c>
      <c r="H243" s="210">
        <v>3.1731869856752012E-2</v>
      </c>
      <c r="I243" s="208">
        <v>0</v>
      </c>
      <c r="J243" s="208">
        <v>0.17265870363232716</v>
      </c>
      <c r="K243" s="208">
        <v>0</v>
      </c>
      <c r="L243" s="209">
        <v>0</v>
      </c>
      <c r="M243" s="210">
        <v>3.1731869856752012E-2</v>
      </c>
      <c r="N243" s="208">
        <v>0</v>
      </c>
      <c r="O243" s="208">
        <v>0.17265870363232716</v>
      </c>
      <c r="P243" s="208">
        <v>0</v>
      </c>
      <c r="Q243" s="209">
        <v>0</v>
      </c>
      <c r="R243" s="176">
        <v>0</v>
      </c>
      <c r="S243" s="244" t="str">
        <f t="shared" si="6"/>
        <v>Non-tribal</v>
      </c>
      <c r="T243" s="244" t="str">
        <f t="shared" si="7"/>
        <v>Total_Non-tribal_Dehydrator Flaring</v>
      </c>
      <c r="U243" s="395"/>
      <c r="V243" s="236"/>
      <c r="W243" s="236"/>
    </row>
    <row r="244" spans="1:23" s="33" customFormat="1">
      <c r="A244" s="239" t="s">
        <v>66</v>
      </c>
      <c r="B244" s="239" t="str">
        <f>VLOOKUP(D244,fips_xref!$A$5:$B$16,2,FALSE)</f>
        <v>San Juan_NonTribal</v>
      </c>
      <c r="C244" s="239" t="s">
        <v>17226</v>
      </c>
      <c r="D244" s="239" t="s">
        <v>50</v>
      </c>
      <c r="E244" s="239" t="s">
        <v>76</v>
      </c>
      <c r="F244" s="33" t="s">
        <v>76</v>
      </c>
      <c r="G244" s="33" t="s">
        <v>66</v>
      </c>
      <c r="H244" s="210">
        <v>4.8512716197465312E-2</v>
      </c>
      <c r="I244" s="208">
        <v>0</v>
      </c>
      <c r="J244" s="208">
        <v>0.26396624989797313</v>
      </c>
      <c r="K244" s="208">
        <v>0</v>
      </c>
      <c r="L244" s="209">
        <v>0</v>
      </c>
      <c r="M244" s="210">
        <v>4.8512716197465312E-2</v>
      </c>
      <c r="N244" s="208">
        <v>0</v>
      </c>
      <c r="O244" s="208">
        <v>0.26396624989797313</v>
      </c>
      <c r="P244" s="208">
        <v>0</v>
      </c>
      <c r="Q244" s="209">
        <v>0</v>
      </c>
      <c r="R244" s="176">
        <v>0</v>
      </c>
      <c r="S244" s="244" t="str">
        <f t="shared" si="6"/>
        <v>Non-tribal</v>
      </c>
      <c r="T244" s="244" t="str">
        <f t="shared" si="7"/>
        <v>Total_Non-tribal_Dehydrator Flaring</v>
      </c>
      <c r="U244" s="395"/>
      <c r="V244" s="236"/>
      <c r="W244" s="236"/>
    </row>
    <row r="245" spans="1:23" s="33" customFormat="1">
      <c r="A245" s="239" t="s">
        <v>66</v>
      </c>
      <c r="B245" s="239" t="str">
        <f>VLOOKUP(D245,fips_xref!$A$5:$B$16,2,FALSE)</f>
        <v>Sandoval_NonTribal</v>
      </c>
      <c r="C245" s="239" t="s">
        <v>17226</v>
      </c>
      <c r="D245" s="239" t="s">
        <v>49</v>
      </c>
      <c r="E245" s="239" t="s">
        <v>76</v>
      </c>
      <c r="F245" s="33" t="s">
        <v>76</v>
      </c>
      <c r="G245" s="33" t="s">
        <v>66</v>
      </c>
      <c r="H245" s="210">
        <v>1.4766052908128549E-4</v>
      </c>
      <c r="I245" s="208">
        <v>0</v>
      </c>
      <c r="J245" s="208">
        <v>8.034469964717007E-4</v>
      </c>
      <c r="K245" s="208">
        <v>0</v>
      </c>
      <c r="L245" s="209">
        <v>0</v>
      </c>
      <c r="M245" s="210">
        <v>1.4766052908128549E-4</v>
      </c>
      <c r="N245" s="208">
        <v>0</v>
      </c>
      <c r="O245" s="208">
        <v>8.034469964717007E-4</v>
      </c>
      <c r="P245" s="208">
        <v>0</v>
      </c>
      <c r="Q245" s="209">
        <v>0</v>
      </c>
      <c r="R245" s="176">
        <v>0</v>
      </c>
      <c r="S245" s="244" t="str">
        <f t="shared" si="6"/>
        <v>Non-tribal</v>
      </c>
      <c r="T245" s="244" t="str">
        <f t="shared" si="7"/>
        <v>Total_Non-tribal_Dehydrator Flaring</v>
      </c>
      <c r="U245" s="395"/>
      <c r="V245" s="236"/>
      <c r="W245" s="236"/>
    </row>
    <row r="246" spans="1:23">
      <c r="A246" s="237" t="s">
        <v>68</v>
      </c>
      <c r="B246" s="237" t="str">
        <f>VLOOKUP(D246,fips_xref!$A$5:$B$16,2,FALSE)</f>
        <v>McKinley</v>
      </c>
      <c r="C246" s="237" t="s">
        <v>17226</v>
      </c>
      <c r="D246" s="237" t="s">
        <v>38</v>
      </c>
      <c r="E246" s="237" t="s">
        <v>67</v>
      </c>
      <c r="F246" s="236" t="s">
        <v>17625</v>
      </c>
      <c r="G246" s="236" t="s">
        <v>68</v>
      </c>
      <c r="H246" s="144">
        <v>0</v>
      </c>
      <c r="I246" s="145">
        <v>0</v>
      </c>
      <c r="J246" s="145">
        <v>0</v>
      </c>
      <c r="K246" s="145">
        <v>0</v>
      </c>
      <c r="L246" s="245">
        <v>0</v>
      </c>
      <c r="M246" s="144">
        <v>0</v>
      </c>
      <c r="N246" s="145">
        <v>0</v>
      </c>
      <c r="O246" s="145">
        <v>0</v>
      </c>
      <c r="P246" s="145">
        <v>0</v>
      </c>
      <c r="Q246" s="245">
        <v>0</v>
      </c>
      <c r="R246" s="176">
        <v>0</v>
      </c>
      <c r="S246" s="244" t="str">
        <f t="shared" si="6"/>
        <v>Total</v>
      </c>
      <c r="T246" s="244" t="str">
        <f t="shared" si="7"/>
        <v>Total_Initial completion Flaring</v>
      </c>
      <c r="U246" s="395"/>
      <c r="V246" s="236"/>
      <c r="W246" s="236"/>
    </row>
    <row r="247" spans="1:23">
      <c r="A247" s="237" t="s">
        <v>68</v>
      </c>
      <c r="B247" s="237" t="str">
        <f>VLOOKUP(D247,fips_xref!$A$5:$B$16,2,FALSE)</f>
        <v>Rio Arriba</v>
      </c>
      <c r="C247" s="237" t="s">
        <v>17226</v>
      </c>
      <c r="D247" s="237" t="s">
        <v>40</v>
      </c>
      <c r="E247" s="237" t="s">
        <v>67</v>
      </c>
      <c r="F247" s="236" t="s">
        <v>17625</v>
      </c>
      <c r="G247" s="236" t="s">
        <v>68</v>
      </c>
      <c r="H247" s="144">
        <v>27.499795351692551</v>
      </c>
      <c r="I247" s="145">
        <v>0</v>
      </c>
      <c r="J247" s="145">
        <v>149.63123941362122</v>
      </c>
      <c r="K247" s="145">
        <v>0</v>
      </c>
      <c r="L247" s="245">
        <v>0</v>
      </c>
      <c r="M247" s="144">
        <v>27.499795351692551</v>
      </c>
      <c r="N247" s="145">
        <v>0</v>
      </c>
      <c r="O247" s="145">
        <v>149.63123941362122</v>
      </c>
      <c r="P247" s="145">
        <v>0</v>
      </c>
      <c r="Q247" s="245">
        <v>0</v>
      </c>
      <c r="R247" s="176">
        <v>0</v>
      </c>
      <c r="S247" s="244" t="str">
        <f t="shared" si="6"/>
        <v>Total</v>
      </c>
      <c r="T247" s="244" t="str">
        <f t="shared" si="7"/>
        <v>Total_Initial completion Flaring</v>
      </c>
      <c r="U247" s="395"/>
      <c r="V247" s="236"/>
      <c r="W247" s="236"/>
    </row>
    <row r="248" spans="1:23">
      <c r="A248" s="237" t="s">
        <v>68</v>
      </c>
      <c r="B248" s="237" t="str">
        <f>VLOOKUP(D248,fips_xref!$A$5:$B$16,2,FALSE)</f>
        <v>San Juan</v>
      </c>
      <c r="C248" s="237" t="s">
        <v>17226</v>
      </c>
      <c r="D248" s="237" t="s">
        <v>42</v>
      </c>
      <c r="E248" s="237" t="s">
        <v>67</v>
      </c>
      <c r="F248" s="236" t="s">
        <v>17625</v>
      </c>
      <c r="G248" s="236" t="s">
        <v>68</v>
      </c>
      <c r="H248" s="144">
        <v>19.021115846757525</v>
      </c>
      <c r="I248" s="145">
        <v>0</v>
      </c>
      <c r="J248" s="145">
        <v>103.49724798971006</v>
      </c>
      <c r="K248" s="145">
        <v>0</v>
      </c>
      <c r="L248" s="245">
        <v>0</v>
      </c>
      <c r="M248" s="144">
        <v>19.021115846757525</v>
      </c>
      <c r="N248" s="145">
        <v>0</v>
      </c>
      <c r="O248" s="145">
        <v>103.49724798971006</v>
      </c>
      <c r="P248" s="145">
        <v>0</v>
      </c>
      <c r="Q248" s="245">
        <v>0</v>
      </c>
      <c r="R248" s="176">
        <v>0</v>
      </c>
      <c r="S248" s="244" t="str">
        <f t="shared" si="6"/>
        <v>Total</v>
      </c>
      <c r="T248" s="244" t="str">
        <f t="shared" si="7"/>
        <v>Total_Initial completion Flaring</v>
      </c>
      <c r="U248" s="395"/>
      <c r="V248" s="236"/>
      <c r="W248" s="236"/>
    </row>
    <row r="249" spans="1:23">
      <c r="A249" s="237" t="s">
        <v>68</v>
      </c>
      <c r="B249" s="237" t="str">
        <f>VLOOKUP(D249,fips_xref!$A$5:$B$16,2,FALSE)</f>
        <v>Sandoval</v>
      </c>
      <c r="C249" s="237" t="s">
        <v>17226</v>
      </c>
      <c r="D249" s="237" t="s">
        <v>41</v>
      </c>
      <c r="E249" s="237" t="s">
        <v>67</v>
      </c>
      <c r="F249" s="236" t="s">
        <v>17625</v>
      </c>
      <c r="G249" s="236" t="s">
        <v>68</v>
      </c>
      <c r="H249" s="144">
        <v>3.4124668399296239</v>
      </c>
      <c r="I249" s="145">
        <v>0</v>
      </c>
      <c r="J249" s="145">
        <v>18.567834276087659</v>
      </c>
      <c r="K249" s="145">
        <v>0</v>
      </c>
      <c r="L249" s="245">
        <v>0</v>
      </c>
      <c r="M249" s="144">
        <v>3.4124668399296239</v>
      </c>
      <c r="N249" s="145">
        <v>0</v>
      </c>
      <c r="O249" s="145">
        <v>18.567834276087659</v>
      </c>
      <c r="P249" s="145">
        <v>0</v>
      </c>
      <c r="Q249" s="245">
        <v>0</v>
      </c>
      <c r="R249" s="176">
        <v>0</v>
      </c>
      <c r="S249" s="244" t="str">
        <f t="shared" si="6"/>
        <v>Total</v>
      </c>
      <c r="T249" s="244" t="str">
        <f t="shared" si="7"/>
        <v>Total_Initial completion Flaring</v>
      </c>
      <c r="U249" s="395"/>
      <c r="V249" s="236"/>
      <c r="W249" s="236"/>
    </row>
    <row r="250" spans="1:23" s="218" customFormat="1">
      <c r="A250" s="241" t="s">
        <v>68</v>
      </c>
      <c r="B250" s="241" t="str">
        <f>VLOOKUP(D250,fips_xref!$A$5:$B$16,2,FALSE)</f>
        <v>McKinley_Tribal</v>
      </c>
      <c r="C250" s="241" t="s">
        <v>17226</v>
      </c>
      <c r="D250" s="241" t="s">
        <v>43</v>
      </c>
      <c r="E250" s="241" t="s">
        <v>67</v>
      </c>
      <c r="F250" s="31" t="s">
        <v>17625</v>
      </c>
      <c r="G250" s="31" t="s">
        <v>68</v>
      </c>
      <c r="H250" s="207">
        <v>0</v>
      </c>
      <c r="I250" s="205">
        <v>0</v>
      </c>
      <c r="J250" s="205">
        <v>0</v>
      </c>
      <c r="K250" s="205">
        <v>0</v>
      </c>
      <c r="L250" s="206">
        <v>0</v>
      </c>
      <c r="M250" s="207">
        <v>0</v>
      </c>
      <c r="N250" s="205">
        <v>0</v>
      </c>
      <c r="O250" s="205">
        <v>0</v>
      </c>
      <c r="P250" s="205">
        <v>0</v>
      </c>
      <c r="Q250" s="206">
        <v>0</v>
      </c>
      <c r="R250" s="176">
        <v>0</v>
      </c>
      <c r="S250" s="244" t="str">
        <f t="shared" si="6"/>
        <v>tribal</v>
      </c>
      <c r="T250" s="244" t="str">
        <f t="shared" si="7"/>
        <v>Total_tribal_Initial completion Flaring</v>
      </c>
      <c r="U250" s="395"/>
      <c r="V250" s="236"/>
      <c r="W250" s="236"/>
    </row>
    <row r="251" spans="1:23" s="218" customFormat="1">
      <c r="A251" s="241" t="s">
        <v>68</v>
      </c>
      <c r="B251" s="241" t="str">
        <f>VLOOKUP(D251,fips_xref!$A$5:$B$16,2,FALSE)</f>
        <v>Rio Arriba_Tribal</v>
      </c>
      <c r="C251" s="241" t="s">
        <v>17226</v>
      </c>
      <c r="D251" s="241" t="s">
        <v>44</v>
      </c>
      <c r="E251" s="241" t="s">
        <v>67</v>
      </c>
      <c r="F251" s="31" t="s">
        <v>17625</v>
      </c>
      <c r="G251" s="31" t="s">
        <v>68</v>
      </c>
      <c r="H251" s="207">
        <v>6.614983300303102</v>
      </c>
      <c r="I251" s="205">
        <v>0</v>
      </c>
      <c r="J251" s="205">
        <v>35.993291486943349</v>
      </c>
      <c r="K251" s="205">
        <v>0</v>
      </c>
      <c r="L251" s="206">
        <v>0</v>
      </c>
      <c r="M251" s="207">
        <v>6.614983300303102</v>
      </c>
      <c r="N251" s="205">
        <v>0</v>
      </c>
      <c r="O251" s="205">
        <v>35.993291486943349</v>
      </c>
      <c r="P251" s="205">
        <v>0</v>
      </c>
      <c r="Q251" s="206">
        <v>0</v>
      </c>
      <c r="R251" s="176">
        <v>0</v>
      </c>
      <c r="S251" s="244" t="str">
        <f t="shared" si="6"/>
        <v>tribal</v>
      </c>
      <c r="T251" s="244" t="str">
        <f t="shared" si="7"/>
        <v>Total_tribal_Initial completion Flaring</v>
      </c>
      <c r="U251" s="395"/>
      <c r="V251" s="236"/>
      <c r="W251" s="236"/>
    </row>
    <row r="252" spans="1:23" s="218" customFormat="1">
      <c r="A252" s="241" t="s">
        <v>68</v>
      </c>
      <c r="B252" s="241" t="str">
        <f>VLOOKUP(D252,fips_xref!$A$5:$B$16,2,FALSE)</f>
        <v>San Juan_Tribal</v>
      </c>
      <c r="C252" s="241" t="s">
        <v>17226</v>
      </c>
      <c r="D252" s="241" t="s">
        <v>46</v>
      </c>
      <c r="E252" s="241" t="s">
        <v>67</v>
      </c>
      <c r="F252" s="31" t="s">
        <v>17625</v>
      </c>
      <c r="G252" s="31" t="s">
        <v>68</v>
      </c>
      <c r="H252" s="207">
        <v>1.6537458250757755</v>
      </c>
      <c r="I252" s="205">
        <v>0</v>
      </c>
      <c r="J252" s="205">
        <v>8.9983228717358372</v>
      </c>
      <c r="K252" s="205">
        <v>0</v>
      </c>
      <c r="L252" s="206">
        <v>0</v>
      </c>
      <c r="M252" s="207">
        <v>1.6537458250757755</v>
      </c>
      <c r="N252" s="205">
        <v>0</v>
      </c>
      <c r="O252" s="205">
        <v>8.9983228717358372</v>
      </c>
      <c r="P252" s="205">
        <v>0</v>
      </c>
      <c r="Q252" s="206">
        <v>0</v>
      </c>
      <c r="R252" s="176">
        <v>0</v>
      </c>
      <c r="S252" s="244" t="str">
        <f t="shared" si="6"/>
        <v>tribal</v>
      </c>
      <c r="T252" s="244" t="str">
        <f t="shared" si="7"/>
        <v>Total_tribal_Initial completion Flaring</v>
      </c>
      <c r="U252" s="395"/>
      <c r="V252" s="236"/>
      <c r="W252" s="236"/>
    </row>
    <row r="253" spans="1:23" s="218" customFormat="1">
      <c r="A253" s="241" t="s">
        <v>68</v>
      </c>
      <c r="B253" s="241" t="str">
        <f>VLOOKUP(D253,fips_xref!$A$5:$B$16,2,FALSE)</f>
        <v>Sandoval_Tribal</v>
      </c>
      <c r="C253" s="241" t="s">
        <v>17226</v>
      </c>
      <c r="D253" s="241" t="s">
        <v>45</v>
      </c>
      <c r="E253" s="241" t="s">
        <v>67</v>
      </c>
      <c r="F253" s="31" t="s">
        <v>17625</v>
      </c>
      <c r="G253" s="31" t="s">
        <v>68</v>
      </c>
      <c r="H253" s="207">
        <v>1.6537458250757755</v>
      </c>
      <c r="I253" s="205">
        <v>0</v>
      </c>
      <c r="J253" s="205">
        <v>8.9983228717358372</v>
      </c>
      <c r="K253" s="205">
        <v>0</v>
      </c>
      <c r="L253" s="206">
        <v>0</v>
      </c>
      <c r="M253" s="207">
        <v>1.6537458250757755</v>
      </c>
      <c r="N253" s="205">
        <v>0</v>
      </c>
      <c r="O253" s="205">
        <v>8.9983228717358372</v>
      </c>
      <c r="P253" s="205">
        <v>0</v>
      </c>
      <c r="Q253" s="206">
        <v>0</v>
      </c>
      <c r="R253" s="176">
        <v>0</v>
      </c>
      <c r="S253" s="244" t="str">
        <f t="shared" si="6"/>
        <v>tribal</v>
      </c>
      <c r="T253" s="244" t="str">
        <f t="shared" si="7"/>
        <v>Total_tribal_Initial completion Flaring</v>
      </c>
      <c r="U253" s="395"/>
      <c r="V253" s="236"/>
      <c r="W253" s="236"/>
    </row>
    <row r="254" spans="1:23" s="221" customFormat="1">
      <c r="A254" s="242" t="s">
        <v>68</v>
      </c>
      <c r="B254" s="242" t="str">
        <f>VLOOKUP(D254,fips_xref!$A$5:$B$16,2,FALSE)</f>
        <v>McKinley_NonTribal</v>
      </c>
      <c r="C254" s="242" t="s">
        <v>17226</v>
      </c>
      <c r="D254" s="242" t="s">
        <v>47</v>
      </c>
      <c r="E254" s="242" t="s">
        <v>67</v>
      </c>
      <c r="F254" s="33" t="s">
        <v>17625</v>
      </c>
      <c r="G254" s="33" t="s">
        <v>68</v>
      </c>
      <c r="H254" s="210">
        <v>0</v>
      </c>
      <c r="I254" s="208">
        <v>0</v>
      </c>
      <c r="J254" s="208">
        <v>0</v>
      </c>
      <c r="K254" s="208">
        <v>0</v>
      </c>
      <c r="L254" s="209">
        <v>0</v>
      </c>
      <c r="M254" s="210">
        <v>0</v>
      </c>
      <c r="N254" s="208">
        <v>0</v>
      </c>
      <c r="O254" s="208">
        <v>0</v>
      </c>
      <c r="P254" s="208">
        <v>0</v>
      </c>
      <c r="Q254" s="209">
        <v>0</v>
      </c>
      <c r="R254" s="176">
        <v>0</v>
      </c>
      <c r="S254" s="244" t="str">
        <f t="shared" si="6"/>
        <v>Non-tribal</v>
      </c>
      <c r="T254" s="244" t="str">
        <f t="shared" si="7"/>
        <v>Total_Non-tribal_Initial completion Flaring</v>
      </c>
      <c r="U254" s="395"/>
      <c r="V254" s="236"/>
      <c r="W254" s="236"/>
    </row>
    <row r="255" spans="1:23" s="221" customFormat="1">
      <c r="A255" s="242" t="s">
        <v>68</v>
      </c>
      <c r="B255" s="242" t="str">
        <f>VLOOKUP(D255,fips_xref!$A$5:$B$16,2,FALSE)</f>
        <v>Rio Arriba_NonTribal</v>
      </c>
      <c r="C255" s="242" t="s">
        <v>17226</v>
      </c>
      <c r="D255" s="242" t="s">
        <v>48</v>
      </c>
      <c r="E255" s="242" t="s">
        <v>67</v>
      </c>
      <c r="F255" s="33" t="s">
        <v>17625</v>
      </c>
      <c r="G255" s="33" t="s">
        <v>68</v>
      </c>
      <c r="H255" s="210">
        <v>20.884812051389449</v>
      </c>
      <c r="I255" s="208">
        <v>0</v>
      </c>
      <c r="J255" s="208">
        <v>113.63794792667787</v>
      </c>
      <c r="K255" s="208">
        <v>0</v>
      </c>
      <c r="L255" s="209">
        <v>0</v>
      </c>
      <c r="M255" s="210">
        <v>20.884812051389449</v>
      </c>
      <c r="N255" s="208">
        <v>0</v>
      </c>
      <c r="O255" s="208">
        <v>113.63794792667787</v>
      </c>
      <c r="P255" s="208">
        <v>0</v>
      </c>
      <c r="Q255" s="209">
        <v>0</v>
      </c>
      <c r="R255" s="176">
        <v>0</v>
      </c>
      <c r="S255" s="244" t="str">
        <f t="shared" si="6"/>
        <v>Non-tribal</v>
      </c>
      <c r="T255" s="244" t="str">
        <f t="shared" si="7"/>
        <v>Total_Non-tribal_Initial completion Flaring</v>
      </c>
      <c r="U255" s="395"/>
      <c r="V255" s="236"/>
      <c r="W255" s="236"/>
    </row>
    <row r="256" spans="1:23" s="221" customFormat="1">
      <c r="A256" s="242" t="s">
        <v>68</v>
      </c>
      <c r="B256" s="242" t="str">
        <f>VLOOKUP(D256,fips_xref!$A$5:$B$16,2,FALSE)</f>
        <v>San Juan_NonTribal</v>
      </c>
      <c r="C256" s="242" t="s">
        <v>17226</v>
      </c>
      <c r="D256" s="242" t="s">
        <v>50</v>
      </c>
      <c r="E256" s="242" t="s">
        <v>67</v>
      </c>
      <c r="F256" s="33" t="s">
        <v>17625</v>
      </c>
      <c r="G256" s="33" t="s">
        <v>68</v>
      </c>
      <c r="H256" s="210">
        <v>17.367370021681751</v>
      </c>
      <c r="I256" s="208">
        <v>0</v>
      </c>
      <c r="J256" s="208">
        <v>94.498925117974224</v>
      </c>
      <c r="K256" s="208">
        <v>0</v>
      </c>
      <c r="L256" s="209">
        <v>0</v>
      </c>
      <c r="M256" s="210">
        <v>17.367370021681751</v>
      </c>
      <c r="N256" s="208">
        <v>0</v>
      </c>
      <c r="O256" s="208">
        <v>94.498925117974224</v>
      </c>
      <c r="P256" s="208">
        <v>0</v>
      </c>
      <c r="Q256" s="209">
        <v>0</v>
      </c>
      <c r="R256" s="176">
        <v>0</v>
      </c>
      <c r="S256" s="244" t="str">
        <f t="shared" si="6"/>
        <v>Non-tribal</v>
      </c>
      <c r="T256" s="244" t="str">
        <f t="shared" si="7"/>
        <v>Total_Non-tribal_Initial completion Flaring</v>
      </c>
      <c r="U256" s="395"/>
      <c r="V256" s="236"/>
      <c r="W256" s="236"/>
    </row>
    <row r="257" spans="1:23" s="221" customFormat="1">
      <c r="A257" s="242" t="s">
        <v>68</v>
      </c>
      <c r="B257" s="242" t="str">
        <f>VLOOKUP(D257,fips_xref!$A$5:$B$16,2,FALSE)</f>
        <v>Sandoval_NonTribal</v>
      </c>
      <c r="C257" s="242" t="s">
        <v>17226</v>
      </c>
      <c r="D257" s="242" t="s">
        <v>49</v>
      </c>
      <c r="E257" s="242" t="s">
        <v>67</v>
      </c>
      <c r="F257" s="33" t="s">
        <v>17625</v>
      </c>
      <c r="G257" s="33" t="s">
        <v>68</v>
      </c>
      <c r="H257" s="210">
        <v>1.7587210148538484</v>
      </c>
      <c r="I257" s="208">
        <v>0</v>
      </c>
      <c r="J257" s="208">
        <v>9.5695114043518217</v>
      </c>
      <c r="K257" s="208">
        <v>0</v>
      </c>
      <c r="L257" s="209">
        <v>0</v>
      </c>
      <c r="M257" s="210">
        <v>1.7587210148538484</v>
      </c>
      <c r="N257" s="208">
        <v>0</v>
      </c>
      <c r="O257" s="208">
        <v>9.5695114043518217</v>
      </c>
      <c r="P257" s="208">
        <v>0</v>
      </c>
      <c r="Q257" s="209">
        <v>0</v>
      </c>
      <c r="R257" s="176">
        <v>0</v>
      </c>
      <c r="S257" s="244" t="str">
        <f t="shared" si="6"/>
        <v>Non-tribal</v>
      </c>
      <c r="T257" s="244" t="str">
        <f t="shared" si="7"/>
        <v>Total_Non-tribal_Initial completion Flaring</v>
      </c>
      <c r="U257" s="395"/>
      <c r="V257" s="236"/>
      <c r="W257" s="236"/>
    </row>
    <row r="258" spans="1:23">
      <c r="A258" s="237" t="s">
        <v>313</v>
      </c>
      <c r="B258" s="237" t="str">
        <f>VLOOKUP(D258,fips_xref!$A$5:$B$16,2,FALSE)</f>
        <v>McKinley</v>
      </c>
      <c r="C258" s="237" t="s">
        <v>17226</v>
      </c>
      <c r="D258" s="237" t="s">
        <v>38</v>
      </c>
      <c r="E258" s="237" t="s">
        <v>120</v>
      </c>
      <c r="F258" s="236" t="s">
        <v>17610</v>
      </c>
      <c r="G258" s="236" t="s">
        <v>59</v>
      </c>
      <c r="H258" s="144">
        <v>1.9391379571466825</v>
      </c>
      <c r="I258" s="145">
        <v>1.1895658548478315E-2</v>
      </c>
      <c r="J258" s="145">
        <v>0.34633198102159229</v>
      </c>
      <c r="K258" s="145">
        <v>2.2967247271854584E-2</v>
      </c>
      <c r="L258" s="245">
        <v>3.5322955536815893E-2</v>
      </c>
      <c r="M258" s="144">
        <v>1.9391379571466825</v>
      </c>
      <c r="N258" s="145">
        <v>1.1895658548478315E-2</v>
      </c>
      <c r="O258" s="145">
        <v>0.34633198102159229</v>
      </c>
      <c r="P258" s="145">
        <v>2.2967247271854584E-2</v>
      </c>
      <c r="Q258" s="245">
        <v>3.5322955536815893E-2</v>
      </c>
      <c r="R258" s="176">
        <v>0</v>
      </c>
      <c r="S258" s="244" t="str">
        <f t="shared" si="6"/>
        <v>Total</v>
      </c>
      <c r="T258" s="244" t="str">
        <f t="shared" si="7"/>
        <v>Total_Miscellaneous Engines</v>
      </c>
      <c r="U258" s="395"/>
      <c r="V258" s="236"/>
      <c r="W258" s="236"/>
    </row>
    <row r="259" spans="1:23">
      <c r="A259" s="237" t="s">
        <v>313</v>
      </c>
      <c r="B259" s="237" t="str">
        <f>VLOOKUP(D259,fips_xref!$A$5:$B$16,2,FALSE)</f>
        <v>Rio Arriba</v>
      </c>
      <c r="C259" s="237" t="s">
        <v>17226</v>
      </c>
      <c r="D259" s="237" t="s">
        <v>40</v>
      </c>
      <c r="E259" s="237" t="s">
        <v>120</v>
      </c>
      <c r="F259" s="236" t="s">
        <v>17610</v>
      </c>
      <c r="G259" s="236" t="s">
        <v>59</v>
      </c>
      <c r="H259" s="144">
        <v>119.18134423144076</v>
      </c>
      <c r="I259" s="145">
        <v>0.7311189856816529</v>
      </c>
      <c r="J259" s="145">
        <v>21.2859074293129</v>
      </c>
      <c r="K259" s="145">
        <v>1.4115898216871758</v>
      </c>
      <c r="L259" s="245">
        <v>2.1709839197308263</v>
      </c>
      <c r="M259" s="144">
        <v>119.18134423144076</v>
      </c>
      <c r="N259" s="145">
        <v>0.7311189856816529</v>
      </c>
      <c r="O259" s="145">
        <v>21.2859074293129</v>
      </c>
      <c r="P259" s="145">
        <v>1.4115898216871758</v>
      </c>
      <c r="Q259" s="245">
        <v>2.1709839197308263</v>
      </c>
      <c r="R259" s="176">
        <v>0</v>
      </c>
      <c r="S259" s="244" t="str">
        <f t="shared" si="6"/>
        <v>Total</v>
      </c>
      <c r="T259" s="244" t="str">
        <f t="shared" si="7"/>
        <v>Total_Miscellaneous Engines</v>
      </c>
      <c r="U259" s="395"/>
      <c r="V259" s="236"/>
      <c r="W259" s="236"/>
    </row>
    <row r="260" spans="1:23">
      <c r="A260" s="237" t="s">
        <v>313</v>
      </c>
      <c r="B260" s="237" t="str">
        <f>VLOOKUP(D260,fips_xref!$A$5:$B$16,2,FALSE)</f>
        <v>San Juan</v>
      </c>
      <c r="C260" s="237" t="s">
        <v>17226</v>
      </c>
      <c r="D260" s="237" t="s">
        <v>42</v>
      </c>
      <c r="E260" s="237" t="s">
        <v>120</v>
      </c>
      <c r="F260" s="236" t="s">
        <v>17610</v>
      </c>
      <c r="G260" s="236" t="s">
        <v>59</v>
      </c>
      <c r="H260" s="144">
        <v>177.74055998697671</v>
      </c>
      <c r="I260" s="145">
        <v>1.090351000571161</v>
      </c>
      <c r="J260" s="145">
        <v>31.744642005128071</v>
      </c>
      <c r="K260" s="145">
        <v>2.1051681116414791</v>
      </c>
      <c r="L260" s="245">
        <v>3.2376870734596346</v>
      </c>
      <c r="M260" s="144">
        <v>177.74055998697671</v>
      </c>
      <c r="N260" s="145">
        <v>1.090351000571161</v>
      </c>
      <c r="O260" s="145">
        <v>31.744642005128071</v>
      </c>
      <c r="P260" s="145">
        <v>2.1051681116414791</v>
      </c>
      <c r="Q260" s="245">
        <v>3.2376870734596346</v>
      </c>
      <c r="R260" s="176">
        <v>0</v>
      </c>
      <c r="S260" s="244" t="str">
        <f t="shared" si="6"/>
        <v>Total</v>
      </c>
      <c r="T260" s="244" t="str">
        <f t="shared" si="7"/>
        <v>Total_Miscellaneous Engines</v>
      </c>
      <c r="U260" s="395"/>
      <c r="V260" s="236"/>
      <c r="W260" s="236"/>
    </row>
    <row r="261" spans="1:23">
      <c r="A261" s="237" t="s">
        <v>313</v>
      </c>
      <c r="B261" s="237" t="str">
        <f>VLOOKUP(D261,fips_xref!$A$5:$B$16,2,FALSE)</f>
        <v>Sandoval</v>
      </c>
      <c r="C261" s="237" t="s">
        <v>17226</v>
      </c>
      <c r="D261" s="237" t="s">
        <v>41</v>
      </c>
      <c r="E261" s="237" t="s">
        <v>120</v>
      </c>
      <c r="F261" s="236" t="s">
        <v>17610</v>
      </c>
      <c r="G261" s="236" t="s">
        <v>59</v>
      </c>
      <c r="H261" s="144">
        <v>4.4696442274657571</v>
      </c>
      <c r="I261" s="145">
        <v>2.7419071122379089E-2</v>
      </c>
      <c r="J261" s="145">
        <v>0.79828293497884739</v>
      </c>
      <c r="K261" s="145">
        <v>5.2938690520232187E-2</v>
      </c>
      <c r="L261" s="245">
        <v>8.1418159925284839E-2</v>
      </c>
      <c r="M261" s="144">
        <v>4.4696442274657571</v>
      </c>
      <c r="N261" s="145">
        <v>2.7419071122379089E-2</v>
      </c>
      <c r="O261" s="145">
        <v>0.79828293497884739</v>
      </c>
      <c r="P261" s="145">
        <v>5.2938690520232187E-2</v>
      </c>
      <c r="Q261" s="245">
        <v>8.1418159925284839E-2</v>
      </c>
      <c r="R261" s="176">
        <v>0</v>
      </c>
      <c r="S261" s="244" t="str">
        <f t="shared" si="6"/>
        <v>Total</v>
      </c>
      <c r="T261" s="244" t="str">
        <f t="shared" si="7"/>
        <v>Total_Miscellaneous Engines</v>
      </c>
      <c r="U261" s="395"/>
      <c r="V261" s="236"/>
      <c r="W261" s="236"/>
    </row>
    <row r="262" spans="1:23" s="31" customFormat="1">
      <c r="A262" s="238" t="s">
        <v>313</v>
      </c>
      <c r="B262" s="238" t="str">
        <f>VLOOKUP(D262,fips_xref!$A$5:$B$16,2,FALSE)</f>
        <v>McKinley_Tribal</v>
      </c>
      <c r="C262" s="238" t="s">
        <v>17226</v>
      </c>
      <c r="D262" s="238" t="s">
        <v>43</v>
      </c>
      <c r="E262" s="238" t="s">
        <v>120</v>
      </c>
      <c r="F262" s="31" t="s">
        <v>17610</v>
      </c>
      <c r="G262" s="31" t="s">
        <v>59</v>
      </c>
      <c r="H262" s="207">
        <v>0</v>
      </c>
      <c r="I262" s="205">
        <v>0</v>
      </c>
      <c r="J262" s="205">
        <v>0</v>
      </c>
      <c r="K262" s="205">
        <v>0</v>
      </c>
      <c r="L262" s="206">
        <v>0</v>
      </c>
      <c r="M262" s="207">
        <v>0</v>
      </c>
      <c r="N262" s="205">
        <v>0</v>
      </c>
      <c r="O262" s="205">
        <v>0</v>
      </c>
      <c r="P262" s="205">
        <v>0</v>
      </c>
      <c r="Q262" s="206">
        <v>0</v>
      </c>
      <c r="R262" s="176">
        <v>0</v>
      </c>
      <c r="S262" s="244" t="str">
        <f t="shared" si="6"/>
        <v>tribal</v>
      </c>
      <c r="T262" s="244" t="str">
        <f t="shared" si="7"/>
        <v>Total_tribal_Miscellaneous Engines</v>
      </c>
      <c r="U262" s="395"/>
      <c r="V262" s="236"/>
      <c r="W262" s="236"/>
    </row>
    <row r="263" spans="1:23" s="31" customFormat="1">
      <c r="A263" s="238" t="s">
        <v>313</v>
      </c>
      <c r="B263" s="238" t="str">
        <f>VLOOKUP(D263,fips_xref!$A$5:$B$16,2,FALSE)</f>
        <v>Rio Arriba_Tribal</v>
      </c>
      <c r="C263" s="238" t="s">
        <v>17226</v>
      </c>
      <c r="D263" s="238" t="s">
        <v>44</v>
      </c>
      <c r="E263" s="238" t="s">
        <v>120</v>
      </c>
      <c r="F263" s="31" t="s">
        <v>17610</v>
      </c>
      <c r="G263" s="31" t="s">
        <v>59</v>
      </c>
      <c r="H263" s="207">
        <v>25.442590217881996</v>
      </c>
      <c r="I263" s="205">
        <v>0.15607778946585019</v>
      </c>
      <c r="J263" s="205">
        <v>4.5440720914180543</v>
      </c>
      <c r="K263" s="205">
        <v>0.30134331526901392</v>
      </c>
      <c r="L263" s="206">
        <v>0.46345721803623674</v>
      </c>
      <c r="M263" s="207">
        <v>25.442590217881996</v>
      </c>
      <c r="N263" s="205">
        <v>0.15607778946585019</v>
      </c>
      <c r="O263" s="205">
        <v>4.5440720914180543</v>
      </c>
      <c r="P263" s="205">
        <v>0.30134331526901392</v>
      </c>
      <c r="Q263" s="206">
        <v>0.46345721803623674</v>
      </c>
      <c r="R263" s="176">
        <v>0</v>
      </c>
      <c r="S263" s="244" t="str">
        <f t="shared" ref="S263:S326" si="8">IF(LEN(D263)=5,"Total",IF(RIGHT(D263,2)="01","tribal","Non-tribal"))</f>
        <v>tribal</v>
      </c>
      <c r="T263" s="244" t="str">
        <f t="shared" ref="T263:T326" si="9">IF(LEN(D263)=5,"Total",IF(RIGHT(D263,2)="01","Total_tribal","Total_Non-tribal"))&amp;"_"&amp;A263</f>
        <v>Total_tribal_Miscellaneous Engines</v>
      </c>
      <c r="U263" s="395"/>
      <c r="V263" s="236"/>
      <c r="W263" s="236"/>
    </row>
    <row r="264" spans="1:23" s="31" customFormat="1">
      <c r="A264" s="238" t="s">
        <v>313</v>
      </c>
      <c r="B264" s="238" t="str">
        <f>VLOOKUP(D264,fips_xref!$A$5:$B$16,2,FALSE)</f>
        <v>San Juan_Tribal</v>
      </c>
      <c r="C264" s="238" t="s">
        <v>17226</v>
      </c>
      <c r="D264" s="238" t="s">
        <v>46</v>
      </c>
      <c r="E264" s="238" t="s">
        <v>120</v>
      </c>
      <c r="F264" s="31" t="s">
        <v>17610</v>
      </c>
      <c r="G264" s="31" t="s">
        <v>59</v>
      </c>
      <c r="H264" s="207">
        <v>4.9234850259468947</v>
      </c>
      <c r="I264" s="205">
        <v>3.0203161420959117E-2</v>
      </c>
      <c r="J264" s="205">
        <v>0.87933935606900726</v>
      </c>
      <c r="K264" s="205">
        <v>5.8314003711517293E-2</v>
      </c>
      <c r="L264" s="206">
        <v>8.9685234625390672E-2</v>
      </c>
      <c r="M264" s="207">
        <v>4.9234850259468947</v>
      </c>
      <c r="N264" s="205">
        <v>3.0203161420959117E-2</v>
      </c>
      <c r="O264" s="205">
        <v>0.87933935606900726</v>
      </c>
      <c r="P264" s="205">
        <v>5.8314003711517293E-2</v>
      </c>
      <c r="Q264" s="206">
        <v>8.9685234625390672E-2</v>
      </c>
      <c r="R264" s="176">
        <v>0</v>
      </c>
      <c r="S264" s="244" t="str">
        <f t="shared" si="8"/>
        <v>tribal</v>
      </c>
      <c r="T264" s="244" t="str">
        <f t="shared" si="9"/>
        <v>Total_tribal_Miscellaneous Engines</v>
      </c>
      <c r="U264" s="395"/>
      <c r="V264" s="236"/>
      <c r="W264" s="236"/>
    </row>
    <row r="265" spans="1:23" s="31" customFormat="1">
      <c r="A265" s="238" t="s">
        <v>313</v>
      </c>
      <c r="B265" s="238" t="str">
        <f>VLOOKUP(D265,fips_xref!$A$5:$B$16,2,FALSE)</f>
        <v>Sandoval_Tribal</v>
      </c>
      <c r="C265" s="238" t="s">
        <v>17226</v>
      </c>
      <c r="D265" s="238" t="s">
        <v>45</v>
      </c>
      <c r="E265" s="238" t="s">
        <v>120</v>
      </c>
      <c r="F265" s="31" t="s">
        <v>17610</v>
      </c>
      <c r="G265" s="31" t="s">
        <v>59</v>
      </c>
      <c r="H265" s="207">
        <v>2.0491599688996853</v>
      </c>
      <c r="I265" s="205">
        <v>1.2570589529952259E-2</v>
      </c>
      <c r="J265" s="205">
        <v>0.36598202249799466</v>
      </c>
      <c r="K265" s="205">
        <v>2.4270353500044906E-2</v>
      </c>
      <c r="L265" s="206">
        <v>3.7327094858053661E-2</v>
      </c>
      <c r="M265" s="207">
        <v>2.0491599688996853</v>
      </c>
      <c r="N265" s="205">
        <v>1.2570589529952259E-2</v>
      </c>
      <c r="O265" s="205">
        <v>0.36598202249799466</v>
      </c>
      <c r="P265" s="205">
        <v>2.4270353500044906E-2</v>
      </c>
      <c r="Q265" s="206">
        <v>3.7327094858053661E-2</v>
      </c>
      <c r="R265" s="176">
        <v>0</v>
      </c>
      <c r="S265" s="244" t="str">
        <f t="shared" si="8"/>
        <v>tribal</v>
      </c>
      <c r="T265" s="244" t="str">
        <f t="shared" si="9"/>
        <v>Total_tribal_Miscellaneous Engines</v>
      </c>
      <c r="U265" s="395"/>
      <c r="V265" s="236"/>
      <c r="W265" s="236"/>
    </row>
    <row r="266" spans="1:23" s="33" customFormat="1">
      <c r="A266" s="239" t="s">
        <v>313</v>
      </c>
      <c r="B266" s="239" t="str">
        <f>VLOOKUP(D266,fips_xref!$A$5:$B$16,2,FALSE)</f>
        <v>McKinley_NonTribal</v>
      </c>
      <c r="C266" s="239" t="s">
        <v>17226</v>
      </c>
      <c r="D266" s="239" t="s">
        <v>47</v>
      </c>
      <c r="E266" s="239" t="s">
        <v>120</v>
      </c>
      <c r="F266" s="33" t="s">
        <v>17610</v>
      </c>
      <c r="G266" s="33" t="s">
        <v>59</v>
      </c>
      <c r="H266" s="210">
        <v>1.9391379571466825</v>
      </c>
      <c r="I266" s="208">
        <v>1.1895658548478315E-2</v>
      </c>
      <c r="J266" s="208">
        <v>0.34633198102159229</v>
      </c>
      <c r="K266" s="208">
        <v>2.2967247271854584E-2</v>
      </c>
      <c r="L266" s="209">
        <v>3.5322955536815893E-2</v>
      </c>
      <c r="M266" s="210">
        <v>1.9391379571466825</v>
      </c>
      <c r="N266" s="208">
        <v>1.1895658548478315E-2</v>
      </c>
      <c r="O266" s="208">
        <v>0.34633198102159229</v>
      </c>
      <c r="P266" s="208">
        <v>2.2967247271854584E-2</v>
      </c>
      <c r="Q266" s="209">
        <v>3.5322955536815893E-2</v>
      </c>
      <c r="R266" s="176">
        <v>0</v>
      </c>
      <c r="S266" s="244" t="str">
        <f t="shared" si="8"/>
        <v>Non-tribal</v>
      </c>
      <c r="T266" s="244" t="str">
        <f t="shared" si="9"/>
        <v>Total_Non-tribal_Miscellaneous Engines</v>
      </c>
      <c r="U266" s="395"/>
      <c r="V266" s="236"/>
      <c r="W266" s="236"/>
    </row>
    <row r="267" spans="1:23" s="33" customFormat="1">
      <c r="A267" s="239" t="s">
        <v>313</v>
      </c>
      <c r="B267" s="239" t="str">
        <f>VLOOKUP(D267,fips_xref!$A$5:$B$16,2,FALSE)</f>
        <v>Rio Arriba_NonTribal</v>
      </c>
      <c r="C267" s="239" t="s">
        <v>17226</v>
      </c>
      <c r="D267" s="239" t="s">
        <v>48</v>
      </c>
      <c r="E267" s="239" t="s">
        <v>120</v>
      </c>
      <c r="F267" s="33" t="s">
        <v>17610</v>
      </c>
      <c r="G267" s="33" t="s">
        <v>59</v>
      </c>
      <c r="H267" s="210">
        <v>93.738754013558761</v>
      </c>
      <c r="I267" s="208">
        <v>0.57504119621580274</v>
      </c>
      <c r="J267" s="208">
        <v>16.741835337894845</v>
      </c>
      <c r="K267" s="208">
        <v>1.1102465064181619</v>
      </c>
      <c r="L267" s="209">
        <v>1.7075267016945894</v>
      </c>
      <c r="M267" s="210">
        <v>93.738754013558761</v>
      </c>
      <c r="N267" s="208">
        <v>0.57504119621580274</v>
      </c>
      <c r="O267" s="208">
        <v>16.741835337894845</v>
      </c>
      <c r="P267" s="208">
        <v>1.1102465064181619</v>
      </c>
      <c r="Q267" s="209">
        <v>1.7075267016945894</v>
      </c>
      <c r="R267" s="176">
        <v>0</v>
      </c>
      <c r="S267" s="244" t="str">
        <f t="shared" si="8"/>
        <v>Non-tribal</v>
      </c>
      <c r="T267" s="244" t="str">
        <f t="shared" si="9"/>
        <v>Total_Non-tribal_Miscellaneous Engines</v>
      </c>
      <c r="U267" s="395"/>
      <c r="V267" s="236"/>
      <c r="W267" s="236"/>
    </row>
    <row r="268" spans="1:23" s="33" customFormat="1">
      <c r="A268" s="239" t="s">
        <v>313</v>
      </c>
      <c r="B268" s="239" t="str">
        <f>VLOOKUP(D268,fips_xref!$A$5:$B$16,2,FALSE)</f>
        <v>San Juan_NonTribal</v>
      </c>
      <c r="C268" s="239" t="s">
        <v>17226</v>
      </c>
      <c r="D268" s="239" t="s">
        <v>50</v>
      </c>
      <c r="E268" s="239" t="s">
        <v>120</v>
      </c>
      <c r="F268" s="33" t="s">
        <v>17610</v>
      </c>
      <c r="G268" s="33" t="s">
        <v>59</v>
      </c>
      <c r="H268" s="210">
        <v>172.81707496102982</v>
      </c>
      <c r="I268" s="208">
        <v>1.0601478391502019</v>
      </c>
      <c r="J268" s="208">
        <v>30.865302649059064</v>
      </c>
      <c r="K268" s="208">
        <v>2.046854107929962</v>
      </c>
      <c r="L268" s="209">
        <v>3.1480018388342441</v>
      </c>
      <c r="M268" s="210">
        <v>172.81707496102982</v>
      </c>
      <c r="N268" s="208">
        <v>1.0601478391502019</v>
      </c>
      <c r="O268" s="208">
        <v>30.865302649059064</v>
      </c>
      <c r="P268" s="208">
        <v>2.046854107929962</v>
      </c>
      <c r="Q268" s="209">
        <v>3.1480018388342441</v>
      </c>
      <c r="R268" s="176">
        <v>0</v>
      </c>
      <c r="S268" s="244" t="str">
        <f t="shared" si="8"/>
        <v>Non-tribal</v>
      </c>
      <c r="T268" s="244" t="str">
        <f t="shared" si="9"/>
        <v>Total_Non-tribal_Miscellaneous Engines</v>
      </c>
      <c r="U268" s="395"/>
      <c r="V268" s="236"/>
      <c r="W268" s="236"/>
    </row>
    <row r="269" spans="1:23" s="33" customFormat="1">
      <c r="A269" s="239" t="s">
        <v>313</v>
      </c>
      <c r="B269" s="239" t="str">
        <f>VLOOKUP(D269,fips_xref!$A$5:$B$16,2,FALSE)</f>
        <v>Sandoval_NonTribal</v>
      </c>
      <c r="C269" s="239" t="s">
        <v>17226</v>
      </c>
      <c r="D269" s="239" t="s">
        <v>49</v>
      </c>
      <c r="E269" s="239" t="s">
        <v>120</v>
      </c>
      <c r="F269" s="33" t="s">
        <v>17610</v>
      </c>
      <c r="G269" s="33" t="s">
        <v>59</v>
      </c>
      <c r="H269" s="210">
        <v>2.4204842585660713</v>
      </c>
      <c r="I269" s="208">
        <v>1.484848159242683E-2</v>
      </c>
      <c r="J269" s="208">
        <v>0.43230091248085278</v>
      </c>
      <c r="K269" s="208">
        <v>2.8668337020187278E-2</v>
      </c>
      <c r="L269" s="209">
        <v>4.4091065067231178E-2</v>
      </c>
      <c r="M269" s="210">
        <v>2.4204842585660713</v>
      </c>
      <c r="N269" s="208">
        <v>1.484848159242683E-2</v>
      </c>
      <c r="O269" s="208">
        <v>0.43230091248085278</v>
      </c>
      <c r="P269" s="208">
        <v>2.8668337020187278E-2</v>
      </c>
      <c r="Q269" s="209">
        <v>4.4091065067231178E-2</v>
      </c>
      <c r="R269" s="176">
        <v>0</v>
      </c>
      <c r="S269" s="244" t="str">
        <f t="shared" si="8"/>
        <v>Non-tribal</v>
      </c>
      <c r="T269" s="244" t="str">
        <f t="shared" si="9"/>
        <v>Total_Non-tribal_Miscellaneous Engines</v>
      </c>
      <c r="U269" s="395"/>
      <c r="V269" s="236"/>
      <c r="W269" s="236"/>
    </row>
    <row r="270" spans="1:23">
      <c r="A270" s="237" t="s">
        <v>314</v>
      </c>
      <c r="B270" s="237" t="str">
        <f>VLOOKUP(D270,fips_xref!$A$5:$B$16,2,FALSE)</f>
        <v>McKinley</v>
      </c>
      <c r="C270" s="237" t="s">
        <v>17226</v>
      </c>
      <c r="D270" s="237" t="s">
        <v>38</v>
      </c>
      <c r="E270" s="237" t="s">
        <v>106</v>
      </c>
      <c r="F270" s="236" t="s">
        <v>17578</v>
      </c>
      <c r="G270" s="236" t="s">
        <v>105</v>
      </c>
      <c r="H270" s="144">
        <v>46.390820401662069</v>
      </c>
      <c r="I270" s="145">
        <v>0.78448770803964096</v>
      </c>
      <c r="J270" s="145">
        <v>45.865686325524123</v>
      </c>
      <c r="K270" s="145">
        <v>0</v>
      </c>
      <c r="L270" s="245">
        <v>0.24265583268663901</v>
      </c>
      <c r="M270" s="144">
        <v>46.390820401662069</v>
      </c>
      <c r="N270" s="145">
        <v>0.78448770803964096</v>
      </c>
      <c r="O270" s="145">
        <v>45.865686325524123</v>
      </c>
      <c r="P270" s="145">
        <v>0</v>
      </c>
      <c r="Q270" s="245">
        <v>0.24265583268663901</v>
      </c>
      <c r="R270" s="176">
        <v>0</v>
      </c>
      <c r="S270" s="244" t="str">
        <f t="shared" si="8"/>
        <v>Total</v>
      </c>
      <c r="T270" s="244" t="str">
        <f t="shared" si="9"/>
        <v>Total_Artificial Lift Engines</v>
      </c>
      <c r="U270" s="395"/>
      <c r="V270" s="236"/>
      <c r="W270" s="236"/>
    </row>
    <row r="271" spans="1:23">
      <c r="A271" s="237" t="s">
        <v>314</v>
      </c>
      <c r="B271" s="237" t="str">
        <f>VLOOKUP(D271,fips_xref!$A$5:$B$16,2,FALSE)</f>
        <v>Rio Arriba</v>
      </c>
      <c r="C271" s="237" t="s">
        <v>17226</v>
      </c>
      <c r="D271" s="237" t="s">
        <v>40</v>
      </c>
      <c r="E271" s="237" t="s">
        <v>106</v>
      </c>
      <c r="F271" s="236" t="s">
        <v>17578</v>
      </c>
      <c r="G271" s="236" t="s">
        <v>105</v>
      </c>
      <c r="H271" s="144">
        <v>700.90751708846915</v>
      </c>
      <c r="I271" s="145">
        <v>11.852632198950911</v>
      </c>
      <c r="J271" s="145">
        <v>692.97339524588142</v>
      </c>
      <c r="K271" s="145">
        <v>0</v>
      </c>
      <c r="L271" s="245">
        <v>3.666227407121553</v>
      </c>
      <c r="M271" s="144">
        <v>700.90751708846915</v>
      </c>
      <c r="N271" s="145">
        <v>11.852632198950911</v>
      </c>
      <c r="O271" s="145">
        <v>692.97339524588142</v>
      </c>
      <c r="P271" s="145">
        <v>0</v>
      </c>
      <c r="Q271" s="245">
        <v>3.666227407121553</v>
      </c>
      <c r="R271" s="176">
        <v>0</v>
      </c>
      <c r="S271" s="244" t="str">
        <f t="shared" si="8"/>
        <v>Total</v>
      </c>
      <c r="T271" s="244" t="str">
        <f t="shared" si="9"/>
        <v>Total_Artificial Lift Engines</v>
      </c>
      <c r="U271" s="395"/>
      <c r="V271" s="236"/>
      <c r="W271" s="236"/>
    </row>
    <row r="272" spans="1:23">
      <c r="A272" s="237" t="s">
        <v>314</v>
      </c>
      <c r="B272" s="237" t="str">
        <f>VLOOKUP(D272,fips_xref!$A$5:$B$16,2,FALSE)</f>
        <v>San Juan</v>
      </c>
      <c r="C272" s="237" t="s">
        <v>17226</v>
      </c>
      <c r="D272" s="237" t="s">
        <v>42</v>
      </c>
      <c r="E272" s="237" t="s">
        <v>106</v>
      </c>
      <c r="F272" s="236" t="s">
        <v>17578</v>
      </c>
      <c r="G272" s="236" t="s">
        <v>105</v>
      </c>
      <c r="H272" s="144">
        <v>522.82532349334474</v>
      </c>
      <c r="I272" s="145">
        <v>8.841189618575557</v>
      </c>
      <c r="J272" s="145">
        <v>516.90705365338385</v>
      </c>
      <c r="K272" s="145">
        <v>0</v>
      </c>
      <c r="L272" s="245">
        <v>2.7347353015855189</v>
      </c>
      <c r="M272" s="144">
        <v>522.82532349334474</v>
      </c>
      <c r="N272" s="145">
        <v>8.841189618575557</v>
      </c>
      <c r="O272" s="145">
        <v>516.90705365338385</v>
      </c>
      <c r="P272" s="145">
        <v>0</v>
      </c>
      <c r="Q272" s="245">
        <v>2.7347353015855189</v>
      </c>
      <c r="R272" s="176">
        <v>0</v>
      </c>
      <c r="S272" s="244" t="str">
        <f t="shared" si="8"/>
        <v>Total</v>
      </c>
      <c r="T272" s="244" t="str">
        <f t="shared" si="9"/>
        <v>Total_Artificial Lift Engines</v>
      </c>
      <c r="U272" s="395"/>
      <c r="V272" s="236"/>
      <c r="W272" s="236"/>
    </row>
    <row r="273" spans="1:23">
      <c r="A273" s="237" t="s">
        <v>314</v>
      </c>
      <c r="B273" s="237" t="str">
        <f>VLOOKUP(D273,fips_xref!$A$5:$B$16,2,FALSE)</f>
        <v>Sandoval</v>
      </c>
      <c r="C273" s="237" t="s">
        <v>17226</v>
      </c>
      <c r="D273" s="237" t="s">
        <v>41</v>
      </c>
      <c r="E273" s="237" t="s">
        <v>106</v>
      </c>
      <c r="F273" s="236" t="s">
        <v>17578</v>
      </c>
      <c r="G273" s="236" t="s">
        <v>105</v>
      </c>
      <c r="H273" s="144">
        <v>84.950647815846551</v>
      </c>
      <c r="I273" s="145">
        <v>1.4365501283341939</v>
      </c>
      <c r="J273" s="145">
        <v>83.989024814316366</v>
      </c>
      <c r="K273" s="145">
        <v>0</v>
      </c>
      <c r="L273" s="245">
        <v>0.44435019696881928</v>
      </c>
      <c r="M273" s="144">
        <v>84.950647815846551</v>
      </c>
      <c r="N273" s="145">
        <v>1.4365501283341939</v>
      </c>
      <c r="O273" s="145">
        <v>83.989024814316366</v>
      </c>
      <c r="P273" s="145">
        <v>0</v>
      </c>
      <c r="Q273" s="245">
        <v>0.44435019696881928</v>
      </c>
      <c r="R273" s="176">
        <v>0</v>
      </c>
      <c r="S273" s="244" t="str">
        <f t="shared" si="8"/>
        <v>Total</v>
      </c>
      <c r="T273" s="244" t="str">
        <f t="shared" si="9"/>
        <v>Total_Artificial Lift Engines</v>
      </c>
      <c r="U273" s="395"/>
      <c r="V273" s="236"/>
      <c r="W273" s="236"/>
    </row>
    <row r="274" spans="1:23" s="31" customFormat="1">
      <c r="A274" s="238" t="s">
        <v>314</v>
      </c>
      <c r="B274" s="238" t="str">
        <f>VLOOKUP(D274,fips_xref!$A$5:$B$16,2,FALSE)</f>
        <v>McKinley_Tribal</v>
      </c>
      <c r="C274" s="238" t="s">
        <v>17226</v>
      </c>
      <c r="D274" s="238" t="s">
        <v>43</v>
      </c>
      <c r="E274" s="238" t="s">
        <v>106</v>
      </c>
      <c r="F274" s="31" t="s">
        <v>17578</v>
      </c>
      <c r="G274" s="31" t="s">
        <v>105</v>
      </c>
      <c r="H274" s="207">
        <v>0</v>
      </c>
      <c r="I274" s="205">
        <v>0</v>
      </c>
      <c r="J274" s="205">
        <v>0</v>
      </c>
      <c r="K274" s="205">
        <v>0</v>
      </c>
      <c r="L274" s="206">
        <v>0</v>
      </c>
      <c r="M274" s="207">
        <v>0</v>
      </c>
      <c r="N274" s="205">
        <v>0</v>
      </c>
      <c r="O274" s="205">
        <v>0</v>
      </c>
      <c r="P274" s="205">
        <v>0</v>
      </c>
      <c r="Q274" s="206">
        <v>0</v>
      </c>
      <c r="R274" s="176">
        <v>0</v>
      </c>
      <c r="S274" s="244" t="str">
        <f t="shared" si="8"/>
        <v>tribal</v>
      </c>
      <c r="T274" s="244" t="str">
        <f t="shared" si="9"/>
        <v>Total_tribal_Artificial Lift Engines</v>
      </c>
      <c r="U274" s="395"/>
      <c r="V274" s="236"/>
      <c r="W274" s="236"/>
    </row>
    <row r="275" spans="1:23" s="31" customFormat="1">
      <c r="A275" s="238" t="s">
        <v>314</v>
      </c>
      <c r="B275" s="238" t="str">
        <f>VLOOKUP(D275,fips_xref!$A$5:$B$16,2,FALSE)</f>
        <v>Rio Arriba_Tribal</v>
      </c>
      <c r="C275" s="238" t="s">
        <v>17226</v>
      </c>
      <c r="D275" s="238" t="s">
        <v>44</v>
      </c>
      <c r="E275" s="238" t="s">
        <v>106</v>
      </c>
      <c r="F275" s="31" t="s">
        <v>17578</v>
      </c>
      <c r="G275" s="31" t="s">
        <v>105</v>
      </c>
      <c r="H275" s="207">
        <v>245.19815488020055</v>
      </c>
      <c r="I275" s="205">
        <v>4.1464008800031005</v>
      </c>
      <c r="J275" s="205">
        <v>242.42256467897334</v>
      </c>
      <c r="K275" s="205">
        <v>0</v>
      </c>
      <c r="L275" s="206">
        <v>1.2825546504788878</v>
      </c>
      <c r="M275" s="207">
        <v>245.19815488020055</v>
      </c>
      <c r="N275" s="205">
        <v>4.1464008800031005</v>
      </c>
      <c r="O275" s="205">
        <v>242.42256467897334</v>
      </c>
      <c r="P275" s="205">
        <v>0</v>
      </c>
      <c r="Q275" s="206">
        <v>1.2825546504788878</v>
      </c>
      <c r="R275" s="176">
        <v>0</v>
      </c>
      <c r="S275" s="244" t="str">
        <f t="shared" si="8"/>
        <v>tribal</v>
      </c>
      <c r="T275" s="244" t="str">
        <f t="shared" si="9"/>
        <v>Total_tribal_Artificial Lift Engines</v>
      </c>
      <c r="U275" s="395"/>
      <c r="V275" s="236"/>
      <c r="W275" s="236"/>
    </row>
    <row r="276" spans="1:23" s="31" customFormat="1">
      <c r="A276" s="238" t="s">
        <v>314</v>
      </c>
      <c r="B276" s="238" t="str">
        <f>VLOOKUP(D276,fips_xref!$A$5:$B$16,2,FALSE)</f>
        <v>San Juan_Tribal</v>
      </c>
      <c r="C276" s="238" t="s">
        <v>17226</v>
      </c>
      <c r="D276" s="238" t="s">
        <v>46</v>
      </c>
      <c r="E276" s="238" t="s">
        <v>106</v>
      </c>
      <c r="F276" s="31" t="s">
        <v>17578</v>
      </c>
      <c r="G276" s="31" t="s">
        <v>105</v>
      </c>
      <c r="H276" s="207">
        <v>108.13708609421724</v>
      </c>
      <c r="I276" s="205">
        <v>1.8286422634831967</v>
      </c>
      <c r="J276" s="205">
        <v>106.91299761484423</v>
      </c>
      <c r="K276" s="205">
        <v>0</v>
      </c>
      <c r="L276" s="206">
        <v>0.56563118399947376</v>
      </c>
      <c r="M276" s="207">
        <v>108.13708609421724</v>
      </c>
      <c r="N276" s="205">
        <v>1.8286422634831967</v>
      </c>
      <c r="O276" s="205">
        <v>106.91299761484423</v>
      </c>
      <c r="P276" s="205">
        <v>0</v>
      </c>
      <c r="Q276" s="206">
        <v>0.56563118399947376</v>
      </c>
      <c r="R276" s="176">
        <v>0</v>
      </c>
      <c r="S276" s="244" t="str">
        <f t="shared" si="8"/>
        <v>tribal</v>
      </c>
      <c r="T276" s="244" t="str">
        <f t="shared" si="9"/>
        <v>Total_tribal_Artificial Lift Engines</v>
      </c>
      <c r="U276" s="395"/>
      <c r="V276" s="236"/>
      <c r="W276" s="236"/>
    </row>
    <row r="277" spans="1:23" s="31" customFormat="1">
      <c r="A277" s="238" t="s">
        <v>314</v>
      </c>
      <c r="B277" s="238" t="str">
        <f>VLOOKUP(D277,fips_xref!$A$5:$B$16,2,FALSE)</f>
        <v>Sandoval_Tribal</v>
      </c>
      <c r="C277" s="238" t="s">
        <v>17226</v>
      </c>
      <c r="D277" s="238" t="s">
        <v>45</v>
      </c>
      <c r="E277" s="238" t="s">
        <v>106</v>
      </c>
      <c r="F277" s="31" t="s">
        <v>17578</v>
      </c>
      <c r="G277" s="31" t="s">
        <v>105</v>
      </c>
      <c r="H277" s="207">
        <v>33.637232624271149</v>
      </c>
      <c r="I277" s="205">
        <v>0.56881933317276034</v>
      </c>
      <c r="J277" s="205">
        <v>33.256466409639792</v>
      </c>
      <c r="K277" s="205">
        <v>0</v>
      </c>
      <c r="L277" s="206">
        <v>0.17594581473330148</v>
      </c>
      <c r="M277" s="207">
        <v>33.637232624271149</v>
      </c>
      <c r="N277" s="205">
        <v>0.56881933317276034</v>
      </c>
      <c r="O277" s="205">
        <v>33.256466409639792</v>
      </c>
      <c r="P277" s="205">
        <v>0</v>
      </c>
      <c r="Q277" s="206">
        <v>0.17594581473330148</v>
      </c>
      <c r="R277" s="176">
        <v>0</v>
      </c>
      <c r="S277" s="244" t="str">
        <f t="shared" si="8"/>
        <v>tribal</v>
      </c>
      <c r="T277" s="244" t="str">
        <f t="shared" si="9"/>
        <v>Total_tribal_Artificial Lift Engines</v>
      </c>
      <c r="U277" s="395"/>
      <c r="V277" s="236"/>
      <c r="W277" s="236"/>
    </row>
    <row r="278" spans="1:23" s="33" customFormat="1">
      <c r="A278" s="239" t="s">
        <v>314</v>
      </c>
      <c r="B278" s="239" t="str">
        <f>VLOOKUP(D278,fips_xref!$A$5:$B$16,2,FALSE)</f>
        <v>McKinley_NonTribal</v>
      </c>
      <c r="C278" s="239" t="s">
        <v>17226</v>
      </c>
      <c r="D278" s="239" t="s">
        <v>47</v>
      </c>
      <c r="E278" s="239" t="s">
        <v>106</v>
      </c>
      <c r="F278" s="33" t="s">
        <v>17578</v>
      </c>
      <c r="G278" s="33" t="s">
        <v>105</v>
      </c>
      <c r="H278" s="210">
        <v>46.390820401662069</v>
      </c>
      <c r="I278" s="208">
        <v>0.78448770803964096</v>
      </c>
      <c r="J278" s="208">
        <v>45.865686325524123</v>
      </c>
      <c r="K278" s="208">
        <v>0</v>
      </c>
      <c r="L278" s="209">
        <v>0.24265583268663901</v>
      </c>
      <c r="M278" s="210">
        <v>46.390820401662069</v>
      </c>
      <c r="N278" s="208">
        <v>0.78448770803964096</v>
      </c>
      <c r="O278" s="208">
        <v>45.865686325524123</v>
      </c>
      <c r="P278" s="208">
        <v>0</v>
      </c>
      <c r="Q278" s="209">
        <v>0.24265583268663901</v>
      </c>
      <c r="R278" s="176">
        <v>0</v>
      </c>
      <c r="S278" s="244" t="str">
        <f t="shared" si="8"/>
        <v>Non-tribal</v>
      </c>
      <c r="T278" s="244" t="str">
        <f t="shared" si="9"/>
        <v>Total_Non-tribal_Artificial Lift Engines</v>
      </c>
      <c r="U278" s="395"/>
      <c r="V278" s="236"/>
      <c r="W278" s="236"/>
    </row>
    <row r="279" spans="1:23" s="33" customFormat="1">
      <c r="A279" s="239" t="s">
        <v>314</v>
      </c>
      <c r="B279" s="239" t="str">
        <f>VLOOKUP(D279,fips_xref!$A$5:$B$16,2,FALSE)</f>
        <v>Rio Arriba_NonTribal</v>
      </c>
      <c r="C279" s="239" t="s">
        <v>17226</v>
      </c>
      <c r="D279" s="239" t="s">
        <v>48</v>
      </c>
      <c r="E279" s="239" t="s">
        <v>106</v>
      </c>
      <c r="F279" s="33" t="s">
        <v>17578</v>
      </c>
      <c r="G279" s="33" t="s">
        <v>105</v>
      </c>
      <c r="H279" s="210">
        <v>455.70936220826866</v>
      </c>
      <c r="I279" s="208">
        <v>7.7062313189478102</v>
      </c>
      <c r="J279" s="208">
        <v>450.55083056690808</v>
      </c>
      <c r="K279" s="208">
        <v>0</v>
      </c>
      <c r="L279" s="209">
        <v>2.3836727566426652</v>
      </c>
      <c r="M279" s="210">
        <v>455.70936220826866</v>
      </c>
      <c r="N279" s="208">
        <v>7.7062313189478102</v>
      </c>
      <c r="O279" s="208">
        <v>450.55083056690808</v>
      </c>
      <c r="P279" s="208">
        <v>0</v>
      </c>
      <c r="Q279" s="209">
        <v>2.3836727566426652</v>
      </c>
      <c r="R279" s="176">
        <v>0</v>
      </c>
      <c r="S279" s="244" t="str">
        <f t="shared" si="8"/>
        <v>Non-tribal</v>
      </c>
      <c r="T279" s="244" t="str">
        <f t="shared" si="9"/>
        <v>Total_Non-tribal_Artificial Lift Engines</v>
      </c>
      <c r="U279" s="395"/>
      <c r="V279" s="236"/>
      <c r="W279" s="236"/>
    </row>
    <row r="280" spans="1:23" s="33" customFormat="1">
      <c r="A280" s="239" t="s">
        <v>314</v>
      </c>
      <c r="B280" s="239" t="str">
        <f>VLOOKUP(D280,fips_xref!$A$5:$B$16,2,FALSE)</f>
        <v>San Juan_NonTribal</v>
      </c>
      <c r="C280" s="239" t="s">
        <v>17226</v>
      </c>
      <c r="D280" s="239" t="s">
        <v>50</v>
      </c>
      <c r="E280" s="239" t="s">
        <v>106</v>
      </c>
      <c r="F280" s="33" t="s">
        <v>17578</v>
      </c>
      <c r="G280" s="33" t="s">
        <v>105</v>
      </c>
      <c r="H280" s="210">
        <v>414.6882373991275</v>
      </c>
      <c r="I280" s="208">
        <v>7.0125473550923605</v>
      </c>
      <c r="J280" s="208">
        <v>409.99405603853961</v>
      </c>
      <c r="K280" s="208">
        <v>0</v>
      </c>
      <c r="L280" s="209">
        <v>2.1691041175860453</v>
      </c>
      <c r="M280" s="210">
        <v>414.6882373991275</v>
      </c>
      <c r="N280" s="208">
        <v>7.0125473550923605</v>
      </c>
      <c r="O280" s="208">
        <v>409.99405603853961</v>
      </c>
      <c r="P280" s="208">
        <v>0</v>
      </c>
      <c r="Q280" s="209">
        <v>2.1691041175860453</v>
      </c>
      <c r="R280" s="176">
        <v>0</v>
      </c>
      <c r="S280" s="244" t="str">
        <f t="shared" si="8"/>
        <v>Non-tribal</v>
      </c>
      <c r="T280" s="244" t="str">
        <f t="shared" si="9"/>
        <v>Total_Non-tribal_Artificial Lift Engines</v>
      </c>
      <c r="U280" s="395"/>
      <c r="V280" s="236"/>
      <c r="W280" s="236"/>
    </row>
    <row r="281" spans="1:23" s="33" customFormat="1">
      <c r="A281" s="239" t="s">
        <v>314</v>
      </c>
      <c r="B281" s="239" t="str">
        <f>VLOOKUP(D281,fips_xref!$A$5:$B$16,2,FALSE)</f>
        <v>Sandoval_NonTribal</v>
      </c>
      <c r="C281" s="239" t="s">
        <v>17226</v>
      </c>
      <c r="D281" s="239" t="s">
        <v>49</v>
      </c>
      <c r="E281" s="239" t="s">
        <v>106</v>
      </c>
      <c r="F281" s="33" t="s">
        <v>17578</v>
      </c>
      <c r="G281" s="33" t="s">
        <v>105</v>
      </c>
      <c r="H281" s="210">
        <v>51.313415191575402</v>
      </c>
      <c r="I281" s="208">
        <v>0.86773079516143359</v>
      </c>
      <c r="J281" s="208">
        <v>50.732558404676567</v>
      </c>
      <c r="K281" s="208">
        <v>0</v>
      </c>
      <c r="L281" s="209">
        <v>0.26840438223551777</v>
      </c>
      <c r="M281" s="210">
        <v>51.313415191575402</v>
      </c>
      <c r="N281" s="208">
        <v>0.86773079516143359</v>
      </c>
      <c r="O281" s="208">
        <v>50.732558404676567</v>
      </c>
      <c r="P281" s="208">
        <v>0</v>
      </c>
      <c r="Q281" s="209">
        <v>0.26840438223551777</v>
      </c>
      <c r="R281" s="176">
        <v>0</v>
      </c>
      <c r="S281" s="244" t="str">
        <f t="shared" si="8"/>
        <v>Non-tribal</v>
      </c>
      <c r="T281" s="244" t="str">
        <f t="shared" si="9"/>
        <v>Total_Non-tribal_Artificial Lift Engines</v>
      </c>
      <c r="U281" s="395"/>
      <c r="V281" s="236"/>
      <c r="W281" s="236"/>
    </row>
    <row r="282" spans="1:23">
      <c r="A282" s="237" t="s">
        <v>315</v>
      </c>
      <c r="B282" s="237" t="str">
        <f>VLOOKUP(D282,fips_xref!$A$5:$B$16,2,FALSE)</f>
        <v>McKinley</v>
      </c>
      <c r="C282" s="237" t="s">
        <v>17226</v>
      </c>
      <c r="D282" s="237" t="s">
        <v>38</v>
      </c>
      <c r="E282" s="237" t="s">
        <v>229</v>
      </c>
      <c r="F282" s="236" t="s">
        <v>17666</v>
      </c>
      <c r="G282" s="236" t="s">
        <v>230</v>
      </c>
      <c r="H282" s="144">
        <v>0</v>
      </c>
      <c r="I282" s="145">
        <v>1.4640726756519006E-5</v>
      </c>
      <c r="J282" s="145">
        <v>0</v>
      </c>
      <c r="K282" s="145">
        <v>0</v>
      </c>
      <c r="L282" s="245">
        <v>0</v>
      </c>
      <c r="M282" s="144">
        <v>0</v>
      </c>
      <c r="N282" s="145">
        <v>1.4640726756519006E-5</v>
      </c>
      <c r="O282" s="145">
        <v>0</v>
      </c>
      <c r="P282" s="145">
        <v>0</v>
      </c>
      <c r="Q282" s="245">
        <v>0</v>
      </c>
      <c r="R282" s="176">
        <v>0</v>
      </c>
      <c r="S282" s="244" t="str">
        <f t="shared" si="8"/>
        <v>Total</v>
      </c>
      <c r="T282" s="244" t="str">
        <f t="shared" si="9"/>
        <v>Total_Compressor Startup CONV</v>
      </c>
      <c r="U282" s="395"/>
      <c r="V282" s="236"/>
      <c r="W282" s="236"/>
    </row>
    <row r="283" spans="1:23">
      <c r="A283" s="237" t="s">
        <v>315</v>
      </c>
      <c r="B283" s="237" t="str">
        <f>VLOOKUP(D283,fips_xref!$A$5:$B$16,2,FALSE)</f>
        <v>Rio Arriba</v>
      </c>
      <c r="C283" s="237" t="s">
        <v>17226</v>
      </c>
      <c r="D283" s="237" t="s">
        <v>40</v>
      </c>
      <c r="E283" s="237" t="s">
        <v>229</v>
      </c>
      <c r="F283" s="236" t="s">
        <v>17666</v>
      </c>
      <c r="G283" s="236" t="s">
        <v>230</v>
      </c>
      <c r="H283" s="144">
        <v>0</v>
      </c>
      <c r="I283" s="145">
        <v>0.312976712756588</v>
      </c>
      <c r="J283" s="145">
        <v>0</v>
      </c>
      <c r="K283" s="145">
        <v>0</v>
      </c>
      <c r="L283" s="245">
        <v>0</v>
      </c>
      <c r="M283" s="144">
        <v>0</v>
      </c>
      <c r="N283" s="145">
        <v>0.312976712756588</v>
      </c>
      <c r="O283" s="145">
        <v>0</v>
      </c>
      <c r="P283" s="145">
        <v>0</v>
      </c>
      <c r="Q283" s="245">
        <v>0</v>
      </c>
      <c r="R283" s="176">
        <v>0</v>
      </c>
      <c r="S283" s="244" t="str">
        <f t="shared" si="8"/>
        <v>Total</v>
      </c>
      <c r="T283" s="244" t="str">
        <f t="shared" si="9"/>
        <v>Total_Compressor Startup CONV</v>
      </c>
      <c r="U283" s="395"/>
      <c r="V283" s="236"/>
      <c r="W283" s="236"/>
    </row>
    <row r="284" spans="1:23">
      <c r="A284" s="237" t="s">
        <v>315</v>
      </c>
      <c r="B284" s="237" t="str">
        <f>VLOOKUP(D284,fips_xref!$A$5:$B$16,2,FALSE)</f>
        <v>San Juan</v>
      </c>
      <c r="C284" s="237" t="s">
        <v>17226</v>
      </c>
      <c r="D284" s="237" t="s">
        <v>42</v>
      </c>
      <c r="E284" s="237" t="s">
        <v>229</v>
      </c>
      <c r="F284" s="236" t="s">
        <v>17666</v>
      </c>
      <c r="G284" s="236" t="s">
        <v>230</v>
      </c>
      <c r="H284" s="144">
        <v>0</v>
      </c>
      <c r="I284" s="145">
        <v>0.31714078925436134</v>
      </c>
      <c r="J284" s="145">
        <v>0</v>
      </c>
      <c r="K284" s="145">
        <v>0</v>
      </c>
      <c r="L284" s="245">
        <v>0</v>
      </c>
      <c r="M284" s="144">
        <v>0</v>
      </c>
      <c r="N284" s="145">
        <v>0.31714078925436134</v>
      </c>
      <c r="O284" s="145">
        <v>0</v>
      </c>
      <c r="P284" s="145">
        <v>0</v>
      </c>
      <c r="Q284" s="245">
        <v>0</v>
      </c>
      <c r="R284" s="176">
        <v>0</v>
      </c>
      <c r="S284" s="244" t="str">
        <f t="shared" si="8"/>
        <v>Total</v>
      </c>
      <c r="T284" s="244" t="str">
        <f t="shared" si="9"/>
        <v>Total_Compressor Startup CONV</v>
      </c>
      <c r="U284" s="395"/>
      <c r="V284" s="236"/>
      <c r="W284" s="236"/>
    </row>
    <row r="285" spans="1:23">
      <c r="A285" s="237" t="s">
        <v>315</v>
      </c>
      <c r="B285" s="237" t="str">
        <f>VLOOKUP(D285,fips_xref!$A$5:$B$16,2,FALSE)</f>
        <v>Sandoval</v>
      </c>
      <c r="C285" s="237" t="s">
        <v>17226</v>
      </c>
      <c r="D285" s="237" t="s">
        <v>41</v>
      </c>
      <c r="E285" s="237" t="s">
        <v>229</v>
      </c>
      <c r="F285" s="236" t="s">
        <v>17666</v>
      </c>
      <c r="G285" s="236" t="s">
        <v>230</v>
      </c>
      <c r="H285" s="144">
        <v>0</v>
      </c>
      <c r="I285" s="145">
        <v>1.2764589757638693E-3</v>
      </c>
      <c r="J285" s="145">
        <v>0</v>
      </c>
      <c r="K285" s="145">
        <v>0</v>
      </c>
      <c r="L285" s="245">
        <v>0</v>
      </c>
      <c r="M285" s="144">
        <v>0</v>
      </c>
      <c r="N285" s="145">
        <v>1.2764589757638693E-3</v>
      </c>
      <c r="O285" s="145">
        <v>0</v>
      </c>
      <c r="P285" s="145">
        <v>0</v>
      </c>
      <c r="Q285" s="245">
        <v>0</v>
      </c>
      <c r="R285" s="176">
        <v>0</v>
      </c>
      <c r="S285" s="244" t="str">
        <f t="shared" si="8"/>
        <v>Total</v>
      </c>
      <c r="T285" s="244" t="str">
        <f t="shared" si="9"/>
        <v>Total_Compressor Startup CONV</v>
      </c>
      <c r="U285" s="395"/>
      <c r="V285" s="236"/>
      <c r="W285" s="236"/>
    </row>
    <row r="286" spans="1:23" s="31" customFormat="1">
      <c r="A286" s="238" t="s">
        <v>315</v>
      </c>
      <c r="B286" s="238" t="str">
        <f>VLOOKUP(D286,fips_xref!$A$5:$B$16,2,FALSE)</f>
        <v>McKinley_Tribal</v>
      </c>
      <c r="C286" s="238" t="s">
        <v>17226</v>
      </c>
      <c r="D286" s="238" t="s">
        <v>43</v>
      </c>
      <c r="E286" s="238" t="s">
        <v>229</v>
      </c>
      <c r="F286" s="31" t="s">
        <v>17666</v>
      </c>
      <c r="G286" s="31" t="s">
        <v>230</v>
      </c>
      <c r="H286" s="207">
        <v>0</v>
      </c>
      <c r="I286" s="205">
        <v>0</v>
      </c>
      <c r="J286" s="205">
        <v>0</v>
      </c>
      <c r="K286" s="205">
        <v>0</v>
      </c>
      <c r="L286" s="206">
        <v>0</v>
      </c>
      <c r="M286" s="207">
        <v>0</v>
      </c>
      <c r="N286" s="205">
        <v>0</v>
      </c>
      <c r="O286" s="205">
        <v>0</v>
      </c>
      <c r="P286" s="205">
        <v>0</v>
      </c>
      <c r="Q286" s="206">
        <v>0</v>
      </c>
      <c r="R286" s="176">
        <v>0</v>
      </c>
      <c r="S286" s="244" t="str">
        <f t="shared" si="8"/>
        <v>tribal</v>
      </c>
      <c r="T286" s="244" t="str">
        <f t="shared" si="9"/>
        <v>Total_tribal_Compressor Startup CONV</v>
      </c>
      <c r="U286" s="395"/>
      <c r="V286" s="236"/>
      <c r="W286" s="236"/>
    </row>
    <row r="287" spans="1:23" s="31" customFormat="1">
      <c r="A287" s="238" t="s">
        <v>315</v>
      </c>
      <c r="B287" s="238" t="str">
        <f>VLOOKUP(D287,fips_xref!$A$5:$B$16,2,FALSE)</f>
        <v>Rio Arriba_Tribal</v>
      </c>
      <c r="C287" s="238" t="s">
        <v>17226</v>
      </c>
      <c r="D287" s="238" t="s">
        <v>44</v>
      </c>
      <c r="E287" s="238" t="s">
        <v>229</v>
      </c>
      <c r="F287" s="31" t="s">
        <v>17666</v>
      </c>
      <c r="G287" s="31" t="s">
        <v>230</v>
      </c>
      <c r="H287" s="207">
        <v>0</v>
      </c>
      <c r="I287" s="205">
        <v>4.4189500436973145E-2</v>
      </c>
      <c r="J287" s="205">
        <v>0</v>
      </c>
      <c r="K287" s="205">
        <v>0</v>
      </c>
      <c r="L287" s="206">
        <v>0</v>
      </c>
      <c r="M287" s="207">
        <v>0</v>
      </c>
      <c r="N287" s="205">
        <v>4.4189500436973145E-2</v>
      </c>
      <c r="O287" s="205">
        <v>0</v>
      </c>
      <c r="P287" s="205">
        <v>0</v>
      </c>
      <c r="Q287" s="206">
        <v>0</v>
      </c>
      <c r="R287" s="176">
        <v>0</v>
      </c>
      <c r="S287" s="244" t="str">
        <f t="shared" si="8"/>
        <v>tribal</v>
      </c>
      <c r="T287" s="244" t="str">
        <f t="shared" si="9"/>
        <v>Total_tribal_Compressor Startup CONV</v>
      </c>
      <c r="U287" s="395"/>
      <c r="V287" s="236"/>
      <c r="W287" s="236"/>
    </row>
    <row r="288" spans="1:23" s="31" customFormat="1">
      <c r="A288" s="238" t="s">
        <v>315</v>
      </c>
      <c r="B288" s="238" t="str">
        <f>VLOOKUP(D288,fips_xref!$A$5:$B$16,2,FALSE)</f>
        <v>San Juan_Tribal</v>
      </c>
      <c r="C288" s="238" t="s">
        <v>17226</v>
      </c>
      <c r="D288" s="238" t="s">
        <v>46</v>
      </c>
      <c r="E288" s="238" t="s">
        <v>229</v>
      </c>
      <c r="F288" s="31" t="s">
        <v>17666</v>
      </c>
      <c r="G288" s="31" t="s">
        <v>230</v>
      </c>
      <c r="H288" s="207">
        <v>0</v>
      </c>
      <c r="I288" s="205">
        <v>9.1550695249177898E-3</v>
      </c>
      <c r="J288" s="205">
        <v>0</v>
      </c>
      <c r="K288" s="205">
        <v>0</v>
      </c>
      <c r="L288" s="206">
        <v>0</v>
      </c>
      <c r="M288" s="207">
        <v>0</v>
      </c>
      <c r="N288" s="205">
        <v>9.1550695249177898E-3</v>
      </c>
      <c r="O288" s="205">
        <v>0</v>
      </c>
      <c r="P288" s="205">
        <v>0</v>
      </c>
      <c r="Q288" s="206">
        <v>0</v>
      </c>
      <c r="R288" s="176">
        <v>0</v>
      </c>
      <c r="S288" s="244" t="str">
        <f t="shared" si="8"/>
        <v>tribal</v>
      </c>
      <c r="T288" s="244" t="str">
        <f t="shared" si="9"/>
        <v>Total_tribal_Compressor Startup CONV</v>
      </c>
      <c r="U288" s="395"/>
      <c r="V288" s="236"/>
      <c r="W288" s="236"/>
    </row>
    <row r="289" spans="1:23" s="31" customFormat="1">
      <c r="A289" s="238" t="s">
        <v>315</v>
      </c>
      <c r="B289" s="238" t="str">
        <f>VLOOKUP(D289,fips_xref!$A$5:$B$16,2,FALSE)</f>
        <v>Sandoval_Tribal</v>
      </c>
      <c r="C289" s="238" t="s">
        <v>17226</v>
      </c>
      <c r="D289" s="238" t="s">
        <v>45</v>
      </c>
      <c r="E289" s="238" t="s">
        <v>229</v>
      </c>
      <c r="F289" s="31" t="s">
        <v>17666</v>
      </c>
      <c r="G289" s="31" t="s">
        <v>230</v>
      </c>
      <c r="H289" s="207">
        <v>0</v>
      </c>
      <c r="I289" s="205">
        <v>7.6066323329969138E-4</v>
      </c>
      <c r="J289" s="205">
        <v>0</v>
      </c>
      <c r="K289" s="205">
        <v>0</v>
      </c>
      <c r="L289" s="206">
        <v>0</v>
      </c>
      <c r="M289" s="207">
        <v>0</v>
      </c>
      <c r="N289" s="205">
        <v>7.6066323329969138E-4</v>
      </c>
      <c r="O289" s="205">
        <v>0</v>
      </c>
      <c r="P289" s="205">
        <v>0</v>
      </c>
      <c r="Q289" s="206">
        <v>0</v>
      </c>
      <c r="R289" s="176">
        <v>0</v>
      </c>
      <c r="S289" s="244" t="str">
        <f t="shared" si="8"/>
        <v>tribal</v>
      </c>
      <c r="T289" s="244" t="str">
        <f t="shared" si="9"/>
        <v>Total_tribal_Compressor Startup CONV</v>
      </c>
      <c r="U289" s="395"/>
      <c r="V289" s="236"/>
      <c r="W289" s="236"/>
    </row>
    <row r="290" spans="1:23" s="33" customFormat="1">
      <c r="A290" s="239" t="s">
        <v>315</v>
      </c>
      <c r="B290" s="239" t="str">
        <f>VLOOKUP(D290,fips_xref!$A$5:$B$16,2,FALSE)</f>
        <v>McKinley_NonTribal</v>
      </c>
      <c r="C290" s="239" t="s">
        <v>17226</v>
      </c>
      <c r="D290" s="239" t="s">
        <v>47</v>
      </c>
      <c r="E290" s="239" t="s">
        <v>229</v>
      </c>
      <c r="F290" s="33" t="s">
        <v>17666</v>
      </c>
      <c r="G290" s="33" t="s">
        <v>230</v>
      </c>
      <c r="H290" s="210">
        <v>0</v>
      </c>
      <c r="I290" s="208">
        <v>1.4640726756519006E-5</v>
      </c>
      <c r="J290" s="208">
        <v>0</v>
      </c>
      <c r="K290" s="208">
        <v>0</v>
      </c>
      <c r="L290" s="209">
        <v>0</v>
      </c>
      <c r="M290" s="210">
        <v>0</v>
      </c>
      <c r="N290" s="208">
        <v>1.4640726756519006E-5</v>
      </c>
      <c r="O290" s="208">
        <v>0</v>
      </c>
      <c r="P290" s="208">
        <v>0</v>
      </c>
      <c r="Q290" s="209">
        <v>0</v>
      </c>
      <c r="R290" s="176">
        <v>0</v>
      </c>
      <c r="S290" s="244" t="str">
        <f t="shared" si="8"/>
        <v>Non-tribal</v>
      </c>
      <c r="T290" s="244" t="str">
        <f t="shared" si="9"/>
        <v>Total_Non-tribal_Compressor Startup CONV</v>
      </c>
      <c r="U290" s="395"/>
      <c r="V290" s="236"/>
      <c r="W290" s="236"/>
    </row>
    <row r="291" spans="1:23" s="33" customFormat="1">
      <c r="A291" s="239" t="s">
        <v>315</v>
      </c>
      <c r="B291" s="239" t="str">
        <f>VLOOKUP(D291,fips_xref!$A$5:$B$16,2,FALSE)</f>
        <v>Rio Arriba_NonTribal</v>
      </c>
      <c r="C291" s="239" t="s">
        <v>17226</v>
      </c>
      <c r="D291" s="239" t="s">
        <v>48</v>
      </c>
      <c r="E291" s="239" t="s">
        <v>229</v>
      </c>
      <c r="F291" s="33" t="s">
        <v>17666</v>
      </c>
      <c r="G291" s="33" t="s">
        <v>230</v>
      </c>
      <c r="H291" s="210">
        <v>0</v>
      </c>
      <c r="I291" s="208">
        <v>0.26878721231961489</v>
      </c>
      <c r="J291" s="208">
        <v>0</v>
      </c>
      <c r="K291" s="208">
        <v>0</v>
      </c>
      <c r="L291" s="209">
        <v>0</v>
      </c>
      <c r="M291" s="210">
        <v>0</v>
      </c>
      <c r="N291" s="208">
        <v>0.26878721231961489</v>
      </c>
      <c r="O291" s="208">
        <v>0</v>
      </c>
      <c r="P291" s="208">
        <v>0</v>
      </c>
      <c r="Q291" s="209">
        <v>0</v>
      </c>
      <c r="R291" s="176">
        <v>0</v>
      </c>
      <c r="S291" s="244" t="str">
        <f t="shared" si="8"/>
        <v>Non-tribal</v>
      </c>
      <c r="T291" s="244" t="str">
        <f t="shared" si="9"/>
        <v>Total_Non-tribal_Compressor Startup CONV</v>
      </c>
      <c r="U291" s="395"/>
      <c r="V291" s="236"/>
      <c r="W291" s="236"/>
    </row>
    <row r="292" spans="1:23" s="33" customFormat="1">
      <c r="A292" s="239" t="s">
        <v>315</v>
      </c>
      <c r="B292" s="239" t="str">
        <f>VLOOKUP(D292,fips_xref!$A$5:$B$16,2,FALSE)</f>
        <v>San Juan_NonTribal</v>
      </c>
      <c r="C292" s="239" t="s">
        <v>17226</v>
      </c>
      <c r="D292" s="239" t="s">
        <v>50</v>
      </c>
      <c r="E292" s="239" t="s">
        <v>229</v>
      </c>
      <c r="F292" s="33" t="s">
        <v>17666</v>
      </c>
      <c r="G292" s="33" t="s">
        <v>230</v>
      </c>
      <c r="H292" s="210">
        <v>0</v>
      </c>
      <c r="I292" s="208">
        <v>0.30798571972944355</v>
      </c>
      <c r="J292" s="208">
        <v>0</v>
      </c>
      <c r="K292" s="208">
        <v>0</v>
      </c>
      <c r="L292" s="209">
        <v>0</v>
      </c>
      <c r="M292" s="210">
        <v>0</v>
      </c>
      <c r="N292" s="208">
        <v>0.30798571972944355</v>
      </c>
      <c r="O292" s="208">
        <v>0</v>
      </c>
      <c r="P292" s="208">
        <v>0</v>
      </c>
      <c r="Q292" s="209">
        <v>0</v>
      </c>
      <c r="R292" s="176">
        <v>0</v>
      </c>
      <c r="S292" s="244" t="str">
        <f t="shared" si="8"/>
        <v>Non-tribal</v>
      </c>
      <c r="T292" s="244" t="str">
        <f t="shared" si="9"/>
        <v>Total_Non-tribal_Compressor Startup CONV</v>
      </c>
      <c r="U292" s="395"/>
      <c r="V292" s="236"/>
      <c r="W292" s="236"/>
    </row>
    <row r="293" spans="1:23" s="33" customFormat="1">
      <c r="A293" s="239" t="s">
        <v>315</v>
      </c>
      <c r="B293" s="239" t="str">
        <f>VLOOKUP(D293,fips_xref!$A$5:$B$16,2,FALSE)</f>
        <v>Sandoval_NonTribal</v>
      </c>
      <c r="C293" s="239" t="s">
        <v>17226</v>
      </c>
      <c r="D293" s="239" t="s">
        <v>49</v>
      </c>
      <c r="E293" s="239" t="s">
        <v>229</v>
      </c>
      <c r="F293" s="33" t="s">
        <v>17666</v>
      </c>
      <c r="G293" s="33" t="s">
        <v>230</v>
      </c>
      <c r="H293" s="210">
        <v>0</v>
      </c>
      <c r="I293" s="208">
        <v>5.157957424641778E-4</v>
      </c>
      <c r="J293" s="208">
        <v>0</v>
      </c>
      <c r="K293" s="208">
        <v>0</v>
      </c>
      <c r="L293" s="209">
        <v>0</v>
      </c>
      <c r="M293" s="210">
        <v>0</v>
      </c>
      <c r="N293" s="208">
        <v>5.157957424641778E-4</v>
      </c>
      <c r="O293" s="208">
        <v>0</v>
      </c>
      <c r="P293" s="208">
        <v>0</v>
      </c>
      <c r="Q293" s="209">
        <v>0</v>
      </c>
      <c r="R293" s="176">
        <v>0</v>
      </c>
      <c r="S293" s="244" t="str">
        <f t="shared" si="8"/>
        <v>Non-tribal</v>
      </c>
      <c r="T293" s="244" t="str">
        <f t="shared" si="9"/>
        <v>Total_Non-tribal_Compressor Startup CONV</v>
      </c>
      <c r="U293" s="395"/>
      <c r="V293" s="236"/>
      <c r="W293" s="236"/>
    </row>
    <row r="294" spans="1:23">
      <c r="A294" s="237" t="s">
        <v>316</v>
      </c>
      <c r="B294" s="237" t="str">
        <f>VLOOKUP(D294,fips_xref!$A$5:$B$16,2,FALSE)</f>
        <v>McKinley</v>
      </c>
      <c r="C294" s="237" t="s">
        <v>17226</v>
      </c>
      <c r="D294" s="237" t="s">
        <v>38</v>
      </c>
      <c r="E294" s="237" t="s">
        <v>229</v>
      </c>
      <c r="F294" s="236" t="s">
        <v>17667</v>
      </c>
      <c r="G294" s="236" t="s">
        <v>230</v>
      </c>
      <c r="H294" s="144">
        <v>0</v>
      </c>
      <c r="I294" s="145">
        <v>3.3108277059727976E-6</v>
      </c>
      <c r="J294" s="145">
        <v>0</v>
      </c>
      <c r="K294" s="145">
        <v>0</v>
      </c>
      <c r="L294" s="245">
        <v>0</v>
      </c>
      <c r="M294" s="144">
        <v>0</v>
      </c>
      <c r="N294" s="145">
        <v>3.3108277059727976E-6</v>
      </c>
      <c r="O294" s="145">
        <v>0</v>
      </c>
      <c r="P294" s="145">
        <v>0</v>
      </c>
      <c r="Q294" s="245">
        <v>0</v>
      </c>
      <c r="R294" s="176">
        <v>0</v>
      </c>
      <c r="S294" s="244" t="str">
        <f t="shared" si="8"/>
        <v>Total</v>
      </c>
      <c r="T294" s="244" t="str">
        <f t="shared" si="9"/>
        <v>Total_Compressor Startup CBM</v>
      </c>
      <c r="U294" s="395"/>
      <c r="V294" s="236"/>
      <c r="W294" s="236"/>
    </row>
    <row r="295" spans="1:23">
      <c r="A295" s="237" t="s">
        <v>316</v>
      </c>
      <c r="B295" s="237" t="str">
        <f>VLOOKUP(D295,fips_xref!$A$5:$B$16,2,FALSE)</f>
        <v>Rio Arriba</v>
      </c>
      <c r="C295" s="237" t="s">
        <v>17226</v>
      </c>
      <c r="D295" s="237" t="s">
        <v>40</v>
      </c>
      <c r="E295" s="237" t="s">
        <v>229</v>
      </c>
      <c r="F295" s="236" t="s">
        <v>17667</v>
      </c>
      <c r="G295" s="236" t="s">
        <v>230</v>
      </c>
      <c r="H295" s="144">
        <v>0</v>
      </c>
      <c r="I295" s="145">
        <v>1.6594588808505305E-3</v>
      </c>
      <c r="J295" s="145">
        <v>0</v>
      </c>
      <c r="K295" s="145">
        <v>0</v>
      </c>
      <c r="L295" s="245">
        <v>0</v>
      </c>
      <c r="M295" s="144">
        <v>0</v>
      </c>
      <c r="N295" s="145">
        <v>1.6594588808505305E-3</v>
      </c>
      <c r="O295" s="145">
        <v>0</v>
      </c>
      <c r="P295" s="145">
        <v>0</v>
      </c>
      <c r="Q295" s="245">
        <v>0</v>
      </c>
      <c r="R295" s="176">
        <v>0</v>
      </c>
      <c r="S295" s="244" t="str">
        <f t="shared" si="8"/>
        <v>Total</v>
      </c>
      <c r="T295" s="244" t="str">
        <f t="shared" si="9"/>
        <v>Total_Compressor Startup CBM</v>
      </c>
      <c r="U295" s="395"/>
      <c r="V295" s="236"/>
      <c r="W295" s="236"/>
    </row>
    <row r="296" spans="1:23">
      <c r="A296" s="237" t="s">
        <v>316</v>
      </c>
      <c r="B296" s="237" t="str">
        <f>VLOOKUP(D296,fips_xref!$A$5:$B$16,2,FALSE)</f>
        <v>San Juan</v>
      </c>
      <c r="C296" s="237" t="s">
        <v>17226</v>
      </c>
      <c r="D296" s="237" t="s">
        <v>42</v>
      </c>
      <c r="E296" s="237" t="s">
        <v>229</v>
      </c>
      <c r="F296" s="236" t="s">
        <v>17667</v>
      </c>
      <c r="G296" s="236" t="s">
        <v>230</v>
      </c>
      <c r="H296" s="144">
        <v>0</v>
      </c>
      <c r="I296" s="145">
        <v>3.7190074327873206E-3</v>
      </c>
      <c r="J296" s="145">
        <v>0</v>
      </c>
      <c r="K296" s="145">
        <v>0</v>
      </c>
      <c r="L296" s="245">
        <v>0</v>
      </c>
      <c r="M296" s="144">
        <v>0</v>
      </c>
      <c r="N296" s="145">
        <v>3.7190074327873206E-3</v>
      </c>
      <c r="O296" s="145">
        <v>0</v>
      </c>
      <c r="P296" s="145">
        <v>0</v>
      </c>
      <c r="Q296" s="245">
        <v>0</v>
      </c>
      <c r="R296" s="176">
        <v>0</v>
      </c>
      <c r="S296" s="244" t="str">
        <f t="shared" si="8"/>
        <v>Total</v>
      </c>
      <c r="T296" s="244" t="str">
        <f t="shared" si="9"/>
        <v>Total_Compressor Startup CBM</v>
      </c>
      <c r="U296" s="395"/>
      <c r="V296" s="236"/>
      <c r="W296" s="236"/>
    </row>
    <row r="297" spans="1:23">
      <c r="A297" s="237" t="s">
        <v>316</v>
      </c>
      <c r="B297" s="237" t="str">
        <f>VLOOKUP(D297,fips_xref!$A$5:$B$16,2,FALSE)</f>
        <v>Sandoval</v>
      </c>
      <c r="C297" s="237" t="s">
        <v>17226</v>
      </c>
      <c r="D297" s="237" t="s">
        <v>41</v>
      </c>
      <c r="E297" s="237" t="s">
        <v>229</v>
      </c>
      <c r="F297" s="236" t="s">
        <v>17667</v>
      </c>
      <c r="G297" s="236" t="s">
        <v>230</v>
      </c>
      <c r="H297" s="144">
        <v>0</v>
      </c>
      <c r="I297" s="145">
        <v>1.6106953212207105E-5</v>
      </c>
      <c r="J297" s="145">
        <v>0</v>
      </c>
      <c r="K297" s="145">
        <v>0</v>
      </c>
      <c r="L297" s="245">
        <v>0</v>
      </c>
      <c r="M297" s="144">
        <v>0</v>
      </c>
      <c r="N297" s="145">
        <v>1.6106953212207105E-5</v>
      </c>
      <c r="O297" s="145">
        <v>0</v>
      </c>
      <c r="P297" s="145">
        <v>0</v>
      </c>
      <c r="Q297" s="245">
        <v>0</v>
      </c>
      <c r="R297" s="176">
        <v>0</v>
      </c>
      <c r="S297" s="244" t="str">
        <f t="shared" si="8"/>
        <v>Total</v>
      </c>
      <c r="T297" s="244" t="str">
        <f t="shared" si="9"/>
        <v>Total_Compressor Startup CBM</v>
      </c>
      <c r="U297" s="395"/>
      <c r="V297" s="236"/>
      <c r="W297" s="236"/>
    </row>
    <row r="298" spans="1:23" s="31" customFormat="1">
      <c r="A298" s="238" t="s">
        <v>316</v>
      </c>
      <c r="B298" s="238" t="str">
        <f>VLOOKUP(D298,fips_xref!$A$5:$B$16,2,FALSE)</f>
        <v>McKinley_Tribal</v>
      </c>
      <c r="C298" s="238" t="s">
        <v>17226</v>
      </c>
      <c r="D298" s="238" t="s">
        <v>43</v>
      </c>
      <c r="E298" s="238" t="s">
        <v>229</v>
      </c>
      <c r="F298" s="31" t="s">
        <v>17667</v>
      </c>
      <c r="G298" s="31" t="s">
        <v>230</v>
      </c>
      <c r="H298" s="207">
        <v>0</v>
      </c>
      <c r="I298" s="205">
        <v>0</v>
      </c>
      <c r="J298" s="205">
        <v>0</v>
      </c>
      <c r="K298" s="205">
        <v>0</v>
      </c>
      <c r="L298" s="206">
        <v>0</v>
      </c>
      <c r="M298" s="207">
        <v>0</v>
      </c>
      <c r="N298" s="205">
        <v>0</v>
      </c>
      <c r="O298" s="205">
        <v>0</v>
      </c>
      <c r="P298" s="205">
        <v>0</v>
      </c>
      <c r="Q298" s="206">
        <v>0</v>
      </c>
      <c r="R298" s="176">
        <v>0</v>
      </c>
      <c r="S298" s="244" t="str">
        <f t="shared" si="8"/>
        <v>tribal</v>
      </c>
      <c r="T298" s="244" t="str">
        <f t="shared" si="9"/>
        <v>Total_tribal_Compressor Startup CBM</v>
      </c>
      <c r="U298" s="395"/>
      <c r="V298" s="236"/>
      <c r="W298" s="236"/>
    </row>
    <row r="299" spans="1:23" s="31" customFormat="1">
      <c r="A299" s="238" t="s">
        <v>316</v>
      </c>
      <c r="B299" s="238" t="str">
        <f>VLOOKUP(D299,fips_xref!$A$5:$B$16,2,FALSE)</f>
        <v>Rio Arriba_Tribal</v>
      </c>
      <c r="C299" s="238" t="s">
        <v>17226</v>
      </c>
      <c r="D299" s="238" t="s">
        <v>44</v>
      </c>
      <c r="E299" s="238" t="s">
        <v>229</v>
      </c>
      <c r="F299" s="31" t="s">
        <v>17667</v>
      </c>
      <c r="G299" s="31" t="s">
        <v>230</v>
      </c>
      <c r="H299" s="207">
        <v>0</v>
      </c>
      <c r="I299" s="205">
        <v>8.110829056897798E-6</v>
      </c>
      <c r="J299" s="205">
        <v>0</v>
      </c>
      <c r="K299" s="205">
        <v>0</v>
      </c>
      <c r="L299" s="206">
        <v>0</v>
      </c>
      <c r="M299" s="207">
        <v>0</v>
      </c>
      <c r="N299" s="205">
        <v>8.110829056897798E-6</v>
      </c>
      <c r="O299" s="205">
        <v>0</v>
      </c>
      <c r="P299" s="205">
        <v>0</v>
      </c>
      <c r="Q299" s="206">
        <v>0</v>
      </c>
      <c r="R299" s="176">
        <v>0</v>
      </c>
      <c r="S299" s="244" t="str">
        <f t="shared" si="8"/>
        <v>tribal</v>
      </c>
      <c r="T299" s="244" t="str">
        <f t="shared" si="9"/>
        <v>Total_tribal_Compressor Startup CBM</v>
      </c>
      <c r="U299" s="395"/>
      <c r="V299" s="236"/>
      <c r="W299" s="236"/>
    </row>
    <row r="300" spans="1:23" s="31" customFormat="1">
      <c r="A300" s="238" t="s">
        <v>316</v>
      </c>
      <c r="B300" s="238" t="str">
        <f>VLOOKUP(D300,fips_xref!$A$5:$B$16,2,FALSE)</f>
        <v>San Juan_Tribal</v>
      </c>
      <c r="C300" s="238" t="s">
        <v>17226</v>
      </c>
      <c r="D300" s="238" t="s">
        <v>46</v>
      </c>
      <c r="E300" s="238" t="s">
        <v>229</v>
      </c>
      <c r="F300" s="31" t="s">
        <v>17667</v>
      </c>
      <c r="G300" s="31" t="s">
        <v>230</v>
      </c>
      <c r="H300" s="207">
        <v>0</v>
      </c>
      <c r="I300" s="205">
        <v>1.4652299726481118E-5</v>
      </c>
      <c r="J300" s="205">
        <v>0</v>
      </c>
      <c r="K300" s="205">
        <v>0</v>
      </c>
      <c r="L300" s="206">
        <v>0</v>
      </c>
      <c r="M300" s="207">
        <v>0</v>
      </c>
      <c r="N300" s="205">
        <v>1.4652299726481118E-5</v>
      </c>
      <c r="O300" s="205">
        <v>0</v>
      </c>
      <c r="P300" s="205">
        <v>0</v>
      </c>
      <c r="Q300" s="206">
        <v>0</v>
      </c>
      <c r="R300" s="176">
        <v>0</v>
      </c>
      <c r="S300" s="244" t="str">
        <f t="shared" si="8"/>
        <v>tribal</v>
      </c>
      <c r="T300" s="244" t="str">
        <f t="shared" si="9"/>
        <v>Total_tribal_Compressor Startup CBM</v>
      </c>
      <c r="U300" s="395"/>
      <c r="V300" s="236"/>
      <c r="W300" s="236"/>
    </row>
    <row r="301" spans="1:23" s="31" customFormat="1">
      <c r="A301" s="238" t="s">
        <v>316</v>
      </c>
      <c r="B301" s="238" t="str">
        <f>VLOOKUP(D301,fips_xref!$A$5:$B$16,2,FALSE)</f>
        <v>Sandoval_Tribal</v>
      </c>
      <c r="C301" s="238" t="s">
        <v>17226</v>
      </c>
      <c r="D301" s="238" t="s">
        <v>45</v>
      </c>
      <c r="E301" s="238" t="s">
        <v>229</v>
      </c>
      <c r="F301" s="31" t="s">
        <v>17667</v>
      </c>
      <c r="G301" s="31" t="s">
        <v>230</v>
      </c>
      <c r="H301" s="207">
        <v>0</v>
      </c>
      <c r="I301" s="205">
        <v>0</v>
      </c>
      <c r="J301" s="205">
        <v>0</v>
      </c>
      <c r="K301" s="205">
        <v>0</v>
      </c>
      <c r="L301" s="206">
        <v>0</v>
      </c>
      <c r="M301" s="207">
        <v>0</v>
      </c>
      <c r="N301" s="205">
        <v>0</v>
      </c>
      <c r="O301" s="205">
        <v>0</v>
      </c>
      <c r="P301" s="205">
        <v>0</v>
      </c>
      <c r="Q301" s="206">
        <v>0</v>
      </c>
      <c r="R301" s="176">
        <v>0</v>
      </c>
      <c r="S301" s="244" t="str">
        <f t="shared" si="8"/>
        <v>tribal</v>
      </c>
      <c r="T301" s="244" t="str">
        <f t="shared" si="9"/>
        <v>Total_tribal_Compressor Startup CBM</v>
      </c>
      <c r="U301" s="395"/>
      <c r="V301" s="236"/>
      <c r="W301" s="236"/>
    </row>
    <row r="302" spans="1:23" s="33" customFormat="1">
      <c r="A302" s="239" t="s">
        <v>316</v>
      </c>
      <c r="B302" s="239" t="str">
        <f>VLOOKUP(D302,fips_xref!$A$5:$B$16,2,FALSE)</f>
        <v>McKinley_NonTribal</v>
      </c>
      <c r="C302" s="239" t="s">
        <v>17226</v>
      </c>
      <c r="D302" s="239" t="s">
        <v>47</v>
      </c>
      <c r="E302" s="239" t="s">
        <v>229</v>
      </c>
      <c r="F302" s="33" t="s">
        <v>17667</v>
      </c>
      <c r="G302" s="33" t="s">
        <v>230</v>
      </c>
      <c r="H302" s="210">
        <v>0</v>
      </c>
      <c r="I302" s="208">
        <v>3.3108277059727976E-6</v>
      </c>
      <c r="J302" s="208">
        <v>0</v>
      </c>
      <c r="K302" s="208">
        <v>0</v>
      </c>
      <c r="L302" s="209">
        <v>0</v>
      </c>
      <c r="M302" s="210">
        <v>0</v>
      </c>
      <c r="N302" s="208">
        <v>3.3108277059727976E-6</v>
      </c>
      <c r="O302" s="208">
        <v>0</v>
      </c>
      <c r="P302" s="208">
        <v>0</v>
      </c>
      <c r="Q302" s="209">
        <v>0</v>
      </c>
      <c r="R302" s="176">
        <v>0</v>
      </c>
      <c r="S302" s="244" t="str">
        <f t="shared" si="8"/>
        <v>Non-tribal</v>
      </c>
      <c r="T302" s="244" t="str">
        <f t="shared" si="9"/>
        <v>Total_Non-tribal_Compressor Startup CBM</v>
      </c>
      <c r="U302" s="395"/>
      <c r="V302" s="236"/>
      <c r="W302" s="236"/>
    </row>
    <row r="303" spans="1:23" s="33" customFormat="1">
      <c r="A303" s="239" t="s">
        <v>316</v>
      </c>
      <c r="B303" s="239" t="str">
        <f>VLOOKUP(D303,fips_xref!$A$5:$B$16,2,FALSE)</f>
        <v>Rio Arriba_NonTribal</v>
      </c>
      <c r="C303" s="239" t="s">
        <v>17226</v>
      </c>
      <c r="D303" s="239" t="s">
        <v>48</v>
      </c>
      <c r="E303" s="239" t="s">
        <v>229</v>
      </c>
      <c r="F303" s="33" t="s">
        <v>17667</v>
      </c>
      <c r="G303" s="33" t="s">
        <v>230</v>
      </c>
      <c r="H303" s="210">
        <v>0</v>
      </c>
      <c r="I303" s="208">
        <v>1.6513480517936327E-3</v>
      </c>
      <c r="J303" s="208">
        <v>0</v>
      </c>
      <c r="K303" s="208">
        <v>0</v>
      </c>
      <c r="L303" s="209">
        <v>0</v>
      </c>
      <c r="M303" s="210">
        <v>0</v>
      </c>
      <c r="N303" s="208">
        <v>1.6513480517936327E-3</v>
      </c>
      <c r="O303" s="208">
        <v>0</v>
      </c>
      <c r="P303" s="208">
        <v>0</v>
      </c>
      <c r="Q303" s="209">
        <v>0</v>
      </c>
      <c r="R303" s="176">
        <v>0</v>
      </c>
      <c r="S303" s="244" t="str">
        <f t="shared" si="8"/>
        <v>Non-tribal</v>
      </c>
      <c r="T303" s="244" t="str">
        <f t="shared" si="9"/>
        <v>Total_Non-tribal_Compressor Startup CBM</v>
      </c>
      <c r="U303" s="395"/>
      <c r="V303" s="236"/>
      <c r="W303" s="236"/>
    </row>
    <row r="304" spans="1:23" s="33" customFormat="1">
      <c r="A304" s="239" t="s">
        <v>316</v>
      </c>
      <c r="B304" s="239" t="str">
        <f>VLOOKUP(D304,fips_xref!$A$5:$B$16,2,FALSE)</f>
        <v>San Juan_NonTribal</v>
      </c>
      <c r="C304" s="239" t="s">
        <v>17226</v>
      </c>
      <c r="D304" s="239" t="s">
        <v>50</v>
      </c>
      <c r="E304" s="239" t="s">
        <v>229</v>
      </c>
      <c r="F304" s="33" t="s">
        <v>17667</v>
      </c>
      <c r="G304" s="33" t="s">
        <v>230</v>
      </c>
      <c r="H304" s="210">
        <v>0</v>
      </c>
      <c r="I304" s="208">
        <v>3.7043551330608396E-3</v>
      </c>
      <c r="J304" s="208">
        <v>0</v>
      </c>
      <c r="K304" s="208">
        <v>0</v>
      </c>
      <c r="L304" s="209">
        <v>0</v>
      </c>
      <c r="M304" s="210">
        <v>0</v>
      </c>
      <c r="N304" s="208">
        <v>3.7043551330608396E-3</v>
      </c>
      <c r="O304" s="208">
        <v>0</v>
      </c>
      <c r="P304" s="208">
        <v>0</v>
      </c>
      <c r="Q304" s="209">
        <v>0</v>
      </c>
      <c r="R304" s="176">
        <v>0</v>
      </c>
      <c r="S304" s="244" t="str">
        <f t="shared" si="8"/>
        <v>Non-tribal</v>
      </c>
      <c r="T304" s="244" t="str">
        <f t="shared" si="9"/>
        <v>Total_Non-tribal_Compressor Startup CBM</v>
      </c>
      <c r="U304" s="395"/>
      <c r="V304" s="236"/>
      <c r="W304" s="236"/>
    </row>
    <row r="305" spans="1:23" s="33" customFormat="1">
      <c r="A305" s="239" t="s">
        <v>316</v>
      </c>
      <c r="B305" s="239" t="str">
        <f>VLOOKUP(D305,fips_xref!$A$5:$B$16,2,FALSE)</f>
        <v>Sandoval_NonTribal</v>
      </c>
      <c r="C305" s="239" t="s">
        <v>17226</v>
      </c>
      <c r="D305" s="239" t="s">
        <v>49</v>
      </c>
      <c r="E305" s="239" t="s">
        <v>229</v>
      </c>
      <c r="F305" s="33" t="s">
        <v>17667</v>
      </c>
      <c r="G305" s="33" t="s">
        <v>230</v>
      </c>
      <c r="H305" s="210">
        <v>0</v>
      </c>
      <c r="I305" s="208">
        <v>1.6106953212207105E-5</v>
      </c>
      <c r="J305" s="208">
        <v>0</v>
      </c>
      <c r="K305" s="208">
        <v>0</v>
      </c>
      <c r="L305" s="209">
        <v>0</v>
      </c>
      <c r="M305" s="210">
        <v>0</v>
      </c>
      <c r="N305" s="208">
        <v>1.6106953212207105E-5</v>
      </c>
      <c r="O305" s="208">
        <v>0</v>
      </c>
      <c r="P305" s="208">
        <v>0</v>
      </c>
      <c r="Q305" s="209">
        <v>0</v>
      </c>
      <c r="R305" s="176">
        <v>0</v>
      </c>
      <c r="S305" s="244" t="str">
        <f t="shared" si="8"/>
        <v>Non-tribal</v>
      </c>
      <c r="T305" s="244" t="str">
        <f t="shared" si="9"/>
        <v>Total_Non-tribal_Compressor Startup CBM</v>
      </c>
      <c r="U305" s="395"/>
      <c r="V305" s="236"/>
      <c r="W305" s="236"/>
    </row>
    <row r="306" spans="1:23">
      <c r="A306" s="237" t="s">
        <v>317</v>
      </c>
      <c r="B306" s="237" t="str">
        <f>VLOOKUP(D306,fips_xref!$A$5:$B$16,2,FALSE)</f>
        <v>McKinley</v>
      </c>
      <c r="C306" s="237" t="s">
        <v>17226</v>
      </c>
      <c r="D306" s="237" t="s">
        <v>38</v>
      </c>
      <c r="E306" s="237" t="s">
        <v>231</v>
      </c>
      <c r="F306" s="236" t="s">
        <v>17668</v>
      </c>
      <c r="G306" s="236" t="s">
        <v>63</v>
      </c>
      <c r="H306" s="144">
        <v>0</v>
      </c>
      <c r="I306" s="145">
        <v>4.9235798759530167E-3</v>
      </c>
      <c r="J306" s="145">
        <v>0</v>
      </c>
      <c r="K306" s="145">
        <v>0</v>
      </c>
      <c r="L306" s="245">
        <v>0</v>
      </c>
      <c r="M306" s="144">
        <v>0</v>
      </c>
      <c r="N306" s="145">
        <v>4.9235798759530167E-3</v>
      </c>
      <c r="O306" s="145">
        <v>0</v>
      </c>
      <c r="P306" s="145">
        <v>0</v>
      </c>
      <c r="Q306" s="245">
        <v>0</v>
      </c>
      <c r="R306" s="176">
        <v>0</v>
      </c>
      <c r="S306" s="244" t="str">
        <f t="shared" si="8"/>
        <v>Total</v>
      </c>
      <c r="T306" s="244" t="str">
        <f t="shared" si="9"/>
        <v>Total_Compressor Shutdown CONV</v>
      </c>
      <c r="U306" s="395"/>
      <c r="V306" s="236"/>
      <c r="W306" s="236"/>
    </row>
    <row r="307" spans="1:23">
      <c r="A307" s="237" t="s">
        <v>317</v>
      </c>
      <c r="B307" s="237" t="str">
        <f>VLOOKUP(D307,fips_xref!$A$5:$B$16,2,FALSE)</f>
        <v>Rio Arriba</v>
      </c>
      <c r="C307" s="237" t="s">
        <v>17226</v>
      </c>
      <c r="D307" s="237" t="s">
        <v>40</v>
      </c>
      <c r="E307" s="237" t="s">
        <v>231</v>
      </c>
      <c r="F307" s="236" t="s">
        <v>17668</v>
      </c>
      <c r="G307" s="236" t="s">
        <v>63</v>
      </c>
      <c r="H307" s="144">
        <v>0</v>
      </c>
      <c r="I307" s="145">
        <v>105.25200491731916</v>
      </c>
      <c r="J307" s="145">
        <v>0</v>
      </c>
      <c r="K307" s="145">
        <v>0</v>
      </c>
      <c r="L307" s="245">
        <v>0</v>
      </c>
      <c r="M307" s="144">
        <v>0</v>
      </c>
      <c r="N307" s="145">
        <v>105.25200491731916</v>
      </c>
      <c r="O307" s="145">
        <v>0</v>
      </c>
      <c r="P307" s="145">
        <v>0</v>
      </c>
      <c r="Q307" s="245">
        <v>0</v>
      </c>
      <c r="R307" s="176">
        <v>0</v>
      </c>
      <c r="S307" s="244" t="str">
        <f t="shared" si="8"/>
        <v>Total</v>
      </c>
      <c r="T307" s="244" t="str">
        <f t="shared" si="9"/>
        <v>Total_Compressor Shutdown CONV</v>
      </c>
      <c r="U307" s="395"/>
      <c r="V307" s="236"/>
      <c r="W307" s="236"/>
    </row>
    <row r="308" spans="1:23">
      <c r="A308" s="237" t="s">
        <v>317</v>
      </c>
      <c r="B308" s="237" t="str">
        <f>VLOOKUP(D308,fips_xref!$A$5:$B$16,2,FALSE)</f>
        <v>San Juan</v>
      </c>
      <c r="C308" s="237" t="s">
        <v>17226</v>
      </c>
      <c r="D308" s="237" t="s">
        <v>42</v>
      </c>
      <c r="E308" s="237" t="s">
        <v>231</v>
      </c>
      <c r="F308" s="236" t="s">
        <v>17668</v>
      </c>
      <c r="G308" s="236" t="s">
        <v>63</v>
      </c>
      <c r="H308" s="144">
        <v>0</v>
      </c>
      <c r="I308" s="145">
        <v>106.65235638807087</v>
      </c>
      <c r="J308" s="145">
        <v>0</v>
      </c>
      <c r="K308" s="145">
        <v>0</v>
      </c>
      <c r="L308" s="245">
        <v>0</v>
      </c>
      <c r="M308" s="144">
        <v>0</v>
      </c>
      <c r="N308" s="145">
        <v>106.65235638807087</v>
      </c>
      <c r="O308" s="145">
        <v>0</v>
      </c>
      <c r="P308" s="145">
        <v>0</v>
      </c>
      <c r="Q308" s="245">
        <v>0</v>
      </c>
      <c r="R308" s="176">
        <v>0</v>
      </c>
      <c r="S308" s="244" t="str">
        <f t="shared" si="8"/>
        <v>Total</v>
      </c>
      <c r="T308" s="244" t="str">
        <f t="shared" si="9"/>
        <v>Total_Compressor Shutdown CONV</v>
      </c>
      <c r="U308" s="395"/>
      <c r="V308" s="236"/>
      <c r="W308" s="236"/>
    </row>
    <row r="309" spans="1:23">
      <c r="A309" s="237" t="s">
        <v>317</v>
      </c>
      <c r="B309" s="237" t="str">
        <f>VLOOKUP(D309,fips_xref!$A$5:$B$16,2,FALSE)</f>
        <v>Sandoval</v>
      </c>
      <c r="C309" s="237" t="s">
        <v>17226</v>
      </c>
      <c r="D309" s="237" t="s">
        <v>41</v>
      </c>
      <c r="E309" s="237" t="s">
        <v>231</v>
      </c>
      <c r="F309" s="236" t="s">
        <v>17668</v>
      </c>
      <c r="G309" s="236" t="s">
        <v>63</v>
      </c>
      <c r="H309" s="144">
        <v>0</v>
      </c>
      <c r="I309" s="145">
        <v>0.4292647373363625</v>
      </c>
      <c r="J309" s="145">
        <v>0</v>
      </c>
      <c r="K309" s="145">
        <v>0</v>
      </c>
      <c r="L309" s="245">
        <v>0</v>
      </c>
      <c r="M309" s="144">
        <v>0</v>
      </c>
      <c r="N309" s="145">
        <v>0.4292647373363625</v>
      </c>
      <c r="O309" s="145">
        <v>0</v>
      </c>
      <c r="P309" s="145">
        <v>0</v>
      </c>
      <c r="Q309" s="245">
        <v>0</v>
      </c>
      <c r="R309" s="176">
        <v>0</v>
      </c>
      <c r="S309" s="244" t="str">
        <f t="shared" si="8"/>
        <v>Total</v>
      </c>
      <c r="T309" s="244" t="str">
        <f t="shared" si="9"/>
        <v>Total_Compressor Shutdown CONV</v>
      </c>
      <c r="U309" s="395"/>
      <c r="V309" s="236"/>
      <c r="W309" s="236"/>
    </row>
    <row r="310" spans="1:23" s="31" customFormat="1">
      <c r="A310" s="238" t="s">
        <v>317</v>
      </c>
      <c r="B310" s="238" t="str">
        <f>VLOOKUP(D310,fips_xref!$A$5:$B$16,2,FALSE)</f>
        <v>McKinley_Tribal</v>
      </c>
      <c r="C310" s="238" t="s">
        <v>17226</v>
      </c>
      <c r="D310" s="238" t="s">
        <v>43</v>
      </c>
      <c r="E310" s="238" t="s">
        <v>231</v>
      </c>
      <c r="F310" s="31" t="s">
        <v>17668</v>
      </c>
      <c r="G310" s="31" t="s">
        <v>63</v>
      </c>
      <c r="H310" s="207">
        <v>0</v>
      </c>
      <c r="I310" s="205">
        <v>0</v>
      </c>
      <c r="J310" s="205">
        <v>0</v>
      </c>
      <c r="K310" s="205">
        <v>0</v>
      </c>
      <c r="L310" s="206">
        <v>0</v>
      </c>
      <c r="M310" s="207">
        <v>0</v>
      </c>
      <c r="N310" s="205">
        <v>0</v>
      </c>
      <c r="O310" s="205">
        <v>0</v>
      </c>
      <c r="P310" s="205">
        <v>0</v>
      </c>
      <c r="Q310" s="206">
        <v>0</v>
      </c>
      <c r="R310" s="176">
        <v>0</v>
      </c>
      <c r="S310" s="244" t="str">
        <f t="shared" si="8"/>
        <v>tribal</v>
      </c>
      <c r="T310" s="244" t="str">
        <f t="shared" si="9"/>
        <v>Total_tribal_Compressor Shutdown CONV</v>
      </c>
      <c r="U310" s="395"/>
      <c r="V310" s="236"/>
      <c r="W310" s="236"/>
    </row>
    <row r="311" spans="1:23" s="31" customFormat="1">
      <c r="A311" s="238" t="s">
        <v>317</v>
      </c>
      <c r="B311" s="238" t="str">
        <f>VLOOKUP(D311,fips_xref!$A$5:$B$16,2,FALSE)</f>
        <v>Rio Arriba_Tribal</v>
      </c>
      <c r="C311" s="238" t="s">
        <v>17226</v>
      </c>
      <c r="D311" s="238" t="s">
        <v>44</v>
      </c>
      <c r="E311" s="238" t="s">
        <v>231</v>
      </c>
      <c r="F311" s="31" t="s">
        <v>17668</v>
      </c>
      <c r="G311" s="31" t="s">
        <v>63</v>
      </c>
      <c r="H311" s="207">
        <v>0</v>
      </c>
      <c r="I311" s="205">
        <v>14.860637637610539</v>
      </c>
      <c r="J311" s="205">
        <v>0</v>
      </c>
      <c r="K311" s="205">
        <v>0</v>
      </c>
      <c r="L311" s="206">
        <v>0</v>
      </c>
      <c r="M311" s="207">
        <v>0</v>
      </c>
      <c r="N311" s="205">
        <v>14.860637637610539</v>
      </c>
      <c r="O311" s="205">
        <v>0</v>
      </c>
      <c r="P311" s="205">
        <v>0</v>
      </c>
      <c r="Q311" s="206">
        <v>0</v>
      </c>
      <c r="R311" s="176">
        <v>0</v>
      </c>
      <c r="S311" s="244" t="str">
        <f t="shared" si="8"/>
        <v>tribal</v>
      </c>
      <c r="T311" s="244" t="str">
        <f t="shared" si="9"/>
        <v>Total_tribal_Compressor Shutdown CONV</v>
      </c>
      <c r="U311" s="395"/>
      <c r="V311" s="236"/>
      <c r="W311" s="236"/>
    </row>
    <row r="312" spans="1:23" s="31" customFormat="1">
      <c r="A312" s="238" t="s">
        <v>317</v>
      </c>
      <c r="B312" s="238" t="str">
        <f>VLOOKUP(D312,fips_xref!$A$5:$B$16,2,FALSE)</f>
        <v>San Juan_Tribal</v>
      </c>
      <c r="C312" s="238" t="s">
        <v>17226</v>
      </c>
      <c r="D312" s="238" t="s">
        <v>46</v>
      </c>
      <c r="E312" s="238" t="s">
        <v>231</v>
      </c>
      <c r="F312" s="31" t="s">
        <v>17668</v>
      </c>
      <c r="G312" s="31" t="s">
        <v>63</v>
      </c>
      <c r="H312" s="207">
        <v>0</v>
      </c>
      <c r="I312" s="205">
        <v>3.0787895181340859</v>
      </c>
      <c r="J312" s="205">
        <v>0</v>
      </c>
      <c r="K312" s="205">
        <v>0</v>
      </c>
      <c r="L312" s="206">
        <v>0</v>
      </c>
      <c r="M312" s="207">
        <v>0</v>
      </c>
      <c r="N312" s="205">
        <v>3.0787895181340859</v>
      </c>
      <c r="O312" s="205">
        <v>0</v>
      </c>
      <c r="P312" s="205">
        <v>0</v>
      </c>
      <c r="Q312" s="206">
        <v>0</v>
      </c>
      <c r="R312" s="176">
        <v>0</v>
      </c>
      <c r="S312" s="244" t="str">
        <f t="shared" si="8"/>
        <v>tribal</v>
      </c>
      <c r="T312" s="244" t="str">
        <f t="shared" si="9"/>
        <v>Total_tribal_Compressor Shutdown CONV</v>
      </c>
      <c r="U312" s="395"/>
      <c r="V312" s="236"/>
      <c r="W312" s="236"/>
    </row>
    <row r="313" spans="1:23" s="31" customFormat="1">
      <c r="A313" s="238" t="s">
        <v>317</v>
      </c>
      <c r="B313" s="238" t="str">
        <f>VLOOKUP(D313,fips_xref!$A$5:$B$16,2,FALSE)</f>
        <v>Sandoval_Tribal</v>
      </c>
      <c r="C313" s="238" t="s">
        <v>17226</v>
      </c>
      <c r="D313" s="238" t="s">
        <v>45</v>
      </c>
      <c r="E313" s="238" t="s">
        <v>231</v>
      </c>
      <c r="F313" s="31" t="s">
        <v>17668</v>
      </c>
      <c r="G313" s="31" t="s">
        <v>63</v>
      </c>
      <c r="H313" s="207">
        <v>0</v>
      </c>
      <c r="I313" s="205">
        <v>0.25580602999670859</v>
      </c>
      <c r="J313" s="205">
        <v>0</v>
      </c>
      <c r="K313" s="205">
        <v>0</v>
      </c>
      <c r="L313" s="206">
        <v>0</v>
      </c>
      <c r="M313" s="207">
        <v>0</v>
      </c>
      <c r="N313" s="205">
        <v>0.25580602999670859</v>
      </c>
      <c r="O313" s="205">
        <v>0</v>
      </c>
      <c r="P313" s="205">
        <v>0</v>
      </c>
      <c r="Q313" s="206">
        <v>0</v>
      </c>
      <c r="R313" s="176">
        <v>0</v>
      </c>
      <c r="S313" s="244" t="str">
        <f t="shared" si="8"/>
        <v>tribal</v>
      </c>
      <c r="T313" s="244" t="str">
        <f t="shared" si="9"/>
        <v>Total_tribal_Compressor Shutdown CONV</v>
      </c>
      <c r="U313" s="395"/>
      <c r="V313" s="236"/>
      <c r="W313" s="236"/>
    </row>
    <row r="314" spans="1:23" s="33" customFormat="1">
      <c r="A314" s="239" t="s">
        <v>317</v>
      </c>
      <c r="B314" s="239" t="str">
        <f>VLOOKUP(D314,fips_xref!$A$5:$B$16,2,FALSE)</f>
        <v>McKinley_NonTribal</v>
      </c>
      <c r="C314" s="239" t="s">
        <v>17226</v>
      </c>
      <c r="D314" s="239" t="s">
        <v>47</v>
      </c>
      <c r="E314" s="239" t="s">
        <v>231</v>
      </c>
      <c r="F314" s="33" t="s">
        <v>17668</v>
      </c>
      <c r="G314" s="33" t="s">
        <v>63</v>
      </c>
      <c r="H314" s="210">
        <v>0</v>
      </c>
      <c r="I314" s="208">
        <v>4.9235798759530167E-3</v>
      </c>
      <c r="J314" s="208">
        <v>0</v>
      </c>
      <c r="K314" s="208">
        <v>0</v>
      </c>
      <c r="L314" s="209">
        <v>0</v>
      </c>
      <c r="M314" s="210">
        <v>0</v>
      </c>
      <c r="N314" s="208">
        <v>4.9235798759530167E-3</v>
      </c>
      <c r="O314" s="208">
        <v>0</v>
      </c>
      <c r="P314" s="208">
        <v>0</v>
      </c>
      <c r="Q314" s="209">
        <v>0</v>
      </c>
      <c r="R314" s="176">
        <v>0</v>
      </c>
      <c r="S314" s="244" t="str">
        <f t="shared" si="8"/>
        <v>Non-tribal</v>
      </c>
      <c r="T314" s="244" t="str">
        <f t="shared" si="9"/>
        <v>Total_Non-tribal_Compressor Shutdown CONV</v>
      </c>
      <c r="U314" s="395"/>
      <c r="V314" s="236"/>
      <c r="W314" s="236"/>
    </row>
    <row r="315" spans="1:23" s="33" customFormat="1">
      <c r="A315" s="239" t="s">
        <v>317</v>
      </c>
      <c r="B315" s="239" t="str">
        <f>VLOOKUP(D315,fips_xref!$A$5:$B$16,2,FALSE)</f>
        <v>Rio Arriba_NonTribal</v>
      </c>
      <c r="C315" s="239" t="s">
        <v>17226</v>
      </c>
      <c r="D315" s="239" t="s">
        <v>48</v>
      </c>
      <c r="E315" s="239" t="s">
        <v>231</v>
      </c>
      <c r="F315" s="33" t="s">
        <v>17668</v>
      </c>
      <c r="G315" s="33" t="s">
        <v>63</v>
      </c>
      <c r="H315" s="210">
        <v>0</v>
      </c>
      <c r="I315" s="208">
        <v>90.391367279708618</v>
      </c>
      <c r="J315" s="208">
        <v>0</v>
      </c>
      <c r="K315" s="208">
        <v>0</v>
      </c>
      <c r="L315" s="209">
        <v>0</v>
      </c>
      <c r="M315" s="210">
        <v>0</v>
      </c>
      <c r="N315" s="208">
        <v>90.391367279708618</v>
      </c>
      <c r="O315" s="208">
        <v>0</v>
      </c>
      <c r="P315" s="208">
        <v>0</v>
      </c>
      <c r="Q315" s="209">
        <v>0</v>
      </c>
      <c r="R315" s="176">
        <v>0</v>
      </c>
      <c r="S315" s="244" t="str">
        <f t="shared" si="8"/>
        <v>Non-tribal</v>
      </c>
      <c r="T315" s="244" t="str">
        <f t="shared" si="9"/>
        <v>Total_Non-tribal_Compressor Shutdown CONV</v>
      </c>
      <c r="U315" s="395"/>
      <c r="V315" s="236"/>
      <c r="W315" s="236"/>
    </row>
    <row r="316" spans="1:23" s="33" customFormat="1">
      <c r="A316" s="239" t="s">
        <v>317</v>
      </c>
      <c r="B316" s="239" t="str">
        <f>VLOOKUP(D316,fips_xref!$A$5:$B$16,2,FALSE)</f>
        <v>San Juan_NonTribal</v>
      </c>
      <c r="C316" s="239" t="s">
        <v>17226</v>
      </c>
      <c r="D316" s="239" t="s">
        <v>50</v>
      </c>
      <c r="E316" s="239" t="s">
        <v>231</v>
      </c>
      <c r="F316" s="33" t="s">
        <v>17668</v>
      </c>
      <c r="G316" s="33" t="s">
        <v>63</v>
      </c>
      <c r="H316" s="210">
        <v>0</v>
      </c>
      <c r="I316" s="208">
        <v>103.57356686993678</v>
      </c>
      <c r="J316" s="208">
        <v>0</v>
      </c>
      <c r="K316" s="208">
        <v>0</v>
      </c>
      <c r="L316" s="209">
        <v>0</v>
      </c>
      <c r="M316" s="210">
        <v>0</v>
      </c>
      <c r="N316" s="208">
        <v>103.57356686993678</v>
      </c>
      <c r="O316" s="208">
        <v>0</v>
      </c>
      <c r="P316" s="208">
        <v>0</v>
      </c>
      <c r="Q316" s="209">
        <v>0</v>
      </c>
      <c r="R316" s="176">
        <v>0</v>
      </c>
      <c r="S316" s="244" t="str">
        <f t="shared" si="8"/>
        <v>Non-tribal</v>
      </c>
      <c r="T316" s="244" t="str">
        <f t="shared" si="9"/>
        <v>Total_Non-tribal_Compressor Shutdown CONV</v>
      </c>
      <c r="U316" s="395"/>
      <c r="V316" s="236"/>
      <c r="W316" s="236"/>
    </row>
    <row r="317" spans="1:23" s="33" customFormat="1">
      <c r="A317" s="239" t="s">
        <v>317</v>
      </c>
      <c r="B317" s="239" t="str">
        <f>VLOOKUP(D317,fips_xref!$A$5:$B$16,2,FALSE)</f>
        <v>Sandoval_NonTribal</v>
      </c>
      <c r="C317" s="239" t="s">
        <v>17226</v>
      </c>
      <c r="D317" s="239" t="s">
        <v>49</v>
      </c>
      <c r="E317" s="239" t="s">
        <v>231</v>
      </c>
      <c r="F317" s="33" t="s">
        <v>17668</v>
      </c>
      <c r="G317" s="33" t="s">
        <v>63</v>
      </c>
      <c r="H317" s="210">
        <v>0</v>
      </c>
      <c r="I317" s="208">
        <v>0.17345870733965388</v>
      </c>
      <c r="J317" s="208">
        <v>0</v>
      </c>
      <c r="K317" s="208">
        <v>0</v>
      </c>
      <c r="L317" s="209">
        <v>0</v>
      </c>
      <c r="M317" s="210">
        <v>0</v>
      </c>
      <c r="N317" s="208">
        <v>0.17345870733965388</v>
      </c>
      <c r="O317" s="208">
        <v>0</v>
      </c>
      <c r="P317" s="208">
        <v>0</v>
      </c>
      <c r="Q317" s="209">
        <v>0</v>
      </c>
      <c r="R317" s="176">
        <v>0</v>
      </c>
      <c r="S317" s="244" t="str">
        <f t="shared" si="8"/>
        <v>Non-tribal</v>
      </c>
      <c r="T317" s="244" t="str">
        <f t="shared" si="9"/>
        <v>Total_Non-tribal_Compressor Shutdown CONV</v>
      </c>
      <c r="U317" s="395"/>
      <c r="V317" s="236"/>
      <c r="W317" s="236"/>
    </row>
    <row r="318" spans="1:23">
      <c r="A318" s="237" t="s">
        <v>318</v>
      </c>
      <c r="B318" s="237" t="str">
        <f>VLOOKUP(D318,fips_xref!$A$5:$B$16,2,FALSE)</f>
        <v>McKinley</v>
      </c>
      <c r="C318" s="237" t="s">
        <v>17226</v>
      </c>
      <c r="D318" s="237" t="s">
        <v>38</v>
      </c>
      <c r="E318" s="237" t="s">
        <v>231</v>
      </c>
      <c r="F318" s="236" t="s">
        <v>17669</v>
      </c>
      <c r="G318" s="236" t="s">
        <v>63</v>
      </c>
      <c r="H318" s="144">
        <v>0</v>
      </c>
      <c r="I318" s="145">
        <v>0</v>
      </c>
      <c r="J318" s="145">
        <v>0</v>
      </c>
      <c r="K318" s="145">
        <v>0</v>
      </c>
      <c r="L318" s="245">
        <v>0</v>
      </c>
      <c r="M318" s="144">
        <v>0</v>
      </c>
      <c r="N318" s="145">
        <v>0</v>
      </c>
      <c r="O318" s="145">
        <v>0</v>
      </c>
      <c r="P318" s="145">
        <v>0</v>
      </c>
      <c r="Q318" s="245">
        <v>0</v>
      </c>
      <c r="R318" s="176">
        <v>0</v>
      </c>
      <c r="S318" s="244" t="str">
        <f t="shared" si="8"/>
        <v>Total</v>
      </c>
      <c r="T318" s="244" t="str">
        <f t="shared" si="9"/>
        <v>Total_Compressor Shutdown CBM</v>
      </c>
      <c r="U318" s="395"/>
      <c r="V318" s="236"/>
      <c r="W318" s="236"/>
    </row>
    <row r="319" spans="1:23">
      <c r="A319" s="237" t="s">
        <v>318</v>
      </c>
      <c r="B319" s="237" t="str">
        <f>VLOOKUP(D319,fips_xref!$A$5:$B$16,2,FALSE)</f>
        <v>Rio Arriba</v>
      </c>
      <c r="C319" s="237" t="s">
        <v>17226</v>
      </c>
      <c r="D319" s="237" t="s">
        <v>40</v>
      </c>
      <c r="E319" s="237" t="s">
        <v>231</v>
      </c>
      <c r="F319" s="236" t="s">
        <v>17669</v>
      </c>
      <c r="G319" s="236" t="s">
        <v>63</v>
      </c>
      <c r="H319" s="144">
        <v>0</v>
      </c>
      <c r="I319" s="145">
        <v>0</v>
      </c>
      <c r="J319" s="145">
        <v>0</v>
      </c>
      <c r="K319" s="145">
        <v>0</v>
      </c>
      <c r="L319" s="245">
        <v>0</v>
      </c>
      <c r="M319" s="144">
        <v>0</v>
      </c>
      <c r="N319" s="145">
        <v>0</v>
      </c>
      <c r="O319" s="145">
        <v>0</v>
      </c>
      <c r="P319" s="145">
        <v>0</v>
      </c>
      <c r="Q319" s="245">
        <v>0</v>
      </c>
      <c r="R319" s="176">
        <v>0</v>
      </c>
      <c r="S319" s="244" t="str">
        <f t="shared" si="8"/>
        <v>Total</v>
      </c>
      <c r="T319" s="244" t="str">
        <f t="shared" si="9"/>
        <v>Total_Compressor Shutdown CBM</v>
      </c>
      <c r="U319" s="395"/>
      <c r="V319" s="236"/>
      <c r="W319" s="236"/>
    </row>
    <row r="320" spans="1:23">
      <c r="A320" s="237" t="s">
        <v>318</v>
      </c>
      <c r="B320" s="237" t="str">
        <f>VLOOKUP(D320,fips_xref!$A$5:$B$16,2,FALSE)</f>
        <v>San Juan</v>
      </c>
      <c r="C320" s="237" t="s">
        <v>17226</v>
      </c>
      <c r="D320" s="237" t="s">
        <v>42</v>
      </c>
      <c r="E320" s="237" t="s">
        <v>231</v>
      </c>
      <c r="F320" s="236" t="s">
        <v>17669</v>
      </c>
      <c r="G320" s="236" t="s">
        <v>63</v>
      </c>
      <c r="H320" s="144">
        <v>0</v>
      </c>
      <c r="I320" s="145">
        <v>0</v>
      </c>
      <c r="J320" s="145">
        <v>0</v>
      </c>
      <c r="K320" s="145">
        <v>0</v>
      </c>
      <c r="L320" s="245">
        <v>0</v>
      </c>
      <c r="M320" s="144">
        <v>0</v>
      </c>
      <c r="N320" s="145">
        <v>0</v>
      </c>
      <c r="O320" s="145">
        <v>0</v>
      </c>
      <c r="P320" s="145">
        <v>0</v>
      </c>
      <c r="Q320" s="245">
        <v>0</v>
      </c>
      <c r="R320" s="176">
        <v>0</v>
      </c>
      <c r="S320" s="244" t="str">
        <f t="shared" si="8"/>
        <v>Total</v>
      </c>
      <c r="T320" s="244" t="str">
        <f t="shared" si="9"/>
        <v>Total_Compressor Shutdown CBM</v>
      </c>
      <c r="U320" s="395"/>
      <c r="V320" s="236"/>
      <c r="W320" s="236"/>
    </row>
    <row r="321" spans="1:23">
      <c r="A321" s="237" t="s">
        <v>318</v>
      </c>
      <c r="B321" s="237" t="str">
        <f>VLOOKUP(D321,fips_xref!$A$5:$B$16,2,FALSE)</f>
        <v>Sandoval</v>
      </c>
      <c r="C321" s="237" t="s">
        <v>17226</v>
      </c>
      <c r="D321" s="237" t="s">
        <v>41</v>
      </c>
      <c r="E321" s="237" t="s">
        <v>231</v>
      </c>
      <c r="F321" s="236" t="s">
        <v>17669</v>
      </c>
      <c r="G321" s="236" t="s">
        <v>63</v>
      </c>
      <c r="H321" s="144">
        <v>0</v>
      </c>
      <c r="I321" s="145">
        <v>0</v>
      </c>
      <c r="J321" s="145">
        <v>0</v>
      </c>
      <c r="K321" s="145">
        <v>0</v>
      </c>
      <c r="L321" s="245">
        <v>0</v>
      </c>
      <c r="M321" s="144">
        <v>0</v>
      </c>
      <c r="N321" s="145">
        <v>0</v>
      </c>
      <c r="O321" s="145">
        <v>0</v>
      </c>
      <c r="P321" s="145">
        <v>0</v>
      </c>
      <c r="Q321" s="245">
        <v>0</v>
      </c>
      <c r="R321" s="176">
        <v>0</v>
      </c>
      <c r="S321" s="244" t="str">
        <f t="shared" si="8"/>
        <v>Total</v>
      </c>
      <c r="T321" s="244" t="str">
        <f t="shared" si="9"/>
        <v>Total_Compressor Shutdown CBM</v>
      </c>
      <c r="U321" s="395"/>
      <c r="V321" s="236"/>
      <c r="W321" s="236"/>
    </row>
    <row r="322" spans="1:23" s="31" customFormat="1">
      <c r="A322" s="238" t="s">
        <v>318</v>
      </c>
      <c r="B322" s="238" t="str">
        <f>VLOOKUP(D322,fips_xref!$A$5:$B$16,2,FALSE)</f>
        <v>McKinley_Tribal</v>
      </c>
      <c r="C322" s="238" t="s">
        <v>17226</v>
      </c>
      <c r="D322" s="238" t="s">
        <v>43</v>
      </c>
      <c r="E322" s="238" t="s">
        <v>231</v>
      </c>
      <c r="F322" s="31" t="s">
        <v>17669</v>
      </c>
      <c r="G322" s="31" t="s">
        <v>63</v>
      </c>
      <c r="H322" s="207">
        <v>0</v>
      </c>
      <c r="I322" s="205">
        <v>0</v>
      </c>
      <c r="J322" s="205">
        <v>0</v>
      </c>
      <c r="K322" s="205">
        <v>0</v>
      </c>
      <c r="L322" s="206">
        <v>0</v>
      </c>
      <c r="M322" s="207">
        <v>0</v>
      </c>
      <c r="N322" s="205">
        <v>0</v>
      </c>
      <c r="O322" s="205">
        <v>0</v>
      </c>
      <c r="P322" s="205">
        <v>0</v>
      </c>
      <c r="Q322" s="206">
        <v>0</v>
      </c>
      <c r="R322" s="176">
        <v>0</v>
      </c>
      <c r="S322" s="244" t="str">
        <f t="shared" si="8"/>
        <v>tribal</v>
      </c>
      <c r="T322" s="244" t="str">
        <f t="shared" si="9"/>
        <v>Total_tribal_Compressor Shutdown CBM</v>
      </c>
      <c r="U322" s="395"/>
      <c r="V322" s="236"/>
      <c r="W322" s="236"/>
    </row>
    <row r="323" spans="1:23" s="31" customFormat="1">
      <c r="A323" s="238" t="s">
        <v>318</v>
      </c>
      <c r="B323" s="238" t="str">
        <f>VLOOKUP(D323,fips_xref!$A$5:$B$16,2,FALSE)</f>
        <v>Rio Arriba_Tribal</v>
      </c>
      <c r="C323" s="238" t="s">
        <v>17226</v>
      </c>
      <c r="D323" s="238" t="s">
        <v>44</v>
      </c>
      <c r="E323" s="238" t="s">
        <v>231</v>
      </c>
      <c r="F323" s="31" t="s">
        <v>17669</v>
      </c>
      <c r="G323" s="31" t="s">
        <v>63</v>
      </c>
      <c r="H323" s="207">
        <v>0</v>
      </c>
      <c r="I323" s="205">
        <v>0</v>
      </c>
      <c r="J323" s="205">
        <v>0</v>
      </c>
      <c r="K323" s="205">
        <v>0</v>
      </c>
      <c r="L323" s="206">
        <v>0</v>
      </c>
      <c r="M323" s="207">
        <v>0</v>
      </c>
      <c r="N323" s="205">
        <v>0</v>
      </c>
      <c r="O323" s="205">
        <v>0</v>
      </c>
      <c r="P323" s="205">
        <v>0</v>
      </c>
      <c r="Q323" s="206">
        <v>0</v>
      </c>
      <c r="R323" s="176">
        <v>0</v>
      </c>
      <c r="S323" s="244" t="str">
        <f t="shared" si="8"/>
        <v>tribal</v>
      </c>
      <c r="T323" s="244" t="str">
        <f t="shared" si="9"/>
        <v>Total_tribal_Compressor Shutdown CBM</v>
      </c>
      <c r="U323" s="395"/>
      <c r="V323" s="236"/>
      <c r="W323" s="236"/>
    </row>
    <row r="324" spans="1:23" s="31" customFormat="1">
      <c r="A324" s="238" t="s">
        <v>318</v>
      </c>
      <c r="B324" s="238" t="str">
        <f>VLOOKUP(D324,fips_xref!$A$5:$B$16,2,FALSE)</f>
        <v>San Juan_Tribal</v>
      </c>
      <c r="C324" s="238" t="s">
        <v>17226</v>
      </c>
      <c r="D324" s="238" t="s">
        <v>46</v>
      </c>
      <c r="E324" s="238" t="s">
        <v>231</v>
      </c>
      <c r="F324" s="31" t="s">
        <v>17669</v>
      </c>
      <c r="G324" s="31" t="s">
        <v>63</v>
      </c>
      <c r="H324" s="207">
        <v>0</v>
      </c>
      <c r="I324" s="205">
        <v>0</v>
      </c>
      <c r="J324" s="205">
        <v>0</v>
      </c>
      <c r="K324" s="205">
        <v>0</v>
      </c>
      <c r="L324" s="206">
        <v>0</v>
      </c>
      <c r="M324" s="207">
        <v>0</v>
      </c>
      <c r="N324" s="205">
        <v>0</v>
      </c>
      <c r="O324" s="205">
        <v>0</v>
      </c>
      <c r="P324" s="205">
        <v>0</v>
      </c>
      <c r="Q324" s="206">
        <v>0</v>
      </c>
      <c r="R324" s="176">
        <v>0</v>
      </c>
      <c r="S324" s="244" t="str">
        <f t="shared" si="8"/>
        <v>tribal</v>
      </c>
      <c r="T324" s="244" t="str">
        <f t="shared" si="9"/>
        <v>Total_tribal_Compressor Shutdown CBM</v>
      </c>
      <c r="U324" s="395"/>
      <c r="V324" s="236"/>
      <c r="W324" s="236"/>
    </row>
    <row r="325" spans="1:23" s="31" customFormat="1">
      <c r="A325" s="238" t="s">
        <v>318</v>
      </c>
      <c r="B325" s="238" t="str">
        <f>VLOOKUP(D325,fips_xref!$A$5:$B$16,2,FALSE)</f>
        <v>Sandoval_Tribal</v>
      </c>
      <c r="C325" s="238" t="s">
        <v>17226</v>
      </c>
      <c r="D325" s="238" t="s">
        <v>45</v>
      </c>
      <c r="E325" s="238" t="s">
        <v>231</v>
      </c>
      <c r="F325" s="31" t="s">
        <v>17669</v>
      </c>
      <c r="G325" s="31" t="s">
        <v>63</v>
      </c>
      <c r="H325" s="207">
        <v>0</v>
      </c>
      <c r="I325" s="205">
        <v>0</v>
      </c>
      <c r="J325" s="205">
        <v>0</v>
      </c>
      <c r="K325" s="205">
        <v>0</v>
      </c>
      <c r="L325" s="206">
        <v>0</v>
      </c>
      <c r="M325" s="207">
        <v>0</v>
      </c>
      <c r="N325" s="205">
        <v>0</v>
      </c>
      <c r="O325" s="205">
        <v>0</v>
      </c>
      <c r="P325" s="205">
        <v>0</v>
      </c>
      <c r="Q325" s="206">
        <v>0</v>
      </c>
      <c r="R325" s="176">
        <v>0</v>
      </c>
      <c r="S325" s="244" t="str">
        <f t="shared" si="8"/>
        <v>tribal</v>
      </c>
      <c r="T325" s="244" t="str">
        <f t="shared" si="9"/>
        <v>Total_tribal_Compressor Shutdown CBM</v>
      </c>
      <c r="U325" s="395"/>
      <c r="V325" s="236"/>
      <c r="W325" s="236"/>
    </row>
    <row r="326" spans="1:23" s="33" customFormat="1">
      <c r="A326" s="239" t="s">
        <v>318</v>
      </c>
      <c r="B326" s="239" t="str">
        <f>VLOOKUP(D326,fips_xref!$A$5:$B$16,2,FALSE)</f>
        <v>McKinley_NonTribal</v>
      </c>
      <c r="C326" s="239" t="s">
        <v>17226</v>
      </c>
      <c r="D326" s="239" t="s">
        <v>47</v>
      </c>
      <c r="E326" s="239" t="s">
        <v>231</v>
      </c>
      <c r="F326" s="33" t="s">
        <v>17669</v>
      </c>
      <c r="G326" s="33" t="s">
        <v>63</v>
      </c>
      <c r="H326" s="210">
        <v>0</v>
      </c>
      <c r="I326" s="208">
        <v>0</v>
      </c>
      <c r="J326" s="208">
        <v>0</v>
      </c>
      <c r="K326" s="208">
        <v>0</v>
      </c>
      <c r="L326" s="209">
        <v>0</v>
      </c>
      <c r="M326" s="210">
        <v>0</v>
      </c>
      <c r="N326" s="208">
        <v>0</v>
      </c>
      <c r="O326" s="208">
        <v>0</v>
      </c>
      <c r="P326" s="208">
        <v>0</v>
      </c>
      <c r="Q326" s="209">
        <v>0</v>
      </c>
      <c r="R326" s="176">
        <v>0</v>
      </c>
      <c r="S326" s="244" t="str">
        <f t="shared" si="8"/>
        <v>Non-tribal</v>
      </c>
      <c r="T326" s="244" t="str">
        <f t="shared" si="9"/>
        <v>Total_Non-tribal_Compressor Shutdown CBM</v>
      </c>
      <c r="U326" s="395"/>
      <c r="V326" s="236"/>
      <c r="W326" s="236"/>
    </row>
    <row r="327" spans="1:23" s="33" customFormat="1">
      <c r="A327" s="239" t="s">
        <v>318</v>
      </c>
      <c r="B327" s="239" t="str">
        <f>VLOOKUP(D327,fips_xref!$A$5:$B$16,2,FALSE)</f>
        <v>Rio Arriba_NonTribal</v>
      </c>
      <c r="C327" s="239" t="s">
        <v>17226</v>
      </c>
      <c r="D327" s="239" t="s">
        <v>48</v>
      </c>
      <c r="E327" s="239" t="s">
        <v>231</v>
      </c>
      <c r="F327" s="33" t="s">
        <v>17669</v>
      </c>
      <c r="G327" s="33" t="s">
        <v>63</v>
      </c>
      <c r="H327" s="210">
        <v>0</v>
      </c>
      <c r="I327" s="208">
        <v>0</v>
      </c>
      <c r="J327" s="208">
        <v>0</v>
      </c>
      <c r="K327" s="208">
        <v>0</v>
      </c>
      <c r="L327" s="209">
        <v>0</v>
      </c>
      <c r="M327" s="210">
        <v>0</v>
      </c>
      <c r="N327" s="208">
        <v>0</v>
      </c>
      <c r="O327" s="208">
        <v>0</v>
      </c>
      <c r="P327" s="208">
        <v>0</v>
      </c>
      <c r="Q327" s="209">
        <v>0</v>
      </c>
      <c r="R327" s="176">
        <v>0</v>
      </c>
      <c r="S327" s="244" t="str">
        <f t="shared" ref="S327:S389" si="10">IF(LEN(D327)=5,"Total",IF(RIGHT(D327,2)="01","tribal","Non-tribal"))</f>
        <v>Non-tribal</v>
      </c>
      <c r="T327" s="244" t="str">
        <f t="shared" ref="T327:T389" si="11">IF(LEN(D327)=5,"Total",IF(RIGHT(D327,2)="01","Total_tribal","Total_Non-tribal"))&amp;"_"&amp;A327</f>
        <v>Total_Non-tribal_Compressor Shutdown CBM</v>
      </c>
      <c r="U327" s="395"/>
      <c r="V327" s="236"/>
      <c r="W327" s="236"/>
    </row>
    <row r="328" spans="1:23" s="33" customFormat="1">
      <c r="A328" s="239" t="s">
        <v>318</v>
      </c>
      <c r="B328" s="239" t="str">
        <f>VLOOKUP(D328,fips_xref!$A$5:$B$16,2,FALSE)</f>
        <v>San Juan_NonTribal</v>
      </c>
      <c r="C328" s="239" t="s">
        <v>17226</v>
      </c>
      <c r="D328" s="239" t="s">
        <v>50</v>
      </c>
      <c r="E328" s="239" t="s">
        <v>231</v>
      </c>
      <c r="F328" s="33" t="s">
        <v>17669</v>
      </c>
      <c r="G328" s="33" t="s">
        <v>63</v>
      </c>
      <c r="H328" s="210">
        <v>0</v>
      </c>
      <c r="I328" s="208">
        <v>0</v>
      </c>
      <c r="J328" s="208">
        <v>0</v>
      </c>
      <c r="K328" s="208">
        <v>0</v>
      </c>
      <c r="L328" s="209">
        <v>0</v>
      </c>
      <c r="M328" s="210">
        <v>0</v>
      </c>
      <c r="N328" s="208">
        <v>0</v>
      </c>
      <c r="O328" s="208">
        <v>0</v>
      </c>
      <c r="P328" s="208">
        <v>0</v>
      </c>
      <c r="Q328" s="209">
        <v>0</v>
      </c>
      <c r="R328" s="176">
        <v>0</v>
      </c>
      <c r="S328" s="244" t="str">
        <f t="shared" si="10"/>
        <v>Non-tribal</v>
      </c>
      <c r="T328" s="244" t="str">
        <f t="shared" si="11"/>
        <v>Total_Non-tribal_Compressor Shutdown CBM</v>
      </c>
      <c r="U328" s="395"/>
      <c r="V328" s="236"/>
      <c r="W328" s="236"/>
    </row>
    <row r="329" spans="1:23" s="33" customFormat="1">
      <c r="A329" s="239" t="s">
        <v>318</v>
      </c>
      <c r="B329" s="239" t="str">
        <f>VLOOKUP(D329,fips_xref!$A$5:$B$16,2,FALSE)</f>
        <v>Sandoval_NonTribal</v>
      </c>
      <c r="C329" s="239" t="s">
        <v>17226</v>
      </c>
      <c r="D329" s="239" t="s">
        <v>49</v>
      </c>
      <c r="E329" s="239" t="s">
        <v>231</v>
      </c>
      <c r="F329" s="33" t="s">
        <v>17669</v>
      </c>
      <c r="G329" s="33" t="s">
        <v>63</v>
      </c>
      <c r="H329" s="210">
        <v>0</v>
      </c>
      <c r="I329" s="208">
        <v>0</v>
      </c>
      <c r="J329" s="208">
        <v>0</v>
      </c>
      <c r="K329" s="208">
        <v>0</v>
      </c>
      <c r="L329" s="209">
        <v>0</v>
      </c>
      <c r="M329" s="210">
        <v>0</v>
      </c>
      <c r="N329" s="208">
        <v>0</v>
      </c>
      <c r="O329" s="208">
        <v>0</v>
      </c>
      <c r="P329" s="208">
        <v>0</v>
      </c>
      <c r="Q329" s="209">
        <v>0</v>
      </c>
      <c r="R329" s="176">
        <v>0</v>
      </c>
      <c r="S329" s="244" t="str">
        <f t="shared" si="10"/>
        <v>Non-tribal</v>
      </c>
      <c r="T329" s="244" t="str">
        <f t="shared" si="11"/>
        <v>Total_Non-tribal_Compressor Shutdown CBM</v>
      </c>
      <c r="U329" s="395"/>
      <c r="V329" s="236"/>
      <c r="W329" s="236"/>
    </row>
    <row r="330" spans="1:23">
      <c r="A330" s="237" t="s">
        <v>319</v>
      </c>
      <c r="B330" s="237" t="str">
        <f>VLOOKUP(D330,fips_xref!$A$5:$B$16,2,FALSE)</f>
        <v>McKinley</v>
      </c>
      <c r="C330" s="237" t="s">
        <v>17226</v>
      </c>
      <c r="D330" s="237" t="s">
        <v>38</v>
      </c>
      <c r="E330" s="237" t="s">
        <v>65</v>
      </c>
      <c r="F330" s="236" t="s">
        <v>17670</v>
      </c>
      <c r="G330" s="236" t="s">
        <v>64</v>
      </c>
      <c r="H330" s="144">
        <v>1.6521066567345757E-4</v>
      </c>
      <c r="I330" s="145">
        <v>0.23423481480226799</v>
      </c>
      <c r="J330" s="145">
        <v>1.3877695916570434E-4</v>
      </c>
      <c r="K330" s="145">
        <v>0</v>
      </c>
      <c r="L330" s="245">
        <v>1.2556010591182773E-5</v>
      </c>
      <c r="M330" s="144">
        <v>1.6521066567345757E-4</v>
      </c>
      <c r="N330" s="145">
        <v>0.23423481480226799</v>
      </c>
      <c r="O330" s="145">
        <v>1.3877695916570434E-4</v>
      </c>
      <c r="P330" s="145">
        <v>0</v>
      </c>
      <c r="Q330" s="245">
        <v>1.2556010591182773E-5</v>
      </c>
      <c r="R330" s="176">
        <v>0</v>
      </c>
      <c r="S330" s="244" t="str">
        <f t="shared" si="10"/>
        <v>Total</v>
      </c>
      <c r="T330" s="244" t="str">
        <f t="shared" si="11"/>
        <v>Total_Dehydrators CONV</v>
      </c>
      <c r="U330" s="395"/>
      <c r="V330" s="236"/>
      <c r="W330" s="236"/>
    </row>
    <row r="331" spans="1:23">
      <c r="A331" s="237" t="s">
        <v>319</v>
      </c>
      <c r="B331" s="237" t="str">
        <f>VLOOKUP(D331,fips_xref!$A$5:$B$16,2,FALSE)</f>
        <v>Rio Arriba</v>
      </c>
      <c r="C331" s="237" t="s">
        <v>17226</v>
      </c>
      <c r="D331" s="237" t="s">
        <v>40</v>
      </c>
      <c r="E331" s="237" t="s">
        <v>65</v>
      </c>
      <c r="F331" s="236" t="s">
        <v>17670</v>
      </c>
      <c r="G331" s="236" t="s">
        <v>64</v>
      </c>
      <c r="H331" s="144">
        <v>3.5317298051330037</v>
      </c>
      <c r="I331" s="145">
        <v>5007.2679839694174</v>
      </c>
      <c r="J331" s="145">
        <v>2.9666530363117234</v>
      </c>
      <c r="K331" s="145">
        <v>0</v>
      </c>
      <c r="L331" s="245">
        <v>0.26841146519010822</v>
      </c>
      <c r="M331" s="144">
        <v>3.5317298051330037</v>
      </c>
      <c r="N331" s="145">
        <v>5007.2679839694174</v>
      </c>
      <c r="O331" s="145">
        <v>2.9666530363117234</v>
      </c>
      <c r="P331" s="145">
        <v>0</v>
      </c>
      <c r="Q331" s="245">
        <v>0.26841146519010822</v>
      </c>
      <c r="R331" s="176">
        <v>0</v>
      </c>
      <c r="S331" s="244" t="str">
        <f t="shared" si="10"/>
        <v>Total</v>
      </c>
      <c r="T331" s="244" t="str">
        <f t="shared" si="11"/>
        <v>Total_Dehydrators CONV</v>
      </c>
      <c r="U331" s="395"/>
      <c r="V331" s="236"/>
      <c r="W331" s="236"/>
    </row>
    <row r="332" spans="1:23">
      <c r="A332" s="237" t="s">
        <v>319</v>
      </c>
      <c r="B332" s="237" t="str">
        <f>VLOOKUP(D332,fips_xref!$A$5:$B$16,2,FALSE)</f>
        <v>San Juan</v>
      </c>
      <c r="C332" s="237" t="s">
        <v>17226</v>
      </c>
      <c r="D332" s="237" t="s">
        <v>42</v>
      </c>
      <c r="E332" s="237" t="s">
        <v>65</v>
      </c>
      <c r="F332" s="236" t="s">
        <v>17670</v>
      </c>
      <c r="G332" s="236" t="s">
        <v>64</v>
      </c>
      <c r="H332" s="144">
        <v>3.5787185825040457</v>
      </c>
      <c r="I332" s="145">
        <v>5073.8884259392198</v>
      </c>
      <c r="J332" s="145">
        <v>3.0061236093033981</v>
      </c>
      <c r="K332" s="145">
        <v>0</v>
      </c>
      <c r="L332" s="245">
        <v>0.27198261227030746</v>
      </c>
      <c r="M332" s="144">
        <v>3.5787185825040457</v>
      </c>
      <c r="N332" s="145">
        <v>5073.8884259392198</v>
      </c>
      <c r="O332" s="145">
        <v>3.0061236093033981</v>
      </c>
      <c r="P332" s="145">
        <v>0</v>
      </c>
      <c r="Q332" s="245">
        <v>0.27198261227030746</v>
      </c>
      <c r="R332" s="176">
        <v>0</v>
      </c>
      <c r="S332" s="244" t="str">
        <f t="shared" si="10"/>
        <v>Total</v>
      </c>
      <c r="T332" s="244" t="str">
        <f t="shared" si="11"/>
        <v>Total_Dehydrators CONV</v>
      </c>
      <c r="U332" s="395"/>
      <c r="V332" s="236"/>
      <c r="W332" s="236"/>
    </row>
    <row r="333" spans="1:23">
      <c r="A333" s="237" t="s">
        <v>319</v>
      </c>
      <c r="B333" s="237" t="str">
        <f>VLOOKUP(D333,fips_xref!$A$5:$B$16,2,FALSE)</f>
        <v>Sandoval</v>
      </c>
      <c r="C333" s="237" t="s">
        <v>17226</v>
      </c>
      <c r="D333" s="237" t="s">
        <v>41</v>
      </c>
      <c r="E333" s="237" t="s">
        <v>65</v>
      </c>
      <c r="F333" s="236" t="s">
        <v>17670</v>
      </c>
      <c r="G333" s="236" t="s">
        <v>64</v>
      </c>
      <c r="H333" s="144">
        <v>1.4403973286155964E-2</v>
      </c>
      <c r="I333" s="145">
        <v>20.42187773619996</v>
      </c>
      <c r="J333" s="145">
        <v>1.2099337560371012E-2</v>
      </c>
      <c r="K333" s="145">
        <v>0</v>
      </c>
      <c r="L333" s="245">
        <v>1.0947019697478532E-3</v>
      </c>
      <c r="M333" s="144">
        <v>1.4403973286155964E-2</v>
      </c>
      <c r="N333" s="145">
        <v>20.42187773619996</v>
      </c>
      <c r="O333" s="145">
        <v>1.2099337560371012E-2</v>
      </c>
      <c r="P333" s="145">
        <v>0</v>
      </c>
      <c r="Q333" s="245">
        <v>1.0947019697478532E-3</v>
      </c>
      <c r="R333" s="176">
        <v>0</v>
      </c>
      <c r="S333" s="244" t="str">
        <f t="shared" si="10"/>
        <v>Total</v>
      </c>
      <c r="T333" s="244" t="str">
        <f t="shared" si="11"/>
        <v>Total_Dehydrators CONV</v>
      </c>
      <c r="U333" s="395"/>
      <c r="V333" s="236"/>
      <c r="W333" s="236"/>
    </row>
    <row r="334" spans="1:23" s="31" customFormat="1">
      <c r="A334" s="238" t="s">
        <v>319</v>
      </c>
      <c r="B334" s="238" t="str">
        <f>VLOOKUP(D334,fips_xref!$A$5:$B$16,2,FALSE)</f>
        <v>McKinley_Tribal</v>
      </c>
      <c r="C334" s="238" t="s">
        <v>17226</v>
      </c>
      <c r="D334" s="238" t="s">
        <v>43</v>
      </c>
      <c r="E334" s="238" t="s">
        <v>65</v>
      </c>
      <c r="F334" s="31" t="s">
        <v>17670</v>
      </c>
      <c r="G334" s="31" t="s">
        <v>64</v>
      </c>
      <c r="H334" s="207">
        <v>0</v>
      </c>
      <c r="I334" s="205">
        <v>0</v>
      </c>
      <c r="J334" s="205">
        <v>0</v>
      </c>
      <c r="K334" s="205">
        <v>0</v>
      </c>
      <c r="L334" s="206">
        <v>0</v>
      </c>
      <c r="M334" s="207">
        <v>0</v>
      </c>
      <c r="N334" s="205">
        <v>0</v>
      </c>
      <c r="O334" s="205">
        <v>0</v>
      </c>
      <c r="P334" s="205">
        <v>0</v>
      </c>
      <c r="Q334" s="206">
        <v>0</v>
      </c>
      <c r="R334" s="176">
        <v>0</v>
      </c>
      <c r="S334" s="244" t="str">
        <f t="shared" si="10"/>
        <v>tribal</v>
      </c>
      <c r="T334" s="244" t="str">
        <f t="shared" si="11"/>
        <v>Total_tribal_Dehydrators CONV</v>
      </c>
      <c r="U334" s="395"/>
      <c r="V334" s="236"/>
      <c r="W334" s="236"/>
    </row>
    <row r="335" spans="1:23" s="31" customFormat="1">
      <c r="A335" s="238" t="s">
        <v>319</v>
      </c>
      <c r="B335" s="238" t="str">
        <f>VLOOKUP(D335,fips_xref!$A$5:$B$16,2,FALSE)</f>
        <v>Rio Arriba_Tribal</v>
      </c>
      <c r="C335" s="238" t="s">
        <v>17226</v>
      </c>
      <c r="D335" s="238" t="s">
        <v>44</v>
      </c>
      <c r="E335" s="238" t="s">
        <v>65</v>
      </c>
      <c r="F335" s="31" t="s">
        <v>17670</v>
      </c>
      <c r="G335" s="31" t="s">
        <v>64</v>
      </c>
      <c r="H335" s="207">
        <v>0.49864852369566853</v>
      </c>
      <c r="I335" s="205">
        <v>706.98126009696398</v>
      </c>
      <c r="J335" s="205">
        <v>0.41886475990436162</v>
      </c>
      <c r="K335" s="205">
        <v>0</v>
      </c>
      <c r="L335" s="206">
        <v>3.7897287800870809E-2</v>
      </c>
      <c r="M335" s="207">
        <v>0.49864852369566853</v>
      </c>
      <c r="N335" s="205">
        <v>706.98126009696398</v>
      </c>
      <c r="O335" s="205">
        <v>0.41886475990436162</v>
      </c>
      <c r="P335" s="205">
        <v>0</v>
      </c>
      <c r="Q335" s="206">
        <v>3.7897287800870809E-2</v>
      </c>
      <c r="R335" s="176">
        <v>0</v>
      </c>
      <c r="S335" s="244" t="str">
        <f t="shared" si="10"/>
        <v>tribal</v>
      </c>
      <c r="T335" s="244" t="str">
        <f t="shared" si="11"/>
        <v>Total_tribal_Dehydrators CONV</v>
      </c>
      <c r="U335" s="395"/>
      <c r="V335" s="236"/>
      <c r="W335" s="236"/>
    </row>
    <row r="336" spans="1:23" s="31" customFormat="1">
      <c r="A336" s="238" t="s">
        <v>319</v>
      </c>
      <c r="B336" s="238" t="str">
        <f>VLOOKUP(D336,fips_xref!$A$5:$B$16,2,FALSE)</f>
        <v>San Juan_Tribal</v>
      </c>
      <c r="C336" s="238" t="s">
        <v>17226</v>
      </c>
      <c r="D336" s="238" t="s">
        <v>46</v>
      </c>
      <c r="E336" s="238" t="s">
        <v>65</v>
      </c>
      <c r="F336" s="31" t="s">
        <v>17670</v>
      </c>
      <c r="G336" s="31" t="s">
        <v>64</v>
      </c>
      <c r="H336" s="207">
        <v>0.1033087465979093</v>
      </c>
      <c r="I336" s="205">
        <v>146.47059878473334</v>
      </c>
      <c r="J336" s="205">
        <v>8.6779347142243835E-2</v>
      </c>
      <c r="K336" s="205">
        <v>0</v>
      </c>
      <c r="L336" s="206">
        <v>7.8514647414411071E-3</v>
      </c>
      <c r="M336" s="207">
        <v>0.1033087465979093</v>
      </c>
      <c r="N336" s="205">
        <v>146.47059878473334</v>
      </c>
      <c r="O336" s="205">
        <v>8.6779347142243835E-2</v>
      </c>
      <c r="P336" s="205">
        <v>0</v>
      </c>
      <c r="Q336" s="206">
        <v>7.8514647414411071E-3</v>
      </c>
      <c r="R336" s="176">
        <v>0</v>
      </c>
      <c r="S336" s="244" t="str">
        <f t="shared" si="10"/>
        <v>tribal</v>
      </c>
      <c r="T336" s="244" t="str">
        <f t="shared" si="11"/>
        <v>Total_tribal_Dehydrators CONV</v>
      </c>
      <c r="U336" s="395"/>
      <c r="V336" s="236"/>
      <c r="W336" s="236"/>
    </row>
    <row r="337" spans="1:23" s="31" customFormat="1">
      <c r="A337" s="238" t="s">
        <v>319</v>
      </c>
      <c r="B337" s="238" t="str">
        <f>VLOOKUP(D337,fips_xref!$A$5:$B$16,2,FALSE)</f>
        <v>Sandoval_Tribal</v>
      </c>
      <c r="C337" s="238" t="s">
        <v>17226</v>
      </c>
      <c r="D337" s="238" t="s">
        <v>45</v>
      </c>
      <c r="E337" s="238" t="s">
        <v>65</v>
      </c>
      <c r="F337" s="31" t="s">
        <v>17670</v>
      </c>
      <c r="G337" s="31" t="s">
        <v>64</v>
      </c>
      <c r="H337" s="207">
        <v>8.5835683717551941E-3</v>
      </c>
      <c r="I337" s="205">
        <v>12.169738192778782</v>
      </c>
      <c r="J337" s="205">
        <v>7.2101974322743637E-3</v>
      </c>
      <c r="K337" s="205">
        <v>0</v>
      </c>
      <c r="L337" s="206">
        <v>6.5235119625339474E-4</v>
      </c>
      <c r="M337" s="207">
        <v>8.5835683717551941E-3</v>
      </c>
      <c r="N337" s="205">
        <v>12.169738192778782</v>
      </c>
      <c r="O337" s="205">
        <v>7.2101974322743637E-3</v>
      </c>
      <c r="P337" s="205">
        <v>0</v>
      </c>
      <c r="Q337" s="206">
        <v>6.5235119625339474E-4</v>
      </c>
      <c r="R337" s="176">
        <v>0</v>
      </c>
      <c r="S337" s="244" t="str">
        <f t="shared" si="10"/>
        <v>tribal</v>
      </c>
      <c r="T337" s="244" t="str">
        <f t="shared" si="11"/>
        <v>Total_tribal_Dehydrators CONV</v>
      </c>
      <c r="U337" s="395"/>
      <c r="V337" s="236"/>
      <c r="W337" s="236"/>
    </row>
    <row r="338" spans="1:23" s="33" customFormat="1">
      <c r="A338" s="239" t="s">
        <v>319</v>
      </c>
      <c r="B338" s="239" t="str">
        <f>VLOOKUP(D338,fips_xref!$A$5:$B$16,2,FALSE)</f>
        <v>McKinley_NonTribal</v>
      </c>
      <c r="C338" s="239" t="s">
        <v>17226</v>
      </c>
      <c r="D338" s="239" t="s">
        <v>47</v>
      </c>
      <c r="E338" s="239" t="s">
        <v>65</v>
      </c>
      <c r="F338" s="33" t="s">
        <v>17670</v>
      </c>
      <c r="G338" s="33" t="s">
        <v>64</v>
      </c>
      <c r="H338" s="210">
        <v>1.6521066567345757E-4</v>
      </c>
      <c r="I338" s="208">
        <v>0.23423481480226799</v>
      </c>
      <c r="J338" s="208">
        <v>1.3877695916570434E-4</v>
      </c>
      <c r="K338" s="208">
        <v>0</v>
      </c>
      <c r="L338" s="209">
        <v>1.2556010591182773E-5</v>
      </c>
      <c r="M338" s="210">
        <v>1.6521066567345757E-4</v>
      </c>
      <c r="N338" s="208">
        <v>0.23423481480226799</v>
      </c>
      <c r="O338" s="208">
        <v>1.3877695916570434E-4</v>
      </c>
      <c r="P338" s="208">
        <v>0</v>
      </c>
      <c r="Q338" s="209">
        <v>1.2556010591182773E-5</v>
      </c>
      <c r="R338" s="176">
        <v>0</v>
      </c>
      <c r="S338" s="244" t="str">
        <f t="shared" si="10"/>
        <v>Non-tribal</v>
      </c>
      <c r="T338" s="244" t="str">
        <f t="shared" si="11"/>
        <v>Total_Non-tribal_Dehydrators CONV</v>
      </c>
      <c r="U338" s="395"/>
      <c r="V338" s="236"/>
      <c r="W338" s="236"/>
    </row>
    <row r="339" spans="1:23" s="33" customFormat="1">
      <c r="A339" s="239" t="s">
        <v>319</v>
      </c>
      <c r="B339" s="239" t="str">
        <f>VLOOKUP(D339,fips_xref!$A$5:$B$16,2,FALSE)</f>
        <v>Rio Arriba_NonTribal</v>
      </c>
      <c r="C339" s="239" t="s">
        <v>17226</v>
      </c>
      <c r="D339" s="239" t="s">
        <v>48</v>
      </c>
      <c r="E339" s="239" t="s">
        <v>65</v>
      </c>
      <c r="F339" s="33" t="s">
        <v>17670</v>
      </c>
      <c r="G339" s="33" t="s">
        <v>64</v>
      </c>
      <c r="H339" s="210">
        <v>3.0330812814373354</v>
      </c>
      <c r="I339" s="208">
        <v>4300.286723872453</v>
      </c>
      <c r="J339" s="208">
        <v>2.5477882764073616</v>
      </c>
      <c r="K339" s="208">
        <v>0</v>
      </c>
      <c r="L339" s="209">
        <v>0.23051417738923743</v>
      </c>
      <c r="M339" s="210">
        <v>3.0330812814373354</v>
      </c>
      <c r="N339" s="208">
        <v>4300.286723872453</v>
      </c>
      <c r="O339" s="208">
        <v>2.5477882764073616</v>
      </c>
      <c r="P339" s="208">
        <v>0</v>
      </c>
      <c r="Q339" s="209">
        <v>0.23051417738923743</v>
      </c>
      <c r="R339" s="176">
        <v>0</v>
      </c>
      <c r="S339" s="244" t="str">
        <f t="shared" si="10"/>
        <v>Non-tribal</v>
      </c>
      <c r="T339" s="244" t="str">
        <f t="shared" si="11"/>
        <v>Total_Non-tribal_Dehydrators CONV</v>
      </c>
      <c r="U339" s="395"/>
      <c r="V339" s="236"/>
      <c r="W339" s="236"/>
    </row>
    <row r="340" spans="1:23" s="33" customFormat="1">
      <c r="A340" s="239" t="s">
        <v>319</v>
      </c>
      <c r="B340" s="239" t="str">
        <f>VLOOKUP(D340,fips_xref!$A$5:$B$16,2,FALSE)</f>
        <v>San Juan_NonTribal</v>
      </c>
      <c r="C340" s="239" t="s">
        <v>17226</v>
      </c>
      <c r="D340" s="239" t="s">
        <v>50</v>
      </c>
      <c r="E340" s="239" t="s">
        <v>65</v>
      </c>
      <c r="F340" s="33" t="s">
        <v>17670</v>
      </c>
      <c r="G340" s="33" t="s">
        <v>64</v>
      </c>
      <c r="H340" s="210">
        <v>3.4754098359061363</v>
      </c>
      <c r="I340" s="208">
        <v>4927.4178271544861</v>
      </c>
      <c r="J340" s="208">
        <v>2.9193442621611543</v>
      </c>
      <c r="K340" s="208">
        <v>0</v>
      </c>
      <c r="L340" s="209">
        <v>0.26413114752886635</v>
      </c>
      <c r="M340" s="210">
        <v>3.4754098359061363</v>
      </c>
      <c r="N340" s="208">
        <v>4927.4178271544861</v>
      </c>
      <c r="O340" s="208">
        <v>2.9193442621611543</v>
      </c>
      <c r="P340" s="208">
        <v>0</v>
      </c>
      <c r="Q340" s="209">
        <v>0.26413114752886635</v>
      </c>
      <c r="R340" s="176">
        <v>0</v>
      </c>
      <c r="S340" s="244" t="str">
        <f t="shared" si="10"/>
        <v>Non-tribal</v>
      </c>
      <c r="T340" s="244" t="str">
        <f t="shared" si="11"/>
        <v>Total_Non-tribal_Dehydrators CONV</v>
      </c>
      <c r="U340" s="395"/>
      <c r="V340" s="236"/>
      <c r="W340" s="236"/>
    </row>
    <row r="341" spans="1:23" s="33" customFormat="1">
      <c r="A341" s="239" t="s">
        <v>319</v>
      </c>
      <c r="B341" s="239" t="str">
        <f>VLOOKUP(D341,fips_xref!$A$5:$B$16,2,FALSE)</f>
        <v>Sandoval_NonTribal</v>
      </c>
      <c r="C341" s="239" t="s">
        <v>17226</v>
      </c>
      <c r="D341" s="239" t="s">
        <v>49</v>
      </c>
      <c r="E341" s="239" t="s">
        <v>65</v>
      </c>
      <c r="F341" s="33" t="s">
        <v>17670</v>
      </c>
      <c r="G341" s="33" t="s">
        <v>64</v>
      </c>
      <c r="H341" s="210">
        <v>5.8204049144007708E-3</v>
      </c>
      <c r="I341" s="208">
        <v>8.2521395434211797</v>
      </c>
      <c r="J341" s="208">
        <v>4.8891401280966472E-3</v>
      </c>
      <c r="K341" s="208">
        <v>0</v>
      </c>
      <c r="L341" s="209">
        <v>4.4235077349445852E-4</v>
      </c>
      <c r="M341" s="210">
        <v>5.8204049144007708E-3</v>
      </c>
      <c r="N341" s="208">
        <v>8.2521395434211797</v>
      </c>
      <c r="O341" s="208">
        <v>4.8891401280966472E-3</v>
      </c>
      <c r="P341" s="208">
        <v>0</v>
      </c>
      <c r="Q341" s="209">
        <v>4.4235077349445852E-4</v>
      </c>
      <c r="R341" s="176">
        <v>0</v>
      </c>
      <c r="S341" s="244" t="str">
        <f t="shared" si="10"/>
        <v>Non-tribal</v>
      </c>
      <c r="T341" s="244" t="str">
        <f t="shared" si="11"/>
        <v>Total_Non-tribal_Dehydrators CONV</v>
      </c>
      <c r="U341" s="395"/>
      <c r="V341" s="236"/>
      <c r="W341" s="236"/>
    </row>
    <row r="342" spans="1:23">
      <c r="A342" s="237" t="s">
        <v>320</v>
      </c>
      <c r="B342" s="237" t="str">
        <f>VLOOKUP(D342,fips_xref!$A$5:$B$16,2,FALSE)</f>
        <v>McKinley</v>
      </c>
      <c r="C342" s="237" t="s">
        <v>17226</v>
      </c>
      <c r="D342" s="237" t="s">
        <v>38</v>
      </c>
      <c r="E342" s="237" t="s">
        <v>65</v>
      </c>
      <c r="F342" s="236" t="s">
        <v>17671</v>
      </c>
      <c r="G342" s="236" t="s">
        <v>64</v>
      </c>
      <c r="H342" s="144">
        <v>6.6314157681894277E-5</v>
      </c>
      <c r="I342" s="145">
        <v>4.0762478289444067E-4</v>
      </c>
      <c r="J342" s="145">
        <v>5.5703892452791184E-5</v>
      </c>
      <c r="K342" s="145">
        <v>0</v>
      </c>
      <c r="L342" s="245">
        <v>5.0398759838239636E-6</v>
      </c>
      <c r="M342" s="144">
        <v>6.6314157681894277E-5</v>
      </c>
      <c r="N342" s="145">
        <v>4.0762478289444067E-4</v>
      </c>
      <c r="O342" s="145">
        <v>5.5703892452791184E-5</v>
      </c>
      <c r="P342" s="145">
        <v>0</v>
      </c>
      <c r="Q342" s="245">
        <v>5.0398759838239636E-6</v>
      </c>
      <c r="R342" s="176">
        <v>0</v>
      </c>
      <c r="S342" s="244" t="str">
        <f t="shared" si="10"/>
        <v>Total</v>
      </c>
      <c r="T342" s="244" t="str">
        <f t="shared" si="11"/>
        <v>Total_Dehydrators CBM</v>
      </c>
      <c r="U342" s="395"/>
      <c r="V342" s="236"/>
      <c r="W342" s="236"/>
    </row>
    <row r="343" spans="1:23">
      <c r="A343" s="237" t="s">
        <v>320</v>
      </c>
      <c r="B343" s="237" t="str">
        <f>VLOOKUP(D343,fips_xref!$A$5:$B$16,2,FALSE)</f>
        <v>Rio Arriba</v>
      </c>
      <c r="C343" s="237" t="s">
        <v>17226</v>
      </c>
      <c r="D343" s="237" t="s">
        <v>40</v>
      </c>
      <c r="E343" s="237" t="s">
        <v>65</v>
      </c>
      <c r="F343" s="236" t="s">
        <v>17671</v>
      </c>
      <c r="G343" s="236" t="s">
        <v>64</v>
      </c>
      <c r="H343" s="144">
        <v>3.3238098646093076E-2</v>
      </c>
      <c r="I343" s="145">
        <v>0.20431040999465008</v>
      </c>
      <c r="J343" s="145">
        <v>2.7920002862718177E-2</v>
      </c>
      <c r="K343" s="145">
        <v>0</v>
      </c>
      <c r="L343" s="245">
        <v>2.526095497103073E-3</v>
      </c>
      <c r="M343" s="144">
        <v>3.3238098646093076E-2</v>
      </c>
      <c r="N343" s="145">
        <v>0.20431040999465008</v>
      </c>
      <c r="O343" s="145">
        <v>2.7920002862718177E-2</v>
      </c>
      <c r="P343" s="145">
        <v>0</v>
      </c>
      <c r="Q343" s="245">
        <v>2.526095497103073E-3</v>
      </c>
      <c r="R343" s="176">
        <v>0</v>
      </c>
      <c r="S343" s="244" t="str">
        <f t="shared" si="10"/>
        <v>Total</v>
      </c>
      <c r="T343" s="244" t="str">
        <f t="shared" si="11"/>
        <v>Total_Dehydrators CBM</v>
      </c>
      <c r="U343" s="395"/>
      <c r="V343" s="236"/>
      <c r="W343" s="236"/>
    </row>
    <row r="344" spans="1:23">
      <c r="A344" s="237" t="s">
        <v>320</v>
      </c>
      <c r="B344" s="237" t="str">
        <f>VLOOKUP(D344,fips_xref!$A$5:$B$16,2,FALSE)</f>
        <v>San Juan</v>
      </c>
      <c r="C344" s="237" t="s">
        <v>17226</v>
      </c>
      <c r="D344" s="237" t="s">
        <v>42</v>
      </c>
      <c r="E344" s="237" t="s">
        <v>65</v>
      </c>
      <c r="F344" s="236" t="s">
        <v>17671</v>
      </c>
      <c r="G344" s="236" t="s">
        <v>64</v>
      </c>
      <c r="H344" s="144">
        <v>7.4489785401119737E-2</v>
      </c>
      <c r="I344" s="145">
        <v>0.45787933773718342</v>
      </c>
      <c r="J344" s="145">
        <v>6.2571419736940567E-2</v>
      </c>
      <c r="K344" s="145">
        <v>0</v>
      </c>
      <c r="L344" s="245">
        <v>5.6612236904850987E-3</v>
      </c>
      <c r="M344" s="144">
        <v>7.4489785401119737E-2</v>
      </c>
      <c r="N344" s="145">
        <v>0.45787933773718342</v>
      </c>
      <c r="O344" s="145">
        <v>6.2571419736940567E-2</v>
      </c>
      <c r="P344" s="145">
        <v>0</v>
      </c>
      <c r="Q344" s="245">
        <v>5.6612236904850987E-3</v>
      </c>
      <c r="R344" s="176">
        <v>0</v>
      </c>
      <c r="S344" s="244" t="str">
        <f t="shared" si="10"/>
        <v>Total</v>
      </c>
      <c r="T344" s="244" t="str">
        <f t="shared" si="11"/>
        <v>Total_Dehydrators CBM</v>
      </c>
      <c r="U344" s="395"/>
      <c r="V344" s="236"/>
      <c r="W344" s="236"/>
    </row>
    <row r="345" spans="1:23">
      <c r="A345" s="237" t="s">
        <v>320</v>
      </c>
      <c r="B345" s="237" t="str">
        <f>VLOOKUP(D345,fips_xref!$A$5:$B$16,2,FALSE)</f>
        <v>Sandoval</v>
      </c>
      <c r="C345" s="237" t="s">
        <v>17226</v>
      </c>
      <c r="D345" s="237" t="s">
        <v>41</v>
      </c>
      <c r="E345" s="237" t="s">
        <v>65</v>
      </c>
      <c r="F345" s="236" t="s">
        <v>17671</v>
      </c>
      <c r="G345" s="236" t="s">
        <v>64</v>
      </c>
      <c r="H345" s="144">
        <v>3.2261389898431984E-4</v>
      </c>
      <c r="I345" s="145">
        <v>1.9830670422300673E-3</v>
      </c>
      <c r="J345" s="145">
        <v>2.7099567514682864E-4</v>
      </c>
      <c r="K345" s="145">
        <v>0</v>
      </c>
      <c r="L345" s="245">
        <v>2.4518656322808304E-5</v>
      </c>
      <c r="M345" s="144">
        <v>3.2261389898431984E-4</v>
      </c>
      <c r="N345" s="145">
        <v>1.9830670422300673E-3</v>
      </c>
      <c r="O345" s="145">
        <v>2.7099567514682864E-4</v>
      </c>
      <c r="P345" s="145">
        <v>0</v>
      </c>
      <c r="Q345" s="245">
        <v>2.4518656322808304E-5</v>
      </c>
      <c r="R345" s="176">
        <v>0</v>
      </c>
      <c r="S345" s="244" t="str">
        <f t="shared" si="10"/>
        <v>Total</v>
      </c>
      <c r="T345" s="244" t="str">
        <f t="shared" si="11"/>
        <v>Total_Dehydrators CBM</v>
      </c>
      <c r="U345" s="395"/>
      <c r="V345" s="236"/>
      <c r="W345" s="236"/>
    </row>
    <row r="346" spans="1:23" s="31" customFormat="1">
      <c r="A346" s="238" t="s">
        <v>320</v>
      </c>
      <c r="B346" s="238" t="str">
        <f>VLOOKUP(D346,fips_xref!$A$5:$B$16,2,FALSE)</f>
        <v>McKinley_Tribal</v>
      </c>
      <c r="C346" s="238" t="s">
        <v>17226</v>
      </c>
      <c r="D346" s="238" t="s">
        <v>43</v>
      </c>
      <c r="E346" s="238" t="s">
        <v>65</v>
      </c>
      <c r="F346" s="31" t="s">
        <v>17671</v>
      </c>
      <c r="G346" s="31" t="s">
        <v>64</v>
      </c>
      <c r="H346" s="207">
        <v>0</v>
      </c>
      <c r="I346" s="205">
        <v>0</v>
      </c>
      <c r="J346" s="205">
        <v>0</v>
      </c>
      <c r="K346" s="205">
        <v>0</v>
      </c>
      <c r="L346" s="206">
        <v>0</v>
      </c>
      <c r="M346" s="207">
        <v>0</v>
      </c>
      <c r="N346" s="205">
        <v>0</v>
      </c>
      <c r="O346" s="205">
        <v>0</v>
      </c>
      <c r="P346" s="205">
        <v>0</v>
      </c>
      <c r="Q346" s="206">
        <v>0</v>
      </c>
      <c r="R346" s="176">
        <v>0</v>
      </c>
      <c r="S346" s="244" t="str">
        <f t="shared" si="10"/>
        <v>tribal</v>
      </c>
      <c r="T346" s="244" t="str">
        <f t="shared" si="11"/>
        <v>Total_tribal_Dehydrators CBM</v>
      </c>
      <c r="U346" s="395"/>
      <c r="V346" s="236"/>
      <c r="W346" s="236"/>
    </row>
    <row r="347" spans="1:23" s="31" customFormat="1">
      <c r="A347" s="238" t="s">
        <v>320</v>
      </c>
      <c r="B347" s="238" t="str">
        <f>VLOOKUP(D347,fips_xref!$A$5:$B$16,2,FALSE)</f>
        <v>Rio Arriba_Tribal</v>
      </c>
      <c r="C347" s="238" t="s">
        <v>17226</v>
      </c>
      <c r="D347" s="238" t="s">
        <v>44</v>
      </c>
      <c r="E347" s="238" t="s">
        <v>65</v>
      </c>
      <c r="F347" s="31" t="s">
        <v>17671</v>
      </c>
      <c r="G347" s="31" t="s">
        <v>64</v>
      </c>
      <c r="H347" s="207">
        <v>1.6245568926455926E-4</v>
      </c>
      <c r="I347" s="205">
        <v>9.9859467994890903E-4</v>
      </c>
      <c r="J347" s="205">
        <v>1.3646277898222978E-4</v>
      </c>
      <c r="K347" s="205">
        <v>0</v>
      </c>
      <c r="L347" s="206">
        <v>1.2346632384106504E-5</v>
      </c>
      <c r="M347" s="207">
        <v>1.6245568926455926E-4</v>
      </c>
      <c r="N347" s="205">
        <v>9.9859467994890903E-4</v>
      </c>
      <c r="O347" s="205">
        <v>1.3646277898222978E-4</v>
      </c>
      <c r="P347" s="205">
        <v>0</v>
      </c>
      <c r="Q347" s="206">
        <v>1.2346632384106504E-5</v>
      </c>
      <c r="R347" s="176">
        <v>0</v>
      </c>
      <c r="S347" s="244" t="str">
        <f t="shared" si="10"/>
        <v>tribal</v>
      </c>
      <c r="T347" s="244" t="str">
        <f t="shared" si="11"/>
        <v>Total_tribal_Dehydrators CBM</v>
      </c>
      <c r="U347" s="395"/>
      <c r="V347" s="236"/>
      <c r="W347" s="236"/>
    </row>
    <row r="348" spans="1:23" s="31" customFormat="1">
      <c r="A348" s="238" t="s">
        <v>320</v>
      </c>
      <c r="B348" s="238" t="str">
        <f>VLOOKUP(D348,fips_xref!$A$5:$B$16,2,FALSE)</f>
        <v>San Juan_Tribal</v>
      </c>
      <c r="C348" s="238" t="s">
        <v>17226</v>
      </c>
      <c r="D348" s="238" t="s">
        <v>46</v>
      </c>
      <c r="E348" s="238" t="s">
        <v>65</v>
      </c>
      <c r="F348" s="31" t="s">
        <v>17671</v>
      </c>
      <c r="G348" s="31" t="s">
        <v>64</v>
      </c>
      <c r="H348" s="207">
        <v>2.934779459261383E-4</v>
      </c>
      <c r="I348" s="205">
        <v>1.8039720049872663E-3</v>
      </c>
      <c r="J348" s="205">
        <v>2.4652147457795618E-4</v>
      </c>
      <c r="K348" s="205">
        <v>0</v>
      </c>
      <c r="L348" s="206">
        <v>2.2304323890386511E-5</v>
      </c>
      <c r="M348" s="207">
        <v>2.934779459261383E-4</v>
      </c>
      <c r="N348" s="205">
        <v>1.8039720049872663E-3</v>
      </c>
      <c r="O348" s="205">
        <v>2.4652147457795618E-4</v>
      </c>
      <c r="P348" s="205">
        <v>0</v>
      </c>
      <c r="Q348" s="206">
        <v>2.2304323890386511E-5</v>
      </c>
      <c r="R348" s="176">
        <v>0</v>
      </c>
      <c r="S348" s="244" t="str">
        <f t="shared" si="10"/>
        <v>tribal</v>
      </c>
      <c r="T348" s="244" t="str">
        <f t="shared" si="11"/>
        <v>Total_tribal_Dehydrators CBM</v>
      </c>
      <c r="U348" s="395"/>
      <c r="V348" s="236"/>
      <c r="W348" s="236"/>
    </row>
    <row r="349" spans="1:23" s="31" customFormat="1">
      <c r="A349" s="238" t="s">
        <v>320</v>
      </c>
      <c r="B349" s="238" t="str">
        <f>VLOOKUP(D349,fips_xref!$A$5:$B$16,2,FALSE)</f>
        <v>Sandoval_Tribal</v>
      </c>
      <c r="C349" s="238" t="s">
        <v>17226</v>
      </c>
      <c r="D349" s="238" t="s">
        <v>45</v>
      </c>
      <c r="E349" s="238" t="s">
        <v>65</v>
      </c>
      <c r="F349" s="31" t="s">
        <v>17671</v>
      </c>
      <c r="G349" s="31" t="s">
        <v>64</v>
      </c>
      <c r="H349" s="207">
        <v>0</v>
      </c>
      <c r="I349" s="205">
        <v>0</v>
      </c>
      <c r="J349" s="205">
        <v>0</v>
      </c>
      <c r="K349" s="205">
        <v>0</v>
      </c>
      <c r="L349" s="206">
        <v>0</v>
      </c>
      <c r="M349" s="207">
        <v>0</v>
      </c>
      <c r="N349" s="205">
        <v>0</v>
      </c>
      <c r="O349" s="205">
        <v>0</v>
      </c>
      <c r="P349" s="205">
        <v>0</v>
      </c>
      <c r="Q349" s="206">
        <v>0</v>
      </c>
      <c r="R349" s="176">
        <v>0</v>
      </c>
      <c r="S349" s="244" t="str">
        <f t="shared" si="10"/>
        <v>tribal</v>
      </c>
      <c r="T349" s="244" t="str">
        <f t="shared" si="11"/>
        <v>Total_tribal_Dehydrators CBM</v>
      </c>
      <c r="U349" s="395"/>
      <c r="V349" s="236"/>
      <c r="W349" s="236"/>
    </row>
    <row r="350" spans="1:23" s="33" customFormat="1">
      <c r="A350" s="239" t="s">
        <v>320</v>
      </c>
      <c r="B350" s="239" t="str">
        <f>VLOOKUP(D350,fips_xref!$A$5:$B$16,2,FALSE)</f>
        <v>McKinley_NonTribal</v>
      </c>
      <c r="C350" s="239" t="s">
        <v>17226</v>
      </c>
      <c r="D350" s="239" t="s">
        <v>47</v>
      </c>
      <c r="E350" s="239" t="s">
        <v>65</v>
      </c>
      <c r="F350" s="33" t="s">
        <v>17671</v>
      </c>
      <c r="G350" s="33" t="s">
        <v>64</v>
      </c>
      <c r="H350" s="210">
        <v>6.6314157681894277E-5</v>
      </c>
      <c r="I350" s="208">
        <v>4.0762478289444067E-4</v>
      </c>
      <c r="J350" s="208">
        <v>5.5703892452791184E-5</v>
      </c>
      <c r="K350" s="208">
        <v>0</v>
      </c>
      <c r="L350" s="209">
        <v>5.0398759838239636E-6</v>
      </c>
      <c r="M350" s="210">
        <v>6.6314157681894277E-5</v>
      </c>
      <c r="N350" s="208">
        <v>4.0762478289444067E-4</v>
      </c>
      <c r="O350" s="208">
        <v>5.5703892452791184E-5</v>
      </c>
      <c r="P350" s="208">
        <v>0</v>
      </c>
      <c r="Q350" s="209">
        <v>5.0398759838239636E-6</v>
      </c>
      <c r="R350" s="176">
        <v>0</v>
      </c>
      <c r="S350" s="244" t="str">
        <f t="shared" si="10"/>
        <v>Non-tribal</v>
      </c>
      <c r="T350" s="244" t="str">
        <f t="shared" si="11"/>
        <v>Total_Non-tribal_Dehydrators CBM</v>
      </c>
      <c r="U350" s="395"/>
      <c r="V350" s="236"/>
      <c r="W350" s="236"/>
    </row>
    <row r="351" spans="1:23" s="33" customFormat="1">
      <c r="A351" s="239" t="s">
        <v>320</v>
      </c>
      <c r="B351" s="239" t="str">
        <f>VLOOKUP(D351,fips_xref!$A$5:$B$16,2,FALSE)</f>
        <v>Rio Arriba_NonTribal</v>
      </c>
      <c r="C351" s="239" t="s">
        <v>17226</v>
      </c>
      <c r="D351" s="239" t="s">
        <v>48</v>
      </c>
      <c r="E351" s="239" t="s">
        <v>65</v>
      </c>
      <c r="F351" s="33" t="s">
        <v>17671</v>
      </c>
      <c r="G351" s="33" t="s">
        <v>64</v>
      </c>
      <c r="H351" s="210">
        <v>3.3075642956828515E-2</v>
      </c>
      <c r="I351" s="208">
        <v>0.20331181531470116</v>
      </c>
      <c r="J351" s="208">
        <v>2.7783540083735948E-2</v>
      </c>
      <c r="K351" s="208">
        <v>0</v>
      </c>
      <c r="L351" s="209">
        <v>2.5137488647189667E-3</v>
      </c>
      <c r="M351" s="210">
        <v>3.3075642956828515E-2</v>
      </c>
      <c r="N351" s="208">
        <v>0.20331181531470116</v>
      </c>
      <c r="O351" s="208">
        <v>2.7783540083735948E-2</v>
      </c>
      <c r="P351" s="208">
        <v>0</v>
      </c>
      <c r="Q351" s="209">
        <v>2.5137488647189667E-3</v>
      </c>
      <c r="R351" s="176">
        <v>0</v>
      </c>
      <c r="S351" s="244" t="str">
        <f t="shared" si="10"/>
        <v>Non-tribal</v>
      </c>
      <c r="T351" s="244" t="str">
        <f t="shared" si="11"/>
        <v>Total_Non-tribal_Dehydrators CBM</v>
      </c>
      <c r="U351" s="395"/>
      <c r="V351" s="236"/>
      <c r="W351" s="236"/>
    </row>
    <row r="352" spans="1:23" s="33" customFormat="1">
      <c r="A352" s="239" t="s">
        <v>320</v>
      </c>
      <c r="B352" s="239" t="str">
        <f>VLOOKUP(D352,fips_xref!$A$5:$B$16,2,FALSE)</f>
        <v>San Juan_NonTribal</v>
      </c>
      <c r="C352" s="239" t="s">
        <v>17226</v>
      </c>
      <c r="D352" s="239" t="s">
        <v>50</v>
      </c>
      <c r="E352" s="239" t="s">
        <v>65</v>
      </c>
      <c r="F352" s="33" t="s">
        <v>17671</v>
      </c>
      <c r="G352" s="33" t="s">
        <v>64</v>
      </c>
      <c r="H352" s="210">
        <v>7.4196307455193594E-2</v>
      </c>
      <c r="I352" s="208">
        <v>0.45607536573219615</v>
      </c>
      <c r="J352" s="208">
        <v>6.2324898262362607E-2</v>
      </c>
      <c r="K352" s="208">
        <v>0</v>
      </c>
      <c r="L352" s="209">
        <v>5.6389193665947121E-3</v>
      </c>
      <c r="M352" s="210">
        <v>7.4196307455193594E-2</v>
      </c>
      <c r="N352" s="208">
        <v>0.45607536573219615</v>
      </c>
      <c r="O352" s="208">
        <v>6.2324898262362607E-2</v>
      </c>
      <c r="P352" s="208">
        <v>0</v>
      </c>
      <c r="Q352" s="209">
        <v>5.6389193665947121E-3</v>
      </c>
      <c r="R352" s="176">
        <v>0</v>
      </c>
      <c r="S352" s="244" t="str">
        <f t="shared" si="10"/>
        <v>Non-tribal</v>
      </c>
      <c r="T352" s="244" t="str">
        <f t="shared" si="11"/>
        <v>Total_Non-tribal_Dehydrators CBM</v>
      </c>
      <c r="U352" s="395"/>
      <c r="V352" s="236"/>
      <c r="W352" s="236"/>
    </row>
    <row r="353" spans="1:23" s="33" customFormat="1">
      <c r="A353" s="239" t="s">
        <v>320</v>
      </c>
      <c r="B353" s="239" t="str">
        <f>VLOOKUP(D353,fips_xref!$A$5:$B$16,2,FALSE)</f>
        <v>Sandoval_NonTribal</v>
      </c>
      <c r="C353" s="239" t="s">
        <v>17226</v>
      </c>
      <c r="D353" s="239" t="s">
        <v>49</v>
      </c>
      <c r="E353" s="239" t="s">
        <v>65</v>
      </c>
      <c r="F353" s="33" t="s">
        <v>17671</v>
      </c>
      <c r="G353" s="33" t="s">
        <v>64</v>
      </c>
      <c r="H353" s="210">
        <v>3.2261389898431984E-4</v>
      </c>
      <c r="I353" s="208">
        <v>1.9830670422300673E-3</v>
      </c>
      <c r="J353" s="208">
        <v>2.7099567514682864E-4</v>
      </c>
      <c r="K353" s="208">
        <v>0</v>
      </c>
      <c r="L353" s="209">
        <v>2.4518656322808304E-5</v>
      </c>
      <c r="M353" s="210">
        <v>3.2261389898431984E-4</v>
      </c>
      <c r="N353" s="208">
        <v>1.9830670422300673E-3</v>
      </c>
      <c r="O353" s="208">
        <v>2.7099567514682864E-4</v>
      </c>
      <c r="P353" s="208">
        <v>0</v>
      </c>
      <c r="Q353" s="209">
        <v>2.4518656322808304E-5</v>
      </c>
      <c r="R353" s="176">
        <v>0</v>
      </c>
      <c r="S353" s="244" t="str">
        <f t="shared" si="10"/>
        <v>Non-tribal</v>
      </c>
      <c r="T353" s="244" t="str">
        <f t="shared" si="11"/>
        <v>Total_Non-tribal_Dehydrators CBM</v>
      </c>
      <c r="U353" s="395"/>
      <c r="V353" s="236"/>
      <c r="W353" s="236"/>
    </row>
    <row r="354" spans="1:23">
      <c r="A354" s="237" t="s">
        <v>208</v>
      </c>
      <c r="B354" s="237" t="str">
        <f>VLOOKUP(D354,fips_xref!$A$5:$B$16,2,FALSE)</f>
        <v>McKinley</v>
      </c>
      <c r="C354" s="237" t="s">
        <v>17226</v>
      </c>
      <c r="D354" s="237" t="s">
        <v>38</v>
      </c>
      <c r="E354" s="237" t="s">
        <v>190</v>
      </c>
      <c r="F354" s="236" t="s">
        <v>190</v>
      </c>
      <c r="G354" s="236" t="s">
        <v>17224</v>
      </c>
      <c r="H354" s="144">
        <v>0.68940527801869744</v>
      </c>
      <c r="I354" s="145">
        <v>4.9229432881848223E-2</v>
      </c>
      <c r="J354" s="145">
        <v>0.26935815806625829</v>
      </c>
      <c r="K354" s="145">
        <v>0</v>
      </c>
      <c r="L354" s="245">
        <v>3.7549623275888668E-3</v>
      </c>
      <c r="M354" s="144">
        <v>0.65791062761546204</v>
      </c>
      <c r="N354" s="145">
        <v>4.8149277335598956E-2</v>
      </c>
      <c r="O354" s="145">
        <v>0.2653644439360745</v>
      </c>
      <c r="P354" s="145">
        <v>0</v>
      </c>
      <c r="Q354" s="245">
        <v>3.7549623275888668E-3</v>
      </c>
      <c r="R354" s="176" t="s">
        <v>368</v>
      </c>
      <c r="S354" s="244" t="str">
        <f t="shared" si="10"/>
        <v>Total</v>
      </c>
      <c r="T354" s="244" t="str">
        <f t="shared" si="11"/>
        <v>Total_Compressor Engines</v>
      </c>
      <c r="U354" s="427" t="s">
        <v>39</v>
      </c>
      <c r="V354" s="388"/>
      <c r="W354" s="388"/>
    </row>
    <row r="355" spans="1:23">
      <c r="A355" s="237" t="s">
        <v>208</v>
      </c>
      <c r="B355" s="237" t="str">
        <f>VLOOKUP(D355,fips_xref!$A$5:$B$16,2,FALSE)</f>
        <v>Rio Arriba</v>
      </c>
      <c r="C355" s="237" t="s">
        <v>17226</v>
      </c>
      <c r="D355" s="237" t="s">
        <v>40</v>
      </c>
      <c r="E355" s="237" t="s">
        <v>190</v>
      </c>
      <c r="F355" s="236" t="s">
        <v>190</v>
      </c>
      <c r="G355" s="236" t="s">
        <v>17224</v>
      </c>
      <c r="H355" s="144">
        <v>10253.330877442311</v>
      </c>
      <c r="I355" s="145">
        <v>728.82700238433699</v>
      </c>
      <c r="J355" s="145">
        <v>4091.7183144372825</v>
      </c>
      <c r="K355" s="145">
        <v>0</v>
      </c>
      <c r="L355" s="245">
        <v>55.590969521441295</v>
      </c>
      <c r="M355" s="144">
        <v>9786.4522384561515</v>
      </c>
      <c r="N355" s="145">
        <v>712.83758940758514</v>
      </c>
      <c r="O355" s="145">
        <v>4134.7798046980952</v>
      </c>
      <c r="P355" s="145">
        <v>0</v>
      </c>
      <c r="Q355" s="245">
        <v>55.590969521441295</v>
      </c>
      <c r="R355" s="176" t="s">
        <v>368</v>
      </c>
      <c r="S355" s="244" t="str">
        <f t="shared" si="10"/>
        <v>Total</v>
      </c>
      <c r="T355" s="244" t="str">
        <f t="shared" si="11"/>
        <v>Total_Compressor Engines</v>
      </c>
      <c r="U355" s="427" t="s">
        <v>27</v>
      </c>
      <c r="V355" s="388"/>
      <c r="W355" s="388"/>
    </row>
    <row r="356" spans="1:23">
      <c r="A356" s="237" t="s">
        <v>208</v>
      </c>
      <c r="B356" s="237" t="str">
        <f>VLOOKUP(D356,fips_xref!$A$5:$B$16,2,FALSE)</f>
        <v>San Juan</v>
      </c>
      <c r="C356" s="237" t="s">
        <v>17226</v>
      </c>
      <c r="D356" s="237" t="s">
        <v>42</v>
      </c>
      <c r="E356" s="237" t="s">
        <v>190</v>
      </c>
      <c r="F356" s="236" t="s">
        <v>190</v>
      </c>
      <c r="G356" s="236" t="s">
        <v>17224</v>
      </c>
      <c r="H356" s="144">
        <v>16612.162086664495</v>
      </c>
      <c r="I356" s="145">
        <v>1184.498209268487</v>
      </c>
      <c r="J356" s="145">
        <v>6535.3620774504361</v>
      </c>
      <c r="K356" s="145">
        <v>0</v>
      </c>
      <c r="L356" s="245">
        <v>90.347232027835688</v>
      </c>
      <c r="M356" s="144">
        <v>15854.223155299498</v>
      </c>
      <c r="N356" s="145">
        <v>1158.5100773534039</v>
      </c>
      <c r="O356" s="145">
        <v>6503.0376975124855</v>
      </c>
      <c r="P356" s="145">
        <v>0</v>
      </c>
      <c r="Q356" s="245">
        <v>90.347232027835688</v>
      </c>
      <c r="R356" s="176" t="s">
        <v>368</v>
      </c>
      <c r="S356" s="244" t="str">
        <f t="shared" si="10"/>
        <v>Total</v>
      </c>
      <c r="T356" s="244" t="str">
        <f t="shared" si="11"/>
        <v>Total_Compressor Engines</v>
      </c>
      <c r="U356" s="427" t="s">
        <v>28</v>
      </c>
      <c r="V356" s="388"/>
      <c r="W356" s="388"/>
    </row>
    <row r="357" spans="1:23">
      <c r="A357" s="237" t="s">
        <v>208</v>
      </c>
      <c r="B357" s="237" t="str">
        <f>VLOOKUP(D357,fips_xref!$A$5:$B$16,2,FALSE)</f>
        <v>Sandoval</v>
      </c>
      <c r="C357" s="237" t="s">
        <v>17226</v>
      </c>
      <c r="D357" s="237" t="s">
        <v>41</v>
      </c>
      <c r="E357" s="237" t="s">
        <v>190</v>
      </c>
      <c r="F357" s="236" t="s">
        <v>190</v>
      </c>
      <c r="G357" s="236" t="s">
        <v>17224</v>
      </c>
      <c r="H357" s="144">
        <v>33.65989472444366</v>
      </c>
      <c r="I357" s="145">
        <v>2.3442205798352371</v>
      </c>
      <c r="J357" s="145">
        <v>14.669885217790874</v>
      </c>
      <c r="K357" s="145">
        <v>0</v>
      </c>
      <c r="L357" s="245">
        <v>0.17880264779458582</v>
      </c>
      <c r="M357" s="144">
        <v>32.136429245779944</v>
      </c>
      <c r="N357" s="145">
        <v>2.2928033472522102</v>
      </c>
      <c r="O357" s="145">
        <v>15.505526008366109</v>
      </c>
      <c r="P357" s="145">
        <v>0</v>
      </c>
      <c r="Q357" s="245">
        <v>0.17880264779458582</v>
      </c>
      <c r="R357" s="176" t="s">
        <v>368</v>
      </c>
      <c r="S357" s="244" t="str">
        <f t="shared" si="10"/>
        <v>Total</v>
      </c>
      <c r="T357" s="244" t="str">
        <f t="shared" si="11"/>
        <v>Total_Compressor Engines</v>
      </c>
      <c r="U357" s="427" t="s">
        <v>29</v>
      </c>
      <c r="V357" s="388"/>
      <c r="W357" s="388"/>
    </row>
    <row r="358" spans="1:23" s="31" customFormat="1">
      <c r="A358" s="238" t="s">
        <v>208</v>
      </c>
      <c r="B358" s="238" t="str">
        <f>VLOOKUP(D358,fips_xref!$A$5:$B$16,2,FALSE)</f>
        <v>McKinley_Tribal</v>
      </c>
      <c r="C358" s="238" t="s">
        <v>17226</v>
      </c>
      <c r="D358" s="238" t="s">
        <v>43</v>
      </c>
      <c r="E358" s="238" t="s">
        <v>190</v>
      </c>
      <c r="F358" s="31" t="s">
        <v>190</v>
      </c>
      <c r="G358" s="31" t="s">
        <v>17224</v>
      </c>
      <c r="H358" s="207">
        <v>0</v>
      </c>
      <c r="I358" s="205">
        <v>0</v>
      </c>
      <c r="J358" s="205">
        <v>0</v>
      </c>
      <c r="K358" s="205">
        <v>0</v>
      </c>
      <c r="L358" s="206">
        <v>0</v>
      </c>
      <c r="M358" s="207">
        <v>0</v>
      </c>
      <c r="N358" s="205">
        <v>0</v>
      </c>
      <c r="O358" s="205">
        <v>0</v>
      </c>
      <c r="P358" s="205">
        <v>0</v>
      </c>
      <c r="Q358" s="206">
        <v>0</v>
      </c>
      <c r="R358" s="176" t="s">
        <v>368</v>
      </c>
      <c r="S358" s="244" t="str">
        <f t="shared" si="10"/>
        <v>tribal</v>
      </c>
      <c r="T358" s="244" t="str">
        <f t="shared" si="11"/>
        <v>Total_tribal_Compressor Engines</v>
      </c>
      <c r="U358" s="427" t="s">
        <v>39</v>
      </c>
      <c r="V358" s="236"/>
      <c r="W358" s="236"/>
    </row>
    <row r="359" spans="1:23" s="31" customFormat="1">
      <c r="A359" s="238" t="s">
        <v>208</v>
      </c>
      <c r="B359" s="238" t="str">
        <f>VLOOKUP(D359,fips_xref!$A$5:$B$16,2,FALSE)</f>
        <v>Rio Arriba_Tribal</v>
      </c>
      <c r="C359" s="238" t="s">
        <v>17226</v>
      </c>
      <c r="D359" s="238" t="s">
        <v>44</v>
      </c>
      <c r="E359" s="238" t="s">
        <v>190</v>
      </c>
      <c r="F359" s="31" t="s">
        <v>190</v>
      </c>
      <c r="G359" s="31" t="s">
        <v>17224</v>
      </c>
      <c r="H359" s="207">
        <v>1036.8679411464389</v>
      </c>
      <c r="I359" s="205">
        <v>73.702620392046342</v>
      </c>
      <c r="J359" s="205">
        <v>413.77495714837096</v>
      </c>
      <c r="K359" s="205">
        <v>0</v>
      </c>
      <c r="L359" s="206">
        <v>5.6216360130191809</v>
      </c>
      <c r="M359" s="207">
        <v>989.65484532839116</v>
      </c>
      <c r="N359" s="205">
        <v>72.085691229073646</v>
      </c>
      <c r="O359" s="205">
        <v>418.12954974692406</v>
      </c>
      <c r="P359" s="205">
        <v>0</v>
      </c>
      <c r="Q359" s="206">
        <v>5.6216360130191809</v>
      </c>
      <c r="R359" s="176" t="s">
        <v>368</v>
      </c>
      <c r="S359" s="244" t="str">
        <f t="shared" si="10"/>
        <v>tribal</v>
      </c>
      <c r="T359" s="244" t="str">
        <f t="shared" si="11"/>
        <v>Total_tribal_Compressor Engines</v>
      </c>
      <c r="U359" s="427" t="s">
        <v>27</v>
      </c>
      <c r="V359" s="388"/>
      <c r="W359" s="388"/>
    </row>
    <row r="360" spans="1:23" s="31" customFormat="1">
      <c r="A360" s="238" t="s">
        <v>208</v>
      </c>
      <c r="B360" s="238" t="str">
        <f>VLOOKUP(D360,fips_xref!$A$5:$B$16,2,FALSE)</f>
        <v>San Juan_Tribal</v>
      </c>
      <c r="C360" s="238" t="s">
        <v>17226</v>
      </c>
      <c r="D360" s="238" t="s">
        <v>46</v>
      </c>
      <c r="E360" s="238" t="s">
        <v>190</v>
      </c>
      <c r="F360" s="31" t="s">
        <v>190</v>
      </c>
      <c r="G360" s="31" t="s">
        <v>17224</v>
      </c>
      <c r="H360" s="207">
        <v>186.50881709956877</v>
      </c>
      <c r="I360" s="205">
        <v>13.298651838014948</v>
      </c>
      <c r="J360" s="205">
        <v>73.374112534162052</v>
      </c>
      <c r="K360" s="205">
        <v>0</v>
      </c>
      <c r="L360" s="206">
        <v>1.0143505273921443</v>
      </c>
      <c r="M360" s="207">
        <v>177.9992508682065</v>
      </c>
      <c r="N360" s="205">
        <v>13.006876708635451</v>
      </c>
      <c r="O360" s="205">
        <v>73.01119879456256</v>
      </c>
      <c r="P360" s="205">
        <v>0</v>
      </c>
      <c r="Q360" s="206">
        <v>1.0143505273921443</v>
      </c>
      <c r="R360" s="176" t="s">
        <v>368</v>
      </c>
      <c r="S360" s="244" t="str">
        <f t="shared" si="10"/>
        <v>tribal</v>
      </c>
      <c r="T360" s="244" t="str">
        <f t="shared" si="11"/>
        <v>Total_tribal_Compressor Engines</v>
      </c>
      <c r="U360" s="427" t="s">
        <v>28</v>
      </c>
      <c r="V360" s="388"/>
      <c r="W360" s="388"/>
    </row>
    <row r="361" spans="1:23" s="31" customFormat="1">
      <c r="A361" s="238" t="s">
        <v>208</v>
      </c>
      <c r="B361" s="238" t="str">
        <f>VLOOKUP(D361,fips_xref!$A$5:$B$16,2,FALSE)</f>
        <v>Sandoval_Tribal</v>
      </c>
      <c r="C361" s="238" t="s">
        <v>17226</v>
      </c>
      <c r="D361" s="238" t="s">
        <v>45</v>
      </c>
      <c r="E361" s="238" t="s">
        <v>190</v>
      </c>
      <c r="F361" s="31" t="s">
        <v>190</v>
      </c>
      <c r="G361" s="31" t="s">
        <v>17224</v>
      </c>
      <c r="H361" s="207">
        <v>19.405324183483838</v>
      </c>
      <c r="I361" s="205">
        <v>1.3514706650660542</v>
      </c>
      <c r="J361" s="205">
        <v>8.4573609251071282</v>
      </c>
      <c r="K361" s="205">
        <v>0</v>
      </c>
      <c r="L361" s="206">
        <v>0.10308182404383821</v>
      </c>
      <c r="M361" s="207">
        <v>18.527028462780141</v>
      </c>
      <c r="N361" s="205">
        <v>1.3218280272901657</v>
      </c>
      <c r="O361" s="205">
        <v>8.9391176440394453</v>
      </c>
      <c r="P361" s="205">
        <v>0</v>
      </c>
      <c r="Q361" s="206">
        <v>0.10308182404383821</v>
      </c>
      <c r="R361" s="176" t="s">
        <v>368</v>
      </c>
      <c r="S361" s="244" t="str">
        <f t="shared" si="10"/>
        <v>tribal</v>
      </c>
      <c r="T361" s="244" t="str">
        <f t="shared" si="11"/>
        <v>Total_tribal_Compressor Engines</v>
      </c>
      <c r="U361" s="427" t="s">
        <v>29</v>
      </c>
      <c r="V361" s="388"/>
      <c r="W361" s="388"/>
    </row>
    <row r="362" spans="1:23" s="33" customFormat="1">
      <c r="A362" s="239" t="s">
        <v>208</v>
      </c>
      <c r="B362" s="239" t="str">
        <f>VLOOKUP(D362,fips_xref!$A$5:$B$16,2,FALSE)</f>
        <v>McKinley_NonTribal</v>
      </c>
      <c r="C362" s="239" t="s">
        <v>17226</v>
      </c>
      <c r="D362" s="239" t="s">
        <v>47</v>
      </c>
      <c r="E362" s="239" t="s">
        <v>190</v>
      </c>
      <c r="F362" s="33" t="s">
        <v>190</v>
      </c>
      <c r="G362" s="33" t="s">
        <v>17224</v>
      </c>
      <c r="H362" s="210">
        <v>0.68940527801869744</v>
      </c>
      <c r="I362" s="208">
        <v>4.9229432881848223E-2</v>
      </c>
      <c r="J362" s="208">
        <v>0.26935815806625829</v>
      </c>
      <c r="K362" s="208">
        <v>0</v>
      </c>
      <c r="L362" s="209">
        <v>3.7549623275888668E-3</v>
      </c>
      <c r="M362" s="210">
        <v>0.65791062761546204</v>
      </c>
      <c r="N362" s="208">
        <v>4.8149277335598956E-2</v>
      </c>
      <c r="O362" s="208">
        <v>0.2653644439360745</v>
      </c>
      <c r="P362" s="208">
        <v>0</v>
      </c>
      <c r="Q362" s="209">
        <v>3.7549623275888668E-3</v>
      </c>
      <c r="R362" s="176" t="s">
        <v>368</v>
      </c>
      <c r="S362" s="244" t="str">
        <f t="shared" si="10"/>
        <v>Non-tribal</v>
      </c>
      <c r="T362" s="244" t="str">
        <f t="shared" si="11"/>
        <v>Total_Non-tribal_Compressor Engines</v>
      </c>
      <c r="U362" s="427" t="s">
        <v>39</v>
      </c>
      <c r="V362" s="388"/>
      <c r="W362" s="388"/>
    </row>
    <row r="363" spans="1:23" s="33" customFormat="1">
      <c r="A363" s="239" t="s">
        <v>208</v>
      </c>
      <c r="B363" s="239" t="str">
        <f>VLOOKUP(D363,fips_xref!$A$5:$B$16,2,FALSE)</f>
        <v>Rio Arriba_NonTribal</v>
      </c>
      <c r="C363" s="239" t="s">
        <v>17226</v>
      </c>
      <c r="D363" s="239" t="s">
        <v>48</v>
      </c>
      <c r="E363" s="239" t="s">
        <v>190</v>
      </c>
      <c r="F363" s="33" t="s">
        <v>190</v>
      </c>
      <c r="G363" s="33" t="s">
        <v>17224</v>
      </c>
      <c r="H363" s="210">
        <v>9216.4629362958731</v>
      </c>
      <c r="I363" s="208">
        <v>655.12438199229064</v>
      </c>
      <c r="J363" s="208">
        <v>3677.9433572889116</v>
      </c>
      <c r="K363" s="208">
        <v>0</v>
      </c>
      <c r="L363" s="209">
        <v>49.96933350842211</v>
      </c>
      <c r="M363" s="210">
        <v>8796.7973931277611</v>
      </c>
      <c r="N363" s="208">
        <v>640.75189817851151</v>
      </c>
      <c r="O363" s="208">
        <v>3716.6502549511711</v>
      </c>
      <c r="P363" s="208">
        <v>0</v>
      </c>
      <c r="Q363" s="209">
        <v>49.96933350842211</v>
      </c>
      <c r="R363" s="176" t="s">
        <v>368</v>
      </c>
      <c r="S363" s="244" t="str">
        <f t="shared" si="10"/>
        <v>Non-tribal</v>
      </c>
      <c r="T363" s="244" t="str">
        <f t="shared" si="11"/>
        <v>Total_Non-tribal_Compressor Engines</v>
      </c>
      <c r="U363" s="427" t="s">
        <v>27</v>
      </c>
      <c r="V363" s="388"/>
      <c r="W363" s="388"/>
    </row>
    <row r="364" spans="1:23" s="33" customFormat="1">
      <c r="A364" s="239" t="s">
        <v>208</v>
      </c>
      <c r="B364" s="239" t="str">
        <f>VLOOKUP(D364,fips_xref!$A$5:$B$16,2,FALSE)</f>
        <v>San Juan_NonTribal</v>
      </c>
      <c r="C364" s="239" t="s">
        <v>17226</v>
      </c>
      <c r="D364" s="239" t="s">
        <v>50</v>
      </c>
      <c r="E364" s="239" t="s">
        <v>190</v>
      </c>
      <c r="F364" s="33" t="s">
        <v>190</v>
      </c>
      <c r="G364" s="33" t="s">
        <v>17224</v>
      </c>
      <c r="H364" s="210">
        <v>16425.653269564926</v>
      </c>
      <c r="I364" s="208">
        <v>1171.1995574304722</v>
      </c>
      <c r="J364" s="208">
        <v>6461.987964916274</v>
      </c>
      <c r="K364" s="208">
        <v>0</v>
      </c>
      <c r="L364" s="209">
        <v>89.332881500443548</v>
      </c>
      <c r="M364" s="210">
        <v>15676.223904431292</v>
      </c>
      <c r="N364" s="208">
        <v>1145.5032006447684</v>
      </c>
      <c r="O364" s="208">
        <v>6430.0264987179225</v>
      </c>
      <c r="P364" s="208">
        <v>0</v>
      </c>
      <c r="Q364" s="209">
        <v>89.332881500443548</v>
      </c>
      <c r="R364" s="176" t="s">
        <v>368</v>
      </c>
      <c r="S364" s="244" t="str">
        <f t="shared" si="10"/>
        <v>Non-tribal</v>
      </c>
      <c r="T364" s="244" t="str">
        <f t="shared" si="11"/>
        <v>Total_Non-tribal_Compressor Engines</v>
      </c>
      <c r="U364" s="427" t="s">
        <v>28</v>
      </c>
      <c r="V364" s="388"/>
      <c r="W364" s="388"/>
    </row>
    <row r="365" spans="1:23" s="33" customFormat="1">
      <c r="A365" s="239" t="s">
        <v>208</v>
      </c>
      <c r="B365" s="239" t="str">
        <f>VLOOKUP(D365,fips_xref!$A$5:$B$16,2,FALSE)</f>
        <v>Sandoval_NonTribal</v>
      </c>
      <c r="C365" s="239" t="s">
        <v>17226</v>
      </c>
      <c r="D365" s="239" t="s">
        <v>49</v>
      </c>
      <c r="E365" s="239" t="s">
        <v>190</v>
      </c>
      <c r="F365" s="33" t="s">
        <v>190</v>
      </c>
      <c r="G365" s="33" t="s">
        <v>17224</v>
      </c>
      <c r="H365" s="210">
        <v>14.25457054095982</v>
      </c>
      <c r="I365" s="208">
        <v>0.99274991476918306</v>
      </c>
      <c r="J365" s="208">
        <v>6.2125242926837467</v>
      </c>
      <c r="K365" s="208">
        <v>0</v>
      </c>
      <c r="L365" s="209">
        <v>7.572082375074761E-2</v>
      </c>
      <c r="M365" s="210">
        <v>13.609400782999799</v>
      </c>
      <c r="N365" s="208">
        <v>0.97097531996204467</v>
      </c>
      <c r="O365" s="208">
        <v>6.5664083643266649</v>
      </c>
      <c r="P365" s="208">
        <v>0</v>
      </c>
      <c r="Q365" s="209">
        <v>7.572082375074761E-2</v>
      </c>
      <c r="R365" s="176" t="s">
        <v>368</v>
      </c>
      <c r="S365" s="244" t="str">
        <f t="shared" si="10"/>
        <v>Non-tribal</v>
      </c>
      <c r="T365" s="244" t="str">
        <f t="shared" si="11"/>
        <v>Total_Non-tribal_Compressor Engines</v>
      </c>
      <c r="U365" s="427" t="s">
        <v>29</v>
      </c>
      <c r="V365" s="388"/>
      <c r="W365" s="388"/>
    </row>
    <row r="366" spans="1:23">
      <c r="A366" s="237" t="s">
        <v>321</v>
      </c>
      <c r="B366" s="237" t="str">
        <f>VLOOKUP(D366,fips_xref!$A$5:$B$16,2,FALSE)</f>
        <v>McKinley</v>
      </c>
      <c r="C366" s="237" t="s">
        <v>17226</v>
      </c>
      <c r="D366" s="237" t="s">
        <v>38</v>
      </c>
      <c r="E366" s="237" t="s">
        <v>174</v>
      </c>
      <c r="F366" s="236" t="s">
        <v>17610</v>
      </c>
      <c r="G366" s="236" t="s">
        <v>266</v>
      </c>
      <c r="H366" s="144">
        <v>2.6230323719406474</v>
      </c>
      <c r="I366" s="145">
        <v>3.50630578248995</v>
      </c>
      <c r="J366" s="145">
        <v>2.3768586390188173</v>
      </c>
      <c r="K366" s="145">
        <v>0</v>
      </c>
      <c r="L366" s="245">
        <v>9.8216560831726751E-3</v>
      </c>
      <c r="M366" s="144">
        <v>2.6230323719406474</v>
      </c>
      <c r="N366" s="145">
        <v>3.50630578248995</v>
      </c>
      <c r="O366" s="145">
        <v>2.3768586390188173</v>
      </c>
      <c r="P366" s="145">
        <v>0</v>
      </c>
      <c r="Q366" s="245">
        <v>9.8216560831726751E-3</v>
      </c>
      <c r="R366" s="176">
        <v>0</v>
      </c>
      <c r="S366" s="244" t="str">
        <f t="shared" si="10"/>
        <v>Total</v>
      </c>
      <c r="T366" s="244" t="str">
        <f t="shared" si="11"/>
        <v>Total_CBM Pump Engines</v>
      </c>
      <c r="U366" s="395"/>
      <c r="V366" s="236"/>
      <c r="W366" s="236"/>
    </row>
    <row r="367" spans="1:23">
      <c r="A367" s="237" t="s">
        <v>321</v>
      </c>
      <c r="B367" s="237" t="str">
        <f>VLOOKUP(D367,fips_xref!$A$5:$B$16,2,FALSE)</f>
        <v>Rio Arriba</v>
      </c>
      <c r="C367" s="237" t="s">
        <v>17226</v>
      </c>
      <c r="D367" s="237" t="s">
        <v>40</v>
      </c>
      <c r="E367" s="237" t="s">
        <v>174</v>
      </c>
      <c r="F367" s="236" t="s">
        <v>17610</v>
      </c>
      <c r="G367" s="236" t="s">
        <v>266</v>
      </c>
      <c r="H367" s="144">
        <v>381.44503496704385</v>
      </c>
      <c r="I367" s="145">
        <v>509.89188929357618</v>
      </c>
      <c r="J367" s="145">
        <v>345.64610653336155</v>
      </c>
      <c r="K367" s="145">
        <v>0</v>
      </c>
      <c r="L367" s="245">
        <v>1.4282789599383763</v>
      </c>
      <c r="M367" s="144">
        <v>381.44503496704385</v>
      </c>
      <c r="N367" s="145">
        <v>509.89188929357618</v>
      </c>
      <c r="O367" s="145">
        <v>345.64610653336155</v>
      </c>
      <c r="P367" s="145">
        <v>0</v>
      </c>
      <c r="Q367" s="245">
        <v>1.4282789599383763</v>
      </c>
      <c r="R367" s="176">
        <v>0</v>
      </c>
      <c r="S367" s="244" t="str">
        <f t="shared" si="10"/>
        <v>Total</v>
      </c>
      <c r="T367" s="244" t="str">
        <f t="shared" si="11"/>
        <v>Total_CBM Pump Engines</v>
      </c>
      <c r="U367" s="395"/>
      <c r="V367" s="236"/>
      <c r="W367" s="236"/>
    </row>
    <row r="368" spans="1:23">
      <c r="A368" s="237" t="s">
        <v>321</v>
      </c>
      <c r="B368" s="237" t="str">
        <f>VLOOKUP(D368,fips_xref!$A$5:$B$16,2,FALSE)</f>
        <v>San Juan</v>
      </c>
      <c r="C368" s="237" t="s">
        <v>17226</v>
      </c>
      <c r="D368" s="237" t="s">
        <v>42</v>
      </c>
      <c r="E368" s="237" t="s">
        <v>174</v>
      </c>
      <c r="F368" s="236" t="s">
        <v>17610</v>
      </c>
      <c r="G368" s="236" t="s">
        <v>266</v>
      </c>
      <c r="H368" s="144">
        <v>1320.9230293873245</v>
      </c>
      <c r="I368" s="145">
        <v>1765.7273717663893</v>
      </c>
      <c r="J368" s="145">
        <v>1196.9533229798858</v>
      </c>
      <c r="K368" s="145">
        <v>0</v>
      </c>
      <c r="L368" s="245">
        <v>4.9460509316499035</v>
      </c>
      <c r="M368" s="144">
        <v>1320.9230293873245</v>
      </c>
      <c r="N368" s="145">
        <v>1765.7273717663893</v>
      </c>
      <c r="O368" s="145">
        <v>1196.9533229798858</v>
      </c>
      <c r="P368" s="145">
        <v>0</v>
      </c>
      <c r="Q368" s="245">
        <v>4.9460509316499035</v>
      </c>
      <c r="R368" s="176">
        <v>0</v>
      </c>
      <c r="S368" s="244" t="str">
        <f t="shared" si="10"/>
        <v>Total</v>
      </c>
      <c r="T368" s="244" t="str">
        <f t="shared" si="11"/>
        <v>Total_CBM Pump Engines</v>
      </c>
      <c r="U368" s="395"/>
      <c r="V368" s="236"/>
      <c r="W368" s="236"/>
    </row>
    <row r="369" spans="1:23">
      <c r="A369" s="237" t="s">
        <v>321</v>
      </c>
      <c r="B369" s="237" t="str">
        <f>VLOOKUP(D369,fips_xref!$A$5:$B$16,2,FALSE)</f>
        <v>Sandoval</v>
      </c>
      <c r="C369" s="237" t="s">
        <v>17226</v>
      </c>
      <c r="D369" s="237" t="s">
        <v>41</v>
      </c>
      <c r="E369" s="237" t="s">
        <v>174</v>
      </c>
      <c r="F369" s="236" t="s">
        <v>17610</v>
      </c>
      <c r="G369" s="236" t="s">
        <v>266</v>
      </c>
      <c r="H369" s="144">
        <v>9.8363713947774265</v>
      </c>
      <c r="I369" s="145">
        <v>13.148646684337312</v>
      </c>
      <c r="J369" s="145">
        <v>8.9132198963205642</v>
      </c>
      <c r="K369" s="145">
        <v>0</v>
      </c>
      <c r="L369" s="245">
        <v>3.6831210311897532E-2</v>
      </c>
      <c r="M369" s="144">
        <v>9.8363713947774265</v>
      </c>
      <c r="N369" s="145">
        <v>13.148646684337312</v>
      </c>
      <c r="O369" s="145">
        <v>8.9132198963205642</v>
      </c>
      <c r="P369" s="145">
        <v>0</v>
      </c>
      <c r="Q369" s="245">
        <v>3.6831210311897532E-2</v>
      </c>
      <c r="R369" s="176">
        <v>0</v>
      </c>
      <c r="S369" s="244" t="str">
        <f t="shared" si="10"/>
        <v>Total</v>
      </c>
      <c r="T369" s="244" t="str">
        <f t="shared" si="11"/>
        <v>Total_CBM Pump Engines</v>
      </c>
      <c r="U369" s="395"/>
      <c r="V369" s="236"/>
      <c r="W369" s="236"/>
    </row>
    <row r="370" spans="1:23" s="31" customFormat="1">
      <c r="A370" s="238" t="s">
        <v>321</v>
      </c>
      <c r="B370" s="238" t="str">
        <f>VLOOKUP(D370,fips_xref!$A$5:$B$16,2,FALSE)</f>
        <v>McKinley_Tribal</v>
      </c>
      <c r="C370" s="238" t="s">
        <v>17226</v>
      </c>
      <c r="D370" s="238" t="s">
        <v>43</v>
      </c>
      <c r="E370" s="238" t="s">
        <v>174</v>
      </c>
      <c r="F370" s="31" t="s">
        <v>17610</v>
      </c>
      <c r="G370" s="31" t="s">
        <v>266</v>
      </c>
      <c r="H370" s="207">
        <v>0</v>
      </c>
      <c r="I370" s="205">
        <v>0</v>
      </c>
      <c r="J370" s="205">
        <v>0</v>
      </c>
      <c r="K370" s="205">
        <v>0</v>
      </c>
      <c r="L370" s="206">
        <v>0</v>
      </c>
      <c r="M370" s="207">
        <v>0</v>
      </c>
      <c r="N370" s="205">
        <v>0</v>
      </c>
      <c r="O370" s="205">
        <v>0</v>
      </c>
      <c r="P370" s="205">
        <v>0</v>
      </c>
      <c r="Q370" s="206">
        <v>0</v>
      </c>
      <c r="R370" s="176">
        <v>0</v>
      </c>
      <c r="S370" s="244" t="str">
        <f t="shared" si="10"/>
        <v>tribal</v>
      </c>
      <c r="T370" s="244" t="str">
        <f t="shared" si="11"/>
        <v>Total_tribal_CBM Pump Engines</v>
      </c>
      <c r="U370" s="395"/>
      <c r="V370" s="236"/>
      <c r="W370" s="236"/>
    </row>
    <row r="371" spans="1:23" s="31" customFormat="1">
      <c r="A371" s="238" t="s">
        <v>321</v>
      </c>
      <c r="B371" s="238" t="str">
        <f>VLOOKUP(D371,fips_xref!$A$5:$B$16,2,FALSE)</f>
        <v>Rio Arriba_Tribal</v>
      </c>
      <c r="C371" s="238" t="s">
        <v>17226</v>
      </c>
      <c r="D371" s="238" t="s">
        <v>44</v>
      </c>
      <c r="E371" s="238" t="s">
        <v>174</v>
      </c>
      <c r="F371" s="31" t="s">
        <v>17610</v>
      </c>
      <c r="G371" s="31" t="s">
        <v>266</v>
      </c>
      <c r="H371" s="207">
        <v>19.466567639234533</v>
      </c>
      <c r="I371" s="205">
        <v>26.021691309963082</v>
      </c>
      <c r="J371" s="205">
        <v>17.639614348764781</v>
      </c>
      <c r="K371" s="205">
        <v>0</v>
      </c>
      <c r="L371" s="206">
        <v>7.2890420460547195E-2</v>
      </c>
      <c r="M371" s="207">
        <v>19.466567639234533</v>
      </c>
      <c r="N371" s="205">
        <v>26.021691309963082</v>
      </c>
      <c r="O371" s="205">
        <v>17.639614348764781</v>
      </c>
      <c r="P371" s="205">
        <v>0</v>
      </c>
      <c r="Q371" s="206">
        <v>7.2890420460547195E-2</v>
      </c>
      <c r="R371" s="176">
        <v>0</v>
      </c>
      <c r="S371" s="244" t="str">
        <f t="shared" si="10"/>
        <v>tribal</v>
      </c>
      <c r="T371" s="244" t="str">
        <f t="shared" si="11"/>
        <v>Total_tribal_CBM Pump Engines</v>
      </c>
      <c r="U371" s="395"/>
      <c r="V371" s="236"/>
      <c r="W371" s="236"/>
    </row>
    <row r="372" spans="1:23" s="31" customFormat="1">
      <c r="A372" s="238" t="s">
        <v>321</v>
      </c>
      <c r="B372" s="238" t="str">
        <f>VLOOKUP(D372,fips_xref!$A$5:$B$16,2,FALSE)</f>
        <v>San Juan_Tribal</v>
      </c>
      <c r="C372" s="238" t="s">
        <v>17226</v>
      </c>
      <c r="D372" s="238" t="s">
        <v>46</v>
      </c>
      <c r="E372" s="238" t="s">
        <v>174</v>
      </c>
      <c r="F372" s="31" t="s">
        <v>17610</v>
      </c>
      <c r="G372" s="31" t="s">
        <v>266</v>
      </c>
      <c r="H372" s="207">
        <v>74.326894622531853</v>
      </c>
      <c r="I372" s="205">
        <v>99.355548638040858</v>
      </c>
      <c r="J372" s="205">
        <v>67.351254786192797</v>
      </c>
      <c r="K372" s="205">
        <v>0</v>
      </c>
      <c r="L372" s="206">
        <v>0.27830887812208932</v>
      </c>
      <c r="M372" s="207">
        <v>74.326894622531853</v>
      </c>
      <c r="N372" s="205">
        <v>99.355548638040858</v>
      </c>
      <c r="O372" s="205">
        <v>67.351254786192797</v>
      </c>
      <c r="P372" s="205">
        <v>0</v>
      </c>
      <c r="Q372" s="206">
        <v>0.27830887812208932</v>
      </c>
      <c r="R372" s="176">
        <v>0</v>
      </c>
      <c r="S372" s="244" t="str">
        <f t="shared" si="10"/>
        <v>tribal</v>
      </c>
      <c r="T372" s="244" t="str">
        <f t="shared" si="11"/>
        <v>Total_tribal_CBM Pump Engines</v>
      </c>
      <c r="U372" s="395"/>
      <c r="V372" s="236"/>
      <c r="W372" s="236"/>
    </row>
    <row r="373" spans="1:23" s="31" customFormat="1">
      <c r="A373" s="238" t="s">
        <v>321</v>
      </c>
      <c r="B373" s="238" t="str">
        <f>VLOOKUP(D373,fips_xref!$A$5:$B$16,2,FALSE)</f>
        <v>Sandoval_Tribal</v>
      </c>
      <c r="C373" s="238" t="s">
        <v>17226</v>
      </c>
      <c r="D373" s="238" t="s">
        <v>45</v>
      </c>
      <c r="E373" s="238" t="s">
        <v>174</v>
      </c>
      <c r="F373" s="31" t="s">
        <v>17610</v>
      </c>
      <c r="G373" s="31" t="s">
        <v>266</v>
      </c>
      <c r="H373" s="207">
        <v>0</v>
      </c>
      <c r="I373" s="205">
        <v>0</v>
      </c>
      <c r="J373" s="205">
        <v>0</v>
      </c>
      <c r="K373" s="205">
        <v>0</v>
      </c>
      <c r="L373" s="206">
        <v>0</v>
      </c>
      <c r="M373" s="207">
        <v>0</v>
      </c>
      <c r="N373" s="205">
        <v>0</v>
      </c>
      <c r="O373" s="205">
        <v>0</v>
      </c>
      <c r="P373" s="205">
        <v>0</v>
      </c>
      <c r="Q373" s="206">
        <v>0</v>
      </c>
      <c r="R373" s="176">
        <v>0</v>
      </c>
      <c r="S373" s="244" t="str">
        <f t="shared" si="10"/>
        <v>tribal</v>
      </c>
      <c r="T373" s="244" t="str">
        <f t="shared" si="11"/>
        <v>Total_tribal_CBM Pump Engines</v>
      </c>
      <c r="U373" s="395"/>
      <c r="V373" s="236"/>
      <c r="W373" s="236"/>
    </row>
    <row r="374" spans="1:23" s="33" customFormat="1">
      <c r="A374" s="239" t="s">
        <v>321</v>
      </c>
      <c r="B374" s="239" t="str">
        <f>VLOOKUP(D374,fips_xref!$A$5:$B$16,2,FALSE)</f>
        <v>McKinley_NonTribal</v>
      </c>
      <c r="C374" s="239" t="s">
        <v>17226</v>
      </c>
      <c r="D374" s="239" t="s">
        <v>47</v>
      </c>
      <c r="E374" s="239" t="s">
        <v>174</v>
      </c>
      <c r="F374" s="33" t="s">
        <v>17610</v>
      </c>
      <c r="G374" s="33" t="s">
        <v>266</v>
      </c>
      <c r="H374" s="210">
        <v>2.6230323719406474</v>
      </c>
      <c r="I374" s="208">
        <v>3.50630578248995</v>
      </c>
      <c r="J374" s="208">
        <v>2.3768586390188173</v>
      </c>
      <c r="K374" s="208">
        <v>0</v>
      </c>
      <c r="L374" s="209">
        <v>9.8216560831726751E-3</v>
      </c>
      <c r="M374" s="210">
        <v>2.6230323719406474</v>
      </c>
      <c r="N374" s="208">
        <v>3.50630578248995</v>
      </c>
      <c r="O374" s="208">
        <v>2.3768586390188173</v>
      </c>
      <c r="P374" s="208">
        <v>0</v>
      </c>
      <c r="Q374" s="209">
        <v>9.8216560831726751E-3</v>
      </c>
      <c r="R374" s="176">
        <v>0</v>
      </c>
      <c r="S374" s="244" t="str">
        <f t="shared" si="10"/>
        <v>Non-tribal</v>
      </c>
      <c r="T374" s="244" t="str">
        <f t="shared" si="11"/>
        <v>Total_Non-tribal_CBM Pump Engines</v>
      </c>
      <c r="U374" s="395"/>
      <c r="V374" s="236"/>
      <c r="W374" s="236"/>
    </row>
    <row r="375" spans="1:23" s="33" customFormat="1">
      <c r="A375" s="239" t="s">
        <v>321</v>
      </c>
      <c r="B375" s="239" t="str">
        <f>VLOOKUP(D375,fips_xref!$A$5:$B$16,2,FALSE)</f>
        <v>Rio Arriba_NonTribal</v>
      </c>
      <c r="C375" s="239" t="s">
        <v>17226</v>
      </c>
      <c r="D375" s="239" t="s">
        <v>48</v>
      </c>
      <c r="E375" s="239" t="s">
        <v>174</v>
      </c>
      <c r="F375" s="33" t="s">
        <v>17610</v>
      </c>
      <c r="G375" s="33" t="s">
        <v>266</v>
      </c>
      <c r="H375" s="210">
        <v>361.97846732780931</v>
      </c>
      <c r="I375" s="208">
        <v>483.87019798361308</v>
      </c>
      <c r="J375" s="208">
        <v>328.00649218459677</v>
      </c>
      <c r="K375" s="208">
        <v>0</v>
      </c>
      <c r="L375" s="209">
        <v>1.3553885394778291</v>
      </c>
      <c r="M375" s="210">
        <v>361.97846732780931</v>
      </c>
      <c r="N375" s="208">
        <v>483.87019798361308</v>
      </c>
      <c r="O375" s="208">
        <v>328.00649218459677</v>
      </c>
      <c r="P375" s="208">
        <v>0</v>
      </c>
      <c r="Q375" s="209">
        <v>1.3553885394778291</v>
      </c>
      <c r="R375" s="176">
        <v>0</v>
      </c>
      <c r="S375" s="244" t="str">
        <f t="shared" si="10"/>
        <v>Non-tribal</v>
      </c>
      <c r="T375" s="244" t="str">
        <f t="shared" si="11"/>
        <v>Total_Non-tribal_CBM Pump Engines</v>
      </c>
      <c r="U375" s="395"/>
      <c r="V375" s="236"/>
      <c r="W375" s="236"/>
    </row>
    <row r="376" spans="1:23" s="33" customFormat="1">
      <c r="A376" s="239" t="s">
        <v>321</v>
      </c>
      <c r="B376" s="239" t="str">
        <f>VLOOKUP(D376,fips_xref!$A$5:$B$16,2,FALSE)</f>
        <v>San Juan_NonTribal</v>
      </c>
      <c r="C376" s="239" t="s">
        <v>17226</v>
      </c>
      <c r="D376" s="239" t="s">
        <v>50</v>
      </c>
      <c r="E376" s="239" t="s">
        <v>174</v>
      </c>
      <c r="F376" s="33" t="s">
        <v>17610</v>
      </c>
      <c r="G376" s="33" t="s">
        <v>266</v>
      </c>
      <c r="H376" s="210">
        <v>1246.5961347647926</v>
      </c>
      <c r="I376" s="208">
        <v>1666.3718231283485</v>
      </c>
      <c r="J376" s="208">
        <v>1129.602068193693</v>
      </c>
      <c r="K376" s="208">
        <v>0</v>
      </c>
      <c r="L376" s="209">
        <v>4.6677420535278138</v>
      </c>
      <c r="M376" s="210">
        <v>1246.5961347647926</v>
      </c>
      <c r="N376" s="208">
        <v>1666.3718231283485</v>
      </c>
      <c r="O376" s="208">
        <v>1129.602068193693</v>
      </c>
      <c r="P376" s="208">
        <v>0</v>
      </c>
      <c r="Q376" s="209">
        <v>4.6677420535278138</v>
      </c>
      <c r="R376" s="176">
        <v>0</v>
      </c>
      <c r="S376" s="244" t="str">
        <f t="shared" si="10"/>
        <v>Non-tribal</v>
      </c>
      <c r="T376" s="244" t="str">
        <f t="shared" si="11"/>
        <v>Total_Non-tribal_CBM Pump Engines</v>
      </c>
      <c r="U376" s="395"/>
      <c r="V376" s="236"/>
      <c r="W376" s="236"/>
    </row>
    <row r="377" spans="1:23" s="33" customFormat="1">
      <c r="A377" s="239" t="s">
        <v>321</v>
      </c>
      <c r="B377" s="239" t="str">
        <f>VLOOKUP(D377,fips_xref!$A$5:$B$16,2,FALSE)</f>
        <v>Sandoval_NonTribal</v>
      </c>
      <c r="C377" s="239" t="s">
        <v>17226</v>
      </c>
      <c r="D377" s="239" t="s">
        <v>49</v>
      </c>
      <c r="E377" s="239" t="s">
        <v>174</v>
      </c>
      <c r="F377" s="33" t="s">
        <v>17610</v>
      </c>
      <c r="G377" s="33" t="s">
        <v>266</v>
      </c>
      <c r="H377" s="210">
        <v>9.8363713947774265</v>
      </c>
      <c r="I377" s="208">
        <v>13.148646684337312</v>
      </c>
      <c r="J377" s="208">
        <v>8.9132198963205642</v>
      </c>
      <c r="K377" s="208">
        <v>0</v>
      </c>
      <c r="L377" s="209">
        <v>3.6831210311897532E-2</v>
      </c>
      <c r="M377" s="210">
        <v>9.8363713947774265</v>
      </c>
      <c r="N377" s="208">
        <v>13.148646684337312</v>
      </c>
      <c r="O377" s="208">
        <v>8.9132198963205642</v>
      </c>
      <c r="P377" s="208">
        <v>0</v>
      </c>
      <c r="Q377" s="209">
        <v>3.6831210311897532E-2</v>
      </c>
      <c r="R377" s="176">
        <v>0</v>
      </c>
      <c r="S377" s="244" t="str">
        <f t="shared" si="10"/>
        <v>Non-tribal</v>
      </c>
      <c r="T377" s="244" t="str">
        <f t="shared" si="11"/>
        <v>Total_Non-tribal_CBM Pump Engines</v>
      </c>
      <c r="U377" s="395"/>
      <c r="V377" s="236"/>
      <c r="W377" s="236"/>
    </row>
    <row r="378" spans="1:23">
      <c r="A378" s="237" t="s">
        <v>103</v>
      </c>
      <c r="B378" s="237" t="str">
        <f>VLOOKUP(D378,fips_xref!$A$5:$B$16,2,FALSE)</f>
        <v>McKinley</v>
      </c>
      <c r="C378" s="237" t="s">
        <v>17226</v>
      </c>
      <c r="D378" s="237" t="s">
        <v>38</v>
      </c>
      <c r="E378" s="237" t="s">
        <v>104</v>
      </c>
      <c r="F378" s="236" t="s">
        <v>17610</v>
      </c>
      <c r="G378" s="236" t="s">
        <v>103</v>
      </c>
      <c r="H378" s="144">
        <v>0.34376349064976258</v>
      </c>
      <c r="I378" s="145">
        <v>2.0183997336807999E-3</v>
      </c>
      <c r="J378" s="145">
        <v>0.13002365421053044</v>
      </c>
      <c r="K378" s="145">
        <v>0</v>
      </c>
      <c r="L378" s="245">
        <v>3.9381312298347139E-3</v>
      </c>
      <c r="M378" s="144">
        <v>0.34376349064976258</v>
      </c>
      <c r="N378" s="145">
        <v>2.0183997336807999E-3</v>
      </c>
      <c r="O378" s="145">
        <v>0.13002365421053044</v>
      </c>
      <c r="P378" s="145">
        <v>0</v>
      </c>
      <c r="Q378" s="245">
        <v>3.9381312298347139E-3</v>
      </c>
      <c r="R378" s="176">
        <v>0</v>
      </c>
      <c r="S378" s="244" t="str">
        <f t="shared" si="10"/>
        <v>Total</v>
      </c>
      <c r="T378" s="244" t="str">
        <f t="shared" si="11"/>
        <v>Total_Saltwater Disposal Engines</v>
      </c>
      <c r="U378" s="395"/>
      <c r="V378" s="236"/>
      <c r="W378" s="236"/>
    </row>
    <row r="379" spans="1:23">
      <c r="A379" s="237" t="s">
        <v>103</v>
      </c>
      <c r="B379" s="237" t="str">
        <f>VLOOKUP(D379,fips_xref!$A$5:$B$16,2,FALSE)</f>
        <v>Rio Arriba</v>
      </c>
      <c r="C379" s="237" t="s">
        <v>17226</v>
      </c>
      <c r="D379" s="237" t="s">
        <v>40</v>
      </c>
      <c r="E379" s="237" t="s">
        <v>104</v>
      </c>
      <c r="F379" s="236" t="s">
        <v>17610</v>
      </c>
      <c r="G379" s="236" t="s">
        <v>103</v>
      </c>
      <c r="H379" s="144">
        <v>49.990567449336382</v>
      </c>
      <c r="I379" s="145">
        <v>0.29351851133340334</v>
      </c>
      <c r="J379" s="145">
        <v>18.908221590183583</v>
      </c>
      <c r="K379" s="145">
        <v>0</v>
      </c>
      <c r="L379" s="245">
        <v>0.57268854961089311</v>
      </c>
      <c r="M379" s="144">
        <v>49.990567449336382</v>
      </c>
      <c r="N379" s="145">
        <v>0.29351851133340334</v>
      </c>
      <c r="O379" s="145">
        <v>18.908221590183583</v>
      </c>
      <c r="P379" s="145">
        <v>0</v>
      </c>
      <c r="Q379" s="245">
        <v>0.57268854961089311</v>
      </c>
      <c r="R379" s="176">
        <v>0</v>
      </c>
      <c r="S379" s="244" t="str">
        <f t="shared" si="10"/>
        <v>Total</v>
      </c>
      <c r="T379" s="244" t="str">
        <f t="shared" si="11"/>
        <v>Total_Saltwater Disposal Engines</v>
      </c>
      <c r="U379" s="395"/>
      <c r="V379" s="236"/>
      <c r="W379" s="236"/>
    </row>
    <row r="380" spans="1:23">
      <c r="A380" s="237" t="s">
        <v>103</v>
      </c>
      <c r="B380" s="237" t="str">
        <f>VLOOKUP(D380,fips_xref!$A$5:$B$16,2,FALSE)</f>
        <v>San Juan</v>
      </c>
      <c r="C380" s="237" t="s">
        <v>17226</v>
      </c>
      <c r="D380" s="237" t="s">
        <v>42</v>
      </c>
      <c r="E380" s="237" t="s">
        <v>104</v>
      </c>
      <c r="F380" s="236" t="s">
        <v>17610</v>
      </c>
      <c r="G380" s="236" t="s">
        <v>103</v>
      </c>
      <c r="H380" s="144">
        <v>173.11456630094551</v>
      </c>
      <c r="I380" s="145">
        <v>1.0164383479398933</v>
      </c>
      <c r="J380" s="145">
        <v>65.478124116597868</v>
      </c>
      <c r="K380" s="145">
        <v>0</v>
      </c>
      <c r="L380" s="245">
        <v>1.9831887283912666</v>
      </c>
      <c r="M380" s="144">
        <v>173.11456630094551</v>
      </c>
      <c r="N380" s="145">
        <v>1.0164383479398933</v>
      </c>
      <c r="O380" s="145">
        <v>65.478124116597868</v>
      </c>
      <c r="P380" s="145">
        <v>0</v>
      </c>
      <c r="Q380" s="245">
        <v>1.9831887283912666</v>
      </c>
      <c r="R380" s="176">
        <v>0</v>
      </c>
      <c r="S380" s="244" t="str">
        <f t="shared" si="10"/>
        <v>Total</v>
      </c>
      <c r="T380" s="244" t="str">
        <f t="shared" si="11"/>
        <v>Total_Saltwater Disposal Engines</v>
      </c>
      <c r="U380" s="395"/>
      <c r="V380" s="236"/>
      <c r="W380" s="236"/>
    </row>
    <row r="381" spans="1:23">
      <c r="A381" s="237" t="s">
        <v>103</v>
      </c>
      <c r="B381" s="237" t="str">
        <f>VLOOKUP(D381,fips_xref!$A$5:$B$16,2,FALSE)</f>
        <v>Sandoval</v>
      </c>
      <c r="C381" s="237" t="s">
        <v>17226</v>
      </c>
      <c r="D381" s="237" t="s">
        <v>41</v>
      </c>
      <c r="E381" s="237" t="s">
        <v>104</v>
      </c>
      <c r="F381" s="236" t="s">
        <v>17610</v>
      </c>
      <c r="G381" s="236" t="s">
        <v>103</v>
      </c>
      <c r="H381" s="144">
        <v>1.2891130899366097</v>
      </c>
      <c r="I381" s="145">
        <v>7.5689990013029992E-3</v>
      </c>
      <c r="J381" s="145">
        <v>0.48758870328948911</v>
      </c>
      <c r="K381" s="145">
        <v>0</v>
      </c>
      <c r="L381" s="245">
        <v>1.4767992111880178E-2</v>
      </c>
      <c r="M381" s="144">
        <v>1.2891130899366097</v>
      </c>
      <c r="N381" s="145">
        <v>7.5689990013029992E-3</v>
      </c>
      <c r="O381" s="145">
        <v>0.48758870328948911</v>
      </c>
      <c r="P381" s="145">
        <v>0</v>
      </c>
      <c r="Q381" s="245">
        <v>1.4767992111880178E-2</v>
      </c>
      <c r="R381" s="176">
        <v>0</v>
      </c>
      <c r="S381" s="244" t="str">
        <f t="shared" si="10"/>
        <v>Total</v>
      </c>
      <c r="T381" s="244" t="str">
        <f t="shared" si="11"/>
        <v>Total_Saltwater Disposal Engines</v>
      </c>
      <c r="U381" s="395"/>
      <c r="V381" s="236"/>
      <c r="W381" s="236"/>
    </row>
    <row r="382" spans="1:23" s="31" customFormat="1">
      <c r="A382" s="238" t="s">
        <v>103</v>
      </c>
      <c r="B382" s="238" t="str">
        <f>VLOOKUP(D382,fips_xref!$A$5:$B$16,2,FALSE)</f>
        <v>McKinley_Tribal</v>
      </c>
      <c r="C382" s="238" t="s">
        <v>17226</v>
      </c>
      <c r="D382" s="238" t="s">
        <v>43</v>
      </c>
      <c r="E382" s="238" t="s">
        <v>104</v>
      </c>
      <c r="F382" s="31" t="s">
        <v>17610</v>
      </c>
      <c r="G382" s="31" t="s">
        <v>103</v>
      </c>
      <c r="H382" s="207">
        <v>0</v>
      </c>
      <c r="I382" s="205">
        <v>0</v>
      </c>
      <c r="J382" s="205">
        <v>0</v>
      </c>
      <c r="K382" s="205">
        <v>0</v>
      </c>
      <c r="L382" s="206">
        <v>0</v>
      </c>
      <c r="M382" s="207">
        <v>0</v>
      </c>
      <c r="N382" s="205">
        <v>0</v>
      </c>
      <c r="O382" s="205">
        <v>0</v>
      </c>
      <c r="P382" s="205">
        <v>0</v>
      </c>
      <c r="Q382" s="206">
        <v>0</v>
      </c>
      <c r="R382" s="176">
        <v>0</v>
      </c>
      <c r="S382" s="244" t="str">
        <f t="shared" si="10"/>
        <v>tribal</v>
      </c>
      <c r="T382" s="244" t="str">
        <f t="shared" si="11"/>
        <v>Total_tribal_Saltwater Disposal Engines</v>
      </c>
      <c r="U382" s="395"/>
      <c r="V382" s="236"/>
      <c r="W382" s="236"/>
    </row>
    <row r="383" spans="1:23" s="31" customFormat="1">
      <c r="A383" s="238" t="s">
        <v>103</v>
      </c>
      <c r="B383" s="238" t="str">
        <f>VLOOKUP(D383,fips_xref!$A$5:$B$16,2,FALSE)</f>
        <v>Rio Arriba_Tribal</v>
      </c>
      <c r="C383" s="238" t="s">
        <v>17226</v>
      </c>
      <c r="D383" s="238" t="s">
        <v>44</v>
      </c>
      <c r="E383" s="238" t="s">
        <v>104</v>
      </c>
      <c r="F383" s="31" t="s">
        <v>17610</v>
      </c>
      <c r="G383" s="31" t="s">
        <v>103</v>
      </c>
      <c r="H383" s="207">
        <v>2.5512057396691525</v>
      </c>
      <c r="I383" s="205">
        <v>1.4979348085452961E-2</v>
      </c>
      <c r="J383" s="205">
        <v>0.96495730913038325</v>
      </c>
      <c r="K383" s="205">
        <v>0</v>
      </c>
      <c r="L383" s="206">
        <v>2.9226439893702546E-2</v>
      </c>
      <c r="M383" s="207">
        <v>2.5512057396691525</v>
      </c>
      <c r="N383" s="205">
        <v>1.4979348085452961E-2</v>
      </c>
      <c r="O383" s="205">
        <v>0.96495730913038325</v>
      </c>
      <c r="P383" s="205">
        <v>0</v>
      </c>
      <c r="Q383" s="206">
        <v>2.9226439893702546E-2</v>
      </c>
      <c r="R383" s="176">
        <v>0</v>
      </c>
      <c r="S383" s="244" t="str">
        <f t="shared" si="10"/>
        <v>tribal</v>
      </c>
      <c r="T383" s="244" t="str">
        <f t="shared" si="11"/>
        <v>Total_tribal_Saltwater Disposal Engines</v>
      </c>
      <c r="U383" s="395"/>
      <c r="V383" s="236"/>
      <c r="W383" s="236"/>
    </row>
    <row r="384" spans="1:23" s="31" customFormat="1">
      <c r="A384" s="238" t="s">
        <v>103</v>
      </c>
      <c r="B384" s="238" t="str">
        <f>VLOOKUP(D384,fips_xref!$A$5:$B$16,2,FALSE)</f>
        <v>San Juan_Tribal</v>
      </c>
      <c r="C384" s="238" t="s">
        <v>17226</v>
      </c>
      <c r="D384" s="238" t="s">
        <v>46</v>
      </c>
      <c r="E384" s="238" t="s">
        <v>104</v>
      </c>
      <c r="F384" s="31" t="s">
        <v>17610</v>
      </c>
      <c r="G384" s="31" t="s">
        <v>103</v>
      </c>
      <c r="H384" s="207">
        <v>9.7409673696458547</v>
      </c>
      <c r="I384" s="205">
        <v>5.7193874508093122E-2</v>
      </c>
      <c r="J384" s="205">
        <v>3.6843824530432814</v>
      </c>
      <c r="K384" s="205">
        <v>0</v>
      </c>
      <c r="L384" s="206">
        <v>0.1115918614123188</v>
      </c>
      <c r="M384" s="207">
        <v>9.7409673696458547</v>
      </c>
      <c r="N384" s="205">
        <v>5.7193874508093122E-2</v>
      </c>
      <c r="O384" s="205">
        <v>3.6843824530432814</v>
      </c>
      <c r="P384" s="205">
        <v>0</v>
      </c>
      <c r="Q384" s="206">
        <v>0.1115918614123188</v>
      </c>
      <c r="R384" s="176">
        <v>0</v>
      </c>
      <c r="S384" s="244" t="str">
        <f t="shared" si="10"/>
        <v>tribal</v>
      </c>
      <c r="T384" s="244" t="str">
        <f t="shared" si="11"/>
        <v>Total_tribal_Saltwater Disposal Engines</v>
      </c>
      <c r="U384" s="395"/>
      <c r="V384" s="236"/>
      <c r="W384" s="236"/>
    </row>
    <row r="385" spans="1:23" s="31" customFormat="1">
      <c r="A385" s="238" t="s">
        <v>103</v>
      </c>
      <c r="B385" s="238" t="str">
        <f>VLOOKUP(D385,fips_xref!$A$5:$B$16,2,FALSE)</f>
        <v>Sandoval_Tribal</v>
      </c>
      <c r="C385" s="238" t="s">
        <v>17226</v>
      </c>
      <c r="D385" s="238" t="s">
        <v>45</v>
      </c>
      <c r="E385" s="238" t="s">
        <v>104</v>
      </c>
      <c r="F385" s="31" t="s">
        <v>17610</v>
      </c>
      <c r="G385" s="31" t="s">
        <v>103</v>
      </c>
      <c r="H385" s="207">
        <v>0</v>
      </c>
      <c r="I385" s="205">
        <v>0</v>
      </c>
      <c r="J385" s="205">
        <v>0</v>
      </c>
      <c r="K385" s="205">
        <v>0</v>
      </c>
      <c r="L385" s="206">
        <v>0</v>
      </c>
      <c r="M385" s="207">
        <v>0</v>
      </c>
      <c r="N385" s="205">
        <v>0</v>
      </c>
      <c r="O385" s="205">
        <v>0</v>
      </c>
      <c r="P385" s="205">
        <v>0</v>
      </c>
      <c r="Q385" s="206">
        <v>0</v>
      </c>
      <c r="R385" s="176">
        <v>0</v>
      </c>
      <c r="S385" s="244" t="str">
        <f t="shared" si="10"/>
        <v>tribal</v>
      </c>
      <c r="T385" s="244" t="str">
        <f t="shared" si="11"/>
        <v>Total_tribal_Saltwater Disposal Engines</v>
      </c>
      <c r="U385" s="395"/>
      <c r="V385" s="236"/>
      <c r="W385" s="236"/>
    </row>
    <row r="386" spans="1:23" s="33" customFormat="1">
      <c r="A386" s="239" t="s">
        <v>103</v>
      </c>
      <c r="B386" s="239" t="str">
        <f>VLOOKUP(D386,fips_xref!$A$5:$B$16,2,FALSE)</f>
        <v>McKinley_NonTribal</v>
      </c>
      <c r="C386" s="239" t="s">
        <v>17226</v>
      </c>
      <c r="D386" s="239" t="s">
        <v>47</v>
      </c>
      <c r="E386" s="239" t="s">
        <v>104</v>
      </c>
      <c r="F386" s="33" t="s">
        <v>17610</v>
      </c>
      <c r="G386" s="33" t="s">
        <v>103</v>
      </c>
      <c r="H386" s="210">
        <v>0.34376349064976258</v>
      </c>
      <c r="I386" s="208">
        <v>2.0183997336807999E-3</v>
      </c>
      <c r="J386" s="208">
        <v>0.13002365421053044</v>
      </c>
      <c r="K386" s="208">
        <v>0</v>
      </c>
      <c r="L386" s="209">
        <v>3.9381312298347139E-3</v>
      </c>
      <c r="M386" s="210">
        <v>0.34376349064976258</v>
      </c>
      <c r="N386" s="208">
        <v>2.0183997336807999E-3</v>
      </c>
      <c r="O386" s="208">
        <v>0.13002365421053044</v>
      </c>
      <c r="P386" s="208">
        <v>0</v>
      </c>
      <c r="Q386" s="209">
        <v>3.9381312298347139E-3</v>
      </c>
      <c r="R386" s="176">
        <v>0</v>
      </c>
      <c r="S386" s="244" t="str">
        <f t="shared" si="10"/>
        <v>Non-tribal</v>
      </c>
      <c r="T386" s="244" t="str">
        <f t="shared" si="11"/>
        <v>Total_Non-tribal_Saltwater Disposal Engines</v>
      </c>
      <c r="U386" s="395"/>
      <c r="V386" s="236"/>
      <c r="W386" s="236"/>
    </row>
    <row r="387" spans="1:23" s="33" customFormat="1">
      <c r="A387" s="239" t="s">
        <v>103</v>
      </c>
      <c r="B387" s="239" t="str">
        <f>VLOOKUP(D387,fips_xref!$A$5:$B$16,2,FALSE)</f>
        <v>Rio Arriba_NonTribal</v>
      </c>
      <c r="C387" s="239" t="s">
        <v>17226</v>
      </c>
      <c r="D387" s="239" t="s">
        <v>48</v>
      </c>
      <c r="E387" s="239" t="s">
        <v>104</v>
      </c>
      <c r="F387" s="33" t="s">
        <v>17610</v>
      </c>
      <c r="G387" s="33" t="s">
        <v>103</v>
      </c>
      <c r="H387" s="210">
        <v>47.439361709667232</v>
      </c>
      <c r="I387" s="208">
        <v>0.27853916324795036</v>
      </c>
      <c r="J387" s="208">
        <v>17.943264281053199</v>
      </c>
      <c r="K387" s="208">
        <v>0</v>
      </c>
      <c r="L387" s="209">
        <v>0.54346210971719056</v>
      </c>
      <c r="M387" s="210">
        <v>47.439361709667232</v>
      </c>
      <c r="N387" s="208">
        <v>0.27853916324795036</v>
      </c>
      <c r="O387" s="208">
        <v>17.943264281053199</v>
      </c>
      <c r="P387" s="208">
        <v>0</v>
      </c>
      <c r="Q387" s="209">
        <v>0.54346210971719056</v>
      </c>
      <c r="R387" s="176">
        <v>0</v>
      </c>
      <c r="S387" s="244" t="str">
        <f t="shared" si="10"/>
        <v>Non-tribal</v>
      </c>
      <c r="T387" s="244" t="str">
        <f t="shared" si="11"/>
        <v>Total_Non-tribal_Saltwater Disposal Engines</v>
      </c>
      <c r="U387" s="395"/>
      <c r="V387" s="236"/>
      <c r="W387" s="236"/>
    </row>
    <row r="388" spans="1:23" s="33" customFormat="1">
      <c r="A388" s="239" t="s">
        <v>103</v>
      </c>
      <c r="B388" s="239" t="str">
        <f>VLOOKUP(D388,fips_xref!$A$5:$B$16,2,FALSE)</f>
        <v>San Juan_NonTribal</v>
      </c>
      <c r="C388" s="239" t="s">
        <v>17226</v>
      </c>
      <c r="D388" s="239" t="s">
        <v>50</v>
      </c>
      <c r="E388" s="239" t="s">
        <v>104</v>
      </c>
      <c r="F388" s="33" t="s">
        <v>17610</v>
      </c>
      <c r="G388" s="33" t="s">
        <v>103</v>
      </c>
      <c r="H388" s="210">
        <v>163.37359893129965</v>
      </c>
      <c r="I388" s="208">
        <v>0.95924447343180008</v>
      </c>
      <c r="J388" s="208">
        <v>61.793741663554584</v>
      </c>
      <c r="K388" s="208">
        <v>0</v>
      </c>
      <c r="L388" s="209">
        <v>1.8715968669789478</v>
      </c>
      <c r="M388" s="210">
        <v>163.37359893129965</v>
      </c>
      <c r="N388" s="208">
        <v>0.95924447343180008</v>
      </c>
      <c r="O388" s="208">
        <v>61.793741663554584</v>
      </c>
      <c r="P388" s="208">
        <v>0</v>
      </c>
      <c r="Q388" s="209">
        <v>1.8715968669789478</v>
      </c>
      <c r="R388" s="176">
        <v>0</v>
      </c>
      <c r="S388" s="244" t="str">
        <f t="shared" si="10"/>
        <v>Non-tribal</v>
      </c>
      <c r="T388" s="244" t="str">
        <f t="shared" si="11"/>
        <v>Total_Non-tribal_Saltwater Disposal Engines</v>
      </c>
      <c r="U388" s="395"/>
      <c r="V388" s="236"/>
      <c r="W388" s="236"/>
    </row>
    <row r="389" spans="1:23" s="33" customFormat="1" ht="13.8" thickBot="1">
      <c r="A389" s="239" t="s">
        <v>103</v>
      </c>
      <c r="B389" s="239" t="str">
        <f>VLOOKUP(D389,fips_xref!$A$5:$B$16,2,FALSE)</f>
        <v>Sandoval_NonTribal</v>
      </c>
      <c r="C389" s="239" t="s">
        <v>17226</v>
      </c>
      <c r="D389" s="239" t="s">
        <v>49</v>
      </c>
      <c r="E389" s="239" t="s">
        <v>104</v>
      </c>
      <c r="F389" s="33" t="s">
        <v>17610</v>
      </c>
      <c r="G389" s="33" t="s">
        <v>103</v>
      </c>
      <c r="H389" s="213">
        <v>1.2891130899366097</v>
      </c>
      <c r="I389" s="211">
        <v>7.5689990013029992E-3</v>
      </c>
      <c r="J389" s="211">
        <v>0.48758870328948911</v>
      </c>
      <c r="K389" s="211">
        <v>0</v>
      </c>
      <c r="L389" s="212">
        <v>1.4767992111880178E-2</v>
      </c>
      <c r="M389" s="213">
        <v>1.2891130899366097</v>
      </c>
      <c r="N389" s="211">
        <v>7.5689990013029992E-3</v>
      </c>
      <c r="O389" s="211">
        <v>0.48758870328948911</v>
      </c>
      <c r="P389" s="211">
        <v>0</v>
      </c>
      <c r="Q389" s="212">
        <v>1.4767992111880178E-2</v>
      </c>
      <c r="R389" s="301">
        <v>0</v>
      </c>
      <c r="S389" s="244" t="str">
        <f t="shared" si="10"/>
        <v>Non-tribal</v>
      </c>
      <c r="T389" s="244" t="str">
        <f t="shared" si="11"/>
        <v>Total_Non-tribal_Saltwater Disposal Engines</v>
      </c>
      <c r="U389" s="395"/>
      <c r="V389" s="236"/>
      <c r="W389" s="236"/>
    </row>
  </sheetData>
  <autoFilter ref="A5:R389"/>
  <mergeCells count="2">
    <mergeCell ref="H4:L4"/>
    <mergeCell ref="M4:Q4"/>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875"/>
  <sheetViews>
    <sheetView zoomScale="85" zoomScaleNormal="85" workbookViewId="0">
      <selection activeCell="B27" sqref="B27"/>
    </sheetView>
  </sheetViews>
  <sheetFormatPr defaultRowHeight="13.2"/>
  <cols>
    <col min="1" max="2" width="18.44140625" customWidth="1"/>
    <col min="3" max="3" width="27.109375" customWidth="1"/>
    <col min="4" max="4" width="23.33203125" customWidth="1"/>
    <col min="5" max="15" width="12.6640625" customWidth="1"/>
    <col min="16" max="16" width="22.44140625" customWidth="1"/>
    <col min="18" max="18" width="24.33203125" bestFit="1" customWidth="1"/>
    <col min="19" max="19" width="26.109375" customWidth="1"/>
    <col min="20" max="20" width="12.44140625" customWidth="1"/>
    <col min="21" max="21" width="15.5546875" bestFit="1" customWidth="1"/>
    <col min="22" max="22" width="11" customWidth="1"/>
    <col min="23" max="23" width="16.44140625" customWidth="1"/>
    <col min="24" max="24" width="12.33203125" customWidth="1"/>
    <col min="25" max="25" width="17.6640625" customWidth="1"/>
    <col min="26" max="26" width="29" customWidth="1"/>
  </cols>
  <sheetData>
    <row r="1" spans="1:19">
      <c r="C1" s="6"/>
      <c r="D1" s="6"/>
    </row>
    <row r="2" spans="1:19">
      <c r="C2" s="6"/>
      <c r="D2" s="6"/>
    </row>
    <row r="3" spans="1:19">
      <c r="A3" s="4" t="s">
        <v>357</v>
      </c>
    </row>
    <row r="4" spans="1:19">
      <c r="K4" s="297" t="s">
        <v>348</v>
      </c>
    </row>
    <row r="5" spans="1:19" s="129" customFormat="1" ht="39.6">
      <c r="A5" s="127" t="s">
        <v>232</v>
      </c>
      <c r="B5" s="127" t="s">
        <v>298</v>
      </c>
      <c r="C5" s="127" t="s">
        <v>350</v>
      </c>
      <c r="D5" s="127" t="s">
        <v>297</v>
      </c>
      <c r="E5" s="127" t="s">
        <v>247</v>
      </c>
      <c r="F5" s="127" t="s">
        <v>233</v>
      </c>
      <c r="G5" s="127" t="s">
        <v>234</v>
      </c>
      <c r="H5" s="127" t="s">
        <v>235</v>
      </c>
      <c r="I5" s="127" t="s">
        <v>236</v>
      </c>
      <c r="J5" s="127" t="s">
        <v>237</v>
      </c>
      <c r="K5" s="298" t="s">
        <v>349</v>
      </c>
      <c r="L5" s="127"/>
      <c r="M5" s="127"/>
      <c r="N5" s="127"/>
      <c r="O5" s="127"/>
      <c r="P5" s="128"/>
      <c r="Q5" s="128"/>
      <c r="R5" s="128"/>
      <c r="S5" s="128"/>
    </row>
    <row r="6" spans="1:19" ht="16.5" customHeight="1">
      <c r="A6" s="37" t="s">
        <v>353</v>
      </c>
      <c r="B6" s="45">
        <v>0.95108652400528226</v>
      </c>
      <c r="C6" s="45">
        <v>1.0008139456013023</v>
      </c>
      <c r="D6" s="45">
        <v>1.065058164584231</v>
      </c>
      <c r="E6" s="45">
        <v>0.33151183970856102</v>
      </c>
      <c r="F6" s="45">
        <v>0.9005842201271681</v>
      </c>
      <c r="G6" s="45">
        <v>0.99749939911623864</v>
      </c>
      <c r="H6" s="45">
        <v>0.86471965715066512</v>
      </c>
      <c r="I6" s="45">
        <v>1.0161980913077122</v>
      </c>
      <c r="J6" s="45">
        <v>0.93078821979862469</v>
      </c>
      <c r="K6" s="45">
        <v>0.77778792282654052</v>
      </c>
      <c r="L6" s="100"/>
      <c r="M6" s="100"/>
      <c r="N6" s="100"/>
      <c r="O6" s="100"/>
    </row>
    <row r="7" spans="1:19" ht="16.5" customHeight="1">
      <c r="A7" s="37" t="s">
        <v>354</v>
      </c>
      <c r="B7" s="45">
        <v>0.90627221461084528</v>
      </c>
      <c r="C7" s="45">
        <v>0.98126064735945484</v>
      </c>
      <c r="D7" s="45">
        <v>1.2325581395348837</v>
      </c>
      <c r="E7" s="45">
        <v>0.66666666666666663</v>
      </c>
      <c r="F7" s="45">
        <v>1.0760836769586644</v>
      </c>
      <c r="G7" s="45">
        <v>0.84019129124839287</v>
      </c>
      <c r="H7" s="45">
        <v>0.91286270628146116</v>
      </c>
      <c r="I7" s="45">
        <v>0.98578000836470092</v>
      </c>
      <c r="J7" s="45">
        <v>0.92053307642903015</v>
      </c>
      <c r="K7" s="45">
        <v>1.138346353917467</v>
      </c>
      <c r="L7" s="100"/>
      <c r="M7" s="100"/>
      <c r="N7" s="100"/>
      <c r="O7" s="100"/>
    </row>
    <row r="8" spans="1:19">
      <c r="A8" s="37" t="s">
        <v>356</v>
      </c>
      <c r="B8" s="45">
        <v>0.94707351150736108</v>
      </c>
      <c r="C8" s="45">
        <v>0.99812766953367271</v>
      </c>
      <c r="D8" s="45">
        <v>1.0665955176093918</v>
      </c>
      <c r="E8" s="45">
        <v>0.35213675213675216</v>
      </c>
      <c r="F8" s="45">
        <v>0.91811495878183347</v>
      </c>
      <c r="G8" s="45">
        <v>0.9468724923097499</v>
      </c>
      <c r="H8" s="45">
        <v>0.867046212448494</v>
      </c>
      <c r="I8" s="45">
        <v>1.0128581925055107</v>
      </c>
      <c r="J8" s="45">
        <v>0.92890948233091308</v>
      </c>
      <c r="K8" s="45">
        <v>0.77882820535857655</v>
      </c>
      <c r="L8" s="36"/>
      <c r="M8" s="36"/>
      <c r="N8" s="36"/>
      <c r="O8" s="36"/>
    </row>
    <row r="9" spans="1:19">
      <c r="B9" s="45"/>
      <c r="C9" s="45"/>
      <c r="D9" s="45"/>
      <c r="E9" s="45"/>
      <c r="F9" s="45"/>
      <c r="G9" s="45"/>
      <c r="H9" s="45"/>
      <c r="I9" s="45"/>
      <c r="J9" s="45"/>
      <c r="K9" s="45"/>
      <c r="L9" s="36"/>
      <c r="M9" s="36"/>
      <c r="N9" s="36"/>
      <c r="O9" s="36"/>
    </row>
    <row r="10" spans="1:19" ht="39.6">
      <c r="A10" s="127" t="s">
        <v>109</v>
      </c>
      <c r="B10" s="127" t="s">
        <v>298</v>
      </c>
      <c r="C10" s="127" t="s">
        <v>350</v>
      </c>
      <c r="D10" s="127" t="s">
        <v>297</v>
      </c>
      <c r="E10" s="127" t="s">
        <v>247</v>
      </c>
      <c r="F10" s="127" t="s">
        <v>233</v>
      </c>
      <c r="G10" s="127" t="s">
        <v>234</v>
      </c>
      <c r="H10" s="127" t="s">
        <v>235</v>
      </c>
      <c r="I10" s="127" t="s">
        <v>236</v>
      </c>
      <c r="J10" s="127" t="s">
        <v>237</v>
      </c>
      <c r="K10" s="298" t="s">
        <v>349</v>
      </c>
      <c r="L10" s="36"/>
      <c r="M10" s="36"/>
      <c r="N10" s="36"/>
      <c r="O10" s="36"/>
    </row>
    <row r="11" spans="1:19">
      <c r="A11" s="296" t="s">
        <v>34</v>
      </c>
      <c r="B11" s="17">
        <v>2.5360542749120367E-5</v>
      </c>
      <c r="C11" s="17">
        <v>9.0138935953913927E-3</v>
      </c>
      <c r="D11" s="17">
        <v>1.6181229773462784E-3</v>
      </c>
      <c r="E11" s="17">
        <v>0</v>
      </c>
      <c r="F11" s="17">
        <v>2.3237458162893032E-5</v>
      </c>
      <c r="G11" s="17">
        <v>4.7919360045472731E-2</v>
      </c>
      <c r="H11" s="17">
        <v>2.9010487046522688E-4</v>
      </c>
      <c r="I11" s="17">
        <v>7.1577237423219456E-3</v>
      </c>
      <c r="J11" s="17">
        <v>1.602009863601659E-2</v>
      </c>
      <c r="K11" s="17">
        <v>6.1595408309045915E-4</v>
      </c>
      <c r="L11" s="36"/>
      <c r="M11" s="36"/>
      <c r="N11" s="36"/>
      <c r="O11" s="36"/>
    </row>
    <row r="12" spans="1:19">
      <c r="A12" s="296" t="s">
        <v>35</v>
      </c>
      <c r="B12" s="17">
        <v>0.46559093013694114</v>
      </c>
      <c r="C12" s="17">
        <v>0.38712300914944087</v>
      </c>
      <c r="D12" s="17">
        <v>0.22330097087378642</v>
      </c>
      <c r="E12" s="17">
        <v>0.52197802197802201</v>
      </c>
      <c r="F12" s="17">
        <v>0.44595005960408018</v>
      </c>
      <c r="G12" s="17">
        <v>0.47072461350496819</v>
      </c>
      <c r="H12" s="17">
        <v>0.39459855440024416</v>
      </c>
      <c r="I12" s="17">
        <v>0.34600741154373321</v>
      </c>
      <c r="J12" s="17">
        <v>0.45422453106621818</v>
      </c>
      <c r="K12" s="17">
        <v>0.30722063043957148</v>
      </c>
      <c r="L12" s="36"/>
      <c r="M12" s="36"/>
      <c r="N12" s="36"/>
      <c r="O12" s="36"/>
    </row>
    <row r="13" spans="1:19">
      <c r="A13" s="296" t="s">
        <v>37</v>
      </c>
      <c r="B13" s="17">
        <v>8.9345701167140533E-4</v>
      </c>
      <c r="C13" s="17">
        <v>9.8949508641138599E-3</v>
      </c>
      <c r="D13" s="17">
        <v>6.0679611650485436E-3</v>
      </c>
      <c r="E13" s="17">
        <v>4.3956043956043959E-2</v>
      </c>
      <c r="F13" s="17">
        <v>6.2408066806143052E-3</v>
      </c>
      <c r="G13" s="17">
        <v>5.3004150313320078E-2</v>
      </c>
      <c r="H13" s="17">
        <v>1.8362180224640089E-3</v>
      </c>
      <c r="I13" s="17">
        <v>8.9344636783593081E-3</v>
      </c>
      <c r="J13" s="17">
        <v>2.1859330183033779E-2</v>
      </c>
      <c r="K13" s="17">
        <v>2.996575019385037E-3</v>
      </c>
      <c r="L13" s="36"/>
      <c r="M13" s="36"/>
      <c r="N13" s="36"/>
      <c r="O13" s="36"/>
    </row>
    <row r="14" spans="1:19">
      <c r="A14" s="296" t="s">
        <v>36</v>
      </c>
      <c r="B14" s="17">
        <v>0.53349025230863834</v>
      </c>
      <c r="C14" s="17">
        <v>0.59396814639105389</v>
      </c>
      <c r="D14" s="17">
        <v>0.76901294498381878</v>
      </c>
      <c r="E14" s="17">
        <v>0.43406593406593408</v>
      </c>
      <c r="F14" s="17">
        <v>0.54778589625714258</v>
      </c>
      <c r="G14" s="17">
        <v>0.42835187613623904</v>
      </c>
      <c r="H14" s="17">
        <v>0.60327512270682659</v>
      </c>
      <c r="I14" s="17">
        <v>0.63790040103558554</v>
      </c>
      <c r="J14" s="17">
        <v>0.50789604011473144</v>
      </c>
      <c r="K14" s="17">
        <v>0.68916684045795296</v>
      </c>
      <c r="L14" s="36"/>
      <c r="M14" s="36"/>
      <c r="N14" s="36"/>
      <c r="O14" s="36"/>
    </row>
    <row r="15" spans="1:19">
      <c r="A15" s="296" t="s">
        <v>353</v>
      </c>
      <c r="B15" s="17">
        <v>1</v>
      </c>
      <c r="C15" s="17">
        <v>1</v>
      </c>
      <c r="D15" s="17">
        <v>1</v>
      </c>
      <c r="E15" s="17">
        <v>1</v>
      </c>
      <c r="F15" s="17">
        <v>1</v>
      </c>
      <c r="G15" s="17">
        <v>1</v>
      </c>
      <c r="H15" s="17">
        <v>1</v>
      </c>
      <c r="I15" s="17">
        <v>1</v>
      </c>
      <c r="J15" s="17">
        <v>1</v>
      </c>
      <c r="K15" s="17">
        <v>1</v>
      </c>
      <c r="L15" s="36"/>
      <c r="M15" s="36"/>
      <c r="N15" s="36"/>
      <c r="O15" s="36"/>
    </row>
    <row r="16" spans="1:19">
      <c r="A16" s="296" t="s">
        <v>30</v>
      </c>
      <c r="B16" s="17">
        <v>0</v>
      </c>
      <c r="C16" s="17">
        <v>0</v>
      </c>
      <c r="D16" s="17">
        <v>0</v>
      </c>
      <c r="E16" s="17">
        <v>0</v>
      </c>
      <c r="F16" s="17">
        <v>0</v>
      </c>
      <c r="G16" s="17">
        <v>0</v>
      </c>
      <c r="H16" s="17">
        <v>0</v>
      </c>
      <c r="I16" s="17">
        <v>0</v>
      </c>
      <c r="J16" s="17">
        <v>0</v>
      </c>
      <c r="K16" s="17">
        <v>0</v>
      </c>
      <c r="L16" s="36"/>
      <c r="M16" s="36"/>
      <c r="N16" s="36"/>
      <c r="O16" s="36"/>
    </row>
    <row r="17" spans="1:20">
      <c r="A17" s="296" t="s">
        <v>31</v>
      </c>
      <c r="B17" s="17">
        <v>0.81673246426190649</v>
      </c>
      <c r="C17" s="17">
        <v>0.79817708333333337</v>
      </c>
      <c r="D17" s="17">
        <v>0.20754716981132076</v>
      </c>
      <c r="E17" s="17">
        <v>0.66666666666666663</v>
      </c>
      <c r="F17" s="17">
        <v>0.75549675218468149</v>
      </c>
      <c r="G17" s="17">
        <v>0.63363203227339648</v>
      </c>
      <c r="H17" s="17">
        <v>0.80042777822576827</v>
      </c>
      <c r="I17" s="17">
        <v>0.78489605430632159</v>
      </c>
      <c r="J17" s="17">
        <v>0.68215107179154433</v>
      </c>
      <c r="K17" s="17">
        <v>0.35631433332750495</v>
      </c>
      <c r="L17" s="36"/>
      <c r="M17" s="36"/>
      <c r="N17" s="36"/>
      <c r="O17" s="36"/>
    </row>
    <row r="18" spans="1:20">
      <c r="A18" s="296" t="s">
        <v>33</v>
      </c>
      <c r="B18" s="17">
        <v>1.4058958595659581E-2</v>
      </c>
      <c r="C18" s="17">
        <v>6.4670138888888895E-2</v>
      </c>
      <c r="D18" s="17">
        <v>0</v>
      </c>
      <c r="E18" s="17">
        <v>0.16666666666666666</v>
      </c>
      <c r="F18" s="17">
        <v>2.8774709098556006E-2</v>
      </c>
      <c r="G18" s="17">
        <v>8.6924096464687448E-2</v>
      </c>
      <c r="H18" s="17">
        <v>1.3561091786131274E-2</v>
      </c>
      <c r="I18" s="17">
        <v>6.321595248196861E-2</v>
      </c>
      <c r="J18" s="17">
        <v>6.377258530028071E-2</v>
      </c>
      <c r="K18" s="17">
        <v>0</v>
      </c>
      <c r="L18" s="36"/>
      <c r="M18" s="36"/>
      <c r="N18" s="36"/>
      <c r="O18" s="36"/>
    </row>
    <row r="19" spans="1:20">
      <c r="A19" s="296" t="s">
        <v>32</v>
      </c>
      <c r="B19" s="17">
        <v>0.1692085771424339</v>
      </c>
      <c r="C19" s="17">
        <v>0.13715277777777779</v>
      </c>
      <c r="D19" s="17">
        <v>0.79245283018867929</v>
      </c>
      <c r="E19" s="17">
        <v>0.16666666666666666</v>
      </c>
      <c r="F19" s="17">
        <v>0.21572853871676245</v>
      </c>
      <c r="G19" s="17">
        <v>0.27944387126191605</v>
      </c>
      <c r="H19" s="17">
        <v>0.18601112998810049</v>
      </c>
      <c r="I19" s="17">
        <v>0.15188799321170979</v>
      </c>
      <c r="J19" s="17">
        <v>0.25407634290817499</v>
      </c>
      <c r="K19" s="17">
        <v>0.64368566667249505</v>
      </c>
      <c r="L19" s="36"/>
      <c r="M19" s="36"/>
      <c r="N19" s="36"/>
      <c r="O19" s="36"/>
    </row>
    <row r="20" spans="1:20">
      <c r="A20" s="296" t="s">
        <v>355</v>
      </c>
      <c r="B20" s="17">
        <v>1</v>
      </c>
      <c r="C20" s="17">
        <v>1</v>
      </c>
      <c r="D20" s="17">
        <v>1</v>
      </c>
      <c r="E20" s="17">
        <v>1</v>
      </c>
      <c r="F20" s="17">
        <v>1</v>
      </c>
      <c r="G20" s="17">
        <v>1</v>
      </c>
      <c r="H20" s="17">
        <v>1</v>
      </c>
      <c r="I20" s="17">
        <v>1</v>
      </c>
      <c r="J20" s="17">
        <v>1</v>
      </c>
      <c r="K20" s="17">
        <v>1</v>
      </c>
      <c r="L20" s="36"/>
      <c r="M20" s="36"/>
      <c r="N20" s="36"/>
      <c r="O20" s="36"/>
    </row>
    <row r="21" spans="1:20">
      <c r="B21" s="45"/>
      <c r="C21" s="45"/>
      <c r="D21" s="45"/>
      <c r="E21" s="45"/>
      <c r="F21" s="45"/>
      <c r="G21" s="45"/>
      <c r="H21" s="36"/>
      <c r="I21" s="36"/>
      <c r="J21" s="36"/>
      <c r="K21" s="36"/>
    </row>
    <row r="22" spans="1:20">
      <c r="B22" s="45"/>
      <c r="C22" s="45"/>
      <c r="D22" s="45"/>
      <c r="E22" s="45"/>
      <c r="F22" s="45"/>
      <c r="G22" s="45"/>
      <c r="H22" s="382"/>
      <c r="I22" s="36"/>
      <c r="J22" s="36"/>
      <c r="K22" s="36"/>
    </row>
    <row r="23" spans="1:20">
      <c r="B23" s="45"/>
      <c r="C23" s="45"/>
      <c r="D23" s="45"/>
      <c r="E23" s="382" t="s">
        <v>17131</v>
      </c>
      <c r="F23" s="382" t="s">
        <v>27</v>
      </c>
      <c r="G23" s="382" t="s">
        <v>17133</v>
      </c>
      <c r="H23" s="382" t="s">
        <v>17132</v>
      </c>
      <c r="I23" s="382" t="s">
        <v>17131</v>
      </c>
      <c r="J23" s="382" t="s">
        <v>27</v>
      </c>
      <c r="K23" s="382" t="s">
        <v>17133</v>
      </c>
      <c r="L23" s="382" t="s">
        <v>17132</v>
      </c>
    </row>
    <row r="24" spans="1:20">
      <c r="A24" s="4" t="s">
        <v>238</v>
      </c>
      <c r="G24" s="3"/>
      <c r="K24" s="3"/>
      <c r="P24" s="3" t="s">
        <v>239</v>
      </c>
      <c r="Q24" s="3" t="s">
        <v>109</v>
      </c>
      <c r="R24" s="11" t="s">
        <v>222</v>
      </c>
      <c r="S24" s="11" t="s">
        <v>254</v>
      </c>
      <c r="T24" s="130" t="s">
        <v>74</v>
      </c>
    </row>
    <row r="25" spans="1:20">
      <c r="A25" s="6"/>
      <c r="B25" s="6"/>
      <c r="C25" s="7"/>
      <c r="D25" s="6"/>
      <c r="E25" s="244">
        <v>2</v>
      </c>
      <c r="F25" s="244">
        <v>2</v>
      </c>
      <c r="G25" s="244">
        <v>2</v>
      </c>
      <c r="H25" s="244">
        <v>2</v>
      </c>
      <c r="I25" s="244">
        <v>3</v>
      </c>
      <c r="J25" s="244">
        <v>3</v>
      </c>
      <c r="K25" s="244">
        <v>3</v>
      </c>
      <c r="L25" s="244">
        <v>3</v>
      </c>
      <c r="P25" t="str">
        <f t="shared" ref="P25:P88" si="0">Q25&amp;"_"&amp;S25</f>
        <v>Mckinley_Tribal_Artificial Lift Engines</v>
      </c>
      <c r="Q25" t="str">
        <f>IF(R25&lt;&gt;"",RIGHT(R25,LEN(R25)-7),Q24)</f>
        <v>Mckinley_Tribal</v>
      </c>
      <c r="R25" s="12" t="s">
        <v>51</v>
      </c>
      <c r="S25" s="12" t="s">
        <v>314</v>
      </c>
      <c r="T25" s="131">
        <v>0</v>
      </c>
    </row>
    <row r="26" spans="1:20">
      <c r="A26" s="128" t="s">
        <v>139</v>
      </c>
      <c r="B26" s="128" t="s">
        <v>253</v>
      </c>
      <c r="C26" s="128" t="s">
        <v>254</v>
      </c>
      <c r="D26" s="128" t="s">
        <v>240</v>
      </c>
      <c r="E26" s="3" t="s">
        <v>34</v>
      </c>
      <c r="F26" s="3" t="s">
        <v>35</v>
      </c>
      <c r="G26" s="3" t="s">
        <v>37</v>
      </c>
      <c r="H26" s="3" t="s">
        <v>36</v>
      </c>
      <c r="I26" s="3" t="s">
        <v>30</v>
      </c>
      <c r="J26" s="3" t="s">
        <v>31</v>
      </c>
      <c r="K26" s="3" t="s">
        <v>33</v>
      </c>
      <c r="L26" s="3" t="s">
        <v>32</v>
      </c>
      <c r="M26" s="128" t="s">
        <v>241</v>
      </c>
      <c r="P26" t="str">
        <f t="shared" si="0"/>
        <v>Mckinley_Tribal_Blowdowns CBM</v>
      </c>
      <c r="Q26" t="str">
        <f t="shared" ref="Q26:Q88" si="1">IF(R26&lt;&gt;"",RIGHT(R26,LEN(R26)-7),Q25)</f>
        <v>Mckinley_Tribal</v>
      </c>
      <c r="R26" s="132"/>
      <c r="S26" s="133" t="s">
        <v>300</v>
      </c>
      <c r="T26" s="134">
        <v>0</v>
      </c>
    </row>
    <row r="27" spans="1:20">
      <c r="A27" s="306" t="s">
        <v>352</v>
      </c>
      <c r="B27" s="165" t="str">
        <f>VLOOKUP(C27,SCC_xref!$B$6:$E$38,4,FALSE)</f>
        <v>2310021100</v>
      </c>
      <c r="C27" s="136" t="s">
        <v>115</v>
      </c>
      <c r="D27" s="135" t="s">
        <v>242</v>
      </c>
      <c r="E27" s="137">
        <f t="shared" ref="E27:L27" si="2">HLOOKUP($D27,$B$5:$K$8,E$25,FALSE)*INDEX($B$11:$K$20,MATCH(E$26,$A$11:$A$20,0),MATCH($D27,$B$10:$K$10,0))</f>
        <v>7.2736652050554565E-3</v>
      </c>
      <c r="F27" s="137">
        <f t="shared" si="2"/>
        <v>0.35161207118906374</v>
      </c>
      <c r="G27" s="137">
        <f t="shared" si="2"/>
        <v>9.0791849368068098E-3</v>
      </c>
      <c r="H27" s="137">
        <f t="shared" si="2"/>
        <v>0.64823316997678615</v>
      </c>
      <c r="I27" s="137">
        <f t="shared" si="2"/>
        <v>0</v>
      </c>
      <c r="J27" s="137">
        <f t="shared" si="2"/>
        <v>0.77373483897950646</v>
      </c>
      <c r="K27" s="137">
        <f t="shared" si="2"/>
        <v>6.2317022166457549E-2</v>
      </c>
      <c r="L27" s="137">
        <f t="shared" si="2"/>
        <v>0.14972814721873692</v>
      </c>
      <c r="M27" s="37" t="s">
        <v>325</v>
      </c>
      <c r="P27" t="str">
        <f t="shared" si="0"/>
        <v>Mckinley_Tribal_Blowdowns CONV</v>
      </c>
      <c r="Q27" t="str">
        <f t="shared" si="1"/>
        <v>Mckinley_Tribal</v>
      </c>
      <c r="R27" s="132"/>
      <c r="S27" s="133" t="s">
        <v>299</v>
      </c>
      <c r="T27" s="134">
        <v>0</v>
      </c>
    </row>
    <row r="28" spans="1:20">
      <c r="A28" s="306" t="s">
        <v>352</v>
      </c>
      <c r="B28" s="165" t="str">
        <f>VLOOKUP(C28,SCC_xref!$B$6:$E$38,4,FALSE)</f>
        <v>2310000220</v>
      </c>
      <c r="C28" s="136" t="s">
        <v>116</v>
      </c>
      <c r="D28" s="135" t="s">
        <v>247</v>
      </c>
      <c r="E28" s="137">
        <f t="shared" ref="E28:L59" si="3">HLOOKUP($D28,$B$5:$K$8,E$25,FALSE)*INDEX($B$11:$K$20,MATCH(E$26,$A$11:$A$20,0),MATCH($D28,$B$10:$K$10,0))</f>
        <v>0</v>
      </c>
      <c r="F28" s="137">
        <f t="shared" si="3"/>
        <v>0.17304189435336978</v>
      </c>
      <c r="G28" s="137">
        <f t="shared" si="3"/>
        <v>1.4571948998178508E-2</v>
      </c>
      <c r="H28" s="137">
        <f t="shared" si="3"/>
        <v>0.14389799635701275</v>
      </c>
      <c r="I28" s="137">
        <f t="shared" si="3"/>
        <v>0</v>
      </c>
      <c r="J28" s="137">
        <f t="shared" si="3"/>
        <v>0.44444444444444442</v>
      </c>
      <c r="K28" s="137">
        <f t="shared" si="3"/>
        <v>0.1111111111111111</v>
      </c>
      <c r="L28" s="137">
        <f t="shared" si="3"/>
        <v>0.1111111111111111</v>
      </c>
      <c r="M28" s="37" t="s">
        <v>368</v>
      </c>
      <c r="P28" t="str">
        <f t="shared" si="0"/>
        <v>Mckinley_Tribal_CBM Pump Engines</v>
      </c>
      <c r="Q28" t="str">
        <f t="shared" si="1"/>
        <v>Mckinley_Tribal</v>
      </c>
      <c r="R28" s="132"/>
      <c r="S28" s="133" t="s">
        <v>321</v>
      </c>
      <c r="T28" s="134">
        <v>0</v>
      </c>
    </row>
    <row r="29" spans="1:20">
      <c r="A29" s="306" t="s">
        <v>352</v>
      </c>
      <c r="B29" s="165" t="str">
        <f>VLOOKUP(C29,SCC_xref!$B$6:$E$38,4,FALSE)</f>
        <v>2310000230</v>
      </c>
      <c r="C29" s="136" t="s">
        <v>310</v>
      </c>
      <c r="D29" s="21" t="s">
        <v>242</v>
      </c>
      <c r="E29" s="137">
        <f t="shared" si="3"/>
        <v>7.2736652050554565E-3</v>
      </c>
      <c r="F29" s="137">
        <f t="shared" si="3"/>
        <v>0.35161207118906374</v>
      </c>
      <c r="G29" s="137">
        <f t="shared" si="3"/>
        <v>9.0791849368068098E-3</v>
      </c>
      <c r="H29" s="137">
        <f t="shared" si="3"/>
        <v>0.64823316997678615</v>
      </c>
      <c r="I29" s="137">
        <f t="shared" si="3"/>
        <v>0</v>
      </c>
      <c r="J29" s="137">
        <f t="shared" si="3"/>
        <v>0.77373483897950646</v>
      </c>
      <c r="K29" s="137">
        <f t="shared" si="3"/>
        <v>6.2317022166457549E-2</v>
      </c>
      <c r="L29" s="137">
        <f t="shared" si="3"/>
        <v>0.14972814721873692</v>
      </c>
      <c r="M29" s="37" t="s">
        <v>368</v>
      </c>
      <c r="P29" t="str">
        <f t="shared" si="0"/>
        <v>Mckinley_Tribal_Compressor Engines</v>
      </c>
      <c r="Q29" t="str">
        <f t="shared" si="1"/>
        <v>Mckinley_Tribal</v>
      </c>
      <c r="R29" s="132"/>
      <c r="S29" s="133" t="s">
        <v>208</v>
      </c>
      <c r="T29" s="134">
        <v>1.0903051133834039</v>
      </c>
    </row>
    <row r="30" spans="1:20">
      <c r="A30" s="306" t="s">
        <v>352</v>
      </c>
      <c r="B30" s="165" t="str">
        <f>VLOOKUP(C30,SCC_xref!$B$6:$E$38,4,FALSE)</f>
        <v>2310021300CONV</v>
      </c>
      <c r="C30" s="136" t="s">
        <v>307</v>
      </c>
      <c r="D30" s="296" t="s">
        <v>350</v>
      </c>
      <c r="E30" s="137">
        <f t="shared" si="3"/>
        <v>9.0212304144339679E-3</v>
      </c>
      <c r="F30" s="137">
        <f t="shared" si="3"/>
        <v>0.38743810621990099</v>
      </c>
      <c r="G30" s="137">
        <f t="shared" si="3"/>
        <v>9.9030048158448084E-3</v>
      </c>
      <c r="H30" s="137">
        <f t="shared" si="3"/>
        <v>0.59445160415112253</v>
      </c>
      <c r="I30" s="137">
        <f t="shared" si="3"/>
        <v>0</v>
      </c>
      <c r="J30" s="137">
        <f t="shared" si="3"/>
        <v>0.78321976149914818</v>
      </c>
      <c r="K30" s="137">
        <f t="shared" si="3"/>
        <v>6.3458262350936975E-2</v>
      </c>
      <c r="L30" s="137">
        <f t="shared" si="3"/>
        <v>0.1345826235093697</v>
      </c>
      <c r="P30" t="str">
        <f t="shared" si="0"/>
        <v>Mckinley_Tribal_Compressor Shutdown CBM</v>
      </c>
      <c r="Q30" t="str">
        <f t="shared" si="1"/>
        <v>Mckinley_Tribal</v>
      </c>
      <c r="R30" s="132"/>
      <c r="S30" s="133" t="s">
        <v>318</v>
      </c>
      <c r="T30" s="134">
        <v>0</v>
      </c>
    </row>
    <row r="31" spans="1:20">
      <c r="A31" s="306" t="s">
        <v>352</v>
      </c>
      <c r="B31" s="165" t="str">
        <f>VLOOKUP(C31,SCC_xref!$B$6:$E$38,4,FALSE)</f>
        <v>2310023300CBM</v>
      </c>
      <c r="C31" s="136" t="s">
        <v>308</v>
      </c>
      <c r="D31" s="296" t="s">
        <v>297</v>
      </c>
      <c r="E31" s="137">
        <f t="shared" si="3"/>
        <v>1.7233950883239985E-3</v>
      </c>
      <c r="F31" s="137">
        <f t="shared" si="3"/>
        <v>0.23782852218871178</v>
      </c>
      <c r="G31" s="137">
        <f t="shared" si="3"/>
        <v>6.4627315812149939E-3</v>
      </c>
      <c r="H31" s="137">
        <f t="shared" si="3"/>
        <v>0.81904351572598022</v>
      </c>
      <c r="I31" s="137">
        <f t="shared" si="3"/>
        <v>0</v>
      </c>
      <c r="J31" s="137">
        <f t="shared" si="3"/>
        <v>0.2558139534883721</v>
      </c>
      <c r="K31" s="137">
        <f t="shared" si="3"/>
        <v>0</v>
      </c>
      <c r="L31" s="137">
        <f t="shared" si="3"/>
        <v>0.9767441860465117</v>
      </c>
      <c r="P31" t="str">
        <f t="shared" si="0"/>
        <v>Mckinley_Tribal_Compressor Shutdown CONV</v>
      </c>
      <c r="Q31" t="str">
        <f t="shared" si="1"/>
        <v>Mckinley_Tribal</v>
      </c>
      <c r="R31" s="132"/>
      <c r="S31" s="133" t="s">
        <v>317</v>
      </c>
      <c r="T31" s="134">
        <v>0</v>
      </c>
    </row>
    <row r="32" spans="1:20">
      <c r="A32" s="306" t="s">
        <v>352</v>
      </c>
      <c r="B32" s="165" t="str">
        <f>VLOOKUP(C32,SCC_xref!$B$6:$E$38,4,FALSE)</f>
        <v>2310021509CONV</v>
      </c>
      <c r="C32" s="136" t="s">
        <v>305</v>
      </c>
      <c r="D32" s="296" t="s">
        <v>350</v>
      </c>
      <c r="E32" s="137">
        <f t="shared" si="3"/>
        <v>9.0212304144339679E-3</v>
      </c>
      <c r="F32" s="137">
        <f t="shared" si="3"/>
        <v>0.38743810621990099</v>
      </c>
      <c r="G32" s="137">
        <f t="shared" si="3"/>
        <v>9.9030048158448084E-3</v>
      </c>
      <c r="H32" s="137">
        <f t="shared" si="3"/>
        <v>0.59445160415112253</v>
      </c>
      <c r="I32" s="137">
        <f t="shared" si="3"/>
        <v>0</v>
      </c>
      <c r="J32" s="137">
        <f t="shared" si="3"/>
        <v>0.78321976149914818</v>
      </c>
      <c r="K32" s="137">
        <f t="shared" si="3"/>
        <v>6.3458262350936975E-2</v>
      </c>
      <c r="L32" s="137">
        <f t="shared" si="3"/>
        <v>0.1345826235093697</v>
      </c>
      <c r="P32" t="str">
        <f t="shared" si="0"/>
        <v>Mckinley_Tribal_Compressor Startup CBM</v>
      </c>
      <c r="Q32" t="str">
        <f t="shared" si="1"/>
        <v>Mckinley_Tribal</v>
      </c>
      <c r="R32" s="132"/>
      <c r="S32" s="133" t="s">
        <v>316</v>
      </c>
      <c r="T32" s="134">
        <v>0</v>
      </c>
    </row>
    <row r="33" spans="1:20">
      <c r="A33" s="306" t="s">
        <v>352</v>
      </c>
      <c r="B33" s="165" t="str">
        <f>VLOOKUP(C33,SCC_xref!$B$6:$E$38,4,FALSE)</f>
        <v>2310023509CBM</v>
      </c>
      <c r="C33" s="136" t="s">
        <v>306</v>
      </c>
      <c r="D33" s="296" t="s">
        <v>297</v>
      </c>
      <c r="E33" s="137">
        <f t="shared" si="3"/>
        <v>1.7233950883239985E-3</v>
      </c>
      <c r="F33" s="137">
        <f t="shared" si="3"/>
        <v>0.23782852218871178</v>
      </c>
      <c r="G33" s="137">
        <f t="shared" si="3"/>
        <v>6.4627315812149939E-3</v>
      </c>
      <c r="H33" s="137">
        <f t="shared" si="3"/>
        <v>0.81904351572598022</v>
      </c>
      <c r="I33" s="137">
        <f t="shared" si="3"/>
        <v>0</v>
      </c>
      <c r="J33" s="137">
        <f t="shared" si="3"/>
        <v>0.2558139534883721</v>
      </c>
      <c r="K33" s="137">
        <f t="shared" si="3"/>
        <v>0</v>
      </c>
      <c r="L33" s="137">
        <f t="shared" si="3"/>
        <v>0.9767441860465117</v>
      </c>
      <c r="P33" t="str">
        <f t="shared" si="0"/>
        <v>Mckinley_Tribal_Compressor Startup CONV</v>
      </c>
      <c r="Q33" t="str">
        <f t="shared" si="1"/>
        <v>Mckinley_Tribal</v>
      </c>
      <c r="R33" s="132"/>
      <c r="S33" s="133" t="s">
        <v>315</v>
      </c>
      <c r="T33" s="134">
        <v>0</v>
      </c>
    </row>
    <row r="34" spans="1:20">
      <c r="A34" s="306" t="s">
        <v>352</v>
      </c>
      <c r="B34" s="165" t="str">
        <f>VLOOKUP(C34,SCC_xref!$B$6:$E$38,4,FALSE)</f>
        <v>2310020800</v>
      </c>
      <c r="C34" s="136" t="s">
        <v>250</v>
      </c>
      <c r="D34" s="138" t="s">
        <v>233</v>
      </c>
      <c r="E34" s="137">
        <f t="shared" si="3"/>
        <v>2.0927288137366717E-5</v>
      </c>
      <c r="F34" s="137">
        <f t="shared" si="3"/>
        <v>0.40161558664420466</v>
      </c>
      <c r="G34" s="137">
        <f t="shared" si="3"/>
        <v>5.6203720174254545E-3</v>
      </c>
      <c r="H34" s="137">
        <f t="shared" si="3"/>
        <v>0.49332733417740054</v>
      </c>
      <c r="I34" s="137">
        <f t="shared" si="3"/>
        <v>0</v>
      </c>
      <c r="J34" s="137">
        <f t="shared" si="3"/>
        <v>0.81297772302122084</v>
      </c>
      <c r="K34" s="137">
        <f t="shared" si="3"/>
        <v>3.096399477019008E-2</v>
      </c>
      <c r="L34" s="137">
        <f t="shared" si="3"/>
        <v>0.23214195916725333</v>
      </c>
      <c r="P34" t="str">
        <f t="shared" si="0"/>
        <v>Mckinley_Tribal_Condensate Tank Flaring</v>
      </c>
      <c r="Q34" t="str">
        <f t="shared" si="1"/>
        <v>Mckinley_Tribal</v>
      </c>
      <c r="R34" s="132"/>
      <c r="S34" s="133" t="s">
        <v>17153</v>
      </c>
      <c r="T34" s="134">
        <v>0</v>
      </c>
    </row>
    <row r="35" spans="1:20">
      <c r="A35" s="306" t="s">
        <v>352</v>
      </c>
      <c r="B35" s="165" t="str">
        <f>VLOOKUP(C35,SCC_xref!$B$6:$E$38,4,FALSE)</f>
        <v>2310010800</v>
      </c>
      <c r="C35" s="136" t="s">
        <v>251</v>
      </c>
      <c r="D35" s="139" t="s">
        <v>234</v>
      </c>
      <c r="E35" s="137">
        <f t="shared" si="3"/>
        <v>4.7799532851393746E-2</v>
      </c>
      <c r="F35" s="137">
        <f t="shared" si="3"/>
        <v>0.46954751912042947</v>
      </c>
      <c r="G35" s="137">
        <f t="shared" si="3"/>
        <v>5.287160808820357E-2</v>
      </c>
      <c r="H35" s="137">
        <f t="shared" si="3"/>
        <v>0.42728073905621194</v>
      </c>
      <c r="I35" s="137">
        <f t="shared" si="3"/>
        <v>0</v>
      </c>
      <c r="J35" s="137">
        <f t="shared" si="3"/>
        <v>0.53237211537212836</v>
      </c>
      <c r="K35" s="137">
        <f t="shared" si="3"/>
        <v>7.3032868849265603E-2</v>
      </c>
      <c r="L35" s="137">
        <f t="shared" si="3"/>
        <v>0.2347863070269989</v>
      </c>
      <c r="P35" t="str">
        <f t="shared" si="0"/>
        <v>Mckinley_Tribal_Condensate Tanks</v>
      </c>
      <c r="Q35" t="str">
        <f t="shared" si="1"/>
        <v>Mckinley_Tribal</v>
      </c>
      <c r="R35" s="132"/>
      <c r="S35" s="133" t="s">
        <v>311</v>
      </c>
      <c r="T35" s="134">
        <v>0</v>
      </c>
    </row>
    <row r="36" spans="1:20">
      <c r="A36" s="306" t="s">
        <v>352</v>
      </c>
      <c r="B36" s="165" t="str">
        <f>VLOOKUP(C36,SCC_xref!$B$6:$E$38,4,FALSE)</f>
        <v>2310030401</v>
      </c>
      <c r="C36" s="136" t="s">
        <v>228</v>
      </c>
      <c r="D36" s="136" t="s">
        <v>233</v>
      </c>
      <c r="E36" s="137">
        <f t="shared" si="3"/>
        <v>2.0927288137366717E-5</v>
      </c>
      <c r="F36" s="137">
        <f t="shared" si="3"/>
        <v>0.40161558664420466</v>
      </c>
      <c r="G36" s="137">
        <f t="shared" si="3"/>
        <v>5.6203720174254545E-3</v>
      </c>
      <c r="H36" s="137">
        <f t="shared" si="3"/>
        <v>0.49332733417740054</v>
      </c>
      <c r="I36" s="137">
        <f t="shared" si="3"/>
        <v>0</v>
      </c>
      <c r="J36" s="137">
        <f t="shared" si="3"/>
        <v>0.81297772302122084</v>
      </c>
      <c r="K36" s="137">
        <f t="shared" si="3"/>
        <v>3.096399477019008E-2</v>
      </c>
      <c r="L36" s="137">
        <f t="shared" si="3"/>
        <v>0.23214195916725333</v>
      </c>
      <c r="P36" t="str">
        <f t="shared" si="0"/>
        <v>Mckinley_Tribal_Dehydrator Flaring</v>
      </c>
      <c r="Q36" t="str">
        <f t="shared" si="1"/>
        <v>Mckinley_Tribal</v>
      </c>
      <c r="R36" s="132"/>
      <c r="S36" s="133" t="s">
        <v>66</v>
      </c>
      <c r="T36" s="134">
        <v>0</v>
      </c>
    </row>
    <row r="37" spans="1:20">
      <c r="A37" s="306" t="s">
        <v>352</v>
      </c>
      <c r="B37" s="165" t="str">
        <f>VLOOKUP(C37,SCC_xref!$B$6:$E$38,4,FALSE)</f>
        <v>2310021601CONV</v>
      </c>
      <c r="C37" s="136" t="s">
        <v>301</v>
      </c>
      <c r="D37" s="136" t="s">
        <v>247</v>
      </c>
      <c r="E37" s="137">
        <f t="shared" si="3"/>
        <v>0</v>
      </c>
      <c r="F37" s="137">
        <f t="shared" si="3"/>
        <v>0.17304189435336978</v>
      </c>
      <c r="G37" s="137">
        <f t="shared" si="3"/>
        <v>1.4571948998178508E-2</v>
      </c>
      <c r="H37" s="137">
        <f t="shared" si="3"/>
        <v>0.14389799635701275</v>
      </c>
      <c r="I37" s="137">
        <f t="shared" si="3"/>
        <v>0</v>
      </c>
      <c r="J37" s="137">
        <f t="shared" si="3"/>
        <v>0.44444444444444442</v>
      </c>
      <c r="K37" s="137">
        <f t="shared" si="3"/>
        <v>0.1111111111111111</v>
      </c>
      <c r="L37" s="137">
        <f t="shared" si="3"/>
        <v>0.1111111111111111</v>
      </c>
      <c r="P37" t="str">
        <f t="shared" si="0"/>
        <v>Mckinley_Tribal_Dehydrators CBM</v>
      </c>
      <c r="Q37" t="str">
        <f t="shared" si="1"/>
        <v>Mckinley_Tribal</v>
      </c>
      <c r="R37" s="132"/>
      <c r="S37" s="133" t="s">
        <v>320</v>
      </c>
      <c r="T37" s="134">
        <v>0</v>
      </c>
    </row>
    <row r="38" spans="1:20" ht="13.5" customHeight="1">
      <c r="A38" s="306" t="s">
        <v>352</v>
      </c>
      <c r="B38" s="165" t="str">
        <f>VLOOKUP(C38,SCC_xref!$B$6:$E$38,4,FALSE)</f>
        <v>2310023601CBM</v>
      </c>
      <c r="C38" s="136" t="s">
        <v>302</v>
      </c>
      <c r="D38" s="136" t="s">
        <v>247</v>
      </c>
      <c r="E38" s="137">
        <f t="shared" si="3"/>
        <v>0</v>
      </c>
      <c r="F38" s="137">
        <f t="shared" si="3"/>
        <v>0.17304189435336978</v>
      </c>
      <c r="G38" s="137">
        <f t="shared" si="3"/>
        <v>1.4571948998178508E-2</v>
      </c>
      <c r="H38" s="137">
        <f t="shared" si="3"/>
        <v>0.14389799635701275</v>
      </c>
      <c r="I38" s="137">
        <f t="shared" si="3"/>
        <v>0</v>
      </c>
      <c r="J38" s="137">
        <f t="shared" si="3"/>
        <v>0.44444444444444442</v>
      </c>
      <c r="K38" s="137">
        <f t="shared" si="3"/>
        <v>0.1111111111111111</v>
      </c>
      <c r="L38" s="137">
        <f t="shared" si="3"/>
        <v>0.1111111111111111</v>
      </c>
      <c r="P38" t="str">
        <f t="shared" si="0"/>
        <v>Mckinley_Tribal_Dehydrators CONV</v>
      </c>
      <c r="Q38" t="str">
        <f t="shared" si="1"/>
        <v>Mckinley_Tribal</v>
      </c>
      <c r="R38" s="132"/>
      <c r="S38" s="133" t="s">
        <v>319</v>
      </c>
      <c r="T38" s="134">
        <v>0</v>
      </c>
    </row>
    <row r="39" spans="1:20">
      <c r="A39" s="306" t="s">
        <v>352</v>
      </c>
      <c r="B39" s="165" t="str">
        <f>VLOOKUP(C39,SCC_xref!$B$6:$E$38,4,FALSE)</f>
        <v>2310121701</v>
      </c>
      <c r="C39" s="136" t="s">
        <v>68</v>
      </c>
      <c r="D39" s="136" t="s">
        <v>247</v>
      </c>
      <c r="E39" s="137">
        <f t="shared" si="3"/>
        <v>0</v>
      </c>
      <c r="F39" s="137">
        <f t="shared" si="3"/>
        <v>0.17304189435336978</v>
      </c>
      <c r="G39" s="137">
        <f t="shared" si="3"/>
        <v>1.4571948998178508E-2</v>
      </c>
      <c r="H39" s="137">
        <f t="shared" si="3"/>
        <v>0.14389799635701275</v>
      </c>
      <c r="I39" s="137">
        <f t="shared" si="3"/>
        <v>0</v>
      </c>
      <c r="J39" s="137">
        <f t="shared" si="3"/>
        <v>0.44444444444444442</v>
      </c>
      <c r="K39" s="137">
        <f t="shared" si="3"/>
        <v>0.1111111111111111</v>
      </c>
      <c r="L39" s="137">
        <f t="shared" si="3"/>
        <v>0.1111111111111111</v>
      </c>
      <c r="P39" t="str">
        <f t="shared" si="0"/>
        <v>Mckinley_Tribal_Drill Rigs</v>
      </c>
      <c r="Q39" t="str">
        <f t="shared" si="1"/>
        <v>Mckinley_Tribal</v>
      </c>
      <c r="R39" s="132"/>
      <c r="S39" s="133" t="s">
        <v>116</v>
      </c>
      <c r="T39" s="134">
        <v>0</v>
      </c>
    </row>
    <row r="40" spans="1:20">
      <c r="A40" s="306" t="s">
        <v>352</v>
      </c>
      <c r="B40" s="165" t="str">
        <f>VLOOKUP(C40,SCC_xref!$B$6:$E$38,4,FALSE)</f>
        <v>2310021602CONV</v>
      </c>
      <c r="C40" s="136" t="s">
        <v>303</v>
      </c>
      <c r="D40" s="300" t="s">
        <v>350</v>
      </c>
      <c r="E40" s="137">
        <f t="shared" si="3"/>
        <v>9.0212304144339679E-3</v>
      </c>
      <c r="F40" s="137">
        <f t="shared" si="3"/>
        <v>0.38743810621990099</v>
      </c>
      <c r="G40" s="137">
        <f t="shared" si="3"/>
        <v>9.9030048158448084E-3</v>
      </c>
      <c r="H40" s="137">
        <f t="shared" si="3"/>
        <v>0.59445160415112253</v>
      </c>
      <c r="I40" s="137">
        <f t="shared" si="3"/>
        <v>0</v>
      </c>
      <c r="J40" s="137">
        <f t="shared" si="3"/>
        <v>0.78321976149914818</v>
      </c>
      <c r="K40" s="137">
        <f t="shared" si="3"/>
        <v>6.3458262350936975E-2</v>
      </c>
      <c r="L40" s="137">
        <f t="shared" si="3"/>
        <v>0.1345826235093697</v>
      </c>
      <c r="P40" t="str">
        <f t="shared" si="0"/>
        <v>Mckinley_Tribal_Fugitives CBM</v>
      </c>
      <c r="Q40" t="str">
        <f t="shared" si="1"/>
        <v>Mckinley_Tribal</v>
      </c>
      <c r="R40" s="132"/>
      <c r="S40" s="133" t="s">
        <v>306</v>
      </c>
      <c r="T40" s="134">
        <v>0</v>
      </c>
    </row>
    <row r="41" spans="1:20">
      <c r="A41" s="306" t="s">
        <v>352</v>
      </c>
      <c r="B41" s="165" t="str">
        <f>VLOOKUP(C41,SCC_xref!$B$6:$E$38,4,FALSE)</f>
        <v>2310023602CBM</v>
      </c>
      <c r="C41" s="136" t="s">
        <v>304</v>
      </c>
      <c r="D41" s="300" t="s">
        <v>297</v>
      </c>
      <c r="E41" s="137">
        <f t="shared" si="3"/>
        <v>1.7233950883239985E-3</v>
      </c>
      <c r="F41" s="137">
        <f t="shared" si="3"/>
        <v>0.23782852218871178</v>
      </c>
      <c r="G41" s="137">
        <f t="shared" si="3"/>
        <v>6.4627315812149939E-3</v>
      </c>
      <c r="H41" s="137">
        <f t="shared" si="3"/>
        <v>0.81904351572598022</v>
      </c>
      <c r="I41" s="137">
        <f t="shared" si="3"/>
        <v>0</v>
      </c>
      <c r="J41" s="137">
        <f t="shared" si="3"/>
        <v>0.2558139534883721</v>
      </c>
      <c r="K41" s="137">
        <f t="shared" si="3"/>
        <v>0</v>
      </c>
      <c r="L41" s="137">
        <f t="shared" si="3"/>
        <v>0.9767441860465117</v>
      </c>
      <c r="P41" t="str">
        <f t="shared" si="0"/>
        <v>Mckinley_Tribal_Fugitives CONV</v>
      </c>
      <c r="Q41" t="str">
        <f t="shared" si="1"/>
        <v>Mckinley_Tribal</v>
      </c>
      <c r="R41" s="132"/>
      <c r="S41" s="133" t="s">
        <v>305</v>
      </c>
      <c r="T41" s="134">
        <v>0</v>
      </c>
    </row>
    <row r="42" spans="1:20">
      <c r="A42" s="306" t="s">
        <v>352</v>
      </c>
      <c r="B42" s="165" t="str">
        <f>VLOOKUP(C42,SCC_xref!$B$6:$E$38,4,FALSE)</f>
        <v>2310021603CONV</v>
      </c>
      <c r="C42" s="136" t="s">
        <v>299</v>
      </c>
      <c r="D42" s="296" t="s">
        <v>298</v>
      </c>
      <c r="E42" s="137">
        <f t="shared" si="3"/>
        <v>2.4120070450148254E-5</v>
      </c>
      <c r="F42" s="137">
        <f t="shared" si="3"/>
        <v>0.44281725935232957</v>
      </c>
      <c r="G42" s="137">
        <f t="shared" si="3"/>
        <v>8.4975492357870384E-4</v>
      </c>
      <c r="H42" s="137">
        <f t="shared" si="3"/>
        <v>0.50739538965892383</v>
      </c>
      <c r="I42" s="137">
        <f t="shared" si="3"/>
        <v>0</v>
      </c>
      <c r="J42" s="137">
        <f t="shared" si="3"/>
        <v>0.740181939131211</v>
      </c>
      <c r="K42" s="137">
        <f t="shared" si="3"/>
        <v>1.2741243541610587E-2</v>
      </c>
      <c r="L42" s="137">
        <f t="shared" si="3"/>
        <v>0.15334903193802363</v>
      </c>
      <c r="P42" t="str">
        <f t="shared" si="0"/>
        <v>Mckinley_Tribal_Gas Plant Truck Loading</v>
      </c>
      <c r="Q42" t="str">
        <f t="shared" si="1"/>
        <v>Mckinley_Tribal</v>
      </c>
      <c r="R42" s="132"/>
      <c r="S42" s="133" t="s">
        <v>228</v>
      </c>
      <c r="T42" s="134">
        <v>0</v>
      </c>
    </row>
    <row r="43" spans="1:20">
      <c r="A43" s="306" t="s">
        <v>352</v>
      </c>
      <c r="B43" s="165" t="str">
        <f>VLOOKUP(C43,SCC_xref!$B$6:$E$38,4,FALSE)</f>
        <v>2310023603CBM</v>
      </c>
      <c r="C43" s="136" t="s">
        <v>300</v>
      </c>
      <c r="D43" s="299" t="s">
        <v>349</v>
      </c>
      <c r="E43" s="137">
        <f>HLOOKUP($D43,$B$5:$K$8,E$25,FALSE)*INDEX($B$11:$K$20,MATCH(E$26,$A$11:$A$20,0),MATCH($D43,$B$10:$K$10,0))</f>
        <v>4.7908164684345458E-4</v>
      </c>
      <c r="F43" s="137">
        <f t="shared" si="3"/>
        <v>0.23895249599905455</v>
      </c>
      <c r="G43" s="137">
        <f t="shared" si="3"/>
        <v>2.3306998599213883E-3</v>
      </c>
      <c r="H43" s="137">
        <f t="shared" si="3"/>
        <v>0.53602564532072106</v>
      </c>
      <c r="I43" s="137">
        <f t="shared" si="3"/>
        <v>0</v>
      </c>
      <c r="J43" s="137">
        <f t="shared" si="3"/>
        <v>0.40560912219189826</v>
      </c>
      <c r="K43" s="137">
        <f t="shared" si="3"/>
        <v>0</v>
      </c>
      <c r="L43" s="137">
        <f t="shared" si="3"/>
        <v>0.73273723172556871</v>
      </c>
      <c r="P43" t="str">
        <f t="shared" si="0"/>
        <v>Mckinley_Tribal_Gas Well Truck Loading</v>
      </c>
      <c r="Q43" t="str">
        <f t="shared" si="1"/>
        <v>Mckinley_Tribal</v>
      </c>
      <c r="R43" s="132"/>
      <c r="S43" s="133" t="s">
        <v>250</v>
      </c>
      <c r="T43" s="134">
        <v>0</v>
      </c>
    </row>
    <row r="44" spans="1:20">
      <c r="A44" s="306" t="s">
        <v>352</v>
      </c>
      <c r="B44" s="165" t="str">
        <f>VLOOKUP(C44,SCC_xref!$B$6:$E$38,4,FALSE)</f>
        <v>2310021604CONV</v>
      </c>
      <c r="C44" s="136" t="s">
        <v>315</v>
      </c>
      <c r="D44" s="296" t="s">
        <v>298</v>
      </c>
      <c r="E44" s="137">
        <f t="shared" si="3"/>
        <v>2.4120070450148254E-5</v>
      </c>
      <c r="F44" s="137">
        <f t="shared" si="3"/>
        <v>0.44281725935232957</v>
      </c>
      <c r="G44" s="137">
        <f t="shared" si="3"/>
        <v>8.4975492357870384E-4</v>
      </c>
      <c r="H44" s="137">
        <f t="shared" si="3"/>
        <v>0.50739538965892383</v>
      </c>
      <c r="I44" s="137">
        <f t="shared" si="3"/>
        <v>0</v>
      </c>
      <c r="J44" s="137">
        <f t="shared" si="3"/>
        <v>0.740181939131211</v>
      </c>
      <c r="K44" s="137">
        <f t="shared" si="3"/>
        <v>1.2741243541610587E-2</v>
      </c>
      <c r="L44" s="137">
        <f t="shared" si="3"/>
        <v>0.15334903193802363</v>
      </c>
      <c r="P44" t="str">
        <f t="shared" si="0"/>
        <v>Mckinley_Tribal_Heaters</v>
      </c>
      <c r="Q44" t="str">
        <f t="shared" si="1"/>
        <v>Mckinley_Tribal</v>
      </c>
      <c r="R44" s="132"/>
      <c r="S44" s="133" t="s">
        <v>115</v>
      </c>
      <c r="T44" s="134">
        <v>0</v>
      </c>
    </row>
    <row r="45" spans="1:20">
      <c r="A45" s="306" t="s">
        <v>352</v>
      </c>
      <c r="B45" s="165" t="str">
        <f>VLOOKUP(C45,SCC_xref!$B$6:$E$38,4,FALSE)</f>
        <v>2310021604CBM</v>
      </c>
      <c r="C45" s="136" t="s">
        <v>316</v>
      </c>
      <c r="D45" s="296" t="s">
        <v>349</v>
      </c>
      <c r="E45" s="137">
        <f t="shared" si="3"/>
        <v>4.7908164684345458E-4</v>
      </c>
      <c r="F45" s="137">
        <f t="shared" si="3"/>
        <v>0.23895249599905455</v>
      </c>
      <c r="G45" s="137">
        <f t="shared" si="3"/>
        <v>2.3306998599213883E-3</v>
      </c>
      <c r="H45" s="137">
        <f t="shared" si="3"/>
        <v>0.53602564532072106</v>
      </c>
      <c r="I45" s="137">
        <f t="shared" si="3"/>
        <v>0</v>
      </c>
      <c r="J45" s="137">
        <f t="shared" si="3"/>
        <v>0.40560912219189826</v>
      </c>
      <c r="K45" s="137">
        <f t="shared" si="3"/>
        <v>0</v>
      </c>
      <c r="L45" s="137">
        <f t="shared" si="3"/>
        <v>0.73273723172556871</v>
      </c>
      <c r="P45" t="str">
        <f t="shared" si="0"/>
        <v>Mckinley_Tribal_Initial completion Flaring</v>
      </c>
      <c r="Q45" t="str">
        <f t="shared" si="1"/>
        <v>Mckinley_Tribal</v>
      </c>
      <c r="R45" s="132"/>
      <c r="S45" s="133" t="s">
        <v>68</v>
      </c>
      <c r="T45" s="134">
        <v>0</v>
      </c>
    </row>
    <row r="46" spans="1:20">
      <c r="A46" s="306" t="s">
        <v>352</v>
      </c>
      <c r="B46" s="165" t="str">
        <f>VLOOKUP(C46,SCC_xref!$B$6:$E$38,4,FALSE)</f>
        <v>2310021605CONV</v>
      </c>
      <c r="C46" s="136" t="s">
        <v>317</v>
      </c>
      <c r="D46" s="296" t="s">
        <v>298</v>
      </c>
      <c r="E46" s="137">
        <f t="shared" si="3"/>
        <v>2.4120070450148254E-5</v>
      </c>
      <c r="F46" s="137">
        <f t="shared" si="3"/>
        <v>0.44281725935232957</v>
      </c>
      <c r="G46" s="137">
        <f t="shared" si="3"/>
        <v>8.4975492357870384E-4</v>
      </c>
      <c r="H46" s="137">
        <f t="shared" si="3"/>
        <v>0.50739538965892383</v>
      </c>
      <c r="I46" s="137">
        <f t="shared" si="3"/>
        <v>0</v>
      </c>
      <c r="J46" s="137">
        <f t="shared" si="3"/>
        <v>0.740181939131211</v>
      </c>
      <c r="K46" s="137">
        <f t="shared" si="3"/>
        <v>1.2741243541610587E-2</v>
      </c>
      <c r="L46" s="137">
        <f t="shared" si="3"/>
        <v>0.15334903193802363</v>
      </c>
      <c r="P46" t="str">
        <f t="shared" si="0"/>
        <v>Mckinley_Tribal_Initial Completions CBM</v>
      </c>
      <c r="Q46" t="str">
        <f t="shared" si="1"/>
        <v>Mckinley_Tribal</v>
      </c>
      <c r="R46" s="132"/>
      <c r="S46" s="133" t="s">
        <v>302</v>
      </c>
      <c r="T46" s="134">
        <v>0</v>
      </c>
    </row>
    <row r="47" spans="1:20">
      <c r="A47" s="306" t="s">
        <v>352</v>
      </c>
      <c r="B47" s="165" t="str">
        <f>VLOOKUP(C47,SCC_xref!$B$6:$E$38,4,FALSE)</f>
        <v>2310021605CBM</v>
      </c>
      <c r="C47" s="136" t="s">
        <v>318</v>
      </c>
      <c r="D47" s="296" t="s">
        <v>349</v>
      </c>
      <c r="E47" s="137">
        <f t="shared" si="3"/>
        <v>4.7908164684345458E-4</v>
      </c>
      <c r="F47" s="137">
        <f t="shared" si="3"/>
        <v>0.23895249599905455</v>
      </c>
      <c r="G47" s="137">
        <f t="shared" si="3"/>
        <v>2.3306998599213883E-3</v>
      </c>
      <c r="H47" s="137">
        <f t="shared" si="3"/>
        <v>0.53602564532072106</v>
      </c>
      <c r="I47" s="137">
        <f t="shared" si="3"/>
        <v>0</v>
      </c>
      <c r="J47" s="137">
        <f t="shared" si="3"/>
        <v>0.40560912219189826</v>
      </c>
      <c r="K47" s="137">
        <f t="shared" si="3"/>
        <v>0</v>
      </c>
      <c r="L47" s="137">
        <f t="shared" si="3"/>
        <v>0.73273723172556871</v>
      </c>
      <c r="P47" t="str">
        <f t="shared" si="0"/>
        <v>Mckinley_Tribal_Initial Completions CONV</v>
      </c>
      <c r="Q47" t="str">
        <f t="shared" si="1"/>
        <v>Mckinley_Tribal</v>
      </c>
      <c r="R47" s="132"/>
      <c r="S47" s="133" t="s">
        <v>301</v>
      </c>
      <c r="T47" s="134">
        <v>0</v>
      </c>
    </row>
    <row r="48" spans="1:20">
      <c r="A48" s="306" t="s">
        <v>352</v>
      </c>
      <c r="B48" s="165" t="str">
        <f>VLOOKUP(C48,SCC_xref!$B$6:$E$38,4,FALSE)</f>
        <v>2310021010</v>
      </c>
      <c r="C48" s="136" t="s">
        <v>311</v>
      </c>
      <c r="D48" s="138" t="s">
        <v>233</v>
      </c>
      <c r="E48" s="137">
        <f t="shared" si="3"/>
        <v>2.0927288137366717E-5</v>
      </c>
      <c r="F48" s="137">
        <f t="shared" si="3"/>
        <v>0.40161558664420466</v>
      </c>
      <c r="G48" s="137">
        <f t="shared" si="3"/>
        <v>5.6203720174254545E-3</v>
      </c>
      <c r="H48" s="137">
        <f t="shared" si="3"/>
        <v>0.49332733417740054</v>
      </c>
      <c r="I48" s="137">
        <f t="shared" si="3"/>
        <v>0</v>
      </c>
      <c r="J48" s="137">
        <f t="shared" si="3"/>
        <v>0.81297772302122084</v>
      </c>
      <c r="K48" s="137">
        <f t="shared" si="3"/>
        <v>3.096399477019008E-2</v>
      </c>
      <c r="L48" s="137">
        <f t="shared" si="3"/>
        <v>0.23214195916725333</v>
      </c>
      <c r="P48" t="str">
        <f t="shared" si="0"/>
        <v>Mckinley_Tribal_Miscellaneous Engines</v>
      </c>
      <c r="Q48" t="str">
        <f t="shared" si="1"/>
        <v>Mckinley_Tribal</v>
      </c>
      <c r="R48" s="132"/>
      <c r="S48" s="133" t="s">
        <v>313</v>
      </c>
      <c r="T48" s="134">
        <v>0</v>
      </c>
    </row>
    <row r="49" spans="1:24">
      <c r="A49" s="306" t="s">
        <v>352</v>
      </c>
      <c r="B49" s="165" t="str">
        <f>VLOOKUP(C49,SCC_xref!$B$6:$E$38,4,FALSE)</f>
        <v>2310010200</v>
      </c>
      <c r="C49" s="136" t="s">
        <v>312</v>
      </c>
      <c r="D49" s="139" t="s">
        <v>234</v>
      </c>
      <c r="E49" s="137">
        <f t="shared" si="3"/>
        <v>4.7799532851393746E-2</v>
      </c>
      <c r="F49" s="137">
        <f t="shared" si="3"/>
        <v>0.46954751912042947</v>
      </c>
      <c r="G49" s="137">
        <f t="shared" si="3"/>
        <v>5.287160808820357E-2</v>
      </c>
      <c r="H49" s="137">
        <f t="shared" si="3"/>
        <v>0.42728073905621194</v>
      </c>
      <c r="I49" s="137">
        <f t="shared" si="3"/>
        <v>0</v>
      </c>
      <c r="J49" s="137">
        <f t="shared" si="3"/>
        <v>0.53237211537212836</v>
      </c>
      <c r="K49" s="137">
        <f t="shared" si="3"/>
        <v>7.3032868849265603E-2</v>
      </c>
      <c r="L49" s="137">
        <f t="shared" si="3"/>
        <v>0.2347863070269989</v>
      </c>
      <c r="P49" t="str">
        <f t="shared" si="0"/>
        <v>Mckinley_Tribal_Oil Tanks</v>
      </c>
      <c r="Q49" t="str">
        <f t="shared" si="1"/>
        <v>Mckinley_Tribal</v>
      </c>
      <c r="R49" s="132"/>
      <c r="S49" s="133" t="s">
        <v>312</v>
      </c>
      <c r="T49" s="134">
        <v>0</v>
      </c>
    </row>
    <row r="50" spans="1:24">
      <c r="A50" s="306" t="s">
        <v>352</v>
      </c>
      <c r="B50" s="165" t="str">
        <f>VLOOKUP(C50,SCC_xref!$B$6:$E$38,4,FALSE)</f>
        <v>2310021011</v>
      </c>
      <c r="C50" s="300" t="s">
        <v>17153</v>
      </c>
      <c r="D50" s="138" t="s">
        <v>233</v>
      </c>
      <c r="E50" s="137">
        <f t="shared" si="3"/>
        <v>2.0927288137366717E-5</v>
      </c>
      <c r="F50" s="137">
        <f t="shared" si="3"/>
        <v>0.40161558664420466</v>
      </c>
      <c r="G50" s="137">
        <f t="shared" si="3"/>
        <v>5.6203720174254545E-3</v>
      </c>
      <c r="H50" s="137">
        <f t="shared" si="3"/>
        <v>0.49332733417740054</v>
      </c>
      <c r="I50" s="137">
        <f t="shared" si="3"/>
        <v>0</v>
      </c>
      <c r="J50" s="137">
        <f t="shared" si="3"/>
        <v>0.81297772302122084</v>
      </c>
      <c r="K50" s="137">
        <f t="shared" si="3"/>
        <v>3.096399477019008E-2</v>
      </c>
      <c r="L50" s="137">
        <f t="shared" si="3"/>
        <v>0.23214195916725333</v>
      </c>
      <c r="N50" s="6"/>
      <c r="P50" t="str">
        <f t="shared" si="0"/>
        <v>Mckinley_Tribal_Oil Well Truck Loading</v>
      </c>
      <c r="Q50" t="str">
        <f t="shared" si="1"/>
        <v>Mckinley_Tribal</v>
      </c>
      <c r="R50" s="132"/>
      <c r="S50" s="133" t="s">
        <v>251</v>
      </c>
      <c r="T50" s="134">
        <v>0</v>
      </c>
    </row>
    <row r="51" spans="1:24" s="6" customFormat="1">
      <c r="A51" s="306" t="s">
        <v>352</v>
      </c>
      <c r="B51" s="165" t="str">
        <f>VLOOKUP(C51,SCC_xref!$B$6:$E$38,4,FALSE)</f>
        <v>2310021700</v>
      </c>
      <c r="C51" s="136" t="s">
        <v>313</v>
      </c>
      <c r="D51" s="21" t="s">
        <v>242</v>
      </c>
      <c r="E51" s="137">
        <f t="shared" si="3"/>
        <v>7.2736652050554565E-3</v>
      </c>
      <c r="F51" s="137">
        <f t="shared" si="3"/>
        <v>0.35161207118906374</v>
      </c>
      <c r="G51" s="137">
        <f t="shared" si="3"/>
        <v>9.0791849368068098E-3</v>
      </c>
      <c r="H51" s="137">
        <f t="shared" si="3"/>
        <v>0.64823316997678615</v>
      </c>
      <c r="I51" s="137">
        <f t="shared" si="3"/>
        <v>0</v>
      </c>
      <c r="J51" s="137">
        <f t="shared" si="3"/>
        <v>0.77373483897950646</v>
      </c>
      <c r="K51" s="137">
        <f t="shared" si="3"/>
        <v>6.2317022166457549E-2</v>
      </c>
      <c r="L51" s="137">
        <f t="shared" si="3"/>
        <v>0.14972814721873692</v>
      </c>
      <c r="M51"/>
      <c r="O51"/>
      <c r="P51" s="6" t="str">
        <f t="shared" si="0"/>
        <v>Mckinley_Tribal_Pneumatic Devices CBM</v>
      </c>
      <c r="Q51" s="6" t="str">
        <f t="shared" si="1"/>
        <v>Mckinley_Tribal</v>
      </c>
      <c r="R51" s="132"/>
      <c r="S51" s="133" t="s">
        <v>308</v>
      </c>
      <c r="T51" s="134">
        <v>0</v>
      </c>
      <c r="U51"/>
      <c r="V51"/>
      <c r="W51"/>
      <c r="X51"/>
    </row>
    <row r="52" spans="1:24">
      <c r="A52" s="306" t="s">
        <v>352</v>
      </c>
      <c r="B52" s="165" t="str">
        <f>VLOOKUP(C52,SCC_xref!$B$6:$E$38,4,FALSE)</f>
        <v>2310021310CONV</v>
      </c>
      <c r="C52" s="136" t="s">
        <v>309</v>
      </c>
      <c r="D52" s="296" t="s">
        <v>350</v>
      </c>
      <c r="E52" s="137">
        <f t="shared" si="3"/>
        <v>9.0212304144339679E-3</v>
      </c>
      <c r="F52" s="137">
        <f t="shared" si="3"/>
        <v>0.38743810621990099</v>
      </c>
      <c r="G52" s="137">
        <f t="shared" si="3"/>
        <v>9.9030048158448084E-3</v>
      </c>
      <c r="H52" s="137">
        <f t="shared" si="3"/>
        <v>0.59445160415112253</v>
      </c>
      <c r="I52" s="137">
        <f t="shared" si="3"/>
        <v>0</v>
      </c>
      <c r="J52" s="137">
        <f t="shared" si="3"/>
        <v>0.78321976149914818</v>
      </c>
      <c r="K52" s="137">
        <f t="shared" si="3"/>
        <v>6.3458262350936975E-2</v>
      </c>
      <c r="L52" s="137">
        <f t="shared" si="3"/>
        <v>0.1345826235093697</v>
      </c>
      <c r="M52" s="137"/>
      <c r="N52" s="6"/>
      <c r="O52" s="6"/>
      <c r="P52" t="str">
        <f t="shared" si="0"/>
        <v>Mckinley_Tribal_Pneumatic Devices CONV</v>
      </c>
      <c r="Q52" t="str">
        <f t="shared" si="1"/>
        <v>Mckinley_Tribal</v>
      </c>
      <c r="R52" s="132"/>
      <c r="S52" s="133" t="s">
        <v>307</v>
      </c>
      <c r="T52" s="134">
        <v>0</v>
      </c>
    </row>
    <row r="53" spans="1:24" ht="39.6">
      <c r="A53" s="306" t="s">
        <v>352</v>
      </c>
      <c r="B53" s="165" t="str">
        <f>VLOOKUP(C53,SCC_xref!$B$6:$E$38,4,FALSE)</f>
        <v>2310020600</v>
      </c>
      <c r="C53" s="136" t="s">
        <v>208</v>
      </c>
      <c r="D53" s="386" t="s">
        <v>17130</v>
      </c>
      <c r="E53" s="421">
        <v>1.0903051133834039</v>
      </c>
      <c r="F53" s="421">
        <v>1.0903051133834039</v>
      </c>
      <c r="G53" s="421">
        <v>1.0903051133834036</v>
      </c>
      <c r="H53" s="421">
        <v>1.0903051133834039</v>
      </c>
      <c r="I53" s="421">
        <v>1.0903051133834039</v>
      </c>
      <c r="J53" s="421">
        <v>1.0903051133834039</v>
      </c>
      <c r="K53" s="421">
        <v>1.0903051133834036</v>
      </c>
      <c r="L53" s="421">
        <v>1.0903051133834039</v>
      </c>
      <c r="M53" s="384" t="s">
        <v>368</v>
      </c>
      <c r="P53" t="str">
        <f t="shared" si="0"/>
        <v>Mckinley_Tribal_Pneumatic Pumps CONV</v>
      </c>
      <c r="Q53" t="str">
        <f t="shared" si="1"/>
        <v>Mckinley_Tribal</v>
      </c>
      <c r="R53" s="132"/>
      <c r="S53" s="133" t="s">
        <v>309</v>
      </c>
      <c r="T53" s="134">
        <v>0</v>
      </c>
    </row>
    <row r="54" spans="1:24">
      <c r="A54" s="306" t="s">
        <v>352</v>
      </c>
      <c r="B54" s="165" t="str">
        <f>VLOOKUP(C54,SCC_xref!$B$6:$E$38,4,FALSE)</f>
        <v>2310021400CONV</v>
      </c>
      <c r="C54" s="136" t="s">
        <v>319</v>
      </c>
      <c r="D54" s="300" t="s">
        <v>298</v>
      </c>
      <c r="E54" s="137">
        <f t="shared" si="3"/>
        <v>2.4120070450148254E-5</v>
      </c>
      <c r="F54" s="137">
        <f t="shared" si="3"/>
        <v>0.44281725935232957</v>
      </c>
      <c r="G54" s="137">
        <f t="shared" si="3"/>
        <v>8.4975492357870384E-4</v>
      </c>
      <c r="H54" s="137">
        <f t="shared" si="3"/>
        <v>0.50739538965892383</v>
      </c>
      <c r="I54" s="137">
        <f t="shared" si="3"/>
        <v>0</v>
      </c>
      <c r="J54" s="137">
        <f t="shared" si="3"/>
        <v>0.740181939131211</v>
      </c>
      <c r="K54" s="137">
        <f t="shared" si="3"/>
        <v>1.2741243541610587E-2</v>
      </c>
      <c r="L54" s="137">
        <f t="shared" si="3"/>
        <v>0.15334903193802363</v>
      </c>
      <c r="P54" t="str">
        <f t="shared" si="0"/>
        <v>Mckinley_Tribal_Recompletions CBM</v>
      </c>
      <c r="Q54" t="str">
        <f t="shared" si="1"/>
        <v>Mckinley_Tribal</v>
      </c>
      <c r="R54" s="132"/>
      <c r="S54" s="133" t="s">
        <v>304</v>
      </c>
      <c r="T54" s="134">
        <v>0</v>
      </c>
    </row>
    <row r="55" spans="1:24">
      <c r="A55" s="306" t="s">
        <v>352</v>
      </c>
      <c r="B55" s="165" t="str">
        <f>VLOOKUP(C55,SCC_xref!$B$6:$E$38,4,FALSE)</f>
        <v>2310023400CBM</v>
      </c>
      <c r="C55" s="136" t="s">
        <v>320</v>
      </c>
      <c r="D55" s="300" t="s">
        <v>349</v>
      </c>
      <c r="E55" s="137">
        <f t="shared" si="3"/>
        <v>4.7908164684345458E-4</v>
      </c>
      <c r="F55" s="137">
        <f t="shared" si="3"/>
        <v>0.23895249599905455</v>
      </c>
      <c r="G55" s="137">
        <f t="shared" si="3"/>
        <v>2.3306998599213883E-3</v>
      </c>
      <c r="H55" s="137">
        <f t="shared" si="3"/>
        <v>0.53602564532072106</v>
      </c>
      <c r="I55" s="137">
        <f t="shared" si="3"/>
        <v>0</v>
      </c>
      <c r="J55" s="137">
        <f t="shared" si="3"/>
        <v>0.40560912219189826</v>
      </c>
      <c r="K55" s="137">
        <f t="shared" si="3"/>
        <v>0</v>
      </c>
      <c r="L55" s="137">
        <f t="shared" si="3"/>
        <v>0.73273723172556871</v>
      </c>
      <c r="P55" t="str">
        <f t="shared" si="0"/>
        <v>Mckinley_Tribal_Recompletions CONV</v>
      </c>
      <c r="Q55" t="str">
        <f t="shared" si="1"/>
        <v>Mckinley_Tribal</v>
      </c>
      <c r="R55" s="132"/>
      <c r="S55" s="133" t="s">
        <v>303</v>
      </c>
      <c r="T55" s="134">
        <v>0</v>
      </c>
    </row>
    <row r="56" spans="1:24">
      <c r="A56" s="306" t="s">
        <v>352</v>
      </c>
      <c r="B56" s="165" t="str">
        <f>VLOOKUP(C56,SCC_xref!$B$6:$E$38,4,FALSE)</f>
        <v>2310021411</v>
      </c>
      <c r="C56" s="136" t="s">
        <v>66</v>
      </c>
      <c r="D56" s="136" t="s">
        <v>243</v>
      </c>
      <c r="E56" s="137">
        <f t="shared" si="3"/>
        <v>2.508593841264291E-4</v>
      </c>
      <c r="F56" s="137">
        <f t="shared" si="3"/>
        <v>0.3412171266731272</v>
      </c>
      <c r="G56" s="137">
        <f t="shared" si="3"/>
        <v>1.58781381883895E-3</v>
      </c>
      <c r="H56" s="137">
        <f t="shared" si="3"/>
        <v>0.52166385727457254</v>
      </c>
      <c r="I56" s="137">
        <f t="shared" si="3"/>
        <v>0</v>
      </c>
      <c r="J56" s="137">
        <f t="shared" si="3"/>
        <v>0.73068066781403207</v>
      </c>
      <c r="K56" s="137">
        <f t="shared" si="3"/>
        <v>1.2379414948019089E-2</v>
      </c>
      <c r="L56" s="137">
        <f t="shared" si="3"/>
        <v>0.16980262351941006</v>
      </c>
      <c r="P56" t="str">
        <f t="shared" si="0"/>
        <v>Mckinley_Tribal_Saltwater Disposal Engines</v>
      </c>
      <c r="Q56" t="str">
        <f t="shared" si="1"/>
        <v>Mckinley_Tribal</v>
      </c>
      <c r="R56" s="132"/>
      <c r="S56" s="133" t="s">
        <v>103</v>
      </c>
      <c r="T56" s="134">
        <v>0</v>
      </c>
    </row>
    <row r="57" spans="1:24">
      <c r="A57" s="306" t="s">
        <v>352</v>
      </c>
      <c r="B57" s="165" t="str">
        <f>VLOOKUP(C57,SCC_xref!$B$6:$E$38,4,FALSE)</f>
        <v>2310011600</v>
      </c>
      <c r="C57" s="136" t="s">
        <v>314</v>
      </c>
      <c r="D57" s="139" t="s">
        <v>234</v>
      </c>
      <c r="E57" s="137">
        <f t="shared" si="3"/>
        <v>4.7799532851393746E-2</v>
      </c>
      <c r="F57" s="137">
        <f t="shared" si="3"/>
        <v>0.46954751912042947</v>
      </c>
      <c r="G57" s="137">
        <f t="shared" si="3"/>
        <v>5.287160808820357E-2</v>
      </c>
      <c r="H57" s="137">
        <f t="shared" si="3"/>
        <v>0.42728073905621194</v>
      </c>
      <c r="I57" s="137">
        <f t="shared" si="3"/>
        <v>0</v>
      </c>
      <c r="J57" s="137">
        <f t="shared" si="3"/>
        <v>0.53237211537212836</v>
      </c>
      <c r="K57" s="137">
        <f t="shared" si="3"/>
        <v>7.3032868849265603E-2</v>
      </c>
      <c r="L57" s="137">
        <f t="shared" si="3"/>
        <v>0.2347863070269989</v>
      </c>
      <c r="M57" s="6"/>
      <c r="P57" t="str">
        <f t="shared" si="0"/>
        <v>Mckinley_Tribal_Workover Rigs</v>
      </c>
      <c r="Q57" t="str">
        <f t="shared" si="1"/>
        <v>Mckinley_Tribal</v>
      </c>
      <c r="R57" s="132"/>
      <c r="S57" s="133" t="s">
        <v>310</v>
      </c>
      <c r="T57" s="134">
        <v>0</v>
      </c>
    </row>
    <row r="58" spans="1:24">
      <c r="A58" s="306" t="s">
        <v>352</v>
      </c>
      <c r="B58" s="165" t="str">
        <f>VLOOKUP(C58,SCC_xref!$B$6:$E$38,4,FALSE)</f>
        <v>2310021700</v>
      </c>
      <c r="C58" s="136" t="s">
        <v>321</v>
      </c>
      <c r="D58" s="139" t="s">
        <v>297</v>
      </c>
      <c r="E58" s="137">
        <f t="shared" si="3"/>
        <v>1.7233950883239985E-3</v>
      </c>
      <c r="F58" s="137">
        <f t="shared" si="3"/>
        <v>0.23782852218871178</v>
      </c>
      <c r="G58" s="137">
        <f t="shared" si="3"/>
        <v>6.4627315812149939E-3</v>
      </c>
      <c r="H58" s="137">
        <f t="shared" si="3"/>
        <v>0.81904351572598022</v>
      </c>
      <c r="I58" s="137">
        <f t="shared" si="3"/>
        <v>0</v>
      </c>
      <c r="J58" s="137">
        <f t="shared" si="3"/>
        <v>0.2558139534883721</v>
      </c>
      <c r="K58" s="137">
        <f t="shared" si="3"/>
        <v>0</v>
      </c>
      <c r="L58" s="137">
        <f t="shared" si="3"/>
        <v>0.9767441860465117</v>
      </c>
      <c r="M58" s="6"/>
      <c r="P58" t="str">
        <f t="shared" si="0"/>
        <v>Rio Arriba_Tribal_Artificial Lift Engines</v>
      </c>
      <c r="Q58" t="str">
        <f t="shared" si="1"/>
        <v>Rio Arriba_Tribal</v>
      </c>
      <c r="R58" s="12" t="s">
        <v>52</v>
      </c>
      <c r="S58" s="12" t="s">
        <v>314</v>
      </c>
      <c r="T58" s="131">
        <v>0.53237211537212836</v>
      </c>
    </row>
    <row r="59" spans="1:24">
      <c r="A59" s="306" t="s">
        <v>352</v>
      </c>
      <c r="B59" s="165" t="str">
        <f>VLOOKUP(C59,SCC_xref!$B$6:$E$38,4,FALSE)</f>
        <v>2310021700</v>
      </c>
      <c r="C59" s="136" t="s">
        <v>103</v>
      </c>
      <c r="D59" s="139" t="s">
        <v>297</v>
      </c>
      <c r="E59" s="137">
        <f t="shared" si="3"/>
        <v>1.7233950883239985E-3</v>
      </c>
      <c r="F59" s="137">
        <f t="shared" si="3"/>
        <v>0.23782852218871178</v>
      </c>
      <c r="G59" s="137">
        <f t="shared" si="3"/>
        <v>6.4627315812149939E-3</v>
      </c>
      <c r="H59" s="137">
        <f t="shared" si="3"/>
        <v>0.81904351572598022</v>
      </c>
      <c r="I59" s="137">
        <f t="shared" si="3"/>
        <v>0</v>
      </c>
      <c r="J59" s="137">
        <f t="shared" si="3"/>
        <v>0.2558139534883721</v>
      </c>
      <c r="K59" s="137">
        <f t="shared" si="3"/>
        <v>0</v>
      </c>
      <c r="L59" s="137">
        <f t="shared" ref="L59" si="4">HLOOKUP($D59,$B$5:$K$8,L$25,FALSE)*INDEX($B$11:$K$20,MATCH(L$26,$A$11:$A$20,0),MATCH($D59,$B$10:$K$10,0))</f>
        <v>0.9767441860465117</v>
      </c>
      <c r="P59" t="str">
        <f t="shared" si="0"/>
        <v>Rio Arriba_Tribal_Blowdowns CBM</v>
      </c>
      <c r="Q59" t="str">
        <f t="shared" si="1"/>
        <v>Rio Arriba_Tribal</v>
      </c>
      <c r="R59" s="132"/>
      <c r="S59" s="133" t="s">
        <v>300</v>
      </c>
      <c r="T59" s="134">
        <v>0.40560912219189826</v>
      </c>
    </row>
    <row r="60" spans="1:24">
      <c r="A60" s="7"/>
      <c r="B60" s="247"/>
      <c r="C60" s="7"/>
      <c r="D60" s="246"/>
      <c r="E60" s="137"/>
      <c r="F60" s="137"/>
      <c r="G60" s="137"/>
      <c r="H60" s="137"/>
      <c r="I60" s="137"/>
      <c r="J60" s="137"/>
      <c r="K60" s="137"/>
      <c r="L60" s="137"/>
      <c r="P60" t="str">
        <f t="shared" si="0"/>
        <v>Rio Arriba_Tribal_Blowdowns CONV</v>
      </c>
      <c r="Q60" t="str">
        <f t="shared" si="1"/>
        <v>Rio Arriba_Tribal</v>
      </c>
      <c r="R60" s="132"/>
      <c r="S60" s="133" t="s">
        <v>299</v>
      </c>
      <c r="T60" s="134">
        <v>0.740181939131211</v>
      </c>
    </row>
    <row r="61" spans="1:24">
      <c r="A61" s="7"/>
      <c r="B61" s="247"/>
      <c r="C61" s="7"/>
      <c r="D61" s="138"/>
      <c r="E61" s="137"/>
      <c r="F61" s="137"/>
      <c r="G61" s="137"/>
      <c r="H61" s="137"/>
      <c r="I61" s="137"/>
      <c r="J61" s="137"/>
      <c r="K61" s="137"/>
      <c r="L61" s="137"/>
      <c r="P61" t="str">
        <f t="shared" si="0"/>
        <v>Rio Arriba_Tribal_CBM Pump Engines</v>
      </c>
      <c r="Q61" t="str">
        <f t="shared" si="1"/>
        <v>Rio Arriba_Tribal</v>
      </c>
      <c r="R61" s="132"/>
      <c r="S61" s="133" t="s">
        <v>321</v>
      </c>
      <c r="T61" s="134">
        <v>0.2558139534883721</v>
      </c>
    </row>
    <row r="62" spans="1:24" ht="26.25" customHeight="1">
      <c r="A62" s="422"/>
      <c r="B62" s="507" t="s">
        <v>17208</v>
      </c>
      <c r="C62" s="507"/>
      <c r="D62" s="507"/>
      <c r="E62" s="507"/>
      <c r="F62" s="507"/>
      <c r="G62" s="507"/>
      <c r="H62" s="507"/>
      <c r="I62" s="507"/>
      <c r="J62" s="507"/>
      <c r="K62" s="507"/>
      <c r="L62" s="507"/>
      <c r="P62" t="str">
        <f t="shared" si="0"/>
        <v>Rio Arriba_Tribal_Compressor Engines</v>
      </c>
      <c r="Q62" t="str">
        <f t="shared" si="1"/>
        <v>Rio Arriba_Tribal</v>
      </c>
      <c r="R62" s="132"/>
      <c r="S62" s="133" t="s">
        <v>208</v>
      </c>
      <c r="T62" s="134">
        <v>1.0903051133834039</v>
      </c>
    </row>
    <row r="63" spans="1:24">
      <c r="A63" s="7"/>
      <c r="C63" s="7"/>
      <c r="D63" s="138"/>
      <c r="E63" s="137"/>
      <c r="F63" s="137"/>
      <c r="G63" s="137"/>
      <c r="H63" s="137"/>
      <c r="I63" s="137"/>
      <c r="J63" s="137"/>
      <c r="K63" s="137"/>
      <c r="L63" s="137"/>
      <c r="P63" t="str">
        <f t="shared" si="0"/>
        <v>Rio Arriba_Tribal_Compressor Shutdown CBM</v>
      </c>
      <c r="Q63" t="str">
        <f t="shared" si="1"/>
        <v>Rio Arriba_Tribal</v>
      </c>
      <c r="R63" s="132"/>
      <c r="S63" s="133" t="s">
        <v>318</v>
      </c>
      <c r="T63" s="134">
        <v>0.40560912219189826</v>
      </c>
    </row>
    <row r="64" spans="1:24">
      <c r="A64" s="7"/>
      <c r="B64" s="247"/>
      <c r="C64" s="7"/>
      <c r="D64" s="138"/>
      <c r="E64" s="137"/>
      <c r="F64" s="137"/>
      <c r="G64" s="137"/>
      <c r="H64" s="137"/>
      <c r="I64" s="137"/>
      <c r="J64" s="137"/>
      <c r="K64" s="137"/>
      <c r="L64" s="137"/>
      <c r="P64" t="str">
        <f t="shared" si="0"/>
        <v>Rio Arriba_Tribal_Compressor Shutdown CONV</v>
      </c>
      <c r="Q64" t="str">
        <f t="shared" si="1"/>
        <v>Rio Arriba_Tribal</v>
      </c>
      <c r="R64" s="132"/>
      <c r="S64" s="133" t="s">
        <v>317</v>
      </c>
      <c r="T64" s="134">
        <v>0.740181939131211</v>
      </c>
    </row>
    <row r="65" spans="1:20">
      <c r="A65" s="7"/>
      <c r="B65" s="247"/>
      <c r="C65" s="7"/>
      <c r="D65" s="138"/>
      <c r="E65" s="137"/>
      <c r="F65" s="137"/>
      <c r="G65" s="137"/>
      <c r="H65" s="137"/>
      <c r="I65" s="137"/>
      <c r="J65" s="137"/>
      <c r="K65" s="137"/>
      <c r="L65" s="137"/>
      <c r="P65" t="str">
        <f t="shared" si="0"/>
        <v>Rio Arriba_Tribal_Compressor Startup CBM</v>
      </c>
      <c r="Q65" t="str">
        <f t="shared" si="1"/>
        <v>Rio Arriba_Tribal</v>
      </c>
      <c r="R65" s="132"/>
      <c r="S65" s="133" t="s">
        <v>316</v>
      </c>
      <c r="T65" s="134">
        <v>0.40560912219189826</v>
      </c>
    </row>
    <row r="66" spans="1:20">
      <c r="A66" s="7"/>
      <c r="B66" s="247"/>
      <c r="C66" s="7"/>
      <c r="D66" s="138"/>
      <c r="E66" s="137"/>
      <c r="F66" s="137"/>
      <c r="G66" s="137"/>
      <c r="H66" s="137"/>
      <c r="I66" s="137"/>
      <c r="J66" s="137"/>
      <c r="K66" s="137"/>
      <c r="L66" s="137"/>
      <c r="P66" t="str">
        <f t="shared" si="0"/>
        <v>Rio Arriba_Tribal_Compressor Startup CONV</v>
      </c>
      <c r="Q66" t="str">
        <f t="shared" si="1"/>
        <v>Rio Arriba_Tribal</v>
      </c>
      <c r="R66" s="132"/>
      <c r="S66" s="133" t="s">
        <v>315</v>
      </c>
      <c r="T66" s="134">
        <v>0.740181939131211</v>
      </c>
    </row>
    <row r="67" spans="1:20">
      <c r="A67" s="7"/>
      <c r="B67" s="247"/>
      <c r="C67" s="7"/>
      <c r="D67" s="138"/>
      <c r="E67" s="137"/>
      <c r="F67" s="137"/>
      <c r="G67" s="137"/>
      <c r="H67" s="137"/>
      <c r="I67" s="137"/>
      <c r="J67" s="137"/>
      <c r="K67" s="137"/>
      <c r="L67" s="137"/>
      <c r="P67" t="str">
        <f t="shared" si="0"/>
        <v>Rio Arriba_Tribal_Condensate Tank Flaring</v>
      </c>
      <c r="Q67" t="str">
        <f t="shared" si="1"/>
        <v>Rio Arriba_Tribal</v>
      </c>
      <c r="R67" s="132"/>
      <c r="S67" s="133" t="s">
        <v>17153</v>
      </c>
      <c r="T67" s="134">
        <v>0.81297772302122084</v>
      </c>
    </row>
    <row r="68" spans="1:20">
      <c r="A68" s="7"/>
      <c r="B68" s="247"/>
      <c r="C68" s="7"/>
      <c r="D68" s="138"/>
      <c r="E68" s="137"/>
      <c r="F68" s="137"/>
      <c r="G68" s="137"/>
      <c r="H68" s="137"/>
      <c r="I68" s="137"/>
      <c r="J68" s="137"/>
      <c r="K68" s="137"/>
      <c r="L68" s="137"/>
      <c r="P68" t="str">
        <f t="shared" si="0"/>
        <v>Rio Arriba_Tribal_Condensate Tanks</v>
      </c>
      <c r="Q68" t="str">
        <f t="shared" si="1"/>
        <v>Rio Arriba_Tribal</v>
      </c>
      <c r="R68" s="132"/>
      <c r="S68" s="133" t="s">
        <v>311</v>
      </c>
      <c r="T68" s="134">
        <v>0.81297772302122084</v>
      </c>
    </row>
    <row r="69" spans="1:20">
      <c r="A69" s="7"/>
      <c r="B69" s="247"/>
      <c r="C69" s="7"/>
      <c r="D69" s="138"/>
      <c r="E69" s="137"/>
      <c r="F69" s="137"/>
      <c r="G69" s="137"/>
      <c r="H69" s="137"/>
      <c r="I69" s="137"/>
      <c r="J69" s="137"/>
      <c r="K69" s="137"/>
      <c r="L69" s="137"/>
      <c r="P69" t="str">
        <f t="shared" si="0"/>
        <v>Rio Arriba_Tribal_Dehydrator Flaring</v>
      </c>
      <c r="Q69" t="str">
        <f t="shared" si="1"/>
        <v>Rio Arriba_Tribal</v>
      </c>
      <c r="R69" s="132"/>
      <c r="S69" s="133" t="s">
        <v>66</v>
      </c>
      <c r="T69" s="134">
        <v>0.73068066781403207</v>
      </c>
    </row>
    <row r="70" spans="1:20">
      <c r="A70" s="7"/>
      <c r="B70" s="247"/>
      <c r="C70" s="7"/>
      <c r="D70" s="138"/>
      <c r="E70" s="137"/>
      <c r="F70" s="137"/>
      <c r="G70" s="137"/>
      <c r="H70" s="137"/>
      <c r="I70" s="137"/>
      <c r="J70" s="137"/>
      <c r="K70" s="137"/>
      <c r="L70" s="137"/>
      <c r="P70" t="str">
        <f t="shared" si="0"/>
        <v>Rio Arriba_Tribal_Dehydrators CBM</v>
      </c>
      <c r="Q70" t="str">
        <f t="shared" si="1"/>
        <v>Rio Arriba_Tribal</v>
      </c>
      <c r="R70" s="132"/>
      <c r="S70" s="133" t="s">
        <v>320</v>
      </c>
      <c r="T70" s="134">
        <v>0.40560912219189826</v>
      </c>
    </row>
    <row r="71" spans="1:20">
      <c r="A71" s="7"/>
      <c r="B71" s="247"/>
      <c r="C71" s="7"/>
      <c r="D71" s="138"/>
      <c r="E71" s="137"/>
      <c r="F71" s="137"/>
      <c r="G71" s="137"/>
      <c r="H71" s="137"/>
      <c r="I71" s="137"/>
      <c r="J71" s="137"/>
      <c r="K71" s="137"/>
      <c r="L71" s="137"/>
      <c r="P71" t="str">
        <f t="shared" si="0"/>
        <v>Rio Arriba_Tribal_Dehydrators CONV</v>
      </c>
      <c r="Q71" t="str">
        <f t="shared" si="1"/>
        <v>Rio Arriba_Tribal</v>
      </c>
      <c r="R71" s="132"/>
      <c r="S71" s="133" t="s">
        <v>319</v>
      </c>
      <c r="T71" s="134">
        <v>0.740181939131211</v>
      </c>
    </row>
    <row r="72" spans="1:20">
      <c r="A72" s="7"/>
      <c r="B72" s="247"/>
      <c r="C72" s="7"/>
      <c r="D72" s="138"/>
      <c r="E72" s="137"/>
      <c r="F72" s="137"/>
      <c r="G72" s="137"/>
      <c r="H72" s="137"/>
      <c r="I72" s="137"/>
      <c r="J72" s="137"/>
      <c r="K72" s="137"/>
      <c r="L72" s="137"/>
      <c r="P72" t="str">
        <f t="shared" si="0"/>
        <v>Rio Arriba_Tribal_Drill Rigs</v>
      </c>
      <c r="Q72" t="str">
        <f t="shared" si="1"/>
        <v>Rio Arriba_Tribal</v>
      </c>
      <c r="R72" s="132"/>
      <c r="S72" s="133" t="s">
        <v>116</v>
      </c>
      <c r="T72" s="134">
        <v>0.44444444444444442</v>
      </c>
    </row>
    <row r="73" spans="1:20">
      <c r="A73" s="7"/>
      <c r="B73" s="247"/>
      <c r="C73" s="7"/>
      <c r="D73" s="138"/>
      <c r="E73" s="137"/>
      <c r="F73" s="137"/>
      <c r="G73" s="137"/>
      <c r="H73" s="137"/>
      <c r="I73" s="137"/>
      <c r="J73" s="137"/>
      <c r="K73" s="137"/>
      <c r="L73" s="137"/>
      <c r="P73" t="str">
        <f t="shared" si="0"/>
        <v>Rio Arriba_Tribal_Fugitives CBM</v>
      </c>
      <c r="Q73" t="str">
        <f t="shared" si="1"/>
        <v>Rio Arriba_Tribal</v>
      </c>
      <c r="R73" s="132"/>
      <c r="S73" s="133" t="s">
        <v>306</v>
      </c>
      <c r="T73" s="134">
        <v>0.2558139534883721</v>
      </c>
    </row>
    <row r="74" spans="1:20">
      <c r="A74" s="7"/>
      <c r="B74" s="247"/>
      <c r="C74" s="7"/>
      <c r="D74" s="138"/>
      <c r="E74" s="137"/>
      <c r="F74" s="137"/>
      <c r="G74" s="137"/>
      <c r="H74" s="137"/>
      <c r="I74" s="137"/>
      <c r="J74" s="137"/>
      <c r="K74" s="137"/>
      <c r="L74" s="137"/>
      <c r="P74" t="str">
        <f t="shared" si="0"/>
        <v>Rio Arriba_Tribal_Fugitives CONV</v>
      </c>
      <c r="Q74" t="str">
        <f t="shared" si="1"/>
        <v>Rio Arriba_Tribal</v>
      </c>
      <c r="R74" s="132"/>
      <c r="S74" s="133" t="s">
        <v>305</v>
      </c>
      <c r="T74" s="134">
        <v>0.78321976149914818</v>
      </c>
    </row>
    <row r="75" spans="1:20">
      <c r="A75" s="7"/>
      <c r="B75" s="247"/>
      <c r="C75" s="7"/>
      <c r="D75" s="138"/>
      <c r="E75" s="137"/>
      <c r="F75" s="137"/>
      <c r="G75" s="137"/>
      <c r="H75" s="137"/>
      <c r="I75" s="137"/>
      <c r="J75" s="137"/>
      <c r="K75" s="137"/>
      <c r="L75" s="137"/>
      <c r="P75" t="str">
        <f t="shared" si="0"/>
        <v>Rio Arriba_Tribal_Gas Plant Truck Loading</v>
      </c>
      <c r="Q75" t="str">
        <f t="shared" si="1"/>
        <v>Rio Arriba_Tribal</v>
      </c>
      <c r="R75" s="132"/>
      <c r="S75" s="133" t="s">
        <v>228</v>
      </c>
      <c r="T75" s="134">
        <v>0.81297772302122084</v>
      </c>
    </row>
    <row r="76" spans="1:20">
      <c r="A76" s="7"/>
      <c r="B76" s="247"/>
      <c r="C76" s="7"/>
      <c r="D76" s="138"/>
      <c r="E76" s="137"/>
      <c r="F76" s="137"/>
      <c r="G76" s="137"/>
      <c r="H76" s="137"/>
      <c r="I76" s="137"/>
      <c r="J76" s="137"/>
      <c r="K76" s="137"/>
      <c r="L76" s="137"/>
      <c r="P76" t="str">
        <f t="shared" si="0"/>
        <v>Rio Arriba_Tribal_Gas Well Truck Loading</v>
      </c>
      <c r="Q76" t="str">
        <f t="shared" si="1"/>
        <v>Rio Arriba_Tribal</v>
      </c>
      <c r="R76" s="132"/>
      <c r="S76" s="133" t="s">
        <v>250</v>
      </c>
      <c r="T76" s="134">
        <v>0.81297772302122084</v>
      </c>
    </row>
    <row r="77" spans="1:20">
      <c r="A77" s="7"/>
      <c r="B77" s="247"/>
      <c r="C77" s="7"/>
      <c r="D77" s="138"/>
      <c r="E77" s="137"/>
      <c r="F77" s="137"/>
      <c r="G77" s="137"/>
      <c r="H77" s="137"/>
      <c r="I77" s="137"/>
      <c r="J77" s="137"/>
      <c r="K77" s="137"/>
      <c r="L77" s="137"/>
      <c r="P77" t="str">
        <f t="shared" si="0"/>
        <v>Rio Arriba_Tribal_Heaters</v>
      </c>
      <c r="Q77" t="str">
        <f t="shared" si="1"/>
        <v>Rio Arriba_Tribal</v>
      </c>
      <c r="R77" s="132"/>
      <c r="S77" s="133" t="s">
        <v>115</v>
      </c>
      <c r="T77" s="134">
        <v>0.77373483897950646</v>
      </c>
    </row>
    <row r="78" spans="1:20">
      <c r="A78" s="7"/>
      <c r="B78" s="247"/>
      <c r="C78" s="7"/>
      <c r="D78" s="138"/>
      <c r="E78" s="137"/>
      <c r="F78" s="137"/>
      <c r="G78" s="137"/>
      <c r="H78" s="137"/>
      <c r="I78" s="137"/>
      <c r="J78" s="137"/>
      <c r="K78" s="137"/>
      <c r="L78" s="137"/>
      <c r="P78" t="str">
        <f t="shared" si="0"/>
        <v>Rio Arriba_Tribal_Initial completion Flaring</v>
      </c>
      <c r="Q78" t="str">
        <f t="shared" si="1"/>
        <v>Rio Arriba_Tribal</v>
      </c>
      <c r="R78" s="132"/>
      <c r="S78" s="133" t="s">
        <v>68</v>
      </c>
      <c r="T78" s="134">
        <v>0.44444444444444442</v>
      </c>
    </row>
    <row r="79" spans="1:20">
      <c r="A79" s="7"/>
      <c r="B79" s="247"/>
      <c r="C79" s="7"/>
      <c r="D79" s="138"/>
      <c r="E79" s="137"/>
      <c r="F79" s="137"/>
      <c r="G79" s="137"/>
      <c r="H79" s="137"/>
      <c r="I79" s="137"/>
      <c r="J79" s="137"/>
      <c r="K79" s="137"/>
      <c r="L79" s="137"/>
      <c r="P79" t="str">
        <f t="shared" si="0"/>
        <v>Rio Arriba_Tribal_Initial Completions CBM</v>
      </c>
      <c r="Q79" t="str">
        <f t="shared" si="1"/>
        <v>Rio Arriba_Tribal</v>
      </c>
      <c r="R79" s="132"/>
      <c r="S79" s="133" t="s">
        <v>302</v>
      </c>
      <c r="T79" s="134">
        <v>0.44444444444444442</v>
      </c>
    </row>
    <row r="80" spans="1:20">
      <c r="A80" s="7"/>
      <c r="B80" s="247"/>
      <c r="C80" s="7"/>
      <c r="D80" s="138"/>
      <c r="E80" s="137"/>
      <c r="F80" s="137"/>
      <c r="G80" s="137"/>
      <c r="H80" s="137"/>
      <c r="I80" s="137"/>
      <c r="J80" s="137"/>
      <c r="K80" s="137"/>
      <c r="L80" s="137"/>
      <c r="P80" t="str">
        <f t="shared" si="0"/>
        <v>Rio Arriba_Tribal_Initial Completions CONV</v>
      </c>
      <c r="Q80" t="str">
        <f t="shared" si="1"/>
        <v>Rio Arriba_Tribal</v>
      </c>
      <c r="R80" s="132"/>
      <c r="S80" s="133" t="s">
        <v>301</v>
      </c>
      <c r="T80" s="134">
        <v>0.44444444444444442</v>
      </c>
    </row>
    <row r="81" spans="1:20">
      <c r="A81" s="7"/>
      <c r="B81" s="247"/>
      <c r="C81" s="7"/>
      <c r="D81" s="138"/>
      <c r="E81" s="137"/>
      <c r="F81" s="137"/>
      <c r="G81" s="137"/>
      <c r="H81" s="137"/>
      <c r="I81" s="137"/>
      <c r="J81" s="137"/>
      <c r="K81" s="137"/>
      <c r="L81" s="137"/>
      <c r="P81" t="str">
        <f t="shared" si="0"/>
        <v>Rio Arriba_Tribal_Miscellaneous Engines</v>
      </c>
      <c r="Q81" t="str">
        <f t="shared" si="1"/>
        <v>Rio Arriba_Tribal</v>
      </c>
      <c r="R81" s="132"/>
      <c r="S81" s="133" t="s">
        <v>313</v>
      </c>
      <c r="T81" s="134">
        <v>0.77373483897950646</v>
      </c>
    </row>
    <row r="82" spans="1:20">
      <c r="A82" s="7"/>
      <c r="B82" s="247"/>
      <c r="C82" s="7"/>
      <c r="D82" s="138"/>
      <c r="E82" s="137"/>
      <c r="F82" s="137"/>
      <c r="G82" s="137"/>
      <c r="H82" s="137"/>
      <c r="I82" s="137"/>
      <c r="J82" s="137"/>
      <c r="K82" s="137"/>
      <c r="L82" s="137"/>
      <c r="P82" t="str">
        <f t="shared" si="0"/>
        <v>Rio Arriba_Tribal_Oil Tanks</v>
      </c>
      <c r="Q82" t="str">
        <f t="shared" si="1"/>
        <v>Rio Arriba_Tribal</v>
      </c>
      <c r="R82" s="132"/>
      <c r="S82" s="133" t="s">
        <v>312</v>
      </c>
      <c r="T82" s="134">
        <v>0.53237211537212836</v>
      </c>
    </row>
    <row r="83" spans="1:20">
      <c r="A83" s="7"/>
      <c r="B83" s="247"/>
      <c r="C83" s="7"/>
      <c r="D83" s="138"/>
      <c r="E83" s="137"/>
      <c r="F83" s="137"/>
      <c r="G83" s="137"/>
      <c r="H83" s="137"/>
      <c r="I83" s="137"/>
      <c r="J83" s="137"/>
      <c r="K83" s="137"/>
      <c r="L83" s="137"/>
      <c r="P83" t="str">
        <f t="shared" si="0"/>
        <v>Rio Arriba_Tribal_Oil Well Truck Loading</v>
      </c>
      <c r="Q83" t="str">
        <f t="shared" si="1"/>
        <v>Rio Arriba_Tribal</v>
      </c>
      <c r="R83" s="132"/>
      <c r="S83" s="133" t="s">
        <v>251</v>
      </c>
      <c r="T83" s="134">
        <v>0.53237211537212836</v>
      </c>
    </row>
    <row r="84" spans="1:20">
      <c r="A84" s="7"/>
      <c r="B84" s="247"/>
      <c r="C84" s="7"/>
      <c r="D84" s="138"/>
      <c r="E84" s="137"/>
      <c r="F84" s="137"/>
      <c r="G84" s="137"/>
      <c r="H84" s="137"/>
      <c r="I84" s="137"/>
      <c r="J84" s="137"/>
      <c r="K84" s="137"/>
      <c r="L84" s="137"/>
      <c r="P84" t="str">
        <f t="shared" si="0"/>
        <v>Rio Arriba_Tribal_Pneumatic Devices CBM</v>
      </c>
      <c r="Q84" t="str">
        <f t="shared" si="1"/>
        <v>Rio Arriba_Tribal</v>
      </c>
      <c r="R84" s="132"/>
      <c r="S84" s="133" t="s">
        <v>308</v>
      </c>
      <c r="T84" s="134">
        <v>0.2558139534883721</v>
      </c>
    </row>
    <row r="85" spans="1:20">
      <c r="A85" s="7"/>
      <c r="B85" s="247"/>
      <c r="C85" s="7"/>
      <c r="D85" s="138"/>
      <c r="E85" s="137"/>
      <c r="F85" s="137"/>
      <c r="G85" s="137"/>
      <c r="H85" s="137"/>
      <c r="I85" s="137"/>
      <c r="J85" s="137"/>
      <c r="K85" s="137"/>
      <c r="L85" s="137"/>
      <c r="P85" t="str">
        <f t="shared" si="0"/>
        <v>Rio Arriba_Tribal_Pneumatic Devices CONV</v>
      </c>
      <c r="Q85" t="str">
        <f t="shared" si="1"/>
        <v>Rio Arriba_Tribal</v>
      </c>
      <c r="R85" s="132"/>
      <c r="S85" s="133" t="s">
        <v>307</v>
      </c>
      <c r="T85" s="134">
        <v>0.78321976149914818</v>
      </c>
    </row>
    <row r="86" spans="1:20">
      <c r="A86" s="7"/>
      <c r="B86" s="247"/>
      <c r="C86" s="7"/>
      <c r="D86" s="138"/>
      <c r="E86" s="137"/>
      <c r="F86" s="137"/>
      <c r="G86" s="137"/>
      <c r="H86" s="137"/>
      <c r="I86" s="137"/>
      <c r="J86" s="137"/>
      <c r="K86" s="137"/>
      <c r="L86" s="137"/>
      <c r="P86" t="str">
        <f t="shared" si="0"/>
        <v>Rio Arriba_Tribal_Pneumatic Pumps CONV</v>
      </c>
      <c r="Q86" t="str">
        <f t="shared" si="1"/>
        <v>Rio Arriba_Tribal</v>
      </c>
      <c r="R86" s="132"/>
      <c r="S86" s="133" t="s">
        <v>309</v>
      </c>
      <c r="T86" s="134">
        <v>0.78321976149914818</v>
      </c>
    </row>
    <row r="87" spans="1:20">
      <c r="A87" s="7"/>
      <c r="B87" s="247"/>
      <c r="C87" s="7"/>
      <c r="D87" s="138"/>
      <c r="E87" s="137"/>
      <c r="F87" s="137"/>
      <c r="G87" s="137"/>
      <c r="H87" s="137"/>
      <c r="I87" s="137"/>
      <c r="J87" s="137"/>
      <c r="K87" s="137"/>
      <c r="L87" s="137"/>
      <c r="P87" t="str">
        <f t="shared" si="0"/>
        <v>Rio Arriba_Tribal_Recompletions CBM</v>
      </c>
      <c r="Q87" t="str">
        <f t="shared" si="1"/>
        <v>Rio Arriba_Tribal</v>
      </c>
      <c r="R87" s="132"/>
      <c r="S87" s="133" t="s">
        <v>304</v>
      </c>
      <c r="T87" s="134">
        <v>0.2558139534883721</v>
      </c>
    </row>
    <row r="88" spans="1:20">
      <c r="A88" s="7"/>
      <c r="B88" s="247"/>
      <c r="C88" s="7"/>
      <c r="D88" s="138"/>
      <c r="E88" s="137"/>
      <c r="F88" s="137"/>
      <c r="G88" s="137"/>
      <c r="H88" s="137"/>
      <c r="I88" s="137"/>
      <c r="J88" s="137"/>
      <c r="K88" s="137"/>
      <c r="L88" s="137"/>
      <c r="P88" t="str">
        <f t="shared" si="0"/>
        <v>Rio Arriba_Tribal_Recompletions CONV</v>
      </c>
      <c r="Q88" t="str">
        <f t="shared" si="1"/>
        <v>Rio Arriba_Tribal</v>
      </c>
      <c r="R88" s="132"/>
      <c r="S88" s="133" t="s">
        <v>303</v>
      </c>
      <c r="T88" s="134">
        <v>0.78321976149914818</v>
      </c>
    </row>
    <row r="89" spans="1:20">
      <c r="A89" s="7"/>
      <c r="B89" s="247"/>
      <c r="C89" s="7"/>
      <c r="D89" s="138"/>
      <c r="E89" s="137"/>
      <c r="F89" s="137"/>
      <c r="G89" s="137"/>
      <c r="H89" s="137"/>
      <c r="I89" s="137"/>
      <c r="J89" s="137"/>
      <c r="K89" s="137"/>
      <c r="L89" s="137"/>
      <c r="P89" t="str">
        <f t="shared" ref="P89:P152" si="5">Q89&amp;"_"&amp;S89</f>
        <v>Rio Arriba_Tribal_Saltwater Disposal Engines</v>
      </c>
      <c r="Q89" t="str">
        <f t="shared" ref="Q89:Q152" si="6">IF(R89&lt;&gt;"",RIGHT(R89,LEN(R89)-7),Q88)</f>
        <v>Rio Arriba_Tribal</v>
      </c>
      <c r="R89" s="132"/>
      <c r="S89" s="133" t="s">
        <v>103</v>
      </c>
      <c r="T89" s="134">
        <v>0.2558139534883721</v>
      </c>
    </row>
    <row r="90" spans="1:20">
      <c r="A90" s="7"/>
      <c r="B90" s="247"/>
      <c r="C90" s="7"/>
      <c r="D90" s="138"/>
      <c r="E90" s="137"/>
      <c r="F90" s="137"/>
      <c r="G90" s="137"/>
      <c r="H90" s="137"/>
      <c r="I90" s="137"/>
      <c r="J90" s="137"/>
      <c r="K90" s="137"/>
      <c r="L90" s="137"/>
      <c r="P90" t="str">
        <f t="shared" si="5"/>
        <v>Rio Arriba_Tribal_Workover Rigs</v>
      </c>
      <c r="Q90" t="str">
        <f t="shared" si="6"/>
        <v>Rio Arriba_Tribal</v>
      </c>
      <c r="R90" s="132"/>
      <c r="S90" s="133" t="s">
        <v>310</v>
      </c>
      <c r="T90" s="134">
        <v>0.77373483897950646</v>
      </c>
    </row>
    <row r="91" spans="1:20">
      <c r="A91" s="7"/>
      <c r="B91" s="247"/>
      <c r="C91" s="7"/>
      <c r="D91" s="138"/>
      <c r="E91" s="137"/>
      <c r="F91" s="137"/>
      <c r="G91" s="137"/>
      <c r="H91" s="137"/>
      <c r="I91" s="137"/>
      <c r="J91" s="137"/>
      <c r="K91" s="137"/>
      <c r="L91" s="137"/>
      <c r="P91" t="str">
        <f t="shared" si="5"/>
        <v>San Juan_Tribal_Artificial Lift Engines</v>
      </c>
      <c r="Q91" t="str">
        <f t="shared" si="6"/>
        <v>San Juan_Tribal</v>
      </c>
      <c r="R91" s="12" t="s">
        <v>53</v>
      </c>
      <c r="S91" s="12" t="s">
        <v>314</v>
      </c>
      <c r="T91" s="131">
        <v>0.2347863070269989</v>
      </c>
    </row>
    <row r="92" spans="1:20">
      <c r="A92" s="7"/>
      <c r="B92" s="247"/>
      <c r="C92" s="7"/>
      <c r="D92" s="138"/>
      <c r="E92" s="137"/>
      <c r="F92" s="137"/>
      <c r="G92" s="137"/>
      <c r="H92" s="137"/>
      <c r="I92" s="137"/>
      <c r="J92" s="137"/>
      <c r="K92" s="137"/>
      <c r="L92" s="137"/>
      <c r="P92" t="str">
        <f t="shared" si="5"/>
        <v>San Juan_Tribal_Blowdowns CBM</v>
      </c>
      <c r="Q92" t="str">
        <f t="shared" si="6"/>
        <v>San Juan_Tribal</v>
      </c>
      <c r="R92" s="132"/>
      <c r="S92" s="133" t="s">
        <v>300</v>
      </c>
      <c r="T92" s="134">
        <v>0.73273723172556871</v>
      </c>
    </row>
    <row r="93" spans="1:20">
      <c r="A93" s="7"/>
      <c r="B93" s="247"/>
      <c r="C93" s="7"/>
      <c r="D93" s="138"/>
      <c r="E93" s="137"/>
      <c r="F93" s="137"/>
      <c r="G93" s="137"/>
      <c r="H93" s="137"/>
      <c r="I93" s="137"/>
      <c r="J93" s="137"/>
      <c r="K93" s="137"/>
      <c r="L93" s="137"/>
      <c r="P93" t="str">
        <f t="shared" si="5"/>
        <v>San Juan_Tribal_Blowdowns CONV</v>
      </c>
      <c r="Q93" t="str">
        <f t="shared" si="6"/>
        <v>San Juan_Tribal</v>
      </c>
      <c r="R93" s="132"/>
      <c r="S93" s="133" t="s">
        <v>299</v>
      </c>
      <c r="T93" s="134">
        <v>0.15334903193802363</v>
      </c>
    </row>
    <row r="94" spans="1:20">
      <c r="A94" s="7"/>
      <c r="B94" s="247"/>
      <c r="C94" s="7"/>
      <c r="D94" s="138"/>
      <c r="E94" s="137"/>
      <c r="F94" s="137"/>
      <c r="G94" s="137"/>
      <c r="H94" s="137"/>
      <c r="I94" s="137"/>
      <c r="J94" s="137"/>
      <c r="K94" s="137"/>
      <c r="L94" s="137"/>
      <c r="P94" t="str">
        <f t="shared" si="5"/>
        <v>San Juan_Tribal_CBM Pump Engines</v>
      </c>
      <c r="Q94" t="str">
        <f t="shared" si="6"/>
        <v>San Juan_Tribal</v>
      </c>
      <c r="R94" s="132"/>
      <c r="S94" s="133" t="s">
        <v>321</v>
      </c>
      <c r="T94" s="134">
        <v>0.9767441860465117</v>
      </c>
    </row>
    <row r="95" spans="1:20">
      <c r="A95" s="7"/>
      <c r="B95" s="247"/>
      <c r="C95" s="7"/>
      <c r="D95" s="138"/>
      <c r="E95" s="137"/>
      <c r="F95" s="137"/>
      <c r="G95" s="137"/>
      <c r="H95" s="137"/>
      <c r="I95" s="137"/>
      <c r="J95" s="137"/>
      <c r="K95" s="137"/>
      <c r="L95" s="137"/>
      <c r="P95" t="str">
        <f t="shared" si="5"/>
        <v>San Juan_Tribal_Compressor Engines</v>
      </c>
      <c r="Q95" t="str">
        <f t="shared" si="6"/>
        <v>San Juan_Tribal</v>
      </c>
      <c r="R95" s="132"/>
      <c r="S95" s="133" t="s">
        <v>208</v>
      </c>
      <c r="T95" s="134">
        <v>1.0903051133834039</v>
      </c>
    </row>
    <row r="96" spans="1:20">
      <c r="A96" s="7"/>
      <c r="B96" s="247"/>
      <c r="C96" s="7"/>
      <c r="D96" s="138"/>
      <c r="E96" s="137"/>
      <c r="F96" s="137"/>
      <c r="G96" s="137"/>
      <c r="H96" s="137"/>
      <c r="I96" s="137"/>
      <c r="J96" s="137"/>
      <c r="K96" s="137"/>
      <c r="L96" s="137"/>
      <c r="P96" t="str">
        <f t="shared" si="5"/>
        <v>San Juan_Tribal_Compressor Shutdown CBM</v>
      </c>
      <c r="Q96" t="str">
        <f t="shared" si="6"/>
        <v>San Juan_Tribal</v>
      </c>
      <c r="R96" s="132"/>
      <c r="S96" s="133" t="s">
        <v>318</v>
      </c>
      <c r="T96" s="134">
        <v>0.73273723172556871</v>
      </c>
    </row>
    <row r="97" spans="1:20">
      <c r="A97" s="7"/>
      <c r="B97" s="247"/>
      <c r="C97" s="7"/>
      <c r="D97" s="138"/>
      <c r="E97" s="137"/>
      <c r="F97" s="137"/>
      <c r="G97" s="137"/>
      <c r="H97" s="137"/>
      <c r="I97" s="137"/>
      <c r="J97" s="137"/>
      <c r="K97" s="137"/>
      <c r="L97" s="137"/>
      <c r="P97" t="str">
        <f t="shared" si="5"/>
        <v>San Juan_Tribal_Compressor Shutdown CONV</v>
      </c>
      <c r="Q97" t="str">
        <f t="shared" si="6"/>
        <v>San Juan_Tribal</v>
      </c>
      <c r="R97" s="132"/>
      <c r="S97" s="133" t="s">
        <v>317</v>
      </c>
      <c r="T97" s="134">
        <v>0.15334903193802363</v>
      </c>
    </row>
    <row r="98" spans="1:20">
      <c r="A98" s="7"/>
      <c r="B98" s="247"/>
      <c r="C98" s="7"/>
      <c r="D98" s="138"/>
      <c r="E98" s="137"/>
      <c r="F98" s="137"/>
      <c r="G98" s="137"/>
      <c r="H98" s="137"/>
      <c r="I98" s="137"/>
      <c r="J98" s="137"/>
      <c r="K98" s="137"/>
      <c r="L98" s="137"/>
      <c r="P98" t="str">
        <f t="shared" si="5"/>
        <v>San Juan_Tribal_Compressor Startup CBM</v>
      </c>
      <c r="Q98" t="str">
        <f t="shared" si="6"/>
        <v>San Juan_Tribal</v>
      </c>
      <c r="R98" s="132"/>
      <c r="S98" s="133" t="s">
        <v>316</v>
      </c>
      <c r="T98" s="134">
        <v>0.73273723172556871</v>
      </c>
    </row>
    <row r="99" spans="1:20">
      <c r="A99" s="7"/>
      <c r="B99" s="247"/>
      <c r="C99" s="7"/>
      <c r="D99" s="138"/>
      <c r="E99" s="137"/>
      <c r="F99" s="137"/>
      <c r="G99" s="137"/>
      <c r="H99" s="137"/>
      <c r="I99" s="137"/>
      <c r="J99" s="137"/>
      <c r="K99" s="137"/>
      <c r="L99" s="137"/>
      <c r="P99" t="str">
        <f t="shared" si="5"/>
        <v>San Juan_Tribal_Compressor Startup CONV</v>
      </c>
      <c r="Q99" t="str">
        <f t="shared" si="6"/>
        <v>San Juan_Tribal</v>
      </c>
      <c r="R99" s="132"/>
      <c r="S99" s="133" t="s">
        <v>315</v>
      </c>
      <c r="T99" s="134">
        <v>0.15334903193802363</v>
      </c>
    </row>
    <row r="100" spans="1:20">
      <c r="A100" s="7"/>
      <c r="B100" s="247"/>
      <c r="C100" s="7"/>
      <c r="D100" s="138"/>
      <c r="E100" s="137"/>
      <c r="F100" s="137"/>
      <c r="G100" s="137"/>
      <c r="H100" s="137"/>
      <c r="I100" s="137"/>
      <c r="J100" s="137"/>
      <c r="K100" s="137"/>
      <c r="L100" s="137"/>
      <c r="P100" t="str">
        <f t="shared" si="5"/>
        <v>San Juan_Tribal_Condensate Tank Flaring</v>
      </c>
      <c r="Q100" t="str">
        <f t="shared" si="6"/>
        <v>San Juan_Tribal</v>
      </c>
      <c r="R100" s="132"/>
      <c r="S100" s="133" t="s">
        <v>17153</v>
      </c>
      <c r="T100" s="134">
        <v>0.23214195916725333</v>
      </c>
    </row>
    <row r="101" spans="1:20">
      <c r="A101" s="7"/>
      <c r="B101" s="247"/>
      <c r="C101" s="7"/>
      <c r="D101" s="138"/>
      <c r="E101" s="137"/>
      <c r="F101" s="137"/>
      <c r="G101" s="137"/>
      <c r="H101" s="137"/>
      <c r="I101" s="137"/>
      <c r="J101" s="137"/>
      <c r="K101" s="137"/>
      <c r="L101" s="137"/>
      <c r="P101" t="str">
        <f t="shared" si="5"/>
        <v>San Juan_Tribal_Condensate Tanks</v>
      </c>
      <c r="Q101" t="str">
        <f t="shared" si="6"/>
        <v>San Juan_Tribal</v>
      </c>
      <c r="R101" s="132"/>
      <c r="S101" s="133" t="s">
        <v>311</v>
      </c>
      <c r="T101" s="134">
        <v>0.23214195916725333</v>
      </c>
    </row>
    <row r="102" spans="1:20">
      <c r="A102" s="7"/>
      <c r="B102" s="247"/>
      <c r="C102" s="7"/>
      <c r="D102" s="138"/>
      <c r="E102" s="137"/>
      <c r="F102" s="137"/>
      <c r="G102" s="137"/>
      <c r="H102" s="137"/>
      <c r="I102" s="137"/>
      <c r="J102" s="137"/>
      <c r="K102" s="137"/>
      <c r="L102" s="137"/>
      <c r="P102" t="str">
        <f t="shared" si="5"/>
        <v>San Juan_Tribal_Dehydrator Flaring</v>
      </c>
      <c r="Q102" t="str">
        <f t="shared" si="6"/>
        <v>San Juan_Tribal</v>
      </c>
      <c r="R102" s="132"/>
      <c r="S102" s="133" t="s">
        <v>66</v>
      </c>
      <c r="T102" s="134">
        <v>0.16980262351941006</v>
      </c>
    </row>
    <row r="103" spans="1:20">
      <c r="A103" s="7"/>
      <c r="B103" s="247"/>
      <c r="C103" s="7"/>
      <c r="D103" s="138"/>
      <c r="E103" s="137"/>
      <c r="F103" s="137"/>
      <c r="G103" s="137"/>
      <c r="H103" s="137"/>
      <c r="I103" s="137"/>
      <c r="J103" s="137"/>
      <c r="K103" s="137"/>
      <c r="L103" s="137"/>
      <c r="P103" t="str">
        <f t="shared" si="5"/>
        <v>San Juan_Tribal_Dehydrators CBM</v>
      </c>
      <c r="Q103" t="str">
        <f t="shared" si="6"/>
        <v>San Juan_Tribal</v>
      </c>
      <c r="R103" s="132"/>
      <c r="S103" s="133" t="s">
        <v>320</v>
      </c>
      <c r="T103" s="134">
        <v>0.73273723172556871</v>
      </c>
    </row>
    <row r="104" spans="1:20">
      <c r="A104" s="7"/>
      <c r="B104" s="247"/>
      <c r="C104" s="7"/>
      <c r="D104" s="138"/>
      <c r="E104" s="137"/>
      <c r="F104" s="137"/>
      <c r="G104" s="137"/>
      <c r="H104" s="137"/>
      <c r="I104" s="137"/>
      <c r="J104" s="137"/>
      <c r="K104" s="137"/>
      <c r="L104" s="137"/>
      <c r="P104" t="str">
        <f t="shared" si="5"/>
        <v>San Juan_Tribal_Dehydrators CONV</v>
      </c>
      <c r="Q104" t="str">
        <f t="shared" si="6"/>
        <v>San Juan_Tribal</v>
      </c>
      <c r="R104" s="132"/>
      <c r="S104" s="133" t="s">
        <v>319</v>
      </c>
      <c r="T104" s="134">
        <v>0.15334903193802363</v>
      </c>
    </row>
    <row r="105" spans="1:20">
      <c r="A105" s="7"/>
      <c r="B105" s="247"/>
      <c r="C105" s="7"/>
      <c r="D105" s="138"/>
      <c r="E105" s="137"/>
      <c r="F105" s="137"/>
      <c r="G105" s="137"/>
      <c r="H105" s="137"/>
      <c r="I105" s="137"/>
      <c r="J105" s="137"/>
      <c r="K105" s="137"/>
      <c r="L105" s="137"/>
      <c r="P105" t="str">
        <f t="shared" si="5"/>
        <v>San Juan_Tribal_Drill Rigs</v>
      </c>
      <c r="Q105" t="str">
        <f t="shared" si="6"/>
        <v>San Juan_Tribal</v>
      </c>
      <c r="R105" s="132"/>
      <c r="S105" s="133" t="s">
        <v>116</v>
      </c>
      <c r="T105" s="134">
        <v>0.1111111111111111</v>
      </c>
    </row>
    <row r="106" spans="1:20">
      <c r="A106" s="7"/>
      <c r="B106" s="7"/>
      <c r="C106" s="7"/>
      <c r="D106" s="7"/>
      <c r="E106" s="137"/>
      <c r="F106" s="137"/>
      <c r="G106" s="137"/>
      <c r="H106" s="137"/>
      <c r="I106" s="137"/>
      <c r="J106" s="137"/>
      <c r="K106" s="137"/>
      <c r="L106" s="137"/>
      <c r="P106" t="str">
        <f t="shared" si="5"/>
        <v>San Juan_Tribal_Fugitives CBM</v>
      </c>
      <c r="Q106" t="str">
        <f t="shared" si="6"/>
        <v>San Juan_Tribal</v>
      </c>
      <c r="R106" s="132"/>
      <c r="S106" s="133" t="s">
        <v>306</v>
      </c>
      <c r="T106" s="134">
        <v>0.9767441860465117</v>
      </c>
    </row>
    <row r="107" spans="1:20">
      <c r="A107" s="136"/>
      <c r="B107" s="136"/>
      <c r="C107" s="135"/>
      <c r="D107" s="135"/>
      <c r="F107" s="140"/>
      <c r="P107" t="str">
        <f t="shared" si="5"/>
        <v>San Juan_Tribal_Fugitives CONV</v>
      </c>
      <c r="Q107" t="str">
        <f t="shared" si="6"/>
        <v>San Juan_Tribal</v>
      </c>
      <c r="R107" s="132"/>
      <c r="S107" s="133" t="s">
        <v>305</v>
      </c>
      <c r="T107" s="134">
        <v>0.1345826235093697</v>
      </c>
    </row>
    <row r="108" spans="1:20">
      <c r="A108" s="136"/>
      <c r="B108" s="168"/>
      <c r="C108" s="135"/>
      <c r="D108" s="135"/>
      <c r="F108" s="140"/>
      <c r="P108" t="str">
        <f t="shared" si="5"/>
        <v>San Juan_Tribal_Gas Plant Truck Loading</v>
      </c>
      <c r="Q108" t="str">
        <f t="shared" si="6"/>
        <v>San Juan_Tribal</v>
      </c>
      <c r="R108" s="132"/>
      <c r="S108" s="133" t="s">
        <v>228</v>
      </c>
      <c r="T108" s="134">
        <v>0.23214195916725333</v>
      </c>
    </row>
    <row r="109" spans="1:20">
      <c r="A109" s="136"/>
      <c r="B109" s="136"/>
      <c r="C109" s="135"/>
      <c r="D109" s="135"/>
      <c r="F109" s="140"/>
      <c r="P109" t="str">
        <f t="shared" si="5"/>
        <v>San Juan_Tribal_Gas Well Truck Loading</v>
      </c>
      <c r="Q109" t="str">
        <f t="shared" si="6"/>
        <v>San Juan_Tribal</v>
      </c>
      <c r="R109" s="132"/>
      <c r="S109" s="133" t="s">
        <v>250</v>
      </c>
      <c r="T109" s="134">
        <v>0.23214195916725333</v>
      </c>
    </row>
    <row r="110" spans="1:20">
      <c r="A110" s="233"/>
      <c r="B110" s="136"/>
      <c r="C110" s="136"/>
      <c r="D110" s="136"/>
      <c r="F110" s="140"/>
      <c r="P110" t="str">
        <f t="shared" si="5"/>
        <v>San Juan_Tribal_Heaters</v>
      </c>
      <c r="Q110" t="str">
        <f t="shared" si="6"/>
        <v>San Juan_Tribal</v>
      </c>
      <c r="R110" s="132"/>
      <c r="S110" s="133" t="s">
        <v>115</v>
      </c>
      <c r="T110" s="134">
        <v>0.14972814721873692</v>
      </c>
    </row>
    <row r="111" spans="1:20">
      <c r="A111" s="234"/>
      <c r="B111" s="136"/>
      <c r="C111" s="136"/>
      <c r="D111" s="136"/>
      <c r="F111" s="137"/>
      <c r="P111" t="str">
        <f t="shared" si="5"/>
        <v>San Juan_Tribal_Initial completion Flaring</v>
      </c>
      <c r="Q111" t="str">
        <f t="shared" si="6"/>
        <v>San Juan_Tribal</v>
      </c>
      <c r="R111" s="132"/>
      <c r="S111" s="133" t="s">
        <v>68</v>
      </c>
      <c r="T111" s="134">
        <v>0.1111111111111111</v>
      </c>
    </row>
    <row r="112" spans="1:20">
      <c r="A112" s="136"/>
      <c r="B112" s="136"/>
      <c r="C112" s="136"/>
      <c r="D112" s="136"/>
      <c r="F112" s="137"/>
      <c r="P112" t="str">
        <f t="shared" si="5"/>
        <v>San Juan_Tribal_Initial Completions CBM</v>
      </c>
      <c r="Q112" t="str">
        <f t="shared" si="6"/>
        <v>San Juan_Tribal</v>
      </c>
      <c r="R112" s="132"/>
      <c r="S112" s="133" t="s">
        <v>302</v>
      </c>
      <c r="T112" s="134">
        <v>0.1111111111111111</v>
      </c>
    </row>
    <row r="113" spans="1:20">
      <c r="A113" s="506"/>
      <c r="B113" s="506"/>
      <c r="C113" s="506"/>
      <c r="D113" s="506"/>
      <c r="F113" s="137"/>
      <c r="P113" t="str">
        <f t="shared" si="5"/>
        <v>San Juan_Tribal_Initial Completions CONV</v>
      </c>
      <c r="Q113" t="str">
        <f t="shared" si="6"/>
        <v>San Juan_Tribal</v>
      </c>
      <c r="R113" s="132"/>
      <c r="S113" s="133" t="s">
        <v>301</v>
      </c>
      <c r="T113" s="134">
        <v>0.1111111111111111</v>
      </c>
    </row>
    <row r="114" spans="1:20">
      <c r="A114" s="506"/>
      <c r="B114" s="506"/>
      <c r="C114" s="506"/>
      <c r="D114" s="506"/>
      <c r="F114" s="137"/>
      <c r="P114" t="str">
        <f t="shared" si="5"/>
        <v>San Juan_Tribal_Miscellaneous Engines</v>
      </c>
      <c r="Q114" t="str">
        <f t="shared" si="6"/>
        <v>San Juan_Tribal</v>
      </c>
      <c r="R114" s="132"/>
      <c r="S114" s="133" t="s">
        <v>313</v>
      </c>
      <c r="T114" s="134">
        <v>0.14972814721873692</v>
      </c>
    </row>
    <row r="115" spans="1:20">
      <c r="A115" s="136"/>
      <c r="B115" s="136"/>
      <c r="C115" s="136"/>
      <c r="D115" s="136"/>
      <c r="F115" s="137"/>
      <c r="P115" t="str">
        <f t="shared" si="5"/>
        <v>San Juan_Tribal_Oil Tanks</v>
      </c>
      <c r="Q115" t="str">
        <f t="shared" si="6"/>
        <v>San Juan_Tribal</v>
      </c>
      <c r="R115" s="132"/>
      <c r="S115" s="133" t="s">
        <v>312</v>
      </c>
      <c r="T115" s="134">
        <v>0.2347863070269989</v>
      </c>
    </row>
    <row r="116" spans="1:20">
      <c r="A116" s="136"/>
      <c r="B116" s="136"/>
      <c r="C116" s="136"/>
      <c r="D116" s="136"/>
      <c r="F116" s="137"/>
      <c r="P116" t="str">
        <f t="shared" si="5"/>
        <v>San Juan_Tribal_Oil Well Truck Loading</v>
      </c>
      <c r="Q116" t="str">
        <f t="shared" si="6"/>
        <v>San Juan_Tribal</v>
      </c>
      <c r="R116" s="132"/>
      <c r="S116" s="133" t="s">
        <v>251</v>
      </c>
      <c r="T116" s="134">
        <v>0.2347863070269989</v>
      </c>
    </row>
    <row r="117" spans="1:20">
      <c r="A117" s="136"/>
      <c r="B117" s="136"/>
      <c r="C117" s="136"/>
      <c r="D117" s="136"/>
      <c r="F117" s="137"/>
      <c r="P117" t="str">
        <f t="shared" si="5"/>
        <v>San Juan_Tribal_Pneumatic Devices CBM</v>
      </c>
      <c r="Q117" t="str">
        <f t="shared" si="6"/>
        <v>San Juan_Tribal</v>
      </c>
      <c r="R117" s="132"/>
      <c r="S117" s="133" t="s">
        <v>308</v>
      </c>
      <c r="T117" s="134">
        <v>0.9767441860465117</v>
      </c>
    </row>
    <row r="118" spans="1:20">
      <c r="A118" s="136"/>
      <c r="B118" s="136"/>
      <c r="C118" s="136"/>
      <c r="D118" s="136"/>
      <c r="F118" s="137"/>
      <c r="P118" t="str">
        <f t="shared" si="5"/>
        <v>San Juan_Tribal_Pneumatic Devices CONV</v>
      </c>
      <c r="Q118" t="str">
        <f t="shared" si="6"/>
        <v>San Juan_Tribal</v>
      </c>
      <c r="R118" s="132"/>
      <c r="S118" s="133" t="s">
        <v>307</v>
      </c>
      <c r="T118" s="134">
        <v>0.1345826235093697</v>
      </c>
    </row>
    <row r="119" spans="1:20">
      <c r="A119" s="136"/>
      <c r="B119" s="136"/>
      <c r="C119" s="136"/>
      <c r="D119" s="136"/>
      <c r="F119" s="137"/>
      <c r="P119" t="str">
        <f t="shared" si="5"/>
        <v>San Juan_Tribal_Pneumatic Pumps CONV</v>
      </c>
      <c r="Q119" t="str">
        <f t="shared" si="6"/>
        <v>San Juan_Tribal</v>
      </c>
      <c r="R119" s="132"/>
      <c r="S119" s="133" t="s">
        <v>309</v>
      </c>
      <c r="T119" s="134">
        <v>0.1345826235093697</v>
      </c>
    </row>
    <row r="120" spans="1:20">
      <c r="A120" s="135"/>
      <c r="P120" t="str">
        <f t="shared" si="5"/>
        <v>San Juan_Tribal_Recompletions CBM</v>
      </c>
      <c r="Q120" t="str">
        <f t="shared" si="6"/>
        <v>San Juan_Tribal</v>
      </c>
      <c r="R120" s="132"/>
      <c r="S120" s="133" t="s">
        <v>304</v>
      </c>
      <c r="T120" s="134">
        <v>0.9767441860465117</v>
      </c>
    </row>
    <row r="121" spans="1:20">
      <c r="P121" t="str">
        <f t="shared" si="5"/>
        <v>San Juan_Tribal_Recompletions CONV</v>
      </c>
      <c r="Q121" t="str">
        <f t="shared" si="6"/>
        <v>San Juan_Tribal</v>
      </c>
      <c r="R121" s="132"/>
      <c r="S121" s="133" t="s">
        <v>303</v>
      </c>
      <c r="T121" s="134">
        <v>0.1345826235093697</v>
      </c>
    </row>
    <row r="122" spans="1:20">
      <c r="P122" t="str">
        <f t="shared" si="5"/>
        <v>San Juan_Tribal_Saltwater Disposal Engines</v>
      </c>
      <c r="Q122" t="str">
        <f t="shared" si="6"/>
        <v>San Juan_Tribal</v>
      </c>
      <c r="R122" s="132"/>
      <c r="S122" s="133" t="s">
        <v>103</v>
      </c>
      <c r="T122" s="134">
        <v>0.9767441860465117</v>
      </c>
    </row>
    <row r="123" spans="1:20">
      <c r="P123" t="str">
        <f t="shared" si="5"/>
        <v>San Juan_Tribal_Workover Rigs</v>
      </c>
      <c r="Q123" t="str">
        <f t="shared" si="6"/>
        <v>San Juan_Tribal</v>
      </c>
      <c r="R123" s="132"/>
      <c r="S123" s="133" t="s">
        <v>310</v>
      </c>
      <c r="T123" s="134">
        <v>0.14972814721873692</v>
      </c>
    </row>
    <row r="124" spans="1:20">
      <c r="P124" t="str">
        <f t="shared" si="5"/>
        <v>Sandoval_Tribal_Artificial Lift Engines</v>
      </c>
      <c r="Q124" t="str">
        <f t="shared" si="6"/>
        <v>Sandoval_Tribal</v>
      </c>
      <c r="R124" s="12" t="s">
        <v>54</v>
      </c>
      <c r="S124" s="12" t="s">
        <v>314</v>
      </c>
      <c r="T124" s="131">
        <v>7.3032868849265603E-2</v>
      </c>
    </row>
    <row r="125" spans="1:20">
      <c r="P125" t="str">
        <f t="shared" si="5"/>
        <v>Sandoval_Tribal_Blowdowns CBM</v>
      </c>
      <c r="Q125" t="str">
        <f t="shared" si="6"/>
        <v>Sandoval_Tribal</v>
      </c>
      <c r="R125" s="132"/>
      <c r="S125" s="133" t="s">
        <v>300</v>
      </c>
      <c r="T125" s="134">
        <v>0</v>
      </c>
    </row>
    <row r="126" spans="1:20">
      <c r="P126" t="str">
        <f t="shared" si="5"/>
        <v>Sandoval_Tribal_Blowdowns CONV</v>
      </c>
      <c r="Q126" t="str">
        <f t="shared" si="6"/>
        <v>Sandoval_Tribal</v>
      </c>
      <c r="R126" s="132"/>
      <c r="S126" s="133" t="s">
        <v>299</v>
      </c>
      <c r="T126" s="134">
        <v>1.2741243541610587E-2</v>
      </c>
    </row>
    <row r="127" spans="1:20">
      <c r="P127" t="str">
        <f t="shared" si="5"/>
        <v>Sandoval_Tribal_CBM Pump Engines</v>
      </c>
      <c r="Q127" t="str">
        <f t="shared" si="6"/>
        <v>Sandoval_Tribal</v>
      </c>
      <c r="R127" s="132"/>
      <c r="S127" s="133" t="s">
        <v>321</v>
      </c>
      <c r="T127" s="134">
        <v>0</v>
      </c>
    </row>
    <row r="128" spans="1:20">
      <c r="P128" t="str">
        <f t="shared" si="5"/>
        <v>Sandoval_Tribal_Compressor Engines</v>
      </c>
      <c r="Q128" t="str">
        <f t="shared" si="6"/>
        <v>Sandoval_Tribal</v>
      </c>
      <c r="R128" s="132"/>
      <c r="S128" s="133" t="s">
        <v>208</v>
      </c>
      <c r="T128" s="134">
        <v>1.0903051133834036</v>
      </c>
    </row>
    <row r="129" spans="16:20">
      <c r="P129" t="str">
        <f t="shared" si="5"/>
        <v>Sandoval_Tribal_Compressor Shutdown CBM</v>
      </c>
      <c r="Q129" t="str">
        <f t="shared" si="6"/>
        <v>Sandoval_Tribal</v>
      </c>
      <c r="R129" s="132"/>
      <c r="S129" s="133" t="s">
        <v>318</v>
      </c>
      <c r="T129" s="134">
        <v>0</v>
      </c>
    </row>
    <row r="130" spans="16:20">
      <c r="P130" t="str">
        <f t="shared" si="5"/>
        <v>Sandoval_Tribal_Compressor Shutdown CONV</v>
      </c>
      <c r="Q130" t="str">
        <f t="shared" si="6"/>
        <v>Sandoval_Tribal</v>
      </c>
      <c r="R130" s="132"/>
      <c r="S130" s="133" t="s">
        <v>317</v>
      </c>
      <c r="T130" s="134">
        <v>1.2741243541610587E-2</v>
      </c>
    </row>
    <row r="131" spans="16:20">
      <c r="P131" t="str">
        <f t="shared" si="5"/>
        <v>Sandoval_Tribal_Compressor Startup CBM</v>
      </c>
      <c r="Q131" t="str">
        <f t="shared" si="6"/>
        <v>Sandoval_Tribal</v>
      </c>
      <c r="R131" s="132"/>
      <c r="S131" s="133" t="s">
        <v>316</v>
      </c>
      <c r="T131" s="134">
        <v>0</v>
      </c>
    </row>
    <row r="132" spans="16:20">
      <c r="P132" t="str">
        <f t="shared" si="5"/>
        <v>Sandoval_Tribal_Compressor Startup CONV</v>
      </c>
      <c r="Q132" t="str">
        <f t="shared" si="6"/>
        <v>Sandoval_Tribal</v>
      </c>
      <c r="R132" s="132"/>
      <c r="S132" s="133" t="s">
        <v>315</v>
      </c>
      <c r="T132" s="134">
        <v>1.2741243541610587E-2</v>
      </c>
    </row>
    <row r="133" spans="16:20">
      <c r="P133" t="str">
        <f t="shared" si="5"/>
        <v>Sandoval_Tribal_Condensate Tank Flaring</v>
      </c>
      <c r="Q133" t="str">
        <f t="shared" si="6"/>
        <v>Sandoval_Tribal</v>
      </c>
      <c r="R133" s="132"/>
      <c r="S133" s="133" t="s">
        <v>17153</v>
      </c>
      <c r="T133" s="134">
        <v>3.096399477019008E-2</v>
      </c>
    </row>
    <row r="134" spans="16:20">
      <c r="P134" t="str">
        <f t="shared" si="5"/>
        <v>Sandoval_Tribal_Condensate Tanks</v>
      </c>
      <c r="Q134" t="str">
        <f t="shared" si="6"/>
        <v>Sandoval_Tribal</v>
      </c>
      <c r="R134" s="132"/>
      <c r="S134" s="133" t="s">
        <v>311</v>
      </c>
      <c r="T134" s="134">
        <v>3.096399477019008E-2</v>
      </c>
    </row>
    <row r="135" spans="16:20">
      <c r="P135" t="str">
        <f t="shared" si="5"/>
        <v>Sandoval_Tribal_Dehydrator Flaring</v>
      </c>
      <c r="Q135" t="str">
        <f t="shared" si="6"/>
        <v>Sandoval_Tribal</v>
      </c>
      <c r="R135" s="132"/>
      <c r="S135" s="133" t="s">
        <v>66</v>
      </c>
      <c r="T135" s="134">
        <v>1.2379414948019089E-2</v>
      </c>
    </row>
    <row r="136" spans="16:20">
      <c r="P136" t="str">
        <f t="shared" si="5"/>
        <v>Sandoval_Tribal_Dehydrators CBM</v>
      </c>
      <c r="Q136" t="str">
        <f t="shared" si="6"/>
        <v>Sandoval_Tribal</v>
      </c>
      <c r="R136" s="132"/>
      <c r="S136" s="133" t="s">
        <v>320</v>
      </c>
      <c r="T136" s="134">
        <v>0</v>
      </c>
    </row>
    <row r="137" spans="16:20">
      <c r="P137" t="str">
        <f t="shared" si="5"/>
        <v>Sandoval_Tribal_Dehydrators CONV</v>
      </c>
      <c r="Q137" t="str">
        <f t="shared" si="6"/>
        <v>Sandoval_Tribal</v>
      </c>
      <c r="R137" s="132"/>
      <c r="S137" s="133" t="s">
        <v>319</v>
      </c>
      <c r="T137" s="134">
        <v>1.2741243541610587E-2</v>
      </c>
    </row>
    <row r="138" spans="16:20">
      <c r="P138" t="str">
        <f t="shared" si="5"/>
        <v>Sandoval_Tribal_Drill Rigs</v>
      </c>
      <c r="Q138" t="str">
        <f t="shared" si="6"/>
        <v>Sandoval_Tribal</v>
      </c>
      <c r="R138" s="132"/>
      <c r="S138" s="133" t="s">
        <v>116</v>
      </c>
      <c r="T138" s="134">
        <v>0.1111111111111111</v>
      </c>
    </row>
    <row r="139" spans="16:20">
      <c r="P139" t="str">
        <f t="shared" si="5"/>
        <v>Sandoval_Tribal_Fugitives CBM</v>
      </c>
      <c r="Q139" t="str">
        <f t="shared" si="6"/>
        <v>Sandoval_Tribal</v>
      </c>
      <c r="R139" s="132"/>
      <c r="S139" s="133" t="s">
        <v>306</v>
      </c>
      <c r="T139" s="134">
        <v>0</v>
      </c>
    </row>
    <row r="140" spans="16:20">
      <c r="P140" t="str">
        <f t="shared" si="5"/>
        <v>Sandoval_Tribal_Fugitives CONV</v>
      </c>
      <c r="Q140" t="str">
        <f t="shared" si="6"/>
        <v>Sandoval_Tribal</v>
      </c>
      <c r="R140" s="132"/>
      <c r="S140" s="133" t="s">
        <v>305</v>
      </c>
      <c r="T140" s="134">
        <v>6.3458262350936975E-2</v>
      </c>
    </row>
    <row r="141" spans="16:20">
      <c r="P141" t="str">
        <f t="shared" si="5"/>
        <v>Sandoval_Tribal_Gas Plant Truck Loading</v>
      </c>
      <c r="Q141" t="str">
        <f t="shared" si="6"/>
        <v>Sandoval_Tribal</v>
      </c>
      <c r="R141" s="132"/>
      <c r="S141" s="133" t="s">
        <v>228</v>
      </c>
      <c r="T141" s="134">
        <v>3.096399477019008E-2</v>
      </c>
    </row>
    <row r="142" spans="16:20">
      <c r="P142" t="str">
        <f t="shared" si="5"/>
        <v>Sandoval_Tribal_Gas Well Truck Loading</v>
      </c>
      <c r="Q142" t="str">
        <f t="shared" si="6"/>
        <v>Sandoval_Tribal</v>
      </c>
      <c r="R142" s="132"/>
      <c r="S142" s="133" t="s">
        <v>250</v>
      </c>
      <c r="T142" s="134">
        <v>3.096399477019008E-2</v>
      </c>
    </row>
    <row r="143" spans="16:20">
      <c r="P143" t="str">
        <f t="shared" si="5"/>
        <v>Sandoval_Tribal_Heaters</v>
      </c>
      <c r="Q143" t="str">
        <f t="shared" si="6"/>
        <v>Sandoval_Tribal</v>
      </c>
      <c r="R143" s="132"/>
      <c r="S143" s="133" t="s">
        <v>115</v>
      </c>
      <c r="T143" s="134">
        <v>6.2317022166457549E-2</v>
      </c>
    </row>
    <row r="144" spans="16:20">
      <c r="P144" t="str">
        <f t="shared" si="5"/>
        <v>Sandoval_Tribal_Initial completion Flaring</v>
      </c>
      <c r="Q144" t="str">
        <f t="shared" si="6"/>
        <v>Sandoval_Tribal</v>
      </c>
      <c r="R144" s="132"/>
      <c r="S144" s="133" t="s">
        <v>68</v>
      </c>
      <c r="T144" s="134">
        <v>0.1111111111111111</v>
      </c>
    </row>
    <row r="145" spans="16:20">
      <c r="P145" t="str">
        <f t="shared" si="5"/>
        <v>Sandoval_Tribal_Initial Completions CBM</v>
      </c>
      <c r="Q145" t="str">
        <f t="shared" si="6"/>
        <v>Sandoval_Tribal</v>
      </c>
      <c r="R145" s="132"/>
      <c r="S145" s="133" t="s">
        <v>302</v>
      </c>
      <c r="T145" s="134">
        <v>0.1111111111111111</v>
      </c>
    </row>
    <row r="146" spans="16:20">
      <c r="P146" t="str">
        <f t="shared" si="5"/>
        <v>Sandoval_Tribal_Initial Completions CONV</v>
      </c>
      <c r="Q146" t="str">
        <f t="shared" si="6"/>
        <v>Sandoval_Tribal</v>
      </c>
      <c r="R146" s="132"/>
      <c r="S146" s="133" t="s">
        <v>301</v>
      </c>
      <c r="T146" s="134">
        <v>0.1111111111111111</v>
      </c>
    </row>
    <row r="147" spans="16:20">
      <c r="P147" t="str">
        <f t="shared" si="5"/>
        <v>Sandoval_Tribal_Miscellaneous Engines</v>
      </c>
      <c r="Q147" t="str">
        <f t="shared" si="6"/>
        <v>Sandoval_Tribal</v>
      </c>
      <c r="R147" s="132"/>
      <c r="S147" s="133" t="s">
        <v>313</v>
      </c>
      <c r="T147" s="134">
        <v>6.2317022166457549E-2</v>
      </c>
    </row>
    <row r="148" spans="16:20">
      <c r="P148" t="str">
        <f t="shared" si="5"/>
        <v>Sandoval_Tribal_Oil Tanks</v>
      </c>
      <c r="Q148" t="str">
        <f t="shared" si="6"/>
        <v>Sandoval_Tribal</v>
      </c>
      <c r="R148" s="132"/>
      <c r="S148" s="133" t="s">
        <v>312</v>
      </c>
      <c r="T148" s="134">
        <v>7.3032868849265603E-2</v>
      </c>
    </row>
    <row r="149" spans="16:20">
      <c r="P149" t="str">
        <f t="shared" si="5"/>
        <v>Sandoval_Tribal_Oil Well Truck Loading</v>
      </c>
      <c r="Q149" t="str">
        <f t="shared" si="6"/>
        <v>Sandoval_Tribal</v>
      </c>
      <c r="R149" s="132"/>
      <c r="S149" s="133" t="s">
        <v>251</v>
      </c>
      <c r="T149" s="134">
        <v>7.3032868849265603E-2</v>
      </c>
    </row>
    <row r="150" spans="16:20">
      <c r="P150" t="str">
        <f t="shared" si="5"/>
        <v>Sandoval_Tribal_Pneumatic Devices CBM</v>
      </c>
      <c r="Q150" t="str">
        <f t="shared" si="6"/>
        <v>Sandoval_Tribal</v>
      </c>
      <c r="R150" s="132"/>
      <c r="S150" s="133" t="s">
        <v>308</v>
      </c>
      <c r="T150" s="134">
        <v>0</v>
      </c>
    </row>
    <row r="151" spans="16:20">
      <c r="P151" t="str">
        <f t="shared" si="5"/>
        <v>Sandoval_Tribal_Pneumatic Devices CONV</v>
      </c>
      <c r="Q151" t="str">
        <f t="shared" si="6"/>
        <v>Sandoval_Tribal</v>
      </c>
      <c r="R151" s="132"/>
      <c r="S151" s="133" t="s">
        <v>307</v>
      </c>
      <c r="T151" s="134">
        <v>6.3458262350936975E-2</v>
      </c>
    </row>
    <row r="152" spans="16:20">
      <c r="P152" t="str">
        <f t="shared" si="5"/>
        <v>Sandoval_Tribal_Pneumatic Pumps CONV</v>
      </c>
      <c r="Q152" t="str">
        <f t="shared" si="6"/>
        <v>Sandoval_Tribal</v>
      </c>
      <c r="R152" s="132"/>
      <c r="S152" s="133" t="s">
        <v>309</v>
      </c>
      <c r="T152" s="134">
        <v>6.3458262350936975E-2</v>
      </c>
    </row>
    <row r="153" spans="16:20">
      <c r="P153" t="str">
        <f t="shared" ref="P153:P216" si="7">Q153&amp;"_"&amp;S153</f>
        <v>Sandoval_Tribal_Recompletions CBM</v>
      </c>
      <c r="Q153" t="str">
        <f t="shared" ref="Q153:Q216" si="8">IF(R153&lt;&gt;"",RIGHT(R153,LEN(R153)-7),Q152)</f>
        <v>Sandoval_Tribal</v>
      </c>
      <c r="R153" s="132"/>
      <c r="S153" s="133" t="s">
        <v>304</v>
      </c>
      <c r="T153" s="134">
        <v>0</v>
      </c>
    </row>
    <row r="154" spans="16:20">
      <c r="P154" t="str">
        <f t="shared" si="7"/>
        <v>Sandoval_Tribal_Recompletions CONV</v>
      </c>
      <c r="Q154" t="str">
        <f t="shared" si="8"/>
        <v>Sandoval_Tribal</v>
      </c>
      <c r="R154" s="132"/>
      <c r="S154" s="133" t="s">
        <v>303</v>
      </c>
      <c r="T154" s="134">
        <v>6.3458262350936975E-2</v>
      </c>
    </row>
    <row r="155" spans="16:20">
      <c r="P155" t="str">
        <f t="shared" si="7"/>
        <v>Sandoval_Tribal_Saltwater Disposal Engines</v>
      </c>
      <c r="Q155" t="str">
        <f t="shared" si="8"/>
        <v>Sandoval_Tribal</v>
      </c>
      <c r="R155" s="132"/>
      <c r="S155" s="133" t="s">
        <v>103</v>
      </c>
      <c r="T155" s="134">
        <v>0</v>
      </c>
    </row>
    <row r="156" spans="16:20">
      <c r="P156" t="str">
        <f t="shared" si="7"/>
        <v>Sandoval_Tribal_Workover Rigs</v>
      </c>
      <c r="Q156" t="str">
        <f t="shared" si="8"/>
        <v>Sandoval_Tribal</v>
      </c>
      <c r="R156" s="132"/>
      <c r="S156" s="133" t="s">
        <v>310</v>
      </c>
      <c r="T156" s="134">
        <v>6.2317022166457549E-2</v>
      </c>
    </row>
    <row r="157" spans="16:20">
      <c r="P157" t="str">
        <f t="shared" si="7"/>
        <v>Mckinley_Nontribal_Artificial Lift Engines</v>
      </c>
      <c r="Q157" t="str">
        <f t="shared" si="8"/>
        <v>Mckinley_Nontribal</v>
      </c>
      <c r="R157" s="12" t="s">
        <v>55</v>
      </c>
      <c r="S157" s="12" t="s">
        <v>314</v>
      </c>
      <c r="T157" s="131">
        <v>4.7799532851393746E-2</v>
      </c>
    </row>
    <row r="158" spans="16:20">
      <c r="P158" t="str">
        <f t="shared" si="7"/>
        <v>Mckinley_Nontribal_Blowdowns CBM</v>
      </c>
      <c r="Q158" t="str">
        <f t="shared" si="8"/>
        <v>Mckinley_Nontribal</v>
      </c>
      <c r="R158" s="132"/>
      <c r="S158" s="133" t="s">
        <v>300</v>
      </c>
      <c r="T158" s="134">
        <v>4.7908164684345458E-4</v>
      </c>
    </row>
    <row r="159" spans="16:20">
      <c r="P159" t="str">
        <f t="shared" si="7"/>
        <v>Mckinley_Nontribal_Blowdowns CONV</v>
      </c>
      <c r="Q159" t="str">
        <f t="shared" si="8"/>
        <v>Mckinley_Nontribal</v>
      </c>
      <c r="R159" s="132"/>
      <c r="S159" s="133" t="s">
        <v>299</v>
      </c>
      <c r="T159" s="134">
        <v>2.4120070450148254E-5</v>
      </c>
    </row>
    <row r="160" spans="16:20">
      <c r="P160" t="str">
        <f t="shared" si="7"/>
        <v>Mckinley_Nontribal_CBM Pump Engines</v>
      </c>
      <c r="Q160" t="str">
        <f t="shared" si="8"/>
        <v>Mckinley_Nontribal</v>
      </c>
      <c r="R160" s="132"/>
      <c r="S160" s="133" t="s">
        <v>321</v>
      </c>
      <c r="T160" s="134">
        <v>1.7233950883239985E-3</v>
      </c>
    </row>
    <row r="161" spans="16:20">
      <c r="P161" t="str">
        <f t="shared" si="7"/>
        <v>Mckinley_Nontribal_Compressor Engines</v>
      </c>
      <c r="Q161" t="str">
        <f t="shared" si="8"/>
        <v>Mckinley_Nontribal</v>
      </c>
      <c r="R161" s="132"/>
      <c r="S161" s="133" t="s">
        <v>208</v>
      </c>
      <c r="T161" s="134">
        <v>1.0903051133834039</v>
      </c>
    </row>
    <row r="162" spans="16:20">
      <c r="P162" t="str">
        <f t="shared" si="7"/>
        <v>Mckinley_Nontribal_Compressor Shutdown CBM</v>
      </c>
      <c r="Q162" t="str">
        <f t="shared" si="8"/>
        <v>Mckinley_Nontribal</v>
      </c>
      <c r="R162" s="132"/>
      <c r="S162" s="133" t="s">
        <v>318</v>
      </c>
      <c r="T162" s="134">
        <v>4.7908164684345458E-4</v>
      </c>
    </row>
    <row r="163" spans="16:20">
      <c r="P163" t="str">
        <f t="shared" si="7"/>
        <v>Mckinley_Nontribal_Compressor Shutdown CONV</v>
      </c>
      <c r="Q163" t="str">
        <f t="shared" si="8"/>
        <v>Mckinley_Nontribal</v>
      </c>
      <c r="R163" s="132"/>
      <c r="S163" s="133" t="s">
        <v>317</v>
      </c>
      <c r="T163" s="134">
        <v>2.4120070450148254E-5</v>
      </c>
    </row>
    <row r="164" spans="16:20">
      <c r="P164" t="str">
        <f t="shared" si="7"/>
        <v>Mckinley_Nontribal_Compressor Startup CBM</v>
      </c>
      <c r="Q164" t="str">
        <f t="shared" si="8"/>
        <v>Mckinley_Nontribal</v>
      </c>
      <c r="R164" s="132"/>
      <c r="S164" s="133" t="s">
        <v>316</v>
      </c>
      <c r="T164" s="134">
        <v>4.7908164684345458E-4</v>
      </c>
    </row>
    <row r="165" spans="16:20">
      <c r="P165" t="str">
        <f t="shared" si="7"/>
        <v>Mckinley_Nontribal_Compressor Startup CONV</v>
      </c>
      <c r="Q165" t="str">
        <f t="shared" si="8"/>
        <v>Mckinley_Nontribal</v>
      </c>
      <c r="R165" s="132"/>
      <c r="S165" s="133" t="s">
        <v>315</v>
      </c>
      <c r="T165" s="134">
        <v>2.4120070450148254E-5</v>
      </c>
    </row>
    <row r="166" spans="16:20">
      <c r="P166" t="str">
        <f t="shared" si="7"/>
        <v>Mckinley_Nontribal_Condensate Tank Flaring</v>
      </c>
      <c r="Q166" t="str">
        <f t="shared" si="8"/>
        <v>Mckinley_Nontribal</v>
      </c>
      <c r="R166" s="132"/>
      <c r="S166" s="133" t="s">
        <v>17153</v>
      </c>
      <c r="T166" s="134">
        <v>2.0927288137366717E-5</v>
      </c>
    </row>
    <row r="167" spans="16:20">
      <c r="P167" t="str">
        <f t="shared" si="7"/>
        <v>Mckinley_Nontribal_Condensate Tanks</v>
      </c>
      <c r="Q167" t="str">
        <f t="shared" si="8"/>
        <v>Mckinley_Nontribal</v>
      </c>
      <c r="R167" s="132"/>
      <c r="S167" s="133" t="s">
        <v>311</v>
      </c>
      <c r="T167" s="134">
        <v>2.0927288137366717E-5</v>
      </c>
    </row>
    <row r="168" spans="16:20">
      <c r="P168" t="str">
        <f t="shared" si="7"/>
        <v>Mckinley_Nontribal_Dehydrator Flaring</v>
      </c>
      <c r="Q168" t="str">
        <f t="shared" si="8"/>
        <v>Mckinley_Nontribal</v>
      </c>
      <c r="R168" s="132"/>
      <c r="S168" s="133" t="s">
        <v>66</v>
      </c>
      <c r="T168" s="134">
        <v>2.508593841264291E-4</v>
      </c>
    </row>
    <row r="169" spans="16:20">
      <c r="P169" t="str">
        <f t="shared" si="7"/>
        <v>Mckinley_Nontribal_Dehydrators CBM</v>
      </c>
      <c r="Q169" t="str">
        <f t="shared" si="8"/>
        <v>Mckinley_Nontribal</v>
      </c>
      <c r="R169" s="132"/>
      <c r="S169" s="133" t="s">
        <v>320</v>
      </c>
      <c r="T169" s="134">
        <v>4.7908164684345458E-4</v>
      </c>
    </row>
    <row r="170" spans="16:20">
      <c r="P170" t="str">
        <f t="shared" si="7"/>
        <v>Mckinley_Nontribal_Dehydrators CONV</v>
      </c>
      <c r="Q170" t="str">
        <f t="shared" si="8"/>
        <v>Mckinley_Nontribal</v>
      </c>
      <c r="R170" s="132"/>
      <c r="S170" s="133" t="s">
        <v>319</v>
      </c>
      <c r="T170" s="134">
        <v>2.4120070450148254E-5</v>
      </c>
    </row>
    <row r="171" spans="16:20">
      <c r="P171" t="str">
        <f t="shared" si="7"/>
        <v>Mckinley_Nontribal_Drill Rigs</v>
      </c>
      <c r="Q171" t="str">
        <f t="shared" si="8"/>
        <v>Mckinley_Nontribal</v>
      </c>
      <c r="R171" s="132"/>
      <c r="S171" s="133" t="s">
        <v>116</v>
      </c>
      <c r="T171" s="134">
        <v>0</v>
      </c>
    </row>
    <row r="172" spans="16:20">
      <c r="P172" t="str">
        <f t="shared" si="7"/>
        <v>Mckinley_Nontribal_Fugitives CBM</v>
      </c>
      <c r="Q172" t="str">
        <f t="shared" si="8"/>
        <v>Mckinley_Nontribal</v>
      </c>
      <c r="R172" s="132"/>
      <c r="S172" s="133" t="s">
        <v>306</v>
      </c>
      <c r="T172" s="134">
        <v>1.7233950883239985E-3</v>
      </c>
    </row>
    <row r="173" spans="16:20">
      <c r="P173" t="str">
        <f t="shared" si="7"/>
        <v>Mckinley_Nontribal_Fugitives CONV</v>
      </c>
      <c r="Q173" t="str">
        <f t="shared" si="8"/>
        <v>Mckinley_Nontribal</v>
      </c>
      <c r="R173" s="132"/>
      <c r="S173" s="133" t="s">
        <v>305</v>
      </c>
      <c r="T173" s="134">
        <v>9.0212304144339679E-3</v>
      </c>
    </row>
    <row r="174" spans="16:20">
      <c r="P174" t="str">
        <f t="shared" si="7"/>
        <v>Mckinley_Nontribal_Gas Plant Truck Loading</v>
      </c>
      <c r="Q174" t="str">
        <f t="shared" si="8"/>
        <v>Mckinley_Nontribal</v>
      </c>
      <c r="R174" s="132"/>
      <c r="S174" s="133" t="s">
        <v>228</v>
      </c>
      <c r="T174" s="134">
        <v>2.0927288137366717E-5</v>
      </c>
    </row>
    <row r="175" spans="16:20">
      <c r="P175" t="str">
        <f t="shared" si="7"/>
        <v>Mckinley_Nontribal_Gas Well Truck Loading</v>
      </c>
      <c r="Q175" t="str">
        <f t="shared" si="8"/>
        <v>Mckinley_Nontribal</v>
      </c>
      <c r="R175" s="132"/>
      <c r="S175" s="133" t="s">
        <v>250</v>
      </c>
      <c r="T175" s="134">
        <v>2.0927288137366717E-5</v>
      </c>
    </row>
    <row r="176" spans="16:20">
      <c r="P176" t="str">
        <f t="shared" si="7"/>
        <v>Mckinley_Nontribal_Heaters</v>
      </c>
      <c r="Q176" t="str">
        <f t="shared" si="8"/>
        <v>Mckinley_Nontribal</v>
      </c>
      <c r="R176" s="132"/>
      <c r="S176" s="133" t="s">
        <v>115</v>
      </c>
      <c r="T176" s="134">
        <v>7.2736652050554565E-3</v>
      </c>
    </row>
    <row r="177" spans="16:20">
      <c r="P177" t="str">
        <f t="shared" si="7"/>
        <v>Mckinley_Nontribal_Initial completion Flaring</v>
      </c>
      <c r="Q177" t="str">
        <f t="shared" si="8"/>
        <v>Mckinley_Nontribal</v>
      </c>
      <c r="R177" s="132"/>
      <c r="S177" s="133" t="s">
        <v>68</v>
      </c>
      <c r="T177" s="134">
        <v>0</v>
      </c>
    </row>
    <row r="178" spans="16:20">
      <c r="P178" t="str">
        <f t="shared" si="7"/>
        <v>Mckinley_Nontribal_Initial Completions CBM</v>
      </c>
      <c r="Q178" t="str">
        <f t="shared" si="8"/>
        <v>Mckinley_Nontribal</v>
      </c>
      <c r="R178" s="132"/>
      <c r="S178" s="133" t="s">
        <v>302</v>
      </c>
      <c r="T178" s="134">
        <v>0</v>
      </c>
    </row>
    <row r="179" spans="16:20">
      <c r="P179" t="str">
        <f t="shared" si="7"/>
        <v>Mckinley_Nontribal_Initial Completions CONV</v>
      </c>
      <c r="Q179" t="str">
        <f t="shared" si="8"/>
        <v>Mckinley_Nontribal</v>
      </c>
      <c r="R179" s="132"/>
      <c r="S179" s="133" t="s">
        <v>301</v>
      </c>
      <c r="T179" s="134">
        <v>0</v>
      </c>
    </row>
    <row r="180" spans="16:20">
      <c r="P180" t="str">
        <f t="shared" si="7"/>
        <v>Mckinley_Nontribal_Miscellaneous Engines</v>
      </c>
      <c r="Q180" t="str">
        <f t="shared" si="8"/>
        <v>Mckinley_Nontribal</v>
      </c>
      <c r="R180" s="132"/>
      <c r="S180" s="133" t="s">
        <v>313</v>
      </c>
      <c r="T180" s="134">
        <v>7.2736652050554565E-3</v>
      </c>
    </row>
    <row r="181" spans="16:20">
      <c r="P181" t="str">
        <f t="shared" si="7"/>
        <v>Mckinley_Nontribal_Oil Tanks</v>
      </c>
      <c r="Q181" t="str">
        <f t="shared" si="8"/>
        <v>Mckinley_Nontribal</v>
      </c>
      <c r="R181" s="132"/>
      <c r="S181" s="133" t="s">
        <v>312</v>
      </c>
      <c r="T181" s="134">
        <v>4.7799532851393746E-2</v>
      </c>
    </row>
    <row r="182" spans="16:20">
      <c r="P182" t="str">
        <f t="shared" si="7"/>
        <v>Mckinley_Nontribal_Oil Well Truck Loading</v>
      </c>
      <c r="Q182" t="str">
        <f t="shared" si="8"/>
        <v>Mckinley_Nontribal</v>
      </c>
      <c r="R182" s="132"/>
      <c r="S182" s="133" t="s">
        <v>251</v>
      </c>
      <c r="T182" s="134">
        <v>4.7799532851393746E-2</v>
      </c>
    </row>
    <row r="183" spans="16:20">
      <c r="P183" t="str">
        <f t="shared" si="7"/>
        <v>Mckinley_Nontribal_Pneumatic Devices CBM</v>
      </c>
      <c r="Q183" t="str">
        <f t="shared" si="8"/>
        <v>Mckinley_Nontribal</v>
      </c>
      <c r="R183" s="132"/>
      <c r="S183" s="133" t="s">
        <v>308</v>
      </c>
      <c r="T183" s="134">
        <v>1.7233950883239985E-3</v>
      </c>
    </row>
    <row r="184" spans="16:20">
      <c r="P184" t="str">
        <f t="shared" si="7"/>
        <v>Mckinley_Nontribal_Pneumatic Devices CONV</v>
      </c>
      <c r="Q184" t="str">
        <f t="shared" si="8"/>
        <v>Mckinley_Nontribal</v>
      </c>
      <c r="R184" s="132"/>
      <c r="S184" s="133" t="s">
        <v>307</v>
      </c>
      <c r="T184" s="134">
        <v>9.0212304144339679E-3</v>
      </c>
    </row>
    <row r="185" spans="16:20">
      <c r="P185" t="str">
        <f t="shared" si="7"/>
        <v>Mckinley_Nontribal_Pneumatic Pumps CONV</v>
      </c>
      <c r="Q185" t="str">
        <f t="shared" si="8"/>
        <v>Mckinley_Nontribal</v>
      </c>
      <c r="R185" s="132"/>
      <c r="S185" s="133" t="s">
        <v>309</v>
      </c>
      <c r="T185" s="134">
        <v>9.0212304144339679E-3</v>
      </c>
    </row>
    <row r="186" spans="16:20">
      <c r="P186" t="str">
        <f t="shared" si="7"/>
        <v>Mckinley_Nontribal_Recompletions CBM</v>
      </c>
      <c r="Q186" t="str">
        <f t="shared" si="8"/>
        <v>Mckinley_Nontribal</v>
      </c>
      <c r="R186" s="132"/>
      <c r="S186" s="133" t="s">
        <v>304</v>
      </c>
      <c r="T186" s="134">
        <v>1.7233950883239985E-3</v>
      </c>
    </row>
    <row r="187" spans="16:20">
      <c r="P187" t="str">
        <f t="shared" si="7"/>
        <v>Mckinley_Nontribal_Recompletions CONV</v>
      </c>
      <c r="Q187" t="str">
        <f t="shared" si="8"/>
        <v>Mckinley_Nontribal</v>
      </c>
      <c r="R187" s="132"/>
      <c r="S187" s="133" t="s">
        <v>303</v>
      </c>
      <c r="T187" s="134">
        <v>9.0212304144339679E-3</v>
      </c>
    </row>
    <row r="188" spans="16:20">
      <c r="P188" t="str">
        <f t="shared" si="7"/>
        <v>Mckinley_Nontribal_Saltwater Disposal Engines</v>
      </c>
      <c r="Q188" t="str">
        <f t="shared" si="8"/>
        <v>Mckinley_Nontribal</v>
      </c>
      <c r="R188" s="132"/>
      <c r="S188" s="133" t="s">
        <v>103</v>
      </c>
      <c r="T188" s="134">
        <v>1.7233950883239985E-3</v>
      </c>
    </row>
    <row r="189" spans="16:20">
      <c r="P189" t="str">
        <f t="shared" si="7"/>
        <v>Mckinley_Nontribal_Workover Rigs</v>
      </c>
      <c r="Q189" t="str">
        <f t="shared" si="8"/>
        <v>Mckinley_Nontribal</v>
      </c>
      <c r="R189" s="132"/>
      <c r="S189" s="133" t="s">
        <v>310</v>
      </c>
      <c r="T189" s="134">
        <v>7.2736652050554565E-3</v>
      </c>
    </row>
    <row r="190" spans="16:20">
      <c r="P190" t="str">
        <f t="shared" si="7"/>
        <v>Rio Arriba_Nontribal_Artificial Lift Engines</v>
      </c>
      <c r="Q190" t="str">
        <f t="shared" si="8"/>
        <v>Rio Arriba_Nontribal</v>
      </c>
      <c r="R190" s="12" t="s">
        <v>56</v>
      </c>
      <c r="S190" s="12" t="s">
        <v>314</v>
      </c>
      <c r="T190" s="131">
        <v>0.46954751912042947</v>
      </c>
    </row>
    <row r="191" spans="16:20">
      <c r="P191" t="str">
        <f t="shared" si="7"/>
        <v>Rio Arriba_Nontribal_Blowdowns CBM</v>
      </c>
      <c r="Q191" t="str">
        <f t="shared" si="8"/>
        <v>Rio Arriba_Nontribal</v>
      </c>
      <c r="R191" s="132"/>
      <c r="S191" s="133" t="s">
        <v>300</v>
      </c>
      <c r="T191" s="134">
        <v>0.23895249599905455</v>
      </c>
    </row>
    <row r="192" spans="16:20">
      <c r="P192" t="str">
        <f t="shared" si="7"/>
        <v>Rio Arriba_Nontribal_Blowdowns CONV</v>
      </c>
      <c r="Q192" t="str">
        <f t="shared" si="8"/>
        <v>Rio Arriba_Nontribal</v>
      </c>
      <c r="R192" s="132"/>
      <c r="S192" s="133" t="s">
        <v>299</v>
      </c>
      <c r="T192" s="134">
        <v>0.44281725935232957</v>
      </c>
    </row>
    <row r="193" spans="16:20">
      <c r="P193" t="str">
        <f t="shared" si="7"/>
        <v>Rio Arriba_Nontribal_CBM Pump Engines</v>
      </c>
      <c r="Q193" t="str">
        <f t="shared" si="8"/>
        <v>Rio Arriba_Nontribal</v>
      </c>
      <c r="R193" s="132"/>
      <c r="S193" s="133" t="s">
        <v>321</v>
      </c>
      <c r="T193" s="134">
        <v>0.23782852218871178</v>
      </c>
    </row>
    <row r="194" spans="16:20">
      <c r="P194" t="str">
        <f t="shared" si="7"/>
        <v>Rio Arriba_Nontribal_Compressor Engines</v>
      </c>
      <c r="Q194" t="str">
        <f t="shared" si="8"/>
        <v>Rio Arriba_Nontribal</v>
      </c>
      <c r="R194" s="132"/>
      <c r="S194" s="133" t="s">
        <v>208</v>
      </c>
      <c r="T194" s="134">
        <v>1.0903051133834039</v>
      </c>
    </row>
    <row r="195" spans="16:20">
      <c r="P195" t="str">
        <f t="shared" si="7"/>
        <v>Rio Arriba_Nontribal_Compressor Shutdown CBM</v>
      </c>
      <c r="Q195" t="str">
        <f t="shared" si="8"/>
        <v>Rio Arriba_Nontribal</v>
      </c>
      <c r="R195" s="132"/>
      <c r="S195" s="133" t="s">
        <v>318</v>
      </c>
      <c r="T195" s="134">
        <v>0.23895249599905455</v>
      </c>
    </row>
    <row r="196" spans="16:20">
      <c r="P196" t="str">
        <f t="shared" si="7"/>
        <v>Rio Arriba_Nontribal_Compressor Shutdown CONV</v>
      </c>
      <c r="Q196" t="str">
        <f t="shared" si="8"/>
        <v>Rio Arriba_Nontribal</v>
      </c>
      <c r="R196" s="132"/>
      <c r="S196" s="133" t="s">
        <v>317</v>
      </c>
      <c r="T196" s="134">
        <v>0.44281725935232957</v>
      </c>
    </row>
    <row r="197" spans="16:20">
      <c r="P197" t="str">
        <f t="shared" si="7"/>
        <v>Rio Arriba_Nontribal_Compressor Startup CBM</v>
      </c>
      <c r="Q197" t="str">
        <f t="shared" si="8"/>
        <v>Rio Arriba_Nontribal</v>
      </c>
      <c r="R197" s="132"/>
      <c r="S197" s="133" t="s">
        <v>316</v>
      </c>
      <c r="T197" s="134">
        <v>0.23895249599905455</v>
      </c>
    </row>
    <row r="198" spans="16:20">
      <c r="P198" t="str">
        <f t="shared" si="7"/>
        <v>Rio Arriba_Nontribal_Compressor Startup CONV</v>
      </c>
      <c r="Q198" t="str">
        <f t="shared" si="8"/>
        <v>Rio Arriba_Nontribal</v>
      </c>
      <c r="R198" s="132"/>
      <c r="S198" s="133" t="s">
        <v>315</v>
      </c>
      <c r="T198" s="134">
        <v>0.44281725935232957</v>
      </c>
    </row>
    <row r="199" spans="16:20">
      <c r="P199" t="str">
        <f t="shared" si="7"/>
        <v>Rio Arriba_Nontribal_Condensate Tank Flaring</v>
      </c>
      <c r="Q199" t="str">
        <f t="shared" si="8"/>
        <v>Rio Arriba_Nontribal</v>
      </c>
      <c r="R199" s="132"/>
      <c r="S199" s="133" t="s">
        <v>17153</v>
      </c>
      <c r="T199" s="134">
        <v>0.40161558664420466</v>
      </c>
    </row>
    <row r="200" spans="16:20">
      <c r="P200" t="str">
        <f t="shared" si="7"/>
        <v>Rio Arriba_Nontribal_Condensate Tanks</v>
      </c>
      <c r="Q200" t="str">
        <f t="shared" si="8"/>
        <v>Rio Arriba_Nontribal</v>
      </c>
      <c r="R200" s="132"/>
      <c r="S200" s="133" t="s">
        <v>311</v>
      </c>
      <c r="T200" s="134">
        <v>0.40161558664420466</v>
      </c>
    </row>
    <row r="201" spans="16:20">
      <c r="P201" t="str">
        <f t="shared" si="7"/>
        <v>Rio Arriba_Nontribal_Dehydrator Flaring</v>
      </c>
      <c r="Q201" t="str">
        <f t="shared" si="8"/>
        <v>Rio Arriba_Nontribal</v>
      </c>
      <c r="R201" s="132"/>
      <c r="S201" s="133" t="s">
        <v>66</v>
      </c>
      <c r="T201" s="134">
        <v>0.3412171266731272</v>
      </c>
    </row>
    <row r="202" spans="16:20">
      <c r="P202" t="str">
        <f t="shared" si="7"/>
        <v>Rio Arriba_Nontribal_Dehydrators CBM</v>
      </c>
      <c r="Q202" t="str">
        <f t="shared" si="8"/>
        <v>Rio Arriba_Nontribal</v>
      </c>
      <c r="R202" s="132"/>
      <c r="S202" s="133" t="s">
        <v>320</v>
      </c>
      <c r="T202" s="134">
        <v>0.23895249599905455</v>
      </c>
    </row>
    <row r="203" spans="16:20">
      <c r="P203" t="str">
        <f t="shared" si="7"/>
        <v>Rio Arriba_Nontribal_Dehydrators CONV</v>
      </c>
      <c r="Q203" t="str">
        <f t="shared" si="8"/>
        <v>Rio Arriba_Nontribal</v>
      </c>
      <c r="R203" s="132"/>
      <c r="S203" s="133" t="s">
        <v>319</v>
      </c>
      <c r="T203" s="134">
        <v>0.44281725935232957</v>
      </c>
    </row>
    <row r="204" spans="16:20">
      <c r="P204" t="str">
        <f t="shared" si="7"/>
        <v>Rio Arriba_Nontribal_Drill Rigs</v>
      </c>
      <c r="Q204" t="str">
        <f t="shared" si="8"/>
        <v>Rio Arriba_Nontribal</v>
      </c>
      <c r="R204" s="132"/>
      <c r="S204" s="133" t="s">
        <v>116</v>
      </c>
      <c r="T204" s="134">
        <v>0.17304189435336978</v>
      </c>
    </row>
    <row r="205" spans="16:20">
      <c r="P205" t="str">
        <f t="shared" si="7"/>
        <v>Rio Arriba_Nontribal_Fugitives CBM</v>
      </c>
      <c r="Q205" t="str">
        <f t="shared" si="8"/>
        <v>Rio Arriba_Nontribal</v>
      </c>
      <c r="R205" s="132"/>
      <c r="S205" s="133" t="s">
        <v>306</v>
      </c>
      <c r="T205" s="134">
        <v>0.23782852218871178</v>
      </c>
    </row>
    <row r="206" spans="16:20">
      <c r="P206" t="str">
        <f t="shared" si="7"/>
        <v>Rio Arriba_Nontribal_Fugitives CONV</v>
      </c>
      <c r="Q206" t="str">
        <f t="shared" si="8"/>
        <v>Rio Arriba_Nontribal</v>
      </c>
      <c r="R206" s="132"/>
      <c r="S206" s="133" t="s">
        <v>305</v>
      </c>
      <c r="T206" s="134">
        <v>0.38743810621990099</v>
      </c>
    </row>
    <row r="207" spans="16:20">
      <c r="P207" t="str">
        <f t="shared" si="7"/>
        <v>Rio Arriba_Nontribal_Gas Plant Truck Loading</v>
      </c>
      <c r="Q207" t="str">
        <f t="shared" si="8"/>
        <v>Rio Arriba_Nontribal</v>
      </c>
      <c r="R207" s="132"/>
      <c r="S207" s="133" t="s">
        <v>228</v>
      </c>
      <c r="T207" s="134">
        <v>0.40161558664420466</v>
      </c>
    </row>
    <row r="208" spans="16:20">
      <c r="P208" t="str">
        <f t="shared" si="7"/>
        <v>Rio Arriba_Nontribal_Gas Well Truck Loading</v>
      </c>
      <c r="Q208" t="str">
        <f t="shared" si="8"/>
        <v>Rio Arriba_Nontribal</v>
      </c>
      <c r="R208" s="132"/>
      <c r="S208" s="133" t="s">
        <v>250</v>
      </c>
      <c r="T208" s="134">
        <v>0.40161558664420466</v>
      </c>
    </row>
    <row r="209" spans="16:20">
      <c r="P209" t="str">
        <f t="shared" si="7"/>
        <v>Rio Arriba_Nontribal_Heaters</v>
      </c>
      <c r="Q209" t="str">
        <f t="shared" si="8"/>
        <v>Rio Arriba_Nontribal</v>
      </c>
      <c r="R209" s="132"/>
      <c r="S209" s="133" t="s">
        <v>115</v>
      </c>
      <c r="T209" s="134">
        <v>0.35161207118906374</v>
      </c>
    </row>
    <row r="210" spans="16:20">
      <c r="P210" t="str">
        <f t="shared" si="7"/>
        <v>Rio Arriba_Nontribal_Initial completion Flaring</v>
      </c>
      <c r="Q210" t="str">
        <f t="shared" si="8"/>
        <v>Rio Arriba_Nontribal</v>
      </c>
      <c r="R210" s="132"/>
      <c r="S210" s="133" t="s">
        <v>68</v>
      </c>
      <c r="T210" s="134">
        <v>0.17304189435336978</v>
      </c>
    </row>
    <row r="211" spans="16:20">
      <c r="P211" t="str">
        <f t="shared" si="7"/>
        <v>Rio Arriba_Nontribal_Initial Completions CBM</v>
      </c>
      <c r="Q211" t="str">
        <f t="shared" si="8"/>
        <v>Rio Arriba_Nontribal</v>
      </c>
      <c r="R211" s="132"/>
      <c r="S211" s="133" t="s">
        <v>302</v>
      </c>
      <c r="T211" s="134">
        <v>0.17304189435336978</v>
      </c>
    </row>
    <row r="212" spans="16:20">
      <c r="P212" t="str">
        <f t="shared" si="7"/>
        <v>Rio Arriba_Nontribal_Initial Completions CONV</v>
      </c>
      <c r="Q212" t="str">
        <f t="shared" si="8"/>
        <v>Rio Arriba_Nontribal</v>
      </c>
      <c r="R212" s="132"/>
      <c r="S212" s="133" t="s">
        <v>301</v>
      </c>
      <c r="T212" s="134">
        <v>0.17304189435336978</v>
      </c>
    </row>
    <row r="213" spans="16:20">
      <c r="P213" t="str">
        <f t="shared" si="7"/>
        <v>Rio Arriba_Nontribal_Miscellaneous Engines</v>
      </c>
      <c r="Q213" t="str">
        <f t="shared" si="8"/>
        <v>Rio Arriba_Nontribal</v>
      </c>
      <c r="R213" s="132"/>
      <c r="S213" s="133" t="s">
        <v>313</v>
      </c>
      <c r="T213" s="134">
        <v>0.35161207118906374</v>
      </c>
    </row>
    <row r="214" spans="16:20">
      <c r="P214" t="str">
        <f t="shared" si="7"/>
        <v>Rio Arriba_Nontribal_Oil Tanks</v>
      </c>
      <c r="Q214" t="str">
        <f t="shared" si="8"/>
        <v>Rio Arriba_Nontribal</v>
      </c>
      <c r="R214" s="132"/>
      <c r="S214" s="133" t="s">
        <v>312</v>
      </c>
      <c r="T214" s="134">
        <v>0.46954751912042947</v>
      </c>
    </row>
    <row r="215" spans="16:20">
      <c r="P215" t="str">
        <f t="shared" si="7"/>
        <v>Rio Arriba_Nontribal_Oil Well Truck Loading</v>
      </c>
      <c r="Q215" t="str">
        <f t="shared" si="8"/>
        <v>Rio Arriba_Nontribal</v>
      </c>
      <c r="R215" s="132"/>
      <c r="S215" s="133" t="s">
        <v>251</v>
      </c>
      <c r="T215" s="134">
        <v>0.46954751912042947</v>
      </c>
    </row>
    <row r="216" spans="16:20">
      <c r="P216" t="str">
        <f t="shared" si="7"/>
        <v>Rio Arriba_Nontribal_Pneumatic Devices CBM</v>
      </c>
      <c r="Q216" t="str">
        <f t="shared" si="8"/>
        <v>Rio Arriba_Nontribal</v>
      </c>
      <c r="R216" s="132"/>
      <c r="S216" s="133" t="s">
        <v>308</v>
      </c>
      <c r="T216" s="134">
        <v>0.23782852218871178</v>
      </c>
    </row>
    <row r="217" spans="16:20">
      <c r="P217" t="str">
        <f t="shared" ref="P217:P280" si="9">Q217&amp;"_"&amp;S217</f>
        <v>Rio Arriba_Nontribal_Pneumatic Devices CONV</v>
      </c>
      <c r="Q217" t="str">
        <f t="shared" ref="Q217:Q280" si="10">IF(R217&lt;&gt;"",RIGHT(R217,LEN(R217)-7),Q216)</f>
        <v>Rio Arriba_Nontribal</v>
      </c>
      <c r="R217" s="132"/>
      <c r="S217" s="133" t="s">
        <v>307</v>
      </c>
      <c r="T217" s="134">
        <v>0.38743810621990099</v>
      </c>
    </row>
    <row r="218" spans="16:20">
      <c r="P218" t="str">
        <f t="shared" si="9"/>
        <v>Rio Arriba_Nontribal_Pneumatic Pumps CONV</v>
      </c>
      <c r="Q218" t="str">
        <f t="shared" si="10"/>
        <v>Rio Arriba_Nontribal</v>
      </c>
      <c r="R218" s="132"/>
      <c r="S218" s="133" t="s">
        <v>309</v>
      </c>
      <c r="T218" s="134">
        <v>0.38743810621990099</v>
      </c>
    </row>
    <row r="219" spans="16:20">
      <c r="P219" t="str">
        <f t="shared" si="9"/>
        <v>Rio Arriba_Nontribal_Recompletions CBM</v>
      </c>
      <c r="Q219" t="str">
        <f t="shared" si="10"/>
        <v>Rio Arriba_Nontribal</v>
      </c>
      <c r="R219" s="132"/>
      <c r="S219" s="133" t="s">
        <v>304</v>
      </c>
      <c r="T219" s="134">
        <v>0.23782852218871178</v>
      </c>
    </row>
    <row r="220" spans="16:20">
      <c r="P220" t="str">
        <f t="shared" si="9"/>
        <v>Rio Arriba_Nontribal_Recompletions CONV</v>
      </c>
      <c r="Q220" t="str">
        <f t="shared" si="10"/>
        <v>Rio Arriba_Nontribal</v>
      </c>
      <c r="R220" s="132"/>
      <c r="S220" s="133" t="s">
        <v>303</v>
      </c>
      <c r="T220" s="134">
        <v>0.38743810621990099</v>
      </c>
    </row>
    <row r="221" spans="16:20">
      <c r="P221" t="str">
        <f t="shared" si="9"/>
        <v>Rio Arriba_Nontribal_Saltwater Disposal Engines</v>
      </c>
      <c r="Q221" t="str">
        <f t="shared" si="10"/>
        <v>Rio Arriba_Nontribal</v>
      </c>
      <c r="R221" s="132"/>
      <c r="S221" s="133" t="s">
        <v>103</v>
      </c>
      <c r="T221" s="134">
        <v>0.23782852218871178</v>
      </c>
    </row>
    <row r="222" spans="16:20">
      <c r="P222" t="str">
        <f t="shared" si="9"/>
        <v>Rio Arriba_Nontribal_Workover Rigs</v>
      </c>
      <c r="Q222" t="str">
        <f t="shared" si="10"/>
        <v>Rio Arriba_Nontribal</v>
      </c>
      <c r="R222" s="132"/>
      <c r="S222" s="133" t="s">
        <v>310</v>
      </c>
      <c r="T222" s="134">
        <v>0.35161207118906374</v>
      </c>
    </row>
    <row r="223" spans="16:20">
      <c r="P223" t="str">
        <f t="shared" si="9"/>
        <v>San Juan_Nontribal_Artificial Lift Engines</v>
      </c>
      <c r="Q223" t="str">
        <f t="shared" si="10"/>
        <v>San Juan_Nontribal</v>
      </c>
      <c r="R223" s="12" t="s">
        <v>57</v>
      </c>
      <c r="S223" s="12" t="s">
        <v>314</v>
      </c>
      <c r="T223" s="131">
        <v>0.42728073905621194</v>
      </c>
    </row>
    <row r="224" spans="16:20">
      <c r="P224" t="str">
        <f t="shared" si="9"/>
        <v>San Juan_Nontribal_Blowdowns CBM</v>
      </c>
      <c r="Q224" t="str">
        <f t="shared" si="10"/>
        <v>San Juan_Nontribal</v>
      </c>
      <c r="R224" s="132"/>
      <c r="S224" s="133" t="s">
        <v>300</v>
      </c>
      <c r="T224" s="134">
        <v>0.53602564532072106</v>
      </c>
    </row>
    <row r="225" spans="16:20">
      <c r="P225" t="str">
        <f t="shared" si="9"/>
        <v>San Juan_Nontribal_Blowdowns CONV</v>
      </c>
      <c r="Q225" t="str">
        <f t="shared" si="10"/>
        <v>San Juan_Nontribal</v>
      </c>
      <c r="R225" s="132"/>
      <c r="S225" s="133" t="s">
        <v>299</v>
      </c>
      <c r="T225" s="134">
        <v>0.50739538965892383</v>
      </c>
    </row>
    <row r="226" spans="16:20">
      <c r="P226" t="str">
        <f t="shared" si="9"/>
        <v>San Juan_Nontribal_CBM Pump Engines</v>
      </c>
      <c r="Q226" t="str">
        <f t="shared" si="10"/>
        <v>San Juan_Nontribal</v>
      </c>
      <c r="R226" s="132"/>
      <c r="S226" s="133" t="s">
        <v>321</v>
      </c>
      <c r="T226" s="134">
        <v>0.81904351572598022</v>
      </c>
    </row>
    <row r="227" spans="16:20">
      <c r="P227" t="str">
        <f t="shared" si="9"/>
        <v>San Juan_Nontribal_Compressor Engines</v>
      </c>
      <c r="Q227" t="str">
        <f t="shared" si="10"/>
        <v>San Juan_Nontribal</v>
      </c>
      <c r="R227" s="132"/>
      <c r="S227" s="133" t="s">
        <v>208</v>
      </c>
      <c r="T227" s="134">
        <v>1.0903051133834039</v>
      </c>
    </row>
    <row r="228" spans="16:20">
      <c r="P228" t="str">
        <f t="shared" si="9"/>
        <v>San Juan_Nontribal_Compressor Shutdown CBM</v>
      </c>
      <c r="Q228" t="str">
        <f t="shared" si="10"/>
        <v>San Juan_Nontribal</v>
      </c>
      <c r="R228" s="132"/>
      <c r="S228" s="133" t="s">
        <v>318</v>
      </c>
      <c r="T228" s="134">
        <v>0.53602564532072106</v>
      </c>
    </row>
    <row r="229" spans="16:20">
      <c r="P229" t="str">
        <f t="shared" si="9"/>
        <v>San Juan_Nontribal_Compressor Shutdown CONV</v>
      </c>
      <c r="Q229" t="str">
        <f t="shared" si="10"/>
        <v>San Juan_Nontribal</v>
      </c>
      <c r="R229" s="132"/>
      <c r="S229" s="133" t="s">
        <v>317</v>
      </c>
      <c r="T229" s="134">
        <v>0.50739538965892383</v>
      </c>
    </row>
    <row r="230" spans="16:20">
      <c r="P230" t="str">
        <f t="shared" si="9"/>
        <v>San Juan_Nontribal_Compressor Startup CBM</v>
      </c>
      <c r="Q230" t="str">
        <f t="shared" si="10"/>
        <v>San Juan_Nontribal</v>
      </c>
      <c r="R230" s="132"/>
      <c r="S230" s="133" t="s">
        <v>316</v>
      </c>
      <c r="T230" s="134">
        <v>0.53602564532072106</v>
      </c>
    </row>
    <row r="231" spans="16:20">
      <c r="P231" t="str">
        <f t="shared" si="9"/>
        <v>San Juan_Nontribal_Compressor Startup CONV</v>
      </c>
      <c r="Q231" t="str">
        <f t="shared" si="10"/>
        <v>San Juan_Nontribal</v>
      </c>
      <c r="R231" s="132"/>
      <c r="S231" s="133" t="s">
        <v>315</v>
      </c>
      <c r="T231" s="134">
        <v>0.50739538965892383</v>
      </c>
    </row>
    <row r="232" spans="16:20">
      <c r="P232" t="str">
        <f t="shared" si="9"/>
        <v>San Juan_Nontribal_Condensate Tank Flaring</v>
      </c>
      <c r="Q232" t="str">
        <f t="shared" si="10"/>
        <v>San Juan_Nontribal</v>
      </c>
      <c r="R232" s="132"/>
      <c r="S232" s="133" t="s">
        <v>17153</v>
      </c>
      <c r="T232" s="134">
        <v>0.49332733417740054</v>
      </c>
    </row>
    <row r="233" spans="16:20">
      <c r="P233" t="str">
        <f t="shared" si="9"/>
        <v>San Juan_Nontribal_Condensate Tanks</v>
      </c>
      <c r="Q233" t="str">
        <f t="shared" si="10"/>
        <v>San Juan_Nontribal</v>
      </c>
      <c r="R233" s="132"/>
      <c r="S233" s="133" t="s">
        <v>311</v>
      </c>
      <c r="T233" s="134">
        <v>0.49332733417740054</v>
      </c>
    </row>
    <row r="234" spans="16:20">
      <c r="P234" t="str">
        <f t="shared" si="9"/>
        <v>San Juan_Nontribal_Dehydrator Flaring</v>
      </c>
      <c r="Q234" t="str">
        <f t="shared" si="10"/>
        <v>San Juan_Nontribal</v>
      </c>
      <c r="R234" s="132"/>
      <c r="S234" s="133" t="s">
        <v>66</v>
      </c>
      <c r="T234" s="134">
        <v>0.52166385727457254</v>
      </c>
    </row>
    <row r="235" spans="16:20">
      <c r="P235" t="str">
        <f t="shared" si="9"/>
        <v>San Juan_Nontribal_Dehydrators CBM</v>
      </c>
      <c r="Q235" t="str">
        <f t="shared" si="10"/>
        <v>San Juan_Nontribal</v>
      </c>
      <c r="R235" s="132"/>
      <c r="S235" s="133" t="s">
        <v>320</v>
      </c>
      <c r="T235" s="134">
        <v>0.53602564532072106</v>
      </c>
    </row>
    <row r="236" spans="16:20">
      <c r="P236" t="str">
        <f t="shared" si="9"/>
        <v>San Juan_Nontribal_Dehydrators CONV</v>
      </c>
      <c r="Q236" t="str">
        <f t="shared" si="10"/>
        <v>San Juan_Nontribal</v>
      </c>
      <c r="R236" s="132"/>
      <c r="S236" s="133" t="s">
        <v>319</v>
      </c>
      <c r="T236" s="134">
        <v>0.50739538965892383</v>
      </c>
    </row>
    <row r="237" spans="16:20">
      <c r="P237" t="str">
        <f t="shared" si="9"/>
        <v>San Juan_Nontribal_Drill Rigs</v>
      </c>
      <c r="Q237" t="str">
        <f t="shared" si="10"/>
        <v>San Juan_Nontribal</v>
      </c>
      <c r="R237" s="132"/>
      <c r="S237" s="133" t="s">
        <v>116</v>
      </c>
      <c r="T237" s="134">
        <v>0.14389799635701275</v>
      </c>
    </row>
    <row r="238" spans="16:20">
      <c r="P238" t="str">
        <f t="shared" si="9"/>
        <v>San Juan_Nontribal_Fugitives CBM</v>
      </c>
      <c r="Q238" t="str">
        <f t="shared" si="10"/>
        <v>San Juan_Nontribal</v>
      </c>
      <c r="R238" s="132"/>
      <c r="S238" s="133" t="s">
        <v>306</v>
      </c>
      <c r="T238" s="134">
        <v>0.81904351572598022</v>
      </c>
    </row>
    <row r="239" spans="16:20">
      <c r="P239" t="str">
        <f t="shared" si="9"/>
        <v>San Juan_Nontribal_Fugitives CONV</v>
      </c>
      <c r="Q239" t="str">
        <f t="shared" si="10"/>
        <v>San Juan_Nontribal</v>
      </c>
      <c r="R239" s="132"/>
      <c r="S239" s="133" t="s">
        <v>305</v>
      </c>
      <c r="T239" s="134">
        <v>0.59445160415112253</v>
      </c>
    </row>
    <row r="240" spans="16:20">
      <c r="P240" t="str">
        <f t="shared" si="9"/>
        <v>San Juan_Nontribal_Gas Plant Truck Loading</v>
      </c>
      <c r="Q240" t="str">
        <f t="shared" si="10"/>
        <v>San Juan_Nontribal</v>
      </c>
      <c r="R240" s="132"/>
      <c r="S240" s="133" t="s">
        <v>228</v>
      </c>
      <c r="T240" s="134">
        <v>0.49332733417740054</v>
      </c>
    </row>
    <row r="241" spans="16:20">
      <c r="P241" t="str">
        <f t="shared" si="9"/>
        <v>San Juan_Nontribal_Gas Well Truck Loading</v>
      </c>
      <c r="Q241" t="str">
        <f t="shared" si="10"/>
        <v>San Juan_Nontribal</v>
      </c>
      <c r="R241" s="132"/>
      <c r="S241" s="133" t="s">
        <v>250</v>
      </c>
      <c r="T241" s="134">
        <v>0.49332733417740054</v>
      </c>
    </row>
    <row r="242" spans="16:20">
      <c r="P242" t="str">
        <f t="shared" si="9"/>
        <v>San Juan_Nontribal_Heaters</v>
      </c>
      <c r="Q242" t="str">
        <f t="shared" si="10"/>
        <v>San Juan_Nontribal</v>
      </c>
      <c r="R242" s="132"/>
      <c r="S242" s="133" t="s">
        <v>115</v>
      </c>
      <c r="T242" s="134">
        <v>0.64823316997678615</v>
      </c>
    </row>
    <row r="243" spans="16:20">
      <c r="P243" t="str">
        <f t="shared" si="9"/>
        <v>San Juan_Nontribal_Initial completion Flaring</v>
      </c>
      <c r="Q243" t="str">
        <f t="shared" si="10"/>
        <v>San Juan_Nontribal</v>
      </c>
      <c r="R243" s="132"/>
      <c r="S243" s="133" t="s">
        <v>68</v>
      </c>
      <c r="T243" s="134">
        <v>0.14389799635701275</v>
      </c>
    </row>
    <row r="244" spans="16:20">
      <c r="P244" t="str">
        <f t="shared" si="9"/>
        <v>San Juan_Nontribal_Initial Completions CBM</v>
      </c>
      <c r="Q244" t="str">
        <f t="shared" si="10"/>
        <v>San Juan_Nontribal</v>
      </c>
      <c r="R244" s="132"/>
      <c r="S244" s="133" t="s">
        <v>302</v>
      </c>
      <c r="T244" s="134">
        <v>0.14389799635701275</v>
      </c>
    </row>
    <row r="245" spans="16:20">
      <c r="P245" t="str">
        <f t="shared" si="9"/>
        <v>San Juan_Nontribal_Initial Completions CONV</v>
      </c>
      <c r="Q245" t="str">
        <f t="shared" si="10"/>
        <v>San Juan_Nontribal</v>
      </c>
      <c r="R245" s="132"/>
      <c r="S245" s="133" t="s">
        <v>301</v>
      </c>
      <c r="T245" s="134">
        <v>0.14389799635701275</v>
      </c>
    </row>
    <row r="246" spans="16:20">
      <c r="P246" t="str">
        <f t="shared" si="9"/>
        <v>San Juan_Nontribal_Miscellaneous Engines</v>
      </c>
      <c r="Q246" t="str">
        <f t="shared" si="10"/>
        <v>San Juan_Nontribal</v>
      </c>
      <c r="R246" s="132"/>
      <c r="S246" s="133" t="s">
        <v>313</v>
      </c>
      <c r="T246" s="134">
        <v>0.64823316997678615</v>
      </c>
    </row>
    <row r="247" spans="16:20">
      <c r="P247" t="str">
        <f t="shared" si="9"/>
        <v>San Juan_Nontribal_Oil Tanks</v>
      </c>
      <c r="Q247" t="str">
        <f t="shared" si="10"/>
        <v>San Juan_Nontribal</v>
      </c>
      <c r="R247" s="132"/>
      <c r="S247" s="133" t="s">
        <v>312</v>
      </c>
      <c r="T247" s="134">
        <v>0.42728073905621194</v>
      </c>
    </row>
    <row r="248" spans="16:20">
      <c r="P248" t="str">
        <f t="shared" si="9"/>
        <v>San Juan_Nontribal_Oil Well Truck Loading</v>
      </c>
      <c r="Q248" t="str">
        <f t="shared" si="10"/>
        <v>San Juan_Nontribal</v>
      </c>
      <c r="R248" s="132"/>
      <c r="S248" s="133" t="s">
        <v>251</v>
      </c>
      <c r="T248" s="134">
        <v>0.42728073905621194</v>
      </c>
    </row>
    <row r="249" spans="16:20">
      <c r="P249" t="str">
        <f t="shared" si="9"/>
        <v>San Juan_Nontribal_Pneumatic Devices CBM</v>
      </c>
      <c r="Q249" t="str">
        <f t="shared" si="10"/>
        <v>San Juan_Nontribal</v>
      </c>
      <c r="R249" s="132"/>
      <c r="S249" s="133" t="s">
        <v>308</v>
      </c>
      <c r="T249" s="134">
        <v>0.81904351572598022</v>
      </c>
    </row>
    <row r="250" spans="16:20">
      <c r="P250" t="str">
        <f t="shared" si="9"/>
        <v>San Juan_Nontribal_Pneumatic Devices CONV</v>
      </c>
      <c r="Q250" t="str">
        <f t="shared" si="10"/>
        <v>San Juan_Nontribal</v>
      </c>
      <c r="R250" s="132"/>
      <c r="S250" s="133" t="s">
        <v>307</v>
      </c>
      <c r="T250" s="134">
        <v>0.59445160415112253</v>
      </c>
    </row>
    <row r="251" spans="16:20">
      <c r="P251" t="str">
        <f t="shared" si="9"/>
        <v>San Juan_Nontribal_Pneumatic Pumps CONV</v>
      </c>
      <c r="Q251" t="str">
        <f t="shared" si="10"/>
        <v>San Juan_Nontribal</v>
      </c>
      <c r="R251" s="132"/>
      <c r="S251" s="133" t="s">
        <v>309</v>
      </c>
      <c r="T251" s="134">
        <v>0.59445160415112253</v>
      </c>
    </row>
    <row r="252" spans="16:20">
      <c r="P252" t="str">
        <f t="shared" si="9"/>
        <v>San Juan_Nontribal_Recompletions CBM</v>
      </c>
      <c r="Q252" t="str">
        <f t="shared" si="10"/>
        <v>San Juan_Nontribal</v>
      </c>
      <c r="R252" s="132"/>
      <c r="S252" s="133" t="s">
        <v>304</v>
      </c>
      <c r="T252" s="134">
        <v>0.81904351572598022</v>
      </c>
    </row>
    <row r="253" spans="16:20">
      <c r="P253" t="str">
        <f t="shared" si="9"/>
        <v>San Juan_Nontribal_Recompletions CONV</v>
      </c>
      <c r="Q253" t="str">
        <f t="shared" si="10"/>
        <v>San Juan_Nontribal</v>
      </c>
      <c r="R253" s="132"/>
      <c r="S253" s="133" t="s">
        <v>303</v>
      </c>
      <c r="T253" s="134">
        <v>0.59445160415112253</v>
      </c>
    </row>
    <row r="254" spans="16:20">
      <c r="P254" t="str">
        <f t="shared" si="9"/>
        <v>San Juan_Nontribal_Saltwater Disposal Engines</v>
      </c>
      <c r="Q254" t="str">
        <f t="shared" si="10"/>
        <v>San Juan_Nontribal</v>
      </c>
      <c r="R254" s="132"/>
      <c r="S254" s="133" t="s">
        <v>103</v>
      </c>
      <c r="T254" s="134">
        <v>0.81904351572598022</v>
      </c>
    </row>
    <row r="255" spans="16:20">
      <c r="P255" t="str">
        <f t="shared" si="9"/>
        <v>San Juan_Nontribal_Workover Rigs</v>
      </c>
      <c r="Q255" t="str">
        <f t="shared" si="10"/>
        <v>San Juan_Nontribal</v>
      </c>
      <c r="R255" s="132"/>
      <c r="S255" s="133" t="s">
        <v>310</v>
      </c>
      <c r="T255" s="134">
        <v>0.64823316997678615</v>
      </c>
    </row>
    <row r="256" spans="16:20">
      <c r="P256" t="str">
        <f t="shared" si="9"/>
        <v>Sandoval_Nontribal_Artificial Lift Engines</v>
      </c>
      <c r="Q256" t="str">
        <f t="shared" si="10"/>
        <v>Sandoval_Nontribal</v>
      </c>
      <c r="R256" s="12" t="s">
        <v>58</v>
      </c>
      <c r="S256" s="12" t="s">
        <v>314</v>
      </c>
      <c r="T256" s="131">
        <v>5.287160808820357E-2</v>
      </c>
    </row>
    <row r="257" spans="16:20">
      <c r="P257" t="str">
        <f t="shared" si="9"/>
        <v>Sandoval_Nontribal_Blowdowns CBM</v>
      </c>
      <c r="Q257" t="str">
        <f t="shared" si="10"/>
        <v>Sandoval_Nontribal</v>
      </c>
      <c r="R257" s="132"/>
      <c r="S257" s="133" t="s">
        <v>300</v>
      </c>
      <c r="T257" s="134">
        <v>2.3306998599213883E-3</v>
      </c>
    </row>
    <row r="258" spans="16:20">
      <c r="P258" t="str">
        <f t="shared" si="9"/>
        <v>Sandoval_Nontribal_Blowdowns CONV</v>
      </c>
      <c r="Q258" t="str">
        <f t="shared" si="10"/>
        <v>Sandoval_Nontribal</v>
      </c>
      <c r="R258" s="132"/>
      <c r="S258" s="133" t="s">
        <v>299</v>
      </c>
      <c r="T258" s="134">
        <v>8.4975492357870384E-4</v>
      </c>
    </row>
    <row r="259" spans="16:20">
      <c r="P259" t="str">
        <f t="shared" si="9"/>
        <v>Sandoval_Nontribal_CBM Pump Engines</v>
      </c>
      <c r="Q259" t="str">
        <f t="shared" si="10"/>
        <v>Sandoval_Nontribal</v>
      </c>
      <c r="R259" s="132"/>
      <c r="S259" s="133" t="s">
        <v>321</v>
      </c>
      <c r="T259" s="134">
        <v>6.4627315812149939E-3</v>
      </c>
    </row>
    <row r="260" spans="16:20">
      <c r="P260" t="str">
        <f t="shared" si="9"/>
        <v>Sandoval_Nontribal_Compressor Engines</v>
      </c>
      <c r="Q260" t="str">
        <f t="shared" si="10"/>
        <v>Sandoval_Nontribal</v>
      </c>
      <c r="R260" s="132"/>
      <c r="S260" s="133" t="s">
        <v>208</v>
      </c>
      <c r="T260" s="134">
        <v>1.0903051133834036</v>
      </c>
    </row>
    <row r="261" spans="16:20">
      <c r="P261" t="str">
        <f t="shared" si="9"/>
        <v>Sandoval_Nontribal_Compressor Shutdown CBM</v>
      </c>
      <c r="Q261" t="str">
        <f t="shared" si="10"/>
        <v>Sandoval_Nontribal</v>
      </c>
      <c r="R261" s="132"/>
      <c r="S261" s="133" t="s">
        <v>318</v>
      </c>
      <c r="T261" s="134">
        <v>2.3306998599213883E-3</v>
      </c>
    </row>
    <row r="262" spans="16:20">
      <c r="P262" t="str">
        <f t="shared" si="9"/>
        <v>Sandoval_Nontribal_Compressor Shutdown CONV</v>
      </c>
      <c r="Q262" t="str">
        <f t="shared" si="10"/>
        <v>Sandoval_Nontribal</v>
      </c>
      <c r="R262" s="132"/>
      <c r="S262" s="133" t="s">
        <v>317</v>
      </c>
      <c r="T262" s="134">
        <v>8.4975492357870384E-4</v>
      </c>
    </row>
    <row r="263" spans="16:20">
      <c r="P263" t="str">
        <f t="shared" si="9"/>
        <v>Sandoval_Nontribal_Compressor Startup CBM</v>
      </c>
      <c r="Q263" t="str">
        <f t="shared" si="10"/>
        <v>Sandoval_Nontribal</v>
      </c>
      <c r="R263" s="132"/>
      <c r="S263" s="133" t="s">
        <v>316</v>
      </c>
      <c r="T263" s="134">
        <v>2.3306998599213883E-3</v>
      </c>
    </row>
    <row r="264" spans="16:20">
      <c r="P264" t="str">
        <f t="shared" si="9"/>
        <v>Sandoval_Nontribal_Compressor Startup CONV</v>
      </c>
      <c r="Q264" t="str">
        <f t="shared" si="10"/>
        <v>Sandoval_Nontribal</v>
      </c>
      <c r="R264" s="132"/>
      <c r="S264" s="133" t="s">
        <v>315</v>
      </c>
      <c r="T264" s="134">
        <v>8.4975492357870384E-4</v>
      </c>
    </row>
    <row r="265" spans="16:20">
      <c r="P265" t="str">
        <f t="shared" si="9"/>
        <v>Sandoval_Nontribal_Condensate Tank Flaring</v>
      </c>
      <c r="Q265" t="str">
        <f t="shared" si="10"/>
        <v>Sandoval_Nontribal</v>
      </c>
      <c r="R265" s="132"/>
      <c r="S265" s="133" t="s">
        <v>17153</v>
      </c>
      <c r="T265" s="134">
        <v>5.6203720174254545E-3</v>
      </c>
    </row>
    <row r="266" spans="16:20">
      <c r="P266" t="str">
        <f t="shared" si="9"/>
        <v>Sandoval_Nontribal_Condensate Tanks</v>
      </c>
      <c r="Q266" t="str">
        <f t="shared" si="10"/>
        <v>Sandoval_Nontribal</v>
      </c>
      <c r="R266" s="132"/>
      <c r="S266" s="133" t="s">
        <v>311</v>
      </c>
      <c r="T266" s="134">
        <v>5.6203720174254545E-3</v>
      </c>
    </row>
    <row r="267" spans="16:20">
      <c r="P267" t="str">
        <f t="shared" si="9"/>
        <v>Sandoval_Nontribal_Dehydrator Flaring</v>
      </c>
      <c r="Q267" t="str">
        <f t="shared" si="10"/>
        <v>Sandoval_Nontribal</v>
      </c>
      <c r="R267" s="132"/>
      <c r="S267" s="133" t="s">
        <v>66</v>
      </c>
      <c r="T267" s="134">
        <v>1.58781381883895E-3</v>
      </c>
    </row>
    <row r="268" spans="16:20">
      <c r="P268" t="str">
        <f t="shared" si="9"/>
        <v>Sandoval_Nontribal_Dehydrators CBM</v>
      </c>
      <c r="Q268" t="str">
        <f t="shared" si="10"/>
        <v>Sandoval_Nontribal</v>
      </c>
      <c r="R268" s="132"/>
      <c r="S268" s="133" t="s">
        <v>320</v>
      </c>
      <c r="T268" s="134">
        <v>2.3306998599213883E-3</v>
      </c>
    </row>
    <row r="269" spans="16:20">
      <c r="P269" t="str">
        <f t="shared" si="9"/>
        <v>Sandoval_Nontribal_Dehydrators CONV</v>
      </c>
      <c r="Q269" t="str">
        <f t="shared" si="10"/>
        <v>Sandoval_Nontribal</v>
      </c>
      <c r="R269" s="132"/>
      <c r="S269" s="133" t="s">
        <v>319</v>
      </c>
      <c r="T269" s="134">
        <v>8.4975492357870384E-4</v>
      </c>
    </row>
    <row r="270" spans="16:20">
      <c r="P270" t="str">
        <f t="shared" si="9"/>
        <v>Sandoval_Nontribal_Drill Rigs</v>
      </c>
      <c r="Q270" t="str">
        <f t="shared" si="10"/>
        <v>Sandoval_Nontribal</v>
      </c>
      <c r="R270" s="132"/>
      <c r="S270" s="133" t="s">
        <v>116</v>
      </c>
      <c r="T270" s="134">
        <v>1.4571948998178508E-2</v>
      </c>
    </row>
    <row r="271" spans="16:20">
      <c r="P271" t="str">
        <f t="shared" si="9"/>
        <v>Sandoval_Nontribal_Fugitives CBM</v>
      </c>
      <c r="Q271" t="str">
        <f t="shared" si="10"/>
        <v>Sandoval_Nontribal</v>
      </c>
      <c r="R271" s="132"/>
      <c r="S271" s="133" t="s">
        <v>306</v>
      </c>
      <c r="T271" s="134">
        <v>6.4627315812149939E-3</v>
      </c>
    </row>
    <row r="272" spans="16:20">
      <c r="P272" t="str">
        <f t="shared" si="9"/>
        <v>Sandoval_Nontribal_Fugitives CONV</v>
      </c>
      <c r="Q272" t="str">
        <f t="shared" si="10"/>
        <v>Sandoval_Nontribal</v>
      </c>
      <c r="R272" s="132"/>
      <c r="S272" s="133" t="s">
        <v>305</v>
      </c>
      <c r="T272" s="134">
        <v>9.9030048158448084E-3</v>
      </c>
    </row>
    <row r="273" spans="16:20">
      <c r="P273" t="str">
        <f t="shared" si="9"/>
        <v>Sandoval_Nontribal_Gas Plant Truck Loading</v>
      </c>
      <c r="Q273" t="str">
        <f t="shared" si="10"/>
        <v>Sandoval_Nontribal</v>
      </c>
      <c r="R273" s="132"/>
      <c r="S273" s="133" t="s">
        <v>228</v>
      </c>
      <c r="T273" s="134">
        <v>5.6203720174254545E-3</v>
      </c>
    </row>
    <row r="274" spans="16:20">
      <c r="P274" t="str">
        <f t="shared" si="9"/>
        <v>Sandoval_Nontribal_Gas Well Truck Loading</v>
      </c>
      <c r="Q274" t="str">
        <f t="shared" si="10"/>
        <v>Sandoval_Nontribal</v>
      </c>
      <c r="R274" s="132"/>
      <c r="S274" s="133" t="s">
        <v>250</v>
      </c>
      <c r="T274" s="134">
        <v>5.6203720174254545E-3</v>
      </c>
    </row>
    <row r="275" spans="16:20">
      <c r="P275" t="str">
        <f t="shared" si="9"/>
        <v>Sandoval_Nontribal_Heaters</v>
      </c>
      <c r="Q275" t="str">
        <f t="shared" si="10"/>
        <v>Sandoval_Nontribal</v>
      </c>
      <c r="R275" s="132"/>
      <c r="S275" s="133" t="s">
        <v>115</v>
      </c>
      <c r="T275" s="134">
        <v>9.0791849368068098E-3</v>
      </c>
    </row>
    <row r="276" spans="16:20">
      <c r="P276" t="str">
        <f t="shared" si="9"/>
        <v>Sandoval_Nontribal_Initial completion Flaring</v>
      </c>
      <c r="Q276" t="str">
        <f t="shared" si="10"/>
        <v>Sandoval_Nontribal</v>
      </c>
      <c r="R276" s="132"/>
      <c r="S276" s="133" t="s">
        <v>68</v>
      </c>
      <c r="T276" s="134">
        <v>1.4571948998178508E-2</v>
      </c>
    </row>
    <row r="277" spans="16:20">
      <c r="P277" t="str">
        <f t="shared" si="9"/>
        <v>Sandoval_Nontribal_Initial Completions CBM</v>
      </c>
      <c r="Q277" t="str">
        <f t="shared" si="10"/>
        <v>Sandoval_Nontribal</v>
      </c>
      <c r="R277" s="132"/>
      <c r="S277" s="133" t="s">
        <v>302</v>
      </c>
      <c r="T277" s="134">
        <v>1.4571948998178508E-2</v>
      </c>
    </row>
    <row r="278" spans="16:20">
      <c r="P278" t="str">
        <f t="shared" si="9"/>
        <v>Sandoval_Nontribal_Initial Completions CONV</v>
      </c>
      <c r="Q278" t="str">
        <f t="shared" si="10"/>
        <v>Sandoval_Nontribal</v>
      </c>
      <c r="R278" s="132"/>
      <c r="S278" s="133" t="s">
        <v>301</v>
      </c>
      <c r="T278" s="134">
        <v>1.4571948998178508E-2</v>
      </c>
    </row>
    <row r="279" spans="16:20">
      <c r="P279" t="str">
        <f t="shared" si="9"/>
        <v>Sandoval_Nontribal_Miscellaneous Engines</v>
      </c>
      <c r="Q279" t="str">
        <f t="shared" si="10"/>
        <v>Sandoval_Nontribal</v>
      </c>
      <c r="R279" s="132"/>
      <c r="S279" s="133" t="s">
        <v>313</v>
      </c>
      <c r="T279" s="134">
        <v>9.0791849368068098E-3</v>
      </c>
    </row>
    <row r="280" spans="16:20">
      <c r="P280" t="str">
        <f t="shared" si="9"/>
        <v>Sandoval_Nontribal_Oil Tanks</v>
      </c>
      <c r="Q280" t="str">
        <f t="shared" si="10"/>
        <v>Sandoval_Nontribal</v>
      </c>
      <c r="R280" s="132"/>
      <c r="S280" s="133" t="s">
        <v>312</v>
      </c>
      <c r="T280" s="134">
        <v>5.287160808820357E-2</v>
      </c>
    </row>
    <row r="281" spans="16:20">
      <c r="P281" t="str">
        <f t="shared" ref="P281:P288" si="11">Q281&amp;"_"&amp;S281</f>
        <v>Sandoval_Nontribal_Oil Well Truck Loading</v>
      </c>
      <c r="Q281" t="str">
        <f t="shared" ref="Q281:Q288" si="12">IF(R281&lt;&gt;"",RIGHT(R281,LEN(R281)-7),Q280)</f>
        <v>Sandoval_Nontribal</v>
      </c>
      <c r="R281" s="132"/>
      <c r="S281" s="133" t="s">
        <v>251</v>
      </c>
      <c r="T281" s="134">
        <v>5.287160808820357E-2</v>
      </c>
    </row>
    <row r="282" spans="16:20">
      <c r="P282" t="str">
        <f t="shared" si="11"/>
        <v>Sandoval_Nontribal_Pneumatic Devices CBM</v>
      </c>
      <c r="Q282" t="str">
        <f t="shared" si="12"/>
        <v>Sandoval_Nontribal</v>
      </c>
      <c r="R282" s="132"/>
      <c r="S282" s="133" t="s">
        <v>308</v>
      </c>
      <c r="T282" s="134">
        <v>6.4627315812149939E-3</v>
      </c>
    </row>
    <row r="283" spans="16:20">
      <c r="P283" t="str">
        <f t="shared" si="11"/>
        <v>Sandoval_Nontribal_Pneumatic Devices CONV</v>
      </c>
      <c r="Q283" t="str">
        <f t="shared" si="12"/>
        <v>Sandoval_Nontribal</v>
      </c>
      <c r="R283" s="132"/>
      <c r="S283" s="133" t="s">
        <v>307</v>
      </c>
      <c r="T283" s="134">
        <v>9.9030048158448084E-3</v>
      </c>
    </row>
    <row r="284" spans="16:20">
      <c r="P284" t="str">
        <f t="shared" si="11"/>
        <v>Sandoval_Nontribal_Pneumatic Pumps CONV</v>
      </c>
      <c r="Q284" t="str">
        <f t="shared" si="12"/>
        <v>Sandoval_Nontribal</v>
      </c>
      <c r="R284" s="132"/>
      <c r="S284" s="133" t="s">
        <v>309</v>
      </c>
      <c r="T284" s="134">
        <v>9.9030048158448084E-3</v>
      </c>
    </row>
    <row r="285" spans="16:20">
      <c r="P285" t="str">
        <f t="shared" si="11"/>
        <v>Sandoval_Nontribal_Recompletions CBM</v>
      </c>
      <c r="Q285" t="str">
        <f t="shared" si="12"/>
        <v>Sandoval_Nontribal</v>
      </c>
      <c r="R285" s="132"/>
      <c r="S285" s="133" t="s">
        <v>304</v>
      </c>
      <c r="T285" s="134">
        <v>6.4627315812149939E-3</v>
      </c>
    </row>
    <row r="286" spans="16:20">
      <c r="P286" t="str">
        <f t="shared" si="11"/>
        <v>Sandoval_Nontribal_Recompletions CONV</v>
      </c>
      <c r="Q286" t="str">
        <f t="shared" si="12"/>
        <v>Sandoval_Nontribal</v>
      </c>
      <c r="R286" s="132"/>
      <c r="S286" s="133" t="s">
        <v>303</v>
      </c>
      <c r="T286" s="134">
        <v>9.9030048158448084E-3</v>
      </c>
    </row>
    <row r="287" spans="16:20">
      <c r="P287" t="str">
        <f t="shared" si="11"/>
        <v>Sandoval_Nontribal_Saltwater Disposal Engines</v>
      </c>
      <c r="Q287" t="str">
        <f t="shared" si="12"/>
        <v>Sandoval_Nontribal</v>
      </c>
      <c r="R287" s="132"/>
      <c r="S287" s="133" t="s">
        <v>103</v>
      </c>
      <c r="T287" s="134">
        <v>6.4627315812149939E-3</v>
      </c>
    </row>
    <row r="288" spans="16:20">
      <c r="P288" t="str">
        <f t="shared" si="11"/>
        <v>Sandoval_Nontribal_Workover Rigs</v>
      </c>
      <c r="Q288" t="str">
        <f t="shared" si="12"/>
        <v>Sandoval_Nontribal</v>
      </c>
      <c r="R288" s="141"/>
      <c r="S288" s="142" t="s">
        <v>310</v>
      </c>
      <c r="T288" s="143">
        <v>9.0791849368068098E-3</v>
      </c>
    </row>
    <row r="875" spans="16:16">
      <c r="P875" s="6"/>
    </row>
  </sheetData>
  <autoFilter ref="A26:AB105"/>
  <mergeCells count="5">
    <mergeCell ref="A113:A114"/>
    <mergeCell ref="B113:B114"/>
    <mergeCell ref="C113:C114"/>
    <mergeCell ref="D113:D114"/>
    <mergeCell ref="B62:L62"/>
  </mergeCells>
  <phoneticPr fontId="5" type="noConversion"/>
  <pageMargins left="0.75" right="0.75" top="1" bottom="1" header="0.5" footer="0.5"/>
  <pageSetup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60"/>
  <sheetViews>
    <sheetView workbookViewId="0"/>
  </sheetViews>
  <sheetFormatPr defaultRowHeight="13.2"/>
  <cols>
    <col min="1" max="1" width="25.33203125" customWidth="1"/>
    <col min="2" max="2" width="20.6640625" customWidth="1"/>
    <col min="3" max="3" width="12.109375" customWidth="1"/>
    <col min="4" max="4" width="17.88671875" customWidth="1"/>
    <col min="5" max="5" width="40.44140625" customWidth="1"/>
    <col min="6" max="7" width="15.44140625" customWidth="1"/>
    <col min="8" max="8" width="18.33203125" customWidth="1"/>
  </cols>
  <sheetData>
    <row r="1" spans="1:9" ht="14.4">
      <c r="A1" s="420"/>
    </row>
    <row r="2" spans="1:9" ht="41.4">
      <c r="A2" s="294" t="s">
        <v>86</v>
      </c>
      <c r="B2" s="294" t="s">
        <v>87</v>
      </c>
      <c r="C2" s="294" t="s">
        <v>88</v>
      </c>
      <c r="D2" s="294" t="s">
        <v>89</v>
      </c>
      <c r="E2" s="294" t="s">
        <v>351</v>
      </c>
      <c r="F2" s="121"/>
      <c r="G2" s="121"/>
      <c r="H2" s="122"/>
      <c r="I2" s="123"/>
    </row>
    <row r="3" spans="1:9">
      <c r="A3" s="508" t="s">
        <v>90</v>
      </c>
      <c r="B3" s="509"/>
      <c r="C3" s="509"/>
      <c r="D3" s="509"/>
      <c r="E3" s="510"/>
      <c r="F3" s="124"/>
      <c r="G3" s="124"/>
      <c r="H3" s="125"/>
    </row>
    <row r="4" spans="1:9" ht="26.4">
      <c r="A4" s="292" t="s">
        <v>17142</v>
      </c>
      <c r="B4" s="291" t="s">
        <v>91</v>
      </c>
      <c r="C4" s="291" t="s">
        <v>92</v>
      </c>
      <c r="D4" s="291" t="s">
        <v>93</v>
      </c>
      <c r="E4" s="292" t="s">
        <v>367</v>
      </c>
      <c r="F4" s="126"/>
      <c r="G4" s="126"/>
      <c r="H4" s="125"/>
    </row>
    <row r="5" spans="1:9" ht="66">
      <c r="A5" s="291" t="s">
        <v>295</v>
      </c>
      <c r="B5" s="291" t="s">
        <v>296</v>
      </c>
      <c r="C5" s="293" t="s">
        <v>92</v>
      </c>
      <c r="D5" s="292" t="s">
        <v>377</v>
      </c>
      <c r="E5" s="292" t="s">
        <v>17141</v>
      </c>
      <c r="F5" s="126"/>
      <c r="G5" s="126"/>
      <c r="H5" s="125"/>
    </row>
    <row r="6" spans="1:9">
      <c r="A6" s="126"/>
      <c r="B6" s="126"/>
      <c r="C6" s="232"/>
      <c r="D6" s="232"/>
      <c r="E6" s="232"/>
      <c r="F6" s="126"/>
      <c r="G6" s="126"/>
      <c r="H6" s="125"/>
    </row>
    <row r="8" spans="1:9" ht="13.8" thickBot="1">
      <c r="A8" s="10" t="s">
        <v>378</v>
      </c>
      <c r="B8" s="332"/>
      <c r="C8" s="26"/>
    </row>
    <row r="9" spans="1:9" ht="13.8" thickBot="1">
      <c r="A9" s="515" t="s">
        <v>379</v>
      </c>
      <c r="B9" s="333"/>
      <c r="C9" s="517" t="s">
        <v>380</v>
      </c>
      <c r="D9" s="518"/>
      <c r="E9" s="518"/>
      <c r="F9" s="518"/>
      <c r="G9" s="519"/>
    </row>
    <row r="10" spans="1:9" s="7" customFormat="1" ht="13.8" thickBot="1">
      <c r="A10" s="516"/>
      <c r="B10" s="334"/>
      <c r="C10" s="335" t="s">
        <v>381</v>
      </c>
      <c r="D10" s="336" t="s">
        <v>81</v>
      </c>
      <c r="E10" s="336" t="s">
        <v>82</v>
      </c>
      <c r="F10" s="336" t="s">
        <v>382</v>
      </c>
      <c r="G10" s="337" t="s">
        <v>383</v>
      </c>
    </row>
    <row r="11" spans="1:9" s="7" customFormat="1">
      <c r="A11" s="338" t="s">
        <v>108</v>
      </c>
      <c r="B11" s="339" t="s">
        <v>107</v>
      </c>
      <c r="C11" s="340">
        <v>0.16558020283762123</v>
      </c>
      <c r="D11" s="341">
        <v>0.215991202309185</v>
      </c>
      <c r="E11" s="341">
        <v>0.2167816808913684</v>
      </c>
      <c r="F11" s="341">
        <v>0.91069195128620251</v>
      </c>
      <c r="G11" s="342">
        <v>0.25142881929581584</v>
      </c>
    </row>
    <row r="12" spans="1:9" s="7" customFormat="1" ht="13.8" thickBot="1">
      <c r="A12" s="343" t="s">
        <v>117</v>
      </c>
      <c r="B12" s="344" t="s">
        <v>261</v>
      </c>
      <c r="C12" s="345">
        <v>0.16558020283762123</v>
      </c>
      <c r="D12" s="346">
        <v>0.215991202309185</v>
      </c>
      <c r="E12" s="346">
        <v>0.2167816808913684</v>
      </c>
      <c r="F12" s="346">
        <v>0.91069195128620251</v>
      </c>
      <c r="G12" s="347">
        <v>0.25142881929581584</v>
      </c>
    </row>
    <row r="13" spans="1:9" s="7" customFormat="1">
      <c r="A13" s="37"/>
      <c r="B13"/>
      <c r="C13" s="26"/>
      <c r="D13"/>
      <c r="E13"/>
      <c r="F13"/>
      <c r="G13"/>
    </row>
    <row r="14" spans="1:9" s="7" customFormat="1">
      <c r="B14" s="307"/>
      <c r="C14" s="307"/>
      <c r="D14" s="307"/>
    </row>
    <row r="15" spans="1:9" s="7" customFormat="1">
      <c r="A15" s="10" t="s">
        <v>17134</v>
      </c>
      <c r="B15"/>
      <c r="C15"/>
      <c r="D15"/>
      <c r="E15"/>
    </row>
    <row r="16" spans="1:9" s="7" customFormat="1">
      <c r="A16" s="52" t="s">
        <v>17223</v>
      </c>
      <c r="B16"/>
      <c r="C16"/>
      <c r="D16"/>
      <c r="E16"/>
    </row>
    <row r="17" spans="1:16" s="7" customFormat="1">
      <c r="A17"/>
      <c r="B17"/>
      <c r="C17"/>
      <c r="D17"/>
      <c r="E17"/>
    </row>
    <row r="18" spans="1:16" s="7" customFormat="1">
      <c r="A18" t="s">
        <v>109</v>
      </c>
      <c r="B18" t="s">
        <v>62</v>
      </c>
      <c r="C18" t="s">
        <v>81</v>
      </c>
      <c r="D18" t="s">
        <v>82</v>
      </c>
      <c r="E18"/>
    </row>
    <row r="19" spans="1:16" s="7" customFormat="1">
      <c r="A19" t="s">
        <v>17131</v>
      </c>
      <c r="B19" s="45">
        <v>0.95431620353451774</v>
      </c>
      <c r="C19" s="45">
        <v>0.97805874488049327</v>
      </c>
      <c r="D19" s="45">
        <v>0.98517322007673735</v>
      </c>
      <c r="E19"/>
    </row>
    <row r="20" spans="1:16" s="7" customFormat="1">
      <c r="A20" t="s">
        <v>27</v>
      </c>
      <c r="B20" s="45">
        <v>0.95446566149412881</v>
      </c>
      <c r="C20" s="45">
        <v>0.97806144266822859</v>
      </c>
      <c r="D20" s="45">
        <v>1.0105240602973264</v>
      </c>
      <c r="E20"/>
    </row>
    <row r="21" spans="1:16" s="7" customFormat="1">
      <c r="A21" t="s">
        <v>17132</v>
      </c>
      <c r="B21" s="45">
        <v>0.95437445605148308</v>
      </c>
      <c r="C21" s="45">
        <v>0.97805979636631724</v>
      </c>
      <c r="D21" s="45">
        <v>0.99505392669069059</v>
      </c>
      <c r="E21"/>
    </row>
    <row r="22" spans="1:16" s="7" customFormat="1">
      <c r="A22" t="s">
        <v>17133</v>
      </c>
      <c r="B22" s="45">
        <v>0.95473944612318162</v>
      </c>
      <c r="C22" s="45">
        <v>0.97806638461187778</v>
      </c>
      <c r="D22" s="45">
        <v>1.0569630081060084</v>
      </c>
      <c r="E22"/>
    </row>
    <row r="23" spans="1:16" s="7" customFormat="1">
      <c r="A23" s="380"/>
      <c r="B23" s="379"/>
      <c r="C23" s="379"/>
      <c r="D23" s="379"/>
    </row>
    <row r="24" spans="1:16" s="7" customFormat="1" ht="15.6">
      <c r="A24" s="309"/>
    </row>
    <row r="25" spans="1:16" s="7" customFormat="1" ht="15" customHeight="1">
      <c r="B25" s="310"/>
      <c r="C25" s="311"/>
      <c r="D25" s="311"/>
    </row>
    <row r="26" spans="1:16" s="7" customFormat="1" ht="15" customHeight="1">
      <c r="B26" s="310"/>
      <c r="C26" s="311"/>
      <c r="D26" s="311"/>
    </row>
    <row r="27" spans="1:16" s="7" customFormat="1" ht="15" customHeight="1">
      <c r="B27" s="310"/>
      <c r="C27" s="312"/>
      <c r="D27" s="311"/>
    </row>
    <row r="28" spans="1:16" s="7" customFormat="1">
      <c r="B28" s="310"/>
      <c r="C28" s="311"/>
      <c r="D28" s="311"/>
    </row>
    <row r="29" spans="1:16" s="7" customFormat="1" ht="22.5" customHeight="1">
      <c r="A29" s="313"/>
      <c r="B29" s="314"/>
      <c r="C29" s="314"/>
      <c r="D29" s="314"/>
      <c r="E29" s="314"/>
      <c r="F29" s="314"/>
      <c r="G29" s="314"/>
      <c r="H29" s="314"/>
      <c r="I29" s="314"/>
      <c r="J29" s="314"/>
      <c r="K29" s="314"/>
      <c r="L29" s="314"/>
      <c r="M29" s="314"/>
      <c r="N29" s="314"/>
      <c r="O29" s="314"/>
      <c r="P29" s="314"/>
    </row>
    <row r="30" spans="1:16" s="7" customFormat="1" ht="15.6">
      <c r="A30" s="315"/>
    </row>
    <row r="31" spans="1:16" s="7" customFormat="1"/>
    <row r="32" spans="1:16" s="7" customFormat="1" ht="15.6">
      <c r="A32" s="315"/>
    </row>
    <row r="33" spans="1:16" s="7" customFormat="1"/>
    <row r="34" spans="1:16" s="7" customFormat="1">
      <c r="A34" s="308"/>
    </row>
    <row r="35" spans="1:16" s="314" customFormat="1" ht="18.75" customHeight="1">
      <c r="A35" s="7"/>
      <c r="B35" s="7"/>
      <c r="C35" s="7"/>
      <c r="D35" s="7"/>
      <c r="E35" s="7"/>
      <c r="F35" s="7"/>
      <c r="G35" s="7"/>
      <c r="H35" s="7"/>
      <c r="I35" s="7"/>
      <c r="J35" s="7"/>
      <c r="K35" s="7"/>
      <c r="L35" s="7"/>
      <c r="M35" s="7"/>
      <c r="N35" s="7"/>
      <c r="O35" s="7"/>
      <c r="P35" s="7"/>
    </row>
    <row r="36" spans="1:16" s="7" customFormat="1"/>
    <row r="37" spans="1:16" s="7" customFormat="1">
      <c r="A37" s="513"/>
      <c r="B37" s="513"/>
      <c r="C37" s="511"/>
      <c r="D37" s="511"/>
    </row>
    <row r="38" spans="1:16" s="7" customFormat="1">
      <c r="A38" s="514"/>
      <c r="B38" s="514"/>
      <c r="C38" s="305"/>
      <c r="D38" s="305"/>
      <c r="E38" s="305"/>
      <c r="F38" s="305"/>
    </row>
    <row r="39" spans="1:16" s="7" customFormat="1"/>
    <row r="40" spans="1:16" s="7" customFormat="1">
      <c r="B40" s="316"/>
    </row>
    <row r="41" spans="1:16" s="7" customFormat="1">
      <c r="C41" s="317"/>
      <c r="D41" s="317"/>
    </row>
    <row r="42" spans="1:16" s="7" customFormat="1">
      <c r="B42" s="316"/>
    </row>
    <row r="43" spans="1:16" s="7" customFormat="1" ht="13.5" customHeight="1">
      <c r="B43" s="311"/>
      <c r="C43" s="317"/>
      <c r="D43" s="317"/>
    </row>
    <row r="44" spans="1:16" s="7" customFormat="1"/>
    <row r="45" spans="1:16" s="7" customFormat="1">
      <c r="A45" s="308"/>
    </row>
    <row r="46" spans="1:16" s="7" customFormat="1"/>
    <row r="47" spans="1:16" s="7" customFormat="1">
      <c r="A47" s="511"/>
      <c r="B47" s="511"/>
      <c r="C47" s="511"/>
      <c r="D47" s="511"/>
      <c r="E47" s="511"/>
      <c r="F47" s="511"/>
    </row>
    <row r="48" spans="1:16" s="7" customFormat="1">
      <c r="A48" s="512"/>
      <c r="B48" s="512"/>
      <c r="C48" s="512"/>
      <c r="D48" s="305"/>
      <c r="E48" s="305"/>
      <c r="F48" s="305"/>
    </row>
    <row r="49" spans="1:16" s="7" customFormat="1"/>
    <row r="50" spans="1:16" s="7" customFormat="1">
      <c r="A50" s="318"/>
      <c r="B50" s="319"/>
      <c r="C50" s="320"/>
      <c r="D50" s="321"/>
      <c r="E50" s="321"/>
      <c r="F50" s="321"/>
      <c r="G50" s="318"/>
      <c r="H50" s="318"/>
      <c r="I50" s="318"/>
      <c r="J50" s="318"/>
      <c r="K50" s="318"/>
      <c r="L50" s="318"/>
      <c r="M50" s="318"/>
      <c r="N50" s="318"/>
      <c r="O50" s="318"/>
      <c r="P50" s="318"/>
    </row>
    <row r="51" spans="1:16" s="7" customFormat="1">
      <c r="A51" s="318"/>
      <c r="B51" s="319"/>
      <c r="C51" s="320"/>
      <c r="D51" s="321"/>
      <c r="E51" s="321"/>
      <c r="F51" s="321"/>
      <c r="G51" s="318"/>
      <c r="H51" s="318"/>
      <c r="I51" s="318"/>
      <c r="J51" s="318"/>
      <c r="K51" s="318"/>
      <c r="L51" s="318"/>
      <c r="M51" s="318"/>
      <c r="N51" s="318"/>
      <c r="O51" s="318"/>
      <c r="P51" s="318"/>
    </row>
    <row r="52" spans="1:16" s="7" customFormat="1">
      <c r="A52" s="318"/>
      <c r="B52" s="322"/>
      <c r="C52" s="320"/>
      <c r="D52" s="321"/>
      <c r="E52" s="321"/>
      <c r="F52" s="321"/>
    </row>
    <row r="53" spans="1:16" s="7" customFormat="1" ht="33" customHeight="1">
      <c r="B53" s="322"/>
      <c r="C53" s="320"/>
      <c r="D53" s="321"/>
      <c r="E53" s="321"/>
      <c r="F53" s="321"/>
    </row>
    <row r="54" spans="1:16" s="7" customFormat="1">
      <c r="A54" s="318"/>
      <c r="B54" s="319"/>
      <c r="C54" s="320"/>
      <c r="D54" s="321"/>
      <c r="E54" s="321"/>
      <c r="F54" s="321"/>
      <c r="G54" s="318"/>
      <c r="H54" s="318"/>
      <c r="I54" s="318"/>
      <c r="J54" s="318"/>
      <c r="K54" s="318"/>
      <c r="L54" s="318"/>
      <c r="M54" s="318"/>
      <c r="N54" s="318"/>
      <c r="O54" s="318"/>
      <c r="P54" s="318"/>
    </row>
    <row r="55" spans="1:16" s="7" customFormat="1">
      <c r="A55" s="318"/>
      <c r="B55" s="322"/>
      <c r="C55" s="320"/>
      <c r="D55" s="323"/>
      <c r="E55" s="323"/>
      <c r="F55" s="324"/>
    </row>
    <row r="56" spans="1:16" s="318" customFormat="1">
      <c r="A56" s="7"/>
      <c r="B56" s="319"/>
      <c r="C56" s="7"/>
      <c r="D56" s="321"/>
      <c r="E56" s="321"/>
      <c r="F56" s="321"/>
      <c r="G56" s="7"/>
      <c r="H56" s="7"/>
      <c r="I56" s="7"/>
      <c r="J56" s="7"/>
      <c r="K56" s="7"/>
      <c r="L56" s="7"/>
      <c r="M56" s="7"/>
      <c r="N56" s="7"/>
      <c r="O56" s="7"/>
      <c r="P56" s="7"/>
    </row>
    <row r="57" spans="1:16" s="318" customFormat="1">
      <c r="A57" s="7"/>
      <c r="B57" s="7"/>
      <c r="C57" s="7"/>
      <c r="D57" s="325"/>
      <c r="E57" s="325"/>
      <c r="F57" s="325"/>
      <c r="G57" s="7"/>
      <c r="H57" s="7"/>
      <c r="I57" s="7"/>
      <c r="J57" s="7"/>
      <c r="K57" s="7"/>
      <c r="L57" s="7"/>
      <c r="M57" s="7"/>
      <c r="N57" s="7"/>
      <c r="O57" s="7"/>
      <c r="P57" s="7"/>
    </row>
    <row r="58" spans="1:16" s="7" customFormat="1"/>
    <row r="59" spans="1:16" s="7" customFormat="1"/>
    <row r="60" spans="1:16" s="318" customFormat="1">
      <c r="A60" s="7"/>
      <c r="B60" s="7"/>
      <c r="C60" s="7"/>
      <c r="D60" s="7"/>
      <c r="E60" s="7"/>
      <c r="F60" s="7"/>
      <c r="G60" s="7"/>
      <c r="H60" s="7"/>
      <c r="I60" s="7"/>
      <c r="J60" s="7"/>
      <c r="K60" s="7"/>
      <c r="L60" s="7"/>
      <c r="M60" s="7"/>
      <c r="N60" s="7"/>
      <c r="O60" s="7"/>
      <c r="P60" s="7"/>
    </row>
  </sheetData>
  <mergeCells count="10">
    <mergeCell ref="A3:E3"/>
    <mergeCell ref="A47:A48"/>
    <mergeCell ref="B47:B48"/>
    <mergeCell ref="C47:C48"/>
    <mergeCell ref="D47:F47"/>
    <mergeCell ref="A37:A38"/>
    <mergeCell ref="B37:B38"/>
    <mergeCell ref="C37:D37"/>
    <mergeCell ref="A9:A10"/>
    <mergeCell ref="C9:G9"/>
  </mergeCells>
  <phoneticPr fontId="5"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U421"/>
  <sheetViews>
    <sheetView workbookViewId="0"/>
  </sheetViews>
  <sheetFormatPr defaultColWidth="9.109375" defaultRowHeight="13.2"/>
  <cols>
    <col min="1" max="1" width="40.44140625" style="326" bestFit="1" customWidth="1"/>
    <col min="2" max="2" width="26.109375" style="326" bestFit="1" customWidth="1"/>
    <col min="3" max="3" width="26.33203125" style="326" customWidth="1"/>
    <col min="4" max="4" width="29.88671875" style="326" bestFit="1" customWidth="1"/>
    <col min="5" max="5" width="18.109375" style="326" customWidth="1"/>
    <col min="6" max="6" width="23.33203125" style="326" customWidth="1"/>
    <col min="7" max="7" width="23.44140625" style="326" bestFit="1" customWidth="1"/>
    <col min="8" max="8" width="22.109375" style="326" customWidth="1"/>
    <col min="9" max="9" width="23.33203125" style="326" bestFit="1" customWidth="1"/>
    <col min="10" max="10" width="22.33203125" style="326" bestFit="1" customWidth="1"/>
    <col min="11" max="12" width="22.109375" style="326" bestFit="1" customWidth="1"/>
    <col min="13" max="13" width="18.109375" style="326" bestFit="1" customWidth="1"/>
    <col min="14" max="14" width="23.33203125" style="326" customWidth="1"/>
    <col min="15" max="15" width="23.44140625" style="326" customWidth="1"/>
    <col min="16" max="16" width="22.109375" style="326" customWidth="1"/>
    <col min="17" max="17" width="23.33203125" style="326" customWidth="1"/>
    <col min="18" max="18" width="22.33203125" style="326" customWidth="1"/>
    <col min="19" max="19" width="22.33203125" style="326" bestFit="1" customWidth="1"/>
    <col min="20" max="20" width="12.44140625" style="326" bestFit="1" customWidth="1"/>
    <col min="21" max="21" width="23.33203125" style="326" bestFit="1" customWidth="1"/>
    <col min="22" max="16384" width="9.109375" style="326"/>
  </cols>
  <sheetData>
    <row r="1" spans="1:18">
      <c r="D1" s="329" t="s">
        <v>366</v>
      </c>
      <c r="L1" s="383" t="s">
        <v>17135</v>
      </c>
    </row>
    <row r="3" spans="1:18">
      <c r="D3"/>
      <c r="E3"/>
      <c r="F3" s="327" t="s">
        <v>374</v>
      </c>
      <c r="G3"/>
      <c r="H3"/>
      <c r="I3"/>
      <c r="J3"/>
      <c r="K3"/>
      <c r="L3"/>
      <c r="M3"/>
      <c r="N3" s="327" t="s">
        <v>374</v>
      </c>
      <c r="O3"/>
      <c r="P3"/>
      <c r="Q3"/>
      <c r="R3"/>
    </row>
    <row r="4" spans="1:18">
      <c r="D4" s="327" t="s">
        <v>257</v>
      </c>
      <c r="E4" s="327" t="s">
        <v>109</v>
      </c>
      <c r="F4" t="s">
        <v>358</v>
      </c>
      <c r="G4" t="s">
        <v>359</v>
      </c>
      <c r="H4" t="s">
        <v>360</v>
      </c>
      <c r="I4" t="s">
        <v>361</v>
      </c>
      <c r="J4" t="s">
        <v>362</v>
      </c>
      <c r="K4"/>
      <c r="L4" s="327" t="s">
        <v>257</v>
      </c>
      <c r="M4" s="327" t="s">
        <v>109</v>
      </c>
      <c r="N4" t="s">
        <v>358</v>
      </c>
      <c r="O4" t="s">
        <v>359</v>
      </c>
      <c r="P4" t="s">
        <v>360</v>
      </c>
      <c r="Q4" t="s">
        <v>361</v>
      </c>
      <c r="R4" t="s">
        <v>362</v>
      </c>
    </row>
    <row r="5" spans="1:18">
      <c r="A5" s="326" t="str">
        <f>C5&amp;"_"&amp;B5</f>
        <v>Total_Non-tribal_Artificial Lift Engines</v>
      </c>
      <c r="B5" s="326" t="str">
        <f>IF(D5="",B4,D5)</f>
        <v>Artificial Lift Engines</v>
      </c>
      <c r="C5" s="326" t="str">
        <f>IF(RIGHT(E5,9)="NonTribal","Total_Non-tribal","Total_tribal")</f>
        <v>Total_Non-tribal</v>
      </c>
      <c r="D5" t="s">
        <v>314</v>
      </c>
      <c r="E5" t="s">
        <v>369</v>
      </c>
      <c r="F5" s="199">
        <v>42.235324982108857</v>
      </c>
      <c r="G5" s="199">
        <v>0.71421658437273261</v>
      </c>
      <c r="H5" s="199">
        <v>41.757230217393911</v>
      </c>
      <c r="I5" s="199">
        <v>0</v>
      </c>
      <c r="J5" s="199">
        <v>0.22091973937062015</v>
      </c>
      <c r="K5"/>
      <c r="L5" t="s">
        <v>208</v>
      </c>
      <c r="M5" t="s">
        <v>369</v>
      </c>
      <c r="N5" s="199">
        <v>0.6323049113099678</v>
      </c>
      <c r="O5" s="199">
        <v>4.5151978356848081E-2</v>
      </c>
      <c r="P5" s="199">
        <v>0.24704842228098309</v>
      </c>
      <c r="Q5" s="199">
        <v>0</v>
      </c>
      <c r="R5" s="199">
        <v>4.330752240973461E-3</v>
      </c>
    </row>
    <row r="6" spans="1:18">
      <c r="A6" s="326" t="str">
        <f t="shared" ref="A6:A69" si="0">C6&amp;"_"&amp;B6</f>
        <v>Total_tribal_Artificial Lift Engines</v>
      </c>
      <c r="B6" s="326" t="str">
        <f t="shared" ref="B6:B69" si="1">IF(D6="",B5,D6)</f>
        <v>Artificial Lift Engines</v>
      </c>
      <c r="C6" s="326" t="str">
        <f>IF(RIGHT(E6,9)="NonTribal","Total_Non-tribal","Total_tribal")</f>
        <v>Total_tribal</v>
      </c>
      <c r="D6"/>
      <c r="E6" t="s">
        <v>370</v>
      </c>
      <c r="F6" s="199">
        <v>0</v>
      </c>
      <c r="G6" s="199">
        <v>0</v>
      </c>
      <c r="H6" s="199">
        <v>0</v>
      </c>
      <c r="I6" s="199">
        <v>0</v>
      </c>
      <c r="J6" s="199">
        <v>0</v>
      </c>
      <c r="K6"/>
      <c r="L6"/>
      <c r="M6" t="s">
        <v>371</v>
      </c>
      <c r="N6" s="199">
        <v>8453.1043862535043</v>
      </c>
      <c r="O6" s="199">
        <v>600.86334912190546</v>
      </c>
      <c r="P6" s="199">
        <v>3373.3157004791274</v>
      </c>
      <c r="Q6" s="199">
        <v>0</v>
      </c>
      <c r="R6" s="199">
        <v>57.63168420667138</v>
      </c>
    </row>
    <row r="7" spans="1:18">
      <c r="A7" s="326" t="str">
        <f t="shared" si="0"/>
        <v>Total_Non-tribal_Artificial Lift Engines</v>
      </c>
      <c r="B7" s="326" t="str">
        <f t="shared" si="1"/>
        <v>Artificial Lift Engines</v>
      </c>
      <c r="C7" s="326" t="str">
        <f t="shared" ref="C7:C69" si="2">IF(RIGHT(E7,9)="NonTribal","Total_Non-tribal","Total_tribal")</f>
        <v>Total_Non-tribal</v>
      </c>
      <c r="D7"/>
      <c r="E7" t="s">
        <v>371</v>
      </c>
      <c r="F7" s="199">
        <v>466.42333294633949</v>
      </c>
      <c r="G7" s="199">
        <v>7.8874089371822089</v>
      </c>
      <c r="H7" s="199">
        <v>461.1435214682225</v>
      </c>
      <c r="I7" s="199">
        <v>0</v>
      </c>
      <c r="J7" s="199">
        <v>2.4397141775168194</v>
      </c>
      <c r="K7"/>
      <c r="L7"/>
      <c r="M7" t="s">
        <v>373</v>
      </c>
      <c r="N7" s="199">
        <v>13.073927991335784</v>
      </c>
      <c r="O7" s="199">
        <v>0.91052486371315833</v>
      </c>
      <c r="P7" s="199">
        <v>5.6979685928512422</v>
      </c>
      <c r="Q7" s="199">
        <v>0</v>
      </c>
      <c r="R7" s="199">
        <v>8.7331935326625657E-2</v>
      </c>
    </row>
    <row r="8" spans="1:18">
      <c r="A8" s="326" t="str">
        <f t="shared" si="0"/>
        <v>Total_tribal_Artificial Lift Engines</v>
      </c>
      <c r="B8" s="326" t="str">
        <f t="shared" si="1"/>
        <v>Artificial Lift Engines</v>
      </c>
      <c r="C8" s="326" t="str">
        <f t="shared" si="2"/>
        <v>Total_tribal</v>
      </c>
      <c r="D8"/>
      <c r="E8" t="s">
        <v>31</v>
      </c>
      <c r="F8" s="199">
        <v>262.36144254685468</v>
      </c>
      <c r="G8" s="199">
        <v>4.4366390798767146</v>
      </c>
      <c r="H8" s="199">
        <v>259.39156763295625</v>
      </c>
      <c r="I8" s="199">
        <v>0</v>
      </c>
      <c r="J8" s="199">
        <v>1.3723304256070865</v>
      </c>
      <c r="K8"/>
      <c r="L8"/>
      <c r="M8" t="s">
        <v>372</v>
      </c>
      <c r="N8" s="199">
        <v>15065.189613385655</v>
      </c>
      <c r="O8" s="199">
        <v>1074.1943177685732</v>
      </c>
      <c r="P8" s="199">
        <v>5926.7703008964309</v>
      </c>
      <c r="Q8" s="199">
        <v>0</v>
      </c>
      <c r="R8" s="199">
        <v>103.03128047601071</v>
      </c>
    </row>
    <row r="9" spans="1:18">
      <c r="A9" s="326" t="str">
        <f t="shared" si="0"/>
        <v>Total_Non-tribal_Artificial Lift Engines</v>
      </c>
      <c r="B9" s="326" t="str">
        <f t="shared" si="1"/>
        <v>Artificial Lift Engines</v>
      </c>
      <c r="C9" s="326" t="str">
        <f t="shared" si="2"/>
        <v>Total_Non-tribal</v>
      </c>
      <c r="D9"/>
      <c r="E9" t="s">
        <v>372</v>
      </c>
      <c r="F9" s="199">
        <v>405.88678146552178</v>
      </c>
      <c r="G9" s="199">
        <v>6.8637111428205273</v>
      </c>
      <c r="H9" s="199">
        <v>401.29223068681074</v>
      </c>
      <c r="I9" s="199">
        <v>0</v>
      </c>
      <c r="J9" s="199">
        <v>2.123066461861653</v>
      </c>
      <c r="K9"/>
      <c r="L9"/>
      <c r="M9" t="s">
        <v>370</v>
      </c>
      <c r="N9" s="199">
        <v>0</v>
      </c>
      <c r="O9" s="199">
        <v>0</v>
      </c>
      <c r="P9" s="199">
        <v>0</v>
      </c>
      <c r="Q9" s="199">
        <v>0</v>
      </c>
      <c r="R9" s="199">
        <v>0</v>
      </c>
    </row>
    <row r="10" spans="1:18">
      <c r="A10" s="326" t="str">
        <f t="shared" si="0"/>
        <v>Total_tribal_Artificial Lift Engines</v>
      </c>
      <c r="B10" s="326" t="str">
        <f t="shared" si="1"/>
        <v>Artificial Lift Engines</v>
      </c>
      <c r="C10" s="326" t="str">
        <f t="shared" si="2"/>
        <v>Total_tribal</v>
      </c>
      <c r="D10"/>
      <c r="E10" t="s">
        <v>32</v>
      </c>
      <c r="F10" s="199">
        <v>100.81300672574959</v>
      </c>
      <c r="G10" s="199">
        <v>1.7047890919392905</v>
      </c>
      <c r="H10" s="199">
        <v>99.671825244343438</v>
      </c>
      <c r="I10" s="199">
        <v>0</v>
      </c>
      <c r="J10" s="199">
        <v>0.52732122176058915</v>
      </c>
      <c r="K10"/>
      <c r="L10"/>
      <c r="M10" t="s">
        <v>31</v>
      </c>
      <c r="N10" s="199">
        <v>950.9887905862056</v>
      </c>
      <c r="O10" s="199">
        <v>67.598160815126775</v>
      </c>
      <c r="P10" s="199">
        <v>379.50382151685619</v>
      </c>
      <c r="Q10" s="199">
        <v>0</v>
      </c>
      <c r="R10" s="199">
        <v>6.4836636528795495</v>
      </c>
    </row>
    <row r="11" spans="1:18">
      <c r="A11" s="326" t="str">
        <f t="shared" si="0"/>
        <v>Total_Non-tribal_Artificial Lift Engines</v>
      </c>
      <c r="B11" s="326" t="str">
        <f t="shared" si="1"/>
        <v>Artificial Lift Engines</v>
      </c>
      <c r="C11" s="326" t="str">
        <f t="shared" si="2"/>
        <v>Total_Non-tribal</v>
      </c>
      <c r="D11"/>
      <c r="E11" t="s">
        <v>373</v>
      </c>
      <c r="F11" s="199">
        <v>55.983300832188817</v>
      </c>
      <c r="G11" s="199">
        <v>0.94670046742187031</v>
      </c>
      <c r="H11" s="199">
        <v>55.349581947566314</v>
      </c>
      <c r="I11" s="199">
        <v>0</v>
      </c>
      <c r="J11" s="199">
        <v>0.29283108947766495</v>
      </c>
      <c r="K11"/>
      <c r="L11"/>
      <c r="M11" t="s">
        <v>32</v>
      </c>
      <c r="N11" s="199">
        <v>171.06112299226032</v>
      </c>
      <c r="O11" s="199">
        <v>12.19718377431704</v>
      </c>
      <c r="P11" s="199">
        <v>67.29686179905147</v>
      </c>
      <c r="Q11" s="199">
        <v>0</v>
      </c>
      <c r="R11" s="199">
        <v>1.1698921151246027</v>
      </c>
    </row>
    <row r="12" spans="1:18">
      <c r="A12" s="326" t="str">
        <f t="shared" si="0"/>
        <v>Total_tribal_Artificial Lift Engines</v>
      </c>
      <c r="B12" s="326" t="str">
        <f t="shared" si="1"/>
        <v>Artificial Lift Engines</v>
      </c>
      <c r="C12" s="326" t="str">
        <f t="shared" si="2"/>
        <v>Total_tribal</v>
      </c>
      <c r="D12"/>
      <c r="E12" t="s">
        <v>33</v>
      </c>
      <c r="F12" s="199">
        <v>97.402180870405601</v>
      </c>
      <c r="G12" s="199">
        <v>1.6471106345502229</v>
      </c>
      <c r="H12" s="199">
        <v>96.299609201650014</v>
      </c>
      <c r="I12" s="199">
        <v>0</v>
      </c>
      <c r="J12" s="199">
        <v>0.50948026139576763</v>
      </c>
      <c r="K12"/>
      <c r="L12"/>
      <c r="M12" t="s">
        <v>33</v>
      </c>
      <c r="N12" s="199">
        <v>17.798067664991304</v>
      </c>
      <c r="O12" s="199">
        <v>1.2395343729721757</v>
      </c>
      <c r="P12" s="199">
        <v>7.7568754115648284</v>
      </c>
      <c r="Q12" s="199">
        <v>0</v>
      </c>
      <c r="R12" s="199">
        <v>0.11888850047881581</v>
      </c>
    </row>
    <row r="13" spans="1:18">
      <c r="A13" s="326" t="str">
        <f t="shared" si="0"/>
        <v>Total_Non-tribal_Blowdowns CBM</v>
      </c>
      <c r="B13" s="326" t="str">
        <f t="shared" si="1"/>
        <v>Blowdowns CBM</v>
      </c>
      <c r="C13" s="326" t="str">
        <f t="shared" si="2"/>
        <v>Total_Non-tribal</v>
      </c>
      <c r="D13" t="s">
        <v>300</v>
      </c>
      <c r="E13" t="s">
        <v>369</v>
      </c>
      <c r="F13" s="199">
        <v>0</v>
      </c>
      <c r="G13" s="199">
        <v>2.0361366373812263E-5</v>
      </c>
      <c r="H13" s="199">
        <v>0</v>
      </c>
      <c r="I13" s="199">
        <v>0</v>
      </c>
      <c r="J13" s="199">
        <v>0</v>
      </c>
      <c r="K13"/>
      <c r="L13" t="s">
        <v>246</v>
      </c>
      <c r="M13"/>
      <c r="N13" s="199">
        <v>24671.848213785262</v>
      </c>
      <c r="O13" s="199">
        <v>1757.0482226949646</v>
      </c>
      <c r="P13" s="199">
        <v>9760.5885771181656</v>
      </c>
      <c r="Q13" s="199">
        <v>0</v>
      </c>
      <c r="R13" s="199">
        <v>168.52707163873268</v>
      </c>
    </row>
    <row r="14" spans="1:18">
      <c r="A14" s="326" t="str">
        <f t="shared" si="0"/>
        <v>Total_tribal_Blowdowns CBM</v>
      </c>
      <c r="B14" s="326" t="str">
        <f t="shared" si="1"/>
        <v>Blowdowns CBM</v>
      </c>
      <c r="C14" s="326" t="str">
        <f t="shared" si="2"/>
        <v>Total_tribal</v>
      </c>
      <c r="D14"/>
      <c r="E14" t="s">
        <v>370</v>
      </c>
      <c r="F14" s="199">
        <v>0</v>
      </c>
      <c r="G14" s="199">
        <v>0</v>
      </c>
      <c r="H14" s="199">
        <v>0</v>
      </c>
      <c r="I14" s="199">
        <v>0</v>
      </c>
      <c r="J14" s="199">
        <v>0</v>
      </c>
      <c r="K14"/>
      <c r="L14"/>
      <c r="M14"/>
      <c r="N14"/>
      <c r="O14"/>
      <c r="P14"/>
      <c r="Q14"/>
      <c r="R14"/>
    </row>
    <row r="15" spans="1:18">
      <c r="A15" s="326" t="str">
        <f t="shared" si="0"/>
        <v>Total_Non-tribal_Blowdowns CBM</v>
      </c>
      <c r="B15" s="326" t="str">
        <f t="shared" si="1"/>
        <v>Blowdowns CBM</v>
      </c>
      <c r="C15" s="326" t="str">
        <f t="shared" si="2"/>
        <v>Total_Non-tribal</v>
      </c>
      <c r="D15"/>
      <c r="E15" t="s">
        <v>371</v>
      </c>
      <c r="F15" s="199">
        <v>0</v>
      </c>
      <c r="G15" s="199">
        <v>0.1016884396547649</v>
      </c>
      <c r="H15" s="199">
        <v>0</v>
      </c>
      <c r="I15" s="199">
        <v>0</v>
      </c>
      <c r="J15" s="199">
        <v>0</v>
      </c>
      <c r="K15"/>
      <c r="L15" s="10" t="s">
        <v>17136</v>
      </c>
      <c r="M15"/>
      <c r="N15"/>
      <c r="O15"/>
      <c r="P15"/>
      <c r="Q15"/>
      <c r="R15"/>
    </row>
    <row r="16" spans="1:18">
      <c r="A16" s="326" t="str">
        <f t="shared" si="0"/>
        <v>Total_tribal_Blowdowns CBM</v>
      </c>
      <c r="B16" s="326" t="str">
        <f t="shared" si="1"/>
        <v>Blowdowns CBM</v>
      </c>
      <c r="C16" s="326" t="str">
        <f t="shared" si="2"/>
        <v>Total_tribal</v>
      </c>
      <c r="D16"/>
      <c r="E16" t="s">
        <v>31</v>
      </c>
      <c r="F16" s="199">
        <v>0</v>
      </c>
      <c r="G16" s="199">
        <v>2.2620970333249216E-4</v>
      </c>
      <c r="H16" s="199">
        <v>0</v>
      </c>
      <c r="I16" s="199">
        <v>0</v>
      </c>
      <c r="J16" s="199">
        <v>0</v>
      </c>
      <c r="K16"/>
      <c r="L16"/>
      <c r="M16"/>
      <c r="N16"/>
      <c r="O16" s="199"/>
      <c r="P16"/>
      <c r="Q16"/>
      <c r="R16"/>
    </row>
    <row r="17" spans="1:19">
      <c r="A17" s="326" t="str">
        <f t="shared" si="0"/>
        <v>Total_Non-tribal_Blowdowns CBM</v>
      </c>
      <c r="B17" s="326" t="str">
        <f t="shared" si="1"/>
        <v>Blowdowns CBM</v>
      </c>
      <c r="C17" s="326" t="str">
        <f t="shared" si="2"/>
        <v>Total_Non-tribal</v>
      </c>
      <c r="D17"/>
      <c r="E17" t="s">
        <v>372</v>
      </c>
      <c r="F17" s="199">
        <v>0</v>
      </c>
      <c r="G17" s="199">
        <v>0.24031639516535144</v>
      </c>
      <c r="H17" s="199">
        <v>0</v>
      </c>
      <c r="I17" s="199">
        <v>0</v>
      </c>
      <c r="J17" s="199">
        <v>0</v>
      </c>
      <c r="K17"/>
      <c r="L17"/>
      <c r="M17" t="s">
        <v>109</v>
      </c>
      <c r="N17" s="331" t="s">
        <v>132</v>
      </c>
      <c r="O17" s="146" t="s">
        <v>133</v>
      </c>
      <c r="P17" s="146" t="s">
        <v>134</v>
      </c>
      <c r="Q17" s="146" t="s">
        <v>135</v>
      </c>
      <c r="R17" s="147" t="s">
        <v>136</v>
      </c>
    </row>
    <row r="18" spans="1:19">
      <c r="A18" s="326" t="str">
        <f t="shared" si="0"/>
        <v>Total_tribal_Blowdowns CBM</v>
      </c>
      <c r="B18" s="326" t="str">
        <f t="shared" si="1"/>
        <v>Blowdowns CBM</v>
      </c>
      <c r="C18" s="326" t="str">
        <f t="shared" si="2"/>
        <v>Total_tribal</v>
      </c>
      <c r="D18"/>
      <c r="E18" t="s">
        <v>32</v>
      </c>
      <c r="F18" s="199">
        <v>0</v>
      </c>
      <c r="G18" s="199">
        <v>7.6364292957736585E-4</v>
      </c>
      <c r="H18" s="199">
        <v>0</v>
      </c>
      <c r="I18" s="199">
        <v>0</v>
      </c>
      <c r="J18" s="199">
        <v>0</v>
      </c>
      <c r="K18"/>
      <c r="L18" t="s">
        <v>17131</v>
      </c>
      <c r="M18" t="s">
        <v>369</v>
      </c>
      <c r="N18" s="73">
        <v>0.68940527801869744</v>
      </c>
      <c r="O18" s="73">
        <v>4.9229432881848223E-2</v>
      </c>
      <c r="P18" s="73">
        <v>0.26935815806625829</v>
      </c>
      <c r="Q18" s="73">
        <f>Q5</f>
        <v>0</v>
      </c>
      <c r="R18" s="73">
        <f>R5*growth!H$8</f>
        <v>3.7549623275888668E-3</v>
      </c>
    </row>
    <row r="19" spans="1:19">
      <c r="A19" s="326" t="str">
        <f t="shared" si="0"/>
        <v>Total_Non-tribal_Blowdowns CBM</v>
      </c>
      <c r="B19" s="326" t="str">
        <f t="shared" si="1"/>
        <v>Blowdowns CBM</v>
      </c>
      <c r="C19" s="326" t="str">
        <f t="shared" si="2"/>
        <v>Total_Non-tribal</v>
      </c>
      <c r="D19"/>
      <c r="E19" t="s">
        <v>373</v>
      </c>
      <c r="F19" s="199">
        <v>0</v>
      </c>
      <c r="G19" s="199">
        <v>6.4548638275179623E-5</v>
      </c>
      <c r="H19" s="199">
        <v>0</v>
      </c>
      <c r="I19" s="199">
        <v>0</v>
      </c>
      <c r="J19" s="199">
        <v>0</v>
      </c>
      <c r="K19"/>
      <c r="L19" t="s">
        <v>27</v>
      </c>
      <c r="M19" t="s">
        <v>371</v>
      </c>
      <c r="N19" s="73">
        <v>9216.4629362958731</v>
      </c>
      <c r="O19" s="73">
        <v>655.12438199229064</v>
      </c>
      <c r="P19" s="73">
        <v>3677.9433572889116</v>
      </c>
      <c r="Q19" s="73">
        <f t="shared" ref="Q19:Q25" si="3">Q6</f>
        <v>0</v>
      </c>
      <c r="R19" s="73">
        <f>R6*growth!H$8</f>
        <v>49.96933350842211</v>
      </c>
    </row>
    <row r="20" spans="1:19">
      <c r="A20" s="326" t="str">
        <f t="shared" si="0"/>
        <v>Total_tribal_Blowdowns CBM</v>
      </c>
      <c r="B20" s="326" t="str">
        <f t="shared" si="1"/>
        <v>Blowdowns CBM</v>
      </c>
      <c r="C20" s="326" t="str">
        <f t="shared" si="2"/>
        <v>Total_tribal</v>
      </c>
      <c r="D20"/>
      <c r="E20" t="s">
        <v>33</v>
      </c>
      <c r="F20" s="199">
        <v>0</v>
      </c>
      <c r="G20" s="199">
        <v>0</v>
      </c>
      <c r="H20" s="199">
        <v>0</v>
      </c>
      <c r="I20" s="199">
        <v>0</v>
      </c>
      <c r="J20" s="199">
        <v>0</v>
      </c>
      <c r="K20"/>
      <c r="L20" t="s">
        <v>17133</v>
      </c>
      <c r="M20" t="s">
        <v>373</v>
      </c>
      <c r="N20" s="73">
        <v>14.25457054095982</v>
      </c>
      <c r="O20" s="73">
        <v>0.99274991476918306</v>
      </c>
      <c r="P20" s="73">
        <v>6.2125242926837467</v>
      </c>
      <c r="Q20" s="73">
        <f t="shared" si="3"/>
        <v>0</v>
      </c>
      <c r="R20" s="73">
        <f>R7*growth!H$8</f>
        <v>7.572082375074761E-2</v>
      </c>
    </row>
    <row r="21" spans="1:19">
      <c r="A21" s="326" t="str">
        <f t="shared" si="0"/>
        <v>Total_Non-tribal_Blowdowns CONV</v>
      </c>
      <c r="B21" s="326" t="str">
        <f t="shared" si="1"/>
        <v>Blowdowns CONV</v>
      </c>
      <c r="C21" s="326" t="str">
        <f t="shared" si="2"/>
        <v>Total_Non-tribal</v>
      </c>
      <c r="D21" t="s">
        <v>299</v>
      </c>
      <c r="E21" t="s">
        <v>369</v>
      </c>
      <c r="F21" s="199">
        <v>0</v>
      </c>
      <c r="G21" s="199">
        <v>0.21062189601677922</v>
      </c>
      <c r="H21" s="199">
        <v>0</v>
      </c>
      <c r="I21" s="199">
        <v>0</v>
      </c>
      <c r="J21" s="199">
        <v>0</v>
      </c>
      <c r="K21"/>
      <c r="L21" t="s">
        <v>17132</v>
      </c>
      <c r="M21" t="s">
        <v>372</v>
      </c>
      <c r="N21" s="73">
        <v>16425.653269564926</v>
      </c>
      <c r="O21" s="73">
        <v>1171.1995574304722</v>
      </c>
      <c r="P21" s="73">
        <v>6461.987964916274</v>
      </c>
      <c r="Q21" s="73">
        <f t="shared" si="3"/>
        <v>0</v>
      </c>
      <c r="R21" s="73">
        <f>R8*growth!H$8</f>
        <v>89.332881500443548</v>
      </c>
    </row>
    <row r="22" spans="1:19">
      <c r="A22" s="326" t="str">
        <f t="shared" si="0"/>
        <v>Total_tribal_Blowdowns CONV</v>
      </c>
      <c r="B22" s="326" t="str">
        <f t="shared" si="1"/>
        <v>Blowdowns CONV</v>
      </c>
      <c r="C22" s="326" t="str">
        <f t="shared" si="2"/>
        <v>Total_tribal</v>
      </c>
      <c r="D22"/>
      <c r="E22" t="s">
        <v>370</v>
      </c>
      <c r="F22" s="199">
        <v>0</v>
      </c>
      <c r="G22" s="199">
        <v>0</v>
      </c>
      <c r="H22" s="199">
        <v>0</v>
      </c>
      <c r="I22" s="199">
        <v>0</v>
      </c>
      <c r="J22" s="199">
        <v>0</v>
      </c>
      <c r="K22"/>
      <c r="L22" t="s">
        <v>17131</v>
      </c>
      <c r="M22" t="s">
        <v>370</v>
      </c>
      <c r="N22" s="73">
        <v>0</v>
      </c>
      <c r="O22" s="73">
        <v>0</v>
      </c>
      <c r="P22" s="73">
        <v>0</v>
      </c>
      <c r="Q22" s="73">
        <f t="shared" si="3"/>
        <v>0</v>
      </c>
      <c r="R22" s="73">
        <f>R9*growth!H$8</f>
        <v>0</v>
      </c>
    </row>
    <row r="23" spans="1:19">
      <c r="A23" s="326" t="str">
        <f t="shared" si="0"/>
        <v>Total_Non-tribal_Blowdowns CONV</v>
      </c>
      <c r="B23" s="326" t="str">
        <f t="shared" si="1"/>
        <v>Blowdowns CONV</v>
      </c>
      <c r="C23" s="326" t="str">
        <f t="shared" si="2"/>
        <v>Total_Non-tribal</v>
      </c>
      <c r="D23"/>
      <c r="E23" t="s">
        <v>371</v>
      </c>
      <c r="F23" s="199">
        <v>0</v>
      </c>
      <c r="G23" s="199">
        <v>5119.0728255045678</v>
      </c>
      <c r="H23" s="199">
        <v>0</v>
      </c>
      <c r="I23" s="199">
        <v>0</v>
      </c>
      <c r="J23" s="199">
        <v>0</v>
      </c>
      <c r="K23"/>
      <c r="L23" t="s">
        <v>27</v>
      </c>
      <c r="M23" t="s">
        <v>31</v>
      </c>
      <c r="N23" s="73">
        <v>1036.8679411464389</v>
      </c>
      <c r="O23" s="73">
        <v>73.702620392046342</v>
      </c>
      <c r="P23" s="73">
        <v>413.77495714837096</v>
      </c>
      <c r="Q23" s="73">
        <f t="shared" si="3"/>
        <v>0</v>
      </c>
      <c r="R23" s="73">
        <f>R10*growth!H$8</f>
        <v>5.6216360130191809</v>
      </c>
    </row>
    <row r="24" spans="1:19">
      <c r="A24" s="326" t="str">
        <f t="shared" si="0"/>
        <v>Total_tribal_Blowdowns CONV</v>
      </c>
      <c r="B24" s="326" t="str">
        <f t="shared" si="1"/>
        <v>Blowdowns CONV</v>
      </c>
      <c r="C24" s="326" t="str">
        <f t="shared" si="2"/>
        <v>Total_tribal</v>
      </c>
      <c r="D24"/>
      <c r="E24" t="s">
        <v>31</v>
      </c>
      <c r="F24" s="199">
        <v>0</v>
      </c>
      <c r="G24" s="199">
        <v>927.34184567087391</v>
      </c>
      <c r="H24" s="199">
        <v>0</v>
      </c>
      <c r="I24" s="199">
        <v>0</v>
      </c>
      <c r="J24" s="199">
        <v>0</v>
      </c>
      <c r="K24"/>
      <c r="L24" t="s">
        <v>17133</v>
      </c>
      <c r="M24" t="s">
        <v>32</v>
      </c>
      <c r="N24" s="73">
        <v>186.50881709956877</v>
      </c>
      <c r="O24" s="73">
        <v>13.298651838014948</v>
      </c>
      <c r="P24" s="73">
        <v>73.374112534162052</v>
      </c>
      <c r="Q24" s="73">
        <f t="shared" si="3"/>
        <v>0</v>
      </c>
      <c r="R24" s="73">
        <f>R11*growth!H$8</f>
        <v>1.0143505273921443</v>
      </c>
    </row>
    <row r="25" spans="1:19">
      <c r="A25" s="326" t="str">
        <f t="shared" si="0"/>
        <v>Total_Non-tribal_Blowdowns CONV</v>
      </c>
      <c r="B25" s="326" t="str">
        <f t="shared" si="1"/>
        <v>Blowdowns CONV</v>
      </c>
      <c r="C25" s="326" t="str">
        <f t="shared" si="2"/>
        <v>Total_Non-tribal</v>
      </c>
      <c r="D25"/>
      <c r="E25" t="s">
        <v>372</v>
      </c>
      <c r="F25" s="199">
        <v>0</v>
      </c>
      <c r="G25" s="199">
        <v>6351.9904937224474</v>
      </c>
      <c r="H25" s="199">
        <v>0</v>
      </c>
      <c r="I25" s="199">
        <v>0</v>
      </c>
      <c r="J25" s="199">
        <v>0</v>
      </c>
      <c r="K25"/>
      <c r="L25" t="s">
        <v>17132</v>
      </c>
      <c r="M25" t="s">
        <v>33</v>
      </c>
      <c r="N25" s="73">
        <v>19.405324183483838</v>
      </c>
      <c r="O25" s="73">
        <v>1.3514706650660542</v>
      </c>
      <c r="P25" s="73">
        <v>8.4573609251071282</v>
      </c>
      <c r="Q25" s="73">
        <f t="shared" si="3"/>
        <v>0</v>
      </c>
      <c r="R25" s="73">
        <f>R12*growth!H$8</f>
        <v>0.10308182404383821</v>
      </c>
    </row>
    <row r="26" spans="1:19">
      <c r="A26" s="326" t="str">
        <f t="shared" si="0"/>
        <v>Total_tribal_Blowdowns CONV</v>
      </c>
      <c r="B26" s="326" t="str">
        <f t="shared" si="1"/>
        <v>Blowdowns CONV</v>
      </c>
      <c r="C26" s="326" t="str">
        <f t="shared" si="2"/>
        <v>Total_tribal</v>
      </c>
      <c r="D26"/>
      <c r="E26" t="s">
        <v>32</v>
      </c>
      <c r="F26" s="199">
        <v>0</v>
      </c>
      <c r="G26" s="199">
        <v>186.18937694425466</v>
      </c>
      <c r="H26" s="199">
        <v>0</v>
      </c>
      <c r="I26" s="199">
        <v>0</v>
      </c>
      <c r="J26" s="199">
        <v>0</v>
      </c>
      <c r="K26"/>
      <c r="L26"/>
      <c r="M26"/>
      <c r="N26"/>
      <c r="O26"/>
      <c r="P26"/>
      <c r="Q26"/>
      <c r="R26"/>
    </row>
    <row r="27" spans="1:19">
      <c r="A27" s="326" t="str">
        <f t="shared" si="0"/>
        <v>Total_Non-tribal_Blowdowns CONV</v>
      </c>
      <c r="B27" s="326" t="str">
        <f t="shared" si="1"/>
        <v>Blowdowns CONV</v>
      </c>
      <c r="C27" s="326" t="str">
        <f t="shared" si="2"/>
        <v>Total_Non-tribal</v>
      </c>
      <c r="D27"/>
      <c r="E27" t="s">
        <v>373</v>
      </c>
      <c r="F27" s="199">
        <v>0</v>
      </c>
      <c r="G27" s="199">
        <v>13.808536300023377</v>
      </c>
      <c r="H27" s="199">
        <v>0</v>
      </c>
      <c r="I27" s="199">
        <v>0</v>
      </c>
      <c r="J27" s="199">
        <v>0</v>
      </c>
      <c r="K27"/>
      <c r="L27"/>
      <c r="M27"/>
      <c r="N27"/>
      <c r="O27"/>
      <c r="P27"/>
      <c r="Q27"/>
      <c r="R27"/>
    </row>
    <row r="28" spans="1:19">
      <c r="A28" s="326" t="str">
        <f t="shared" si="0"/>
        <v>Total_tribal_Blowdowns CONV</v>
      </c>
      <c r="B28" s="326" t="str">
        <f t="shared" si="1"/>
        <v>Blowdowns CONV</v>
      </c>
      <c r="C28" s="326" t="str">
        <f t="shared" si="2"/>
        <v>Total_tribal</v>
      </c>
      <c r="D28"/>
      <c r="E28" t="s">
        <v>33</v>
      </c>
      <c r="F28" s="199">
        <v>0</v>
      </c>
      <c r="G28" s="199">
        <v>16.084329519206715</v>
      </c>
      <c r="H28" s="199">
        <v>0</v>
      </c>
      <c r="I28" s="199">
        <v>0</v>
      </c>
      <c r="J28" s="199">
        <v>0</v>
      </c>
      <c r="K28"/>
      <c r="L28"/>
      <c r="M28"/>
      <c r="N28"/>
      <c r="O28"/>
      <c r="P28"/>
      <c r="Q28"/>
      <c r="R28"/>
      <c r="S28"/>
    </row>
    <row r="29" spans="1:19">
      <c r="A29" s="326" t="str">
        <f t="shared" si="0"/>
        <v>Total_Non-tribal_CBM Pump Engines</v>
      </c>
      <c r="B29" s="326" t="str">
        <f t="shared" si="1"/>
        <v>CBM Pump Engines</v>
      </c>
      <c r="C29" s="326" t="str">
        <f t="shared" si="2"/>
        <v>Total_Non-tribal</v>
      </c>
      <c r="D29" t="s">
        <v>321</v>
      </c>
      <c r="E29" t="s">
        <v>369</v>
      </c>
      <c r="F29" s="199">
        <v>2.3239047301688283</v>
      </c>
      <c r="G29" s="199">
        <v>3.1064506410640229</v>
      </c>
      <c r="H29" s="199">
        <v>2.1058043710195804</v>
      </c>
      <c r="I29" s="199">
        <v>0</v>
      </c>
      <c r="J29" s="199">
        <v>8.7016055440023703E-3</v>
      </c>
      <c r="K29"/>
      <c r="L29"/>
      <c r="M29"/>
      <c r="N29"/>
      <c r="O29"/>
      <c r="P29"/>
      <c r="Q29"/>
      <c r="R29"/>
      <c r="S29"/>
    </row>
    <row r="30" spans="1:19">
      <c r="A30" s="326" t="str">
        <f t="shared" si="0"/>
        <v>Total_tribal_CBM Pump Engines</v>
      </c>
      <c r="B30" s="326" t="str">
        <f t="shared" si="1"/>
        <v>CBM Pump Engines</v>
      </c>
      <c r="C30" s="326" t="str">
        <f t="shared" si="2"/>
        <v>Total_tribal</v>
      </c>
      <c r="D30"/>
      <c r="E30" t="s">
        <v>370</v>
      </c>
      <c r="F30" s="199">
        <v>0</v>
      </c>
      <c r="G30" s="199">
        <v>0</v>
      </c>
      <c r="H30" s="199">
        <v>0</v>
      </c>
      <c r="I30" s="199">
        <v>0</v>
      </c>
      <c r="J30" s="199">
        <v>0</v>
      </c>
      <c r="K30"/>
      <c r="L30"/>
      <c r="M30"/>
      <c r="N30"/>
      <c r="O30" s="199"/>
      <c r="P30" s="199"/>
      <c r="Q30" s="199"/>
      <c r="R30" s="199"/>
      <c r="S30" s="199"/>
    </row>
    <row r="31" spans="1:19">
      <c r="A31" s="326" t="str">
        <f t="shared" si="0"/>
        <v>Total_Non-tribal_CBM Pump Engines</v>
      </c>
      <c r="B31" s="326" t="str">
        <f t="shared" si="1"/>
        <v>CBM Pump Engines</v>
      </c>
      <c r="C31" s="326" t="str">
        <f t="shared" si="2"/>
        <v>Total_Non-tribal</v>
      </c>
      <c r="D31"/>
      <c r="E31" t="s">
        <v>371</v>
      </c>
      <c r="F31" s="199">
        <v>278.8740345936605</v>
      </c>
      <c r="G31" s="199">
        <v>372.78138483613787</v>
      </c>
      <c r="H31" s="199">
        <v>252.70147841582676</v>
      </c>
      <c r="I31" s="199">
        <v>0</v>
      </c>
      <c r="J31" s="199">
        <v>1.0442131357606093</v>
      </c>
      <c r="K31"/>
      <c r="L31"/>
      <c r="M31"/>
      <c r="N31"/>
      <c r="O31" s="199"/>
      <c r="P31" s="199"/>
      <c r="Q31" s="199"/>
      <c r="R31" s="199"/>
      <c r="S31" s="199"/>
    </row>
    <row r="32" spans="1:19">
      <c r="A32" s="326" t="str">
        <f t="shared" si="0"/>
        <v>Total_tribal_CBM Pump Engines</v>
      </c>
      <c r="B32" s="326" t="str">
        <f t="shared" si="1"/>
        <v>CBM Pump Engines</v>
      </c>
      <c r="C32" s="326" t="str">
        <f t="shared" si="2"/>
        <v>Total_tribal</v>
      </c>
      <c r="D32"/>
      <c r="E32" t="s">
        <v>31</v>
      </c>
      <c r="F32" s="199">
        <v>0.16239362225701567</v>
      </c>
      <c r="G32" s="199">
        <v>0.21707764755415182</v>
      </c>
      <c r="H32" s="199">
        <v>0.14715284802130535</v>
      </c>
      <c r="I32" s="199">
        <v>0</v>
      </c>
      <c r="J32" s="199">
        <v>6.0806504905199616E-4</v>
      </c>
      <c r="K32"/>
      <c r="L32"/>
      <c r="M32"/>
      <c r="N32"/>
      <c r="O32" s="199"/>
      <c r="P32" s="199"/>
      <c r="Q32" s="199"/>
      <c r="R32" s="199"/>
      <c r="S32" s="199"/>
    </row>
    <row r="33" spans="1:21">
      <c r="A33" s="326" t="str">
        <f t="shared" si="0"/>
        <v>Total_Non-tribal_CBM Pump Engines</v>
      </c>
      <c r="B33" s="326" t="str">
        <f t="shared" si="1"/>
        <v>CBM Pump Engines</v>
      </c>
      <c r="C33" s="326" t="str">
        <f t="shared" si="2"/>
        <v>Total_Non-tribal</v>
      </c>
      <c r="D33"/>
      <c r="E33" t="s">
        <v>372</v>
      </c>
      <c r="F33" s="199">
        <v>1185.5828003036836</v>
      </c>
      <c r="G33" s="199">
        <v>1584.8130098561728</v>
      </c>
      <c r="H33" s="199">
        <v>1074.31488506147</v>
      </c>
      <c r="I33" s="199">
        <v>0</v>
      </c>
      <c r="J33" s="199">
        <v>4.4392843364310002</v>
      </c>
      <c r="K33"/>
      <c r="L33"/>
      <c r="M33"/>
      <c r="N33"/>
      <c r="O33" s="199"/>
      <c r="P33" s="199"/>
      <c r="Q33" s="199"/>
      <c r="R33" s="199"/>
      <c r="S33" s="199"/>
    </row>
    <row r="34" spans="1:21">
      <c r="A34" s="326" t="str">
        <f t="shared" si="0"/>
        <v>Total_tribal_CBM Pump Engines</v>
      </c>
      <c r="B34" s="326" t="str">
        <f t="shared" si="1"/>
        <v>CBM Pump Engines</v>
      </c>
      <c r="C34" s="326" t="str">
        <f t="shared" si="2"/>
        <v>Total_tribal</v>
      </c>
      <c r="D34"/>
      <c r="E34" t="s">
        <v>32</v>
      </c>
      <c r="F34" s="199">
        <v>75.934188967477979</v>
      </c>
      <c r="G34" s="199">
        <v>101.50407929139244</v>
      </c>
      <c r="H34" s="199">
        <v>68.807703242604646</v>
      </c>
      <c r="I34" s="199">
        <v>0</v>
      </c>
      <c r="J34" s="199">
        <v>0.28432721493308705</v>
      </c>
      <c r="K34"/>
      <c r="L34"/>
      <c r="M34"/>
      <c r="N34"/>
      <c r="O34" s="199"/>
      <c r="P34" s="199"/>
      <c r="Q34" s="199"/>
      <c r="R34" s="199"/>
      <c r="S34" s="199"/>
    </row>
    <row r="35" spans="1:21">
      <c r="A35" s="326" t="str">
        <f t="shared" si="0"/>
        <v>Total_Non-tribal_CBM Pump Engines</v>
      </c>
      <c r="B35" s="326" t="str">
        <f t="shared" si="1"/>
        <v>CBM Pump Engines</v>
      </c>
      <c r="C35" s="326" t="str">
        <f t="shared" si="2"/>
        <v>Total_Non-tribal</v>
      </c>
      <c r="D35"/>
      <c r="E35" t="s">
        <v>373</v>
      </c>
      <c r="F35" s="199">
        <v>55.233794191047565</v>
      </c>
      <c r="G35" s="199">
        <v>73.83308495641856</v>
      </c>
      <c r="H35" s="199">
        <v>50.050057442352212</v>
      </c>
      <c r="I35" s="199">
        <v>0</v>
      </c>
      <c r="J35" s="199">
        <v>0.20681686452533232</v>
      </c>
      <c r="K35"/>
      <c r="L35"/>
      <c r="M35"/>
      <c r="N35"/>
      <c r="O35" s="199"/>
      <c r="P35" s="199"/>
      <c r="Q35" s="199"/>
      <c r="R35" s="199"/>
      <c r="S35" s="199"/>
    </row>
    <row r="36" spans="1:21">
      <c r="A36" s="326" t="str">
        <f t="shared" si="0"/>
        <v>Total_tribal_CBM Pump Engines</v>
      </c>
      <c r="B36" s="326" t="str">
        <f t="shared" si="1"/>
        <v>CBM Pump Engines</v>
      </c>
      <c r="C36" s="326" t="str">
        <f t="shared" si="2"/>
        <v>Total_tribal</v>
      </c>
      <c r="D36"/>
      <c r="E36" t="s">
        <v>33</v>
      </c>
      <c r="F36" s="199">
        <v>0</v>
      </c>
      <c r="G36" s="199">
        <v>0</v>
      </c>
      <c r="H36" s="199">
        <v>0</v>
      </c>
      <c r="I36" s="199">
        <v>0</v>
      </c>
      <c r="J36" s="199">
        <v>0</v>
      </c>
      <c r="K36"/>
      <c r="L36"/>
      <c r="M36"/>
      <c r="N36"/>
      <c r="O36" s="199"/>
      <c r="P36" s="199"/>
      <c r="Q36" s="199"/>
      <c r="R36" s="199"/>
      <c r="S36" s="199"/>
    </row>
    <row r="37" spans="1:21">
      <c r="A37" s="326" t="str">
        <f t="shared" si="0"/>
        <v>Total_Non-tribal_Compressor Engines</v>
      </c>
      <c r="B37" s="326" t="str">
        <f t="shared" si="1"/>
        <v>Compressor Engines</v>
      </c>
      <c r="C37" s="326" t="str">
        <f t="shared" si="2"/>
        <v>Total_Non-tribal</v>
      </c>
      <c r="D37" t="s">
        <v>208</v>
      </c>
      <c r="E37" t="s">
        <v>369</v>
      </c>
      <c r="F37" s="199">
        <v>0.6323049113099678</v>
      </c>
      <c r="G37" s="199">
        <v>4.5151978356848081E-2</v>
      </c>
      <c r="H37" s="199">
        <v>0.24704842228098309</v>
      </c>
      <c r="I37" s="199">
        <v>0</v>
      </c>
      <c r="J37" s="199">
        <v>4.330752240973461E-3</v>
      </c>
      <c r="L37"/>
      <c r="M37"/>
      <c r="N37"/>
      <c r="O37" s="199"/>
      <c r="P37" s="199"/>
      <c r="Q37" s="199"/>
      <c r="R37" s="199"/>
      <c r="S37" s="199"/>
    </row>
    <row r="38" spans="1:21">
      <c r="A38" s="326" t="str">
        <f t="shared" si="0"/>
        <v>Total_tribal_Compressor Engines</v>
      </c>
      <c r="B38" s="326" t="str">
        <f t="shared" si="1"/>
        <v>Compressor Engines</v>
      </c>
      <c r="C38" s="326" t="str">
        <f t="shared" si="2"/>
        <v>Total_tribal</v>
      </c>
      <c r="D38"/>
      <c r="E38" t="s">
        <v>370</v>
      </c>
      <c r="F38" s="199">
        <v>0</v>
      </c>
      <c r="G38" s="199">
        <v>0</v>
      </c>
      <c r="H38" s="199">
        <v>0</v>
      </c>
      <c r="I38" s="199">
        <v>0</v>
      </c>
      <c r="J38" s="199">
        <v>0</v>
      </c>
      <c r="L38"/>
      <c r="M38"/>
      <c r="N38"/>
      <c r="O38" s="199"/>
      <c r="P38" s="199"/>
      <c r="Q38" s="199"/>
      <c r="R38" s="199"/>
      <c r="S38" s="199"/>
    </row>
    <row r="39" spans="1:21">
      <c r="A39" s="326" t="str">
        <f t="shared" si="0"/>
        <v>Total_Non-tribal_Compressor Engines</v>
      </c>
      <c r="B39" s="326" t="str">
        <f t="shared" si="1"/>
        <v>Compressor Engines</v>
      </c>
      <c r="C39" s="326" t="str">
        <f t="shared" si="2"/>
        <v>Total_Non-tribal</v>
      </c>
      <c r="D39"/>
      <c r="E39" t="s">
        <v>371</v>
      </c>
      <c r="F39" s="199">
        <v>8453.1043862535043</v>
      </c>
      <c r="G39" s="199">
        <v>600.86334912190546</v>
      </c>
      <c r="H39" s="199">
        <v>3373.3157004791274</v>
      </c>
      <c r="I39" s="199">
        <v>0</v>
      </c>
      <c r="J39" s="199">
        <v>57.63168420667138</v>
      </c>
      <c r="L39"/>
      <c r="M39"/>
      <c r="N39"/>
      <c r="O39" s="199"/>
      <c r="P39" s="199"/>
      <c r="Q39" s="199"/>
      <c r="R39" s="199"/>
      <c r="S39" s="199"/>
    </row>
    <row r="40" spans="1:21">
      <c r="A40" s="326" t="str">
        <f t="shared" si="0"/>
        <v>Total_tribal_Compressor Engines</v>
      </c>
      <c r="B40" s="326" t="str">
        <f t="shared" si="1"/>
        <v>Compressor Engines</v>
      </c>
      <c r="C40" s="326" t="str">
        <f t="shared" si="2"/>
        <v>Total_tribal</v>
      </c>
      <c r="D40"/>
      <c r="E40" t="s">
        <v>31</v>
      </c>
      <c r="F40" s="199">
        <v>950.9887905862056</v>
      </c>
      <c r="G40" s="199">
        <v>67.598160815126775</v>
      </c>
      <c r="H40" s="199">
        <v>379.50382151685619</v>
      </c>
      <c r="I40" s="199">
        <v>0</v>
      </c>
      <c r="J40" s="199">
        <v>6.4836636528795495</v>
      </c>
      <c r="L40"/>
      <c r="M40"/>
      <c r="N40"/>
      <c r="O40" s="199"/>
      <c r="P40" s="199"/>
      <c r="Q40" s="199"/>
      <c r="R40" s="199"/>
      <c r="S40" s="199"/>
    </row>
    <row r="41" spans="1:21">
      <c r="A41" s="326" t="str">
        <f t="shared" si="0"/>
        <v>Total_Non-tribal_Compressor Engines</v>
      </c>
      <c r="B41" s="326" t="str">
        <f t="shared" si="1"/>
        <v>Compressor Engines</v>
      </c>
      <c r="C41" s="326" t="str">
        <f t="shared" si="2"/>
        <v>Total_Non-tribal</v>
      </c>
      <c r="D41"/>
      <c r="E41" t="s">
        <v>372</v>
      </c>
      <c r="F41" s="199">
        <v>15065.189613385655</v>
      </c>
      <c r="G41" s="199">
        <v>1074.1943177685732</v>
      </c>
      <c r="H41" s="199">
        <v>5926.7703008964309</v>
      </c>
      <c r="I41" s="199">
        <v>0</v>
      </c>
      <c r="J41" s="199">
        <v>103.03128047601071</v>
      </c>
      <c r="L41"/>
      <c r="M41"/>
      <c r="N41"/>
      <c r="O41" s="199"/>
      <c r="P41" s="199"/>
      <c r="Q41" s="199"/>
      <c r="R41" s="199"/>
      <c r="S41" s="199"/>
    </row>
    <row r="42" spans="1:21">
      <c r="A42" s="326" t="str">
        <f t="shared" si="0"/>
        <v>Total_tribal_Compressor Engines</v>
      </c>
      <c r="B42" s="326" t="str">
        <f t="shared" si="1"/>
        <v>Compressor Engines</v>
      </c>
      <c r="C42" s="326" t="str">
        <f t="shared" si="2"/>
        <v>Total_tribal</v>
      </c>
      <c r="D42"/>
      <c r="E42" t="s">
        <v>32</v>
      </c>
      <c r="F42" s="199">
        <v>171.06112299226032</v>
      </c>
      <c r="G42" s="199">
        <v>12.19718377431704</v>
      </c>
      <c r="H42" s="199">
        <v>67.29686179905147</v>
      </c>
      <c r="I42" s="199">
        <v>0</v>
      </c>
      <c r="J42" s="199">
        <v>1.1698921151246027</v>
      </c>
      <c r="L42"/>
      <c r="M42"/>
      <c r="N42"/>
      <c r="O42" s="199"/>
      <c r="P42" s="199"/>
      <c r="Q42" s="199"/>
      <c r="R42" s="199"/>
      <c r="S42" s="199"/>
    </row>
    <row r="43" spans="1:21">
      <c r="A43" s="326" t="str">
        <f t="shared" si="0"/>
        <v>Total_Non-tribal_Compressor Engines</v>
      </c>
      <c r="B43" s="326" t="str">
        <f t="shared" si="1"/>
        <v>Compressor Engines</v>
      </c>
      <c r="C43" s="326" t="str">
        <f t="shared" si="2"/>
        <v>Total_Non-tribal</v>
      </c>
      <c r="D43"/>
      <c r="E43" t="s">
        <v>373</v>
      </c>
      <c r="F43" s="199">
        <v>13.073927991335784</v>
      </c>
      <c r="G43" s="199">
        <v>0.91052486371315833</v>
      </c>
      <c r="H43" s="199">
        <v>5.6979685928512422</v>
      </c>
      <c r="I43" s="199">
        <v>0</v>
      </c>
      <c r="J43" s="199">
        <v>8.7331935326625657E-2</v>
      </c>
      <c r="L43"/>
      <c r="M43"/>
      <c r="N43"/>
      <c r="O43" s="199"/>
      <c r="P43" s="199"/>
      <c r="Q43" s="199"/>
      <c r="R43" s="199"/>
      <c r="S43" s="199"/>
    </row>
    <row r="44" spans="1:21">
      <c r="A44" s="326" t="str">
        <f t="shared" si="0"/>
        <v>Total_tribal_Compressor Engines</v>
      </c>
      <c r="B44" s="326" t="str">
        <f t="shared" si="1"/>
        <v>Compressor Engines</v>
      </c>
      <c r="C44" s="326" t="str">
        <f t="shared" si="2"/>
        <v>Total_tribal</v>
      </c>
      <c r="D44"/>
      <c r="E44" t="s">
        <v>33</v>
      </c>
      <c r="F44" s="199">
        <v>17.798067664991304</v>
      </c>
      <c r="G44" s="199">
        <v>1.2395343729721757</v>
      </c>
      <c r="H44" s="199">
        <v>7.7568754115648284</v>
      </c>
      <c r="I44" s="199">
        <v>0</v>
      </c>
      <c r="J44" s="199">
        <v>0.11888850047881581</v>
      </c>
      <c r="L44"/>
      <c r="M44"/>
      <c r="N44"/>
      <c r="O44" s="199"/>
      <c r="P44" s="199"/>
      <c r="Q44" s="199"/>
      <c r="R44" s="199"/>
      <c r="S44" s="199"/>
    </row>
    <row r="45" spans="1:21">
      <c r="A45" s="326" t="str">
        <f t="shared" si="0"/>
        <v>Total_Non-tribal_Compressor Shutdown CBM</v>
      </c>
      <c r="B45" s="326" t="str">
        <f t="shared" si="1"/>
        <v>Compressor Shutdown CBM</v>
      </c>
      <c r="C45" s="326" t="str">
        <f t="shared" si="2"/>
        <v>Total_Non-tribal</v>
      </c>
      <c r="D45" t="s">
        <v>318</v>
      </c>
      <c r="E45" t="s">
        <v>369</v>
      </c>
      <c r="F45" s="199">
        <v>0</v>
      </c>
      <c r="G45" s="199">
        <v>0</v>
      </c>
      <c r="H45" s="199">
        <v>0</v>
      </c>
      <c r="I45" s="199">
        <v>0</v>
      </c>
      <c r="J45" s="199">
        <v>0</v>
      </c>
      <c r="L45"/>
      <c r="M45"/>
      <c r="N45"/>
      <c r="O45" s="199"/>
      <c r="P45" s="199"/>
      <c r="Q45" s="199"/>
      <c r="R45" s="199"/>
      <c r="S45" s="199"/>
    </row>
    <row r="46" spans="1:21">
      <c r="A46" s="326" t="str">
        <f t="shared" si="0"/>
        <v>Total_tribal_Compressor Shutdown CBM</v>
      </c>
      <c r="B46" s="326" t="str">
        <f t="shared" si="1"/>
        <v>Compressor Shutdown CBM</v>
      </c>
      <c r="C46" s="326" t="str">
        <f t="shared" si="2"/>
        <v>Total_tribal</v>
      </c>
      <c r="D46"/>
      <c r="E46" t="s">
        <v>370</v>
      </c>
      <c r="F46" s="199">
        <v>0</v>
      </c>
      <c r="G46" s="199">
        <v>0</v>
      </c>
      <c r="H46" s="199">
        <v>0</v>
      </c>
      <c r="I46" s="199">
        <v>0</v>
      </c>
      <c r="J46" s="199">
        <v>0</v>
      </c>
      <c r="L46"/>
      <c r="M46"/>
      <c r="N46"/>
      <c r="O46" s="199"/>
      <c r="P46" s="199"/>
      <c r="Q46" s="199"/>
      <c r="R46" s="199"/>
      <c r="S46" s="199"/>
    </row>
    <row r="47" spans="1:21">
      <c r="A47" s="326" t="str">
        <f t="shared" si="0"/>
        <v>Total_Non-tribal_Compressor Shutdown CBM</v>
      </c>
      <c r="B47" s="326" t="str">
        <f t="shared" si="1"/>
        <v>Compressor Shutdown CBM</v>
      </c>
      <c r="C47" s="326" t="str">
        <f t="shared" si="2"/>
        <v>Total_Non-tribal</v>
      </c>
      <c r="D47"/>
      <c r="E47" t="s">
        <v>371</v>
      </c>
      <c r="F47" s="199">
        <v>0</v>
      </c>
      <c r="G47" s="199">
        <v>0</v>
      </c>
      <c r="H47" s="199">
        <v>0</v>
      </c>
      <c r="I47" s="199">
        <v>0</v>
      </c>
      <c r="J47" s="199">
        <v>0</v>
      </c>
      <c r="L47"/>
      <c r="M47"/>
      <c r="N47"/>
      <c r="O47"/>
      <c r="P47"/>
      <c r="Q47"/>
      <c r="R47"/>
    </row>
    <row r="48" spans="1:21">
      <c r="A48" s="326" t="str">
        <f t="shared" si="0"/>
        <v>Total_tribal_Compressor Shutdown CBM</v>
      </c>
      <c r="B48" s="326" t="str">
        <f t="shared" si="1"/>
        <v>Compressor Shutdown CBM</v>
      </c>
      <c r="C48" s="326" t="str">
        <f t="shared" si="2"/>
        <v>Total_tribal</v>
      </c>
      <c r="D48"/>
      <c r="E48" t="s">
        <v>31</v>
      </c>
      <c r="F48" s="199">
        <v>0</v>
      </c>
      <c r="G48" s="199">
        <v>0</v>
      </c>
      <c r="H48" s="199">
        <v>0</v>
      </c>
      <c r="I48" s="199">
        <v>0</v>
      </c>
      <c r="J48" s="199">
        <v>0</v>
      </c>
      <c r="L48"/>
      <c r="M48"/>
      <c r="N48"/>
      <c r="O48" s="199"/>
      <c r="P48" s="199"/>
      <c r="Q48" s="199"/>
      <c r="R48" s="199"/>
      <c r="S48" s="17"/>
      <c r="T48" s="393"/>
      <c r="U48" s="394"/>
    </row>
    <row r="49" spans="1:21">
      <c r="A49" s="326" t="str">
        <f t="shared" si="0"/>
        <v>Total_Non-tribal_Compressor Shutdown CBM</v>
      </c>
      <c r="B49" s="326" t="str">
        <f t="shared" si="1"/>
        <v>Compressor Shutdown CBM</v>
      </c>
      <c r="C49" s="326" t="str">
        <f t="shared" si="2"/>
        <v>Total_Non-tribal</v>
      </c>
      <c r="D49"/>
      <c r="E49" t="s">
        <v>372</v>
      </c>
      <c r="F49" s="199">
        <v>0</v>
      </c>
      <c r="G49" s="199">
        <v>0</v>
      </c>
      <c r="H49" s="199">
        <v>0</v>
      </c>
      <c r="I49" s="199">
        <v>0</v>
      </c>
      <c r="J49" s="199">
        <v>0</v>
      </c>
      <c r="L49"/>
      <c r="M49"/>
      <c r="N49"/>
      <c r="O49" s="199"/>
      <c r="P49" s="199"/>
      <c r="Q49" s="199"/>
      <c r="R49" s="199"/>
      <c r="S49" s="199"/>
    </row>
    <row r="50" spans="1:21">
      <c r="A50" s="326" t="str">
        <f t="shared" si="0"/>
        <v>Total_tribal_Compressor Shutdown CBM</v>
      </c>
      <c r="B50" s="326" t="str">
        <f t="shared" si="1"/>
        <v>Compressor Shutdown CBM</v>
      </c>
      <c r="C50" s="326" t="str">
        <f t="shared" si="2"/>
        <v>Total_tribal</v>
      </c>
      <c r="D50"/>
      <c r="E50" t="s">
        <v>32</v>
      </c>
      <c r="F50" s="199">
        <v>0</v>
      </c>
      <c r="G50" s="199">
        <v>0</v>
      </c>
      <c r="H50" s="199">
        <v>0</v>
      </c>
      <c r="I50" s="199">
        <v>0</v>
      </c>
      <c r="J50" s="199">
        <v>0</v>
      </c>
      <c r="L50"/>
      <c r="M50"/>
      <c r="N50"/>
      <c r="O50" s="199"/>
      <c r="P50" s="199"/>
      <c r="Q50" s="199"/>
      <c r="R50" s="199"/>
      <c r="S50" s="17"/>
      <c r="T50" s="393"/>
      <c r="U50" s="394"/>
    </row>
    <row r="51" spans="1:21">
      <c r="A51" s="326" t="str">
        <f t="shared" si="0"/>
        <v>Total_Non-tribal_Compressor Shutdown CBM</v>
      </c>
      <c r="B51" s="326" t="str">
        <f t="shared" si="1"/>
        <v>Compressor Shutdown CBM</v>
      </c>
      <c r="C51" s="326" t="str">
        <f t="shared" si="2"/>
        <v>Total_Non-tribal</v>
      </c>
      <c r="D51"/>
      <c r="E51" t="s">
        <v>373</v>
      </c>
      <c r="F51" s="199">
        <v>0</v>
      </c>
      <c r="G51" s="199">
        <v>0</v>
      </c>
      <c r="H51" s="199">
        <v>0</v>
      </c>
      <c r="I51" s="199">
        <v>0</v>
      </c>
      <c r="J51" s="199">
        <v>0</v>
      </c>
      <c r="L51"/>
      <c r="M51"/>
      <c r="N51"/>
      <c r="O51" s="199"/>
      <c r="P51" s="199"/>
      <c r="Q51" s="17"/>
      <c r="R51" s="17"/>
      <c r="S51" s="17"/>
      <c r="U51" s="394"/>
    </row>
    <row r="52" spans="1:21">
      <c r="A52" s="326" t="str">
        <f t="shared" si="0"/>
        <v>Total_tribal_Compressor Shutdown CBM</v>
      </c>
      <c r="B52" s="326" t="str">
        <f t="shared" si="1"/>
        <v>Compressor Shutdown CBM</v>
      </c>
      <c r="C52" s="326" t="str">
        <f t="shared" si="2"/>
        <v>Total_tribal</v>
      </c>
      <c r="D52"/>
      <c r="E52" t="s">
        <v>33</v>
      </c>
      <c r="F52" s="199">
        <v>0</v>
      </c>
      <c r="G52" s="199">
        <v>0</v>
      </c>
      <c r="H52" s="199">
        <v>0</v>
      </c>
      <c r="I52" s="199">
        <v>0</v>
      </c>
      <c r="J52" s="199">
        <v>0</v>
      </c>
      <c r="L52"/>
      <c r="M52"/>
      <c r="N52"/>
      <c r="O52"/>
      <c r="P52" s="199"/>
      <c r="Q52" s="17"/>
      <c r="R52" s="17"/>
      <c r="S52" s="392"/>
    </row>
    <row r="53" spans="1:21">
      <c r="A53" s="326" t="str">
        <f t="shared" si="0"/>
        <v>Total_Non-tribal_Compressor Shutdown CONV</v>
      </c>
      <c r="B53" s="326" t="str">
        <f t="shared" si="1"/>
        <v>Compressor Shutdown CONV</v>
      </c>
      <c r="C53" s="326" t="str">
        <f t="shared" si="2"/>
        <v>Total_Non-tribal</v>
      </c>
      <c r="D53" t="s">
        <v>317</v>
      </c>
      <c r="E53" t="s">
        <v>369</v>
      </c>
      <c r="F53" s="199">
        <v>0</v>
      </c>
      <c r="G53" s="199">
        <v>3.7434480936420151E-3</v>
      </c>
      <c r="H53" s="199">
        <v>0</v>
      </c>
      <c r="I53" s="199">
        <v>0</v>
      </c>
      <c r="J53" s="199">
        <v>0</v>
      </c>
      <c r="L53"/>
      <c r="M53"/>
      <c r="N53"/>
      <c r="O53"/>
      <c r="P53" s="199"/>
      <c r="Q53" s="17"/>
      <c r="R53"/>
      <c r="S53" s="391"/>
    </row>
    <row r="54" spans="1:21">
      <c r="A54" s="326" t="str">
        <f t="shared" si="0"/>
        <v>Total_tribal_Compressor Shutdown CONV</v>
      </c>
      <c r="B54" s="326" t="str">
        <f t="shared" si="1"/>
        <v>Compressor Shutdown CONV</v>
      </c>
      <c r="C54" s="326" t="str">
        <f t="shared" si="2"/>
        <v>Total_tribal</v>
      </c>
      <c r="D54"/>
      <c r="E54" t="s">
        <v>370</v>
      </c>
      <c r="F54" s="199">
        <v>0</v>
      </c>
      <c r="G54" s="199">
        <v>0</v>
      </c>
      <c r="H54" s="199">
        <v>0</v>
      </c>
      <c r="I54" s="199">
        <v>0</v>
      </c>
      <c r="J54" s="199">
        <v>0</v>
      </c>
      <c r="L54"/>
      <c r="M54"/>
      <c r="N54"/>
      <c r="O54"/>
      <c r="P54"/>
      <c r="Q54"/>
      <c r="R54"/>
    </row>
    <row r="55" spans="1:21">
      <c r="A55" s="326" t="str">
        <f t="shared" si="0"/>
        <v>Total_Non-tribal_Compressor Shutdown CONV</v>
      </c>
      <c r="B55" s="326" t="str">
        <f t="shared" si="1"/>
        <v>Compressor Shutdown CONV</v>
      </c>
      <c r="C55" s="326" t="str">
        <f t="shared" si="2"/>
        <v>Total_Non-tribal</v>
      </c>
      <c r="D55"/>
      <c r="E55" t="s">
        <v>371</v>
      </c>
      <c r="F55" s="199">
        <v>0</v>
      </c>
      <c r="G55" s="199">
        <v>90.982864423189355</v>
      </c>
      <c r="H55" s="199">
        <v>0</v>
      </c>
      <c r="I55" s="199">
        <v>0</v>
      </c>
      <c r="J55" s="199">
        <v>0</v>
      </c>
      <c r="L55"/>
      <c r="M55"/>
      <c r="N55"/>
      <c r="O55"/>
      <c r="P55"/>
      <c r="Q55"/>
      <c r="R55"/>
    </row>
    <row r="56" spans="1:21">
      <c r="A56" s="326" t="str">
        <f t="shared" si="0"/>
        <v>Total_tribal_Compressor Shutdown CONV</v>
      </c>
      <c r="B56" s="326" t="str">
        <f t="shared" si="1"/>
        <v>Compressor Shutdown CONV</v>
      </c>
      <c r="C56" s="326" t="str">
        <f t="shared" si="2"/>
        <v>Total_tribal</v>
      </c>
      <c r="D56"/>
      <c r="E56" t="s">
        <v>31</v>
      </c>
      <c r="F56" s="199">
        <v>0</v>
      </c>
      <c r="G56" s="199">
        <v>16.481933407600444</v>
      </c>
      <c r="H56" s="199">
        <v>0</v>
      </c>
      <c r="I56" s="199">
        <v>0</v>
      </c>
      <c r="J56" s="199">
        <v>0</v>
      </c>
      <c r="L56"/>
      <c r="M56"/>
      <c r="N56"/>
      <c r="O56"/>
      <c r="P56"/>
      <c r="Q56"/>
      <c r="R56"/>
    </row>
    <row r="57" spans="1:21">
      <c r="A57" s="326" t="str">
        <f t="shared" si="0"/>
        <v>Total_Non-tribal_Compressor Shutdown CONV</v>
      </c>
      <c r="B57" s="326" t="str">
        <f t="shared" si="1"/>
        <v>Compressor Shutdown CONV</v>
      </c>
      <c r="C57" s="326" t="str">
        <f t="shared" si="2"/>
        <v>Total_Non-tribal</v>
      </c>
      <c r="D57"/>
      <c r="E57" t="s">
        <v>372</v>
      </c>
      <c r="F57" s="199">
        <v>0</v>
      </c>
      <c r="G57" s="199">
        <v>112.89589142556761</v>
      </c>
      <c r="H57" s="199">
        <v>0</v>
      </c>
      <c r="I57" s="199">
        <v>0</v>
      </c>
      <c r="J57" s="199">
        <v>0</v>
      </c>
      <c r="L57"/>
      <c r="M57"/>
      <c r="N57"/>
      <c r="O57"/>
      <c r="P57"/>
      <c r="Q57"/>
      <c r="R57"/>
    </row>
    <row r="58" spans="1:21">
      <c r="A58" s="326" t="str">
        <f t="shared" si="0"/>
        <v>Total_tribal_Compressor Shutdown CONV</v>
      </c>
      <c r="B58" s="326" t="str">
        <f t="shared" si="1"/>
        <v>Compressor Shutdown CONV</v>
      </c>
      <c r="C58" s="326" t="str">
        <f t="shared" si="2"/>
        <v>Total_tribal</v>
      </c>
      <c r="D58"/>
      <c r="E58" t="s">
        <v>32</v>
      </c>
      <c r="F58" s="199">
        <v>0</v>
      </c>
      <c r="G58" s="199">
        <v>3.309201376303434</v>
      </c>
      <c r="H58" s="199">
        <v>0</v>
      </c>
      <c r="I58" s="199">
        <v>0</v>
      </c>
      <c r="J58" s="199">
        <v>0</v>
      </c>
      <c r="L58"/>
      <c r="M58"/>
      <c r="N58"/>
      <c r="O58"/>
      <c r="P58"/>
      <c r="Q58"/>
      <c r="R58"/>
    </row>
    <row r="59" spans="1:21">
      <c r="A59" s="326" t="str">
        <f t="shared" si="0"/>
        <v>Total_Non-tribal_Compressor Shutdown CONV</v>
      </c>
      <c r="B59" s="326" t="str">
        <f t="shared" si="1"/>
        <v>Compressor Shutdown CONV</v>
      </c>
      <c r="C59" s="326" t="str">
        <f t="shared" si="2"/>
        <v>Total_Non-tribal</v>
      </c>
      <c r="D59"/>
      <c r="E59" t="s">
        <v>373</v>
      </c>
      <c r="F59" s="199">
        <v>0</v>
      </c>
      <c r="G59" s="199">
        <v>0.24542338601011862</v>
      </c>
      <c r="H59" s="199">
        <v>0</v>
      </c>
      <c r="I59" s="199">
        <v>0</v>
      </c>
      <c r="J59" s="199">
        <v>0</v>
      </c>
      <c r="L59"/>
      <c r="M59"/>
      <c r="N59"/>
      <c r="O59"/>
      <c r="P59"/>
      <c r="Q59"/>
      <c r="R59"/>
    </row>
    <row r="60" spans="1:21">
      <c r="A60" s="326" t="str">
        <f t="shared" si="0"/>
        <v>Total_tribal_Compressor Shutdown CONV</v>
      </c>
      <c r="B60" s="326" t="str">
        <f t="shared" si="1"/>
        <v>Compressor Shutdown CONV</v>
      </c>
      <c r="C60" s="326" t="str">
        <f t="shared" si="2"/>
        <v>Total_tribal</v>
      </c>
      <c r="D60"/>
      <c r="E60" t="s">
        <v>33</v>
      </c>
      <c r="F60" s="199">
        <v>0</v>
      </c>
      <c r="G60" s="199">
        <v>0.28587176269359799</v>
      </c>
      <c r="H60" s="199">
        <v>0</v>
      </c>
      <c r="I60" s="199">
        <v>0</v>
      </c>
      <c r="J60" s="199">
        <v>0</v>
      </c>
      <c r="L60"/>
      <c r="M60"/>
      <c r="N60"/>
      <c r="O60"/>
      <c r="P60"/>
      <c r="Q60"/>
      <c r="R60"/>
    </row>
    <row r="61" spans="1:21">
      <c r="A61" s="326" t="str">
        <f t="shared" si="0"/>
        <v>Total_Non-tribal_Compressor Startup CBM</v>
      </c>
      <c r="B61" s="326" t="str">
        <f t="shared" si="1"/>
        <v>Compressor Startup CBM</v>
      </c>
      <c r="C61" s="326" t="str">
        <f t="shared" si="2"/>
        <v>Total_Non-tribal</v>
      </c>
      <c r="D61" t="s">
        <v>316</v>
      </c>
      <c r="E61" t="s">
        <v>369</v>
      </c>
      <c r="F61" s="199">
        <v>0</v>
      </c>
      <c r="G61" s="199">
        <v>4.1133333854033963E-7</v>
      </c>
      <c r="H61" s="199">
        <v>0</v>
      </c>
      <c r="I61" s="199">
        <v>0</v>
      </c>
      <c r="J61" s="199">
        <v>0</v>
      </c>
      <c r="L61"/>
      <c r="M61"/>
      <c r="N61"/>
      <c r="O61"/>
      <c r="P61"/>
      <c r="Q61"/>
      <c r="R61"/>
    </row>
    <row r="62" spans="1:21">
      <c r="A62" s="326" t="str">
        <f t="shared" si="0"/>
        <v>Total_tribal_Compressor Startup CBM</v>
      </c>
      <c r="B62" s="326" t="str">
        <f t="shared" si="1"/>
        <v>Compressor Startup CBM</v>
      </c>
      <c r="C62" s="326" t="str">
        <f t="shared" si="2"/>
        <v>Total_tribal</v>
      </c>
      <c r="D62"/>
      <c r="E62" t="s">
        <v>370</v>
      </c>
      <c r="F62" s="199">
        <v>0</v>
      </c>
      <c r="G62" s="199">
        <v>0</v>
      </c>
      <c r="H62" s="199">
        <v>0</v>
      </c>
      <c r="I62" s="199">
        <v>0</v>
      </c>
      <c r="J62" s="199">
        <v>0</v>
      </c>
      <c r="L62"/>
      <c r="M62"/>
      <c r="N62"/>
      <c r="O62"/>
      <c r="P62"/>
      <c r="Q62"/>
      <c r="R62"/>
    </row>
    <row r="63" spans="1:21">
      <c r="A63" s="326" t="str">
        <f t="shared" si="0"/>
        <v>Total_Non-tribal_Compressor Startup CBM</v>
      </c>
      <c r="B63" s="326" t="str">
        <f t="shared" si="1"/>
        <v>Compressor Startup CBM</v>
      </c>
      <c r="C63" s="326" t="str">
        <f t="shared" si="2"/>
        <v>Total_Non-tribal</v>
      </c>
      <c r="D63"/>
      <c r="E63" t="s">
        <v>371</v>
      </c>
      <c r="F63" s="199">
        <v>0</v>
      </c>
      <c r="G63" s="199">
        <v>2.0542749738027958E-3</v>
      </c>
      <c r="H63" s="199">
        <v>0</v>
      </c>
      <c r="I63" s="199">
        <v>0</v>
      </c>
      <c r="J63" s="199">
        <v>0</v>
      </c>
      <c r="L63"/>
      <c r="M63"/>
      <c r="N63"/>
      <c r="O63"/>
      <c r="P63"/>
      <c r="Q63"/>
      <c r="R63"/>
    </row>
    <row r="64" spans="1:21">
      <c r="A64" s="326" t="str">
        <f t="shared" si="0"/>
        <v>Total_tribal_Compressor Startup CBM</v>
      </c>
      <c r="B64" s="326" t="str">
        <f t="shared" si="1"/>
        <v>Compressor Startup CBM</v>
      </c>
      <c r="C64" s="326" t="str">
        <f t="shared" si="2"/>
        <v>Total_tribal</v>
      </c>
      <c r="D64"/>
      <c r="E64" t="s">
        <v>31</v>
      </c>
      <c r="F64" s="199">
        <v>0</v>
      </c>
      <c r="G64" s="199">
        <v>4.5698108257433447E-6</v>
      </c>
      <c r="H64" s="199">
        <v>0</v>
      </c>
      <c r="I64" s="199">
        <v>0</v>
      </c>
      <c r="J64" s="199">
        <v>0</v>
      </c>
      <c r="L64"/>
      <c r="M64"/>
      <c r="N64"/>
      <c r="O64"/>
      <c r="P64"/>
      <c r="Q64"/>
      <c r="R64"/>
    </row>
    <row r="65" spans="1:18">
      <c r="A65" s="326" t="str">
        <f t="shared" si="0"/>
        <v>Total_Non-tribal_Compressor Startup CBM</v>
      </c>
      <c r="B65" s="326" t="str">
        <f t="shared" si="1"/>
        <v>Compressor Startup CBM</v>
      </c>
      <c r="C65" s="326" t="str">
        <f t="shared" si="2"/>
        <v>Total_Non-tribal</v>
      </c>
      <c r="D65"/>
      <c r="E65" t="s">
        <v>372</v>
      </c>
      <c r="F65" s="199">
        <v>0</v>
      </c>
      <c r="G65" s="199">
        <v>4.854789374866289E-3</v>
      </c>
      <c r="H65" s="199">
        <v>0</v>
      </c>
      <c r="I65" s="199">
        <v>0</v>
      </c>
      <c r="J65" s="199">
        <v>0</v>
      </c>
      <c r="L65"/>
      <c r="M65"/>
      <c r="N65"/>
      <c r="O65"/>
      <c r="P65"/>
      <c r="Q65"/>
      <c r="R65"/>
    </row>
    <row r="66" spans="1:18">
      <c r="A66" s="326" t="str">
        <f t="shared" si="0"/>
        <v>Total_tribal_Compressor Startup CBM</v>
      </c>
      <c r="B66" s="326" t="str">
        <f t="shared" si="1"/>
        <v>Compressor Startup CBM</v>
      </c>
      <c r="C66" s="326" t="str">
        <f t="shared" si="2"/>
        <v>Total_tribal</v>
      </c>
      <c r="D66"/>
      <c r="E66" t="s">
        <v>32</v>
      </c>
      <c r="F66" s="199">
        <v>0</v>
      </c>
      <c r="G66" s="199">
        <v>1.5426852496489512E-5</v>
      </c>
      <c r="H66" s="199">
        <v>0</v>
      </c>
      <c r="I66" s="199">
        <v>0</v>
      </c>
      <c r="J66" s="199">
        <v>0</v>
      </c>
      <c r="L66"/>
      <c r="M66"/>
      <c r="N66"/>
      <c r="O66"/>
      <c r="P66"/>
      <c r="Q66"/>
      <c r="R66"/>
    </row>
    <row r="67" spans="1:18">
      <c r="A67" s="326" t="str">
        <f t="shared" si="0"/>
        <v>Total_Non-tribal_Compressor Startup CBM</v>
      </c>
      <c r="B67" s="326" t="str">
        <f t="shared" si="1"/>
        <v>Compressor Startup CBM</v>
      </c>
      <c r="C67" s="326" t="str">
        <f t="shared" si="2"/>
        <v>Total_Non-tribal</v>
      </c>
      <c r="D67"/>
      <c r="E67" t="s">
        <v>373</v>
      </c>
      <c r="F67" s="199">
        <v>0</v>
      </c>
      <c r="G67" s="199">
        <v>1.3039894470987427E-6</v>
      </c>
      <c r="H67" s="199">
        <v>0</v>
      </c>
      <c r="I67" s="199">
        <v>0</v>
      </c>
      <c r="J67" s="199">
        <v>0</v>
      </c>
      <c r="L67"/>
      <c r="M67"/>
      <c r="N67"/>
      <c r="O67"/>
      <c r="P67"/>
      <c r="Q67"/>
      <c r="R67"/>
    </row>
    <row r="68" spans="1:18">
      <c r="A68" s="326" t="str">
        <f t="shared" si="0"/>
        <v>Total_tribal_Compressor Startup CBM</v>
      </c>
      <c r="B68" s="326" t="str">
        <f t="shared" si="1"/>
        <v>Compressor Startup CBM</v>
      </c>
      <c r="C68" s="326" t="str">
        <f t="shared" si="2"/>
        <v>Total_tribal</v>
      </c>
      <c r="D68"/>
      <c r="E68" t="s">
        <v>33</v>
      </c>
      <c r="F68" s="199">
        <v>0</v>
      </c>
      <c r="G68" s="199">
        <v>0</v>
      </c>
      <c r="H68" s="199">
        <v>0</v>
      </c>
      <c r="I68" s="199">
        <v>0</v>
      </c>
      <c r="J68" s="199">
        <v>0</v>
      </c>
      <c r="L68"/>
      <c r="M68"/>
      <c r="N68"/>
      <c r="O68"/>
      <c r="P68"/>
      <c r="Q68"/>
      <c r="R68"/>
    </row>
    <row r="69" spans="1:18">
      <c r="A69" s="326" t="str">
        <f t="shared" si="0"/>
        <v>Total_Non-tribal_Compressor Startup CONV</v>
      </c>
      <c r="B69" s="326" t="str">
        <f t="shared" si="1"/>
        <v>Compressor Startup CONV</v>
      </c>
      <c r="C69" s="326" t="str">
        <f t="shared" si="2"/>
        <v>Total_Non-tribal</v>
      </c>
      <c r="D69" t="s">
        <v>315</v>
      </c>
      <c r="E69" t="s">
        <v>369</v>
      </c>
      <c r="F69" s="199">
        <v>0</v>
      </c>
      <c r="G69" s="199">
        <v>1.1131494166247524E-5</v>
      </c>
      <c r="H69" s="199">
        <v>0</v>
      </c>
      <c r="I69" s="199">
        <v>0</v>
      </c>
      <c r="J69" s="199">
        <v>0</v>
      </c>
      <c r="L69"/>
      <c r="M69"/>
      <c r="N69"/>
      <c r="O69"/>
      <c r="P69"/>
      <c r="Q69"/>
      <c r="R69"/>
    </row>
    <row r="70" spans="1:18">
      <c r="A70" s="326" t="str">
        <f t="shared" ref="A70:A133" si="4">C70&amp;"_"&amp;B70</f>
        <v>Total_tribal_Compressor Startup CONV</v>
      </c>
      <c r="B70" s="326" t="str">
        <f t="shared" ref="B70:B133" si="5">IF(D70="",B69,D70)</f>
        <v>Compressor Startup CONV</v>
      </c>
      <c r="C70" s="326" t="str">
        <f t="shared" ref="C70:C133" si="6">IF(RIGHT(E70,9)="NonTribal","Total_Non-tribal","Total_tribal")</f>
        <v>Total_tribal</v>
      </c>
      <c r="D70"/>
      <c r="E70" t="s">
        <v>370</v>
      </c>
      <c r="F70" s="199">
        <v>0</v>
      </c>
      <c r="G70" s="199">
        <v>0</v>
      </c>
      <c r="H70" s="199">
        <v>0</v>
      </c>
      <c r="I70" s="199">
        <v>0</v>
      </c>
      <c r="J70" s="199">
        <v>0</v>
      </c>
      <c r="L70"/>
      <c r="M70"/>
      <c r="N70"/>
      <c r="O70"/>
      <c r="P70"/>
      <c r="Q70"/>
      <c r="R70"/>
    </row>
    <row r="71" spans="1:18">
      <c r="A71" s="326" t="str">
        <f t="shared" si="4"/>
        <v>Total_Non-tribal_Compressor Startup CONV</v>
      </c>
      <c r="B71" s="326" t="str">
        <f t="shared" si="5"/>
        <v>Compressor Startup CONV</v>
      </c>
      <c r="C71" s="326" t="str">
        <f t="shared" si="6"/>
        <v>Total_Non-tribal</v>
      </c>
      <c r="D71"/>
      <c r="E71" t="s">
        <v>371</v>
      </c>
      <c r="F71" s="199">
        <v>0</v>
      </c>
      <c r="G71" s="199">
        <v>0.2705460845778388</v>
      </c>
      <c r="H71" s="199">
        <v>0</v>
      </c>
      <c r="I71" s="199">
        <v>0</v>
      </c>
      <c r="J71" s="199">
        <v>0</v>
      </c>
      <c r="L71"/>
      <c r="M71"/>
      <c r="N71"/>
      <c r="O71"/>
      <c r="P71"/>
      <c r="Q71"/>
      <c r="R71"/>
    </row>
    <row r="72" spans="1:18">
      <c r="A72" s="326" t="str">
        <f t="shared" si="4"/>
        <v>Total_tribal_Compressor Startup CONV</v>
      </c>
      <c r="B72" s="326" t="str">
        <f t="shared" si="5"/>
        <v>Compressor Startup CONV</v>
      </c>
      <c r="C72" s="326" t="str">
        <f t="shared" si="6"/>
        <v>Total_tribal</v>
      </c>
      <c r="D72"/>
      <c r="E72" t="s">
        <v>31</v>
      </c>
      <c r="F72" s="199">
        <v>0</v>
      </c>
      <c r="G72" s="199">
        <v>4.901057554044707E-2</v>
      </c>
      <c r="H72" s="199">
        <v>0</v>
      </c>
      <c r="I72" s="199">
        <v>0</v>
      </c>
      <c r="J72" s="199">
        <v>0</v>
      </c>
      <c r="L72"/>
      <c r="M72"/>
      <c r="N72"/>
      <c r="O72"/>
      <c r="P72"/>
      <c r="Q72"/>
      <c r="R72"/>
    </row>
    <row r="73" spans="1:18">
      <c r="A73" s="326" t="str">
        <f t="shared" si="4"/>
        <v>Total_Non-tribal_Compressor Startup CONV</v>
      </c>
      <c r="B73" s="326" t="str">
        <f t="shared" si="5"/>
        <v>Compressor Startup CONV</v>
      </c>
      <c r="C73" s="326" t="str">
        <f t="shared" si="6"/>
        <v>Total_Non-tribal</v>
      </c>
      <c r="D73"/>
      <c r="E73" t="s">
        <v>372</v>
      </c>
      <c r="F73" s="199">
        <v>0</v>
      </c>
      <c r="G73" s="199">
        <v>0.33570652653937871</v>
      </c>
      <c r="H73" s="199">
        <v>0</v>
      </c>
      <c r="I73" s="199">
        <v>0</v>
      </c>
      <c r="J73" s="199">
        <v>0</v>
      </c>
      <c r="L73"/>
      <c r="M73"/>
      <c r="N73"/>
      <c r="O73"/>
      <c r="P73"/>
      <c r="Q73"/>
      <c r="R73"/>
    </row>
    <row r="74" spans="1:18">
      <c r="A74" s="326" t="str">
        <f t="shared" si="4"/>
        <v>Total_tribal_Compressor Startup CONV</v>
      </c>
      <c r="B74" s="326" t="str">
        <f t="shared" si="5"/>
        <v>Compressor Startup CONV</v>
      </c>
      <c r="C74" s="326" t="str">
        <f t="shared" si="6"/>
        <v>Total_tribal</v>
      </c>
      <c r="D74"/>
      <c r="E74" t="s">
        <v>32</v>
      </c>
      <c r="F74" s="199">
        <v>0</v>
      </c>
      <c r="G74" s="199">
        <v>9.8402208054718127E-3</v>
      </c>
      <c r="H74" s="199">
        <v>0</v>
      </c>
      <c r="I74" s="199">
        <v>0</v>
      </c>
      <c r="J74" s="199">
        <v>0</v>
      </c>
      <c r="L74"/>
      <c r="M74"/>
      <c r="N74"/>
      <c r="O74"/>
      <c r="P74"/>
      <c r="Q74"/>
      <c r="R74"/>
    </row>
    <row r="75" spans="1:18">
      <c r="A75" s="326" t="str">
        <f t="shared" si="4"/>
        <v>Total_Non-tribal_Compressor Startup CONV</v>
      </c>
      <c r="B75" s="326" t="str">
        <f t="shared" si="5"/>
        <v>Compressor Startup CONV</v>
      </c>
      <c r="C75" s="326" t="str">
        <f t="shared" si="6"/>
        <v>Total_Non-tribal</v>
      </c>
      <c r="D75"/>
      <c r="E75" t="s">
        <v>373</v>
      </c>
      <c r="F75" s="199">
        <v>0</v>
      </c>
      <c r="G75" s="199">
        <v>7.297894671686086E-4</v>
      </c>
      <c r="H75" s="199">
        <v>0</v>
      </c>
      <c r="I75" s="199">
        <v>0</v>
      </c>
      <c r="J75" s="199">
        <v>0</v>
      </c>
      <c r="L75"/>
      <c r="M75"/>
      <c r="N75"/>
      <c r="O75"/>
      <c r="P75"/>
      <c r="Q75"/>
      <c r="R75"/>
    </row>
    <row r="76" spans="1:18">
      <c r="A76" s="326" t="str">
        <f t="shared" si="4"/>
        <v>Total_tribal_Compressor Startup CONV</v>
      </c>
      <c r="B76" s="326" t="str">
        <f t="shared" si="5"/>
        <v>Compressor Startup CONV</v>
      </c>
      <c r="C76" s="326" t="str">
        <f t="shared" si="6"/>
        <v>Total_tribal</v>
      </c>
      <c r="D76"/>
      <c r="E76" t="s">
        <v>33</v>
      </c>
      <c r="F76" s="199">
        <v>0</v>
      </c>
      <c r="G76" s="199">
        <v>8.5006651063851868E-4</v>
      </c>
      <c r="H76" s="199">
        <v>0</v>
      </c>
      <c r="I76" s="199">
        <v>0</v>
      </c>
      <c r="J76" s="199">
        <v>0</v>
      </c>
      <c r="L76"/>
      <c r="M76"/>
      <c r="N76"/>
      <c r="O76"/>
      <c r="P76"/>
      <c r="Q76"/>
      <c r="R76"/>
    </row>
    <row r="77" spans="1:18">
      <c r="A77" s="326" t="str">
        <f t="shared" si="4"/>
        <v>Total_Non-tribal_Condensate Tanks</v>
      </c>
      <c r="B77" s="326" t="str">
        <f t="shared" si="5"/>
        <v>Condensate Tanks</v>
      </c>
      <c r="C77" s="326" t="str">
        <f t="shared" si="6"/>
        <v>Total_Non-tribal</v>
      </c>
      <c r="D77" t="s">
        <v>311</v>
      </c>
      <c r="E77" t="s">
        <v>369</v>
      </c>
      <c r="F77" s="199">
        <v>0</v>
      </c>
      <c r="G77" s="199">
        <v>0</v>
      </c>
      <c r="H77" s="199">
        <v>0</v>
      </c>
      <c r="I77" s="199">
        <v>0</v>
      </c>
      <c r="J77" s="199">
        <v>0</v>
      </c>
      <c r="L77"/>
      <c r="M77"/>
      <c r="N77"/>
      <c r="O77"/>
      <c r="P77"/>
      <c r="Q77"/>
      <c r="R77"/>
    </row>
    <row r="78" spans="1:18">
      <c r="A78" s="326" t="str">
        <f t="shared" si="4"/>
        <v>Total_tribal_Condensate Tanks</v>
      </c>
      <c r="B78" s="326" t="str">
        <f t="shared" si="5"/>
        <v>Condensate Tanks</v>
      </c>
      <c r="C78" s="326" t="str">
        <f t="shared" si="6"/>
        <v>Total_tribal</v>
      </c>
      <c r="D78"/>
      <c r="E78" t="s">
        <v>370</v>
      </c>
      <c r="F78" s="199">
        <v>0</v>
      </c>
      <c r="G78" s="199">
        <v>0</v>
      </c>
      <c r="H78" s="199">
        <v>0</v>
      </c>
      <c r="I78" s="199">
        <v>0</v>
      </c>
      <c r="J78" s="199">
        <v>0</v>
      </c>
      <c r="L78"/>
      <c r="M78"/>
      <c r="N78"/>
      <c r="O78"/>
      <c r="P78"/>
      <c r="Q78"/>
      <c r="R78"/>
    </row>
    <row r="79" spans="1:18">
      <c r="A79" s="326" t="str">
        <f t="shared" si="4"/>
        <v>Total_Non-tribal_Condensate Tanks</v>
      </c>
      <c r="B79" s="326" t="str">
        <f t="shared" si="5"/>
        <v>Condensate Tanks</v>
      </c>
      <c r="C79" s="326" t="str">
        <f t="shared" si="6"/>
        <v>Total_Non-tribal</v>
      </c>
      <c r="D79"/>
      <c r="E79" t="s">
        <v>371</v>
      </c>
      <c r="F79" s="199">
        <v>0</v>
      </c>
      <c r="G79" s="199">
        <v>1503.419975</v>
      </c>
      <c r="H79" s="199">
        <v>0</v>
      </c>
      <c r="I79" s="199">
        <v>0</v>
      </c>
      <c r="J79" s="199">
        <v>0</v>
      </c>
      <c r="L79"/>
      <c r="M79"/>
      <c r="N79"/>
      <c r="O79"/>
      <c r="P79"/>
      <c r="Q79"/>
      <c r="R79"/>
    </row>
    <row r="80" spans="1:18">
      <c r="A80" s="326" t="str">
        <f t="shared" si="4"/>
        <v>Total_tribal_Condensate Tanks</v>
      </c>
      <c r="B80" s="326" t="str">
        <f t="shared" si="5"/>
        <v>Condensate Tanks</v>
      </c>
      <c r="C80" s="326" t="str">
        <f t="shared" si="6"/>
        <v>Total_tribal</v>
      </c>
      <c r="D80"/>
      <c r="E80" t="s">
        <v>31</v>
      </c>
      <c r="F80" s="199">
        <v>0</v>
      </c>
      <c r="G80" s="199">
        <v>318.51647500000001</v>
      </c>
      <c r="H80" s="199">
        <v>0</v>
      </c>
      <c r="I80" s="199">
        <v>0</v>
      </c>
      <c r="J80" s="199">
        <v>0</v>
      </c>
      <c r="L80"/>
      <c r="M80"/>
      <c r="N80"/>
      <c r="O80"/>
      <c r="P80"/>
      <c r="Q80"/>
      <c r="R80"/>
    </row>
    <row r="81" spans="1:18">
      <c r="A81" s="326" t="str">
        <f t="shared" si="4"/>
        <v>Total_Non-tribal_Condensate Tanks</v>
      </c>
      <c r="B81" s="326" t="str">
        <f t="shared" si="5"/>
        <v>Condensate Tanks</v>
      </c>
      <c r="C81" s="326" t="str">
        <f t="shared" si="6"/>
        <v>Total_Non-tribal</v>
      </c>
      <c r="D81"/>
      <c r="E81" t="s">
        <v>372</v>
      </c>
      <c r="F81" s="199">
        <v>0</v>
      </c>
      <c r="G81" s="199">
        <v>1962.4579249999997</v>
      </c>
      <c r="H81" s="199">
        <v>0</v>
      </c>
      <c r="I81" s="199">
        <v>0</v>
      </c>
      <c r="J81" s="199">
        <v>0</v>
      </c>
      <c r="L81"/>
      <c r="M81"/>
      <c r="N81"/>
      <c r="O81"/>
      <c r="P81"/>
      <c r="Q81"/>
      <c r="R81"/>
    </row>
    <row r="82" spans="1:18">
      <c r="A82" s="326" t="str">
        <f t="shared" si="4"/>
        <v>Total_tribal_Condensate Tanks</v>
      </c>
      <c r="B82" s="326" t="str">
        <f t="shared" si="5"/>
        <v>Condensate Tanks</v>
      </c>
      <c r="C82" s="326" t="str">
        <f t="shared" si="6"/>
        <v>Total_tribal</v>
      </c>
      <c r="D82"/>
      <c r="E82" t="s">
        <v>32</v>
      </c>
      <c r="F82" s="199">
        <v>0</v>
      </c>
      <c r="G82" s="199">
        <v>56.412774999999989</v>
      </c>
      <c r="H82" s="199">
        <v>0</v>
      </c>
      <c r="I82" s="199">
        <v>0</v>
      </c>
      <c r="J82" s="199">
        <v>0</v>
      </c>
      <c r="L82"/>
      <c r="M82"/>
      <c r="N82"/>
      <c r="O82"/>
      <c r="P82"/>
      <c r="Q82"/>
      <c r="R82"/>
    </row>
    <row r="83" spans="1:18">
      <c r="A83" s="326" t="str">
        <f t="shared" si="4"/>
        <v>Total_Non-tribal_Condensate Tanks</v>
      </c>
      <c r="B83" s="326" t="str">
        <f t="shared" si="5"/>
        <v>Condensate Tanks</v>
      </c>
      <c r="C83" s="326" t="str">
        <f t="shared" si="6"/>
        <v>Total_Non-tribal</v>
      </c>
      <c r="D83"/>
      <c r="E83" t="s">
        <v>373</v>
      </c>
      <c r="F83" s="199">
        <v>0</v>
      </c>
      <c r="G83" s="199">
        <v>10.444474999999999</v>
      </c>
      <c r="H83" s="199">
        <v>0</v>
      </c>
      <c r="I83" s="199">
        <v>0</v>
      </c>
      <c r="J83" s="199">
        <v>0</v>
      </c>
      <c r="L83"/>
      <c r="M83"/>
      <c r="N83"/>
      <c r="O83"/>
      <c r="P83"/>
      <c r="Q83"/>
      <c r="R83"/>
    </row>
    <row r="84" spans="1:18">
      <c r="A84" s="326" t="str">
        <f t="shared" si="4"/>
        <v>Total_tribal_Condensate Tanks</v>
      </c>
      <c r="B84" s="326" t="str">
        <f t="shared" si="5"/>
        <v>Condensate Tanks</v>
      </c>
      <c r="C84" s="326" t="str">
        <f t="shared" si="6"/>
        <v>Total_tribal</v>
      </c>
      <c r="D84"/>
      <c r="E84" t="s">
        <v>33</v>
      </c>
      <c r="F84" s="199">
        <v>0</v>
      </c>
      <c r="G84" s="199">
        <v>10.859150000000001</v>
      </c>
      <c r="H84" s="199">
        <v>0</v>
      </c>
      <c r="I84" s="199">
        <v>0</v>
      </c>
      <c r="J84" s="199">
        <v>0</v>
      </c>
      <c r="L84"/>
      <c r="M84"/>
      <c r="N84"/>
      <c r="O84"/>
      <c r="P84"/>
      <c r="Q84"/>
      <c r="R84"/>
    </row>
    <row r="85" spans="1:18">
      <c r="A85" s="326" t="str">
        <f t="shared" si="4"/>
        <v>Total_Non-tribal_Dehydrator Flaring</v>
      </c>
      <c r="B85" s="326" t="str">
        <f t="shared" si="5"/>
        <v>Dehydrator Flaring</v>
      </c>
      <c r="C85" s="326" t="str">
        <f t="shared" si="6"/>
        <v>Total_Non-tribal</v>
      </c>
      <c r="D85" t="s">
        <v>66</v>
      </c>
      <c r="E85" t="s">
        <v>369</v>
      </c>
      <c r="F85" s="199">
        <v>3.6140638681109402E-6</v>
      </c>
      <c r="G85" s="199">
        <v>0</v>
      </c>
      <c r="H85" s="199">
        <v>1.9664759282368353E-5</v>
      </c>
      <c r="I85" s="199">
        <v>0</v>
      </c>
      <c r="J85" s="199">
        <v>0</v>
      </c>
      <c r="L85"/>
      <c r="M85"/>
      <c r="N85"/>
      <c r="O85"/>
      <c r="P85"/>
      <c r="Q85"/>
      <c r="R85"/>
    </row>
    <row r="86" spans="1:18">
      <c r="A86" s="326" t="str">
        <f t="shared" si="4"/>
        <v>Total_tribal_Dehydrator Flaring</v>
      </c>
      <c r="B86" s="326" t="str">
        <f t="shared" si="5"/>
        <v>Dehydrator Flaring</v>
      </c>
      <c r="C86" s="326" t="str">
        <f t="shared" si="6"/>
        <v>Total_tribal</v>
      </c>
      <c r="D86"/>
      <c r="E86" t="s">
        <v>370</v>
      </c>
      <c r="F86" s="199">
        <v>0</v>
      </c>
      <c r="G86" s="199">
        <v>0</v>
      </c>
      <c r="H86" s="199">
        <v>0</v>
      </c>
      <c r="I86" s="199">
        <v>0</v>
      </c>
      <c r="J86" s="199">
        <v>0</v>
      </c>
      <c r="L86"/>
      <c r="M86"/>
      <c r="N86"/>
      <c r="O86"/>
      <c r="P86"/>
      <c r="Q86"/>
      <c r="R86"/>
    </row>
    <row r="87" spans="1:18">
      <c r="A87" s="326" t="str">
        <f t="shared" si="4"/>
        <v>Total_Non-tribal_Dehydrator Flaring</v>
      </c>
      <c r="B87" s="326" t="str">
        <f t="shared" si="5"/>
        <v>Dehydrator Flaring</v>
      </c>
      <c r="C87" s="326" t="str">
        <f t="shared" si="6"/>
        <v>Total_Non-tribal</v>
      </c>
      <c r="D87"/>
      <c r="E87" t="s">
        <v>371</v>
      </c>
      <c r="F87" s="199">
        <v>3.4569237387181984E-2</v>
      </c>
      <c r="G87" s="199">
        <v>0</v>
      </c>
      <c r="H87" s="199">
        <v>0.18809732107731375</v>
      </c>
      <c r="I87" s="199">
        <v>0</v>
      </c>
      <c r="J87" s="199">
        <v>0</v>
      </c>
      <c r="L87"/>
      <c r="M87"/>
      <c r="N87"/>
      <c r="O87"/>
      <c r="P87"/>
      <c r="Q87"/>
      <c r="R87"/>
    </row>
    <row r="88" spans="1:18">
      <c r="A88" s="326" t="str">
        <f t="shared" si="4"/>
        <v>Total_tribal_Dehydrator Flaring</v>
      </c>
      <c r="B88" s="326" t="str">
        <f t="shared" si="5"/>
        <v>Dehydrator Flaring</v>
      </c>
      <c r="C88" s="326" t="str">
        <f t="shared" si="6"/>
        <v>Total_tribal</v>
      </c>
      <c r="D88"/>
      <c r="E88" t="s">
        <v>31</v>
      </c>
      <c r="F88" s="199">
        <v>3.7972848843260609E-3</v>
      </c>
      <c r="G88" s="199">
        <v>0</v>
      </c>
      <c r="H88" s="199">
        <v>2.0661697164715331E-2</v>
      </c>
      <c r="I88" s="199">
        <v>0</v>
      </c>
      <c r="J88" s="199">
        <v>0</v>
      </c>
      <c r="L88"/>
      <c r="M88"/>
      <c r="N88"/>
      <c r="O88"/>
      <c r="P88"/>
      <c r="Q88"/>
      <c r="R88"/>
    </row>
    <row r="89" spans="1:18">
      <c r="A89" s="326" t="str">
        <f t="shared" si="4"/>
        <v>Total_Non-tribal_Dehydrator Flaring</v>
      </c>
      <c r="B89" s="326" t="str">
        <f t="shared" si="5"/>
        <v>Dehydrator Flaring</v>
      </c>
      <c r="C89" s="326" t="str">
        <f t="shared" si="6"/>
        <v>Total_Non-tribal</v>
      </c>
      <c r="D89"/>
      <c r="E89" t="s">
        <v>372</v>
      </c>
      <c r="F89" s="199">
        <v>5.8358439463134501E-2</v>
      </c>
      <c r="G89" s="199">
        <v>0</v>
      </c>
      <c r="H89" s="199">
        <v>0.3175385676670554</v>
      </c>
      <c r="I89" s="199">
        <v>0</v>
      </c>
      <c r="J89" s="199">
        <v>0</v>
      </c>
      <c r="L89"/>
      <c r="M89"/>
      <c r="N89"/>
      <c r="O89"/>
      <c r="P89"/>
      <c r="Q89"/>
      <c r="R89"/>
    </row>
    <row r="90" spans="1:18">
      <c r="A90" s="326" t="str">
        <f t="shared" si="4"/>
        <v>Total_tribal_Dehydrator Flaring</v>
      </c>
      <c r="B90" s="326" t="str">
        <f t="shared" si="5"/>
        <v>Dehydrator Flaring</v>
      </c>
      <c r="C90" s="326" t="str">
        <f t="shared" si="6"/>
        <v>Total_tribal</v>
      </c>
      <c r="D90"/>
      <c r="E90" t="s">
        <v>32</v>
      </c>
      <c r="F90" s="199">
        <v>8.5971488453084779E-4</v>
      </c>
      <c r="G90" s="199">
        <v>0</v>
      </c>
      <c r="H90" s="199">
        <v>4.6778604011237304E-3</v>
      </c>
      <c r="I90" s="199">
        <v>0</v>
      </c>
      <c r="J90" s="199">
        <v>0</v>
      </c>
      <c r="L90"/>
      <c r="M90"/>
      <c r="N90"/>
      <c r="O90"/>
      <c r="P90"/>
      <c r="Q90"/>
      <c r="R90"/>
    </row>
    <row r="91" spans="1:18">
      <c r="A91" s="326" t="str">
        <f t="shared" si="4"/>
        <v>Total_Non-tribal_Dehydrator Flaring</v>
      </c>
      <c r="B91" s="326" t="str">
        <f t="shared" si="5"/>
        <v>Dehydrator Flaring</v>
      </c>
      <c r="C91" s="326" t="str">
        <f t="shared" si="6"/>
        <v>Total_Non-tribal</v>
      </c>
      <c r="D91"/>
      <c r="E91" t="s">
        <v>373</v>
      </c>
      <c r="F91" s="199">
        <v>6.4832012405535304E-5</v>
      </c>
      <c r="G91" s="199">
        <v>0</v>
      </c>
      <c r="H91" s="199">
        <v>3.527624204418833E-4</v>
      </c>
      <c r="I91" s="199">
        <v>0</v>
      </c>
      <c r="J91" s="199">
        <v>0</v>
      </c>
      <c r="L91"/>
      <c r="M91"/>
      <c r="N91"/>
      <c r="O91"/>
      <c r="P91"/>
      <c r="Q91"/>
      <c r="R91"/>
    </row>
    <row r="92" spans="1:18">
      <c r="A92" s="326" t="str">
        <f t="shared" si="4"/>
        <v>Total_tribal_Dehydrator Flaring</v>
      </c>
      <c r="B92" s="326" t="str">
        <f t="shared" si="5"/>
        <v>Dehydrator Flaring</v>
      </c>
      <c r="C92" s="326" t="str">
        <f t="shared" si="6"/>
        <v>Total_tribal</v>
      </c>
      <c r="D92"/>
      <c r="E92" t="s">
        <v>33</v>
      </c>
      <c r="F92" s="199">
        <v>6.5330649118526088E-5</v>
      </c>
      <c r="G92" s="199">
        <v>0</v>
      </c>
      <c r="H92" s="199">
        <v>3.5547559079198023E-4</v>
      </c>
      <c r="I92" s="199">
        <v>0</v>
      </c>
      <c r="J92" s="199">
        <v>0</v>
      </c>
      <c r="L92"/>
      <c r="M92"/>
      <c r="N92"/>
      <c r="O92"/>
      <c r="P92"/>
      <c r="Q92"/>
      <c r="R92"/>
    </row>
    <row r="93" spans="1:18">
      <c r="A93" s="326" t="str">
        <f t="shared" si="4"/>
        <v>Total_Non-tribal_Dehydrators CBM</v>
      </c>
      <c r="B93" s="326" t="str">
        <f t="shared" si="5"/>
        <v>Dehydrators CBM</v>
      </c>
      <c r="C93" s="326" t="str">
        <f t="shared" si="6"/>
        <v>Total_Non-tribal</v>
      </c>
      <c r="D93" t="s">
        <v>320</v>
      </c>
      <c r="E93" t="s">
        <v>369</v>
      </c>
      <c r="F93" s="199">
        <v>8.2387929225599508E-6</v>
      </c>
      <c r="G93" s="199">
        <v>5.0642823399499795E-5</v>
      </c>
      <c r="H93" s="199">
        <v>6.920586054950359E-6</v>
      </c>
      <c r="I93" s="199">
        <v>0</v>
      </c>
      <c r="J93" s="199">
        <v>6.2614826211455631E-7</v>
      </c>
      <c r="L93"/>
      <c r="M93"/>
      <c r="N93"/>
      <c r="O93"/>
      <c r="P93"/>
      <c r="Q93"/>
      <c r="R93"/>
    </row>
    <row r="94" spans="1:18">
      <c r="A94" s="326" t="str">
        <f t="shared" si="4"/>
        <v>Total_tribal_Dehydrators CBM</v>
      </c>
      <c r="B94" s="326" t="str">
        <f t="shared" si="5"/>
        <v>Dehydrators CBM</v>
      </c>
      <c r="C94" s="326" t="str">
        <f t="shared" si="6"/>
        <v>Total_tribal</v>
      </c>
      <c r="D94"/>
      <c r="E94" t="s">
        <v>370</v>
      </c>
      <c r="F94" s="199">
        <v>0</v>
      </c>
      <c r="G94" s="199">
        <v>0</v>
      </c>
      <c r="H94" s="199">
        <v>0</v>
      </c>
      <c r="I94" s="199">
        <v>0</v>
      </c>
      <c r="J94" s="199">
        <v>0</v>
      </c>
      <c r="L94"/>
      <c r="M94"/>
      <c r="N94"/>
      <c r="O94"/>
      <c r="P94"/>
      <c r="Q94"/>
      <c r="R94"/>
    </row>
    <row r="95" spans="1:18">
      <c r="A95" s="326" t="str">
        <f t="shared" si="4"/>
        <v>Total_Non-tribal_Dehydrators CBM</v>
      </c>
      <c r="B95" s="326" t="str">
        <f t="shared" si="5"/>
        <v>Dehydrators CBM</v>
      </c>
      <c r="C95" s="326" t="str">
        <f t="shared" si="6"/>
        <v>Total_Non-tribal</v>
      </c>
      <c r="D95"/>
      <c r="E95" t="s">
        <v>371</v>
      </c>
      <c r="F95" s="199">
        <v>4.1146059726687292E-2</v>
      </c>
      <c r="G95" s="199">
        <v>0.25291965169048497</v>
      </c>
      <c r="H95" s="199">
        <v>3.4562690170417326E-2</v>
      </c>
      <c r="I95" s="199">
        <v>0</v>
      </c>
      <c r="J95" s="199">
        <v>3.1271005392282344E-3</v>
      </c>
      <c r="L95"/>
      <c r="M95"/>
      <c r="N95"/>
      <c r="O95"/>
      <c r="P95"/>
      <c r="Q95"/>
      <c r="R95"/>
    </row>
    <row r="96" spans="1:18">
      <c r="A96" s="326" t="str">
        <f t="shared" si="4"/>
        <v>Total_tribal_Dehydrators CBM</v>
      </c>
      <c r="B96" s="326" t="str">
        <f t="shared" si="5"/>
        <v>Dehydrators CBM</v>
      </c>
      <c r="C96" s="326" t="str">
        <f t="shared" si="6"/>
        <v>Total_tribal</v>
      </c>
      <c r="D96"/>
      <c r="E96" t="s">
        <v>31</v>
      </c>
      <c r="F96" s="199">
        <v>9.1530935037204103E-5</v>
      </c>
      <c r="G96" s="199">
        <v>5.6262914024545157E-4</v>
      </c>
      <c r="H96" s="199">
        <v>7.6885985431251444E-5</v>
      </c>
      <c r="I96" s="199">
        <v>0</v>
      </c>
      <c r="J96" s="199">
        <v>6.956351062827512E-6</v>
      </c>
      <c r="L96"/>
      <c r="M96"/>
      <c r="N96"/>
      <c r="O96"/>
      <c r="P96"/>
      <c r="Q96"/>
      <c r="R96"/>
    </row>
    <row r="97" spans="1:18">
      <c r="A97" s="326" t="str">
        <f t="shared" si="4"/>
        <v>Total_Non-tribal_Dehydrators CBM</v>
      </c>
      <c r="B97" s="326" t="str">
        <f t="shared" si="5"/>
        <v>Dehydrators CBM</v>
      </c>
      <c r="C97" s="326" t="str">
        <f t="shared" si="6"/>
        <v>Total_Non-tribal</v>
      </c>
      <c r="D97"/>
      <c r="E97" t="s">
        <v>372</v>
      </c>
      <c r="F97" s="199">
        <v>9.7238907218421489E-2</v>
      </c>
      <c r="G97" s="199">
        <v>0.59771532700359986</v>
      </c>
      <c r="H97" s="199">
        <v>8.1680682063474036E-2</v>
      </c>
      <c r="I97" s="199">
        <v>0</v>
      </c>
      <c r="J97" s="199">
        <v>7.390156948600032E-3</v>
      </c>
      <c r="L97"/>
      <c r="M97"/>
      <c r="N97"/>
      <c r="O97"/>
      <c r="P97"/>
      <c r="Q97"/>
      <c r="R97"/>
    </row>
    <row r="98" spans="1:18">
      <c r="A98" s="326" t="str">
        <f t="shared" si="4"/>
        <v>Total_tribal_Dehydrators CBM</v>
      </c>
      <c r="B98" s="326" t="str">
        <f t="shared" si="5"/>
        <v>Dehydrators CBM</v>
      </c>
      <c r="C98" s="326" t="str">
        <f t="shared" si="6"/>
        <v>Total_tribal</v>
      </c>
      <c r="D98"/>
      <c r="E98" t="s">
        <v>32</v>
      </c>
      <c r="F98" s="199">
        <v>3.0899183522657616E-4</v>
      </c>
      <c r="G98" s="199">
        <v>1.8993339303889965E-3</v>
      </c>
      <c r="H98" s="199">
        <v>2.5955314159032398E-4</v>
      </c>
      <c r="I98" s="199">
        <v>0</v>
      </c>
      <c r="J98" s="199">
        <v>2.3483379477219791E-5</v>
      </c>
      <c r="L98"/>
      <c r="M98"/>
      <c r="N98"/>
      <c r="O98"/>
      <c r="P98"/>
      <c r="Q98"/>
      <c r="R98"/>
    </row>
    <row r="99" spans="1:18">
      <c r="A99" s="326" t="str">
        <f t="shared" si="4"/>
        <v>Total_Non-tribal_Dehydrators CBM</v>
      </c>
      <c r="B99" s="326" t="str">
        <f t="shared" si="5"/>
        <v>Dehydrators CBM</v>
      </c>
      <c r="C99" s="326" t="str">
        <f t="shared" si="6"/>
        <v>Total_Non-tribal</v>
      </c>
      <c r="D99"/>
      <c r="E99" t="s">
        <v>373</v>
      </c>
      <c r="F99" s="199">
        <v>2.611823069331976E-5</v>
      </c>
      <c r="G99" s="199">
        <v>1.6054547758899117E-4</v>
      </c>
      <c r="H99" s="199">
        <v>2.1939313782388596E-5</v>
      </c>
      <c r="I99" s="199">
        <v>0</v>
      </c>
      <c r="J99" s="199">
        <v>1.9849855326923017E-6</v>
      </c>
      <c r="L99"/>
      <c r="M99"/>
      <c r="N99"/>
      <c r="O99"/>
      <c r="P99"/>
      <c r="Q99"/>
      <c r="R99"/>
    </row>
    <row r="100" spans="1:18">
      <c r="A100" s="326" t="str">
        <f t="shared" si="4"/>
        <v>Total_tribal_Dehydrators CBM</v>
      </c>
      <c r="B100" s="326" t="str">
        <f t="shared" si="5"/>
        <v>Dehydrators CBM</v>
      </c>
      <c r="C100" s="326" t="str">
        <f t="shared" si="6"/>
        <v>Total_tribal</v>
      </c>
      <c r="D100"/>
      <c r="E100" t="s">
        <v>33</v>
      </c>
      <c r="F100" s="199">
        <v>0</v>
      </c>
      <c r="G100" s="199">
        <v>0</v>
      </c>
      <c r="H100" s="199">
        <v>0</v>
      </c>
      <c r="I100" s="199">
        <v>0</v>
      </c>
      <c r="J100" s="199">
        <v>0</v>
      </c>
      <c r="L100"/>
      <c r="M100"/>
      <c r="N100"/>
      <c r="O100"/>
      <c r="P100"/>
      <c r="Q100"/>
      <c r="R100"/>
    </row>
    <row r="101" spans="1:18">
      <c r="A101" s="326" t="str">
        <f t="shared" si="4"/>
        <v>Total_Non-tribal_Dehydrators CONV</v>
      </c>
      <c r="B101" s="326" t="str">
        <f t="shared" si="5"/>
        <v>Dehydrators CONV</v>
      </c>
      <c r="C101" s="326" t="str">
        <f t="shared" si="6"/>
        <v>Total_Non-tribal</v>
      </c>
      <c r="D101" t="s">
        <v>319</v>
      </c>
      <c r="E101" t="s">
        <v>369</v>
      </c>
      <c r="F101" s="199">
        <v>1.2561135739570453E-4</v>
      </c>
      <c r="G101" s="199">
        <v>0.17809112333460755</v>
      </c>
      <c r="H101" s="199">
        <v>1.0551354021239182E-4</v>
      </c>
      <c r="I101" s="199">
        <v>0</v>
      </c>
      <c r="J101" s="199">
        <v>9.5464631620735436E-6</v>
      </c>
      <c r="L101"/>
      <c r="M101"/>
      <c r="N101"/>
      <c r="O101"/>
      <c r="P101"/>
      <c r="Q101"/>
      <c r="R101"/>
    </row>
    <row r="102" spans="1:18">
      <c r="A102" s="326" t="str">
        <f t="shared" si="4"/>
        <v>Total_tribal_Dehydrators CONV</v>
      </c>
      <c r="B102" s="326" t="str">
        <f t="shared" si="5"/>
        <v>Dehydrators CONV</v>
      </c>
      <c r="C102" s="326" t="str">
        <f t="shared" si="6"/>
        <v>Total_tribal</v>
      </c>
      <c r="D102"/>
      <c r="E102" t="s">
        <v>370</v>
      </c>
      <c r="F102" s="199">
        <v>0</v>
      </c>
      <c r="G102" s="199">
        <v>0</v>
      </c>
      <c r="H102" s="199">
        <v>0</v>
      </c>
      <c r="I102" s="199">
        <v>0</v>
      </c>
      <c r="J102" s="199">
        <v>0</v>
      </c>
      <c r="L102"/>
      <c r="M102"/>
      <c r="N102"/>
      <c r="O102"/>
      <c r="P102"/>
      <c r="Q102"/>
      <c r="R102"/>
    </row>
    <row r="103" spans="1:18">
      <c r="A103" s="326" t="str">
        <f t="shared" si="4"/>
        <v>Total_Non-tribal_Dehydrators CONV</v>
      </c>
      <c r="B103" s="326" t="str">
        <f t="shared" si="5"/>
        <v>Dehydrators CONV</v>
      </c>
      <c r="C103" s="326" t="str">
        <f t="shared" si="6"/>
        <v>Total_Non-tribal</v>
      </c>
      <c r="D103"/>
      <c r="E103" t="s">
        <v>371</v>
      </c>
      <c r="F103" s="199">
        <v>3.0529289612313972</v>
      </c>
      <c r="G103" s="199">
        <v>4328.426660128177</v>
      </c>
      <c r="H103" s="199">
        <v>2.5644603274343738</v>
      </c>
      <c r="I103" s="199">
        <v>0</v>
      </c>
      <c r="J103" s="199">
        <v>0.23202260105358621</v>
      </c>
      <c r="L103"/>
      <c r="M103"/>
      <c r="N103"/>
      <c r="O103"/>
      <c r="P103"/>
      <c r="Q103"/>
      <c r="R103"/>
    </row>
    <row r="104" spans="1:18">
      <c r="A104" s="326" t="str">
        <f t="shared" si="4"/>
        <v>Total_tribal_Dehydrators CONV</v>
      </c>
      <c r="B104" s="326" t="str">
        <f t="shared" si="5"/>
        <v>Dehydrators CONV</v>
      </c>
      <c r="C104" s="326" t="str">
        <f t="shared" si="6"/>
        <v>Total_tribal</v>
      </c>
      <c r="D104"/>
      <c r="E104" t="s">
        <v>31</v>
      </c>
      <c r="F104" s="199">
        <v>0.55305108446690965</v>
      </c>
      <c r="G104" s="199">
        <v>784.11292526564955</v>
      </c>
      <c r="H104" s="199">
        <v>0.46456291095220409</v>
      </c>
      <c r="I104" s="199">
        <v>0</v>
      </c>
      <c r="J104" s="199">
        <v>4.2031882419485134E-2</v>
      </c>
      <c r="L104"/>
      <c r="M104"/>
      <c r="N104"/>
      <c r="O104"/>
      <c r="P104"/>
      <c r="Q104"/>
      <c r="R104"/>
    </row>
    <row r="105" spans="1:18">
      <c r="A105" s="326" t="str">
        <f t="shared" si="4"/>
        <v>Total_Non-tribal_Dehydrators CONV</v>
      </c>
      <c r="B105" s="326" t="str">
        <f t="shared" si="5"/>
        <v>Dehydrators CONV</v>
      </c>
      <c r="C105" s="326" t="str">
        <f t="shared" si="6"/>
        <v>Total_Non-tribal</v>
      </c>
      <c r="D105"/>
      <c r="E105" t="s">
        <v>372</v>
      </c>
      <c r="F105" s="199">
        <v>3.788220328324861</v>
      </c>
      <c r="G105" s="199">
        <v>5370.918901744476</v>
      </c>
      <c r="H105" s="199">
        <v>3.182105075792883</v>
      </c>
      <c r="I105" s="199">
        <v>0</v>
      </c>
      <c r="J105" s="199">
        <v>0.28790474495268942</v>
      </c>
      <c r="L105"/>
      <c r="M105"/>
      <c r="N105"/>
      <c r="O105"/>
      <c r="P105"/>
      <c r="Q105"/>
      <c r="R105"/>
    </row>
    <row r="106" spans="1:18">
      <c r="A106" s="326" t="str">
        <f t="shared" si="4"/>
        <v>Total_tribal_Dehydrators CONV</v>
      </c>
      <c r="B106" s="326" t="str">
        <f t="shared" si="5"/>
        <v>Dehydrators CONV</v>
      </c>
      <c r="C106" s="326" t="str">
        <f t="shared" si="6"/>
        <v>Total_tribal</v>
      </c>
      <c r="D106"/>
      <c r="E106" t="s">
        <v>32</v>
      </c>
      <c r="F106" s="199">
        <v>0.11104021382831512</v>
      </c>
      <c r="G106" s="199">
        <v>157.43223245094802</v>
      </c>
      <c r="H106" s="199">
        <v>9.3273779615784716E-2</v>
      </c>
      <c r="I106" s="199">
        <v>0</v>
      </c>
      <c r="J106" s="199">
        <v>8.4390562509519488E-3</v>
      </c>
      <c r="L106"/>
      <c r="M106"/>
      <c r="N106"/>
      <c r="O106"/>
      <c r="P106"/>
      <c r="Q106"/>
      <c r="R106"/>
    </row>
    <row r="107" spans="1:18">
      <c r="A107" s="326" t="str">
        <f t="shared" si="4"/>
        <v>Total_Non-tribal_Dehydrators CONV</v>
      </c>
      <c r="B107" s="326" t="str">
        <f t="shared" si="5"/>
        <v>Dehydrators CONV</v>
      </c>
      <c r="C107" s="326" t="str">
        <f t="shared" si="6"/>
        <v>Total_Non-tribal</v>
      </c>
      <c r="D107"/>
      <c r="E107" t="s">
        <v>373</v>
      </c>
      <c r="F107" s="199">
        <v>8.235178873119706E-3</v>
      </c>
      <c r="G107" s="199">
        <v>11.675793389885531</v>
      </c>
      <c r="H107" s="199">
        <v>6.9175502534205534E-3</v>
      </c>
      <c r="I107" s="199">
        <v>0</v>
      </c>
      <c r="J107" s="199">
        <v>6.2587359435709771E-4</v>
      </c>
      <c r="L107"/>
      <c r="M107"/>
      <c r="N107"/>
      <c r="O107"/>
      <c r="P107"/>
      <c r="Q107"/>
      <c r="R107"/>
    </row>
    <row r="108" spans="1:18">
      <c r="A108" s="326" t="str">
        <f t="shared" si="4"/>
        <v>Total_tribal_Dehydrators CONV</v>
      </c>
      <c r="B108" s="326" t="str">
        <f t="shared" si="5"/>
        <v>Dehydrators CONV</v>
      </c>
      <c r="C108" s="326" t="str">
        <f t="shared" si="6"/>
        <v>Total_tribal</v>
      </c>
      <c r="D108"/>
      <c r="E108" t="s">
        <v>33</v>
      </c>
      <c r="F108" s="199">
        <v>9.59242368393836E-3</v>
      </c>
      <c r="G108" s="199">
        <v>13.600087960139307</v>
      </c>
      <c r="H108" s="199">
        <v>8.0576358945082232E-3</v>
      </c>
      <c r="I108" s="199">
        <v>0</v>
      </c>
      <c r="J108" s="199">
        <v>7.2902419997931522E-4</v>
      </c>
      <c r="L108"/>
      <c r="M108"/>
      <c r="N108"/>
      <c r="O108"/>
      <c r="P108"/>
      <c r="Q108"/>
      <c r="R108"/>
    </row>
    <row r="109" spans="1:18">
      <c r="A109" s="326" t="str">
        <f t="shared" si="4"/>
        <v>Total_Non-tribal_Drill Rigs</v>
      </c>
      <c r="B109" s="326" t="str">
        <f t="shared" si="5"/>
        <v>Drill Rigs</v>
      </c>
      <c r="C109" s="326" t="str">
        <f t="shared" si="6"/>
        <v>Total_Non-tribal</v>
      </c>
      <c r="D109" t="s">
        <v>116</v>
      </c>
      <c r="E109" t="s">
        <v>369</v>
      </c>
      <c r="F109" s="199">
        <v>0.92246964621982253</v>
      </c>
      <c r="G109" s="199">
        <v>0.11984554869066986</v>
      </c>
      <c r="H109" s="199">
        <v>0.46642557243667104</v>
      </c>
      <c r="I109" s="199">
        <v>8.7617299786708916E-2</v>
      </c>
      <c r="J109" s="199">
        <v>9.9202074019152472E-2</v>
      </c>
      <c r="L109"/>
      <c r="M109"/>
      <c r="N109"/>
      <c r="O109"/>
      <c r="P109"/>
      <c r="Q109"/>
      <c r="R109"/>
    </row>
    <row r="110" spans="1:18">
      <c r="A110" s="326" t="str">
        <f t="shared" si="4"/>
        <v>Total_tribal_Drill Rigs</v>
      </c>
      <c r="B110" s="326" t="str">
        <f t="shared" si="5"/>
        <v>Drill Rigs</v>
      </c>
      <c r="C110" s="326" t="str">
        <f t="shared" si="6"/>
        <v>Total_tribal</v>
      </c>
      <c r="D110"/>
      <c r="E110" t="s">
        <v>370</v>
      </c>
      <c r="F110" s="199">
        <v>0</v>
      </c>
      <c r="G110" s="199">
        <v>0</v>
      </c>
      <c r="H110" s="199">
        <v>0</v>
      </c>
      <c r="I110" s="199">
        <v>0</v>
      </c>
      <c r="J110" s="199">
        <v>0</v>
      </c>
      <c r="L110"/>
      <c r="M110"/>
      <c r="N110"/>
      <c r="O110"/>
      <c r="P110"/>
      <c r="Q110"/>
      <c r="R110"/>
    </row>
    <row r="111" spans="1:18">
      <c r="A111" s="326" t="str">
        <f t="shared" si="4"/>
        <v>Total_Non-tribal_Drill Rigs</v>
      </c>
      <c r="B111" s="326" t="str">
        <f t="shared" si="5"/>
        <v>Drill Rigs</v>
      </c>
      <c r="C111" s="326" t="str">
        <f t="shared" si="6"/>
        <v>Total_Non-tribal</v>
      </c>
      <c r="D111"/>
      <c r="E111" t="s">
        <v>371</v>
      </c>
      <c r="F111" s="199">
        <v>178.9591113666456</v>
      </c>
      <c r="G111" s="199">
        <v>23.250036445989956</v>
      </c>
      <c r="H111" s="199">
        <v>90.48656105271418</v>
      </c>
      <c r="I111" s="199">
        <v>16.997756158621531</v>
      </c>
      <c r="J111" s="199">
        <v>19.245202359715581</v>
      </c>
      <c r="L111"/>
      <c r="M111"/>
      <c r="N111"/>
      <c r="O111"/>
      <c r="P111"/>
      <c r="Q111"/>
      <c r="R111"/>
    </row>
    <row r="112" spans="1:18">
      <c r="A112" s="326" t="str">
        <f t="shared" si="4"/>
        <v>Total_tribal_Drill Rigs</v>
      </c>
      <c r="B112" s="326" t="str">
        <f t="shared" si="5"/>
        <v>Drill Rigs</v>
      </c>
      <c r="C112" s="326" t="str">
        <f t="shared" si="6"/>
        <v>Total_tribal</v>
      </c>
      <c r="D112"/>
      <c r="E112" t="s">
        <v>31</v>
      </c>
      <c r="F112" s="199">
        <v>20.294332216836096</v>
      </c>
      <c r="G112" s="199">
        <v>2.6366020711947367</v>
      </c>
      <c r="H112" s="199">
        <v>10.26136259360676</v>
      </c>
      <c r="I112" s="199">
        <v>1.9275805953075957</v>
      </c>
      <c r="J112" s="199">
        <v>2.182445628421354</v>
      </c>
      <c r="L112"/>
      <c r="M112"/>
      <c r="N112"/>
      <c r="O112"/>
      <c r="P112"/>
      <c r="Q112"/>
      <c r="R112"/>
    </row>
    <row r="113" spans="1:18">
      <c r="A113" s="326" t="str">
        <f t="shared" si="4"/>
        <v>Total_Non-tribal_Drill Rigs</v>
      </c>
      <c r="B113" s="326" t="str">
        <f t="shared" si="5"/>
        <v>Drill Rigs</v>
      </c>
      <c r="C113" s="326" t="str">
        <f t="shared" si="6"/>
        <v>Total_Non-tribal</v>
      </c>
      <c r="D113"/>
      <c r="E113" t="s">
        <v>372</v>
      </c>
      <c r="F113" s="199">
        <v>314.56214936095944</v>
      </c>
      <c r="G113" s="199">
        <v>40.867332103518422</v>
      </c>
      <c r="H113" s="199">
        <v>159.05112020090479</v>
      </c>
      <c r="I113" s="199">
        <v>29.877499227267734</v>
      </c>
      <c r="J113" s="199">
        <v>33.827907240530983</v>
      </c>
      <c r="L113"/>
      <c r="M113"/>
      <c r="N113"/>
      <c r="O113"/>
      <c r="P113"/>
      <c r="Q113"/>
      <c r="R113"/>
    </row>
    <row r="114" spans="1:18">
      <c r="A114" s="326" t="str">
        <f t="shared" si="4"/>
        <v>Total_tribal_Drill Rigs</v>
      </c>
      <c r="B114" s="326" t="str">
        <f t="shared" si="5"/>
        <v>Drill Rigs</v>
      </c>
      <c r="C114" s="326" t="str">
        <f t="shared" si="6"/>
        <v>Total_tribal</v>
      </c>
      <c r="D114"/>
      <c r="E114" t="s">
        <v>32</v>
      </c>
      <c r="F114" s="199">
        <v>12.914575047077514</v>
      </c>
      <c r="G114" s="199">
        <v>1.6778376816693779</v>
      </c>
      <c r="H114" s="199">
        <v>6.5299580141133928</v>
      </c>
      <c r="I114" s="199">
        <v>1.2266421970139247</v>
      </c>
      <c r="J114" s="199">
        <v>1.3888290362681344</v>
      </c>
      <c r="L114"/>
      <c r="M114"/>
      <c r="N114"/>
      <c r="O114"/>
      <c r="P114"/>
      <c r="Q114"/>
      <c r="R114"/>
    </row>
    <row r="115" spans="1:18">
      <c r="A115" s="326" t="str">
        <f t="shared" si="4"/>
        <v>Total_Non-tribal_Drill Rigs</v>
      </c>
      <c r="B115" s="326" t="str">
        <f t="shared" si="5"/>
        <v>Drill Rigs</v>
      </c>
      <c r="C115" s="326" t="str">
        <f t="shared" si="6"/>
        <v>Total_Non-tribal</v>
      </c>
      <c r="D115"/>
      <c r="E115" t="s">
        <v>373</v>
      </c>
      <c r="F115" s="199">
        <v>11.992105400857692</v>
      </c>
      <c r="G115" s="199">
        <v>1.5579921329787083</v>
      </c>
      <c r="H115" s="199">
        <v>6.063532441676724</v>
      </c>
      <c r="I115" s="199">
        <v>1.1390248972272159</v>
      </c>
      <c r="J115" s="199">
        <v>1.2896269622489822</v>
      </c>
      <c r="L115"/>
      <c r="M115"/>
      <c r="N115"/>
      <c r="O115"/>
      <c r="P115"/>
      <c r="Q115"/>
      <c r="R115"/>
    </row>
    <row r="116" spans="1:18">
      <c r="A116" s="326" t="str">
        <f t="shared" si="4"/>
        <v>Total_tribal_Drill Rigs</v>
      </c>
      <c r="B116" s="326" t="str">
        <f t="shared" si="5"/>
        <v>Drill Rigs</v>
      </c>
      <c r="C116" s="326" t="str">
        <f t="shared" si="6"/>
        <v>Total_tribal</v>
      </c>
      <c r="D116"/>
      <c r="E116" t="s">
        <v>33</v>
      </c>
      <c r="F116" s="199">
        <v>0</v>
      </c>
      <c r="G116" s="199">
        <v>0</v>
      </c>
      <c r="H116" s="199">
        <v>0</v>
      </c>
      <c r="I116" s="199">
        <v>0</v>
      </c>
      <c r="J116" s="199">
        <v>0</v>
      </c>
      <c r="L116"/>
      <c r="M116"/>
      <c r="N116"/>
      <c r="O116"/>
      <c r="P116"/>
      <c r="Q116"/>
      <c r="R116"/>
    </row>
    <row r="117" spans="1:18">
      <c r="A117" s="326" t="str">
        <f t="shared" si="4"/>
        <v>Total_Non-tribal_Fugitives CBM</v>
      </c>
      <c r="B117" s="326" t="str">
        <f t="shared" si="5"/>
        <v>Fugitives CBM</v>
      </c>
      <c r="C117" s="326" t="str">
        <f t="shared" si="6"/>
        <v>Total_Non-tribal</v>
      </c>
      <c r="D117" t="s">
        <v>306</v>
      </c>
      <c r="E117" t="s">
        <v>369</v>
      </c>
      <c r="F117" s="199">
        <v>0</v>
      </c>
      <c r="G117" s="199">
        <v>5.744261410867155E-3</v>
      </c>
      <c r="H117" s="199">
        <v>0</v>
      </c>
      <c r="I117" s="199">
        <v>0</v>
      </c>
      <c r="J117" s="199">
        <v>0</v>
      </c>
      <c r="L117"/>
      <c r="M117"/>
      <c r="N117"/>
      <c r="O117"/>
      <c r="P117"/>
      <c r="Q117"/>
      <c r="R117"/>
    </row>
    <row r="118" spans="1:18">
      <c r="A118" s="326" t="str">
        <f t="shared" si="4"/>
        <v>Total_tribal_Fugitives CBM</v>
      </c>
      <c r="B118" s="326" t="str">
        <f t="shared" si="5"/>
        <v>Fugitives CBM</v>
      </c>
      <c r="C118" s="326" t="str">
        <f t="shared" si="6"/>
        <v>Total_tribal</v>
      </c>
      <c r="D118"/>
      <c r="E118" t="s">
        <v>370</v>
      </c>
      <c r="F118" s="199">
        <v>0</v>
      </c>
      <c r="G118" s="199">
        <v>0</v>
      </c>
      <c r="H118" s="199">
        <v>0</v>
      </c>
      <c r="I118" s="199">
        <v>0</v>
      </c>
      <c r="J118" s="199">
        <v>0</v>
      </c>
      <c r="L118"/>
      <c r="M118"/>
      <c r="N118"/>
      <c r="O118"/>
      <c r="P118"/>
      <c r="Q118"/>
      <c r="R118"/>
    </row>
    <row r="119" spans="1:18">
      <c r="A119" s="326" t="str">
        <f t="shared" si="4"/>
        <v>Total_Non-tribal_Fugitives CBM</v>
      </c>
      <c r="B119" s="326" t="str">
        <f t="shared" si="5"/>
        <v>Fugitives CBM</v>
      </c>
      <c r="C119" s="326" t="str">
        <f t="shared" si="6"/>
        <v>Total_Non-tribal</v>
      </c>
      <c r="D119"/>
      <c r="E119" t="s">
        <v>371</v>
      </c>
      <c r="F119" s="199">
        <v>0</v>
      </c>
      <c r="G119" s="199">
        <v>1.0310949232506545</v>
      </c>
      <c r="H119" s="199">
        <v>0</v>
      </c>
      <c r="I119" s="199">
        <v>0</v>
      </c>
      <c r="J119" s="199">
        <v>0</v>
      </c>
      <c r="L119"/>
      <c r="M119"/>
      <c r="N119"/>
      <c r="O119"/>
      <c r="P119"/>
      <c r="Q119"/>
      <c r="R119"/>
    </row>
    <row r="120" spans="1:18">
      <c r="A120" s="326" t="str">
        <f t="shared" si="4"/>
        <v>Total_tribal_Fugitives CBM</v>
      </c>
      <c r="B120" s="326" t="str">
        <f t="shared" si="5"/>
        <v>Fugitives CBM</v>
      </c>
      <c r="C120" s="326" t="str">
        <f t="shared" si="6"/>
        <v>Total_tribal</v>
      </c>
      <c r="D120"/>
      <c r="E120" t="s">
        <v>31</v>
      </c>
      <c r="F120" s="199">
        <v>0</v>
      </c>
      <c r="G120" s="199">
        <v>8.6163921163007352E-3</v>
      </c>
      <c r="H120" s="199">
        <v>0</v>
      </c>
      <c r="I120" s="199">
        <v>0</v>
      </c>
      <c r="J120" s="199">
        <v>0</v>
      </c>
      <c r="L120"/>
      <c r="M120"/>
      <c r="N120"/>
      <c r="O120"/>
      <c r="P120"/>
      <c r="Q120"/>
      <c r="R120"/>
    </row>
    <row r="121" spans="1:18">
      <c r="A121" s="326" t="str">
        <f t="shared" si="4"/>
        <v>Total_Non-tribal_Fugitives CBM</v>
      </c>
      <c r="B121" s="326" t="str">
        <f t="shared" si="5"/>
        <v>Fugitives CBM</v>
      </c>
      <c r="C121" s="326" t="str">
        <f t="shared" si="6"/>
        <v>Total_Non-tribal</v>
      </c>
      <c r="D121"/>
      <c r="E121" t="s">
        <v>372</v>
      </c>
      <c r="F121" s="199">
        <v>0</v>
      </c>
      <c r="G121" s="199">
        <v>3.3929437400188673</v>
      </c>
      <c r="H121" s="199">
        <v>0</v>
      </c>
      <c r="I121" s="199">
        <v>0</v>
      </c>
      <c r="J121" s="199">
        <v>0</v>
      </c>
      <c r="L121"/>
      <c r="M121"/>
      <c r="N121"/>
      <c r="O121"/>
      <c r="P121"/>
      <c r="Q121"/>
      <c r="R121"/>
    </row>
    <row r="122" spans="1:18">
      <c r="A122" s="326" t="str">
        <f t="shared" si="4"/>
        <v>Total_tribal_Fugitives CBM</v>
      </c>
      <c r="B122" s="326" t="str">
        <f t="shared" si="5"/>
        <v>Fugitives CBM</v>
      </c>
      <c r="C122" s="326" t="str">
        <f t="shared" si="6"/>
        <v>Total_tribal</v>
      </c>
      <c r="D122"/>
      <c r="E122" t="s">
        <v>32</v>
      </c>
      <c r="F122" s="199">
        <v>0</v>
      </c>
      <c r="G122" s="199">
        <v>3.2550814661580552E-2</v>
      </c>
      <c r="H122" s="199">
        <v>0</v>
      </c>
      <c r="I122" s="199">
        <v>0</v>
      </c>
      <c r="J122" s="199">
        <v>0</v>
      </c>
      <c r="L122"/>
      <c r="M122"/>
      <c r="N122"/>
      <c r="O122"/>
      <c r="P122"/>
      <c r="Q122"/>
      <c r="R122"/>
    </row>
    <row r="123" spans="1:18">
      <c r="A123" s="326" t="str">
        <f t="shared" si="4"/>
        <v>Total_Non-tribal_Fugitives CBM</v>
      </c>
      <c r="B123" s="326" t="str">
        <f t="shared" si="5"/>
        <v>Fugitives CBM</v>
      </c>
      <c r="C123" s="326" t="str">
        <f t="shared" si="6"/>
        <v>Total_Non-tribal</v>
      </c>
      <c r="D123"/>
      <c r="E123" t="s">
        <v>373</v>
      </c>
      <c r="F123" s="199">
        <v>0</v>
      </c>
      <c r="G123" s="199">
        <v>1.4360653527167888E-2</v>
      </c>
      <c r="H123" s="199">
        <v>0</v>
      </c>
      <c r="I123" s="199">
        <v>0</v>
      </c>
      <c r="J123" s="199">
        <v>0</v>
      </c>
      <c r="L123"/>
      <c r="M123"/>
      <c r="N123"/>
      <c r="O123"/>
      <c r="P123"/>
      <c r="Q123"/>
      <c r="R123"/>
    </row>
    <row r="124" spans="1:18">
      <c r="A124" s="326" t="str">
        <f t="shared" si="4"/>
        <v>Total_tribal_Fugitives CBM</v>
      </c>
      <c r="B124" s="326" t="str">
        <f t="shared" si="5"/>
        <v>Fugitives CBM</v>
      </c>
      <c r="C124" s="326" t="str">
        <f t="shared" si="6"/>
        <v>Total_tribal</v>
      </c>
      <c r="D124"/>
      <c r="E124" t="s">
        <v>33</v>
      </c>
      <c r="F124" s="199">
        <v>0</v>
      </c>
      <c r="G124" s="199">
        <v>0</v>
      </c>
      <c r="H124" s="199">
        <v>0</v>
      </c>
      <c r="I124" s="199">
        <v>0</v>
      </c>
      <c r="J124" s="199">
        <v>0</v>
      </c>
      <c r="L124"/>
      <c r="M124"/>
      <c r="N124"/>
      <c r="O124"/>
      <c r="P124"/>
      <c r="Q124"/>
      <c r="R124"/>
    </row>
    <row r="125" spans="1:18">
      <c r="A125" s="326" t="str">
        <f t="shared" si="4"/>
        <v>Total_Non-tribal_Fugitives CONV</v>
      </c>
      <c r="B125" s="326" t="str">
        <f t="shared" si="5"/>
        <v>Fugitives CONV</v>
      </c>
      <c r="C125" s="326" t="str">
        <f t="shared" si="6"/>
        <v>Total_Non-tribal</v>
      </c>
      <c r="D125" t="s">
        <v>305</v>
      </c>
      <c r="E125" t="s">
        <v>369</v>
      </c>
      <c r="F125" s="199">
        <v>0</v>
      </c>
      <c r="G125" s="199">
        <v>25.318459660436403</v>
      </c>
      <c r="H125" s="199">
        <v>0</v>
      </c>
      <c r="I125" s="199">
        <v>0</v>
      </c>
      <c r="J125" s="199">
        <v>0</v>
      </c>
      <c r="L125"/>
      <c r="M125"/>
      <c r="N125"/>
      <c r="O125"/>
      <c r="P125"/>
      <c r="Q125"/>
      <c r="R125"/>
    </row>
    <row r="126" spans="1:18">
      <c r="A126" s="326" t="str">
        <f t="shared" si="4"/>
        <v>Total_tribal_Fugitives CONV</v>
      </c>
      <c r="B126" s="326" t="str">
        <f t="shared" si="5"/>
        <v>Fugitives CONV</v>
      </c>
      <c r="C126" s="326" t="str">
        <f t="shared" si="6"/>
        <v>Total_tribal</v>
      </c>
      <c r="D126"/>
      <c r="E126" t="s">
        <v>370</v>
      </c>
      <c r="F126" s="199">
        <v>0</v>
      </c>
      <c r="G126" s="199">
        <v>0</v>
      </c>
      <c r="H126" s="199">
        <v>0</v>
      </c>
      <c r="I126" s="199">
        <v>0</v>
      </c>
      <c r="J126" s="199">
        <v>0</v>
      </c>
      <c r="L126"/>
      <c r="M126"/>
      <c r="N126"/>
      <c r="O126"/>
      <c r="P126"/>
      <c r="Q126"/>
      <c r="R126"/>
    </row>
    <row r="127" spans="1:18">
      <c r="A127" s="326" t="str">
        <f t="shared" si="4"/>
        <v>Total_Non-tribal_Fugitives CONV</v>
      </c>
      <c r="B127" s="326" t="str">
        <f t="shared" si="5"/>
        <v>Fugitives CONV</v>
      </c>
      <c r="C127" s="326" t="str">
        <f t="shared" si="6"/>
        <v>Total_Non-tribal</v>
      </c>
      <c r="D127"/>
      <c r="E127" t="s">
        <v>371</v>
      </c>
      <c r="F127" s="199">
        <v>0</v>
      </c>
      <c r="G127" s="199">
        <v>1376.2212231266917</v>
      </c>
      <c r="H127" s="199">
        <v>0</v>
      </c>
      <c r="I127" s="199">
        <v>0</v>
      </c>
      <c r="J127" s="199">
        <v>0</v>
      </c>
      <c r="L127"/>
      <c r="M127"/>
      <c r="N127"/>
      <c r="O127"/>
      <c r="P127"/>
      <c r="Q127"/>
      <c r="R127"/>
    </row>
    <row r="128" spans="1:18">
      <c r="A128" s="326" t="str">
        <f t="shared" si="4"/>
        <v>Total_tribal_Fugitives CONV</v>
      </c>
      <c r="B128" s="326" t="str">
        <f t="shared" si="5"/>
        <v>Fugitives CONV</v>
      </c>
      <c r="C128" s="326" t="str">
        <f t="shared" si="6"/>
        <v>Total_tribal</v>
      </c>
      <c r="D128"/>
      <c r="E128" t="s">
        <v>31</v>
      </c>
      <c r="F128" s="199">
        <v>0</v>
      </c>
      <c r="G128" s="199">
        <v>469.26887608254407</v>
      </c>
      <c r="H128" s="199">
        <v>0</v>
      </c>
      <c r="I128" s="199">
        <v>0</v>
      </c>
      <c r="J128" s="199">
        <v>0</v>
      </c>
      <c r="L128"/>
      <c r="M128"/>
      <c r="N128"/>
      <c r="O128"/>
      <c r="P128"/>
      <c r="Q128"/>
      <c r="R128"/>
    </row>
    <row r="129" spans="1:18">
      <c r="A129" s="326" t="str">
        <f t="shared" si="4"/>
        <v>Total_Non-tribal_Fugitives CONV</v>
      </c>
      <c r="B129" s="326" t="str">
        <f t="shared" si="5"/>
        <v>Fugitives CONV</v>
      </c>
      <c r="C129" s="326" t="str">
        <f t="shared" si="6"/>
        <v>Total_Non-tribal</v>
      </c>
      <c r="D129"/>
      <c r="E129" t="s">
        <v>372</v>
      </c>
      <c r="F129" s="199">
        <v>0</v>
      </c>
      <c r="G129" s="199">
        <v>2257.8551105104025</v>
      </c>
      <c r="H129" s="199">
        <v>0</v>
      </c>
      <c r="I129" s="199">
        <v>0</v>
      </c>
      <c r="J129" s="199">
        <v>0</v>
      </c>
      <c r="L129"/>
      <c r="M129"/>
      <c r="N129"/>
      <c r="O129"/>
      <c r="P129"/>
      <c r="Q129"/>
      <c r="R129"/>
    </row>
    <row r="130" spans="1:18">
      <c r="A130" s="326" t="str">
        <f t="shared" si="4"/>
        <v>Total_tribal_Fugitives CONV</v>
      </c>
      <c r="B130" s="326" t="str">
        <f t="shared" si="5"/>
        <v>Fugitives CONV</v>
      </c>
      <c r="C130" s="326" t="str">
        <f t="shared" si="6"/>
        <v>Total_tribal</v>
      </c>
      <c r="D130"/>
      <c r="E130" t="s">
        <v>32</v>
      </c>
      <c r="F130" s="199">
        <v>0</v>
      </c>
      <c r="G130" s="199">
        <v>80.467579712872123</v>
      </c>
      <c r="H130" s="199">
        <v>0</v>
      </c>
      <c r="I130" s="199">
        <v>0</v>
      </c>
      <c r="J130" s="199">
        <v>0</v>
      </c>
      <c r="L130"/>
      <c r="M130"/>
      <c r="N130"/>
      <c r="O130"/>
      <c r="P130"/>
      <c r="Q130"/>
      <c r="R130"/>
    </row>
    <row r="131" spans="1:18">
      <c r="A131" s="326" t="str">
        <f t="shared" si="4"/>
        <v>Total_Non-tribal_Fugitives CONV</v>
      </c>
      <c r="B131" s="326" t="str">
        <f t="shared" si="5"/>
        <v>Fugitives CONV</v>
      </c>
      <c r="C131" s="326" t="str">
        <f t="shared" si="6"/>
        <v>Total_Non-tribal</v>
      </c>
      <c r="D131"/>
      <c r="E131" t="s">
        <v>373</v>
      </c>
      <c r="F131" s="199">
        <v>0</v>
      </c>
      <c r="G131" s="199">
        <v>36.34828367092355</v>
      </c>
      <c r="H131" s="199">
        <v>0</v>
      </c>
      <c r="I131" s="199">
        <v>0</v>
      </c>
      <c r="J131" s="199">
        <v>0</v>
      </c>
      <c r="L131"/>
      <c r="M131"/>
      <c r="N131"/>
      <c r="O131"/>
      <c r="P131"/>
      <c r="Q131"/>
      <c r="R131"/>
    </row>
    <row r="132" spans="1:18">
      <c r="A132" s="326" t="str">
        <f t="shared" si="4"/>
        <v>Total_tribal_Fugitives CONV</v>
      </c>
      <c r="B132" s="326" t="str">
        <f t="shared" si="5"/>
        <v>Fugitives CONV</v>
      </c>
      <c r="C132" s="326" t="str">
        <f t="shared" si="6"/>
        <v>Total_tribal</v>
      </c>
      <c r="D132"/>
      <c r="E132" t="s">
        <v>33</v>
      </c>
      <c r="F132" s="199">
        <v>0</v>
      </c>
      <c r="G132" s="199">
        <v>38.855061855125172</v>
      </c>
      <c r="H132" s="199">
        <v>0</v>
      </c>
      <c r="I132" s="199">
        <v>0</v>
      </c>
      <c r="J132" s="199">
        <v>0</v>
      </c>
      <c r="L132"/>
      <c r="M132"/>
      <c r="N132"/>
      <c r="O132"/>
      <c r="P132"/>
      <c r="Q132"/>
      <c r="R132"/>
    </row>
    <row r="133" spans="1:18">
      <c r="A133" s="326" t="str">
        <f t="shared" si="4"/>
        <v>Total_Non-tribal_Gas Plant Truck Loading</v>
      </c>
      <c r="B133" s="326" t="str">
        <f t="shared" si="5"/>
        <v>Gas Plant Truck Loading</v>
      </c>
      <c r="C133" s="326" t="str">
        <f t="shared" si="6"/>
        <v>Total_Non-tribal</v>
      </c>
      <c r="D133" t="s">
        <v>228</v>
      </c>
      <c r="E133" t="s">
        <v>369</v>
      </c>
      <c r="F133" s="199">
        <v>0</v>
      </c>
      <c r="G133" s="199">
        <v>0</v>
      </c>
      <c r="H133" s="199">
        <v>0</v>
      </c>
      <c r="I133" s="199">
        <v>0</v>
      </c>
      <c r="J133" s="199">
        <v>0</v>
      </c>
      <c r="L133"/>
      <c r="M133"/>
      <c r="N133"/>
      <c r="O133"/>
      <c r="P133"/>
      <c r="Q133"/>
      <c r="R133"/>
    </row>
    <row r="134" spans="1:18">
      <c r="A134" s="326" t="str">
        <f t="shared" ref="A134:A197" si="7">C134&amp;"_"&amp;B134</f>
        <v>Total_tribal_Gas Plant Truck Loading</v>
      </c>
      <c r="B134" s="326" t="str">
        <f t="shared" ref="B134:B197" si="8">IF(D134="",B133,D134)</f>
        <v>Gas Plant Truck Loading</v>
      </c>
      <c r="C134" s="326" t="str">
        <f t="shared" ref="C134:C197" si="9">IF(RIGHT(E134,9)="NonTribal","Total_Non-tribal","Total_tribal")</f>
        <v>Total_tribal</v>
      </c>
      <c r="D134"/>
      <c r="E134" t="s">
        <v>370</v>
      </c>
      <c r="F134" s="199">
        <v>0</v>
      </c>
      <c r="G134" s="199">
        <v>0</v>
      </c>
      <c r="H134" s="199">
        <v>0</v>
      </c>
      <c r="I134" s="199">
        <v>0</v>
      </c>
      <c r="J134" s="199">
        <v>0</v>
      </c>
      <c r="L134"/>
      <c r="M134"/>
      <c r="N134"/>
      <c r="O134"/>
      <c r="P134"/>
      <c r="Q134"/>
      <c r="R134"/>
    </row>
    <row r="135" spans="1:18">
      <c r="A135" s="326" t="str">
        <f t="shared" si="7"/>
        <v>Total_Non-tribal_Gas Plant Truck Loading</v>
      </c>
      <c r="B135" s="326" t="str">
        <f t="shared" si="8"/>
        <v>Gas Plant Truck Loading</v>
      </c>
      <c r="C135" s="326" t="str">
        <f t="shared" si="9"/>
        <v>Total_Non-tribal</v>
      </c>
      <c r="D135"/>
      <c r="E135" t="s">
        <v>371</v>
      </c>
      <c r="F135" s="199">
        <v>0</v>
      </c>
      <c r="G135" s="199">
        <v>0</v>
      </c>
      <c r="H135" s="199">
        <v>0</v>
      </c>
      <c r="I135" s="199">
        <v>0</v>
      </c>
      <c r="J135" s="199">
        <v>0</v>
      </c>
      <c r="L135"/>
      <c r="M135"/>
      <c r="N135"/>
      <c r="O135"/>
      <c r="P135"/>
      <c r="Q135"/>
      <c r="R135"/>
    </row>
    <row r="136" spans="1:18">
      <c r="A136" s="326" t="str">
        <f t="shared" si="7"/>
        <v>Total_tribal_Gas Plant Truck Loading</v>
      </c>
      <c r="B136" s="326" t="str">
        <f t="shared" si="8"/>
        <v>Gas Plant Truck Loading</v>
      </c>
      <c r="C136" s="326" t="str">
        <f t="shared" si="9"/>
        <v>Total_tribal</v>
      </c>
      <c r="D136"/>
      <c r="E136" t="s">
        <v>31</v>
      </c>
      <c r="F136" s="199">
        <v>0</v>
      </c>
      <c r="G136" s="199">
        <v>0</v>
      </c>
      <c r="H136" s="199">
        <v>0</v>
      </c>
      <c r="I136" s="199">
        <v>0</v>
      </c>
      <c r="J136" s="199">
        <v>0</v>
      </c>
      <c r="L136"/>
      <c r="M136"/>
      <c r="N136"/>
      <c r="O136"/>
      <c r="P136"/>
      <c r="Q136"/>
      <c r="R136"/>
    </row>
    <row r="137" spans="1:18">
      <c r="A137" s="326" t="str">
        <f t="shared" si="7"/>
        <v>Total_Non-tribal_Gas Plant Truck Loading</v>
      </c>
      <c r="B137" s="326" t="str">
        <f t="shared" si="8"/>
        <v>Gas Plant Truck Loading</v>
      </c>
      <c r="C137" s="326" t="str">
        <f t="shared" si="9"/>
        <v>Total_Non-tribal</v>
      </c>
      <c r="D137"/>
      <c r="E137" t="s">
        <v>372</v>
      </c>
      <c r="F137" s="199">
        <v>0</v>
      </c>
      <c r="G137" s="199">
        <v>0</v>
      </c>
      <c r="H137" s="199">
        <v>0</v>
      </c>
      <c r="I137" s="199">
        <v>0</v>
      </c>
      <c r="J137" s="199">
        <v>0</v>
      </c>
      <c r="L137"/>
      <c r="M137"/>
      <c r="N137"/>
      <c r="O137"/>
      <c r="P137"/>
      <c r="Q137"/>
      <c r="R137"/>
    </row>
    <row r="138" spans="1:18">
      <c r="A138" s="326" t="str">
        <f t="shared" si="7"/>
        <v>Total_tribal_Gas Plant Truck Loading</v>
      </c>
      <c r="B138" s="326" t="str">
        <f t="shared" si="8"/>
        <v>Gas Plant Truck Loading</v>
      </c>
      <c r="C138" s="326" t="str">
        <f t="shared" si="9"/>
        <v>Total_tribal</v>
      </c>
      <c r="D138"/>
      <c r="E138" t="s">
        <v>32</v>
      </c>
      <c r="F138" s="199">
        <v>0</v>
      </c>
      <c r="G138" s="199">
        <v>0</v>
      </c>
      <c r="H138" s="199">
        <v>0</v>
      </c>
      <c r="I138" s="199">
        <v>0</v>
      </c>
      <c r="J138" s="199">
        <v>0</v>
      </c>
      <c r="L138"/>
      <c r="M138"/>
      <c r="N138"/>
      <c r="O138"/>
      <c r="P138"/>
      <c r="Q138"/>
      <c r="R138"/>
    </row>
    <row r="139" spans="1:18">
      <c r="A139" s="326" t="str">
        <f t="shared" si="7"/>
        <v>Total_Non-tribal_Gas Plant Truck Loading</v>
      </c>
      <c r="B139" s="326" t="str">
        <f t="shared" si="8"/>
        <v>Gas Plant Truck Loading</v>
      </c>
      <c r="C139" s="326" t="str">
        <f t="shared" si="9"/>
        <v>Total_Non-tribal</v>
      </c>
      <c r="D139"/>
      <c r="E139" t="s">
        <v>373</v>
      </c>
      <c r="F139" s="199">
        <v>0</v>
      </c>
      <c r="G139" s="199">
        <v>0</v>
      </c>
      <c r="H139" s="199">
        <v>0</v>
      </c>
      <c r="I139" s="199">
        <v>0</v>
      </c>
      <c r="J139" s="199">
        <v>0</v>
      </c>
      <c r="L139"/>
      <c r="M139"/>
      <c r="N139"/>
      <c r="O139"/>
      <c r="P139"/>
      <c r="Q139"/>
      <c r="R139"/>
    </row>
    <row r="140" spans="1:18">
      <c r="A140" s="326" t="str">
        <f t="shared" si="7"/>
        <v>Total_tribal_Gas Plant Truck Loading</v>
      </c>
      <c r="B140" s="326" t="str">
        <f t="shared" si="8"/>
        <v>Gas Plant Truck Loading</v>
      </c>
      <c r="C140" s="326" t="str">
        <f t="shared" si="9"/>
        <v>Total_tribal</v>
      </c>
      <c r="D140"/>
      <c r="E140" t="s">
        <v>33</v>
      </c>
      <c r="F140" s="199">
        <v>0</v>
      </c>
      <c r="G140" s="199">
        <v>0</v>
      </c>
      <c r="H140" s="199">
        <v>0</v>
      </c>
      <c r="I140" s="199">
        <v>0</v>
      </c>
      <c r="J140" s="199">
        <v>0</v>
      </c>
      <c r="L140"/>
      <c r="M140"/>
      <c r="N140"/>
      <c r="O140"/>
      <c r="P140"/>
      <c r="Q140"/>
      <c r="R140"/>
    </row>
    <row r="141" spans="1:18">
      <c r="A141" s="326" t="str">
        <f t="shared" si="7"/>
        <v>Total_Non-tribal_Gas Well Truck Loading</v>
      </c>
      <c r="B141" s="326" t="str">
        <f t="shared" si="8"/>
        <v>Gas Well Truck Loading</v>
      </c>
      <c r="C141" s="326" t="str">
        <f t="shared" si="9"/>
        <v>Total_Non-tribal</v>
      </c>
      <c r="D141" t="s">
        <v>250</v>
      </c>
      <c r="E141" t="s">
        <v>369</v>
      </c>
      <c r="F141" s="199">
        <v>0</v>
      </c>
      <c r="G141" s="199">
        <v>0</v>
      </c>
      <c r="H141" s="199">
        <v>0</v>
      </c>
      <c r="I141" s="199">
        <v>0</v>
      </c>
      <c r="J141" s="199">
        <v>0</v>
      </c>
      <c r="L141"/>
      <c r="M141"/>
      <c r="N141"/>
      <c r="O141"/>
      <c r="P141"/>
      <c r="Q141"/>
      <c r="R141"/>
    </row>
    <row r="142" spans="1:18">
      <c r="A142" s="326" t="str">
        <f t="shared" si="7"/>
        <v>Total_tribal_Gas Well Truck Loading</v>
      </c>
      <c r="B142" s="326" t="str">
        <f t="shared" si="8"/>
        <v>Gas Well Truck Loading</v>
      </c>
      <c r="C142" s="326" t="str">
        <f t="shared" si="9"/>
        <v>Total_tribal</v>
      </c>
      <c r="D142"/>
      <c r="E142" t="s">
        <v>370</v>
      </c>
      <c r="F142" s="199">
        <v>0</v>
      </c>
      <c r="G142" s="199">
        <v>0</v>
      </c>
      <c r="H142" s="199">
        <v>0</v>
      </c>
      <c r="I142" s="199">
        <v>0</v>
      </c>
      <c r="J142" s="199">
        <v>0</v>
      </c>
      <c r="L142"/>
      <c r="M142"/>
      <c r="N142"/>
      <c r="O142"/>
      <c r="P142"/>
      <c r="Q142"/>
      <c r="R142"/>
    </row>
    <row r="143" spans="1:18">
      <c r="A143" s="326" t="str">
        <f t="shared" si="7"/>
        <v>Total_Non-tribal_Gas Well Truck Loading</v>
      </c>
      <c r="B143" s="326" t="str">
        <f t="shared" si="8"/>
        <v>Gas Well Truck Loading</v>
      </c>
      <c r="C143" s="326" t="str">
        <f t="shared" si="9"/>
        <v>Total_Non-tribal</v>
      </c>
      <c r="D143"/>
      <c r="E143" t="s">
        <v>371</v>
      </c>
      <c r="F143" s="199">
        <v>0</v>
      </c>
      <c r="G143" s="199">
        <v>47.996850979665574</v>
      </c>
      <c r="H143" s="199">
        <v>0</v>
      </c>
      <c r="I143" s="199">
        <v>0</v>
      </c>
      <c r="J143" s="199">
        <v>0</v>
      </c>
      <c r="L143"/>
      <c r="M143"/>
      <c r="N143"/>
      <c r="O143"/>
      <c r="P143"/>
      <c r="Q143"/>
      <c r="R143"/>
    </row>
    <row r="144" spans="1:18">
      <c r="A144" s="326" t="str">
        <f t="shared" si="7"/>
        <v>Total_tribal_Gas Well Truck Loading</v>
      </c>
      <c r="B144" s="326" t="str">
        <f t="shared" si="8"/>
        <v>Gas Well Truck Loading</v>
      </c>
      <c r="C144" s="326" t="str">
        <f t="shared" si="9"/>
        <v>Total_tribal</v>
      </c>
      <c r="D144"/>
      <c r="E144" t="s">
        <v>31</v>
      </c>
      <c r="F144" s="199">
        <v>0</v>
      </c>
      <c r="G144" s="199">
        <v>10.168674115922515</v>
      </c>
      <c r="H144" s="199">
        <v>0</v>
      </c>
      <c r="I144" s="199">
        <v>0</v>
      </c>
      <c r="J144" s="199">
        <v>0</v>
      </c>
      <c r="L144"/>
      <c r="M144"/>
      <c r="N144"/>
      <c r="O144"/>
      <c r="P144"/>
      <c r="Q144"/>
      <c r="R144"/>
    </row>
    <row r="145" spans="1:18">
      <c r="A145" s="326" t="str">
        <f t="shared" si="7"/>
        <v>Total_Non-tribal_Gas Well Truck Loading</v>
      </c>
      <c r="B145" s="326" t="str">
        <f t="shared" si="8"/>
        <v>Gas Well Truck Loading</v>
      </c>
      <c r="C145" s="326" t="str">
        <f t="shared" si="9"/>
        <v>Total_Non-tribal</v>
      </c>
      <c r="D145"/>
      <c r="E145" t="s">
        <v>372</v>
      </c>
      <c r="F145" s="199">
        <v>0</v>
      </c>
      <c r="G145" s="199">
        <v>62.65168891353111</v>
      </c>
      <c r="H145" s="199">
        <v>0</v>
      </c>
      <c r="I145" s="199">
        <v>0</v>
      </c>
      <c r="J145" s="199">
        <v>0</v>
      </c>
      <c r="L145"/>
      <c r="M145"/>
      <c r="N145"/>
      <c r="O145"/>
      <c r="P145"/>
      <c r="Q145"/>
      <c r="R145"/>
    </row>
    <row r="146" spans="1:18">
      <c r="A146" s="326" t="str">
        <f t="shared" si="7"/>
        <v>Total_tribal_Gas Well Truck Loading</v>
      </c>
      <c r="B146" s="326" t="str">
        <f t="shared" si="8"/>
        <v>Gas Well Truck Loading</v>
      </c>
      <c r="C146" s="326" t="str">
        <f t="shared" si="9"/>
        <v>Total_tribal</v>
      </c>
      <c r="D146"/>
      <c r="E146" t="s">
        <v>32</v>
      </c>
      <c r="F146" s="199">
        <v>0</v>
      </c>
      <c r="G146" s="199">
        <v>1.8009841561566347</v>
      </c>
      <c r="H146" s="199">
        <v>0</v>
      </c>
      <c r="I146" s="199">
        <v>0</v>
      </c>
      <c r="J146" s="199">
        <v>0</v>
      </c>
      <c r="L146"/>
      <c r="M146"/>
      <c r="N146"/>
      <c r="O146"/>
      <c r="P146"/>
      <c r="Q146"/>
      <c r="R146"/>
    </row>
    <row r="147" spans="1:18">
      <c r="A147" s="326" t="str">
        <f t="shared" si="7"/>
        <v>Total_Non-tribal_Gas Well Truck Loading</v>
      </c>
      <c r="B147" s="326" t="str">
        <f t="shared" si="8"/>
        <v>Gas Well Truck Loading</v>
      </c>
      <c r="C147" s="326" t="str">
        <f t="shared" si="9"/>
        <v>Total_Non-tribal</v>
      </c>
      <c r="D147"/>
      <c r="E147" t="s">
        <v>373</v>
      </c>
      <c r="F147" s="199">
        <v>0</v>
      </c>
      <c r="G147" s="199">
        <v>0.33344103342503656</v>
      </c>
      <c r="H147" s="199">
        <v>0</v>
      </c>
      <c r="I147" s="199">
        <v>0</v>
      </c>
      <c r="J147" s="199">
        <v>0</v>
      </c>
      <c r="L147"/>
      <c r="M147"/>
      <c r="N147"/>
      <c r="O147"/>
      <c r="P147"/>
      <c r="Q147"/>
      <c r="R147"/>
    </row>
    <row r="148" spans="1:18">
      <c r="A148" s="326" t="str">
        <f t="shared" si="7"/>
        <v>Total_tribal_Gas Well Truck Loading</v>
      </c>
      <c r="B148" s="326" t="str">
        <f t="shared" si="8"/>
        <v>Gas Well Truck Loading</v>
      </c>
      <c r="C148" s="326" t="str">
        <f t="shared" si="9"/>
        <v>Total_tribal</v>
      </c>
      <c r="D148"/>
      <c r="E148" t="s">
        <v>33</v>
      </c>
      <c r="F148" s="199">
        <v>0</v>
      </c>
      <c r="G148" s="199">
        <v>0.34667957921460735</v>
      </c>
      <c r="H148" s="199">
        <v>0</v>
      </c>
      <c r="I148" s="199">
        <v>0</v>
      </c>
      <c r="J148" s="199">
        <v>0</v>
      </c>
      <c r="L148"/>
      <c r="M148"/>
      <c r="N148"/>
      <c r="O148"/>
      <c r="P148"/>
      <c r="Q148"/>
      <c r="R148"/>
    </row>
    <row r="149" spans="1:18">
      <c r="A149" s="326" t="str">
        <f t="shared" si="7"/>
        <v>Total_Non-tribal_Heaters</v>
      </c>
      <c r="B149" s="326" t="str">
        <f t="shared" si="8"/>
        <v>Heaters</v>
      </c>
      <c r="C149" s="326" t="str">
        <f t="shared" si="9"/>
        <v>Total_Non-tribal</v>
      </c>
      <c r="D149" t="s">
        <v>115</v>
      </c>
      <c r="E149" t="s">
        <v>369</v>
      </c>
      <c r="F149" s="199">
        <v>4.1712516467843495</v>
      </c>
      <c r="G149" s="199">
        <v>0.22941884057313924</v>
      </c>
      <c r="H149" s="199">
        <v>3.5038513832988532</v>
      </c>
      <c r="I149" s="199">
        <v>2.5027509880706095E-2</v>
      </c>
      <c r="J149" s="199">
        <v>0.31701512515561053</v>
      </c>
      <c r="L149"/>
      <c r="M149"/>
      <c r="N149"/>
      <c r="O149"/>
      <c r="P149"/>
      <c r="Q149"/>
      <c r="R149"/>
    </row>
    <row r="150" spans="1:18">
      <c r="A150" s="326" t="str">
        <f t="shared" si="7"/>
        <v>Total_tribal_Heaters</v>
      </c>
      <c r="B150" s="326" t="str">
        <f t="shared" si="8"/>
        <v>Heaters</v>
      </c>
      <c r="C150" s="326" t="str">
        <f t="shared" si="9"/>
        <v>Total_tribal</v>
      </c>
      <c r="D150"/>
      <c r="E150" t="s">
        <v>370</v>
      </c>
      <c r="F150" s="199">
        <v>0</v>
      </c>
      <c r="G150" s="199">
        <v>0</v>
      </c>
      <c r="H150" s="199">
        <v>0</v>
      </c>
      <c r="I150" s="199">
        <v>0</v>
      </c>
      <c r="J150" s="199">
        <v>0</v>
      </c>
      <c r="L150"/>
      <c r="M150"/>
      <c r="N150"/>
      <c r="O150"/>
      <c r="P150"/>
      <c r="Q150"/>
      <c r="R150"/>
    </row>
    <row r="151" spans="1:18">
      <c r="A151" s="326" t="str">
        <f t="shared" si="7"/>
        <v>Total_Non-tribal_Heaters</v>
      </c>
      <c r="B151" s="326" t="str">
        <f t="shared" si="8"/>
        <v>Heaters</v>
      </c>
      <c r="C151" s="326" t="str">
        <f t="shared" si="9"/>
        <v>Total_Non-tribal</v>
      </c>
      <c r="D151"/>
      <c r="E151" t="s">
        <v>371</v>
      </c>
      <c r="F151" s="199">
        <v>256.00569686385813</v>
      </c>
      <c r="G151" s="199">
        <v>14.080313327512199</v>
      </c>
      <c r="H151" s="199">
        <v>215.04478536564085</v>
      </c>
      <c r="I151" s="199">
        <v>1.5360341811831488</v>
      </c>
      <c r="J151" s="199">
        <v>19.456432961653221</v>
      </c>
      <c r="L151"/>
      <c r="M151"/>
      <c r="N151"/>
      <c r="O151"/>
      <c r="P151"/>
      <c r="Q151"/>
      <c r="R151"/>
    </row>
    <row r="152" spans="1:18">
      <c r="A152" s="326" t="str">
        <f t="shared" si="7"/>
        <v>Total_tribal_Heaters</v>
      </c>
      <c r="B152" s="326" t="str">
        <f t="shared" si="8"/>
        <v>Heaters</v>
      </c>
      <c r="C152" s="326" t="str">
        <f t="shared" si="9"/>
        <v>Total_tribal</v>
      </c>
      <c r="D152"/>
      <c r="E152" t="s">
        <v>31</v>
      </c>
      <c r="F152" s="199">
        <v>73.328264930853834</v>
      </c>
      <c r="G152" s="199">
        <v>4.0330545711969608</v>
      </c>
      <c r="H152" s="199">
        <v>61.595742541917225</v>
      </c>
      <c r="I152" s="199">
        <v>0.43996958958512311</v>
      </c>
      <c r="J152" s="199">
        <v>5.5729481347448919</v>
      </c>
      <c r="L152"/>
      <c r="M152"/>
      <c r="N152"/>
      <c r="O152"/>
      <c r="P152"/>
      <c r="Q152"/>
      <c r="R152"/>
    </row>
    <row r="153" spans="1:18">
      <c r="A153" s="326" t="str">
        <f t="shared" si="7"/>
        <v>Total_Non-tribal_Heaters</v>
      </c>
      <c r="B153" s="326" t="str">
        <f t="shared" si="8"/>
        <v>Heaters</v>
      </c>
      <c r="C153" s="326" t="str">
        <f t="shared" si="9"/>
        <v>Total_Non-tribal</v>
      </c>
      <c r="D153"/>
      <c r="E153" t="s">
        <v>372</v>
      </c>
      <c r="F153" s="199">
        <v>489.28391980177918</v>
      </c>
      <c r="G153" s="199">
        <v>26.910615589097855</v>
      </c>
      <c r="H153" s="199">
        <v>410.99849263349444</v>
      </c>
      <c r="I153" s="199">
        <v>2.9357035188106746</v>
      </c>
      <c r="J153" s="199">
        <v>37.185577904935215</v>
      </c>
      <c r="L153"/>
      <c r="M153"/>
      <c r="N153"/>
      <c r="O153"/>
      <c r="P153"/>
      <c r="Q153"/>
      <c r="R153"/>
    </row>
    <row r="154" spans="1:18">
      <c r="A154" s="326" t="str">
        <f t="shared" si="7"/>
        <v>Total_tribal_Heaters</v>
      </c>
      <c r="B154" s="326" t="str">
        <f t="shared" si="8"/>
        <v>Heaters</v>
      </c>
      <c r="C154" s="326" t="str">
        <f t="shared" si="9"/>
        <v>Total_tribal</v>
      </c>
      <c r="D154"/>
      <c r="E154" t="s">
        <v>32</v>
      </c>
      <c r="F154" s="199">
        <v>13.839199388863964</v>
      </c>
      <c r="G154" s="199">
        <v>0.76115596638751815</v>
      </c>
      <c r="H154" s="199">
        <v>11.624927486645728</v>
      </c>
      <c r="I154" s="199">
        <v>8.3035196333183764E-2</v>
      </c>
      <c r="J154" s="199">
        <v>1.0517791535536611</v>
      </c>
      <c r="L154"/>
      <c r="M154"/>
      <c r="N154"/>
      <c r="O154"/>
      <c r="P154"/>
      <c r="Q154"/>
      <c r="R154"/>
    </row>
    <row r="155" spans="1:18">
      <c r="A155" s="326" t="str">
        <f t="shared" si="7"/>
        <v>Total_Non-tribal_Heaters</v>
      </c>
      <c r="B155" s="326" t="str">
        <f t="shared" si="8"/>
        <v>Heaters</v>
      </c>
      <c r="C155" s="326" t="str">
        <f t="shared" si="9"/>
        <v>Total_Non-tribal</v>
      </c>
      <c r="D155"/>
      <c r="E155" t="s">
        <v>373</v>
      </c>
      <c r="F155" s="199">
        <v>6.2373856400513636</v>
      </c>
      <c r="G155" s="199">
        <v>0.34305621020282501</v>
      </c>
      <c r="H155" s="199">
        <v>5.2394039376431447</v>
      </c>
      <c r="I155" s="199">
        <v>3.7424313840308178E-2</v>
      </c>
      <c r="J155" s="199">
        <v>0.47404130864390354</v>
      </c>
      <c r="L155"/>
      <c r="M155"/>
      <c r="N155"/>
      <c r="O155"/>
      <c r="P155"/>
      <c r="Q155"/>
      <c r="R155"/>
    </row>
    <row r="156" spans="1:18">
      <c r="A156" s="326" t="str">
        <f t="shared" si="7"/>
        <v>Total_tribal_Heaters</v>
      </c>
      <c r="B156" s="326" t="str">
        <f t="shared" si="8"/>
        <v>Heaters</v>
      </c>
      <c r="C156" s="326" t="str">
        <f t="shared" si="9"/>
        <v>Total_tribal</v>
      </c>
      <c r="D156"/>
      <c r="E156" t="s">
        <v>33</v>
      </c>
      <c r="F156" s="199">
        <v>6.0424673387997583</v>
      </c>
      <c r="G156" s="199">
        <v>0.33233570363398668</v>
      </c>
      <c r="H156" s="199">
        <v>5.0756725645917964</v>
      </c>
      <c r="I156" s="199">
        <v>3.625480403279855E-2</v>
      </c>
      <c r="J156" s="199">
        <v>0.45922751774878157</v>
      </c>
      <c r="L156"/>
      <c r="M156"/>
      <c r="N156"/>
      <c r="O156"/>
      <c r="P156"/>
      <c r="Q156"/>
      <c r="R156"/>
    </row>
    <row r="157" spans="1:18">
      <c r="A157" s="326" t="str">
        <f t="shared" si="7"/>
        <v>Total_Non-tribal_Initial completion Flaring</v>
      </c>
      <c r="B157" s="326" t="str">
        <f t="shared" si="8"/>
        <v>Initial completion Flaring</v>
      </c>
      <c r="C157" s="326" t="str">
        <f t="shared" si="9"/>
        <v>Total_Non-tribal</v>
      </c>
      <c r="D157" t="s">
        <v>68</v>
      </c>
      <c r="E157" t="s">
        <v>369</v>
      </c>
      <c r="F157" s="199">
        <v>0.61157066813980099</v>
      </c>
      <c r="G157" s="199">
        <v>0</v>
      </c>
      <c r="H157" s="199">
        <v>3.3276639295842112</v>
      </c>
      <c r="I157" s="199">
        <v>0</v>
      </c>
      <c r="J157" s="199">
        <v>0</v>
      </c>
      <c r="L157"/>
      <c r="M157"/>
      <c r="N157"/>
      <c r="O157"/>
      <c r="P157"/>
      <c r="Q157"/>
      <c r="R157"/>
    </row>
    <row r="158" spans="1:18">
      <c r="A158" s="326" t="str">
        <f t="shared" si="7"/>
        <v>Total_tribal_Initial completion Flaring</v>
      </c>
      <c r="B158" s="326" t="str">
        <f t="shared" si="8"/>
        <v>Initial completion Flaring</v>
      </c>
      <c r="C158" s="326" t="str">
        <f t="shared" si="9"/>
        <v>Total_tribal</v>
      </c>
      <c r="D158"/>
      <c r="E158" t="s">
        <v>370</v>
      </c>
      <c r="F158" s="199">
        <v>0</v>
      </c>
      <c r="G158" s="199">
        <v>0</v>
      </c>
      <c r="H158" s="199">
        <v>0</v>
      </c>
      <c r="I158" s="199">
        <v>0</v>
      </c>
      <c r="J158" s="199">
        <v>0</v>
      </c>
      <c r="L158"/>
      <c r="M158"/>
      <c r="N158"/>
      <c r="O158"/>
      <c r="P158"/>
      <c r="Q158"/>
      <c r="R158"/>
    </row>
    <row r="159" spans="1:18">
      <c r="A159" s="326" t="str">
        <f t="shared" si="7"/>
        <v>Total_Non-tribal_Initial completion Flaring</v>
      </c>
      <c r="B159" s="326" t="str">
        <f t="shared" si="8"/>
        <v>Initial completion Flaring</v>
      </c>
      <c r="C159" s="326" t="str">
        <f t="shared" si="9"/>
        <v>Total_Non-tribal</v>
      </c>
      <c r="D159"/>
      <c r="E159" t="s">
        <v>371</v>
      </c>
      <c r="F159" s="199">
        <v>46.117265659861886</v>
      </c>
      <c r="G159" s="199">
        <v>0</v>
      </c>
      <c r="H159" s="199">
        <v>250.93218079630731</v>
      </c>
      <c r="I159" s="199">
        <v>0</v>
      </c>
      <c r="J159" s="199">
        <v>0</v>
      </c>
      <c r="L159"/>
      <c r="M159"/>
      <c r="N159"/>
      <c r="O159"/>
      <c r="P159"/>
      <c r="Q159"/>
      <c r="R159"/>
    </row>
    <row r="160" spans="1:18">
      <c r="A160" s="326" t="str">
        <f t="shared" si="7"/>
        <v>Total_tribal_Initial completion Flaring</v>
      </c>
      <c r="B160" s="326" t="str">
        <f t="shared" si="8"/>
        <v>Initial completion Flaring</v>
      </c>
      <c r="C160" s="326" t="str">
        <f t="shared" si="9"/>
        <v>Total_tribal</v>
      </c>
      <c r="D160"/>
      <c r="E160" t="s">
        <v>31</v>
      </c>
      <c r="F160" s="199">
        <v>9.0789738806262417</v>
      </c>
      <c r="G160" s="199">
        <v>0</v>
      </c>
      <c r="H160" s="199">
        <v>49.400299056348658</v>
      </c>
      <c r="I160" s="199">
        <v>0</v>
      </c>
      <c r="J160" s="199">
        <v>0</v>
      </c>
      <c r="L160"/>
      <c r="M160"/>
      <c r="N160"/>
      <c r="O160"/>
      <c r="P160"/>
      <c r="Q160"/>
      <c r="R160"/>
    </row>
    <row r="161" spans="1:18">
      <c r="A161" s="326" t="str">
        <f t="shared" si="7"/>
        <v>Total_Non-tribal_Initial completion Flaring</v>
      </c>
      <c r="B161" s="326" t="str">
        <f t="shared" si="8"/>
        <v>Initial completion Flaring</v>
      </c>
      <c r="C161" s="326" t="str">
        <f t="shared" si="9"/>
        <v>Total_Non-tribal</v>
      </c>
      <c r="D161"/>
      <c r="E161" t="s">
        <v>372</v>
      </c>
      <c r="F161" s="199">
        <v>72.700085262453157</v>
      </c>
      <c r="G161" s="199">
        <v>0</v>
      </c>
      <c r="H161" s="199">
        <v>395.57399333981863</v>
      </c>
      <c r="I161" s="199">
        <v>0</v>
      </c>
      <c r="J161" s="199">
        <v>0</v>
      </c>
      <c r="L161"/>
      <c r="M161"/>
      <c r="N161"/>
      <c r="O161"/>
      <c r="P161"/>
      <c r="Q161"/>
      <c r="R161"/>
    </row>
    <row r="162" spans="1:18">
      <c r="A162" s="326" t="str">
        <f t="shared" si="7"/>
        <v>Total_tribal_Initial completion Flaring</v>
      </c>
      <c r="B162" s="326" t="str">
        <f t="shared" si="8"/>
        <v>Initial completion Flaring</v>
      </c>
      <c r="C162" s="326" t="str">
        <f t="shared" si="9"/>
        <v>Total_tribal</v>
      </c>
      <c r="D162"/>
      <c r="E162" t="s">
        <v>32</v>
      </c>
      <c r="F162" s="199">
        <v>5.8047385450557396</v>
      </c>
      <c r="G162" s="199">
        <v>0</v>
      </c>
      <c r="H162" s="199">
        <v>31.584606789273877</v>
      </c>
      <c r="I162" s="199">
        <v>0</v>
      </c>
      <c r="J162" s="199">
        <v>0</v>
      </c>
      <c r="L162"/>
      <c r="M162"/>
      <c r="N162"/>
      <c r="O162"/>
      <c r="P162"/>
      <c r="Q162"/>
      <c r="R162"/>
    </row>
    <row r="163" spans="1:18">
      <c r="A163" s="326" t="str">
        <f t="shared" si="7"/>
        <v>Total_Non-tribal_Initial completion Flaring</v>
      </c>
      <c r="B163" s="326" t="str">
        <f t="shared" si="8"/>
        <v>Initial completion Flaring</v>
      </c>
      <c r="C163" s="326" t="str">
        <f t="shared" si="9"/>
        <v>Total_Non-tribal</v>
      </c>
      <c r="D163"/>
      <c r="E163" t="s">
        <v>373</v>
      </c>
      <c r="F163" s="199">
        <v>1.2633080538904788</v>
      </c>
      <c r="G163" s="199">
        <v>0</v>
      </c>
      <c r="H163" s="199">
        <v>6.8738820579334874</v>
      </c>
      <c r="I163" s="199">
        <v>0</v>
      </c>
      <c r="J163" s="199">
        <v>0</v>
      </c>
      <c r="L163"/>
      <c r="M163"/>
      <c r="N163"/>
      <c r="O163"/>
      <c r="P163"/>
      <c r="Q163"/>
      <c r="R163"/>
    </row>
    <row r="164" spans="1:18">
      <c r="A164" s="326" t="str">
        <f t="shared" si="7"/>
        <v>Total_tribal_Initial completion Flaring</v>
      </c>
      <c r="B164" s="326" t="str">
        <f t="shared" si="8"/>
        <v>Initial completion Flaring</v>
      </c>
      <c r="C164" s="326" t="str">
        <f t="shared" si="9"/>
        <v>Total_tribal</v>
      </c>
      <c r="D164"/>
      <c r="E164" t="s">
        <v>33</v>
      </c>
      <c r="F164" s="199">
        <v>0</v>
      </c>
      <c r="G164" s="199">
        <v>0</v>
      </c>
      <c r="H164" s="199">
        <v>0</v>
      </c>
      <c r="I164" s="199">
        <v>0</v>
      </c>
      <c r="J164" s="199">
        <v>0</v>
      </c>
      <c r="L164"/>
      <c r="M164"/>
      <c r="N164"/>
      <c r="O164"/>
      <c r="P164"/>
      <c r="Q164"/>
      <c r="R164"/>
    </row>
    <row r="165" spans="1:18">
      <c r="A165" s="326" t="str">
        <f t="shared" si="7"/>
        <v>Total_Non-tribal_Initial Completions CBM</v>
      </c>
      <c r="B165" s="326" t="str">
        <f t="shared" si="8"/>
        <v>Initial Completions CBM</v>
      </c>
      <c r="C165" s="326" t="str">
        <f t="shared" si="9"/>
        <v>Total_Non-tribal</v>
      </c>
      <c r="D165" t="s">
        <v>302</v>
      </c>
      <c r="E165" t="s">
        <v>369</v>
      </c>
      <c r="F165" s="199">
        <v>0</v>
      </c>
      <c r="G165" s="199">
        <v>1.0570807653684566E-2</v>
      </c>
      <c r="H165" s="199">
        <v>0</v>
      </c>
      <c r="I165" s="199">
        <v>0</v>
      </c>
      <c r="J165" s="199">
        <v>0</v>
      </c>
      <c r="L165"/>
      <c r="M165"/>
      <c r="N165"/>
      <c r="O165"/>
      <c r="P165"/>
      <c r="Q165"/>
      <c r="R165"/>
    </row>
    <row r="166" spans="1:18">
      <c r="A166" s="326" t="str">
        <f t="shared" si="7"/>
        <v>Total_tribal_Initial Completions CBM</v>
      </c>
      <c r="B166" s="326" t="str">
        <f t="shared" si="8"/>
        <v>Initial Completions CBM</v>
      </c>
      <c r="C166" s="326" t="str">
        <f t="shared" si="9"/>
        <v>Total_tribal</v>
      </c>
      <c r="D166"/>
      <c r="E166" t="s">
        <v>370</v>
      </c>
      <c r="F166" s="199">
        <v>0</v>
      </c>
      <c r="G166" s="199">
        <v>0</v>
      </c>
      <c r="H166" s="199">
        <v>0</v>
      </c>
      <c r="I166" s="199">
        <v>0</v>
      </c>
      <c r="J166" s="199">
        <v>0</v>
      </c>
      <c r="L166"/>
      <c r="M166"/>
      <c r="N166"/>
      <c r="O166"/>
      <c r="P166"/>
      <c r="Q166"/>
      <c r="R166"/>
    </row>
    <row r="167" spans="1:18">
      <c r="A167" s="326" t="str">
        <f t="shared" si="7"/>
        <v>Total_Non-tribal_Initial Completions CBM</v>
      </c>
      <c r="B167" s="326" t="str">
        <f t="shared" si="8"/>
        <v>Initial Completions CBM</v>
      </c>
      <c r="C167" s="326" t="str">
        <f t="shared" si="9"/>
        <v>Total_Non-tribal</v>
      </c>
      <c r="D167"/>
      <c r="E167" t="s">
        <v>371</v>
      </c>
      <c r="F167" s="199">
        <v>0</v>
      </c>
      <c r="G167" s="199">
        <v>1.898830263717413</v>
      </c>
      <c r="H167" s="199">
        <v>0</v>
      </c>
      <c r="I167" s="199">
        <v>0</v>
      </c>
      <c r="J167" s="199">
        <v>0</v>
      </c>
      <c r="L167"/>
      <c r="M167"/>
      <c r="N167"/>
      <c r="O167"/>
      <c r="P167"/>
      <c r="Q167"/>
      <c r="R167"/>
    </row>
    <row r="168" spans="1:18">
      <c r="A168" s="326" t="str">
        <f t="shared" si="7"/>
        <v>Total_tribal_Initial Completions CBM</v>
      </c>
      <c r="B168" s="326" t="str">
        <f t="shared" si="8"/>
        <v>Initial Completions CBM</v>
      </c>
      <c r="C168" s="326" t="str">
        <f t="shared" si="9"/>
        <v>Total_tribal</v>
      </c>
      <c r="D168"/>
      <c r="E168" t="s">
        <v>31</v>
      </c>
      <c r="F168" s="199">
        <v>0</v>
      </c>
      <c r="G168" s="199">
        <v>1.2112383769846899E-2</v>
      </c>
      <c r="H168" s="199">
        <v>0</v>
      </c>
      <c r="I168" s="199">
        <v>0</v>
      </c>
      <c r="J168" s="199">
        <v>0</v>
      </c>
      <c r="L168"/>
      <c r="M168"/>
      <c r="N168"/>
      <c r="O168"/>
      <c r="P168"/>
      <c r="Q168"/>
      <c r="R168"/>
    </row>
    <row r="169" spans="1:18">
      <c r="A169" s="326" t="str">
        <f t="shared" si="7"/>
        <v>Total_Non-tribal_Initial Completions CBM</v>
      </c>
      <c r="B169" s="326" t="str">
        <f t="shared" si="8"/>
        <v>Initial Completions CBM</v>
      </c>
      <c r="C169" s="326" t="str">
        <f t="shared" si="9"/>
        <v>Total_Non-tribal</v>
      </c>
      <c r="D169"/>
      <c r="E169" t="s">
        <v>372</v>
      </c>
      <c r="F169" s="199">
        <v>0</v>
      </c>
      <c r="G169" s="199">
        <v>4.8781616267744239</v>
      </c>
      <c r="H169" s="199">
        <v>0</v>
      </c>
      <c r="I169" s="199">
        <v>0</v>
      </c>
      <c r="J169" s="199">
        <v>0</v>
      </c>
      <c r="L169"/>
      <c r="M169"/>
      <c r="N169"/>
      <c r="O169"/>
      <c r="P169"/>
      <c r="Q169"/>
      <c r="R169"/>
    </row>
    <row r="170" spans="1:18">
      <c r="A170" s="326" t="str">
        <f t="shared" si="7"/>
        <v>Total_tribal_Initial Completions CBM</v>
      </c>
      <c r="B170" s="326" t="str">
        <f t="shared" si="8"/>
        <v>Initial Completions CBM</v>
      </c>
      <c r="C170" s="326" t="str">
        <f t="shared" si="9"/>
        <v>Total_tribal</v>
      </c>
      <c r="D170"/>
      <c r="E170" t="s">
        <v>32</v>
      </c>
      <c r="F170" s="199">
        <v>0</v>
      </c>
      <c r="G170" s="199">
        <v>0.13874185045460996</v>
      </c>
      <c r="H170" s="199">
        <v>0</v>
      </c>
      <c r="I170" s="199">
        <v>0</v>
      </c>
      <c r="J170" s="199">
        <v>0</v>
      </c>
      <c r="L170"/>
      <c r="M170"/>
      <c r="N170"/>
      <c r="O170"/>
      <c r="P170"/>
      <c r="Q170"/>
      <c r="R170"/>
    </row>
    <row r="171" spans="1:18">
      <c r="A171" s="326" t="str">
        <f t="shared" si="7"/>
        <v>Total_Non-tribal_Initial Completions CBM</v>
      </c>
      <c r="B171" s="326" t="str">
        <f t="shared" si="8"/>
        <v>Initial Completions CBM</v>
      </c>
      <c r="C171" s="326" t="str">
        <f t="shared" si="9"/>
        <v>Total_Non-tribal</v>
      </c>
      <c r="D171"/>
      <c r="E171" t="s">
        <v>373</v>
      </c>
      <c r="F171" s="199">
        <v>0</v>
      </c>
      <c r="G171" s="199">
        <v>2.1471953046546775E-3</v>
      </c>
      <c r="H171" s="199">
        <v>0</v>
      </c>
      <c r="I171" s="199">
        <v>0</v>
      </c>
      <c r="J171" s="199">
        <v>0</v>
      </c>
      <c r="L171"/>
      <c r="M171"/>
      <c r="N171"/>
      <c r="O171"/>
      <c r="P171"/>
      <c r="Q171"/>
      <c r="R171"/>
    </row>
    <row r="172" spans="1:18">
      <c r="A172" s="326" t="str">
        <f t="shared" si="7"/>
        <v>Total_tribal_Initial Completions CBM</v>
      </c>
      <c r="B172" s="326" t="str">
        <f t="shared" si="8"/>
        <v>Initial Completions CBM</v>
      </c>
      <c r="C172" s="326" t="str">
        <f t="shared" si="9"/>
        <v>Total_tribal</v>
      </c>
      <c r="D172"/>
      <c r="E172" t="s">
        <v>33</v>
      </c>
      <c r="F172" s="199">
        <v>0</v>
      </c>
      <c r="G172" s="199">
        <v>0</v>
      </c>
      <c r="H172" s="199">
        <v>0</v>
      </c>
      <c r="I172" s="199">
        <v>0</v>
      </c>
      <c r="J172" s="199">
        <v>0</v>
      </c>
      <c r="L172"/>
      <c r="M172"/>
      <c r="N172"/>
      <c r="O172"/>
      <c r="P172"/>
      <c r="Q172"/>
      <c r="R172"/>
    </row>
    <row r="173" spans="1:18">
      <c r="A173" s="326" t="str">
        <f t="shared" si="7"/>
        <v>Total_Non-tribal_Initial Completions CONV</v>
      </c>
      <c r="B173" s="326" t="str">
        <f t="shared" si="8"/>
        <v>Initial Completions CONV</v>
      </c>
      <c r="C173" s="326" t="str">
        <f t="shared" si="9"/>
        <v>Total_Non-tribal</v>
      </c>
      <c r="D173" t="s">
        <v>301</v>
      </c>
      <c r="E173" t="s">
        <v>369</v>
      </c>
      <c r="F173" s="199">
        <v>0</v>
      </c>
      <c r="G173" s="199">
        <v>48.311348924436075</v>
      </c>
      <c r="H173" s="199">
        <v>0</v>
      </c>
      <c r="I173" s="199">
        <v>0</v>
      </c>
      <c r="J173" s="199">
        <v>0</v>
      </c>
      <c r="L173"/>
      <c r="M173"/>
      <c r="N173"/>
      <c r="O173"/>
      <c r="P173"/>
      <c r="Q173"/>
      <c r="R173"/>
    </row>
    <row r="174" spans="1:18">
      <c r="A174" s="326" t="str">
        <f t="shared" si="7"/>
        <v>Total_tribal_Initial Completions CONV</v>
      </c>
      <c r="B174" s="326" t="str">
        <f t="shared" si="8"/>
        <v>Initial Completions CONV</v>
      </c>
      <c r="C174" s="326" t="str">
        <f t="shared" si="9"/>
        <v>Total_tribal</v>
      </c>
      <c r="D174"/>
      <c r="E174" t="s">
        <v>370</v>
      </c>
      <c r="F174" s="199">
        <v>0</v>
      </c>
      <c r="G174" s="199">
        <v>0</v>
      </c>
      <c r="H174" s="199">
        <v>0</v>
      </c>
      <c r="I174" s="199">
        <v>0</v>
      </c>
      <c r="J174" s="199">
        <v>0</v>
      </c>
      <c r="L174"/>
      <c r="M174"/>
      <c r="N174"/>
      <c r="O174"/>
      <c r="P174"/>
      <c r="Q174"/>
      <c r="R174"/>
    </row>
    <row r="175" spans="1:18">
      <c r="A175" s="326" t="str">
        <f t="shared" si="7"/>
        <v>Total_Non-tribal_Initial Completions CONV</v>
      </c>
      <c r="B175" s="326" t="str">
        <f t="shared" si="8"/>
        <v>Initial Completions CONV</v>
      </c>
      <c r="C175" s="326" t="str">
        <f t="shared" si="9"/>
        <v>Total_Non-tribal</v>
      </c>
      <c r="D175"/>
      <c r="E175" t="s">
        <v>371</v>
      </c>
      <c r="F175" s="199">
        <v>0</v>
      </c>
      <c r="G175" s="199">
        <v>3276.8693320835282</v>
      </c>
      <c r="H175" s="199">
        <v>0</v>
      </c>
      <c r="I175" s="199">
        <v>0</v>
      </c>
      <c r="J175" s="199">
        <v>0</v>
      </c>
      <c r="L175"/>
      <c r="M175"/>
      <c r="N175"/>
      <c r="O175"/>
      <c r="P175"/>
      <c r="Q175"/>
      <c r="R175"/>
    </row>
    <row r="176" spans="1:18">
      <c r="A176" s="326" t="str">
        <f t="shared" si="7"/>
        <v>Total_tribal_Initial Completions CONV</v>
      </c>
      <c r="B176" s="326" t="str">
        <f t="shared" si="8"/>
        <v>Initial Completions CONV</v>
      </c>
      <c r="C176" s="326" t="str">
        <f t="shared" si="9"/>
        <v>Total_tribal</v>
      </c>
      <c r="D176"/>
      <c r="E176" t="s">
        <v>31</v>
      </c>
      <c r="F176" s="199">
        <v>0</v>
      </c>
      <c r="G176" s="199">
        <v>765.33228587794156</v>
      </c>
      <c r="H176" s="199">
        <v>0</v>
      </c>
      <c r="I176" s="199">
        <v>0</v>
      </c>
      <c r="J176" s="199">
        <v>0</v>
      </c>
      <c r="L176"/>
      <c r="M176"/>
      <c r="N176"/>
      <c r="O176"/>
      <c r="P176"/>
      <c r="Q176"/>
      <c r="R176"/>
    </row>
    <row r="177" spans="1:18">
      <c r="A177" s="326" t="str">
        <f t="shared" si="7"/>
        <v>Total_Non-tribal_Initial Completions CONV</v>
      </c>
      <c r="B177" s="326" t="str">
        <f t="shared" si="8"/>
        <v>Initial Completions CONV</v>
      </c>
      <c r="C177" s="326" t="str">
        <f t="shared" si="9"/>
        <v>Total_Non-tribal</v>
      </c>
      <c r="D177"/>
      <c r="E177" t="s">
        <v>372</v>
      </c>
      <c r="F177" s="199">
        <v>0</v>
      </c>
      <c r="G177" s="199">
        <v>4539.237051251207</v>
      </c>
      <c r="H177" s="199">
        <v>0</v>
      </c>
      <c r="I177" s="199">
        <v>0</v>
      </c>
      <c r="J177" s="199">
        <v>0</v>
      </c>
      <c r="L177"/>
      <c r="M177"/>
      <c r="N177"/>
      <c r="O177"/>
      <c r="P177"/>
      <c r="Q177"/>
      <c r="R177"/>
    </row>
    <row r="178" spans="1:18">
      <c r="A178" s="326" t="str">
        <f t="shared" si="7"/>
        <v>Total_tribal_Initial Completions CONV</v>
      </c>
      <c r="B178" s="326" t="str">
        <f t="shared" si="8"/>
        <v>Initial Completions CONV</v>
      </c>
      <c r="C178" s="326" t="str">
        <f t="shared" si="9"/>
        <v>Total_tribal</v>
      </c>
      <c r="D178"/>
      <c r="E178" t="s">
        <v>32</v>
      </c>
      <c r="F178" s="199">
        <v>0</v>
      </c>
      <c r="G178" s="199">
        <v>445.78199234820556</v>
      </c>
      <c r="H178" s="199">
        <v>0</v>
      </c>
      <c r="I178" s="199">
        <v>0</v>
      </c>
      <c r="J178" s="199">
        <v>0</v>
      </c>
      <c r="L178"/>
      <c r="M178"/>
      <c r="N178"/>
      <c r="O178"/>
      <c r="P178"/>
      <c r="Q178"/>
      <c r="R178"/>
    </row>
    <row r="179" spans="1:18">
      <c r="A179" s="326" t="str">
        <f t="shared" si="7"/>
        <v>Total_Non-tribal_Initial Completions CONV</v>
      </c>
      <c r="B179" s="326" t="str">
        <f t="shared" si="8"/>
        <v>Initial Completions CONV</v>
      </c>
      <c r="C179" s="326" t="str">
        <f t="shared" si="9"/>
        <v>Total_Non-tribal</v>
      </c>
      <c r="D179"/>
      <c r="E179" t="s">
        <v>373</v>
      </c>
      <c r="F179" s="199">
        <v>0</v>
      </c>
      <c r="G179" s="199">
        <v>106.33986689390078</v>
      </c>
      <c r="H179" s="199">
        <v>0</v>
      </c>
      <c r="I179" s="199">
        <v>0</v>
      </c>
      <c r="J179" s="199">
        <v>0</v>
      </c>
      <c r="L179"/>
      <c r="M179"/>
      <c r="N179"/>
      <c r="O179"/>
      <c r="P179"/>
      <c r="Q179"/>
      <c r="R179"/>
    </row>
    <row r="180" spans="1:18">
      <c r="A180" s="326" t="str">
        <f t="shared" si="7"/>
        <v>Total_tribal_Initial Completions CONV</v>
      </c>
      <c r="B180" s="326" t="str">
        <f t="shared" si="8"/>
        <v>Initial Completions CONV</v>
      </c>
      <c r="C180" s="326" t="str">
        <f t="shared" si="9"/>
        <v>Total_tribal</v>
      </c>
      <c r="D180"/>
      <c r="E180" t="s">
        <v>33</v>
      </c>
      <c r="F180" s="199">
        <v>0</v>
      </c>
      <c r="G180" s="199">
        <v>0</v>
      </c>
      <c r="H180" s="199">
        <v>0</v>
      </c>
      <c r="I180" s="199">
        <v>0</v>
      </c>
      <c r="J180" s="199">
        <v>0</v>
      </c>
      <c r="L180"/>
      <c r="M180"/>
      <c r="N180"/>
      <c r="O180"/>
      <c r="P180"/>
      <c r="Q180"/>
      <c r="R180"/>
    </row>
    <row r="181" spans="1:18">
      <c r="A181" s="326" t="str">
        <f t="shared" si="7"/>
        <v>Total_Non-tribal_Miscellaneous Engines</v>
      </c>
      <c r="B181" s="326" t="str">
        <f t="shared" si="8"/>
        <v>Miscellaneous Engines</v>
      </c>
      <c r="C181" s="326" t="str">
        <f t="shared" si="9"/>
        <v>Total_Non-tribal</v>
      </c>
      <c r="D181" t="s">
        <v>313</v>
      </c>
      <c r="E181" t="s">
        <v>369</v>
      </c>
      <c r="F181" s="199">
        <v>1.4715444071964181</v>
      </c>
      <c r="G181" s="199">
        <v>9.0272018772140378E-3</v>
      </c>
      <c r="H181" s="199">
        <v>0.26281930474688203</v>
      </c>
      <c r="I181" s="199">
        <v>1.742904580204567E-2</v>
      </c>
      <c r="J181" s="199">
        <v>2.6805363421555314E-2</v>
      </c>
      <c r="L181"/>
      <c r="M181"/>
      <c r="N181"/>
      <c r="O181"/>
      <c r="P181"/>
      <c r="Q181"/>
      <c r="R181"/>
    </row>
    <row r="182" spans="1:18">
      <c r="A182" s="326" t="str">
        <f t="shared" si="7"/>
        <v>Total_tribal_Miscellaneous Engines</v>
      </c>
      <c r="B182" s="326" t="str">
        <f t="shared" si="8"/>
        <v>Miscellaneous Engines</v>
      </c>
      <c r="C182" s="326" t="str">
        <f t="shared" si="9"/>
        <v>Total_tribal</v>
      </c>
      <c r="D182"/>
      <c r="E182" t="s">
        <v>370</v>
      </c>
      <c r="F182" s="199">
        <v>0</v>
      </c>
      <c r="G182" s="199">
        <v>0</v>
      </c>
      <c r="H182" s="199">
        <v>0</v>
      </c>
      <c r="I182" s="199">
        <v>0</v>
      </c>
      <c r="J182" s="199">
        <v>0</v>
      </c>
      <c r="L182"/>
      <c r="M182"/>
      <c r="N182"/>
      <c r="O182"/>
      <c r="P182"/>
      <c r="Q182"/>
      <c r="R182"/>
    </row>
    <row r="183" spans="1:18">
      <c r="A183" s="326" t="str">
        <f t="shared" si="7"/>
        <v>Total_Non-tribal_Miscellaneous Engines</v>
      </c>
      <c r="B183" s="326" t="str">
        <f t="shared" si="8"/>
        <v>Miscellaneous Engines</v>
      </c>
      <c r="C183" s="326" t="str">
        <f t="shared" si="9"/>
        <v>Total_Non-tribal</v>
      </c>
      <c r="D183"/>
      <c r="E183" t="s">
        <v>371</v>
      </c>
      <c r="F183" s="199">
        <v>90.314318897746517</v>
      </c>
      <c r="G183" s="199">
        <v>0.55403396941742611</v>
      </c>
      <c r="H183" s="199">
        <v>16.130227796941817</v>
      </c>
      <c r="I183" s="199">
        <v>1.0696873250657377</v>
      </c>
      <c r="J183" s="199">
        <v>1.6451478653210632</v>
      </c>
      <c r="L183"/>
      <c r="M183"/>
      <c r="N183"/>
      <c r="O183"/>
      <c r="P183"/>
      <c r="Q183"/>
      <c r="R183"/>
    </row>
    <row r="184" spans="1:18">
      <c r="A184" s="326" t="str">
        <f t="shared" si="7"/>
        <v>Total_tribal_Miscellaneous Engines</v>
      </c>
      <c r="B184" s="326" t="str">
        <f t="shared" si="8"/>
        <v>Miscellaneous Engines</v>
      </c>
      <c r="C184" s="326" t="str">
        <f t="shared" si="9"/>
        <v>Total_tribal</v>
      </c>
      <c r="D184"/>
      <c r="E184" t="s">
        <v>31</v>
      </c>
      <c r="F184" s="199">
        <v>25.868925513424887</v>
      </c>
      <c r="G184" s="199">
        <v>0.15869314701906173</v>
      </c>
      <c r="H184" s="199">
        <v>4.6202160021391139</v>
      </c>
      <c r="I184" s="199">
        <v>0.3063928519032515</v>
      </c>
      <c r="J184" s="199">
        <v>0.47122325790603314</v>
      </c>
      <c r="L184"/>
      <c r="M184"/>
      <c r="N184"/>
      <c r="O184"/>
      <c r="P184"/>
      <c r="Q184"/>
      <c r="R184"/>
    </row>
    <row r="185" spans="1:18">
      <c r="A185" s="326" t="str">
        <f t="shared" si="7"/>
        <v>Total_Non-tribal_Miscellaneous Engines</v>
      </c>
      <c r="B185" s="326" t="str">
        <f t="shared" si="8"/>
        <v>Miscellaneous Engines</v>
      </c>
      <c r="C185" s="326" t="str">
        <f t="shared" si="9"/>
        <v>Total_Non-tribal</v>
      </c>
      <c r="D185"/>
      <c r="E185" t="s">
        <v>372</v>
      </c>
      <c r="F185" s="199">
        <v>172.61078368899297</v>
      </c>
      <c r="G185" s="199">
        <v>1.0588823435599384</v>
      </c>
      <c r="H185" s="199">
        <v>30.828458821290813</v>
      </c>
      <c r="I185" s="199">
        <v>2.0444107837521051</v>
      </c>
      <c r="J185" s="199">
        <v>3.1442440776069231</v>
      </c>
      <c r="L185"/>
      <c r="M185"/>
      <c r="N185"/>
      <c r="O185"/>
      <c r="P185"/>
      <c r="Q185"/>
      <c r="R185"/>
    </row>
    <row r="186" spans="1:18">
      <c r="A186" s="326" t="str">
        <f t="shared" si="7"/>
        <v>Total_tribal_Miscellaneous Engines</v>
      </c>
      <c r="B186" s="326" t="str">
        <f t="shared" si="8"/>
        <v>Miscellaneous Engines</v>
      </c>
      <c r="C186" s="326" t="str">
        <f t="shared" si="9"/>
        <v>Total_tribal</v>
      </c>
      <c r="D186"/>
      <c r="E186" t="s">
        <v>32</v>
      </c>
      <c r="F186" s="199">
        <v>4.8822267715395187</v>
      </c>
      <c r="G186" s="199">
        <v>2.995006230290639E-2</v>
      </c>
      <c r="H186" s="199">
        <v>0.8719705905153563</v>
      </c>
      <c r="I186" s="199">
        <v>5.7825338875945924E-2</v>
      </c>
      <c r="J186" s="199">
        <v>8.8933682379926507E-2</v>
      </c>
      <c r="L186"/>
      <c r="M186"/>
      <c r="N186"/>
      <c r="O186"/>
      <c r="P186"/>
      <c r="Q186"/>
      <c r="R186"/>
    </row>
    <row r="187" spans="1:18">
      <c r="A187" s="326" t="str">
        <f t="shared" si="7"/>
        <v>Total_Non-tribal_Miscellaneous Engines</v>
      </c>
      <c r="B187" s="326" t="str">
        <f t="shared" si="8"/>
        <v>Miscellaneous Engines</v>
      </c>
      <c r="C187" s="326" t="str">
        <f t="shared" si="9"/>
        <v>Total_Non-tribal</v>
      </c>
      <c r="D187"/>
      <c r="E187" t="s">
        <v>373</v>
      </c>
      <c r="F187" s="199">
        <v>2.2004402350600647</v>
      </c>
      <c r="G187" s="199">
        <v>1.3498619629478934E-2</v>
      </c>
      <c r="H187" s="199">
        <v>0.39300082952804793</v>
      </c>
      <c r="I187" s="199">
        <v>2.6062124563806608E-2</v>
      </c>
      <c r="J187" s="199">
        <v>4.0082786424755608E-2</v>
      </c>
      <c r="L187"/>
      <c r="M187"/>
      <c r="N187"/>
      <c r="O187"/>
      <c r="P187"/>
      <c r="Q187"/>
      <c r="R187"/>
    </row>
    <row r="188" spans="1:18">
      <c r="A188" s="326" t="str">
        <f t="shared" si="7"/>
        <v>Total_tribal_Miscellaneous Engines</v>
      </c>
      <c r="B188" s="326" t="str">
        <f t="shared" si="8"/>
        <v>Miscellaneous Engines</v>
      </c>
      <c r="C188" s="326" t="str">
        <f t="shared" si="9"/>
        <v>Total_tribal</v>
      </c>
      <c r="D188"/>
      <c r="E188" t="s">
        <v>33</v>
      </c>
      <c r="F188" s="199">
        <v>2.1316764777144375</v>
      </c>
      <c r="G188" s="199">
        <v>1.3076787766057717E-2</v>
      </c>
      <c r="H188" s="199">
        <v>0.38071955360529641</v>
      </c>
      <c r="I188" s="199">
        <v>2.5247683171187654E-2</v>
      </c>
      <c r="J188" s="199">
        <v>3.8830199348981992E-2</v>
      </c>
      <c r="L188"/>
      <c r="M188"/>
      <c r="N188"/>
      <c r="O188"/>
      <c r="P188"/>
      <c r="Q188"/>
      <c r="R188"/>
    </row>
    <row r="189" spans="1:18">
      <c r="A189" s="326" t="str">
        <f t="shared" si="7"/>
        <v>Total_Non-tribal_Oil Tanks</v>
      </c>
      <c r="B189" s="326" t="str">
        <f t="shared" si="8"/>
        <v>Oil Tanks</v>
      </c>
      <c r="C189" s="326" t="str">
        <f t="shared" si="9"/>
        <v>Total_Non-tribal</v>
      </c>
      <c r="D189" t="s">
        <v>312</v>
      </c>
      <c r="E189" t="s">
        <v>369</v>
      </c>
      <c r="F189" s="199">
        <v>0</v>
      </c>
      <c r="G189" s="199">
        <v>68.494125000000011</v>
      </c>
      <c r="H189" s="199">
        <v>0</v>
      </c>
      <c r="I189" s="199">
        <v>0</v>
      </c>
      <c r="J189" s="199">
        <v>0</v>
      </c>
      <c r="L189"/>
      <c r="M189"/>
      <c r="N189"/>
      <c r="O189"/>
      <c r="P189"/>
      <c r="Q189"/>
      <c r="R189"/>
    </row>
    <row r="190" spans="1:18">
      <c r="A190" s="326" t="str">
        <f t="shared" si="7"/>
        <v>Total_tribal_Oil Tanks</v>
      </c>
      <c r="B190" s="326" t="str">
        <f t="shared" si="8"/>
        <v>Oil Tanks</v>
      </c>
      <c r="C190" s="326" t="str">
        <f t="shared" si="9"/>
        <v>Total_tribal</v>
      </c>
      <c r="D190"/>
      <c r="E190" t="s">
        <v>370</v>
      </c>
      <c r="F190" s="199">
        <v>0</v>
      </c>
      <c r="G190" s="199">
        <v>0</v>
      </c>
      <c r="H190" s="199">
        <v>0</v>
      </c>
      <c r="I190" s="199">
        <v>0</v>
      </c>
      <c r="J190" s="199">
        <v>0</v>
      </c>
      <c r="L190"/>
      <c r="M190"/>
      <c r="N190"/>
      <c r="O190"/>
      <c r="P190"/>
      <c r="Q190"/>
      <c r="R190"/>
    </row>
    <row r="191" spans="1:18">
      <c r="A191" s="326" t="str">
        <f t="shared" si="7"/>
        <v>Total_Non-tribal_Oil Tanks</v>
      </c>
      <c r="B191" s="326" t="str">
        <f t="shared" si="8"/>
        <v>Oil Tanks</v>
      </c>
      <c r="C191" s="326" t="str">
        <f t="shared" si="9"/>
        <v>Total_Non-tribal</v>
      </c>
      <c r="D191"/>
      <c r="E191" t="s">
        <v>371</v>
      </c>
      <c r="F191" s="199">
        <v>0</v>
      </c>
      <c r="G191" s="199">
        <v>756.4108500000001</v>
      </c>
      <c r="H191" s="199">
        <v>0</v>
      </c>
      <c r="I191" s="199">
        <v>0</v>
      </c>
      <c r="J191" s="199">
        <v>0</v>
      </c>
      <c r="L191"/>
      <c r="M191"/>
      <c r="N191"/>
      <c r="O191"/>
      <c r="P191"/>
      <c r="Q191"/>
      <c r="R191"/>
    </row>
    <row r="192" spans="1:18">
      <c r="A192" s="326" t="str">
        <f t="shared" si="7"/>
        <v>Total_tribal_Oil Tanks</v>
      </c>
      <c r="B192" s="326" t="str">
        <f t="shared" si="8"/>
        <v>Oil Tanks</v>
      </c>
      <c r="C192" s="326" t="str">
        <f t="shared" si="9"/>
        <v>Total_tribal</v>
      </c>
      <c r="D192"/>
      <c r="E192" t="s">
        <v>31</v>
      </c>
      <c r="F192" s="199">
        <v>0</v>
      </c>
      <c r="G192" s="199">
        <v>425.47837500000003</v>
      </c>
      <c r="H192" s="199">
        <v>0</v>
      </c>
      <c r="I192" s="199">
        <v>0</v>
      </c>
      <c r="J192" s="199">
        <v>0</v>
      </c>
      <c r="L192"/>
      <c r="M192"/>
      <c r="N192"/>
      <c r="O192"/>
      <c r="P192"/>
      <c r="Q192"/>
      <c r="R192"/>
    </row>
    <row r="193" spans="1:18">
      <c r="A193" s="326" t="str">
        <f t="shared" si="7"/>
        <v>Total_Non-tribal_Oil Tanks</v>
      </c>
      <c r="B193" s="326" t="str">
        <f t="shared" si="8"/>
        <v>Oil Tanks</v>
      </c>
      <c r="C193" s="326" t="str">
        <f t="shared" si="9"/>
        <v>Total_Non-tribal</v>
      </c>
      <c r="D193"/>
      <c r="E193" t="s">
        <v>372</v>
      </c>
      <c r="F193" s="199">
        <v>0</v>
      </c>
      <c r="G193" s="199">
        <v>658.23714999999993</v>
      </c>
      <c r="H193" s="199">
        <v>0</v>
      </c>
      <c r="I193" s="199">
        <v>0</v>
      </c>
      <c r="J193" s="199">
        <v>0</v>
      </c>
      <c r="L193"/>
      <c r="M193"/>
      <c r="N193"/>
      <c r="O193"/>
      <c r="P193"/>
      <c r="Q193"/>
      <c r="R193"/>
    </row>
    <row r="194" spans="1:18">
      <c r="A194" s="326" t="str">
        <f t="shared" si="7"/>
        <v>Total_tribal_Oil Tanks</v>
      </c>
      <c r="B194" s="326" t="str">
        <f t="shared" si="8"/>
        <v>Oil Tanks</v>
      </c>
      <c r="C194" s="326" t="str">
        <f t="shared" si="9"/>
        <v>Total_tribal</v>
      </c>
      <c r="D194"/>
      <c r="E194" t="s">
        <v>32</v>
      </c>
      <c r="F194" s="199">
        <v>0</v>
      </c>
      <c r="G194" s="199">
        <v>163.49107500000002</v>
      </c>
      <c r="H194" s="199">
        <v>0</v>
      </c>
      <c r="I194" s="199">
        <v>0</v>
      </c>
      <c r="J194" s="199">
        <v>0</v>
      </c>
      <c r="L194"/>
      <c r="M194"/>
      <c r="N194"/>
      <c r="O194"/>
      <c r="P194"/>
      <c r="Q194"/>
      <c r="R194"/>
    </row>
    <row r="195" spans="1:18">
      <c r="A195" s="326" t="str">
        <f t="shared" si="7"/>
        <v>Total_Non-tribal_Oil Tanks</v>
      </c>
      <c r="B195" s="326" t="str">
        <f t="shared" si="8"/>
        <v>Oil Tanks</v>
      </c>
      <c r="C195" s="326" t="str">
        <f t="shared" si="9"/>
        <v>Total_Non-tribal</v>
      </c>
      <c r="D195"/>
      <c r="E195" t="s">
        <v>373</v>
      </c>
      <c r="F195" s="199">
        <v>0</v>
      </c>
      <c r="G195" s="199">
        <v>90.789574999999985</v>
      </c>
      <c r="H195" s="199">
        <v>0</v>
      </c>
      <c r="I195" s="199">
        <v>0</v>
      </c>
      <c r="J195" s="199">
        <v>0</v>
      </c>
      <c r="L195"/>
      <c r="M195"/>
      <c r="N195"/>
      <c r="O195"/>
      <c r="P195"/>
      <c r="Q195"/>
      <c r="R195"/>
    </row>
    <row r="196" spans="1:18">
      <c r="A196" s="326" t="str">
        <f t="shared" si="7"/>
        <v>Total_tribal_Oil Tanks</v>
      </c>
      <c r="B196" s="326" t="str">
        <f t="shared" si="8"/>
        <v>Oil Tanks</v>
      </c>
      <c r="C196" s="326" t="str">
        <f t="shared" si="9"/>
        <v>Total_tribal</v>
      </c>
      <c r="D196"/>
      <c r="E196" t="s">
        <v>33</v>
      </c>
      <c r="F196" s="199">
        <v>0</v>
      </c>
      <c r="G196" s="199">
        <v>157.95964999999998</v>
      </c>
      <c r="H196" s="199">
        <v>0</v>
      </c>
      <c r="I196" s="199">
        <v>0</v>
      </c>
      <c r="J196" s="199">
        <v>0</v>
      </c>
      <c r="L196"/>
      <c r="M196"/>
      <c r="N196"/>
      <c r="O196"/>
      <c r="P196"/>
      <c r="Q196"/>
      <c r="R196"/>
    </row>
    <row r="197" spans="1:18">
      <c r="A197" s="326" t="str">
        <f t="shared" si="7"/>
        <v>Total_Non-tribal_Oil Well Truck Loading</v>
      </c>
      <c r="B197" s="326" t="str">
        <f t="shared" si="8"/>
        <v>Oil Well Truck Loading</v>
      </c>
      <c r="C197" s="326" t="str">
        <f t="shared" si="9"/>
        <v>Total_Non-tribal</v>
      </c>
      <c r="D197" t="s">
        <v>251</v>
      </c>
      <c r="E197" t="s">
        <v>369</v>
      </c>
      <c r="F197" s="199">
        <v>0</v>
      </c>
      <c r="G197" s="199">
        <v>4.3994890851128181</v>
      </c>
      <c r="H197" s="199">
        <v>0</v>
      </c>
      <c r="I197" s="199">
        <v>0</v>
      </c>
      <c r="J197" s="199">
        <v>0</v>
      </c>
      <c r="L197"/>
      <c r="M197"/>
      <c r="N197"/>
      <c r="O197"/>
      <c r="P197"/>
      <c r="Q197"/>
      <c r="R197"/>
    </row>
    <row r="198" spans="1:18">
      <c r="A198" s="326" t="str">
        <f t="shared" ref="A198:A261" si="10">C198&amp;"_"&amp;B198</f>
        <v>Total_tribal_Oil Well Truck Loading</v>
      </c>
      <c r="B198" s="326" t="str">
        <f t="shared" ref="B198:B261" si="11">IF(D198="",B197,D198)</f>
        <v>Oil Well Truck Loading</v>
      </c>
      <c r="C198" s="326" t="str">
        <f t="shared" ref="C198:C261" si="12">IF(RIGHT(E198,9)="NonTribal","Total_Non-tribal","Total_tribal")</f>
        <v>Total_tribal</v>
      </c>
      <c r="D198"/>
      <c r="E198" t="s">
        <v>370</v>
      </c>
      <c r="F198" s="199">
        <v>0</v>
      </c>
      <c r="G198" s="199">
        <v>0</v>
      </c>
      <c r="H198" s="199">
        <v>0</v>
      </c>
      <c r="I198" s="199">
        <v>0</v>
      </c>
      <c r="J198" s="199">
        <v>0</v>
      </c>
      <c r="L198"/>
      <c r="M198"/>
      <c r="N198"/>
      <c r="O198"/>
      <c r="P198"/>
      <c r="Q198"/>
      <c r="R198"/>
    </row>
    <row r="199" spans="1:18">
      <c r="A199" s="326" t="str">
        <f t="shared" si="10"/>
        <v>Total_Non-tribal_Oil Well Truck Loading</v>
      </c>
      <c r="B199" s="326" t="str">
        <f t="shared" si="11"/>
        <v>Oil Well Truck Loading</v>
      </c>
      <c r="C199" s="326" t="str">
        <f t="shared" si="12"/>
        <v>Total_Non-tribal</v>
      </c>
      <c r="D199"/>
      <c r="E199" t="s">
        <v>371</v>
      </c>
      <c r="F199" s="199">
        <v>0</v>
      </c>
      <c r="G199" s="199">
        <v>48.58549953643336</v>
      </c>
      <c r="H199" s="199">
        <v>0</v>
      </c>
      <c r="I199" s="199">
        <v>0</v>
      </c>
      <c r="J199" s="199">
        <v>0</v>
      </c>
      <c r="L199"/>
      <c r="M199"/>
      <c r="N199"/>
      <c r="O199"/>
      <c r="P199"/>
      <c r="Q199"/>
      <c r="R199"/>
    </row>
    <row r="200" spans="1:18">
      <c r="A200" s="326" t="str">
        <f t="shared" si="10"/>
        <v>Total_tribal_Oil Well Truck Loading</v>
      </c>
      <c r="B200" s="326" t="str">
        <f t="shared" si="11"/>
        <v>Oil Well Truck Loading</v>
      </c>
      <c r="C200" s="326" t="str">
        <f t="shared" si="12"/>
        <v>Total_tribal</v>
      </c>
      <c r="D200"/>
      <c r="E200" t="s">
        <v>31</v>
      </c>
      <c r="F200" s="199">
        <v>0</v>
      </c>
      <c r="G200" s="199">
        <v>27.329168257336505</v>
      </c>
      <c r="H200" s="199">
        <v>0</v>
      </c>
      <c r="I200" s="199">
        <v>0</v>
      </c>
      <c r="J200" s="199">
        <v>0</v>
      </c>
      <c r="L200"/>
      <c r="M200"/>
      <c r="N200"/>
      <c r="O200"/>
      <c r="P200"/>
      <c r="Q200"/>
      <c r="R200"/>
    </row>
    <row r="201" spans="1:18">
      <c r="A201" s="326" t="str">
        <f t="shared" si="10"/>
        <v>Total_Non-tribal_Oil Well Truck Loading</v>
      </c>
      <c r="B201" s="326" t="str">
        <f t="shared" si="11"/>
        <v>Oil Well Truck Loading</v>
      </c>
      <c r="C201" s="326" t="str">
        <f t="shared" si="12"/>
        <v>Total_Non-tribal</v>
      </c>
      <c r="D201"/>
      <c r="E201" t="s">
        <v>372</v>
      </c>
      <c r="F201" s="199">
        <v>0</v>
      </c>
      <c r="G201" s="199">
        <v>42.279643061952662</v>
      </c>
      <c r="H201" s="199">
        <v>0</v>
      </c>
      <c r="I201" s="199">
        <v>0</v>
      </c>
      <c r="J201" s="199">
        <v>0</v>
      </c>
      <c r="L201"/>
      <c r="M201"/>
      <c r="N201"/>
      <c r="O201"/>
      <c r="P201"/>
      <c r="Q201"/>
      <c r="R201"/>
    </row>
    <row r="202" spans="1:18">
      <c r="A202" s="326" t="str">
        <f t="shared" si="10"/>
        <v>Total_tribal_Oil Well Truck Loading</v>
      </c>
      <c r="B202" s="326" t="str">
        <f t="shared" si="11"/>
        <v>Oil Well Truck Loading</v>
      </c>
      <c r="C202" s="326" t="str">
        <f t="shared" si="12"/>
        <v>Total_tribal</v>
      </c>
      <c r="D202"/>
      <c r="E202" t="s">
        <v>32</v>
      </c>
      <c r="F202" s="199">
        <v>0</v>
      </c>
      <c r="G202" s="199">
        <v>10.50129773868724</v>
      </c>
      <c r="H202" s="199">
        <v>0</v>
      </c>
      <c r="I202" s="199">
        <v>0</v>
      </c>
      <c r="J202" s="199">
        <v>0</v>
      </c>
      <c r="L202"/>
      <c r="M202"/>
      <c r="N202"/>
      <c r="O202"/>
      <c r="P202"/>
      <c r="Q202"/>
      <c r="R202"/>
    </row>
    <row r="203" spans="1:18">
      <c r="A203" s="326" t="str">
        <f t="shared" si="10"/>
        <v>Total_Non-tribal_Oil Well Truck Loading</v>
      </c>
      <c r="B203" s="326" t="str">
        <f t="shared" si="11"/>
        <v>Oil Well Truck Loading</v>
      </c>
      <c r="C203" s="326" t="str">
        <f t="shared" si="12"/>
        <v>Total_Non-tribal</v>
      </c>
      <c r="D203"/>
      <c r="E203" t="s">
        <v>373</v>
      </c>
      <c r="F203" s="199">
        <v>0</v>
      </c>
      <c r="G203" s="199">
        <v>5.8315621121451144</v>
      </c>
      <c r="H203" s="199">
        <v>0</v>
      </c>
      <c r="I203" s="199">
        <v>0</v>
      </c>
      <c r="J203" s="199">
        <v>0</v>
      </c>
      <c r="L203"/>
      <c r="M203"/>
      <c r="N203"/>
      <c r="O203"/>
      <c r="P203"/>
      <c r="Q203"/>
      <c r="R203"/>
    </row>
    <row r="204" spans="1:18">
      <c r="A204" s="326" t="str">
        <f t="shared" si="10"/>
        <v>Total_tribal_Oil Well Truck Loading</v>
      </c>
      <c r="B204" s="326" t="str">
        <f t="shared" si="11"/>
        <v>Oil Well Truck Loading</v>
      </c>
      <c r="C204" s="326" t="str">
        <f t="shared" si="12"/>
        <v>Total_tribal</v>
      </c>
      <c r="D204"/>
      <c r="E204" t="s">
        <v>33</v>
      </c>
      <c r="F204" s="199">
        <v>0</v>
      </c>
      <c r="G204" s="199">
        <v>10.14600531159776</v>
      </c>
      <c r="H204" s="199">
        <v>0</v>
      </c>
      <c r="I204" s="199">
        <v>0</v>
      </c>
      <c r="J204" s="199">
        <v>0</v>
      </c>
      <c r="L204"/>
      <c r="M204"/>
      <c r="N204"/>
      <c r="O204"/>
      <c r="P204"/>
      <c r="Q204"/>
      <c r="R204"/>
    </row>
    <row r="205" spans="1:18">
      <c r="A205" s="326" t="str">
        <f t="shared" si="10"/>
        <v>Total_Non-tribal_Pneumatic Devices CBM</v>
      </c>
      <c r="B205" s="326" t="str">
        <f t="shared" si="11"/>
        <v>Pneumatic Devices CBM</v>
      </c>
      <c r="C205" s="326" t="str">
        <f t="shared" si="12"/>
        <v>Total_Non-tribal</v>
      </c>
      <c r="D205" t="s">
        <v>308</v>
      </c>
      <c r="E205" t="s">
        <v>369</v>
      </c>
      <c r="F205" s="199">
        <v>0</v>
      </c>
      <c r="G205" s="199">
        <v>1.5563936459734914E-2</v>
      </c>
      <c r="H205" s="199">
        <v>0</v>
      </c>
      <c r="I205" s="199">
        <v>0</v>
      </c>
      <c r="J205" s="199">
        <v>0</v>
      </c>
      <c r="L205"/>
      <c r="M205"/>
      <c r="N205"/>
      <c r="O205"/>
      <c r="P205"/>
      <c r="Q205"/>
      <c r="R205"/>
    </row>
    <row r="206" spans="1:18">
      <c r="A206" s="326" t="str">
        <f t="shared" si="10"/>
        <v>Total_tribal_Pneumatic Devices CBM</v>
      </c>
      <c r="B206" s="326" t="str">
        <f t="shared" si="11"/>
        <v>Pneumatic Devices CBM</v>
      </c>
      <c r="C206" s="326" t="str">
        <f t="shared" si="12"/>
        <v>Total_tribal</v>
      </c>
      <c r="D206"/>
      <c r="E206" t="s">
        <v>370</v>
      </c>
      <c r="F206" s="199">
        <v>0</v>
      </c>
      <c r="G206" s="199">
        <v>0</v>
      </c>
      <c r="H206" s="199">
        <v>0</v>
      </c>
      <c r="I206" s="199">
        <v>0</v>
      </c>
      <c r="J206" s="199">
        <v>0</v>
      </c>
      <c r="L206"/>
      <c r="M206"/>
      <c r="N206"/>
      <c r="O206"/>
      <c r="P206"/>
      <c r="Q206"/>
      <c r="R206"/>
    </row>
    <row r="207" spans="1:18">
      <c r="A207" s="326" t="str">
        <f t="shared" si="10"/>
        <v>Total_Non-tribal_Pneumatic Devices CBM</v>
      </c>
      <c r="B207" s="326" t="str">
        <f t="shared" si="11"/>
        <v>Pneumatic Devices CBM</v>
      </c>
      <c r="C207" s="326" t="str">
        <f t="shared" si="12"/>
        <v>Total_Non-tribal</v>
      </c>
      <c r="D207"/>
      <c r="E207" t="s">
        <v>371</v>
      </c>
      <c r="F207" s="199">
        <v>0</v>
      </c>
      <c r="G207" s="199">
        <v>2.793726594522417</v>
      </c>
      <c r="H207" s="199">
        <v>0</v>
      </c>
      <c r="I207" s="199">
        <v>0</v>
      </c>
      <c r="J207" s="199">
        <v>0</v>
      </c>
      <c r="L207"/>
      <c r="M207"/>
      <c r="N207"/>
      <c r="O207"/>
      <c r="P207"/>
      <c r="Q207"/>
      <c r="R207"/>
    </row>
    <row r="208" spans="1:18">
      <c r="A208" s="326" t="str">
        <f t="shared" si="10"/>
        <v>Total_tribal_Pneumatic Devices CBM</v>
      </c>
      <c r="B208" s="326" t="str">
        <f t="shared" si="11"/>
        <v>Pneumatic Devices CBM</v>
      </c>
      <c r="C208" s="326" t="str">
        <f t="shared" si="12"/>
        <v>Total_tribal</v>
      </c>
      <c r="D208"/>
      <c r="E208" t="s">
        <v>31</v>
      </c>
      <c r="F208" s="199">
        <v>0</v>
      </c>
      <c r="G208" s="199">
        <v>2.3345904689602372E-2</v>
      </c>
      <c r="H208" s="199">
        <v>0</v>
      </c>
      <c r="I208" s="199">
        <v>0</v>
      </c>
      <c r="J208" s="199">
        <v>0</v>
      </c>
      <c r="L208"/>
      <c r="M208"/>
      <c r="N208"/>
      <c r="O208"/>
      <c r="P208"/>
      <c r="Q208"/>
      <c r="R208"/>
    </row>
    <row r="209" spans="1:18">
      <c r="A209" s="326" t="str">
        <f t="shared" si="10"/>
        <v>Total_Non-tribal_Pneumatic Devices CBM</v>
      </c>
      <c r="B209" s="326" t="str">
        <f t="shared" si="11"/>
        <v>Pneumatic Devices CBM</v>
      </c>
      <c r="C209" s="326" t="str">
        <f t="shared" si="12"/>
        <v>Total_Non-tribal</v>
      </c>
      <c r="D209"/>
      <c r="E209" t="s">
        <v>372</v>
      </c>
      <c r="F209" s="199">
        <v>0</v>
      </c>
      <c r="G209" s="199">
        <v>9.1930984688834236</v>
      </c>
      <c r="H209" s="199">
        <v>0</v>
      </c>
      <c r="I209" s="199">
        <v>0</v>
      </c>
      <c r="J209" s="199">
        <v>0</v>
      </c>
      <c r="L209"/>
      <c r="M209"/>
      <c r="N209"/>
      <c r="O209"/>
      <c r="P209"/>
      <c r="Q209"/>
      <c r="R209"/>
    </row>
    <row r="210" spans="1:18">
      <c r="A210" s="326" t="str">
        <f t="shared" si="10"/>
        <v>Total_tribal_Pneumatic Devices CBM</v>
      </c>
      <c r="B210" s="326" t="str">
        <f t="shared" si="11"/>
        <v>Pneumatic Devices CBM</v>
      </c>
      <c r="C210" s="326" t="str">
        <f t="shared" si="12"/>
        <v>Total_tribal</v>
      </c>
      <c r="D210"/>
      <c r="E210" t="s">
        <v>32</v>
      </c>
      <c r="F210" s="199">
        <v>0</v>
      </c>
      <c r="G210" s="199">
        <v>8.8195639938497869E-2</v>
      </c>
      <c r="H210" s="199">
        <v>0</v>
      </c>
      <c r="I210" s="199">
        <v>0</v>
      </c>
      <c r="J210" s="199">
        <v>0</v>
      </c>
      <c r="L210"/>
      <c r="M210"/>
      <c r="N210"/>
      <c r="O210"/>
      <c r="P210"/>
      <c r="Q210"/>
      <c r="R210"/>
    </row>
    <row r="211" spans="1:18">
      <c r="A211" s="326" t="str">
        <f t="shared" si="10"/>
        <v>Total_Non-tribal_Pneumatic Devices CBM</v>
      </c>
      <c r="B211" s="326" t="str">
        <f t="shared" si="11"/>
        <v>Pneumatic Devices CBM</v>
      </c>
      <c r="C211" s="326" t="str">
        <f t="shared" si="12"/>
        <v>Total_Non-tribal</v>
      </c>
      <c r="D211"/>
      <c r="E211" t="s">
        <v>373</v>
      </c>
      <c r="F211" s="199">
        <v>0</v>
      </c>
      <c r="G211" s="199">
        <v>3.8909841149337286E-2</v>
      </c>
      <c r="H211" s="199">
        <v>0</v>
      </c>
      <c r="I211" s="199">
        <v>0</v>
      </c>
      <c r="J211" s="199">
        <v>0</v>
      </c>
      <c r="L211"/>
      <c r="M211"/>
      <c r="N211"/>
      <c r="O211"/>
      <c r="P211"/>
      <c r="Q211"/>
      <c r="R211"/>
    </row>
    <row r="212" spans="1:18">
      <c r="A212" s="326" t="str">
        <f t="shared" si="10"/>
        <v>Total_tribal_Pneumatic Devices CBM</v>
      </c>
      <c r="B212" s="326" t="str">
        <f t="shared" si="11"/>
        <v>Pneumatic Devices CBM</v>
      </c>
      <c r="C212" s="326" t="str">
        <f t="shared" si="12"/>
        <v>Total_tribal</v>
      </c>
      <c r="D212"/>
      <c r="E212" t="s">
        <v>33</v>
      </c>
      <c r="F212" s="199">
        <v>0</v>
      </c>
      <c r="G212" s="199">
        <v>0</v>
      </c>
      <c r="H212" s="199">
        <v>0</v>
      </c>
      <c r="I212" s="199">
        <v>0</v>
      </c>
      <c r="J212" s="199">
        <v>0</v>
      </c>
      <c r="L212"/>
      <c r="M212"/>
      <c r="N212"/>
      <c r="O212"/>
      <c r="P212"/>
      <c r="Q212"/>
      <c r="R212"/>
    </row>
    <row r="213" spans="1:18">
      <c r="A213" s="326" t="str">
        <f t="shared" si="10"/>
        <v>Total_Non-tribal_Pneumatic Devices CONV</v>
      </c>
      <c r="B213" s="326" t="str">
        <f t="shared" si="11"/>
        <v>Pneumatic Devices CONV</v>
      </c>
      <c r="C213" s="326" t="str">
        <f t="shared" si="12"/>
        <v>Total_Non-tribal</v>
      </c>
      <c r="D213" t="s">
        <v>307</v>
      </c>
      <c r="E213" t="s">
        <v>369</v>
      </c>
      <c r="F213" s="199">
        <v>0</v>
      </c>
      <c r="G213" s="199">
        <v>9.6396060234365528</v>
      </c>
      <c r="H213" s="199">
        <v>0</v>
      </c>
      <c r="I213" s="199">
        <v>0</v>
      </c>
      <c r="J213" s="199">
        <v>0</v>
      </c>
      <c r="L213"/>
      <c r="M213"/>
      <c r="N213"/>
      <c r="O213"/>
      <c r="P213"/>
      <c r="Q213"/>
      <c r="R213"/>
    </row>
    <row r="214" spans="1:18">
      <c r="A214" s="326" t="str">
        <f t="shared" si="10"/>
        <v>Total_tribal_Pneumatic Devices CONV</v>
      </c>
      <c r="B214" s="326" t="str">
        <f t="shared" si="11"/>
        <v>Pneumatic Devices CONV</v>
      </c>
      <c r="C214" s="326" t="str">
        <f t="shared" si="12"/>
        <v>Total_tribal</v>
      </c>
      <c r="D214"/>
      <c r="E214" t="s">
        <v>370</v>
      </c>
      <c r="F214" s="199">
        <v>0</v>
      </c>
      <c r="G214" s="199">
        <v>0</v>
      </c>
      <c r="H214" s="199">
        <v>0</v>
      </c>
      <c r="I214" s="199">
        <v>0</v>
      </c>
      <c r="J214" s="199">
        <v>0</v>
      </c>
      <c r="L214"/>
      <c r="M214"/>
      <c r="N214"/>
      <c r="O214"/>
      <c r="P214"/>
      <c r="Q214"/>
      <c r="R214"/>
    </row>
    <row r="215" spans="1:18">
      <c r="A215" s="326" t="str">
        <f t="shared" si="10"/>
        <v>Total_Non-tribal_Pneumatic Devices CONV</v>
      </c>
      <c r="B215" s="326" t="str">
        <f t="shared" si="11"/>
        <v>Pneumatic Devices CONV</v>
      </c>
      <c r="C215" s="326" t="str">
        <f t="shared" si="12"/>
        <v>Total_Non-tribal</v>
      </c>
      <c r="D215"/>
      <c r="E215" t="s">
        <v>371</v>
      </c>
      <c r="F215" s="199">
        <v>0</v>
      </c>
      <c r="G215" s="199">
        <v>523.97462444224425</v>
      </c>
      <c r="H215" s="199">
        <v>0</v>
      </c>
      <c r="I215" s="199">
        <v>0</v>
      </c>
      <c r="J215" s="199">
        <v>0</v>
      </c>
      <c r="L215"/>
      <c r="M215"/>
      <c r="N215"/>
      <c r="O215"/>
      <c r="P215"/>
      <c r="Q215"/>
      <c r="R215"/>
    </row>
    <row r="216" spans="1:18">
      <c r="A216" s="326" t="str">
        <f t="shared" si="10"/>
        <v>Total_tribal_Pneumatic Devices CONV</v>
      </c>
      <c r="B216" s="326" t="str">
        <f t="shared" si="11"/>
        <v>Pneumatic Devices CONV</v>
      </c>
      <c r="C216" s="326" t="str">
        <f t="shared" si="12"/>
        <v>Total_tribal</v>
      </c>
      <c r="D216"/>
      <c r="E216" t="s">
        <v>31</v>
      </c>
      <c r="F216" s="199">
        <v>0</v>
      </c>
      <c r="G216" s="199">
        <v>178.66675718686363</v>
      </c>
      <c r="H216" s="199">
        <v>0</v>
      </c>
      <c r="I216" s="199">
        <v>0</v>
      </c>
      <c r="J216" s="199">
        <v>0</v>
      </c>
      <c r="L216"/>
      <c r="M216"/>
      <c r="N216"/>
      <c r="O216"/>
      <c r="P216"/>
      <c r="Q216"/>
      <c r="R216"/>
    </row>
    <row r="217" spans="1:18">
      <c r="A217" s="326" t="str">
        <f t="shared" si="10"/>
        <v>Total_Non-tribal_Pneumatic Devices CONV</v>
      </c>
      <c r="B217" s="326" t="str">
        <f t="shared" si="11"/>
        <v>Pneumatic Devices CONV</v>
      </c>
      <c r="C217" s="326" t="str">
        <f t="shared" si="12"/>
        <v>Total_Non-tribal</v>
      </c>
      <c r="D217"/>
      <c r="E217" t="s">
        <v>372</v>
      </c>
      <c r="F217" s="199">
        <v>0</v>
      </c>
      <c r="G217" s="199">
        <v>859.64288567418816</v>
      </c>
      <c r="H217" s="199">
        <v>0</v>
      </c>
      <c r="I217" s="199">
        <v>0</v>
      </c>
      <c r="J217" s="199">
        <v>0</v>
      </c>
      <c r="L217"/>
      <c r="M217"/>
      <c r="N217"/>
      <c r="O217"/>
      <c r="P217"/>
      <c r="Q217"/>
      <c r="R217"/>
    </row>
    <row r="218" spans="1:18">
      <c r="A218" s="326" t="str">
        <f t="shared" si="10"/>
        <v>Total_tribal_Pneumatic Devices CONV</v>
      </c>
      <c r="B218" s="326" t="str">
        <f t="shared" si="11"/>
        <v>Pneumatic Devices CONV</v>
      </c>
      <c r="C218" s="326" t="str">
        <f t="shared" si="12"/>
        <v>Total_tribal</v>
      </c>
      <c r="D218"/>
      <c r="E218" t="s">
        <v>32</v>
      </c>
      <c r="F218" s="199">
        <v>0</v>
      </c>
      <c r="G218" s="199">
        <v>30.636767658644882</v>
      </c>
      <c r="H218" s="199">
        <v>0</v>
      </c>
      <c r="I218" s="199">
        <v>0</v>
      </c>
      <c r="J218" s="199">
        <v>0</v>
      </c>
      <c r="L218"/>
      <c r="M218"/>
      <c r="N218"/>
      <c r="O218"/>
      <c r="P218"/>
      <c r="Q218"/>
      <c r="R218"/>
    </row>
    <row r="219" spans="1:18">
      <c r="A219" s="326" t="str">
        <f t="shared" si="10"/>
        <v>Total_Non-tribal_Pneumatic Devices CONV</v>
      </c>
      <c r="B219" s="326" t="str">
        <f t="shared" si="11"/>
        <v>Pneumatic Devices CONV</v>
      </c>
      <c r="C219" s="326" t="str">
        <f t="shared" si="12"/>
        <v>Total_Non-tribal</v>
      </c>
      <c r="D219"/>
      <c r="E219" t="s">
        <v>373</v>
      </c>
      <c r="F219" s="199">
        <v>0</v>
      </c>
      <c r="G219" s="199">
        <v>13.839038350478219</v>
      </c>
      <c r="H219" s="199">
        <v>0</v>
      </c>
      <c r="I219" s="199">
        <v>0</v>
      </c>
      <c r="J219" s="199">
        <v>0</v>
      </c>
      <c r="L219"/>
      <c r="M219"/>
      <c r="N219"/>
      <c r="O219"/>
      <c r="P219"/>
      <c r="Q219"/>
      <c r="R219"/>
    </row>
    <row r="220" spans="1:18">
      <c r="A220" s="326" t="str">
        <f t="shared" si="10"/>
        <v>Total_tribal_Pneumatic Devices CONV</v>
      </c>
      <c r="B220" s="326" t="str">
        <f t="shared" si="11"/>
        <v>Pneumatic Devices CONV</v>
      </c>
      <c r="C220" s="326" t="str">
        <f t="shared" si="12"/>
        <v>Total_tribal</v>
      </c>
      <c r="D220"/>
      <c r="E220" t="s">
        <v>33</v>
      </c>
      <c r="F220" s="199">
        <v>0</v>
      </c>
      <c r="G220" s="199">
        <v>14.793454788442235</v>
      </c>
      <c r="H220" s="199">
        <v>0</v>
      </c>
      <c r="I220" s="199">
        <v>0</v>
      </c>
      <c r="J220" s="199">
        <v>0</v>
      </c>
      <c r="L220"/>
      <c r="M220"/>
      <c r="N220"/>
      <c r="O220"/>
      <c r="P220"/>
      <c r="Q220"/>
      <c r="R220"/>
    </row>
    <row r="221" spans="1:18">
      <c r="A221" s="326" t="str">
        <f t="shared" si="10"/>
        <v>Total_Non-tribal_Pneumatic Pumps CONV</v>
      </c>
      <c r="B221" s="326" t="str">
        <f t="shared" si="11"/>
        <v>Pneumatic Pumps CONV</v>
      </c>
      <c r="C221" s="326" t="str">
        <f t="shared" si="12"/>
        <v>Total_Non-tribal</v>
      </c>
      <c r="D221" t="s">
        <v>309</v>
      </c>
      <c r="E221" t="s">
        <v>369</v>
      </c>
      <c r="F221" s="199">
        <v>0</v>
      </c>
      <c r="G221" s="199">
        <v>0.86870587094711327</v>
      </c>
      <c r="H221" s="199">
        <v>0</v>
      </c>
      <c r="I221" s="199">
        <v>0</v>
      </c>
      <c r="J221" s="199">
        <v>0</v>
      </c>
      <c r="L221"/>
      <c r="M221"/>
      <c r="N221"/>
      <c r="O221"/>
      <c r="P221"/>
      <c r="Q221"/>
      <c r="R221"/>
    </row>
    <row r="222" spans="1:18">
      <c r="A222" s="326" t="str">
        <f t="shared" si="10"/>
        <v>Total_tribal_Pneumatic Pumps CONV</v>
      </c>
      <c r="B222" s="326" t="str">
        <f t="shared" si="11"/>
        <v>Pneumatic Pumps CONV</v>
      </c>
      <c r="C222" s="326" t="str">
        <f t="shared" si="12"/>
        <v>Total_tribal</v>
      </c>
      <c r="D222"/>
      <c r="E222" t="s">
        <v>370</v>
      </c>
      <c r="F222" s="199">
        <v>0</v>
      </c>
      <c r="G222" s="199">
        <v>0</v>
      </c>
      <c r="H222" s="199">
        <v>0</v>
      </c>
      <c r="I222" s="199">
        <v>0</v>
      </c>
      <c r="J222" s="199">
        <v>0</v>
      </c>
      <c r="L222"/>
      <c r="M222"/>
      <c r="N222"/>
      <c r="O222"/>
      <c r="P222"/>
      <c r="Q222"/>
      <c r="R222"/>
    </row>
    <row r="223" spans="1:18">
      <c r="A223" s="326" t="str">
        <f t="shared" si="10"/>
        <v>Total_Non-tribal_Pneumatic Pumps CONV</v>
      </c>
      <c r="B223" s="326" t="str">
        <f t="shared" si="11"/>
        <v>Pneumatic Pumps CONV</v>
      </c>
      <c r="C223" s="326" t="str">
        <f t="shared" si="12"/>
        <v>Total_Non-tribal</v>
      </c>
      <c r="D223"/>
      <c r="E223" t="s">
        <v>371</v>
      </c>
      <c r="F223" s="199">
        <v>0</v>
      </c>
      <c r="G223" s="199">
        <v>47.21975476732328</v>
      </c>
      <c r="H223" s="199">
        <v>0</v>
      </c>
      <c r="I223" s="199">
        <v>0</v>
      </c>
      <c r="J223" s="199">
        <v>0</v>
      </c>
      <c r="L223"/>
      <c r="M223"/>
      <c r="N223"/>
      <c r="O223"/>
      <c r="P223"/>
      <c r="Q223"/>
      <c r="R223"/>
    </row>
    <row r="224" spans="1:18">
      <c r="A224" s="326" t="str">
        <f t="shared" si="10"/>
        <v>Total_tribal_Pneumatic Pumps CONV</v>
      </c>
      <c r="B224" s="326" t="str">
        <f t="shared" si="11"/>
        <v>Pneumatic Pumps CONV</v>
      </c>
      <c r="C224" s="326" t="str">
        <f t="shared" si="12"/>
        <v>Total_tribal</v>
      </c>
      <c r="D224"/>
      <c r="E224" t="s">
        <v>31</v>
      </c>
      <c r="F224" s="199">
        <v>0</v>
      </c>
      <c r="G224" s="199">
        <v>16.101162281316793</v>
      </c>
      <c r="H224" s="199">
        <v>0</v>
      </c>
      <c r="I224" s="199">
        <v>0</v>
      </c>
      <c r="J224" s="199">
        <v>0</v>
      </c>
      <c r="L224"/>
      <c r="M224"/>
      <c r="N224"/>
      <c r="O224"/>
      <c r="P224"/>
      <c r="Q224"/>
      <c r="R224"/>
    </row>
    <row r="225" spans="1:18">
      <c r="A225" s="326" t="str">
        <f t="shared" si="10"/>
        <v>Total_Non-tribal_Pneumatic Pumps CONV</v>
      </c>
      <c r="B225" s="326" t="str">
        <f t="shared" si="11"/>
        <v>Pneumatic Pumps CONV</v>
      </c>
      <c r="C225" s="326" t="str">
        <f t="shared" si="12"/>
        <v>Total_Non-tribal</v>
      </c>
      <c r="D225"/>
      <c r="E225" t="s">
        <v>372</v>
      </c>
      <c r="F225" s="199">
        <v>0</v>
      </c>
      <c r="G225" s="199">
        <v>77.469641382382662</v>
      </c>
      <c r="H225" s="199">
        <v>0</v>
      </c>
      <c r="I225" s="199">
        <v>0</v>
      </c>
      <c r="J225" s="199">
        <v>0</v>
      </c>
      <c r="L225"/>
      <c r="M225"/>
      <c r="N225"/>
      <c r="O225"/>
      <c r="P225"/>
      <c r="Q225"/>
      <c r="R225"/>
    </row>
    <row r="226" spans="1:18">
      <c r="A226" s="326" t="str">
        <f t="shared" si="10"/>
        <v>Total_tribal_Pneumatic Pumps CONV</v>
      </c>
      <c r="B226" s="326" t="str">
        <f t="shared" si="11"/>
        <v>Pneumatic Pumps CONV</v>
      </c>
      <c r="C226" s="326" t="str">
        <f t="shared" si="12"/>
        <v>Total_tribal</v>
      </c>
      <c r="D226"/>
      <c r="E226" t="s">
        <v>32</v>
      </c>
      <c r="F226" s="199">
        <v>0</v>
      </c>
      <c r="G226" s="199">
        <v>2.7609364809309245</v>
      </c>
      <c r="H226" s="199">
        <v>0</v>
      </c>
      <c r="I226" s="199">
        <v>0</v>
      </c>
      <c r="J226" s="199">
        <v>0</v>
      </c>
      <c r="L226"/>
      <c r="M226"/>
      <c r="N226"/>
      <c r="O226"/>
      <c r="P226"/>
      <c r="Q226"/>
      <c r="R226"/>
    </row>
    <row r="227" spans="1:18">
      <c r="A227" s="326" t="str">
        <f t="shared" si="10"/>
        <v>Total_Non-tribal_Pneumatic Pumps CONV</v>
      </c>
      <c r="B227" s="326" t="str">
        <f t="shared" si="11"/>
        <v>Pneumatic Pumps CONV</v>
      </c>
      <c r="C227" s="326" t="str">
        <f t="shared" si="12"/>
        <v>Total_Non-tribal</v>
      </c>
      <c r="D227"/>
      <c r="E227" t="s">
        <v>373</v>
      </c>
      <c r="F227" s="199">
        <v>0</v>
      </c>
      <c r="G227" s="199">
        <v>1.2471519929438755</v>
      </c>
      <c r="H227" s="199">
        <v>0</v>
      </c>
      <c r="I227" s="199">
        <v>0</v>
      </c>
      <c r="J227" s="199">
        <v>0</v>
      </c>
      <c r="L227"/>
      <c r="M227"/>
      <c r="N227"/>
      <c r="O227"/>
      <c r="P227"/>
      <c r="Q227"/>
      <c r="R227"/>
    </row>
    <row r="228" spans="1:18">
      <c r="A228" s="326" t="str">
        <f t="shared" si="10"/>
        <v>Total_tribal_Pneumatic Pumps CONV</v>
      </c>
      <c r="B228" s="326" t="str">
        <f t="shared" si="11"/>
        <v>Pneumatic Pumps CONV</v>
      </c>
      <c r="C228" s="326" t="str">
        <f t="shared" si="12"/>
        <v>Total_tribal</v>
      </c>
      <c r="D228"/>
      <c r="E228" t="s">
        <v>33</v>
      </c>
      <c r="F228" s="199">
        <v>0</v>
      </c>
      <c r="G228" s="199">
        <v>1.3331624752158668</v>
      </c>
      <c r="H228" s="199">
        <v>0</v>
      </c>
      <c r="I228" s="199">
        <v>0</v>
      </c>
      <c r="J228" s="199">
        <v>0</v>
      </c>
      <c r="L228"/>
      <c r="M228"/>
      <c r="N228"/>
      <c r="O228"/>
      <c r="P228"/>
      <c r="Q228"/>
      <c r="R228"/>
    </row>
    <row r="229" spans="1:18">
      <c r="A229" s="326" t="str">
        <f t="shared" si="10"/>
        <v>Total_Non-tribal_Recompletions CBM</v>
      </c>
      <c r="B229" s="326" t="str">
        <f t="shared" si="11"/>
        <v>Recompletions CBM</v>
      </c>
      <c r="C229" s="326" t="str">
        <f t="shared" si="12"/>
        <v>Total_Non-tribal</v>
      </c>
      <c r="D229" t="s">
        <v>304</v>
      </c>
      <c r="E229" t="s">
        <v>369</v>
      </c>
      <c r="F229" s="199">
        <v>0</v>
      </c>
      <c r="G229" s="199">
        <v>5.4671878219211606E-4</v>
      </c>
      <c r="H229" s="199">
        <v>0</v>
      </c>
      <c r="I229" s="199">
        <v>0</v>
      </c>
      <c r="J229" s="199">
        <v>0</v>
      </c>
      <c r="L229"/>
      <c r="M229"/>
      <c r="N229"/>
      <c r="O229"/>
      <c r="P229"/>
      <c r="Q229"/>
      <c r="R229"/>
    </row>
    <row r="230" spans="1:18">
      <c r="A230" s="326" t="str">
        <f t="shared" si="10"/>
        <v>Total_tribal_Recompletions CBM</v>
      </c>
      <c r="B230" s="326" t="str">
        <f t="shared" si="11"/>
        <v>Recompletions CBM</v>
      </c>
      <c r="C230" s="326" t="str">
        <f t="shared" si="12"/>
        <v>Total_tribal</v>
      </c>
      <c r="D230"/>
      <c r="E230" t="s">
        <v>370</v>
      </c>
      <c r="F230" s="199">
        <v>0</v>
      </c>
      <c r="G230" s="199">
        <v>0</v>
      </c>
      <c r="H230" s="199">
        <v>0</v>
      </c>
      <c r="I230" s="199">
        <v>0</v>
      </c>
      <c r="J230" s="199">
        <v>0</v>
      </c>
      <c r="L230"/>
      <c r="M230"/>
      <c r="N230"/>
      <c r="O230"/>
      <c r="P230"/>
      <c r="Q230"/>
      <c r="R230"/>
    </row>
    <row r="231" spans="1:18">
      <c r="A231" s="326" t="str">
        <f t="shared" si="10"/>
        <v>Total_Non-tribal_Recompletions CBM</v>
      </c>
      <c r="B231" s="326" t="str">
        <f t="shared" si="11"/>
        <v>Recompletions CBM</v>
      </c>
      <c r="C231" s="326" t="str">
        <f t="shared" si="12"/>
        <v>Total_Non-tribal</v>
      </c>
      <c r="D231"/>
      <c r="E231" t="s">
        <v>371</v>
      </c>
      <c r="F231" s="199">
        <v>0</v>
      </c>
      <c r="G231" s="199">
        <v>9.8206892356731967E-2</v>
      </c>
      <c r="H231" s="199">
        <v>0</v>
      </c>
      <c r="I231" s="199">
        <v>0</v>
      </c>
      <c r="J231" s="199">
        <v>0</v>
      </c>
      <c r="L231"/>
      <c r="M231"/>
      <c r="N231"/>
      <c r="O231"/>
      <c r="P231"/>
      <c r="Q231"/>
      <c r="R231"/>
    </row>
    <row r="232" spans="1:18">
      <c r="A232" s="326" t="str">
        <f t="shared" si="10"/>
        <v>Total_tribal_Recompletions CBM</v>
      </c>
      <c r="B232" s="326" t="str">
        <f t="shared" si="11"/>
        <v>Recompletions CBM</v>
      </c>
      <c r="C232" s="326" t="str">
        <f t="shared" si="12"/>
        <v>Total_tribal</v>
      </c>
      <c r="D232"/>
      <c r="E232" t="s">
        <v>31</v>
      </c>
      <c r="F232" s="199">
        <v>0</v>
      </c>
      <c r="G232" s="199">
        <v>6.2644860459513301E-4</v>
      </c>
      <c r="H232" s="199">
        <v>0</v>
      </c>
      <c r="I232" s="199">
        <v>0</v>
      </c>
      <c r="J232" s="199">
        <v>0</v>
      </c>
      <c r="L232"/>
      <c r="M232"/>
      <c r="N232"/>
      <c r="O232"/>
      <c r="P232"/>
      <c r="Q232"/>
      <c r="R232"/>
    </row>
    <row r="233" spans="1:18">
      <c r="A233" s="326" t="str">
        <f t="shared" si="10"/>
        <v>Total_Non-tribal_Recompletions CBM</v>
      </c>
      <c r="B233" s="326" t="str">
        <f t="shared" si="11"/>
        <v>Recompletions CBM</v>
      </c>
      <c r="C233" s="326" t="str">
        <f t="shared" si="12"/>
        <v>Total_Non-tribal</v>
      </c>
      <c r="D233"/>
      <c r="E233" t="s">
        <v>372</v>
      </c>
      <c r="F233" s="199">
        <v>0</v>
      </c>
      <c r="G233" s="199">
        <v>0.25229695509565148</v>
      </c>
      <c r="H233" s="199">
        <v>0</v>
      </c>
      <c r="I233" s="199">
        <v>0</v>
      </c>
      <c r="J233" s="199">
        <v>0</v>
      </c>
      <c r="L233"/>
      <c r="M233"/>
      <c r="N233"/>
      <c r="O233"/>
      <c r="P233"/>
      <c r="Q233"/>
      <c r="R233"/>
    </row>
    <row r="234" spans="1:18">
      <c r="A234" s="326" t="str">
        <f t="shared" si="10"/>
        <v>Total_tribal_Recompletions CBM</v>
      </c>
      <c r="B234" s="326" t="str">
        <f t="shared" si="11"/>
        <v>Recompletions CBM</v>
      </c>
      <c r="C234" s="326" t="str">
        <f t="shared" si="12"/>
        <v>Total_tribal</v>
      </c>
      <c r="D234"/>
      <c r="E234" t="s">
        <v>32</v>
      </c>
      <c r="F234" s="199">
        <v>0</v>
      </c>
      <c r="G234" s="199">
        <v>7.1756840162715231E-3</v>
      </c>
      <c r="H234" s="199">
        <v>0</v>
      </c>
      <c r="I234" s="199">
        <v>0</v>
      </c>
      <c r="J234" s="199">
        <v>0</v>
      </c>
      <c r="L234"/>
      <c r="M234"/>
      <c r="N234"/>
      <c r="O234"/>
      <c r="P234"/>
      <c r="Q234"/>
      <c r="R234"/>
    </row>
    <row r="235" spans="1:18">
      <c r="A235" s="326" t="str">
        <f t="shared" si="10"/>
        <v>Total_Non-tribal_Recompletions CBM</v>
      </c>
      <c r="B235" s="326" t="str">
        <f t="shared" si="11"/>
        <v>Recompletions CBM</v>
      </c>
      <c r="C235" s="326" t="str">
        <f t="shared" si="12"/>
        <v>Total_Non-tribal</v>
      </c>
      <c r="D235"/>
      <c r="E235" t="s">
        <v>373</v>
      </c>
      <c r="F235" s="199">
        <v>0</v>
      </c>
      <c r="G235" s="199">
        <v>1.1105225263277358E-4</v>
      </c>
      <c r="H235" s="199">
        <v>0</v>
      </c>
      <c r="I235" s="199">
        <v>0</v>
      </c>
      <c r="J235" s="199">
        <v>0</v>
      </c>
      <c r="L235"/>
      <c r="M235"/>
      <c r="N235"/>
      <c r="O235"/>
      <c r="P235"/>
      <c r="Q235"/>
      <c r="R235"/>
    </row>
    <row r="236" spans="1:18">
      <c r="A236" s="326" t="str">
        <f t="shared" si="10"/>
        <v>Total_tribal_Recompletions CBM</v>
      </c>
      <c r="B236" s="326" t="str">
        <f t="shared" si="11"/>
        <v>Recompletions CBM</v>
      </c>
      <c r="C236" s="326" t="str">
        <f t="shared" si="12"/>
        <v>Total_tribal</v>
      </c>
      <c r="D236"/>
      <c r="E236" t="s">
        <v>33</v>
      </c>
      <c r="F236" s="199">
        <v>0</v>
      </c>
      <c r="G236" s="199">
        <v>0</v>
      </c>
      <c r="H236" s="199">
        <v>0</v>
      </c>
      <c r="I236" s="199">
        <v>0</v>
      </c>
      <c r="J236" s="199">
        <v>0</v>
      </c>
      <c r="L236"/>
      <c r="M236"/>
      <c r="N236"/>
      <c r="O236"/>
      <c r="P236"/>
      <c r="Q236"/>
      <c r="R236"/>
    </row>
    <row r="237" spans="1:18">
      <c r="A237" s="326" t="str">
        <f t="shared" si="10"/>
        <v>Total_Non-tribal_Recompletions CONV</v>
      </c>
      <c r="B237" s="326" t="str">
        <f t="shared" si="11"/>
        <v>Recompletions CONV</v>
      </c>
      <c r="C237" s="326" t="str">
        <f t="shared" si="12"/>
        <v>Total_Non-tribal</v>
      </c>
      <c r="D237" t="s">
        <v>303</v>
      </c>
      <c r="E237" t="s">
        <v>369</v>
      </c>
      <c r="F237" s="199">
        <v>0</v>
      </c>
      <c r="G237" s="199">
        <v>0.18983032371018591</v>
      </c>
      <c r="H237" s="199">
        <v>0</v>
      </c>
      <c r="I237" s="199">
        <v>0</v>
      </c>
      <c r="J237" s="199">
        <v>0</v>
      </c>
      <c r="L237"/>
      <c r="M237"/>
      <c r="N237"/>
      <c r="O237"/>
      <c r="P237"/>
      <c r="Q237"/>
      <c r="R237"/>
    </row>
    <row r="238" spans="1:18">
      <c r="A238" s="326" t="str">
        <f t="shared" si="10"/>
        <v>Total_tribal_Recompletions CONV</v>
      </c>
      <c r="B238" s="326" t="str">
        <f t="shared" si="11"/>
        <v>Recompletions CONV</v>
      </c>
      <c r="C238" s="326" t="str">
        <f t="shared" si="12"/>
        <v>Total_tribal</v>
      </c>
      <c r="D238"/>
      <c r="E238" t="s">
        <v>370</v>
      </c>
      <c r="F238" s="199">
        <v>0</v>
      </c>
      <c r="G238" s="199">
        <v>0</v>
      </c>
      <c r="H238" s="199">
        <v>0</v>
      </c>
      <c r="I238" s="199">
        <v>0</v>
      </c>
      <c r="J238" s="199">
        <v>0</v>
      </c>
      <c r="L238"/>
      <c r="M238"/>
      <c r="N238"/>
      <c r="O238"/>
      <c r="P238"/>
      <c r="Q238"/>
      <c r="R238"/>
    </row>
    <row r="239" spans="1:18">
      <c r="A239" s="326" t="str">
        <f t="shared" si="10"/>
        <v>Total_Non-tribal_Recompletions CONV</v>
      </c>
      <c r="B239" s="326" t="str">
        <f t="shared" si="11"/>
        <v>Recompletions CONV</v>
      </c>
      <c r="C239" s="326" t="str">
        <f t="shared" si="12"/>
        <v>Total_Non-tribal</v>
      </c>
      <c r="D239"/>
      <c r="E239" t="s">
        <v>371</v>
      </c>
      <c r="F239" s="199">
        <v>0</v>
      </c>
      <c r="G239" s="199">
        <v>12.875839319625412</v>
      </c>
      <c r="H239" s="199">
        <v>0</v>
      </c>
      <c r="I239" s="199">
        <v>0</v>
      </c>
      <c r="J239" s="199">
        <v>0</v>
      </c>
      <c r="L239"/>
      <c r="M239"/>
      <c r="N239"/>
      <c r="O239"/>
      <c r="P239"/>
      <c r="Q239"/>
      <c r="R239"/>
    </row>
    <row r="240" spans="1:18">
      <c r="A240" s="326" t="str">
        <f t="shared" si="10"/>
        <v>Total_tribal_Recompletions CONV</v>
      </c>
      <c r="B240" s="326" t="str">
        <f t="shared" si="11"/>
        <v>Recompletions CONV</v>
      </c>
      <c r="C240" s="326" t="str">
        <f t="shared" si="12"/>
        <v>Total_tribal</v>
      </c>
      <c r="D240"/>
      <c r="E240" t="s">
        <v>31</v>
      </c>
      <c r="F240" s="199">
        <v>0</v>
      </c>
      <c r="G240" s="199">
        <v>3.0072287114421949</v>
      </c>
      <c r="H240" s="199">
        <v>0</v>
      </c>
      <c r="I240" s="199">
        <v>0</v>
      </c>
      <c r="J240" s="199">
        <v>0</v>
      </c>
      <c r="L240"/>
      <c r="M240"/>
      <c r="N240"/>
      <c r="O240"/>
      <c r="P240"/>
      <c r="Q240"/>
      <c r="R240"/>
    </row>
    <row r="241" spans="1:18">
      <c r="A241" s="326" t="str">
        <f t="shared" si="10"/>
        <v>Total_Non-tribal_Recompletions CONV</v>
      </c>
      <c r="B241" s="326" t="str">
        <f t="shared" si="11"/>
        <v>Recompletions CONV</v>
      </c>
      <c r="C241" s="326" t="str">
        <f t="shared" si="12"/>
        <v>Total_Non-tribal</v>
      </c>
      <c r="D241"/>
      <c r="E241" t="s">
        <v>372</v>
      </c>
      <c r="F241" s="199">
        <v>0</v>
      </c>
      <c r="G241" s="199">
        <v>17.836074918629372</v>
      </c>
      <c r="H241" s="199">
        <v>0</v>
      </c>
      <c r="I241" s="199">
        <v>0</v>
      </c>
      <c r="J241" s="199">
        <v>0</v>
      </c>
      <c r="L241"/>
      <c r="M241"/>
      <c r="N241"/>
      <c r="O241"/>
      <c r="P241"/>
      <c r="Q241"/>
      <c r="R241"/>
    </row>
    <row r="242" spans="1:18">
      <c r="A242" s="326" t="str">
        <f t="shared" si="10"/>
        <v>Total_tribal_Recompletions CONV</v>
      </c>
      <c r="B242" s="326" t="str">
        <f t="shared" si="11"/>
        <v>Recompletions CONV</v>
      </c>
      <c r="C242" s="326" t="str">
        <f t="shared" si="12"/>
        <v>Total_tribal</v>
      </c>
      <c r="D242"/>
      <c r="E242" t="s">
        <v>32</v>
      </c>
      <c r="F242" s="199">
        <v>0</v>
      </c>
      <c r="G242" s="199">
        <v>1.7516161687803518</v>
      </c>
      <c r="H242" s="199">
        <v>0</v>
      </c>
      <c r="I242" s="199">
        <v>0</v>
      </c>
      <c r="J242" s="199">
        <v>0</v>
      </c>
      <c r="L242"/>
      <c r="M242"/>
      <c r="N242"/>
      <c r="O242"/>
      <c r="P242"/>
      <c r="Q242"/>
      <c r="R242"/>
    </row>
    <row r="243" spans="1:18">
      <c r="A243" s="326" t="str">
        <f t="shared" si="10"/>
        <v>Total_Non-tribal_Recompletions CONV</v>
      </c>
      <c r="B243" s="326" t="str">
        <f t="shared" si="11"/>
        <v>Recompletions CONV</v>
      </c>
      <c r="C243" s="326" t="str">
        <f t="shared" si="12"/>
        <v>Total_Non-tribal</v>
      </c>
      <c r="D243"/>
      <c r="E243" t="s">
        <v>373</v>
      </c>
      <c r="F243" s="199">
        <v>0</v>
      </c>
      <c r="G243" s="199">
        <v>0.41784242843935238</v>
      </c>
      <c r="H243" s="199">
        <v>0</v>
      </c>
      <c r="I243" s="199">
        <v>0</v>
      </c>
      <c r="J243" s="199">
        <v>0</v>
      </c>
      <c r="L243"/>
      <c r="M243"/>
      <c r="N243"/>
      <c r="O243"/>
      <c r="P243"/>
      <c r="Q243"/>
      <c r="R243"/>
    </row>
    <row r="244" spans="1:18">
      <c r="A244" s="326" t="str">
        <f t="shared" si="10"/>
        <v>Total_tribal_Recompletions CONV</v>
      </c>
      <c r="B244" s="326" t="str">
        <f t="shared" si="11"/>
        <v>Recompletions CONV</v>
      </c>
      <c r="C244" s="326" t="str">
        <f t="shared" si="12"/>
        <v>Total_tribal</v>
      </c>
      <c r="D244"/>
      <c r="E244" t="s">
        <v>33</v>
      </c>
      <c r="F244" s="199">
        <v>0</v>
      </c>
      <c r="G244" s="199">
        <v>0</v>
      </c>
      <c r="H244" s="199">
        <v>0</v>
      </c>
      <c r="I244" s="199">
        <v>0</v>
      </c>
      <c r="J244" s="199">
        <v>0</v>
      </c>
      <c r="L244"/>
      <c r="M244"/>
      <c r="N244"/>
      <c r="O244"/>
      <c r="P244"/>
      <c r="Q244"/>
      <c r="R244"/>
    </row>
    <row r="245" spans="1:18">
      <c r="A245" s="326" t="str">
        <f t="shared" si="10"/>
        <v>Total_Non-tribal_Saltwater Disposal Engines</v>
      </c>
      <c r="B245" s="326" t="str">
        <f t="shared" si="11"/>
        <v>Saltwater Disposal Engines</v>
      </c>
      <c r="C245" s="326" t="str">
        <f t="shared" si="12"/>
        <v>Total_Non-tribal</v>
      </c>
      <c r="D245" t="s">
        <v>103</v>
      </c>
      <c r="E245" t="s">
        <v>369</v>
      </c>
      <c r="F245" s="199">
        <v>0.30456109140173709</v>
      </c>
      <c r="G245" s="199">
        <v>1.7882237133817766E-3</v>
      </c>
      <c r="H245" s="199">
        <v>0.11519590390344026</v>
      </c>
      <c r="I245" s="199">
        <v>0</v>
      </c>
      <c r="J245" s="199">
        <v>3.4890312033272761E-3</v>
      </c>
      <c r="L245"/>
      <c r="M245"/>
      <c r="N245"/>
      <c r="O245"/>
      <c r="P245"/>
      <c r="Q245"/>
      <c r="R245"/>
    </row>
    <row r="246" spans="1:18">
      <c r="A246" s="326" t="str">
        <f t="shared" si="10"/>
        <v>Total_tribal_Saltwater Disposal Engines</v>
      </c>
      <c r="B246" s="326" t="str">
        <f t="shared" si="11"/>
        <v>Saltwater Disposal Engines</v>
      </c>
      <c r="C246" s="326" t="str">
        <f t="shared" si="12"/>
        <v>Total_tribal</v>
      </c>
      <c r="D246"/>
      <c r="E246" t="s">
        <v>370</v>
      </c>
      <c r="F246" s="199">
        <v>0</v>
      </c>
      <c r="G246" s="199">
        <v>0</v>
      </c>
      <c r="H246" s="199">
        <v>0</v>
      </c>
      <c r="I246" s="199">
        <v>0</v>
      </c>
      <c r="J246" s="199">
        <v>0</v>
      </c>
      <c r="L246"/>
      <c r="M246"/>
      <c r="N246"/>
      <c r="O246"/>
      <c r="P246"/>
      <c r="Q246"/>
      <c r="R246"/>
    </row>
    <row r="247" spans="1:18">
      <c r="A247" s="326" t="str">
        <f t="shared" si="10"/>
        <v>Total_Non-tribal_Saltwater Disposal Engines</v>
      </c>
      <c r="B247" s="326" t="str">
        <f t="shared" si="11"/>
        <v>Saltwater Disposal Engines</v>
      </c>
      <c r="C247" s="326" t="str">
        <f t="shared" si="12"/>
        <v>Total_Non-tribal</v>
      </c>
      <c r="D247"/>
      <c r="E247" t="s">
        <v>371</v>
      </c>
      <c r="F247" s="199">
        <v>36.548047446540842</v>
      </c>
      <c r="G247" s="199">
        <v>0.21459105239249826</v>
      </c>
      <c r="H247" s="199">
        <v>13.823779466158296</v>
      </c>
      <c r="I247" s="199">
        <v>0</v>
      </c>
      <c r="J247" s="199">
        <v>0.4186919523264469</v>
      </c>
      <c r="L247"/>
      <c r="M247"/>
      <c r="N247"/>
      <c r="O247"/>
      <c r="P247"/>
      <c r="Q247"/>
      <c r="R247"/>
    </row>
    <row r="248" spans="1:18">
      <c r="A248" s="326" t="str">
        <f t="shared" si="10"/>
        <v>Total_tribal_Saltwater Disposal Engines</v>
      </c>
      <c r="B248" s="326" t="str">
        <f t="shared" si="11"/>
        <v>Saltwater Disposal Engines</v>
      </c>
      <c r="C248" s="326" t="str">
        <f t="shared" si="12"/>
        <v>Total_tribal</v>
      </c>
      <c r="D248"/>
      <c r="E248" t="s">
        <v>31</v>
      </c>
      <c r="F248" s="199">
        <v>2.1282618942681446E-2</v>
      </c>
      <c r="G248" s="199">
        <v>1.2496042649771672E-4</v>
      </c>
      <c r="H248" s="199">
        <v>8.0498481117561617E-3</v>
      </c>
      <c r="I248" s="199">
        <v>0</v>
      </c>
      <c r="J248" s="199">
        <v>2.4381223891002966E-4</v>
      </c>
      <c r="L248"/>
      <c r="M248"/>
      <c r="N248"/>
      <c r="O248"/>
      <c r="P248"/>
      <c r="Q248"/>
      <c r="R248"/>
    </row>
    <row r="249" spans="1:18">
      <c r="A249" s="326" t="str">
        <f t="shared" si="10"/>
        <v>Total_Non-tribal_Saltwater Disposal Engines</v>
      </c>
      <c r="B249" s="326" t="str">
        <f t="shared" si="11"/>
        <v>Saltwater Disposal Engines</v>
      </c>
      <c r="C249" s="326" t="str">
        <f t="shared" si="12"/>
        <v>Total_Non-tribal</v>
      </c>
      <c r="D249"/>
      <c r="E249" t="s">
        <v>372</v>
      </c>
      <c r="F249" s="199">
        <v>155.37745025433361</v>
      </c>
      <c r="G249" s="199">
        <v>0.91229526329446287</v>
      </c>
      <c r="H249" s="199">
        <v>58.769312080806692</v>
      </c>
      <c r="I249" s="199">
        <v>0</v>
      </c>
      <c r="J249" s="199">
        <v>1.7799935301509413</v>
      </c>
      <c r="L249"/>
      <c r="M249"/>
      <c r="N249"/>
      <c r="O249"/>
      <c r="P249"/>
      <c r="Q249"/>
      <c r="R249"/>
    </row>
    <row r="250" spans="1:18">
      <c r="A250" s="326" t="str">
        <f t="shared" si="10"/>
        <v>Total_tribal_Saltwater Disposal Engines</v>
      </c>
      <c r="B250" s="326" t="str">
        <f t="shared" si="11"/>
        <v>Saltwater Disposal Engines</v>
      </c>
      <c r="C250" s="326" t="str">
        <f t="shared" si="12"/>
        <v>Total_tribal</v>
      </c>
      <c r="D250"/>
      <c r="E250" t="s">
        <v>32</v>
      </c>
      <c r="F250" s="199">
        <v>9.9516125452185502</v>
      </c>
      <c r="G250" s="199">
        <v>5.8430672998454759E-2</v>
      </c>
      <c r="H250" s="199">
        <v>3.7640559966706508</v>
      </c>
      <c r="I250" s="199">
        <v>0</v>
      </c>
      <c r="J250" s="199">
        <v>0.11400499825465446</v>
      </c>
      <c r="L250"/>
      <c r="M250"/>
      <c r="N250"/>
      <c r="O250"/>
      <c r="P250"/>
      <c r="Q250"/>
      <c r="R250"/>
    </row>
    <row r="251" spans="1:18">
      <c r="A251" s="326" t="str">
        <f t="shared" si="10"/>
        <v>Total_Non-tribal_Saltwater Disposal Engines</v>
      </c>
      <c r="B251" s="326" t="str">
        <f t="shared" si="11"/>
        <v>Saltwater Disposal Engines</v>
      </c>
      <c r="C251" s="326" t="str">
        <f t="shared" si="12"/>
        <v>Total_Non-tribal</v>
      </c>
      <c r="D251"/>
      <c r="E251" t="s">
        <v>373</v>
      </c>
      <c r="F251" s="199">
        <v>7.2387066572484997</v>
      </c>
      <c r="G251" s="199">
        <v>4.2501906067941242E-2</v>
      </c>
      <c r="H251" s="199">
        <v>2.7379379047918504</v>
      </c>
      <c r="I251" s="199">
        <v>0</v>
      </c>
      <c r="J251" s="199">
        <v>8.2926132430877028E-2</v>
      </c>
      <c r="L251"/>
      <c r="M251"/>
      <c r="N251"/>
      <c r="O251"/>
      <c r="P251"/>
      <c r="Q251"/>
      <c r="R251"/>
    </row>
    <row r="252" spans="1:18">
      <c r="A252" s="326" t="str">
        <f t="shared" si="10"/>
        <v>Total_tribal_Saltwater Disposal Engines</v>
      </c>
      <c r="B252" s="326" t="str">
        <f t="shared" si="11"/>
        <v>Saltwater Disposal Engines</v>
      </c>
      <c r="C252" s="326" t="str">
        <f t="shared" si="12"/>
        <v>Total_tribal</v>
      </c>
      <c r="D252"/>
      <c r="E252" t="s">
        <v>33</v>
      </c>
      <c r="F252" s="199">
        <v>0</v>
      </c>
      <c r="G252" s="199">
        <v>0</v>
      </c>
      <c r="H252" s="199">
        <v>0</v>
      </c>
      <c r="I252" s="199">
        <v>0</v>
      </c>
      <c r="J252" s="199">
        <v>0</v>
      </c>
      <c r="L252"/>
      <c r="M252"/>
      <c r="N252"/>
      <c r="O252"/>
      <c r="P252"/>
      <c r="Q252"/>
      <c r="R252"/>
    </row>
    <row r="253" spans="1:18">
      <c r="A253" s="326" t="str">
        <f t="shared" si="10"/>
        <v>Total_Non-tribal_Workover Rigs</v>
      </c>
      <c r="B253" s="326" t="str">
        <f t="shared" si="11"/>
        <v>Workover Rigs</v>
      </c>
      <c r="C253" s="326" t="str">
        <f t="shared" si="12"/>
        <v>Total_Non-tribal</v>
      </c>
      <c r="D253" t="s">
        <v>310</v>
      </c>
      <c r="E253" t="s">
        <v>369</v>
      </c>
      <c r="F253" s="199">
        <v>4.5415927088049868</v>
      </c>
      <c r="G253" s="199">
        <v>0.63373724941710785</v>
      </c>
      <c r="H253" s="199">
        <v>2.5957620022720551</v>
      </c>
      <c r="I253" s="199">
        <v>0.47719572578805203</v>
      </c>
      <c r="J253" s="199">
        <v>0.47379491079955577</v>
      </c>
      <c r="L253"/>
      <c r="M253"/>
      <c r="N253"/>
      <c r="O253"/>
      <c r="P253"/>
      <c r="Q253"/>
      <c r="R253"/>
    </row>
    <row r="254" spans="1:18">
      <c r="A254" s="326" t="str">
        <f t="shared" si="10"/>
        <v>Total_tribal_Workover Rigs</v>
      </c>
      <c r="B254" s="326" t="str">
        <f t="shared" si="11"/>
        <v>Workover Rigs</v>
      </c>
      <c r="C254" s="326" t="str">
        <f t="shared" si="12"/>
        <v>Total_tribal</v>
      </c>
      <c r="D254"/>
      <c r="E254" t="s">
        <v>370</v>
      </c>
      <c r="F254" s="199">
        <v>0</v>
      </c>
      <c r="G254" s="199">
        <v>0</v>
      </c>
      <c r="H254" s="199">
        <v>0</v>
      </c>
      <c r="I254" s="199">
        <v>0</v>
      </c>
      <c r="J254" s="199">
        <v>0</v>
      </c>
      <c r="L254"/>
      <c r="M254"/>
      <c r="N254"/>
      <c r="O254"/>
      <c r="P254"/>
      <c r="Q254"/>
      <c r="R254"/>
    </row>
    <row r="255" spans="1:18">
      <c r="A255" s="326" t="str">
        <f t="shared" si="10"/>
        <v>Total_Non-tribal_Workover Rigs</v>
      </c>
      <c r="B255" s="326" t="str">
        <f t="shared" si="11"/>
        <v>Workover Rigs</v>
      </c>
      <c r="C255" s="326" t="str">
        <f t="shared" si="12"/>
        <v>Total_Non-tribal</v>
      </c>
      <c r="D255"/>
      <c r="E255" t="s">
        <v>371</v>
      </c>
      <c r="F255" s="199">
        <v>278.73494690394716</v>
      </c>
      <c r="G255" s="199">
        <v>38.894883335721012</v>
      </c>
      <c r="H255" s="199">
        <v>159.31186045720173</v>
      </c>
      <c r="I255" s="199">
        <v>29.28733019859942</v>
      </c>
      <c r="J255" s="199">
        <v>29.078609151595167</v>
      </c>
      <c r="L255"/>
      <c r="M255"/>
      <c r="N255"/>
      <c r="O255"/>
      <c r="P255"/>
      <c r="Q255"/>
      <c r="R255"/>
    </row>
    <row r="256" spans="1:18">
      <c r="A256" s="326" t="str">
        <f t="shared" si="10"/>
        <v>Total_tribal_Workover Rigs</v>
      </c>
      <c r="B256" s="326" t="str">
        <f t="shared" si="11"/>
        <v>Workover Rigs</v>
      </c>
      <c r="C256" s="326" t="str">
        <f t="shared" si="12"/>
        <v>Total_tribal</v>
      </c>
      <c r="D256"/>
      <c r="E256" t="s">
        <v>31</v>
      </c>
      <c r="F256" s="199">
        <v>79.838653133291402</v>
      </c>
      <c r="G256" s="199">
        <v>11.140745478070842</v>
      </c>
      <c r="H256" s="199">
        <v>45.632040432464819</v>
      </c>
      <c r="I256" s="199">
        <v>8.3888332729656625</v>
      </c>
      <c r="J256" s="199">
        <v>8.3290488524669577</v>
      </c>
      <c r="L256"/>
      <c r="M256"/>
      <c r="N256"/>
      <c r="O256"/>
      <c r="P256"/>
      <c r="Q256"/>
      <c r="R256"/>
    </row>
    <row r="257" spans="1:18">
      <c r="A257" s="326" t="str">
        <f t="shared" si="10"/>
        <v>Total_Non-tribal_Workover Rigs</v>
      </c>
      <c r="B257" s="326" t="str">
        <f t="shared" si="11"/>
        <v>Workover Rigs</v>
      </c>
      <c r="C257" s="326" t="str">
        <f t="shared" si="12"/>
        <v>Total_Non-tribal</v>
      </c>
      <c r="D257"/>
      <c r="E257" t="s">
        <v>372</v>
      </c>
      <c r="F257" s="199">
        <v>532.72458026365791</v>
      </c>
      <c r="G257" s="199">
        <v>74.336787078823576</v>
      </c>
      <c r="H257" s="199">
        <v>304.48045692071554</v>
      </c>
      <c r="I257" s="199">
        <v>55.974612657624682</v>
      </c>
      <c r="J257" s="199">
        <v>55.575700237805833</v>
      </c>
      <c r="L257"/>
      <c r="M257"/>
      <c r="N257"/>
      <c r="O257"/>
      <c r="P257"/>
      <c r="Q257"/>
      <c r="R257"/>
    </row>
    <row r="258" spans="1:18">
      <c r="A258" s="326" t="str">
        <f t="shared" si="10"/>
        <v>Total_tribal_Workover Rigs</v>
      </c>
      <c r="B258" s="326" t="str">
        <f t="shared" si="11"/>
        <v>Workover Rigs</v>
      </c>
      <c r="C258" s="326" t="str">
        <f t="shared" si="12"/>
        <v>Total_tribal</v>
      </c>
      <c r="D258"/>
      <c r="E258" t="s">
        <v>32</v>
      </c>
      <c r="F258" s="199">
        <v>15.067901043231499</v>
      </c>
      <c r="G258" s="199">
        <v>2.1025862013371337</v>
      </c>
      <c r="H258" s="199">
        <v>8.6121075776315834</v>
      </c>
      <c r="I258" s="199">
        <v>1.5832194640631634</v>
      </c>
      <c r="J258" s="199">
        <v>1.5719363862975915</v>
      </c>
      <c r="L258"/>
      <c r="M258"/>
      <c r="N258"/>
      <c r="O258"/>
      <c r="P258"/>
      <c r="Q258"/>
      <c r="R258"/>
    </row>
    <row r="259" spans="1:18">
      <c r="A259" s="326" t="str">
        <f t="shared" si="10"/>
        <v>Total_Non-tribal_Workover Rigs</v>
      </c>
      <c r="B259" s="326" t="str">
        <f t="shared" si="11"/>
        <v>Workover Rigs</v>
      </c>
      <c r="C259" s="326" t="str">
        <f t="shared" si="12"/>
        <v>Total_Non-tribal</v>
      </c>
      <c r="D259"/>
      <c r="E259" t="s">
        <v>373</v>
      </c>
      <c r="F259" s="199">
        <v>6.7911666673719431</v>
      </c>
      <c r="G259" s="199">
        <v>0.94764448510969401</v>
      </c>
      <c r="H259" s="199">
        <v>3.8815132744255028</v>
      </c>
      <c r="I259" s="199">
        <v>0.71356370211297504</v>
      </c>
      <c r="J259" s="199">
        <v>0.70847837128905533</v>
      </c>
      <c r="L259"/>
      <c r="M259"/>
      <c r="N259"/>
      <c r="O259"/>
      <c r="P259"/>
      <c r="Q259"/>
      <c r="R259"/>
    </row>
    <row r="260" spans="1:18">
      <c r="A260" s="326" t="str">
        <f t="shared" si="10"/>
        <v>Total_tribal_Workover Rigs</v>
      </c>
      <c r="B260" s="326" t="str">
        <f t="shared" si="11"/>
        <v>Workover Rigs</v>
      </c>
      <c r="C260" s="326" t="str">
        <f t="shared" si="12"/>
        <v>Total_tribal</v>
      </c>
      <c r="D260"/>
      <c r="E260" t="s">
        <v>33</v>
      </c>
      <c r="F260" s="199">
        <v>6.5789427090165695</v>
      </c>
      <c r="G260" s="199">
        <v>0.91803059495001604</v>
      </c>
      <c r="H260" s="199">
        <v>3.7602159845997054</v>
      </c>
      <c r="I260" s="199">
        <v>0.69126483642194458</v>
      </c>
      <c r="J260" s="199">
        <v>0.68633842218627239</v>
      </c>
      <c r="L260"/>
      <c r="M260"/>
      <c r="N260"/>
      <c r="O260"/>
      <c r="P260"/>
      <c r="Q260"/>
      <c r="R260"/>
    </row>
    <row r="261" spans="1:18">
      <c r="A261" s="326" t="str">
        <f t="shared" si="10"/>
        <v>Total_tribal_Grand Total</v>
      </c>
      <c r="B261" s="326" t="str">
        <f t="shared" si="11"/>
        <v>Grand Total</v>
      </c>
      <c r="C261" s="326" t="str">
        <f t="shared" si="12"/>
        <v>Total_tribal</v>
      </c>
      <c r="D261" t="s">
        <v>246</v>
      </c>
      <c r="E261"/>
      <c r="F261" s="199">
        <v>30666.152663418874</v>
      </c>
      <c r="G261" s="199">
        <v>49433.22124561145</v>
      </c>
      <c r="H261" s="199">
        <v>15015.203182218698</v>
      </c>
      <c r="I261" s="199">
        <v>157.01264449960061</v>
      </c>
      <c r="J261" s="199">
        <v>409.40775770434664</v>
      </c>
      <c r="L261"/>
      <c r="M261"/>
      <c r="N261"/>
      <c r="O261"/>
      <c r="P261"/>
      <c r="Q261"/>
      <c r="R261"/>
    </row>
    <row r="262" spans="1:18">
      <c r="D262"/>
      <c r="E262"/>
      <c r="F262"/>
      <c r="G262"/>
      <c r="H262"/>
      <c r="I262"/>
      <c r="J262"/>
    </row>
    <row r="263" spans="1:18">
      <c r="D263"/>
      <c r="E263"/>
      <c r="F263"/>
      <c r="G263"/>
      <c r="H263"/>
      <c r="I263"/>
      <c r="J263"/>
    </row>
    <row r="264" spans="1:18">
      <c r="D264"/>
      <c r="E264"/>
      <c r="F264"/>
      <c r="G264"/>
      <c r="H264"/>
      <c r="I264"/>
      <c r="J264"/>
    </row>
    <row r="265" spans="1:18">
      <c r="D265"/>
      <c r="E265"/>
      <c r="F265"/>
      <c r="G265"/>
      <c r="H265"/>
      <c r="I265"/>
      <c r="J265"/>
    </row>
    <row r="266" spans="1:18">
      <c r="D266"/>
      <c r="E266"/>
      <c r="F266"/>
      <c r="G266"/>
      <c r="H266"/>
      <c r="I266"/>
      <c r="J266"/>
    </row>
    <row r="267" spans="1:18">
      <c r="D267"/>
      <c r="E267"/>
      <c r="F267"/>
      <c r="G267"/>
      <c r="H267"/>
      <c r="I267"/>
      <c r="J267"/>
    </row>
    <row r="268" spans="1:18">
      <c r="D268"/>
      <c r="E268"/>
      <c r="F268"/>
      <c r="G268"/>
      <c r="H268"/>
      <c r="I268"/>
      <c r="J268"/>
    </row>
    <row r="269" spans="1:18">
      <c r="D269"/>
      <c r="E269"/>
      <c r="F269"/>
      <c r="G269"/>
      <c r="H269"/>
      <c r="I269"/>
      <c r="J269"/>
    </row>
    <row r="270" spans="1:18">
      <c r="D270"/>
      <c r="E270"/>
      <c r="F270"/>
      <c r="G270"/>
      <c r="H270"/>
      <c r="I270"/>
      <c r="J270"/>
    </row>
    <row r="271" spans="1:18">
      <c r="D271"/>
      <c r="E271"/>
      <c r="F271"/>
      <c r="G271"/>
      <c r="H271"/>
      <c r="I271"/>
      <c r="J271"/>
    </row>
    <row r="272" spans="1:18">
      <c r="D272"/>
      <c r="E272"/>
      <c r="F272"/>
      <c r="G272"/>
      <c r="H272"/>
      <c r="I272"/>
      <c r="J272"/>
    </row>
    <row r="273" spans="4:10">
      <c r="D273"/>
      <c r="E273"/>
      <c r="F273"/>
      <c r="G273"/>
      <c r="H273"/>
      <c r="I273"/>
      <c r="J273"/>
    </row>
    <row r="274" spans="4:10">
      <c r="D274"/>
      <c r="E274"/>
      <c r="F274"/>
      <c r="G274"/>
      <c r="H274"/>
      <c r="I274"/>
      <c r="J274"/>
    </row>
    <row r="275" spans="4:10">
      <c r="D275"/>
      <c r="E275"/>
      <c r="F275"/>
      <c r="G275"/>
      <c r="H275"/>
      <c r="I275"/>
      <c r="J275"/>
    </row>
    <row r="276" spans="4:10">
      <c r="D276"/>
      <c r="E276"/>
      <c r="F276"/>
      <c r="G276"/>
      <c r="H276"/>
      <c r="I276"/>
      <c r="J276"/>
    </row>
    <row r="277" spans="4:10">
      <c r="D277"/>
      <c r="E277"/>
      <c r="F277"/>
      <c r="G277"/>
      <c r="H277"/>
      <c r="I277"/>
      <c r="J277"/>
    </row>
    <row r="278" spans="4:10">
      <c r="D278"/>
      <c r="E278"/>
      <c r="F278"/>
      <c r="G278"/>
      <c r="H278"/>
      <c r="I278"/>
      <c r="J278"/>
    </row>
    <row r="279" spans="4:10">
      <c r="D279"/>
      <c r="E279"/>
      <c r="F279"/>
      <c r="G279"/>
      <c r="H279"/>
      <c r="I279"/>
      <c r="J279"/>
    </row>
    <row r="280" spans="4:10">
      <c r="D280"/>
      <c r="E280"/>
      <c r="F280"/>
      <c r="G280"/>
      <c r="H280"/>
      <c r="I280"/>
      <c r="J280"/>
    </row>
    <row r="281" spans="4:10">
      <c r="D281"/>
      <c r="E281"/>
      <c r="F281"/>
      <c r="G281"/>
      <c r="H281"/>
      <c r="I281"/>
      <c r="J281"/>
    </row>
    <row r="282" spans="4:10">
      <c r="D282"/>
      <c r="E282"/>
      <c r="F282"/>
      <c r="G282"/>
      <c r="H282"/>
      <c r="I282"/>
      <c r="J282"/>
    </row>
    <row r="283" spans="4:10">
      <c r="D283"/>
      <c r="E283"/>
      <c r="F283"/>
      <c r="G283"/>
      <c r="H283"/>
      <c r="I283"/>
      <c r="J283"/>
    </row>
    <row r="284" spans="4:10">
      <c r="D284"/>
      <c r="E284"/>
      <c r="F284"/>
      <c r="G284"/>
      <c r="H284"/>
      <c r="I284"/>
      <c r="J284"/>
    </row>
    <row r="285" spans="4:10">
      <c r="D285"/>
      <c r="E285"/>
      <c r="F285"/>
      <c r="G285"/>
      <c r="H285"/>
      <c r="I285"/>
      <c r="J285"/>
    </row>
    <row r="286" spans="4:10">
      <c r="D286"/>
      <c r="E286"/>
      <c r="F286"/>
      <c r="G286"/>
      <c r="H286"/>
      <c r="I286"/>
      <c r="J286"/>
    </row>
    <row r="287" spans="4:10">
      <c r="D287"/>
      <c r="E287"/>
      <c r="F287"/>
      <c r="G287"/>
      <c r="H287"/>
      <c r="I287"/>
      <c r="J287"/>
    </row>
    <row r="288" spans="4:10">
      <c r="D288"/>
      <c r="E288"/>
      <c r="F288"/>
      <c r="G288"/>
      <c r="H288"/>
      <c r="I288"/>
      <c r="J288"/>
    </row>
    <row r="289" spans="4:10">
      <c r="D289"/>
      <c r="E289"/>
      <c r="F289"/>
      <c r="G289"/>
      <c r="H289"/>
      <c r="I289"/>
      <c r="J289"/>
    </row>
    <row r="290" spans="4:10">
      <c r="D290"/>
      <c r="E290"/>
      <c r="F290"/>
      <c r="G290"/>
      <c r="H290"/>
      <c r="I290"/>
      <c r="J290"/>
    </row>
    <row r="291" spans="4:10">
      <c r="D291"/>
      <c r="E291"/>
      <c r="F291"/>
      <c r="G291"/>
      <c r="H291"/>
      <c r="I291"/>
      <c r="J291"/>
    </row>
    <row r="292" spans="4:10">
      <c r="D292"/>
      <c r="E292"/>
      <c r="F292"/>
      <c r="G292"/>
      <c r="H292"/>
      <c r="I292"/>
      <c r="J292"/>
    </row>
    <row r="293" spans="4:10">
      <c r="D293"/>
      <c r="E293"/>
      <c r="F293"/>
      <c r="G293"/>
      <c r="H293"/>
      <c r="I293"/>
      <c r="J293"/>
    </row>
    <row r="294" spans="4:10">
      <c r="D294"/>
      <c r="E294"/>
      <c r="F294"/>
      <c r="G294"/>
      <c r="H294"/>
      <c r="I294"/>
      <c r="J294"/>
    </row>
    <row r="295" spans="4:10">
      <c r="D295"/>
      <c r="E295"/>
      <c r="F295"/>
      <c r="G295"/>
      <c r="H295"/>
      <c r="I295"/>
      <c r="J295"/>
    </row>
    <row r="296" spans="4:10">
      <c r="D296"/>
      <c r="E296"/>
      <c r="F296"/>
      <c r="G296"/>
      <c r="H296"/>
      <c r="I296"/>
      <c r="J296"/>
    </row>
    <row r="297" spans="4:10">
      <c r="D297"/>
      <c r="E297"/>
      <c r="F297"/>
      <c r="G297"/>
      <c r="H297"/>
      <c r="I297"/>
      <c r="J297"/>
    </row>
    <row r="298" spans="4:10">
      <c r="D298"/>
      <c r="E298"/>
      <c r="F298"/>
      <c r="G298"/>
      <c r="H298"/>
      <c r="I298"/>
      <c r="J298"/>
    </row>
    <row r="299" spans="4:10">
      <c r="D299"/>
      <c r="E299"/>
      <c r="F299"/>
      <c r="G299"/>
      <c r="H299"/>
      <c r="I299"/>
      <c r="J299"/>
    </row>
    <row r="300" spans="4:10">
      <c r="D300"/>
      <c r="E300"/>
      <c r="F300"/>
      <c r="G300"/>
      <c r="H300"/>
      <c r="I300"/>
      <c r="J300"/>
    </row>
    <row r="301" spans="4:10">
      <c r="D301"/>
      <c r="E301"/>
      <c r="F301"/>
      <c r="G301"/>
      <c r="H301"/>
      <c r="I301"/>
      <c r="J301"/>
    </row>
    <row r="302" spans="4:10">
      <c r="D302"/>
      <c r="E302"/>
      <c r="F302"/>
      <c r="G302"/>
      <c r="H302"/>
      <c r="I302"/>
      <c r="J302"/>
    </row>
    <row r="303" spans="4:10">
      <c r="D303"/>
      <c r="E303"/>
      <c r="F303"/>
      <c r="G303"/>
      <c r="H303"/>
      <c r="I303"/>
      <c r="J303"/>
    </row>
    <row r="304" spans="4:10">
      <c r="D304"/>
      <c r="E304"/>
      <c r="F304"/>
      <c r="G304"/>
      <c r="H304"/>
      <c r="I304"/>
      <c r="J304"/>
    </row>
    <row r="305" spans="4:10">
      <c r="D305"/>
      <c r="E305"/>
      <c r="F305"/>
      <c r="G305"/>
      <c r="H305"/>
      <c r="I305"/>
      <c r="J305"/>
    </row>
    <row r="306" spans="4:10">
      <c r="D306"/>
      <c r="E306"/>
      <c r="F306"/>
      <c r="G306"/>
      <c r="H306"/>
      <c r="I306"/>
      <c r="J306"/>
    </row>
    <row r="307" spans="4:10">
      <c r="D307"/>
      <c r="E307"/>
      <c r="F307"/>
      <c r="G307"/>
      <c r="H307"/>
      <c r="I307"/>
      <c r="J307"/>
    </row>
    <row r="308" spans="4:10">
      <c r="D308"/>
      <c r="E308"/>
      <c r="F308"/>
      <c r="G308"/>
      <c r="H308"/>
      <c r="I308"/>
      <c r="J308"/>
    </row>
    <row r="309" spans="4:10">
      <c r="D309"/>
      <c r="E309"/>
      <c r="F309"/>
      <c r="G309"/>
      <c r="H309"/>
      <c r="I309"/>
      <c r="J309"/>
    </row>
    <row r="310" spans="4:10">
      <c r="D310"/>
      <c r="E310"/>
      <c r="F310"/>
      <c r="G310"/>
      <c r="H310"/>
      <c r="I310"/>
      <c r="J310"/>
    </row>
    <row r="311" spans="4:10">
      <c r="D311"/>
      <c r="E311"/>
      <c r="F311"/>
      <c r="G311"/>
      <c r="H311"/>
      <c r="I311"/>
      <c r="J311"/>
    </row>
    <row r="312" spans="4:10">
      <c r="D312"/>
      <c r="E312"/>
      <c r="F312"/>
      <c r="G312"/>
      <c r="H312"/>
      <c r="I312"/>
      <c r="J312"/>
    </row>
    <row r="313" spans="4:10">
      <c r="D313"/>
      <c r="E313"/>
      <c r="F313"/>
      <c r="G313"/>
      <c r="H313"/>
      <c r="I313"/>
      <c r="J313"/>
    </row>
    <row r="314" spans="4:10">
      <c r="D314"/>
      <c r="E314"/>
      <c r="F314"/>
      <c r="G314"/>
      <c r="H314"/>
      <c r="I314"/>
      <c r="J314"/>
    </row>
    <row r="315" spans="4:10">
      <c r="D315"/>
      <c r="E315"/>
      <c r="F315"/>
      <c r="G315"/>
      <c r="H315"/>
      <c r="I315"/>
      <c r="J315"/>
    </row>
    <row r="316" spans="4:10">
      <c r="D316"/>
      <c r="E316"/>
      <c r="F316"/>
      <c r="G316"/>
      <c r="H316"/>
      <c r="I316"/>
      <c r="J316"/>
    </row>
    <row r="317" spans="4:10">
      <c r="D317"/>
      <c r="E317"/>
      <c r="F317"/>
      <c r="G317"/>
      <c r="H317"/>
      <c r="I317"/>
      <c r="J317"/>
    </row>
    <row r="318" spans="4:10">
      <c r="D318"/>
      <c r="E318"/>
      <c r="F318"/>
      <c r="G318"/>
      <c r="H318"/>
      <c r="I318"/>
      <c r="J318"/>
    </row>
    <row r="319" spans="4:10">
      <c r="D319"/>
      <c r="E319"/>
      <c r="F319"/>
      <c r="G319"/>
      <c r="H319"/>
      <c r="I319"/>
      <c r="J319"/>
    </row>
    <row r="320" spans="4:10">
      <c r="D320"/>
      <c r="E320"/>
      <c r="F320"/>
      <c r="G320"/>
      <c r="H320"/>
      <c r="I320"/>
      <c r="J320"/>
    </row>
    <row r="321" spans="4:10">
      <c r="D321"/>
      <c r="E321"/>
      <c r="F321"/>
      <c r="G321"/>
      <c r="H321"/>
      <c r="I321"/>
      <c r="J321"/>
    </row>
    <row r="322" spans="4:10">
      <c r="D322"/>
      <c r="E322"/>
      <c r="F322"/>
      <c r="G322"/>
      <c r="H322"/>
      <c r="I322"/>
      <c r="J322"/>
    </row>
    <row r="323" spans="4:10">
      <c r="D323"/>
      <c r="E323"/>
      <c r="F323"/>
      <c r="G323"/>
      <c r="H323"/>
      <c r="I323"/>
      <c r="J323"/>
    </row>
    <row r="324" spans="4:10">
      <c r="D324"/>
      <c r="E324"/>
      <c r="F324"/>
      <c r="G324"/>
      <c r="H324"/>
      <c r="I324"/>
      <c r="J324"/>
    </row>
    <row r="325" spans="4:10">
      <c r="D325"/>
      <c r="E325"/>
      <c r="F325"/>
      <c r="G325"/>
      <c r="H325"/>
      <c r="I325"/>
      <c r="J325"/>
    </row>
    <row r="326" spans="4:10">
      <c r="D326"/>
      <c r="E326"/>
      <c r="F326"/>
      <c r="G326"/>
      <c r="H326"/>
      <c r="I326"/>
      <c r="J326"/>
    </row>
    <row r="327" spans="4:10">
      <c r="D327"/>
      <c r="E327"/>
      <c r="F327"/>
      <c r="G327"/>
      <c r="H327"/>
      <c r="I327"/>
      <c r="J327"/>
    </row>
    <row r="328" spans="4:10">
      <c r="D328"/>
      <c r="E328"/>
      <c r="F328"/>
      <c r="G328"/>
      <c r="H328"/>
      <c r="I328"/>
      <c r="J328"/>
    </row>
    <row r="329" spans="4:10">
      <c r="D329"/>
      <c r="E329"/>
      <c r="F329"/>
      <c r="G329"/>
      <c r="H329"/>
      <c r="I329"/>
      <c r="J329"/>
    </row>
    <row r="330" spans="4:10">
      <c r="D330"/>
      <c r="E330"/>
      <c r="F330"/>
      <c r="G330"/>
      <c r="H330"/>
      <c r="I330"/>
      <c r="J330"/>
    </row>
    <row r="331" spans="4:10">
      <c r="D331"/>
      <c r="E331"/>
      <c r="F331"/>
      <c r="G331"/>
      <c r="H331"/>
      <c r="I331"/>
      <c r="J331"/>
    </row>
    <row r="332" spans="4:10">
      <c r="D332"/>
      <c r="E332"/>
      <c r="F332"/>
      <c r="G332"/>
      <c r="H332"/>
      <c r="I332"/>
      <c r="J332"/>
    </row>
    <row r="333" spans="4:10">
      <c r="D333"/>
      <c r="E333"/>
      <c r="F333"/>
      <c r="G333"/>
      <c r="H333"/>
      <c r="I333"/>
      <c r="J333"/>
    </row>
    <row r="334" spans="4:10">
      <c r="D334"/>
      <c r="E334"/>
      <c r="F334"/>
      <c r="G334"/>
      <c r="H334"/>
      <c r="I334"/>
      <c r="J334"/>
    </row>
    <row r="335" spans="4:10">
      <c r="D335"/>
      <c r="E335"/>
      <c r="F335"/>
      <c r="G335"/>
      <c r="H335"/>
      <c r="I335"/>
      <c r="J335"/>
    </row>
    <row r="336" spans="4:10">
      <c r="D336"/>
      <c r="E336"/>
      <c r="F336"/>
      <c r="G336"/>
      <c r="H336"/>
      <c r="I336"/>
      <c r="J336"/>
    </row>
    <row r="337" spans="4:10">
      <c r="D337"/>
      <c r="E337"/>
      <c r="F337"/>
      <c r="G337"/>
      <c r="H337"/>
      <c r="I337"/>
      <c r="J337"/>
    </row>
    <row r="338" spans="4:10">
      <c r="D338"/>
      <c r="E338"/>
      <c r="F338"/>
      <c r="G338"/>
      <c r="H338"/>
      <c r="I338"/>
      <c r="J338"/>
    </row>
    <row r="339" spans="4:10">
      <c r="D339"/>
      <c r="E339"/>
      <c r="F339"/>
      <c r="G339"/>
      <c r="H339"/>
      <c r="I339"/>
      <c r="J339"/>
    </row>
    <row r="340" spans="4:10">
      <c r="D340"/>
      <c r="E340"/>
      <c r="F340"/>
      <c r="G340"/>
      <c r="H340"/>
      <c r="I340"/>
      <c r="J340"/>
    </row>
    <row r="341" spans="4:10">
      <c r="D341"/>
      <c r="E341"/>
      <c r="F341"/>
      <c r="G341"/>
      <c r="H341"/>
      <c r="I341"/>
      <c r="J341"/>
    </row>
    <row r="342" spans="4:10">
      <c r="D342"/>
      <c r="E342"/>
      <c r="F342"/>
      <c r="G342"/>
      <c r="H342"/>
      <c r="I342"/>
      <c r="J342"/>
    </row>
    <row r="343" spans="4:10">
      <c r="D343"/>
      <c r="E343"/>
      <c r="F343"/>
      <c r="G343"/>
      <c r="H343"/>
      <c r="I343"/>
      <c r="J343"/>
    </row>
    <row r="344" spans="4:10">
      <c r="D344"/>
      <c r="E344"/>
      <c r="F344"/>
      <c r="G344"/>
      <c r="H344"/>
      <c r="I344"/>
      <c r="J344"/>
    </row>
    <row r="345" spans="4:10">
      <c r="D345"/>
      <c r="E345"/>
      <c r="F345"/>
      <c r="G345"/>
      <c r="H345"/>
      <c r="I345"/>
      <c r="J345"/>
    </row>
    <row r="346" spans="4:10">
      <c r="D346"/>
      <c r="E346"/>
      <c r="F346"/>
      <c r="G346"/>
      <c r="H346"/>
      <c r="I346"/>
      <c r="J346"/>
    </row>
    <row r="347" spans="4:10">
      <c r="D347"/>
      <c r="E347"/>
      <c r="F347"/>
      <c r="G347"/>
      <c r="H347"/>
      <c r="I347"/>
      <c r="J347"/>
    </row>
    <row r="348" spans="4:10">
      <c r="D348"/>
      <c r="E348"/>
      <c r="F348"/>
      <c r="G348"/>
      <c r="H348"/>
      <c r="I348"/>
      <c r="J348"/>
    </row>
    <row r="349" spans="4:10">
      <c r="D349"/>
      <c r="E349"/>
      <c r="F349"/>
      <c r="G349"/>
      <c r="H349"/>
      <c r="I349"/>
      <c r="J349"/>
    </row>
    <row r="350" spans="4:10">
      <c r="D350"/>
      <c r="E350"/>
      <c r="F350"/>
      <c r="G350"/>
      <c r="H350"/>
      <c r="I350"/>
      <c r="J350"/>
    </row>
    <row r="351" spans="4:10">
      <c r="D351"/>
      <c r="E351"/>
      <c r="F351"/>
      <c r="G351"/>
      <c r="H351"/>
      <c r="I351"/>
      <c r="J351"/>
    </row>
    <row r="352" spans="4:10">
      <c r="D352"/>
      <c r="E352"/>
      <c r="F352"/>
      <c r="G352"/>
      <c r="H352"/>
      <c r="I352"/>
      <c r="J352"/>
    </row>
    <row r="353" spans="4:10">
      <c r="D353"/>
      <c r="E353"/>
      <c r="F353"/>
      <c r="G353"/>
      <c r="H353"/>
      <c r="I353"/>
      <c r="J353"/>
    </row>
    <row r="354" spans="4:10">
      <c r="D354"/>
      <c r="E354"/>
      <c r="F354"/>
      <c r="G354"/>
      <c r="H354"/>
      <c r="I354"/>
      <c r="J354"/>
    </row>
    <row r="355" spans="4:10">
      <c r="D355"/>
      <c r="E355"/>
      <c r="F355"/>
      <c r="G355"/>
      <c r="H355"/>
      <c r="I355"/>
      <c r="J355"/>
    </row>
    <row r="356" spans="4:10">
      <c r="D356"/>
      <c r="E356"/>
      <c r="F356"/>
      <c r="G356"/>
      <c r="H356"/>
      <c r="I356"/>
      <c r="J356"/>
    </row>
    <row r="357" spans="4:10">
      <c r="D357"/>
      <c r="E357"/>
      <c r="F357"/>
      <c r="G357"/>
      <c r="H357"/>
      <c r="I357"/>
      <c r="J357"/>
    </row>
    <row r="358" spans="4:10">
      <c r="D358"/>
      <c r="E358"/>
      <c r="F358"/>
      <c r="G358"/>
      <c r="H358"/>
      <c r="I358"/>
      <c r="J358"/>
    </row>
    <row r="359" spans="4:10">
      <c r="D359"/>
      <c r="E359"/>
      <c r="F359"/>
      <c r="G359"/>
      <c r="H359"/>
      <c r="I359"/>
      <c r="J359"/>
    </row>
    <row r="360" spans="4:10">
      <c r="D360"/>
      <c r="E360"/>
      <c r="F360"/>
      <c r="G360"/>
      <c r="H360"/>
      <c r="I360"/>
      <c r="J360"/>
    </row>
    <row r="361" spans="4:10">
      <c r="D361"/>
      <c r="E361"/>
      <c r="F361"/>
      <c r="G361"/>
      <c r="H361"/>
      <c r="I361"/>
      <c r="J361"/>
    </row>
    <row r="362" spans="4:10">
      <c r="D362"/>
      <c r="E362"/>
      <c r="F362"/>
      <c r="G362"/>
      <c r="H362"/>
      <c r="I362"/>
      <c r="J362"/>
    </row>
    <row r="363" spans="4:10">
      <c r="D363"/>
      <c r="E363"/>
      <c r="F363"/>
      <c r="G363"/>
      <c r="H363"/>
      <c r="I363"/>
      <c r="J363"/>
    </row>
    <row r="364" spans="4:10">
      <c r="D364"/>
      <c r="E364"/>
      <c r="F364"/>
      <c r="G364"/>
      <c r="H364"/>
      <c r="I364"/>
      <c r="J364"/>
    </row>
    <row r="365" spans="4:10">
      <c r="D365"/>
      <c r="E365"/>
      <c r="F365"/>
      <c r="G365"/>
      <c r="H365"/>
      <c r="I365"/>
      <c r="J365"/>
    </row>
    <row r="366" spans="4:10">
      <c r="D366"/>
      <c r="E366"/>
      <c r="F366"/>
      <c r="G366"/>
      <c r="H366"/>
      <c r="I366"/>
      <c r="J366"/>
    </row>
    <row r="367" spans="4:10">
      <c r="D367"/>
      <c r="E367"/>
      <c r="F367"/>
      <c r="G367"/>
      <c r="H367"/>
      <c r="I367"/>
      <c r="J367"/>
    </row>
    <row r="368" spans="4:10">
      <c r="D368"/>
      <c r="E368"/>
      <c r="F368"/>
      <c r="G368"/>
      <c r="H368"/>
      <c r="I368"/>
      <c r="J368"/>
    </row>
    <row r="369" spans="4:10">
      <c r="D369"/>
      <c r="E369"/>
      <c r="F369"/>
      <c r="G369"/>
      <c r="H369"/>
      <c r="I369"/>
      <c r="J369"/>
    </row>
    <row r="370" spans="4:10">
      <c r="D370"/>
      <c r="E370"/>
      <c r="F370"/>
      <c r="G370"/>
      <c r="H370"/>
      <c r="I370"/>
      <c r="J370"/>
    </row>
    <row r="371" spans="4:10">
      <c r="D371"/>
      <c r="E371"/>
      <c r="F371"/>
      <c r="G371"/>
      <c r="H371"/>
      <c r="I371"/>
      <c r="J371"/>
    </row>
    <row r="372" spans="4:10">
      <c r="D372"/>
      <c r="E372"/>
      <c r="F372"/>
      <c r="G372"/>
      <c r="H372"/>
      <c r="I372"/>
      <c r="J372"/>
    </row>
    <row r="373" spans="4:10">
      <c r="D373"/>
      <c r="E373"/>
      <c r="F373"/>
      <c r="G373"/>
      <c r="H373"/>
      <c r="I373"/>
      <c r="J373"/>
    </row>
    <row r="374" spans="4:10">
      <c r="D374"/>
      <c r="E374"/>
      <c r="F374"/>
      <c r="G374"/>
      <c r="H374"/>
      <c r="I374"/>
      <c r="J374"/>
    </row>
    <row r="375" spans="4:10">
      <c r="D375"/>
      <c r="E375"/>
      <c r="F375"/>
      <c r="G375"/>
      <c r="H375"/>
      <c r="I375"/>
      <c r="J375"/>
    </row>
    <row r="376" spans="4:10">
      <c r="D376"/>
      <c r="E376"/>
      <c r="F376"/>
      <c r="G376"/>
      <c r="H376"/>
      <c r="I376"/>
      <c r="J376"/>
    </row>
    <row r="377" spans="4:10">
      <c r="D377"/>
      <c r="E377"/>
      <c r="F377"/>
      <c r="G377"/>
      <c r="H377"/>
      <c r="I377"/>
      <c r="J377"/>
    </row>
    <row r="378" spans="4:10">
      <c r="D378"/>
      <c r="E378"/>
      <c r="F378"/>
      <c r="G378"/>
      <c r="H378"/>
      <c r="I378"/>
      <c r="J378"/>
    </row>
    <row r="379" spans="4:10">
      <c r="D379"/>
      <c r="E379"/>
      <c r="F379"/>
      <c r="G379"/>
      <c r="H379"/>
      <c r="I379"/>
      <c r="J379"/>
    </row>
    <row r="380" spans="4:10">
      <c r="D380"/>
      <c r="E380"/>
      <c r="F380"/>
      <c r="G380"/>
      <c r="H380"/>
      <c r="I380"/>
      <c r="J380"/>
    </row>
    <row r="381" spans="4:10">
      <c r="D381"/>
      <c r="E381"/>
      <c r="F381"/>
      <c r="G381"/>
      <c r="H381"/>
      <c r="I381"/>
      <c r="J381"/>
    </row>
    <row r="382" spans="4:10">
      <c r="D382"/>
      <c r="E382"/>
      <c r="F382"/>
      <c r="G382"/>
      <c r="H382"/>
      <c r="I382"/>
      <c r="J382"/>
    </row>
    <row r="383" spans="4:10">
      <c r="D383"/>
      <c r="E383"/>
      <c r="F383"/>
      <c r="G383"/>
      <c r="H383"/>
      <c r="I383"/>
      <c r="J383"/>
    </row>
    <row r="384" spans="4:10">
      <c r="D384"/>
      <c r="E384"/>
      <c r="F384"/>
      <c r="G384"/>
      <c r="H384"/>
      <c r="I384"/>
      <c r="J384"/>
    </row>
    <row r="385" spans="4:10">
      <c r="D385"/>
      <c r="E385"/>
      <c r="F385"/>
      <c r="G385"/>
      <c r="H385"/>
      <c r="I385"/>
      <c r="J385"/>
    </row>
    <row r="386" spans="4:10">
      <c r="D386"/>
      <c r="E386"/>
      <c r="F386"/>
      <c r="G386"/>
      <c r="H386"/>
      <c r="I386"/>
      <c r="J386"/>
    </row>
    <row r="387" spans="4:10">
      <c r="D387"/>
      <c r="E387"/>
      <c r="F387"/>
      <c r="G387"/>
      <c r="H387"/>
      <c r="I387"/>
      <c r="J387"/>
    </row>
    <row r="388" spans="4:10">
      <c r="D388"/>
      <c r="E388"/>
      <c r="F388"/>
      <c r="G388"/>
      <c r="H388"/>
      <c r="I388"/>
      <c r="J388"/>
    </row>
    <row r="389" spans="4:10">
      <c r="D389"/>
      <c r="E389"/>
      <c r="F389"/>
      <c r="G389"/>
      <c r="H389"/>
      <c r="I389"/>
      <c r="J389"/>
    </row>
    <row r="390" spans="4:10">
      <c r="D390"/>
      <c r="E390"/>
      <c r="F390"/>
      <c r="G390"/>
      <c r="H390"/>
      <c r="I390"/>
      <c r="J390"/>
    </row>
    <row r="391" spans="4:10">
      <c r="D391"/>
      <c r="E391"/>
      <c r="F391"/>
      <c r="G391"/>
      <c r="H391"/>
      <c r="I391"/>
      <c r="J391"/>
    </row>
    <row r="392" spans="4:10">
      <c r="D392"/>
      <c r="E392"/>
      <c r="F392"/>
      <c r="G392"/>
      <c r="H392"/>
      <c r="I392"/>
      <c r="J392"/>
    </row>
    <row r="393" spans="4:10">
      <c r="D393"/>
      <c r="E393"/>
      <c r="F393"/>
      <c r="G393"/>
      <c r="H393"/>
      <c r="I393"/>
      <c r="J393"/>
    </row>
    <row r="394" spans="4:10">
      <c r="D394"/>
      <c r="E394"/>
      <c r="F394"/>
      <c r="G394"/>
      <c r="H394"/>
      <c r="I394"/>
      <c r="J394"/>
    </row>
    <row r="395" spans="4:10">
      <c r="D395"/>
      <c r="E395"/>
      <c r="F395"/>
      <c r="G395"/>
      <c r="H395"/>
      <c r="I395"/>
      <c r="J395"/>
    </row>
    <row r="396" spans="4:10">
      <c r="D396"/>
      <c r="E396"/>
      <c r="F396"/>
      <c r="G396"/>
      <c r="H396"/>
      <c r="I396"/>
      <c r="J396"/>
    </row>
    <row r="397" spans="4:10">
      <c r="D397"/>
      <c r="E397"/>
      <c r="F397"/>
      <c r="G397"/>
      <c r="H397"/>
      <c r="I397"/>
      <c r="J397"/>
    </row>
    <row r="398" spans="4:10">
      <c r="D398"/>
      <c r="E398"/>
      <c r="F398"/>
      <c r="G398"/>
      <c r="H398"/>
      <c r="I398"/>
      <c r="J398"/>
    </row>
    <row r="399" spans="4:10">
      <c r="D399"/>
      <c r="E399"/>
      <c r="F399"/>
      <c r="G399"/>
      <c r="H399"/>
      <c r="I399"/>
      <c r="J399"/>
    </row>
    <row r="400" spans="4:10">
      <c r="D400"/>
      <c r="E400"/>
      <c r="F400"/>
      <c r="G400"/>
      <c r="H400"/>
      <c r="I400"/>
      <c r="J400"/>
    </row>
    <row r="401" spans="4:10">
      <c r="D401"/>
      <c r="E401"/>
      <c r="F401"/>
      <c r="G401"/>
      <c r="H401"/>
      <c r="I401"/>
      <c r="J401"/>
    </row>
    <row r="402" spans="4:10">
      <c r="D402"/>
      <c r="E402"/>
      <c r="F402"/>
      <c r="G402"/>
      <c r="H402"/>
      <c r="I402"/>
      <c r="J402"/>
    </row>
    <row r="403" spans="4:10">
      <c r="D403"/>
      <c r="E403"/>
      <c r="F403"/>
      <c r="G403"/>
      <c r="H403"/>
      <c r="I403"/>
      <c r="J403"/>
    </row>
    <row r="404" spans="4:10">
      <c r="D404"/>
      <c r="E404"/>
      <c r="F404"/>
      <c r="G404"/>
      <c r="H404"/>
      <c r="I404"/>
      <c r="J404"/>
    </row>
    <row r="405" spans="4:10">
      <c r="D405"/>
      <c r="E405"/>
      <c r="F405"/>
      <c r="G405"/>
      <c r="H405"/>
      <c r="I405"/>
      <c r="J405"/>
    </row>
    <row r="406" spans="4:10">
      <c r="D406"/>
      <c r="E406"/>
      <c r="F406"/>
      <c r="G406"/>
      <c r="H406"/>
      <c r="I406"/>
      <c r="J406"/>
    </row>
    <row r="407" spans="4:10">
      <c r="D407"/>
      <c r="E407"/>
      <c r="F407"/>
      <c r="G407"/>
      <c r="H407"/>
      <c r="I407"/>
      <c r="J407"/>
    </row>
    <row r="408" spans="4:10">
      <c r="D408"/>
      <c r="E408"/>
      <c r="F408"/>
      <c r="G408"/>
      <c r="H408"/>
      <c r="I408"/>
      <c r="J408"/>
    </row>
    <row r="409" spans="4:10">
      <c r="D409"/>
      <c r="E409"/>
      <c r="F409"/>
      <c r="G409"/>
      <c r="H409"/>
      <c r="I409"/>
      <c r="J409"/>
    </row>
    <row r="410" spans="4:10">
      <c r="D410"/>
      <c r="E410"/>
      <c r="F410"/>
      <c r="G410"/>
      <c r="H410"/>
      <c r="I410"/>
      <c r="J410"/>
    </row>
    <row r="411" spans="4:10">
      <c r="D411"/>
      <c r="E411"/>
      <c r="F411"/>
      <c r="G411"/>
      <c r="H411"/>
      <c r="I411"/>
      <c r="J411"/>
    </row>
    <row r="412" spans="4:10">
      <c r="D412"/>
      <c r="E412"/>
      <c r="F412"/>
      <c r="G412"/>
      <c r="H412"/>
      <c r="I412"/>
      <c r="J412"/>
    </row>
    <row r="413" spans="4:10">
      <c r="D413"/>
      <c r="E413"/>
      <c r="F413"/>
      <c r="G413"/>
      <c r="H413"/>
      <c r="I413"/>
      <c r="J413"/>
    </row>
    <row r="414" spans="4:10">
      <c r="D414"/>
      <c r="E414"/>
      <c r="F414"/>
      <c r="G414"/>
      <c r="H414"/>
      <c r="I414"/>
      <c r="J414"/>
    </row>
    <row r="415" spans="4:10">
      <c r="D415"/>
      <c r="E415"/>
      <c r="F415"/>
      <c r="G415"/>
      <c r="H415"/>
      <c r="I415"/>
      <c r="J415"/>
    </row>
    <row r="416" spans="4:10">
      <c r="D416"/>
      <c r="E416"/>
      <c r="F416"/>
      <c r="G416"/>
      <c r="H416"/>
      <c r="I416"/>
      <c r="J416"/>
    </row>
    <row r="417" spans="4:10">
      <c r="D417"/>
      <c r="E417"/>
      <c r="F417"/>
      <c r="G417"/>
      <c r="H417"/>
      <c r="I417"/>
      <c r="J417"/>
    </row>
    <row r="418" spans="4:10">
      <c r="D418"/>
      <c r="E418"/>
      <c r="F418"/>
      <c r="G418"/>
      <c r="H418"/>
      <c r="I418"/>
      <c r="J418"/>
    </row>
    <row r="419" spans="4:10">
      <c r="D419"/>
      <c r="E419"/>
      <c r="F419"/>
      <c r="G419"/>
      <c r="H419"/>
      <c r="I419"/>
      <c r="J419"/>
    </row>
    <row r="420" spans="4:10">
      <c r="D420"/>
      <c r="E420"/>
      <c r="F420"/>
      <c r="G420"/>
      <c r="H420"/>
      <c r="I420"/>
      <c r="J420"/>
    </row>
    <row r="421" spans="4:10">
      <c r="D421"/>
      <c r="E421"/>
      <c r="F421"/>
      <c r="G421"/>
      <c r="H421"/>
      <c r="I421"/>
      <c r="J42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R116"/>
  <sheetViews>
    <sheetView zoomScale="70" zoomScaleNormal="70" workbookViewId="0">
      <selection activeCell="I1" sqref="I1:J1048576"/>
    </sheetView>
  </sheetViews>
  <sheetFormatPr defaultColWidth="9.109375" defaultRowHeight="13.2"/>
  <cols>
    <col min="1" max="1" width="8.88671875" customWidth="1"/>
    <col min="2" max="2" width="26.109375" bestFit="1" customWidth="1"/>
    <col min="3" max="3" width="29.6640625" bestFit="1" customWidth="1"/>
    <col min="4" max="4" width="29.109375" bestFit="1" customWidth="1"/>
    <col min="5" max="6" width="29.109375" customWidth="1"/>
    <col min="7" max="7" width="29.109375" style="395" customWidth="1"/>
    <col min="8" max="8" width="8.88671875"/>
    <col min="9" max="9" width="12" style="6" hidden="1" customWidth="1"/>
    <col min="10" max="10" width="29.109375" style="6" hidden="1" customWidth="1"/>
    <col min="11" max="11" width="29.109375" style="7" customWidth="1"/>
    <col min="12" max="12" width="14.88671875" style="6" customWidth="1"/>
    <col min="13" max="13" width="45.6640625" style="69" customWidth="1"/>
    <col min="14" max="14" width="46.33203125" style="69" customWidth="1"/>
    <col min="15" max="15" width="23.6640625" style="6" customWidth="1"/>
    <col min="16" max="16" width="21.44140625" style="6" customWidth="1"/>
    <col min="17" max="17" width="58.44140625" style="6" customWidth="1"/>
    <col min="18" max="16384" width="9.109375" style="6"/>
  </cols>
  <sheetData>
    <row r="4" spans="1:18">
      <c r="C4" s="4" t="s">
        <v>17147</v>
      </c>
      <c r="I4" s="84" t="s">
        <v>78</v>
      </c>
      <c r="L4" s="84"/>
    </row>
    <row r="5" spans="1:18">
      <c r="B5" s="2" t="s">
        <v>17148</v>
      </c>
      <c r="C5" s="2" t="s">
        <v>254</v>
      </c>
      <c r="D5" s="2" t="s">
        <v>253</v>
      </c>
      <c r="E5" s="2" t="s">
        <v>379</v>
      </c>
      <c r="F5" s="2" t="s">
        <v>17225</v>
      </c>
      <c r="G5" s="404"/>
      <c r="I5" s="2" t="s">
        <v>253</v>
      </c>
      <c r="J5" s="2" t="s">
        <v>254</v>
      </c>
      <c r="K5" s="161"/>
      <c r="L5" s="279" t="s">
        <v>253</v>
      </c>
      <c r="M5" s="280" t="s">
        <v>140</v>
      </c>
      <c r="N5" s="280" t="s">
        <v>140</v>
      </c>
      <c r="O5" s="7"/>
      <c r="P5" s="288" t="s">
        <v>12</v>
      </c>
      <c r="Q5" s="289" t="s">
        <v>13</v>
      </c>
    </row>
    <row r="6" spans="1:18" ht="26.4">
      <c r="A6" t="str">
        <f>"All Wells"&amp;"_"&amp;C6</f>
        <v>All Wells_Artificial Lift Engines</v>
      </c>
      <c r="B6" s="405" t="s">
        <v>314</v>
      </c>
      <c r="C6" s="406" t="s">
        <v>314</v>
      </c>
      <c r="D6" s="407" t="s">
        <v>17578</v>
      </c>
      <c r="E6" s="408" t="str">
        <f>IF(G6="all",D6,D6&amp;G6)</f>
        <v>2310011600</v>
      </c>
      <c r="F6" s="443" t="s">
        <v>17579</v>
      </c>
      <c r="G6" s="409" t="s">
        <v>2425</v>
      </c>
      <c r="I6" s="62" t="s">
        <v>118</v>
      </c>
      <c r="J6" s="290" t="s">
        <v>115</v>
      </c>
      <c r="L6" s="281">
        <v>20200201</v>
      </c>
      <c r="M6" s="282" t="s">
        <v>17162</v>
      </c>
      <c r="N6" s="282" t="s">
        <v>141</v>
      </c>
      <c r="O6" s="7"/>
      <c r="P6" s="281" t="s">
        <v>14</v>
      </c>
      <c r="Q6" s="281" t="s">
        <v>15</v>
      </c>
    </row>
    <row r="7" spans="1:18" ht="26.4">
      <c r="A7" t="s">
        <v>17149</v>
      </c>
      <c r="B7" s="405" t="s">
        <v>300</v>
      </c>
      <c r="C7" s="410" t="s">
        <v>17150</v>
      </c>
      <c r="D7" s="407" t="s">
        <v>17580</v>
      </c>
      <c r="E7" s="408" t="str">
        <f>IF(G7="all",D7,D7&amp;G7)</f>
        <v>2310023603CBM</v>
      </c>
      <c r="F7" s="443" t="s">
        <v>17581</v>
      </c>
      <c r="G7" s="411" t="s">
        <v>17151</v>
      </c>
      <c r="I7" s="62" t="s">
        <v>108</v>
      </c>
      <c r="J7" s="290" t="s">
        <v>107</v>
      </c>
      <c r="L7" s="281">
        <v>20200202</v>
      </c>
      <c r="M7" s="282" t="s">
        <v>17162</v>
      </c>
      <c r="N7" s="282" t="s">
        <v>142</v>
      </c>
      <c r="O7" s="7"/>
      <c r="P7" s="281" t="s">
        <v>16</v>
      </c>
      <c r="Q7" s="281" t="s">
        <v>17</v>
      </c>
    </row>
    <row r="8" spans="1:18" ht="26.4">
      <c r="A8" t="s">
        <v>17149</v>
      </c>
      <c r="B8" s="405" t="s">
        <v>299</v>
      </c>
      <c r="C8" s="410" t="s">
        <v>17150</v>
      </c>
      <c r="D8" s="407" t="s">
        <v>17582</v>
      </c>
      <c r="E8" s="408" t="str">
        <f t="shared" ref="E8:E38" si="0">IF(G8="all",D8,D8&amp;G8)</f>
        <v>2310021603CONV</v>
      </c>
      <c r="F8" s="443" t="s">
        <v>17583</v>
      </c>
      <c r="G8" s="409" t="s">
        <v>17152</v>
      </c>
      <c r="I8" s="62" t="s">
        <v>117</v>
      </c>
      <c r="J8" s="290" t="s">
        <v>261</v>
      </c>
      <c r="L8" s="281">
        <v>20200203</v>
      </c>
      <c r="M8" s="282" t="s">
        <v>17162</v>
      </c>
      <c r="N8" s="282" t="s">
        <v>143</v>
      </c>
      <c r="O8" s="7"/>
      <c r="P8" s="281" t="s">
        <v>18</v>
      </c>
      <c r="Q8" s="281" t="s">
        <v>19</v>
      </c>
    </row>
    <row r="9" spans="1:18" ht="26.4">
      <c r="A9" t="s">
        <v>17149</v>
      </c>
      <c r="B9" s="405" t="s">
        <v>208</v>
      </c>
      <c r="C9" s="406" t="s">
        <v>208</v>
      </c>
      <c r="D9" s="407" t="s">
        <v>190</v>
      </c>
      <c r="E9" s="408" t="str">
        <f t="shared" si="0"/>
        <v>2310020600</v>
      </c>
      <c r="F9" s="443" t="s">
        <v>17584</v>
      </c>
      <c r="G9" s="409" t="s">
        <v>2425</v>
      </c>
      <c r="I9" s="62" t="s">
        <v>121</v>
      </c>
      <c r="J9" s="290" t="s">
        <v>111</v>
      </c>
      <c r="L9" s="281">
        <v>20200209</v>
      </c>
      <c r="M9" s="282" t="s">
        <v>17162</v>
      </c>
      <c r="N9" s="282" t="s">
        <v>144</v>
      </c>
      <c r="O9" s="7"/>
      <c r="P9" s="281" t="s">
        <v>20</v>
      </c>
      <c r="Q9" s="281" t="s">
        <v>212</v>
      </c>
    </row>
    <row r="10" spans="1:18" ht="39.6">
      <c r="A10" t="s">
        <v>17149</v>
      </c>
      <c r="B10" s="405" t="s">
        <v>318</v>
      </c>
      <c r="C10" s="406" t="s">
        <v>63</v>
      </c>
      <c r="D10" s="407" t="s">
        <v>17585</v>
      </c>
      <c r="E10" s="408" t="str">
        <f t="shared" si="0"/>
        <v>2310021605CBM</v>
      </c>
      <c r="F10" s="443" t="s">
        <v>17586</v>
      </c>
      <c r="G10" s="409" t="s">
        <v>17151</v>
      </c>
      <c r="I10" s="62" t="s">
        <v>123</v>
      </c>
      <c r="J10" s="328" t="s">
        <v>365</v>
      </c>
      <c r="L10" s="281">
        <v>20200252</v>
      </c>
      <c r="M10" s="282" t="s">
        <v>17162</v>
      </c>
      <c r="N10" s="282" t="s">
        <v>145</v>
      </c>
      <c r="O10" s="7"/>
      <c r="P10" s="281" t="s">
        <v>213</v>
      </c>
      <c r="Q10" s="281" t="s">
        <v>214</v>
      </c>
    </row>
    <row r="11" spans="1:18" ht="39.6">
      <c r="A11" t="s">
        <v>17149</v>
      </c>
      <c r="B11" s="405" t="s">
        <v>317</v>
      </c>
      <c r="C11" s="406" t="s">
        <v>63</v>
      </c>
      <c r="D11" s="407" t="s">
        <v>17585</v>
      </c>
      <c r="E11" s="408" t="str">
        <f t="shared" si="0"/>
        <v>2310021605CONV</v>
      </c>
      <c r="F11" s="443" t="s">
        <v>17586</v>
      </c>
      <c r="G11" s="409" t="s">
        <v>17152</v>
      </c>
      <c r="I11" s="62" t="s">
        <v>119</v>
      </c>
      <c r="J11" s="290" t="s">
        <v>224</v>
      </c>
      <c r="L11" s="281">
        <v>20200253</v>
      </c>
      <c r="M11" s="282" t="s">
        <v>17162</v>
      </c>
      <c r="N11" s="282" t="s">
        <v>146</v>
      </c>
      <c r="O11" s="7"/>
      <c r="P11" s="281" t="s">
        <v>215</v>
      </c>
      <c r="Q11" s="281" t="s">
        <v>216</v>
      </c>
    </row>
    <row r="12" spans="1:18" ht="39.6">
      <c r="A12" t="s">
        <v>17149</v>
      </c>
      <c r="B12" s="405" t="s">
        <v>316</v>
      </c>
      <c r="C12" s="406" t="s">
        <v>230</v>
      </c>
      <c r="D12" s="407" t="s">
        <v>17587</v>
      </c>
      <c r="E12" s="408" t="str">
        <f t="shared" si="0"/>
        <v>2310021604CBM</v>
      </c>
      <c r="F12" s="443" t="s">
        <v>17588</v>
      </c>
      <c r="G12" s="409" t="s">
        <v>17151</v>
      </c>
      <c r="I12" s="62" t="s">
        <v>249</v>
      </c>
      <c r="J12" s="290" t="s">
        <v>250</v>
      </c>
      <c r="L12" s="281">
        <v>20200253</v>
      </c>
      <c r="M12" s="282" t="s">
        <v>17162</v>
      </c>
      <c r="N12" s="282" t="s">
        <v>147</v>
      </c>
      <c r="O12" s="7"/>
      <c r="P12" s="281" t="s">
        <v>217</v>
      </c>
      <c r="Q12" s="281" t="s">
        <v>218</v>
      </c>
    </row>
    <row r="13" spans="1:18" ht="39.6">
      <c r="A13" t="s">
        <v>17149</v>
      </c>
      <c r="B13" s="405" t="s">
        <v>315</v>
      </c>
      <c r="C13" s="406" t="s">
        <v>230</v>
      </c>
      <c r="D13" s="407" t="s">
        <v>17587</v>
      </c>
      <c r="E13" s="408" t="str">
        <f t="shared" si="0"/>
        <v>2310021604CONV</v>
      </c>
      <c r="F13" s="443" t="s">
        <v>17588</v>
      </c>
      <c r="G13" s="409" t="s">
        <v>17152</v>
      </c>
      <c r="I13" s="62" t="s">
        <v>252</v>
      </c>
      <c r="J13" s="290" t="s">
        <v>251</v>
      </c>
      <c r="L13" s="281">
        <v>31000101</v>
      </c>
      <c r="M13" s="282" t="s">
        <v>223</v>
      </c>
      <c r="N13" s="282" t="s">
        <v>148</v>
      </c>
      <c r="O13" s="7"/>
      <c r="P13" s="281" t="s">
        <v>219</v>
      </c>
      <c r="Q13" s="281" t="s">
        <v>220</v>
      </c>
    </row>
    <row r="14" spans="1:18" ht="26.4">
      <c r="A14" t="s">
        <v>17149</v>
      </c>
      <c r="B14" s="405" t="s">
        <v>17153</v>
      </c>
      <c r="C14" s="406" t="s">
        <v>258</v>
      </c>
      <c r="D14" s="407" t="s">
        <v>17589</v>
      </c>
      <c r="E14" s="408" t="str">
        <f t="shared" si="0"/>
        <v>2310021011</v>
      </c>
      <c r="F14" s="443" t="s">
        <v>17590</v>
      </c>
      <c r="G14" s="409" t="s">
        <v>2425</v>
      </c>
      <c r="I14" s="62" t="s">
        <v>225</v>
      </c>
      <c r="J14" s="290" t="s">
        <v>226</v>
      </c>
      <c r="L14" s="281">
        <v>31000102</v>
      </c>
      <c r="M14" s="282" t="s">
        <v>17163</v>
      </c>
      <c r="N14" s="282" t="s">
        <v>149</v>
      </c>
      <c r="O14" s="7"/>
      <c r="P14" s="7"/>
    </row>
    <row r="15" spans="1:18" ht="26.4">
      <c r="A15" t="s">
        <v>17149</v>
      </c>
      <c r="B15" s="405" t="s">
        <v>311</v>
      </c>
      <c r="C15" s="406" t="s">
        <v>311</v>
      </c>
      <c r="D15" s="407" t="s">
        <v>17591</v>
      </c>
      <c r="E15" s="408" t="str">
        <f t="shared" si="0"/>
        <v>2310021010</v>
      </c>
      <c r="F15" s="443" t="s">
        <v>17592</v>
      </c>
      <c r="G15" s="409" t="s">
        <v>2425</v>
      </c>
      <c r="I15" s="62" t="s">
        <v>227</v>
      </c>
      <c r="J15" s="290" t="s">
        <v>228</v>
      </c>
      <c r="L15" s="281">
        <v>31000123</v>
      </c>
      <c r="M15" s="282" t="s">
        <v>17164</v>
      </c>
      <c r="N15" s="282" t="s">
        <v>150</v>
      </c>
      <c r="O15" s="7"/>
      <c r="P15" s="7"/>
    </row>
    <row r="16" spans="1:18" ht="26.4">
      <c r="A16" t="s">
        <v>17149</v>
      </c>
      <c r="B16" s="405" t="s">
        <v>66</v>
      </c>
      <c r="C16" s="406" t="s">
        <v>64</v>
      </c>
      <c r="D16" s="407" t="s">
        <v>76</v>
      </c>
      <c r="E16" s="408" t="str">
        <f t="shared" si="0"/>
        <v>2310021411</v>
      </c>
      <c r="F16" s="443" t="s">
        <v>17593</v>
      </c>
      <c r="G16" s="409" t="s">
        <v>2425</v>
      </c>
      <c r="I16" s="62" t="s">
        <v>124</v>
      </c>
      <c r="J16" s="445" t="s">
        <v>17654</v>
      </c>
      <c r="L16" s="281">
        <v>31000129</v>
      </c>
      <c r="M16" s="282" t="s">
        <v>17165</v>
      </c>
      <c r="N16" s="282" t="s">
        <v>151</v>
      </c>
      <c r="O16" s="278"/>
      <c r="P16" s="278"/>
      <c r="Q16" s="69"/>
      <c r="R16" s="69"/>
    </row>
    <row r="17" spans="1:18" ht="26.4">
      <c r="A17" t="s">
        <v>17149</v>
      </c>
      <c r="B17" s="405" t="s">
        <v>320</v>
      </c>
      <c r="C17" s="406" t="s">
        <v>64</v>
      </c>
      <c r="D17" s="407" t="s">
        <v>17594</v>
      </c>
      <c r="E17" s="408" t="str">
        <f t="shared" si="0"/>
        <v>2310023400CBM</v>
      </c>
      <c r="F17" s="443" t="s">
        <v>17595</v>
      </c>
      <c r="G17" s="409" t="s">
        <v>17151</v>
      </c>
      <c r="I17" s="62" t="s">
        <v>67</v>
      </c>
      <c r="J17" s="290" t="s">
        <v>68</v>
      </c>
      <c r="L17" s="281">
        <v>31000130</v>
      </c>
      <c r="M17" s="282" t="s">
        <v>17166</v>
      </c>
      <c r="N17" s="282" t="s">
        <v>152</v>
      </c>
      <c r="O17" s="278"/>
      <c r="P17" s="278"/>
      <c r="Q17" s="69"/>
      <c r="R17" s="69"/>
    </row>
    <row r="18" spans="1:18" ht="39.6">
      <c r="A18" t="s">
        <v>17149</v>
      </c>
      <c r="B18" s="405" t="s">
        <v>319</v>
      </c>
      <c r="C18" s="406" t="s">
        <v>64</v>
      </c>
      <c r="D18" s="407" t="s">
        <v>180</v>
      </c>
      <c r="E18" s="408" t="str">
        <f t="shared" si="0"/>
        <v>2310021400CONV</v>
      </c>
      <c r="F18" s="443" t="s">
        <v>17596</v>
      </c>
      <c r="G18" s="409" t="s">
        <v>17152</v>
      </c>
      <c r="I18" s="62" t="s">
        <v>125</v>
      </c>
      <c r="J18" s="290" t="s">
        <v>113</v>
      </c>
      <c r="L18" s="281">
        <v>31000132</v>
      </c>
      <c r="M18" s="282" t="s">
        <v>17167</v>
      </c>
      <c r="N18" s="282" t="s">
        <v>153</v>
      </c>
      <c r="O18" s="278"/>
      <c r="P18" s="278"/>
      <c r="Q18" s="69"/>
      <c r="R18" s="69"/>
    </row>
    <row r="19" spans="1:18" ht="26.4">
      <c r="A19" t="s">
        <v>17149</v>
      </c>
      <c r="B19" s="405" t="s">
        <v>116</v>
      </c>
      <c r="C19" s="406" t="s">
        <v>116</v>
      </c>
      <c r="D19" s="407" t="s">
        <v>108</v>
      </c>
      <c r="E19" s="408" t="str">
        <f t="shared" si="0"/>
        <v>2310000220</v>
      </c>
      <c r="F19" s="443" t="s">
        <v>17597</v>
      </c>
      <c r="G19" s="409" t="s">
        <v>2425</v>
      </c>
      <c r="I19" s="62" t="s">
        <v>126</v>
      </c>
      <c r="J19" s="290" t="s">
        <v>114</v>
      </c>
      <c r="L19" s="281">
        <v>31000199</v>
      </c>
      <c r="M19" s="282" t="s">
        <v>17168</v>
      </c>
      <c r="N19" s="282" t="s">
        <v>154</v>
      </c>
      <c r="O19" s="278"/>
      <c r="P19" s="278"/>
      <c r="Q19" s="69"/>
      <c r="R19" s="69"/>
    </row>
    <row r="20" spans="1:18" ht="26.4">
      <c r="A20" t="s">
        <v>17149</v>
      </c>
      <c r="B20" s="405" t="s">
        <v>306</v>
      </c>
      <c r="C20" s="406" t="s">
        <v>17154</v>
      </c>
      <c r="D20" s="407" t="s">
        <v>17598</v>
      </c>
      <c r="E20" s="408" t="str">
        <f t="shared" si="0"/>
        <v>2310023509CBM</v>
      </c>
      <c r="F20" s="443" t="s">
        <v>17599</v>
      </c>
      <c r="G20" s="409" t="s">
        <v>17151</v>
      </c>
      <c r="I20" s="62" t="s">
        <v>229</v>
      </c>
      <c r="J20" s="290" t="s">
        <v>230</v>
      </c>
      <c r="L20" s="281">
        <v>31000201</v>
      </c>
      <c r="M20" s="282" t="s">
        <v>17169</v>
      </c>
      <c r="N20" s="282" t="s">
        <v>155</v>
      </c>
      <c r="O20" s="278"/>
      <c r="P20" s="278"/>
      <c r="Q20" s="69"/>
      <c r="R20" s="69"/>
    </row>
    <row r="21" spans="1:18" ht="26.4">
      <c r="A21" t="s">
        <v>17149</v>
      </c>
      <c r="B21" s="405" t="s">
        <v>305</v>
      </c>
      <c r="C21" s="406" t="s">
        <v>17154</v>
      </c>
      <c r="D21" s="407" t="s">
        <v>17600</v>
      </c>
      <c r="E21" s="408" t="str">
        <f t="shared" si="0"/>
        <v>2310021509CONV</v>
      </c>
      <c r="F21" s="443" t="s">
        <v>17601</v>
      </c>
      <c r="G21" s="409" t="s">
        <v>17152</v>
      </c>
      <c r="I21" s="62" t="s">
        <v>231</v>
      </c>
      <c r="J21" s="290" t="s">
        <v>63</v>
      </c>
      <c r="L21" s="281">
        <v>31000202</v>
      </c>
      <c r="M21" s="282" t="s">
        <v>17170</v>
      </c>
      <c r="N21" s="282" t="s">
        <v>156</v>
      </c>
      <c r="O21" s="278"/>
      <c r="P21" s="278"/>
      <c r="Q21" s="69"/>
      <c r="R21" s="69"/>
    </row>
    <row r="22" spans="1:18" ht="26.4">
      <c r="A22" t="s">
        <v>17149</v>
      </c>
      <c r="B22" s="405" t="s">
        <v>228</v>
      </c>
      <c r="C22" s="406" t="s">
        <v>228</v>
      </c>
      <c r="D22" s="407" t="s">
        <v>17602</v>
      </c>
      <c r="E22" s="408" t="str">
        <f t="shared" si="0"/>
        <v>2310030401</v>
      </c>
      <c r="F22" s="443" t="s">
        <v>17603</v>
      </c>
      <c r="G22" s="409" t="s">
        <v>2425</v>
      </c>
      <c r="I22" s="62" t="s">
        <v>128</v>
      </c>
      <c r="J22" s="290" t="s">
        <v>260</v>
      </c>
      <c r="L22" s="281">
        <v>31000203</v>
      </c>
      <c r="M22" s="282" t="s">
        <v>17162</v>
      </c>
      <c r="N22" s="282" t="s">
        <v>157</v>
      </c>
      <c r="O22" s="278"/>
      <c r="P22" s="278"/>
      <c r="Q22" s="69"/>
      <c r="R22" s="69"/>
    </row>
    <row r="23" spans="1:18" ht="26.4">
      <c r="A23" t="s">
        <v>17149</v>
      </c>
      <c r="B23" s="405" t="s">
        <v>250</v>
      </c>
      <c r="C23" s="406" t="s">
        <v>250</v>
      </c>
      <c r="D23" s="407" t="s">
        <v>186</v>
      </c>
      <c r="E23" s="408" t="str">
        <f t="shared" si="0"/>
        <v>2310020800</v>
      </c>
      <c r="F23" s="443" t="s">
        <v>17604</v>
      </c>
      <c r="G23" s="409" t="s">
        <v>2425</v>
      </c>
      <c r="I23" s="62" t="s">
        <v>129</v>
      </c>
      <c r="J23" s="290" t="s">
        <v>259</v>
      </c>
      <c r="L23" s="281">
        <v>31000205</v>
      </c>
      <c r="M23" s="282" t="s">
        <v>17171</v>
      </c>
      <c r="N23" s="282" t="s">
        <v>158</v>
      </c>
      <c r="O23" s="278"/>
      <c r="P23" s="278"/>
      <c r="Q23" s="69"/>
      <c r="R23" s="69"/>
    </row>
    <row r="24" spans="1:18" ht="26.4">
      <c r="A24" t="s">
        <v>17149</v>
      </c>
      <c r="B24" s="405" t="s">
        <v>115</v>
      </c>
      <c r="C24" s="406" t="s">
        <v>115</v>
      </c>
      <c r="D24" s="407" t="s">
        <v>184</v>
      </c>
      <c r="E24" s="408" t="str">
        <f t="shared" si="0"/>
        <v>2310021100</v>
      </c>
      <c r="F24" s="443" t="s">
        <v>17605</v>
      </c>
      <c r="G24" s="409" t="s">
        <v>2425</v>
      </c>
      <c r="I24" s="62" t="s">
        <v>70</v>
      </c>
      <c r="J24" s="290" t="s">
        <v>71</v>
      </c>
      <c r="L24" s="281">
        <v>31000207</v>
      </c>
      <c r="M24" s="283" t="s">
        <v>223</v>
      </c>
      <c r="N24" s="282" t="s">
        <v>21</v>
      </c>
      <c r="O24" s="278"/>
      <c r="P24" s="278"/>
      <c r="Q24" s="69"/>
      <c r="R24" s="69"/>
    </row>
    <row r="25" spans="1:18" ht="39.6">
      <c r="A25" t="s">
        <v>17149</v>
      </c>
      <c r="B25" s="405" t="s">
        <v>302</v>
      </c>
      <c r="C25" s="444" t="s">
        <v>17654</v>
      </c>
      <c r="D25" s="407" t="s">
        <v>17606</v>
      </c>
      <c r="E25" s="408" t="str">
        <f t="shared" si="0"/>
        <v>2310023601CBM</v>
      </c>
      <c r="F25" s="443" t="s">
        <v>17607</v>
      </c>
      <c r="G25" s="409" t="s">
        <v>17151</v>
      </c>
      <c r="I25" s="62" t="s">
        <v>72</v>
      </c>
      <c r="J25" s="290" t="s">
        <v>73</v>
      </c>
      <c r="K25" s="7" t="str">
        <f>TEXT(L25,0)</f>
        <v>31000209</v>
      </c>
      <c r="L25" s="281" t="s">
        <v>11974</v>
      </c>
      <c r="M25" s="282" t="s">
        <v>17172</v>
      </c>
      <c r="N25" s="282" t="s">
        <v>22</v>
      </c>
      <c r="O25" s="278"/>
      <c r="P25" s="278"/>
      <c r="Q25" s="69"/>
      <c r="R25" s="69"/>
    </row>
    <row r="26" spans="1:18" ht="39.6">
      <c r="A26" t="s">
        <v>17149</v>
      </c>
      <c r="B26" s="405" t="s">
        <v>301</v>
      </c>
      <c r="C26" s="444" t="s">
        <v>17654</v>
      </c>
      <c r="D26" s="407" t="s">
        <v>17608</v>
      </c>
      <c r="E26" s="408" t="str">
        <f t="shared" si="0"/>
        <v>2310021601CONV</v>
      </c>
      <c r="F26" s="443" t="s">
        <v>17609</v>
      </c>
      <c r="G26" s="409" t="s">
        <v>17152</v>
      </c>
      <c r="I26" s="62" t="s">
        <v>77</v>
      </c>
      <c r="J26" s="290" t="s">
        <v>258</v>
      </c>
      <c r="L26" s="281">
        <v>31000215</v>
      </c>
      <c r="M26" s="282" t="s">
        <v>17173</v>
      </c>
      <c r="N26" s="282" t="s">
        <v>23</v>
      </c>
      <c r="O26" s="278"/>
      <c r="P26" s="278"/>
      <c r="Q26" s="69"/>
      <c r="R26" s="69"/>
    </row>
    <row r="27" spans="1:18" ht="39.6">
      <c r="A27" t="s">
        <v>17149</v>
      </c>
      <c r="B27" s="405" t="s">
        <v>313</v>
      </c>
      <c r="C27" s="406" t="s">
        <v>313</v>
      </c>
      <c r="D27" s="407" t="s">
        <v>17610</v>
      </c>
      <c r="E27" s="408" t="str">
        <f t="shared" si="0"/>
        <v>2310021700</v>
      </c>
      <c r="F27" s="443" t="s">
        <v>17611</v>
      </c>
      <c r="G27" s="409" t="s">
        <v>2425</v>
      </c>
      <c r="I27" s="62" t="s">
        <v>120</v>
      </c>
      <c r="J27" s="290" t="s">
        <v>59</v>
      </c>
      <c r="L27" s="281">
        <v>31000216</v>
      </c>
      <c r="M27" s="282" t="s">
        <v>17174</v>
      </c>
      <c r="N27" s="282" t="s">
        <v>24</v>
      </c>
      <c r="O27" s="278"/>
      <c r="P27" s="278"/>
      <c r="Q27" s="69"/>
      <c r="R27" s="69"/>
    </row>
    <row r="28" spans="1:18" ht="52.8">
      <c r="A28" t="s">
        <v>17149</v>
      </c>
      <c r="B28" s="405" t="s">
        <v>312</v>
      </c>
      <c r="C28" s="406" t="s">
        <v>312</v>
      </c>
      <c r="D28" s="407" t="s">
        <v>100</v>
      </c>
      <c r="E28" s="408" t="str">
        <f t="shared" si="0"/>
        <v>2310010200</v>
      </c>
      <c r="F28" s="443" t="s">
        <v>17612</v>
      </c>
      <c r="G28" s="409" t="s">
        <v>2425</v>
      </c>
      <c r="I28" s="62" t="s">
        <v>122</v>
      </c>
      <c r="J28" s="290" t="s">
        <v>110</v>
      </c>
      <c r="L28" s="281">
        <v>31000220</v>
      </c>
      <c r="M28" s="282" t="s">
        <v>17175</v>
      </c>
      <c r="N28" s="282" t="s">
        <v>25</v>
      </c>
      <c r="O28" s="278"/>
      <c r="P28" s="278"/>
      <c r="Q28" s="69"/>
      <c r="R28" s="69"/>
    </row>
    <row r="29" spans="1:18" ht="26.4">
      <c r="A29" t="s">
        <v>17149</v>
      </c>
      <c r="B29" s="405" t="s">
        <v>251</v>
      </c>
      <c r="C29" s="406" t="s">
        <v>251</v>
      </c>
      <c r="D29" s="407" t="s">
        <v>94</v>
      </c>
      <c r="E29" s="408" t="str">
        <f t="shared" si="0"/>
        <v>2310010800</v>
      </c>
      <c r="F29" s="443" t="s">
        <v>17613</v>
      </c>
      <c r="G29" s="409" t="s">
        <v>2425</v>
      </c>
      <c r="I29" s="120" t="s">
        <v>130</v>
      </c>
      <c r="J29" s="290" t="s">
        <v>131</v>
      </c>
      <c r="L29" s="281">
        <v>31000225</v>
      </c>
      <c r="M29" s="282" t="s">
        <v>17176</v>
      </c>
      <c r="N29" s="282" t="s">
        <v>192</v>
      </c>
      <c r="O29" s="278"/>
      <c r="P29" s="278"/>
      <c r="Q29" s="69"/>
      <c r="R29" s="69"/>
    </row>
    <row r="30" spans="1:18" ht="26.4">
      <c r="A30" t="s">
        <v>17149</v>
      </c>
      <c r="B30" s="405" t="s">
        <v>308</v>
      </c>
      <c r="C30" s="406" t="s">
        <v>17155</v>
      </c>
      <c r="D30" s="407" t="s">
        <v>17614</v>
      </c>
      <c r="E30" s="408" t="str">
        <f t="shared" si="0"/>
        <v>2310023300CBM</v>
      </c>
      <c r="F30" s="443" t="s">
        <v>17615</v>
      </c>
      <c r="G30" s="409" t="s">
        <v>17151</v>
      </c>
      <c r="I30" s="62" t="s">
        <v>190</v>
      </c>
      <c r="J30" s="328" t="s">
        <v>17207</v>
      </c>
      <c r="L30" s="281">
        <v>31000226</v>
      </c>
      <c r="M30" s="282" t="s">
        <v>17177</v>
      </c>
      <c r="N30" s="282" t="s">
        <v>193</v>
      </c>
      <c r="O30" s="278"/>
      <c r="P30" s="278"/>
      <c r="Q30" s="69"/>
      <c r="R30" s="69"/>
    </row>
    <row r="31" spans="1:18" ht="26.4">
      <c r="A31" t="s">
        <v>17149</v>
      </c>
      <c r="B31" s="405" t="s">
        <v>307</v>
      </c>
      <c r="C31" s="406" t="s">
        <v>17155</v>
      </c>
      <c r="D31" s="407" t="s">
        <v>182</v>
      </c>
      <c r="E31" s="408" t="str">
        <f t="shared" si="0"/>
        <v>2310021300CONV</v>
      </c>
      <c r="F31" s="443" t="s">
        <v>17616</v>
      </c>
      <c r="G31" s="409" t="s">
        <v>17152</v>
      </c>
      <c r="I31" s="62" t="s">
        <v>65</v>
      </c>
      <c r="J31" s="290" t="s">
        <v>64</v>
      </c>
      <c r="L31" s="281">
        <v>31000227</v>
      </c>
      <c r="M31" s="373" t="s">
        <v>17178</v>
      </c>
      <c r="N31" s="282" t="s">
        <v>194</v>
      </c>
      <c r="O31" s="278"/>
      <c r="P31" s="278"/>
      <c r="Q31" s="69"/>
      <c r="R31" s="69"/>
    </row>
    <row r="32" spans="1:18" ht="26.4">
      <c r="A32" t="s">
        <v>17149</v>
      </c>
      <c r="B32" s="405" t="s">
        <v>309</v>
      </c>
      <c r="C32" s="406" t="s">
        <v>17156</v>
      </c>
      <c r="D32" s="407" t="s">
        <v>17617</v>
      </c>
      <c r="E32" s="408" t="str">
        <f t="shared" si="0"/>
        <v>2310021310CONV</v>
      </c>
      <c r="F32" s="443" t="s">
        <v>17618</v>
      </c>
      <c r="G32" s="409" t="s">
        <v>17152</v>
      </c>
      <c r="I32" s="62" t="s">
        <v>76</v>
      </c>
      <c r="J32" s="290" t="s">
        <v>66</v>
      </c>
      <c r="L32" s="281">
        <v>31000227</v>
      </c>
      <c r="M32" s="373" t="s">
        <v>17178</v>
      </c>
      <c r="N32" s="282" t="s">
        <v>195</v>
      </c>
      <c r="O32" s="278"/>
      <c r="P32" s="278"/>
      <c r="Q32" s="69"/>
      <c r="R32" s="69"/>
    </row>
    <row r="33" spans="1:18" ht="26.4">
      <c r="A33" t="s">
        <v>17149</v>
      </c>
      <c r="B33" s="405" t="s">
        <v>304</v>
      </c>
      <c r="C33" s="406" t="s">
        <v>17157</v>
      </c>
      <c r="D33" s="407" t="s">
        <v>17619</v>
      </c>
      <c r="E33" s="408" t="str">
        <f t="shared" si="0"/>
        <v>2310023602CBM</v>
      </c>
      <c r="F33" s="443" t="s">
        <v>17620</v>
      </c>
      <c r="G33" s="409" t="s">
        <v>17151</v>
      </c>
      <c r="I33" s="62" t="s">
        <v>106</v>
      </c>
      <c r="J33" s="290" t="s">
        <v>105</v>
      </c>
      <c r="L33" s="281">
        <v>31000229</v>
      </c>
      <c r="M33" s="282" t="s">
        <v>17179</v>
      </c>
      <c r="N33" s="282" t="s">
        <v>196</v>
      </c>
      <c r="O33" s="278"/>
      <c r="P33" s="278"/>
      <c r="Q33" s="69"/>
      <c r="R33" s="69"/>
    </row>
    <row r="34" spans="1:18" ht="26.4">
      <c r="A34" t="s">
        <v>17149</v>
      </c>
      <c r="B34" s="405" t="s">
        <v>303</v>
      </c>
      <c r="C34" s="406" t="s">
        <v>17157</v>
      </c>
      <c r="D34" s="407" t="s">
        <v>17621</v>
      </c>
      <c r="E34" s="408" t="str">
        <f t="shared" si="0"/>
        <v>2310021602CONV</v>
      </c>
      <c r="F34" s="443" t="s">
        <v>17622</v>
      </c>
      <c r="G34" s="409" t="s">
        <v>17152</v>
      </c>
      <c r="I34" s="281" t="s">
        <v>80</v>
      </c>
      <c r="J34" s="290" t="s">
        <v>221</v>
      </c>
      <c r="L34" s="281">
        <v>31000230</v>
      </c>
      <c r="M34" s="282" t="s">
        <v>17180</v>
      </c>
      <c r="N34" s="282" t="s">
        <v>0</v>
      </c>
      <c r="O34" s="278"/>
      <c r="P34" s="278"/>
      <c r="Q34" s="69"/>
      <c r="R34" s="69"/>
    </row>
    <row r="35" spans="1:18" ht="26.4">
      <c r="A35" t="s">
        <v>17149</v>
      </c>
      <c r="B35" s="405" t="s">
        <v>310</v>
      </c>
      <c r="C35" s="406" t="s">
        <v>310</v>
      </c>
      <c r="D35" s="407" t="s">
        <v>117</v>
      </c>
      <c r="E35" s="408" t="str">
        <f t="shared" si="0"/>
        <v>2310000230</v>
      </c>
      <c r="F35" s="443" t="s">
        <v>17623</v>
      </c>
      <c r="G35" s="409" t="s">
        <v>2425</v>
      </c>
      <c r="I35" s="120" t="s">
        <v>137</v>
      </c>
      <c r="J35" s="290" t="s">
        <v>138</v>
      </c>
      <c r="L35" s="281">
        <v>31000299</v>
      </c>
      <c r="M35" s="282" t="s">
        <v>17181</v>
      </c>
      <c r="N35" s="282" t="s">
        <v>1</v>
      </c>
      <c r="O35" s="278"/>
      <c r="P35" s="278"/>
      <c r="Q35" s="69"/>
      <c r="R35" s="69"/>
    </row>
    <row r="36" spans="1:18" ht="39.6">
      <c r="A36" t="s">
        <v>17149</v>
      </c>
      <c r="B36" s="405" t="s">
        <v>321</v>
      </c>
      <c r="C36" s="406" t="s">
        <v>321</v>
      </c>
      <c r="D36" s="407" t="s">
        <v>17610</v>
      </c>
      <c r="E36" s="408" t="str">
        <f t="shared" si="0"/>
        <v>2310021700</v>
      </c>
      <c r="F36" s="443" t="s">
        <v>17624</v>
      </c>
      <c r="G36" s="409" t="s">
        <v>2425</v>
      </c>
      <c r="I36" s="120" t="s">
        <v>84</v>
      </c>
      <c r="J36" s="290" t="s">
        <v>85</v>
      </c>
      <c r="L36" s="281">
        <v>31000301</v>
      </c>
      <c r="M36" s="373" t="s">
        <v>17178</v>
      </c>
      <c r="N36" s="282" t="s">
        <v>2</v>
      </c>
      <c r="O36" s="278"/>
      <c r="P36" s="278"/>
      <c r="Q36" s="69"/>
      <c r="R36" s="69"/>
    </row>
    <row r="37" spans="1:18" ht="39.6">
      <c r="A37" t="s">
        <v>17149</v>
      </c>
      <c r="B37" s="405" t="s">
        <v>103</v>
      </c>
      <c r="C37" s="406" t="s">
        <v>103</v>
      </c>
      <c r="D37" s="407" t="s">
        <v>17610</v>
      </c>
      <c r="E37" s="408" t="str">
        <f t="shared" si="0"/>
        <v>2310021700</v>
      </c>
      <c r="F37" s="443" t="s">
        <v>17624</v>
      </c>
      <c r="G37" s="409" t="s">
        <v>2425</v>
      </c>
      <c r="L37" s="281">
        <v>31000302</v>
      </c>
      <c r="M37" s="373" t="s">
        <v>17178</v>
      </c>
      <c r="N37" s="282" t="s">
        <v>3</v>
      </c>
      <c r="O37" s="278"/>
      <c r="P37" s="278"/>
      <c r="Q37" s="69"/>
      <c r="R37" s="69"/>
    </row>
    <row r="38" spans="1:18" ht="39.6">
      <c r="A38" t="s">
        <v>17149</v>
      </c>
      <c r="B38" s="412" t="s">
        <v>17158</v>
      </c>
      <c r="C38" s="406" t="s">
        <v>112</v>
      </c>
      <c r="D38" s="407" t="s">
        <v>17625</v>
      </c>
      <c r="E38" s="408" t="str">
        <f t="shared" si="0"/>
        <v>2310121701</v>
      </c>
      <c r="F38" s="443" t="s">
        <v>17626</v>
      </c>
      <c r="G38" s="409" t="s">
        <v>2425</v>
      </c>
      <c r="I38" s="7"/>
      <c r="L38" s="281">
        <v>31000303</v>
      </c>
      <c r="M38" s="373" t="s">
        <v>17178</v>
      </c>
      <c r="N38" s="282" t="s">
        <v>4</v>
      </c>
      <c r="O38" s="7"/>
      <c r="P38" s="7"/>
    </row>
    <row r="39" spans="1:18" ht="39.6">
      <c r="I39" s="49" t="s">
        <v>127</v>
      </c>
      <c r="K39" s="7" t="str">
        <f>TEXT(L39,0)</f>
        <v>31000304</v>
      </c>
      <c r="L39" s="281" t="s">
        <v>11999</v>
      </c>
      <c r="M39" s="373" t="s">
        <v>17178</v>
      </c>
      <c r="N39" s="282" t="s">
        <v>159</v>
      </c>
      <c r="O39" s="7"/>
      <c r="P39" s="7"/>
    </row>
    <row r="40" spans="1:18" ht="39.6">
      <c r="I40" s="2" t="s">
        <v>253</v>
      </c>
      <c r="J40" s="169" t="s">
        <v>254</v>
      </c>
      <c r="L40" s="281">
        <v>31000305</v>
      </c>
      <c r="M40" s="282" t="s">
        <v>17182</v>
      </c>
      <c r="N40" s="282" t="s">
        <v>160</v>
      </c>
      <c r="O40" s="7"/>
      <c r="P40" s="7"/>
    </row>
    <row r="41" spans="1:18" ht="26.4">
      <c r="I41" s="62" t="s">
        <v>102</v>
      </c>
      <c r="J41" s="170" t="s">
        <v>101</v>
      </c>
      <c r="L41" s="281">
        <v>31000306</v>
      </c>
      <c r="M41" s="282" t="s">
        <v>17183</v>
      </c>
      <c r="N41" s="282" t="s">
        <v>161</v>
      </c>
      <c r="O41" s="7"/>
      <c r="P41" s="7"/>
    </row>
    <row r="42" spans="1:18" ht="26.4">
      <c r="I42" s="62" t="s">
        <v>100</v>
      </c>
      <c r="J42" s="170" t="s">
        <v>99</v>
      </c>
      <c r="L42" s="281">
        <v>31000307</v>
      </c>
      <c r="M42" s="282" t="s">
        <v>17184</v>
      </c>
      <c r="N42" s="282" t="s">
        <v>162</v>
      </c>
      <c r="O42" s="7"/>
      <c r="P42" s="7"/>
    </row>
    <row r="43" spans="1:18" ht="26.4">
      <c r="I43" s="62" t="s">
        <v>98</v>
      </c>
      <c r="J43" s="170" t="s">
        <v>97</v>
      </c>
      <c r="L43" s="281">
        <v>31000309</v>
      </c>
      <c r="M43" s="282" t="s">
        <v>17185</v>
      </c>
      <c r="N43" s="282" t="s">
        <v>163</v>
      </c>
      <c r="O43" s="7"/>
      <c r="P43" s="7"/>
    </row>
    <row r="44" spans="1:18" ht="26.4">
      <c r="I44" s="62" t="s">
        <v>96</v>
      </c>
      <c r="J44" s="170" t="s">
        <v>95</v>
      </c>
      <c r="L44" s="281">
        <v>31000310</v>
      </c>
      <c r="M44" s="282" t="s">
        <v>17186</v>
      </c>
      <c r="N44" s="282" t="s">
        <v>164</v>
      </c>
      <c r="O44" s="7"/>
      <c r="P44" s="7"/>
    </row>
    <row r="45" spans="1:18" ht="26.4">
      <c r="I45" s="62" t="s">
        <v>94</v>
      </c>
      <c r="J45" s="170" t="s">
        <v>191</v>
      </c>
      <c r="L45" s="281">
        <v>31000311</v>
      </c>
      <c r="M45" s="282" t="s">
        <v>17187</v>
      </c>
      <c r="N45" s="282" t="s">
        <v>165</v>
      </c>
      <c r="O45" s="7"/>
      <c r="P45" s="7"/>
    </row>
    <row r="46" spans="1:18" ht="26.4">
      <c r="I46" s="62" t="s">
        <v>188</v>
      </c>
      <c r="J46" s="170" t="s">
        <v>187</v>
      </c>
      <c r="L46" s="281">
        <v>31000404</v>
      </c>
      <c r="M46" s="282" t="s">
        <v>17188</v>
      </c>
      <c r="N46" s="282" t="s">
        <v>166</v>
      </c>
      <c r="O46" s="7"/>
      <c r="P46" s="7"/>
    </row>
    <row r="47" spans="1:18" ht="26.4">
      <c r="I47" s="62" t="s">
        <v>186</v>
      </c>
      <c r="J47" s="170" t="s">
        <v>185</v>
      </c>
      <c r="L47" s="281">
        <v>31000405</v>
      </c>
      <c r="M47" s="282" t="s">
        <v>17188</v>
      </c>
      <c r="N47" s="282" t="s">
        <v>167</v>
      </c>
      <c r="O47" s="7"/>
      <c r="P47" s="7"/>
    </row>
    <row r="48" spans="1:18" ht="26.4">
      <c r="I48" s="62" t="s">
        <v>184</v>
      </c>
      <c r="J48" s="170" t="s">
        <v>183</v>
      </c>
      <c r="L48" s="281">
        <v>31000406</v>
      </c>
      <c r="M48" s="282" t="s">
        <v>17188</v>
      </c>
      <c r="N48" s="282" t="s">
        <v>168</v>
      </c>
      <c r="O48" s="7"/>
      <c r="P48" s="7"/>
    </row>
    <row r="49" spans="9:16" ht="26.4">
      <c r="I49" s="62" t="s">
        <v>182</v>
      </c>
      <c r="J49" s="170" t="s">
        <v>181</v>
      </c>
      <c r="L49" s="281">
        <v>31000502</v>
      </c>
      <c r="M49" s="282" t="s">
        <v>17189</v>
      </c>
      <c r="N49" s="282" t="s">
        <v>169</v>
      </c>
      <c r="O49" s="7"/>
      <c r="P49" s="7"/>
    </row>
    <row r="50" spans="9:16" ht="26.4">
      <c r="I50" s="62" t="s">
        <v>180</v>
      </c>
      <c r="J50" s="170" t="s">
        <v>179</v>
      </c>
      <c r="L50" s="281">
        <v>31088801</v>
      </c>
      <c r="M50" s="283" t="s">
        <v>223</v>
      </c>
      <c r="N50" s="282" t="s">
        <v>170</v>
      </c>
      <c r="O50" s="7"/>
      <c r="P50" s="7"/>
    </row>
    <row r="51" spans="9:16" ht="26.4">
      <c r="I51" s="62" t="s">
        <v>178</v>
      </c>
      <c r="J51" s="170" t="s">
        <v>177</v>
      </c>
      <c r="L51" s="281">
        <v>31088802</v>
      </c>
      <c r="M51" s="283" t="s">
        <v>223</v>
      </c>
      <c r="N51" s="282" t="s">
        <v>170</v>
      </c>
      <c r="O51" s="7"/>
      <c r="P51" s="7"/>
    </row>
    <row r="52" spans="9:16" ht="26.4">
      <c r="I52" s="62" t="s">
        <v>176</v>
      </c>
      <c r="J52" s="170" t="s">
        <v>175</v>
      </c>
      <c r="L52" s="281">
        <v>31088803</v>
      </c>
      <c r="M52" s="283" t="s">
        <v>223</v>
      </c>
      <c r="N52" s="282" t="s">
        <v>170</v>
      </c>
      <c r="O52" s="7"/>
      <c r="P52" s="7"/>
    </row>
    <row r="53" spans="9:16" ht="26.4">
      <c r="I53" s="62" t="s">
        <v>104</v>
      </c>
      <c r="J53" s="170" t="s">
        <v>103</v>
      </c>
      <c r="L53" s="281">
        <v>31088804</v>
      </c>
      <c r="M53" s="283" t="s">
        <v>223</v>
      </c>
      <c r="N53" s="282" t="s">
        <v>170</v>
      </c>
      <c r="O53" s="7"/>
      <c r="P53" s="7"/>
    </row>
    <row r="54" spans="9:16" ht="26.4">
      <c r="I54" s="62" t="s">
        <v>174</v>
      </c>
      <c r="J54" s="170" t="s">
        <v>266</v>
      </c>
      <c r="L54" s="281">
        <v>31088805</v>
      </c>
      <c r="M54" s="283" t="s">
        <v>223</v>
      </c>
      <c r="N54" s="282" t="s">
        <v>170</v>
      </c>
      <c r="O54" s="7"/>
      <c r="P54" s="7"/>
    </row>
    <row r="55" spans="9:16" ht="26.4">
      <c r="I55" s="62" t="s">
        <v>190</v>
      </c>
      <c r="J55" s="170" t="s">
        <v>189</v>
      </c>
      <c r="L55" s="281">
        <v>31088811</v>
      </c>
      <c r="M55" s="283" t="s">
        <v>223</v>
      </c>
      <c r="N55" s="282" t="s">
        <v>171</v>
      </c>
      <c r="O55" s="7"/>
      <c r="P55" s="7"/>
    </row>
    <row r="56" spans="9:16" ht="39.6">
      <c r="I56" s="62" t="s">
        <v>106</v>
      </c>
      <c r="J56" s="170" t="s">
        <v>105</v>
      </c>
      <c r="L56" s="281">
        <v>40400301</v>
      </c>
      <c r="M56" s="282" t="s">
        <v>60</v>
      </c>
      <c r="N56" s="282" t="s">
        <v>172</v>
      </c>
      <c r="O56" s="7"/>
      <c r="P56" s="7"/>
    </row>
    <row r="57" spans="9:16" ht="39.6">
      <c r="I57" s="62" t="s">
        <v>265</v>
      </c>
      <c r="J57" s="170" t="s">
        <v>264</v>
      </c>
      <c r="L57" s="281">
        <v>40400302</v>
      </c>
      <c r="M57" s="282" t="s">
        <v>60</v>
      </c>
      <c r="N57" s="282" t="s">
        <v>173</v>
      </c>
      <c r="O57" s="7"/>
      <c r="P57" s="7"/>
    </row>
    <row r="58" spans="9:16" ht="52.8">
      <c r="I58" s="62" t="s">
        <v>263</v>
      </c>
      <c r="J58" s="170" t="s">
        <v>262</v>
      </c>
      <c r="L58" s="281">
        <v>40400304</v>
      </c>
      <c r="M58" s="282" t="s">
        <v>60</v>
      </c>
      <c r="N58" s="282" t="s">
        <v>5</v>
      </c>
      <c r="O58" s="7"/>
      <c r="P58" s="7"/>
    </row>
    <row r="59" spans="9:16" ht="52.8">
      <c r="L59" s="281">
        <v>40400305</v>
      </c>
      <c r="M59" s="282" t="s">
        <v>60</v>
      </c>
      <c r="N59" s="282" t="s">
        <v>6</v>
      </c>
      <c r="O59" s="7"/>
      <c r="P59" s="7"/>
    </row>
    <row r="60" spans="9:16" ht="52.8">
      <c r="L60" s="281">
        <v>40400311</v>
      </c>
      <c r="M60" s="282" t="s">
        <v>60</v>
      </c>
      <c r="N60" s="282" t="s">
        <v>7</v>
      </c>
      <c r="O60" s="7"/>
      <c r="P60" s="7"/>
    </row>
    <row r="61" spans="9:16" ht="52.8">
      <c r="J61" s="166"/>
      <c r="L61" s="281">
        <v>40400312</v>
      </c>
      <c r="M61" s="282" t="s">
        <v>60</v>
      </c>
      <c r="N61" s="282" t="s">
        <v>8</v>
      </c>
      <c r="O61" s="7"/>
      <c r="P61" s="7"/>
    </row>
    <row r="62" spans="9:16" ht="52.8">
      <c r="J62" s="166"/>
      <c r="L62" s="281">
        <v>40400315</v>
      </c>
      <c r="M62" s="282" t="s">
        <v>60</v>
      </c>
      <c r="N62" s="282" t="s">
        <v>9</v>
      </c>
      <c r="O62" s="7"/>
      <c r="P62" s="7"/>
    </row>
    <row r="63" spans="9:16" ht="52.8">
      <c r="J63" s="166"/>
      <c r="L63" s="281">
        <v>40400322</v>
      </c>
      <c r="M63" s="282" t="s">
        <v>60</v>
      </c>
      <c r="N63" s="282" t="s">
        <v>10</v>
      </c>
      <c r="O63" s="7"/>
      <c r="P63" s="7"/>
    </row>
    <row r="64" spans="9:16" ht="52.8">
      <c r="J64" s="166"/>
      <c r="L64" s="281">
        <v>40400332</v>
      </c>
      <c r="M64" s="282" t="s">
        <v>60</v>
      </c>
      <c r="N64" s="282" t="s">
        <v>11</v>
      </c>
      <c r="O64" s="7"/>
      <c r="P64" s="7"/>
    </row>
    <row r="65" spans="10:16">
      <c r="J65" s="166"/>
      <c r="L65" s="284">
        <v>0</v>
      </c>
      <c r="M65" s="284" t="s">
        <v>17190</v>
      </c>
      <c r="N65" s="285"/>
      <c r="O65" s="278"/>
      <c r="P65" s="7"/>
    </row>
    <row r="66" spans="10:16">
      <c r="J66" s="166"/>
      <c r="L66" s="284">
        <v>10200602</v>
      </c>
      <c r="M66" s="285" t="s">
        <v>17191</v>
      </c>
      <c r="N66" s="285" t="s">
        <v>3932</v>
      </c>
      <c r="O66" s="278" t="s">
        <v>458</v>
      </c>
      <c r="P66" s="278" t="s">
        <v>287</v>
      </c>
    </row>
    <row r="67" spans="10:16">
      <c r="J67" s="166"/>
      <c r="L67" s="284">
        <v>20100102</v>
      </c>
      <c r="M67" s="285" t="s">
        <v>17192</v>
      </c>
      <c r="N67" s="285" t="s">
        <v>4287</v>
      </c>
      <c r="O67" s="278" t="s">
        <v>3933</v>
      </c>
      <c r="P67" s="278" t="s">
        <v>4288</v>
      </c>
    </row>
    <row r="68" spans="10:16">
      <c r="J68" s="166"/>
      <c r="L68" s="284">
        <v>20100202</v>
      </c>
      <c r="M68" s="285" t="s">
        <v>17192</v>
      </c>
      <c r="N68" s="285" t="s">
        <v>4287</v>
      </c>
      <c r="O68" s="278" t="s">
        <v>3933</v>
      </c>
      <c r="P68" s="278" t="s">
        <v>287</v>
      </c>
    </row>
    <row r="69" spans="10:16">
      <c r="J69" s="166"/>
      <c r="L69" s="284">
        <v>20200102</v>
      </c>
      <c r="M69" s="285" t="s">
        <v>17192</v>
      </c>
      <c r="N69" s="285" t="s">
        <v>4287</v>
      </c>
      <c r="O69" s="278" t="s">
        <v>458</v>
      </c>
      <c r="P69" s="278" t="s">
        <v>4288</v>
      </c>
    </row>
    <row r="70" spans="10:16">
      <c r="J70" s="166"/>
      <c r="L70" s="284">
        <v>20200254</v>
      </c>
      <c r="M70" s="285" t="s">
        <v>17162</v>
      </c>
      <c r="N70" s="285" t="s">
        <v>4287</v>
      </c>
      <c r="O70" s="278" t="s">
        <v>458</v>
      </c>
      <c r="P70" s="278" t="s">
        <v>287</v>
      </c>
    </row>
    <row r="71" spans="10:16">
      <c r="J71" s="166"/>
      <c r="L71" s="284">
        <v>20200256</v>
      </c>
      <c r="M71" s="285" t="s">
        <v>17162</v>
      </c>
      <c r="N71" s="285" t="s">
        <v>4287</v>
      </c>
      <c r="O71" s="278" t="s">
        <v>458</v>
      </c>
      <c r="P71" s="278" t="s">
        <v>287</v>
      </c>
    </row>
    <row r="72" spans="10:16">
      <c r="J72" s="166"/>
      <c r="L72" s="284">
        <v>20200305</v>
      </c>
      <c r="M72" s="285" t="s">
        <v>17193</v>
      </c>
      <c r="N72" s="285" t="s">
        <v>4287</v>
      </c>
      <c r="O72" s="278" t="s">
        <v>458</v>
      </c>
      <c r="P72" s="278" t="s">
        <v>1183</v>
      </c>
    </row>
    <row r="73" spans="10:16">
      <c r="J73" s="166"/>
      <c r="L73" s="284">
        <v>30600508</v>
      </c>
      <c r="M73" s="285" t="s">
        <v>17194</v>
      </c>
      <c r="N73" s="285" t="s">
        <v>569</v>
      </c>
      <c r="O73" s="278" t="s">
        <v>10671</v>
      </c>
      <c r="P73" s="278" t="s">
        <v>1774</v>
      </c>
    </row>
    <row r="74" spans="10:16">
      <c r="J74" s="166"/>
      <c r="L74" s="284">
        <v>30600903</v>
      </c>
      <c r="M74" s="285" t="s">
        <v>17195</v>
      </c>
      <c r="N74" s="285" t="s">
        <v>569</v>
      </c>
      <c r="O74" s="278" t="s">
        <v>10671</v>
      </c>
      <c r="P74" s="278" t="s">
        <v>4356</v>
      </c>
    </row>
    <row r="75" spans="10:16">
      <c r="J75" s="166"/>
      <c r="L75" s="284">
        <v>30990013</v>
      </c>
      <c r="M75" s="285" t="s">
        <v>17196</v>
      </c>
      <c r="N75" s="285" t="s">
        <v>569</v>
      </c>
      <c r="O75" s="278" t="s">
        <v>11609</v>
      </c>
      <c r="P75" s="278" t="s">
        <v>6916</v>
      </c>
    </row>
    <row r="76" spans="10:16">
      <c r="J76" s="166"/>
      <c r="L76" s="284">
        <v>30990023</v>
      </c>
      <c r="M76" s="285" t="s">
        <v>17197</v>
      </c>
      <c r="N76" s="285" t="s">
        <v>569</v>
      </c>
      <c r="O76" s="278" t="s">
        <v>11609</v>
      </c>
      <c r="P76" s="278" t="s">
        <v>6916</v>
      </c>
    </row>
    <row r="77" spans="10:16">
      <c r="J77" s="166"/>
      <c r="L77" s="284">
        <v>31000228</v>
      </c>
      <c r="M77" s="373" t="s">
        <v>17178</v>
      </c>
      <c r="N77" s="285" t="s">
        <v>569</v>
      </c>
      <c r="O77" s="278" t="s">
        <v>11905</v>
      </c>
      <c r="P77" s="278" t="s">
        <v>11963</v>
      </c>
    </row>
    <row r="78" spans="10:16">
      <c r="J78" s="166"/>
      <c r="L78" s="284">
        <v>31000414</v>
      </c>
      <c r="M78" s="285" t="s">
        <v>17198</v>
      </c>
      <c r="N78" s="285" t="s">
        <v>569</v>
      </c>
      <c r="O78" s="278" t="s">
        <v>11905</v>
      </c>
      <c r="P78" s="278" t="s">
        <v>197</v>
      </c>
    </row>
    <row r="79" spans="10:16" ht="26.4">
      <c r="J79" s="166"/>
      <c r="L79" s="284">
        <v>31000506</v>
      </c>
      <c r="M79" s="285" t="s">
        <v>17199</v>
      </c>
      <c r="N79" s="285" t="s">
        <v>569</v>
      </c>
      <c r="O79" s="278" t="s">
        <v>11905</v>
      </c>
      <c r="P79" s="278" t="s">
        <v>12030</v>
      </c>
    </row>
    <row r="80" spans="10:16">
      <c r="J80" s="166"/>
      <c r="L80" s="284">
        <v>38500101</v>
      </c>
      <c r="M80" s="285" t="s">
        <v>17200</v>
      </c>
      <c r="N80" s="285" t="s">
        <v>569</v>
      </c>
      <c r="O80" s="278" t="s">
        <v>6156</v>
      </c>
      <c r="P80" s="278" t="s">
        <v>12399</v>
      </c>
    </row>
    <row r="81" spans="10:16" ht="26.4">
      <c r="J81" s="166"/>
      <c r="L81" s="284">
        <v>40301011</v>
      </c>
      <c r="M81" s="285" t="s">
        <v>17201</v>
      </c>
      <c r="N81" s="285" t="s">
        <v>12562</v>
      </c>
      <c r="O81" s="278" t="s">
        <v>13386</v>
      </c>
      <c r="P81" s="278" t="s">
        <v>13452</v>
      </c>
    </row>
    <row r="82" spans="10:16" ht="26.4">
      <c r="J82" s="287"/>
      <c r="L82" s="284">
        <v>40400250</v>
      </c>
      <c r="M82" s="285" t="s">
        <v>17202</v>
      </c>
      <c r="N82" s="285" t="s">
        <v>12562</v>
      </c>
      <c r="O82" s="278" t="s">
        <v>13677</v>
      </c>
      <c r="P82" s="278" t="s">
        <v>13774</v>
      </c>
    </row>
    <row r="83" spans="10:16" ht="39.6">
      <c r="J83" s="166"/>
      <c r="L83" s="284">
        <v>40400313</v>
      </c>
      <c r="M83" s="285" t="s">
        <v>17203</v>
      </c>
      <c r="N83" s="285" t="s">
        <v>12562</v>
      </c>
      <c r="O83" s="278" t="s">
        <v>13677</v>
      </c>
      <c r="P83" s="278" t="s">
        <v>13826</v>
      </c>
    </row>
    <row r="84" spans="10:16" ht="39.6">
      <c r="J84" s="166"/>
      <c r="L84" s="284">
        <v>40400314</v>
      </c>
      <c r="M84" s="285" t="s">
        <v>17204</v>
      </c>
      <c r="N84" s="285" t="s">
        <v>12562</v>
      </c>
      <c r="O84" s="278" t="s">
        <v>13677</v>
      </c>
      <c r="P84" s="278" t="s">
        <v>13826</v>
      </c>
    </row>
    <row r="85" spans="10:16" ht="39.6">
      <c r="J85" s="166"/>
      <c r="L85" s="284">
        <v>40400340</v>
      </c>
      <c r="M85" s="285" t="s">
        <v>17205</v>
      </c>
      <c r="N85" s="285" t="s">
        <v>12562</v>
      </c>
      <c r="O85" s="278" t="s">
        <v>13677</v>
      </c>
      <c r="P85" s="278" t="s">
        <v>13826</v>
      </c>
    </row>
    <row r="86" spans="10:16">
      <c r="J86" s="166"/>
      <c r="L86" s="430" t="s">
        <v>388</v>
      </c>
      <c r="M86" s="372" t="s">
        <v>17162</v>
      </c>
      <c r="N86" s="285" t="str">
        <f>VLOOKUP($L86,SCC_FEB2004!$D$2462:$I$9866,4,FALSE)</f>
        <v>Industrial</v>
      </c>
      <c r="O86" s="285" t="str">
        <f>VLOOKUP($L86,SCC_FEB2004!$D$2462:$I$9866,6,FALSE)</f>
        <v>Turbine</v>
      </c>
      <c r="P86" s="278"/>
    </row>
    <row r="87" spans="10:16" ht="26.4">
      <c r="J87" s="286"/>
      <c r="L87" s="430" t="s">
        <v>389</v>
      </c>
      <c r="M87" s="372" t="s">
        <v>17178</v>
      </c>
      <c r="N87" s="285" t="str">
        <f>VLOOKUP($L87,SCC_FEB2004!$D$2462:$I$9866,4,FALSE)</f>
        <v>Oil and Gas Production</v>
      </c>
      <c r="O87" s="285" t="str">
        <f>VLOOKUP($L87,SCC_FEB2004!$D$2462:$I$9866,6,FALSE)</f>
        <v>Glycol Dehydrator Reboiler Still Stack</v>
      </c>
    </row>
    <row r="88" spans="10:16">
      <c r="J88" s="287"/>
      <c r="L88" s="430" t="s">
        <v>390</v>
      </c>
      <c r="M88" s="372" t="s">
        <v>17162</v>
      </c>
      <c r="N88" s="285" t="str">
        <f>VLOOKUP($L88,SCC_FEB2004!$D$2462:$I$9866,4,FALSE)</f>
        <v>Industrial</v>
      </c>
      <c r="O88" s="285" t="str">
        <f>VLOOKUP($L88,SCC_FEB2004!$D$2462:$I$9866,6,FALSE)</f>
        <v>4-cycle Clean Burn</v>
      </c>
    </row>
    <row r="89" spans="10:16">
      <c r="J89" s="7"/>
      <c r="L89" s="430" t="s">
        <v>391</v>
      </c>
      <c r="M89" s="372" t="s">
        <v>17162</v>
      </c>
      <c r="N89" s="285" t="str">
        <f>VLOOKUP($L89,SCC_FEB2004!$D$2462:$I$9866,4,FALSE)</f>
        <v>Industrial</v>
      </c>
      <c r="O89" s="285" t="str">
        <f>VLOOKUP($L89,SCC_FEB2004!$D$2462:$I$9866,6,FALSE)</f>
        <v>Reciprocating</v>
      </c>
    </row>
    <row r="90" spans="10:16">
      <c r="J90" s="7"/>
      <c r="L90" s="430" t="s">
        <v>392</v>
      </c>
      <c r="M90" s="372" t="s">
        <v>17162</v>
      </c>
      <c r="N90" s="285" t="str">
        <f>VLOOKUP($L90,SCC_FEB2004!$D$2462:$I$9866,4,FALSE)</f>
        <v>Industrial</v>
      </c>
      <c r="O90" s="285" t="str">
        <f>VLOOKUP($L90,SCC_FEB2004!$D$2462:$I$9866,6,FALSE)</f>
        <v>4-cycle Lean Burn</v>
      </c>
    </row>
    <row r="91" spans="10:16">
      <c r="L91" s="430" t="s">
        <v>393</v>
      </c>
      <c r="M91" s="372" t="s">
        <v>17162</v>
      </c>
      <c r="N91" s="285" t="str">
        <f>VLOOKUP($L91,SCC_FEB2004!$D$2462:$I$9866,4,FALSE)</f>
        <v>Industrial</v>
      </c>
      <c r="O91" s="285" t="str">
        <f>VLOOKUP($L91,SCC_FEB2004!$D$2462:$I$9866,6,FALSE)</f>
        <v>2-cycle Lean Burn</v>
      </c>
    </row>
    <row r="92" spans="10:16" ht="39.6">
      <c r="L92" s="430" t="s">
        <v>394</v>
      </c>
      <c r="M92" s="372" t="s">
        <v>17178</v>
      </c>
      <c r="N92" s="285" t="str">
        <f>VLOOKUP($L92,SCC_FEB2004!$D$2462:$I$9866,4,FALSE)</f>
        <v>Oil and Gas Production</v>
      </c>
      <c r="O92" s="285" t="str">
        <f>VLOOKUP($L92,SCC_FEB2004!$D$2462:$I$9866,6,FALSE)</f>
        <v>Glycol Dehydrators: Reboiler Still Vent: Triethylene Glycol</v>
      </c>
    </row>
    <row r="93" spans="10:16" ht="52.8">
      <c r="L93" s="430" t="s">
        <v>395</v>
      </c>
      <c r="M93" s="372" t="s">
        <v>60</v>
      </c>
      <c r="N93" s="285" t="str">
        <f>VLOOKUP($L93,SCC_FEB2004!$D$2462:$I$9866,4,FALSE)</f>
        <v>Petroleum Liquids Storage (non-Refinery)</v>
      </c>
      <c r="O93" s="285" t="str">
        <f>VLOOKUP($L93,SCC_FEB2004!$D$2462:$I$9866,6,FALSE)</f>
        <v>Fixed Roof Tank, Condensate, working+breathing+flashing losses</v>
      </c>
    </row>
    <row r="94" spans="10:16">
      <c r="L94" s="430" t="s">
        <v>396</v>
      </c>
      <c r="M94" s="372" t="s">
        <v>223</v>
      </c>
      <c r="N94" s="285" t="str">
        <f>VLOOKUP($L94,SCC_FEB2004!$D$2462:$I$9866,4,FALSE)</f>
        <v>Oil and Gas Production</v>
      </c>
      <c r="O94" s="285" t="str">
        <f>VLOOKUP($L94,SCC_FEB2004!$D$2462:$I$9866,6,FALSE)</f>
        <v>Valves: Fugitive Emissions</v>
      </c>
    </row>
    <row r="95" spans="10:16">
      <c r="L95" s="430" t="s">
        <v>397</v>
      </c>
      <c r="M95" s="372" t="s">
        <v>223</v>
      </c>
      <c r="N95" s="285" t="str">
        <f>VLOOKUP($L95,SCC_FEB2004!$D$2462:$I$9866,4,FALSE)</f>
        <v>Oil and Gas Production</v>
      </c>
      <c r="O95" s="285" t="str">
        <f>VLOOKUP($L95,SCC_FEB2004!$D$2462:$I$9866,6,FALSE)</f>
        <v>Fugitive Emissions</v>
      </c>
    </row>
    <row r="96" spans="10:16">
      <c r="L96" s="430" t="s">
        <v>398</v>
      </c>
      <c r="M96" s="372" t="s">
        <v>17162</v>
      </c>
      <c r="N96" s="285" t="str">
        <f>VLOOKUP($L96,SCC_FEB2004!$D$2462:$I$9866,4,FALSE)</f>
        <v>Industrial</v>
      </c>
      <c r="O96" s="285" t="str">
        <f>VLOOKUP($L96,SCC_FEB2004!$D$2462:$I$9866,6,FALSE)</f>
        <v>4-cycle Rich Burn</v>
      </c>
    </row>
    <row r="97" spans="12:15" ht="39.6">
      <c r="L97" s="430" t="s">
        <v>399</v>
      </c>
      <c r="M97" s="372" t="s">
        <v>60</v>
      </c>
      <c r="N97" s="285" t="str">
        <f>VLOOKUP($L97,SCC_FEB2004!$D$2462:$I$9866,4,FALSE)</f>
        <v>Petroleum Liquids Storage (non-Refinery)</v>
      </c>
      <c r="O97" s="285" t="str">
        <f>VLOOKUP($L97,SCC_FEB2004!$D$2462:$I$9866,6,FALSE)</f>
        <v>Fixed Roof Tank, Lube Oil, working+breathing+flashing losses</v>
      </c>
    </row>
    <row r="98" spans="12:15" ht="39.6">
      <c r="L98" s="430" t="s">
        <v>400</v>
      </c>
      <c r="M98" s="372" t="s">
        <v>60</v>
      </c>
      <c r="N98" s="285" t="str">
        <f>VLOOKUP($L98,SCC_FEB2004!$D$2462:$I$9866,4,FALSE)</f>
        <v>Petroleum Liquids Storage (non-Refinery)</v>
      </c>
      <c r="O98" s="285" t="str">
        <f>VLOOKUP($L98,SCC_FEB2004!$D$2462:$I$9866,6,FALSE)</f>
        <v>Fixed Roof Tank, Specialty Chem-working+breathing+flashing</v>
      </c>
    </row>
    <row r="99" spans="12:15">
      <c r="L99" s="430" t="s">
        <v>401</v>
      </c>
      <c r="M99" s="282" t="s">
        <v>17171</v>
      </c>
      <c r="N99" s="285" t="str">
        <f>VLOOKUP($L99,SCC_FEB2004!$D$2462:$I$9866,4,FALSE)</f>
        <v>Oil and Gas Production</v>
      </c>
      <c r="O99" s="285" t="str">
        <f>VLOOKUP($L99,SCC_FEB2004!$D$2462:$I$9866,6,FALSE)</f>
        <v>Flares</v>
      </c>
    </row>
    <row r="100" spans="12:15" ht="26.4">
      <c r="L100" s="430" t="s">
        <v>402</v>
      </c>
      <c r="M100" s="282" t="s">
        <v>17183</v>
      </c>
      <c r="N100" s="285" t="str">
        <f>VLOOKUP($L100,SCC_FEB2004!$D$2462:$I$9866,4,FALSE)</f>
        <v>Oil and Gas Production</v>
      </c>
      <c r="O100" s="285" t="str">
        <f>VLOOKUP($L100,SCC_FEB2004!$D$2462:$I$9866,6,FALSE)</f>
        <v>Process Valves</v>
      </c>
    </row>
    <row r="101" spans="12:15" ht="26.4">
      <c r="L101" s="430" t="s">
        <v>403</v>
      </c>
      <c r="M101" s="282" t="s">
        <v>17181</v>
      </c>
      <c r="N101" s="285" t="str">
        <f>VLOOKUP($L101,SCC_FEB2004!$D$2462:$I$9866,4,FALSE)</f>
        <v>Oil and Gas Production</v>
      </c>
      <c r="O101" s="285" t="str">
        <f>VLOOKUP($L101,SCC_FEB2004!$D$2462:$I$9866,6,FALSE)</f>
        <v>Other Not Classified</v>
      </c>
    </row>
    <row r="102" spans="12:15">
      <c r="L102" s="430" t="s">
        <v>404</v>
      </c>
      <c r="M102" s="372" t="s">
        <v>17188</v>
      </c>
      <c r="N102" s="285" t="str">
        <f>VLOOKUP($L102,SCC_FEB2004!$D$2462:$I$9866,4,FALSE)</f>
        <v>Oil and Gas Production</v>
      </c>
      <c r="O102" s="285" t="str">
        <f>VLOOKUP($L102,SCC_FEB2004!$D$2462:$I$9866,5,FALSE)</f>
        <v>Process Heaters</v>
      </c>
    </row>
    <row r="103" spans="12:15" ht="39.6">
      <c r="L103" s="430" t="s">
        <v>405</v>
      </c>
      <c r="M103" s="372" t="s">
        <v>17178</v>
      </c>
      <c r="N103" s="285" t="str">
        <f>VLOOKUP($L103,SCC_FEB2004!$D$2462:$I$9866,4,FALSE)</f>
        <v>Oil and Gas Production</v>
      </c>
      <c r="O103" s="285" t="str">
        <f>VLOOKUP($L103,SCC_FEB2004!$D$2462:$I$9866,6,FALSE)</f>
        <v>Glycol Dehydrators: Reboiler Burner Stack: Triethylene Glycol</v>
      </c>
    </row>
    <row r="104" spans="12:15">
      <c r="L104" s="430" t="s">
        <v>406</v>
      </c>
      <c r="M104" s="374" t="s">
        <v>17162</v>
      </c>
      <c r="N104" s="285" t="str">
        <f>VLOOKUP($L104,SCC_FEB2004!$D$2462:$I$9866,4,FALSE)</f>
        <v>Oil and Gas Production</v>
      </c>
      <c r="O104" s="285" t="str">
        <f>VLOOKUP($L104,SCC_FEB2004!$D$2462:$I$9866,6,FALSE)</f>
        <v>Compressors</v>
      </c>
    </row>
    <row r="105" spans="12:15" ht="26.4">
      <c r="L105" s="430" t="s">
        <v>407</v>
      </c>
      <c r="M105" s="372" t="s">
        <v>17178</v>
      </c>
      <c r="N105" s="285" t="str">
        <f>VLOOKUP($L105,SCC_FEB2004!$D$2462:$I$9866,4,FALSE)</f>
        <v>Oil and Gas Production</v>
      </c>
      <c r="O105" s="285" t="str">
        <f>VLOOKUP($L105,SCC_FEB2004!$D$2462:$I$9866,6,FALSE)</f>
        <v>Glycol Dehydrator Reboiler Burner</v>
      </c>
    </row>
    <row r="106" spans="12:15" ht="39.6">
      <c r="L106" s="430" t="s">
        <v>408</v>
      </c>
      <c r="M106" s="374" t="s">
        <v>60</v>
      </c>
      <c r="N106" s="285" t="str">
        <f>VLOOKUP($L106,SCC_FEB2004!$D$2462:$I$9866,4,FALSE)</f>
        <v>Petroleum Liquids Storage (non-Refinery)</v>
      </c>
      <c r="O106" s="285" t="str">
        <f>VLOOKUP($L106,SCC_FEB2004!$D$2462:$I$9866,6,FALSE)</f>
        <v>Fixed Roof Tank, Produced Water, working+breathing+flashing</v>
      </c>
    </row>
    <row r="107" spans="12:15" ht="26.4">
      <c r="L107" s="430" t="s">
        <v>409</v>
      </c>
      <c r="M107" s="282" t="s">
        <v>17171</v>
      </c>
      <c r="N107" s="285" t="str">
        <f>VLOOKUP($L107,SCC_FEB2004!$D$2462:$I$9866,4,FALSE)</f>
        <v>Oil and Gas Production</v>
      </c>
      <c r="O107" s="285" t="str">
        <f>VLOOKUP($L107,SCC_FEB2004!$D$2462:$I$9866,6,FALSE)</f>
        <v>Flares Combusting Gases &lt;1000 BTU/scf</v>
      </c>
    </row>
    <row r="108" spans="12:15" ht="26.4">
      <c r="L108" s="430" t="s">
        <v>410</v>
      </c>
      <c r="M108" s="282" t="s">
        <v>17171</v>
      </c>
      <c r="N108" s="285" t="str">
        <f>VLOOKUP($L108,SCC_FEB2004!$D$2462:$I$9866,4,FALSE)</f>
        <v>Oil and Gas Production</v>
      </c>
      <c r="O108" s="285" t="str">
        <f>VLOOKUP($L108,SCC_FEB2004!$D$2462:$I$9866,6,FALSE)</f>
        <v>Flares Combusting Gases &gt;1000 BTU/scf</v>
      </c>
    </row>
    <row r="109" spans="12:15" ht="26.4">
      <c r="L109" s="430" t="s">
        <v>411</v>
      </c>
      <c r="M109" s="282" t="s">
        <v>17169</v>
      </c>
      <c r="N109" s="285" t="str">
        <f>VLOOKUP($L109,SCC_FEB2004!$D$2462:$I$9866,4,FALSE)</f>
        <v>Oil and Gas Production</v>
      </c>
      <c r="O109" s="285" t="str">
        <f>VLOOKUP($L109,SCC_FEB2004!$D$2462:$I$9866,6,FALSE)</f>
        <v>Gas Sweeting: Amine Process</v>
      </c>
    </row>
    <row r="110" spans="12:15" ht="26.4">
      <c r="L110" s="430" t="s">
        <v>412</v>
      </c>
      <c r="M110" s="374" t="s">
        <v>60</v>
      </c>
      <c r="N110" s="285" t="str">
        <f>VLOOKUP($L110,SCC_FEB2004!$D$2462:$I$9866,4,FALSE)</f>
        <v>Petroleum Liquids Storage (non-Refinery)</v>
      </c>
      <c r="O110" s="285" t="str">
        <f>VLOOKUP($L110,SCC_FEB2004!$D$2462:$I$9866,6,FALSE)</f>
        <v>Fixed Roof Tank: Breathing Loss</v>
      </c>
    </row>
    <row r="111" spans="12:15">
      <c r="L111" s="430" t="s">
        <v>413</v>
      </c>
      <c r="M111" s="374" t="s">
        <v>17188</v>
      </c>
      <c r="N111" s="285" t="str">
        <f>VLOOKUP($L111,SCC_FEB2004!$D$2462:$I$9866,4,FALSE)</f>
        <v>Oil and Gas Production</v>
      </c>
      <c r="O111" s="285" t="str">
        <f>VLOOKUP($L111,SCC_FEB2004!$D$2462:$I$9866,5,FALSE)</f>
        <v>Process Heaters</v>
      </c>
    </row>
    <row r="112" spans="12:15" ht="26.4">
      <c r="L112" s="430" t="s">
        <v>414</v>
      </c>
      <c r="M112" s="282" t="s">
        <v>17169</v>
      </c>
      <c r="N112" s="285" t="str">
        <f>VLOOKUP($L112,SCC_FEB2004!$D$2462:$I$9866,4,FALSE)</f>
        <v>Oil and Gas Production</v>
      </c>
      <c r="O112" s="285" t="str">
        <f>VLOOKUP($L112,SCC_FEB2004!$D$2462:$I$9866,6,FALSE)</f>
        <v>Gas Sweetening: Amine Process</v>
      </c>
    </row>
    <row r="113" spans="12:15">
      <c r="L113" s="284" t="s">
        <v>11973</v>
      </c>
      <c r="M113" s="372" t="s">
        <v>17206</v>
      </c>
      <c r="N113" s="285" t="str">
        <f>VLOOKUP($L113,SCC_FEB2004!$D$2462:$I$9866,4,FALSE)</f>
        <v>Oil and Gas Production</v>
      </c>
      <c r="O113" s="284"/>
    </row>
    <row r="114" spans="12:15" ht="26.4">
      <c r="L114" s="430" t="s">
        <v>415</v>
      </c>
      <c r="M114" s="282" t="s">
        <v>17184</v>
      </c>
      <c r="N114" s="285" t="str">
        <f>VLOOKUP($L114,SCC_FEB2004!$D$2462:$I$9866,4,FALSE)</f>
        <v>Oil and Gas Production</v>
      </c>
      <c r="O114" s="285" t="str">
        <f>VLOOKUP($L114,SCC_FEB2004!$D$2462:$I$9866,6,FALSE)</f>
        <v>Relief Valves</v>
      </c>
    </row>
    <row r="115" spans="12:15">
      <c r="L115" s="284" t="s">
        <v>12004</v>
      </c>
      <c r="M115" s="372" t="s">
        <v>223</v>
      </c>
      <c r="N115" s="372" t="str">
        <f>VLOOKUP($L115,SCC_FEB2004!$D$2462:$I$9866,4,FALSE)</f>
        <v>Oil and Gas Production</v>
      </c>
      <c r="O115" s="372" t="str">
        <f>VLOOKUP($L115,SCC_FEB2004!$D$2462:$L$9866,6,FALSE)</f>
        <v>Open-ended Lines</v>
      </c>
    </row>
    <row r="116" spans="12:15" ht="26.4">
      <c r="L116" s="284" t="s">
        <v>12026</v>
      </c>
      <c r="M116" s="285" t="s">
        <v>17181</v>
      </c>
      <c r="N116" s="372" t="str">
        <f>VLOOKUP($L116,SCC_FEB2004!$D$2462:$I$9866,4,FALSE)</f>
        <v>Oil and Gas Production</v>
      </c>
      <c r="O116" s="372" t="str">
        <f>VLOOKUP($L116,SCC_FEB2004!$D$2462:$I$9866,6,FALSE)</f>
        <v>Natural Gas: Steam Generators</v>
      </c>
    </row>
  </sheetData>
  <autoFilter ref="M5:O116"/>
  <phoneticPr fontId="5"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26"/>
  <sheetViews>
    <sheetView workbookViewId="0"/>
  </sheetViews>
  <sheetFormatPr defaultRowHeight="13.2"/>
  <sheetData>
    <row r="2" spans="1:10">
      <c r="A2" s="40"/>
    </row>
    <row r="5" spans="1:10">
      <c r="A5" s="29" t="s">
        <v>38</v>
      </c>
      <c r="B5" s="7" t="s">
        <v>39</v>
      </c>
      <c r="C5" s="6" t="str">
        <f>A5</f>
        <v>35031</v>
      </c>
      <c r="D5" s="6" t="str">
        <f t="shared" ref="D5:D13" si="0">A5</f>
        <v>35031</v>
      </c>
      <c r="E5" s="6"/>
      <c r="F5" s="7"/>
      <c r="G5" s="7"/>
    </row>
    <row r="6" spans="1:10">
      <c r="A6" s="29" t="s">
        <v>40</v>
      </c>
      <c r="B6" s="7" t="s">
        <v>27</v>
      </c>
      <c r="C6" s="6" t="str">
        <f t="shared" ref="C6:C16" si="1">A6</f>
        <v>35039</v>
      </c>
      <c r="D6" s="6" t="str">
        <f t="shared" si="0"/>
        <v>35039</v>
      </c>
      <c r="E6" s="7"/>
      <c r="F6" s="7"/>
      <c r="G6" s="7"/>
      <c r="H6" s="7"/>
      <c r="I6" s="7"/>
      <c r="J6" s="7"/>
    </row>
    <row r="7" spans="1:10">
      <c r="A7" s="29" t="s">
        <v>41</v>
      </c>
      <c r="B7" s="7" t="s">
        <v>29</v>
      </c>
      <c r="C7" s="6" t="str">
        <f t="shared" si="1"/>
        <v>35043</v>
      </c>
      <c r="D7" s="6" t="str">
        <f t="shared" si="0"/>
        <v>35043</v>
      </c>
      <c r="E7" s="6"/>
      <c r="F7" s="7"/>
      <c r="G7" s="7"/>
      <c r="H7" s="7"/>
      <c r="I7" s="7"/>
    </row>
    <row r="8" spans="1:10">
      <c r="A8" s="29" t="s">
        <v>42</v>
      </c>
      <c r="B8" s="7" t="s">
        <v>28</v>
      </c>
      <c r="C8" s="6" t="str">
        <f t="shared" si="1"/>
        <v>35045</v>
      </c>
      <c r="D8" s="6" t="str">
        <f t="shared" si="0"/>
        <v>35045</v>
      </c>
      <c r="E8" s="7"/>
      <c r="F8" s="7"/>
      <c r="G8" s="7"/>
      <c r="H8" s="7"/>
      <c r="I8" s="7"/>
      <c r="J8" s="7"/>
    </row>
    <row r="9" spans="1:10">
      <c r="A9" s="29" t="s">
        <v>43</v>
      </c>
      <c r="B9" s="7" t="str">
        <f>B5&amp;"_"&amp;"Tribal"</f>
        <v>McKinley_Tribal</v>
      </c>
      <c r="C9" s="6" t="str">
        <f t="shared" si="1"/>
        <v>3503101</v>
      </c>
      <c r="D9" s="6" t="str">
        <f t="shared" si="0"/>
        <v>3503101</v>
      </c>
      <c r="E9" s="6"/>
      <c r="F9" s="7"/>
      <c r="G9" s="7"/>
      <c r="H9" s="7"/>
      <c r="I9" s="7"/>
      <c r="J9" s="7"/>
    </row>
    <row r="10" spans="1:10">
      <c r="A10" s="29" t="s">
        <v>44</v>
      </c>
      <c r="B10" s="7" t="str">
        <f>B6&amp;"_"&amp;"Tribal"</f>
        <v>Rio Arriba_Tribal</v>
      </c>
      <c r="C10" s="6" t="str">
        <f t="shared" si="1"/>
        <v>3503901</v>
      </c>
      <c r="D10" s="6" t="str">
        <f t="shared" si="0"/>
        <v>3503901</v>
      </c>
      <c r="E10" s="6"/>
      <c r="F10" s="71"/>
      <c r="G10" s="71"/>
      <c r="H10" s="7"/>
      <c r="I10" s="7"/>
    </row>
    <row r="11" spans="1:10">
      <c r="A11" s="29" t="s">
        <v>45</v>
      </c>
      <c r="B11" s="7" t="str">
        <f>B7&amp;"_"&amp;"Tribal"</f>
        <v>Sandoval_Tribal</v>
      </c>
      <c r="C11" s="6" t="str">
        <f t="shared" si="1"/>
        <v>3504301</v>
      </c>
      <c r="D11" s="6" t="str">
        <f t="shared" si="0"/>
        <v>3504301</v>
      </c>
      <c r="E11" s="6"/>
      <c r="F11" s="71"/>
      <c r="G11" s="71"/>
      <c r="H11" s="7"/>
      <c r="I11" s="7"/>
    </row>
    <row r="12" spans="1:10">
      <c r="A12" s="29" t="s">
        <v>46</v>
      </c>
      <c r="B12" s="7" t="str">
        <f>B8&amp;"_"&amp;"Tribal"</f>
        <v>San Juan_Tribal</v>
      </c>
      <c r="C12" s="6" t="str">
        <f t="shared" si="1"/>
        <v>3504501</v>
      </c>
      <c r="D12" s="6" t="str">
        <f t="shared" si="0"/>
        <v>3504501</v>
      </c>
      <c r="E12" s="6"/>
      <c r="F12" s="7"/>
      <c r="G12" s="7"/>
      <c r="H12" s="7"/>
      <c r="I12" s="7"/>
      <c r="J12" s="7"/>
    </row>
    <row r="13" spans="1:10">
      <c r="A13" s="29" t="s">
        <v>47</v>
      </c>
      <c r="B13" s="7" t="str">
        <f>B5&amp;"_"&amp;"NonTribal"</f>
        <v>McKinley_NonTribal</v>
      </c>
      <c r="C13" s="6" t="str">
        <f t="shared" si="1"/>
        <v>3503102</v>
      </c>
      <c r="D13" s="6" t="str">
        <f t="shared" si="0"/>
        <v>3503102</v>
      </c>
      <c r="E13" s="6"/>
      <c r="F13" s="7"/>
      <c r="G13" s="71"/>
      <c r="H13" s="7"/>
      <c r="I13" s="7"/>
      <c r="J13" s="7"/>
    </row>
    <row r="14" spans="1:10">
      <c r="A14" s="29" t="s">
        <v>48</v>
      </c>
      <c r="B14" s="7" t="str">
        <f>B6&amp;"_"&amp;"NonTribal"</f>
        <v>Rio Arriba_NonTribal</v>
      </c>
      <c r="C14" s="6" t="str">
        <f t="shared" si="1"/>
        <v>3503902</v>
      </c>
      <c r="D14" s="6"/>
      <c r="E14" s="6"/>
      <c r="H14" s="7"/>
    </row>
    <row r="15" spans="1:10">
      <c r="A15" s="29" t="s">
        <v>49</v>
      </c>
      <c r="B15" s="7" t="str">
        <f>B7&amp;"_"&amp;"NonTribal"</f>
        <v>Sandoval_NonTribal</v>
      </c>
      <c r="C15" s="6" t="str">
        <f t="shared" si="1"/>
        <v>3504302</v>
      </c>
      <c r="D15" s="6"/>
      <c r="E15" s="6"/>
      <c r="H15" s="7"/>
    </row>
    <row r="16" spans="1:10">
      <c r="A16" s="29" t="s">
        <v>50</v>
      </c>
      <c r="B16" s="7" t="str">
        <f>B8&amp;"_"&amp;"NonTribal"</f>
        <v>San Juan_NonTribal</v>
      </c>
      <c r="C16" s="6" t="str">
        <f t="shared" si="1"/>
        <v>3504502</v>
      </c>
      <c r="D16" s="6"/>
      <c r="E16" s="6"/>
      <c r="H16" s="7"/>
      <c r="I16" s="7"/>
      <c r="J16" s="7"/>
    </row>
    <row r="17" spans="1:10">
      <c r="A17" s="29"/>
      <c r="B17" s="7"/>
      <c r="C17" s="6"/>
      <c r="D17" s="6"/>
      <c r="E17" s="6"/>
      <c r="H17" s="7"/>
      <c r="I17" s="7"/>
      <c r="J17" s="7"/>
    </row>
    <row r="18" spans="1:10">
      <c r="A18" s="29"/>
      <c r="B18" s="7"/>
      <c r="C18" s="6"/>
      <c r="D18" s="6"/>
      <c r="E18" s="6"/>
      <c r="H18" s="7"/>
      <c r="I18" s="7"/>
      <c r="J18" s="7"/>
    </row>
    <row r="19" spans="1:10">
      <c r="A19" s="29"/>
      <c r="B19" s="7"/>
      <c r="C19" s="6"/>
      <c r="D19" s="6"/>
      <c r="E19" s="6"/>
      <c r="H19" s="7"/>
      <c r="I19" s="7"/>
      <c r="J19" s="7"/>
    </row>
    <row r="20" spans="1:10">
      <c r="A20" s="29"/>
      <c r="B20" s="7"/>
      <c r="C20" s="6"/>
      <c r="D20" s="6"/>
      <c r="E20" s="6"/>
      <c r="H20" s="7"/>
      <c r="I20" s="7"/>
      <c r="J20" s="7"/>
    </row>
    <row r="21" spans="1:10">
      <c r="A21" s="29"/>
      <c r="B21" s="7"/>
      <c r="C21" s="6"/>
      <c r="D21" s="6"/>
      <c r="E21" s="6"/>
      <c r="H21" s="7"/>
      <c r="I21" s="7"/>
      <c r="J21" s="7"/>
    </row>
    <row r="22" spans="1:10">
      <c r="A22" s="29"/>
      <c r="B22" s="7"/>
      <c r="C22" s="6"/>
      <c r="D22" s="6"/>
      <c r="E22" s="6"/>
      <c r="H22" s="7"/>
      <c r="I22" s="7"/>
      <c r="J22" s="7"/>
    </row>
    <row r="23" spans="1:10">
      <c r="A23" s="29"/>
      <c r="B23" s="7"/>
      <c r="C23" s="6"/>
      <c r="D23" s="6"/>
      <c r="E23" s="6"/>
      <c r="I23" s="7"/>
      <c r="J23" s="7"/>
    </row>
    <row r="24" spans="1:10">
      <c r="A24" s="29"/>
      <c r="B24" s="7"/>
      <c r="C24" s="6"/>
      <c r="D24" s="6"/>
      <c r="E24" s="6"/>
      <c r="I24" s="7"/>
      <c r="J24" s="7"/>
    </row>
    <row r="25" spans="1:10">
      <c r="A25" s="29"/>
      <c r="B25" s="7"/>
      <c r="C25" s="6"/>
      <c r="D25" s="6"/>
      <c r="E25" s="6"/>
      <c r="I25" s="7"/>
      <c r="J25" s="7"/>
    </row>
    <row r="26" spans="1:10">
      <c r="A26" s="29"/>
      <c r="B26" s="7"/>
      <c r="C26" s="6"/>
      <c r="D26" s="6"/>
      <c r="E26" s="6"/>
      <c r="I26" s="7"/>
      <c r="J26" s="7"/>
    </row>
  </sheetData>
  <phoneticPr fontId="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filterMode="1"/>
  <dimension ref="A1:L9866"/>
  <sheetViews>
    <sheetView zoomScale="85" zoomScaleNormal="85" workbookViewId="0">
      <pane xSplit="1" ySplit="1" topLeftCell="D9815" activePane="bottomRight" state="frozen"/>
      <selection pane="topRight" activeCell="B1" sqref="B1"/>
      <selection pane="bottomLeft" activeCell="A2" sqref="A2"/>
      <selection pane="bottomRight" activeCell="A2462" sqref="A2462"/>
    </sheetView>
  </sheetViews>
  <sheetFormatPr defaultRowHeight="12.6"/>
  <cols>
    <col min="1" max="1" width="10.6640625" style="368" customWidth="1"/>
    <col min="2" max="2" width="6.88671875" style="368" customWidth="1"/>
    <col min="3" max="3" width="13.6640625" style="368" customWidth="1"/>
    <col min="4" max="5" width="12.88671875" style="368" customWidth="1"/>
    <col min="6" max="6" width="20" style="368" customWidth="1"/>
    <col min="7" max="7" width="39" style="368" customWidth="1"/>
    <col min="8" max="8" width="39.5546875" style="368" customWidth="1"/>
    <col min="9" max="9" width="60.44140625" style="368" customWidth="1"/>
    <col min="10" max="10" width="10.44140625" style="368" customWidth="1"/>
    <col min="11" max="11" width="9.5546875" style="368" customWidth="1"/>
    <col min="12" max="12" width="27.5546875" style="368" customWidth="1"/>
    <col min="13" max="13" width="15.88671875" style="368" customWidth="1"/>
    <col min="14" max="256" width="9.109375" style="368"/>
    <col min="257" max="257" width="10.6640625" style="368" customWidth="1"/>
    <col min="258" max="258" width="6.88671875" style="368" customWidth="1"/>
    <col min="259" max="259" width="13.6640625" style="368" customWidth="1"/>
    <col min="260" max="261" width="12.88671875" style="368" customWidth="1"/>
    <col min="262" max="262" width="20" style="368" customWidth="1"/>
    <col min="263" max="263" width="39" style="368" customWidth="1"/>
    <col min="264" max="264" width="39.5546875" style="368" customWidth="1"/>
    <col min="265" max="265" width="60.44140625" style="368" customWidth="1"/>
    <col min="266" max="266" width="10.44140625" style="368" customWidth="1"/>
    <col min="267" max="267" width="9.5546875" style="368" customWidth="1"/>
    <col min="268" max="268" width="27.5546875" style="368" customWidth="1"/>
    <col min="269" max="269" width="15.88671875" style="368" customWidth="1"/>
    <col min="270" max="512" width="9.109375" style="368"/>
    <col min="513" max="513" width="10.6640625" style="368" customWidth="1"/>
    <col min="514" max="514" width="6.88671875" style="368" customWidth="1"/>
    <col min="515" max="515" width="13.6640625" style="368" customWidth="1"/>
    <col min="516" max="517" width="12.88671875" style="368" customWidth="1"/>
    <col min="518" max="518" width="20" style="368" customWidth="1"/>
    <col min="519" max="519" width="39" style="368" customWidth="1"/>
    <col min="520" max="520" width="39.5546875" style="368" customWidth="1"/>
    <col min="521" max="521" width="60.44140625" style="368" customWidth="1"/>
    <col min="522" max="522" width="10.44140625" style="368" customWidth="1"/>
    <col min="523" max="523" width="9.5546875" style="368" customWidth="1"/>
    <col min="524" max="524" width="27.5546875" style="368" customWidth="1"/>
    <col min="525" max="525" width="15.88671875" style="368" customWidth="1"/>
    <col min="526" max="768" width="9.109375" style="368"/>
    <col min="769" max="769" width="10.6640625" style="368" customWidth="1"/>
    <col min="770" max="770" width="6.88671875" style="368" customWidth="1"/>
    <col min="771" max="771" width="13.6640625" style="368" customWidth="1"/>
    <col min="772" max="773" width="12.88671875" style="368" customWidth="1"/>
    <col min="774" max="774" width="20" style="368" customWidth="1"/>
    <col min="775" max="775" width="39" style="368" customWidth="1"/>
    <col min="776" max="776" width="39.5546875" style="368" customWidth="1"/>
    <col min="777" max="777" width="60.44140625" style="368" customWidth="1"/>
    <col min="778" max="778" width="10.44140625" style="368" customWidth="1"/>
    <col min="779" max="779" width="9.5546875" style="368" customWidth="1"/>
    <col min="780" max="780" width="27.5546875" style="368" customWidth="1"/>
    <col min="781" max="781" width="15.88671875" style="368" customWidth="1"/>
    <col min="782" max="1024" width="9.109375" style="368"/>
    <col min="1025" max="1025" width="10.6640625" style="368" customWidth="1"/>
    <col min="1026" max="1026" width="6.88671875" style="368" customWidth="1"/>
    <col min="1027" max="1027" width="13.6640625" style="368" customWidth="1"/>
    <col min="1028" max="1029" width="12.88671875" style="368" customWidth="1"/>
    <col min="1030" max="1030" width="20" style="368" customWidth="1"/>
    <col min="1031" max="1031" width="39" style="368" customWidth="1"/>
    <col min="1032" max="1032" width="39.5546875" style="368" customWidth="1"/>
    <col min="1033" max="1033" width="60.44140625" style="368" customWidth="1"/>
    <col min="1034" max="1034" width="10.44140625" style="368" customWidth="1"/>
    <col min="1035" max="1035" width="9.5546875" style="368" customWidth="1"/>
    <col min="1036" max="1036" width="27.5546875" style="368" customWidth="1"/>
    <col min="1037" max="1037" width="15.88671875" style="368" customWidth="1"/>
    <col min="1038" max="1280" width="9.109375" style="368"/>
    <col min="1281" max="1281" width="10.6640625" style="368" customWidth="1"/>
    <col min="1282" max="1282" width="6.88671875" style="368" customWidth="1"/>
    <col min="1283" max="1283" width="13.6640625" style="368" customWidth="1"/>
    <col min="1284" max="1285" width="12.88671875" style="368" customWidth="1"/>
    <col min="1286" max="1286" width="20" style="368" customWidth="1"/>
    <col min="1287" max="1287" width="39" style="368" customWidth="1"/>
    <col min="1288" max="1288" width="39.5546875" style="368" customWidth="1"/>
    <col min="1289" max="1289" width="60.44140625" style="368" customWidth="1"/>
    <col min="1290" max="1290" width="10.44140625" style="368" customWidth="1"/>
    <col min="1291" max="1291" width="9.5546875" style="368" customWidth="1"/>
    <col min="1292" max="1292" width="27.5546875" style="368" customWidth="1"/>
    <col min="1293" max="1293" width="15.88671875" style="368" customWidth="1"/>
    <col min="1294" max="1536" width="9.109375" style="368"/>
    <col min="1537" max="1537" width="10.6640625" style="368" customWidth="1"/>
    <col min="1538" max="1538" width="6.88671875" style="368" customWidth="1"/>
    <col min="1539" max="1539" width="13.6640625" style="368" customWidth="1"/>
    <col min="1540" max="1541" width="12.88671875" style="368" customWidth="1"/>
    <col min="1542" max="1542" width="20" style="368" customWidth="1"/>
    <col min="1543" max="1543" width="39" style="368" customWidth="1"/>
    <col min="1544" max="1544" width="39.5546875" style="368" customWidth="1"/>
    <col min="1545" max="1545" width="60.44140625" style="368" customWidth="1"/>
    <col min="1546" max="1546" width="10.44140625" style="368" customWidth="1"/>
    <col min="1547" max="1547" width="9.5546875" style="368" customWidth="1"/>
    <col min="1548" max="1548" width="27.5546875" style="368" customWidth="1"/>
    <col min="1549" max="1549" width="15.88671875" style="368" customWidth="1"/>
    <col min="1550" max="1792" width="9.109375" style="368"/>
    <col min="1793" max="1793" width="10.6640625" style="368" customWidth="1"/>
    <col min="1794" max="1794" width="6.88671875" style="368" customWidth="1"/>
    <col min="1795" max="1795" width="13.6640625" style="368" customWidth="1"/>
    <col min="1796" max="1797" width="12.88671875" style="368" customWidth="1"/>
    <col min="1798" max="1798" width="20" style="368" customWidth="1"/>
    <col min="1799" max="1799" width="39" style="368" customWidth="1"/>
    <col min="1800" max="1800" width="39.5546875" style="368" customWidth="1"/>
    <col min="1801" max="1801" width="60.44140625" style="368" customWidth="1"/>
    <col min="1802" max="1802" width="10.44140625" style="368" customWidth="1"/>
    <col min="1803" max="1803" width="9.5546875" style="368" customWidth="1"/>
    <col min="1804" max="1804" width="27.5546875" style="368" customWidth="1"/>
    <col min="1805" max="1805" width="15.88671875" style="368" customWidth="1"/>
    <col min="1806" max="2048" width="9.109375" style="368"/>
    <col min="2049" max="2049" width="10.6640625" style="368" customWidth="1"/>
    <col min="2050" max="2050" width="6.88671875" style="368" customWidth="1"/>
    <col min="2051" max="2051" width="13.6640625" style="368" customWidth="1"/>
    <col min="2052" max="2053" width="12.88671875" style="368" customWidth="1"/>
    <col min="2054" max="2054" width="20" style="368" customWidth="1"/>
    <col min="2055" max="2055" width="39" style="368" customWidth="1"/>
    <col min="2056" max="2056" width="39.5546875" style="368" customWidth="1"/>
    <col min="2057" max="2057" width="60.44140625" style="368" customWidth="1"/>
    <col min="2058" max="2058" width="10.44140625" style="368" customWidth="1"/>
    <col min="2059" max="2059" width="9.5546875" style="368" customWidth="1"/>
    <col min="2060" max="2060" width="27.5546875" style="368" customWidth="1"/>
    <col min="2061" max="2061" width="15.88671875" style="368" customWidth="1"/>
    <col min="2062" max="2304" width="9.109375" style="368"/>
    <col min="2305" max="2305" width="10.6640625" style="368" customWidth="1"/>
    <col min="2306" max="2306" width="6.88671875" style="368" customWidth="1"/>
    <col min="2307" max="2307" width="13.6640625" style="368" customWidth="1"/>
    <col min="2308" max="2309" width="12.88671875" style="368" customWidth="1"/>
    <col min="2310" max="2310" width="20" style="368" customWidth="1"/>
    <col min="2311" max="2311" width="39" style="368" customWidth="1"/>
    <col min="2312" max="2312" width="39.5546875" style="368" customWidth="1"/>
    <col min="2313" max="2313" width="60.44140625" style="368" customWidth="1"/>
    <col min="2314" max="2314" width="10.44140625" style="368" customWidth="1"/>
    <col min="2315" max="2315" width="9.5546875" style="368" customWidth="1"/>
    <col min="2316" max="2316" width="27.5546875" style="368" customWidth="1"/>
    <col min="2317" max="2317" width="15.88671875" style="368" customWidth="1"/>
    <col min="2318" max="2560" width="9.109375" style="368"/>
    <col min="2561" max="2561" width="10.6640625" style="368" customWidth="1"/>
    <col min="2562" max="2562" width="6.88671875" style="368" customWidth="1"/>
    <col min="2563" max="2563" width="13.6640625" style="368" customWidth="1"/>
    <col min="2564" max="2565" width="12.88671875" style="368" customWidth="1"/>
    <col min="2566" max="2566" width="20" style="368" customWidth="1"/>
    <col min="2567" max="2567" width="39" style="368" customWidth="1"/>
    <col min="2568" max="2568" width="39.5546875" style="368" customWidth="1"/>
    <col min="2569" max="2569" width="60.44140625" style="368" customWidth="1"/>
    <col min="2570" max="2570" width="10.44140625" style="368" customWidth="1"/>
    <col min="2571" max="2571" width="9.5546875" style="368" customWidth="1"/>
    <col min="2572" max="2572" width="27.5546875" style="368" customWidth="1"/>
    <col min="2573" max="2573" width="15.88671875" style="368" customWidth="1"/>
    <col min="2574" max="2816" width="9.109375" style="368"/>
    <col min="2817" max="2817" width="10.6640625" style="368" customWidth="1"/>
    <col min="2818" max="2818" width="6.88671875" style="368" customWidth="1"/>
    <col min="2819" max="2819" width="13.6640625" style="368" customWidth="1"/>
    <col min="2820" max="2821" width="12.88671875" style="368" customWidth="1"/>
    <col min="2822" max="2822" width="20" style="368" customWidth="1"/>
    <col min="2823" max="2823" width="39" style="368" customWidth="1"/>
    <col min="2824" max="2824" width="39.5546875" style="368" customWidth="1"/>
    <col min="2825" max="2825" width="60.44140625" style="368" customWidth="1"/>
    <col min="2826" max="2826" width="10.44140625" style="368" customWidth="1"/>
    <col min="2827" max="2827" width="9.5546875" style="368" customWidth="1"/>
    <col min="2828" max="2828" width="27.5546875" style="368" customWidth="1"/>
    <col min="2829" max="2829" width="15.88671875" style="368" customWidth="1"/>
    <col min="2830" max="3072" width="9.109375" style="368"/>
    <col min="3073" max="3073" width="10.6640625" style="368" customWidth="1"/>
    <col min="3074" max="3074" width="6.88671875" style="368" customWidth="1"/>
    <col min="3075" max="3075" width="13.6640625" style="368" customWidth="1"/>
    <col min="3076" max="3077" width="12.88671875" style="368" customWidth="1"/>
    <col min="3078" max="3078" width="20" style="368" customWidth="1"/>
    <col min="3079" max="3079" width="39" style="368" customWidth="1"/>
    <col min="3080" max="3080" width="39.5546875" style="368" customWidth="1"/>
    <col min="3081" max="3081" width="60.44140625" style="368" customWidth="1"/>
    <col min="3082" max="3082" width="10.44140625" style="368" customWidth="1"/>
    <col min="3083" max="3083" width="9.5546875" style="368" customWidth="1"/>
    <col min="3084" max="3084" width="27.5546875" style="368" customWidth="1"/>
    <col min="3085" max="3085" width="15.88671875" style="368" customWidth="1"/>
    <col min="3086" max="3328" width="9.109375" style="368"/>
    <col min="3329" max="3329" width="10.6640625" style="368" customWidth="1"/>
    <col min="3330" max="3330" width="6.88671875" style="368" customWidth="1"/>
    <col min="3331" max="3331" width="13.6640625" style="368" customWidth="1"/>
    <col min="3332" max="3333" width="12.88671875" style="368" customWidth="1"/>
    <col min="3334" max="3334" width="20" style="368" customWidth="1"/>
    <col min="3335" max="3335" width="39" style="368" customWidth="1"/>
    <col min="3336" max="3336" width="39.5546875" style="368" customWidth="1"/>
    <col min="3337" max="3337" width="60.44140625" style="368" customWidth="1"/>
    <col min="3338" max="3338" width="10.44140625" style="368" customWidth="1"/>
    <col min="3339" max="3339" width="9.5546875" style="368" customWidth="1"/>
    <col min="3340" max="3340" width="27.5546875" style="368" customWidth="1"/>
    <col min="3341" max="3341" width="15.88671875" style="368" customWidth="1"/>
    <col min="3342" max="3584" width="9.109375" style="368"/>
    <col min="3585" max="3585" width="10.6640625" style="368" customWidth="1"/>
    <col min="3586" max="3586" width="6.88671875" style="368" customWidth="1"/>
    <col min="3587" max="3587" width="13.6640625" style="368" customWidth="1"/>
    <col min="3588" max="3589" width="12.88671875" style="368" customWidth="1"/>
    <col min="3590" max="3590" width="20" style="368" customWidth="1"/>
    <col min="3591" max="3591" width="39" style="368" customWidth="1"/>
    <col min="3592" max="3592" width="39.5546875" style="368" customWidth="1"/>
    <col min="3593" max="3593" width="60.44140625" style="368" customWidth="1"/>
    <col min="3594" max="3594" width="10.44140625" style="368" customWidth="1"/>
    <col min="3595" max="3595" width="9.5546875" style="368" customWidth="1"/>
    <col min="3596" max="3596" width="27.5546875" style="368" customWidth="1"/>
    <col min="3597" max="3597" width="15.88671875" style="368" customWidth="1"/>
    <col min="3598" max="3840" width="9.109375" style="368"/>
    <col min="3841" max="3841" width="10.6640625" style="368" customWidth="1"/>
    <col min="3842" max="3842" width="6.88671875" style="368" customWidth="1"/>
    <col min="3843" max="3843" width="13.6640625" style="368" customWidth="1"/>
    <col min="3844" max="3845" width="12.88671875" style="368" customWidth="1"/>
    <col min="3846" max="3846" width="20" style="368" customWidth="1"/>
    <col min="3847" max="3847" width="39" style="368" customWidth="1"/>
    <col min="3848" max="3848" width="39.5546875" style="368" customWidth="1"/>
    <col min="3849" max="3849" width="60.44140625" style="368" customWidth="1"/>
    <col min="3850" max="3850" width="10.44140625" style="368" customWidth="1"/>
    <col min="3851" max="3851" width="9.5546875" style="368" customWidth="1"/>
    <col min="3852" max="3852" width="27.5546875" style="368" customWidth="1"/>
    <col min="3853" max="3853" width="15.88671875" style="368" customWidth="1"/>
    <col min="3854" max="4096" width="9.109375" style="368"/>
    <col min="4097" max="4097" width="10.6640625" style="368" customWidth="1"/>
    <col min="4098" max="4098" width="6.88671875" style="368" customWidth="1"/>
    <col min="4099" max="4099" width="13.6640625" style="368" customWidth="1"/>
    <col min="4100" max="4101" width="12.88671875" style="368" customWidth="1"/>
    <col min="4102" max="4102" width="20" style="368" customWidth="1"/>
    <col min="4103" max="4103" width="39" style="368" customWidth="1"/>
    <col min="4104" max="4104" width="39.5546875" style="368" customWidth="1"/>
    <col min="4105" max="4105" width="60.44140625" style="368" customWidth="1"/>
    <col min="4106" max="4106" width="10.44140625" style="368" customWidth="1"/>
    <col min="4107" max="4107" width="9.5546875" style="368" customWidth="1"/>
    <col min="4108" max="4108" width="27.5546875" style="368" customWidth="1"/>
    <col min="4109" max="4109" width="15.88671875" style="368" customWidth="1"/>
    <col min="4110" max="4352" width="9.109375" style="368"/>
    <col min="4353" max="4353" width="10.6640625" style="368" customWidth="1"/>
    <col min="4354" max="4354" width="6.88671875" style="368" customWidth="1"/>
    <col min="4355" max="4355" width="13.6640625" style="368" customWidth="1"/>
    <col min="4356" max="4357" width="12.88671875" style="368" customWidth="1"/>
    <col min="4358" max="4358" width="20" style="368" customWidth="1"/>
    <col min="4359" max="4359" width="39" style="368" customWidth="1"/>
    <col min="4360" max="4360" width="39.5546875" style="368" customWidth="1"/>
    <col min="4361" max="4361" width="60.44140625" style="368" customWidth="1"/>
    <col min="4362" max="4362" width="10.44140625" style="368" customWidth="1"/>
    <col min="4363" max="4363" width="9.5546875" style="368" customWidth="1"/>
    <col min="4364" max="4364" width="27.5546875" style="368" customWidth="1"/>
    <col min="4365" max="4365" width="15.88671875" style="368" customWidth="1"/>
    <col min="4366" max="4608" width="9.109375" style="368"/>
    <col min="4609" max="4609" width="10.6640625" style="368" customWidth="1"/>
    <col min="4610" max="4610" width="6.88671875" style="368" customWidth="1"/>
    <col min="4611" max="4611" width="13.6640625" style="368" customWidth="1"/>
    <col min="4612" max="4613" width="12.88671875" style="368" customWidth="1"/>
    <col min="4614" max="4614" width="20" style="368" customWidth="1"/>
    <col min="4615" max="4615" width="39" style="368" customWidth="1"/>
    <col min="4616" max="4616" width="39.5546875" style="368" customWidth="1"/>
    <col min="4617" max="4617" width="60.44140625" style="368" customWidth="1"/>
    <col min="4618" max="4618" width="10.44140625" style="368" customWidth="1"/>
    <col min="4619" max="4619" width="9.5546875" style="368" customWidth="1"/>
    <col min="4620" max="4620" width="27.5546875" style="368" customWidth="1"/>
    <col min="4621" max="4621" width="15.88671875" style="368" customWidth="1"/>
    <col min="4622" max="4864" width="9.109375" style="368"/>
    <col min="4865" max="4865" width="10.6640625" style="368" customWidth="1"/>
    <col min="4866" max="4866" width="6.88671875" style="368" customWidth="1"/>
    <col min="4867" max="4867" width="13.6640625" style="368" customWidth="1"/>
    <col min="4868" max="4869" width="12.88671875" style="368" customWidth="1"/>
    <col min="4870" max="4870" width="20" style="368" customWidth="1"/>
    <col min="4871" max="4871" width="39" style="368" customWidth="1"/>
    <col min="4872" max="4872" width="39.5546875" style="368" customWidth="1"/>
    <col min="4873" max="4873" width="60.44140625" style="368" customWidth="1"/>
    <col min="4874" max="4874" width="10.44140625" style="368" customWidth="1"/>
    <col min="4875" max="4875" width="9.5546875" style="368" customWidth="1"/>
    <col min="4876" max="4876" width="27.5546875" style="368" customWidth="1"/>
    <col min="4877" max="4877" width="15.88671875" style="368" customWidth="1"/>
    <col min="4878" max="5120" width="9.109375" style="368"/>
    <col min="5121" max="5121" width="10.6640625" style="368" customWidth="1"/>
    <col min="5122" max="5122" width="6.88671875" style="368" customWidth="1"/>
    <col min="5123" max="5123" width="13.6640625" style="368" customWidth="1"/>
    <col min="5124" max="5125" width="12.88671875" style="368" customWidth="1"/>
    <col min="5126" max="5126" width="20" style="368" customWidth="1"/>
    <col min="5127" max="5127" width="39" style="368" customWidth="1"/>
    <col min="5128" max="5128" width="39.5546875" style="368" customWidth="1"/>
    <col min="5129" max="5129" width="60.44140625" style="368" customWidth="1"/>
    <col min="5130" max="5130" width="10.44140625" style="368" customWidth="1"/>
    <col min="5131" max="5131" width="9.5546875" style="368" customWidth="1"/>
    <col min="5132" max="5132" width="27.5546875" style="368" customWidth="1"/>
    <col min="5133" max="5133" width="15.88671875" style="368" customWidth="1"/>
    <col min="5134" max="5376" width="9.109375" style="368"/>
    <col min="5377" max="5377" width="10.6640625" style="368" customWidth="1"/>
    <col min="5378" max="5378" width="6.88671875" style="368" customWidth="1"/>
    <col min="5379" max="5379" width="13.6640625" style="368" customWidth="1"/>
    <col min="5380" max="5381" width="12.88671875" style="368" customWidth="1"/>
    <col min="5382" max="5382" width="20" style="368" customWidth="1"/>
    <col min="5383" max="5383" width="39" style="368" customWidth="1"/>
    <col min="5384" max="5384" width="39.5546875" style="368" customWidth="1"/>
    <col min="5385" max="5385" width="60.44140625" style="368" customWidth="1"/>
    <col min="5386" max="5386" width="10.44140625" style="368" customWidth="1"/>
    <col min="5387" max="5387" width="9.5546875" style="368" customWidth="1"/>
    <col min="5388" max="5388" width="27.5546875" style="368" customWidth="1"/>
    <col min="5389" max="5389" width="15.88671875" style="368" customWidth="1"/>
    <col min="5390" max="5632" width="9.109375" style="368"/>
    <col min="5633" max="5633" width="10.6640625" style="368" customWidth="1"/>
    <col min="5634" max="5634" width="6.88671875" style="368" customWidth="1"/>
    <col min="5635" max="5635" width="13.6640625" style="368" customWidth="1"/>
    <col min="5636" max="5637" width="12.88671875" style="368" customWidth="1"/>
    <col min="5638" max="5638" width="20" style="368" customWidth="1"/>
    <col min="5639" max="5639" width="39" style="368" customWidth="1"/>
    <col min="5640" max="5640" width="39.5546875" style="368" customWidth="1"/>
    <col min="5641" max="5641" width="60.44140625" style="368" customWidth="1"/>
    <col min="5642" max="5642" width="10.44140625" style="368" customWidth="1"/>
    <col min="5643" max="5643" width="9.5546875" style="368" customWidth="1"/>
    <col min="5644" max="5644" width="27.5546875" style="368" customWidth="1"/>
    <col min="5645" max="5645" width="15.88671875" style="368" customWidth="1"/>
    <col min="5646" max="5888" width="9.109375" style="368"/>
    <col min="5889" max="5889" width="10.6640625" style="368" customWidth="1"/>
    <col min="5890" max="5890" width="6.88671875" style="368" customWidth="1"/>
    <col min="5891" max="5891" width="13.6640625" style="368" customWidth="1"/>
    <col min="5892" max="5893" width="12.88671875" style="368" customWidth="1"/>
    <col min="5894" max="5894" width="20" style="368" customWidth="1"/>
    <col min="5895" max="5895" width="39" style="368" customWidth="1"/>
    <col min="5896" max="5896" width="39.5546875" style="368" customWidth="1"/>
    <col min="5897" max="5897" width="60.44140625" style="368" customWidth="1"/>
    <col min="5898" max="5898" width="10.44140625" style="368" customWidth="1"/>
    <col min="5899" max="5899" width="9.5546875" style="368" customWidth="1"/>
    <col min="5900" max="5900" width="27.5546875" style="368" customWidth="1"/>
    <col min="5901" max="5901" width="15.88671875" style="368" customWidth="1"/>
    <col min="5902" max="6144" width="9.109375" style="368"/>
    <col min="6145" max="6145" width="10.6640625" style="368" customWidth="1"/>
    <col min="6146" max="6146" width="6.88671875" style="368" customWidth="1"/>
    <col min="6147" max="6147" width="13.6640625" style="368" customWidth="1"/>
    <col min="6148" max="6149" width="12.88671875" style="368" customWidth="1"/>
    <col min="6150" max="6150" width="20" style="368" customWidth="1"/>
    <col min="6151" max="6151" width="39" style="368" customWidth="1"/>
    <col min="6152" max="6152" width="39.5546875" style="368" customWidth="1"/>
    <col min="6153" max="6153" width="60.44140625" style="368" customWidth="1"/>
    <col min="6154" max="6154" width="10.44140625" style="368" customWidth="1"/>
    <col min="6155" max="6155" width="9.5546875" style="368" customWidth="1"/>
    <col min="6156" max="6156" width="27.5546875" style="368" customWidth="1"/>
    <col min="6157" max="6157" width="15.88671875" style="368" customWidth="1"/>
    <col min="6158" max="6400" width="9.109375" style="368"/>
    <col min="6401" max="6401" width="10.6640625" style="368" customWidth="1"/>
    <col min="6402" max="6402" width="6.88671875" style="368" customWidth="1"/>
    <col min="6403" max="6403" width="13.6640625" style="368" customWidth="1"/>
    <col min="6404" max="6405" width="12.88671875" style="368" customWidth="1"/>
    <col min="6406" max="6406" width="20" style="368" customWidth="1"/>
    <col min="6407" max="6407" width="39" style="368" customWidth="1"/>
    <col min="6408" max="6408" width="39.5546875" style="368" customWidth="1"/>
    <col min="6409" max="6409" width="60.44140625" style="368" customWidth="1"/>
    <col min="6410" max="6410" width="10.44140625" style="368" customWidth="1"/>
    <col min="6411" max="6411" width="9.5546875" style="368" customWidth="1"/>
    <col min="6412" max="6412" width="27.5546875" style="368" customWidth="1"/>
    <col min="6413" max="6413" width="15.88671875" style="368" customWidth="1"/>
    <col min="6414" max="6656" width="9.109375" style="368"/>
    <col min="6657" max="6657" width="10.6640625" style="368" customWidth="1"/>
    <col min="6658" max="6658" width="6.88671875" style="368" customWidth="1"/>
    <col min="6659" max="6659" width="13.6640625" style="368" customWidth="1"/>
    <col min="6660" max="6661" width="12.88671875" style="368" customWidth="1"/>
    <col min="6662" max="6662" width="20" style="368" customWidth="1"/>
    <col min="6663" max="6663" width="39" style="368" customWidth="1"/>
    <col min="6664" max="6664" width="39.5546875" style="368" customWidth="1"/>
    <col min="6665" max="6665" width="60.44140625" style="368" customWidth="1"/>
    <col min="6666" max="6666" width="10.44140625" style="368" customWidth="1"/>
    <col min="6667" max="6667" width="9.5546875" style="368" customWidth="1"/>
    <col min="6668" max="6668" width="27.5546875" style="368" customWidth="1"/>
    <col min="6669" max="6669" width="15.88671875" style="368" customWidth="1"/>
    <col min="6670" max="6912" width="9.109375" style="368"/>
    <col min="6913" max="6913" width="10.6640625" style="368" customWidth="1"/>
    <col min="6914" max="6914" width="6.88671875" style="368" customWidth="1"/>
    <col min="6915" max="6915" width="13.6640625" style="368" customWidth="1"/>
    <col min="6916" max="6917" width="12.88671875" style="368" customWidth="1"/>
    <col min="6918" max="6918" width="20" style="368" customWidth="1"/>
    <col min="6919" max="6919" width="39" style="368" customWidth="1"/>
    <col min="6920" max="6920" width="39.5546875" style="368" customWidth="1"/>
    <col min="6921" max="6921" width="60.44140625" style="368" customWidth="1"/>
    <col min="6922" max="6922" width="10.44140625" style="368" customWidth="1"/>
    <col min="6923" max="6923" width="9.5546875" style="368" customWidth="1"/>
    <col min="6924" max="6924" width="27.5546875" style="368" customWidth="1"/>
    <col min="6925" max="6925" width="15.88671875" style="368" customWidth="1"/>
    <col min="6926" max="7168" width="9.109375" style="368"/>
    <col min="7169" max="7169" width="10.6640625" style="368" customWidth="1"/>
    <col min="7170" max="7170" width="6.88671875" style="368" customWidth="1"/>
    <col min="7171" max="7171" width="13.6640625" style="368" customWidth="1"/>
    <col min="7172" max="7173" width="12.88671875" style="368" customWidth="1"/>
    <col min="7174" max="7174" width="20" style="368" customWidth="1"/>
    <col min="7175" max="7175" width="39" style="368" customWidth="1"/>
    <col min="7176" max="7176" width="39.5546875" style="368" customWidth="1"/>
    <col min="7177" max="7177" width="60.44140625" style="368" customWidth="1"/>
    <col min="7178" max="7178" width="10.44140625" style="368" customWidth="1"/>
    <col min="7179" max="7179" width="9.5546875" style="368" customWidth="1"/>
    <col min="7180" max="7180" width="27.5546875" style="368" customWidth="1"/>
    <col min="7181" max="7181" width="15.88671875" style="368" customWidth="1"/>
    <col min="7182" max="7424" width="9.109375" style="368"/>
    <col min="7425" max="7425" width="10.6640625" style="368" customWidth="1"/>
    <col min="7426" max="7426" width="6.88671875" style="368" customWidth="1"/>
    <col min="7427" max="7427" width="13.6640625" style="368" customWidth="1"/>
    <col min="7428" max="7429" width="12.88671875" style="368" customWidth="1"/>
    <col min="7430" max="7430" width="20" style="368" customWidth="1"/>
    <col min="7431" max="7431" width="39" style="368" customWidth="1"/>
    <col min="7432" max="7432" width="39.5546875" style="368" customWidth="1"/>
    <col min="7433" max="7433" width="60.44140625" style="368" customWidth="1"/>
    <col min="7434" max="7434" width="10.44140625" style="368" customWidth="1"/>
    <col min="7435" max="7435" width="9.5546875" style="368" customWidth="1"/>
    <col min="7436" max="7436" width="27.5546875" style="368" customWidth="1"/>
    <col min="7437" max="7437" width="15.88671875" style="368" customWidth="1"/>
    <col min="7438" max="7680" width="9.109375" style="368"/>
    <col min="7681" max="7681" width="10.6640625" style="368" customWidth="1"/>
    <col min="7682" max="7682" width="6.88671875" style="368" customWidth="1"/>
    <col min="7683" max="7683" width="13.6640625" style="368" customWidth="1"/>
    <col min="7684" max="7685" width="12.88671875" style="368" customWidth="1"/>
    <col min="7686" max="7686" width="20" style="368" customWidth="1"/>
    <col min="7687" max="7687" width="39" style="368" customWidth="1"/>
    <col min="7688" max="7688" width="39.5546875" style="368" customWidth="1"/>
    <col min="7689" max="7689" width="60.44140625" style="368" customWidth="1"/>
    <col min="7690" max="7690" width="10.44140625" style="368" customWidth="1"/>
    <col min="7691" max="7691" width="9.5546875" style="368" customWidth="1"/>
    <col min="7692" max="7692" width="27.5546875" style="368" customWidth="1"/>
    <col min="7693" max="7693" width="15.88671875" style="368" customWidth="1"/>
    <col min="7694" max="7936" width="9.109375" style="368"/>
    <col min="7937" max="7937" width="10.6640625" style="368" customWidth="1"/>
    <col min="7938" max="7938" width="6.88671875" style="368" customWidth="1"/>
    <col min="7939" max="7939" width="13.6640625" style="368" customWidth="1"/>
    <col min="7940" max="7941" width="12.88671875" style="368" customWidth="1"/>
    <col min="7942" max="7942" width="20" style="368" customWidth="1"/>
    <col min="7943" max="7943" width="39" style="368" customWidth="1"/>
    <col min="7944" max="7944" width="39.5546875" style="368" customWidth="1"/>
    <col min="7945" max="7945" width="60.44140625" style="368" customWidth="1"/>
    <col min="7946" max="7946" width="10.44140625" style="368" customWidth="1"/>
    <col min="7947" max="7947" width="9.5546875" style="368" customWidth="1"/>
    <col min="7948" max="7948" width="27.5546875" style="368" customWidth="1"/>
    <col min="7949" max="7949" width="15.88671875" style="368" customWidth="1"/>
    <col min="7950" max="8192" width="9.109375" style="368"/>
    <col min="8193" max="8193" width="10.6640625" style="368" customWidth="1"/>
    <col min="8194" max="8194" width="6.88671875" style="368" customWidth="1"/>
    <col min="8195" max="8195" width="13.6640625" style="368" customWidth="1"/>
    <col min="8196" max="8197" width="12.88671875" style="368" customWidth="1"/>
    <col min="8198" max="8198" width="20" style="368" customWidth="1"/>
    <col min="8199" max="8199" width="39" style="368" customWidth="1"/>
    <col min="8200" max="8200" width="39.5546875" style="368" customWidth="1"/>
    <col min="8201" max="8201" width="60.44140625" style="368" customWidth="1"/>
    <col min="8202" max="8202" width="10.44140625" style="368" customWidth="1"/>
    <col min="8203" max="8203" width="9.5546875" style="368" customWidth="1"/>
    <col min="8204" max="8204" width="27.5546875" style="368" customWidth="1"/>
    <col min="8205" max="8205" width="15.88671875" style="368" customWidth="1"/>
    <col min="8206" max="8448" width="9.109375" style="368"/>
    <col min="8449" max="8449" width="10.6640625" style="368" customWidth="1"/>
    <col min="8450" max="8450" width="6.88671875" style="368" customWidth="1"/>
    <col min="8451" max="8451" width="13.6640625" style="368" customWidth="1"/>
    <col min="8452" max="8453" width="12.88671875" style="368" customWidth="1"/>
    <col min="8454" max="8454" width="20" style="368" customWidth="1"/>
    <col min="8455" max="8455" width="39" style="368" customWidth="1"/>
    <col min="8456" max="8456" width="39.5546875" style="368" customWidth="1"/>
    <col min="8457" max="8457" width="60.44140625" style="368" customWidth="1"/>
    <col min="8458" max="8458" width="10.44140625" style="368" customWidth="1"/>
    <col min="8459" max="8459" width="9.5546875" style="368" customWidth="1"/>
    <col min="8460" max="8460" width="27.5546875" style="368" customWidth="1"/>
    <col min="8461" max="8461" width="15.88671875" style="368" customWidth="1"/>
    <col min="8462" max="8704" width="9.109375" style="368"/>
    <col min="8705" max="8705" width="10.6640625" style="368" customWidth="1"/>
    <col min="8706" max="8706" width="6.88671875" style="368" customWidth="1"/>
    <col min="8707" max="8707" width="13.6640625" style="368" customWidth="1"/>
    <col min="8708" max="8709" width="12.88671875" style="368" customWidth="1"/>
    <col min="8710" max="8710" width="20" style="368" customWidth="1"/>
    <col min="8711" max="8711" width="39" style="368" customWidth="1"/>
    <col min="8712" max="8712" width="39.5546875" style="368" customWidth="1"/>
    <col min="8713" max="8713" width="60.44140625" style="368" customWidth="1"/>
    <col min="8714" max="8714" width="10.44140625" style="368" customWidth="1"/>
    <col min="8715" max="8715" width="9.5546875" style="368" customWidth="1"/>
    <col min="8716" max="8716" width="27.5546875" style="368" customWidth="1"/>
    <col min="8717" max="8717" width="15.88671875" style="368" customWidth="1"/>
    <col min="8718" max="8960" width="9.109375" style="368"/>
    <col min="8961" max="8961" width="10.6640625" style="368" customWidth="1"/>
    <col min="8962" max="8962" width="6.88671875" style="368" customWidth="1"/>
    <col min="8963" max="8963" width="13.6640625" style="368" customWidth="1"/>
    <col min="8964" max="8965" width="12.88671875" style="368" customWidth="1"/>
    <col min="8966" max="8966" width="20" style="368" customWidth="1"/>
    <col min="8967" max="8967" width="39" style="368" customWidth="1"/>
    <col min="8968" max="8968" width="39.5546875" style="368" customWidth="1"/>
    <col min="8969" max="8969" width="60.44140625" style="368" customWidth="1"/>
    <col min="8970" max="8970" width="10.44140625" style="368" customWidth="1"/>
    <col min="8971" max="8971" width="9.5546875" style="368" customWidth="1"/>
    <col min="8972" max="8972" width="27.5546875" style="368" customWidth="1"/>
    <col min="8973" max="8973" width="15.88671875" style="368" customWidth="1"/>
    <col min="8974" max="9216" width="9.109375" style="368"/>
    <col min="9217" max="9217" width="10.6640625" style="368" customWidth="1"/>
    <col min="9218" max="9218" width="6.88671875" style="368" customWidth="1"/>
    <col min="9219" max="9219" width="13.6640625" style="368" customWidth="1"/>
    <col min="9220" max="9221" width="12.88671875" style="368" customWidth="1"/>
    <col min="9222" max="9222" width="20" style="368" customWidth="1"/>
    <col min="9223" max="9223" width="39" style="368" customWidth="1"/>
    <col min="9224" max="9224" width="39.5546875" style="368" customWidth="1"/>
    <col min="9225" max="9225" width="60.44140625" style="368" customWidth="1"/>
    <col min="9226" max="9226" width="10.44140625" style="368" customWidth="1"/>
    <col min="9227" max="9227" width="9.5546875" style="368" customWidth="1"/>
    <col min="9228" max="9228" width="27.5546875" style="368" customWidth="1"/>
    <col min="9229" max="9229" width="15.88671875" style="368" customWidth="1"/>
    <col min="9230" max="9472" width="9.109375" style="368"/>
    <col min="9473" max="9473" width="10.6640625" style="368" customWidth="1"/>
    <col min="9474" max="9474" width="6.88671875" style="368" customWidth="1"/>
    <col min="9475" max="9475" width="13.6640625" style="368" customWidth="1"/>
    <col min="9476" max="9477" width="12.88671875" style="368" customWidth="1"/>
    <col min="9478" max="9478" width="20" style="368" customWidth="1"/>
    <col min="9479" max="9479" width="39" style="368" customWidth="1"/>
    <col min="9480" max="9480" width="39.5546875" style="368" customWidth="1"/>
    <col min="9481" max="9481" width="60.44140625" style="368" customWidth="1"/>
    <col min="9482" max="9482" width="10.44140625" style="368" customWidth="1"/>
    <col min="9483" max="9483" width="9.5546875" style="368" customWidth="1"/>
    <col min="9484" max="9484" width="27.5546875" style="368" customWidth="1"/>
    <col min="9485" max="9485" width="15.88671875" style="368" customWidth="1"/>
    <col min="9486" max="9728" width="9.109375" style="368"/>
    <col min="9729" max="9729" width="10.6640625" style="368" customWidth="1"/>
    <col min="9730" max="9730" width="6.88671875" style="368" customWidth="1"/>
    <col min="9731" max="9731" width="13.6640625" style="368" customWidth="1"/>
    <col min="9732" max="9733" width="12.88671875" style="368" customWidth="1"/>
    <col min="9734" max="9734" width="20" style="368" customWidth="1"/>
    <col min="9735" max="9735" width="39" style="368" customWidth="1"/>
    <col min="9736" max="9736" width="39.5546875" style="368" customWidth="1"/>
    <col min="9737" max="9737" width="60.44140625" style="368" customWidth="1"/>
    <col min="9738" max="9738" width="10.44140625" style="368" customWidth="1"/>
    <col min="9739" max="9739" width="9.5546875" style="368" customWidth="1"/>
    <col min="9740" max="9740" width="27.5546875" style="368" customWidth="1"/>
    <col min="9741" max="9741" width="15.88671875" style="368" customWidth="1"/>
    <col min="9742" max="9984" width="9.109375" style="368"/>
    <col min="9985" max="9985" width="10.6640625" style="368" customWidth="1"/>
    <col min="9986" max="9986" width="6.88671875" style="368" customWidth="1"/>
    <col min="9987" max="9987" width="13.6640625" style="368" customWidth="1"/>
    <col min="9988" max="9989" width="12.88671875" style="368" customWidth="1"/>
    <col min="9990" max="9990" width="20" style="368" customWidth="1"/>
    <col min="9991" max="9991" width="39" style="368" customWidth="1"/>
    <col min="9992" max="9992" width="39.5546875" style="368" customWidth="1"/>
    <col min="9993" max="9993" width="60.44140625" style="368" customWidth="1"/>
    <col min="9994" max="9994" width="10.44140625" style="368" customWidth="1"/>
    <col min="9995" max="9995" width="9.5546875" style="368" customWidth="1"/>
    <col min="9996" max="9996" width="27.5546875" style="368" customWidth="1"/>
    <col min="9997" max="9997" width="15.88671875" style="368" customWidth="1"/>
    <col min="9998" max="10240" width="9.109375" style="368"/>
    <col min="10241" max="10241" width="10.6640625" style="368" customWidth="1"/>
    <col min="10242" max="10242" width="6.88671875" style="368" customWidth="1"/>
    <col min="10243" max="10243" width="13.6640625" style="368" customWidth="1"/>
    <col min="10244" max="10245" width="12.88671875" style="368" customWidth="1"/>
    <col min="10246" max="10246" width="20" style="368" customWidth="1"/>
    <col min="10247" max="10247" width="39" style="368" customWidth="1"/>
    <col min="10248" max="10248" width="39.5546875" style="368" customWidth="1"/>
    <col min="10249" max="10249" width="60.44140625" style="368" customWidth="1"/>
    <col min="10250" max="10250" width="10.44140625" style="368" customWidth="1"/>
    <col min="10251" max="10251" width="9.5546875" style="368" customWidth="1"/>
    <col min="10252" max="10252" width="27.5546875" style="368" customWidth="1"/>
    <col min="10253" max="10253" width="15.88671875" style="368" customWidth="1"/>
    <col min="10254" max="10496" width="9.109375" style="368"/>
    <col min="10497" max="10497" width="10.6640625" style="368" customWidth="1"/>
    <col min="10498" max="10498" width="6.88671875" style="368" customWidth="1"/>
    <col min="10499" max="10499" width="13.6640625" style="368" customWidth="1"/>
    <col min="10500" max="10501" width="12.88671875" style="368" customWidth="1"/>
    <col min="10502" max="10502" width="20" style="368" customWidth="1"/>
    <col min="10503" max="10503" width="39" style="368" customWidth="1"/>
    <col min="10504" max="10504" width="39.5546875" style="368" customWidth="1"/>
    <col min="10505" max="10505" width="60.44140625" style="368" customWidth="1"/>
    <col min="10506" max="10506" width="10.44140625" style="368" customWidth="1"/>
    <col min="10507" max="10507" width="9.5546875" style="368" customWidth="1"/>
    <col min="10508" max="10508" width="27.5546875" style="368" customWidth="1"/>
    <col min="10509" max="10509" width="15.88671875" style="368" customWidth="1"/>
    <col min="10510" max="10752" width="9.109375" style="368"/>
    <col min="10753" max="10753" width="10.6640625" style="368" customWidth="1"/>
    <col min="10754" max="10754" width="6.88671875" style="368" customWidth="1"/>
    <col min="10755" max="10755" width="13.6640625" style="368" customWidth="1"/>
    <col min="10756" max="10757" width="12.88671875" style="368" customWidth="1"/>
    <col min="10758" max="10758" width="20" style="368" customWidth="1"/>
    <col min="10759" max="10759" width="39" style="368" customWidth="1"/>
    <col min="10760" max="10760" width="39.5546875" style="368" customWidth="1"/>
    <col min="10761" max="10761" width="60.44140625" style="368" customWidth="1"/>
    <col min="10762" max="10762" width="10.44140625" style="368" customWidth="1"/>
    <col min="10763" max="10763" width="9.5546875" style="368" customWidth="1"/>
    <col min="10764" max="10764" width="27.5546875" style="368" customWidth="1"/>
    <col min="10765" max="10765" width="15.88671875" style="368" customWidth="1"/>
    <col min="10766" max="11008" width="9.109375" style="368"/>
    <col min="11009" max="11009" width="10.6640625" style="368" customWidth="1"/>
    <col min="11010" max="11010" width="6.88671875" style="368" customWidth="1"/>
    <col min="11011" max="11011" width="13.6640625" style="368" customWidth="1"/>
    <col min="11012" max="11013" width="12.88671875" style="368" customWidth="1"/>
    <col min="11014" max="11014" width="20" style="368" customWidth="1"/>
    <col min="11015" max="11015" width="39" style="368" customWidth="1"/>
    <col min="11016" max="11016" width="39.5546875" style="368" customWidth="1"/>
    <col min="11017" max="11017" width="60.44140625" style="368" customWidth="1"/>
    <col min="11018" max="11018" width="10.44140625" style="368" customWidth="1"/>
    <col min="11019" max="11019" width="9.5546875" style="368" customWidth="1"/>
    <col min="11020" max="11020" width="27.5546875" style="368" customWidth="1"/>
    <col min="11021" max="11021" width="15.88671875" style="368" customWidth="1"/>
    <col min="11022" max="11264" width="9.109375" style="368"/>
    <col min="11265" max="11265" width="10.6640625" style="368" customWidth="1"/>
    <col min="11266" max="11266" width="6.88671875" style="368" customWidth="1"/>
    <col min="11267" max="11267" width="13.6640625" style="368" customWidth="1"/>
    <col min="11268" max="11269" width="12.88671875" style="368" customWidth="1"/>
    <col min="11270" max="11270" width="20" style="368" customWidth="1"/>
    <col min="11271" max="11271" width="39" style="368" customWidth="1"/>
    <col min="11272" max="11272" width="39.5546875" style="368" customWidth="1"/>
    <col min="11273" max="11273" width="60.44140625" style="368" customWidth="1"/>
    <col min="11274" max="11274" width="10.44140625" style="368" customWidth="1"/>
    <col min="11275" max="11275" width="9.5546875" style="368" customWidth="1"/>
    <col min="11276" max="11276" width="27.5546875" style="368" customWidth="1"/>
    <col min="11277" max="11277" width="15.88671875" style="368" customWidth="1"/>
    <col min="11278" max="11520" width="9.109375" style="368"/>
    <col min="11521" max="11521" width="10.6640625" style="368" customWidth="1"/>
    <col min="11522" max="11522" width="6.88671875" style="368" customWidth="1"/>
    <col min="11523" max="11523" width="13.6640625" style="368" customWidth="1"/>
    <col min="11524" max="11525" width="12.88671875" style="368" customWidth="1"/>
    <col min="11526" max="11526" width="20" style="368" customWidth="1"/>
    <col min="11527" max="11527" width="39" style="368" customWidth="1"/>
    <col min="11528" max="11528" width="39.5546875" style="368" customWidth="1"/>
    <col min="11529" max="11529" width="60.44140625" style="368" customWidth="1"/>
    <col min="11530" max="11530" width="10.44140625" style="368" customWidth="1"/>
    <col min="11531" max="11531" width="9.5546875" style="368" customWidth="1"/>
    <col min="11532" max="11532" width="27.5546875" style="368" customWidth="1"/>
    <col min="11533" max="11533" width="15.88671875" style="368" customWidth="1"/>
    <col min="11534" max="11776" width="9.109375" style="368"/>
    <col min="11777" max="11777" width="10.6640625" style="368" customWidth="1"/>
    <col min="11778" max="11778" width="6.88671875" style="368" customWidth="1"/>
    <col min="11779" max="11779" width="13.6640625" style="368" customWidth="1"/>
    <col min="11780" max="11781" width="12.88671875" style="368" customWidth="1"/>
    <col min="11782" max="11782" width="20" style="368" customWidth="1"/>
    <col min="11783" max="11783" width="39" style="368" customWidth="1"/>
    <col min="11784" max="11784" width="39.5546875" style="368" customWidth="1"/>
    <col min="11785" max="11785" width="60.44140625" style="368" customWidth="1"/>
    <col min="11786" max="11786" width="10.44140625" style="368" customWidth="1"/>
    <col min="11787" max="11787" width="9.5546875" style="368" customWidth="1"/>
    <col min="11788" max="11788" width="27.5546875" style="368" customWidth="1"/>
    <col min="11789" max="11789" width="15.88671875" style="368" customWidth="1"/>
    <col min="11790" max="12032" width="9.109375" style="368"/>
    <col min="12033" max="12033" width="10.6640625" style="368" customWidth="1"/>
    <col min="12034" max="12034" width="6.88671875" style="368" customWidth="1"/>
    <col min="12035" max="12035" width="13.6640625" style="368" customWidth="1"/>
    <col min="12036" max="12037" width="12.88671875" style="368" customWidth="1"/>
    <col min="12038" max="12038" width="20" style="368" customWidth="1"/>
    <col min="12039" max="12039" width="39" style="368" customWidth="1"/>
    <col min="12040" max="12040" width="39.5546875" style="368" customWidth="1"/>
    <col min="12041" max="12041" width="60.44140625" style="368" customWidth="1"/>
    <col min="12042" max="12042" width="10.44140625" style="368" customWidth="1"/>
    <col min="12043" max="12043" width="9.5546875" style="368" customWidth="1"/>
    <col min="12044" max="12044" width="27.5546875" style="368" customWidth="1"/>
    <col min="12045" max="12045" width="15.88671875" style="368" customWidth="1"/>
    <col min="12046" max="12288" width="9.109375" style="368"/>
    <col min="12289" max="12289" width="10.6640625" style="368" customWidth="1"/>
    <col min="12290" max="12290" width="6.88671875" style="368" customWidth="1"/>
    <col min="12291" max="12291" width="13.6640625" style="368" customWidth="1"/>
    <col min="12292" max="12293" width="12.88671875" style="368" customWidth="1"/>
    <col min="12294" max="12294" width="20" style="368" customWidth="1"/>
    <col min="12295" max="12295" width="39" style="368" customWidth="1"/>
    <col min="12296" max="12296" width="39.5546875" style="368" customWidth="1"/>
    <col min="12297" max="12297" width="60.44140625" style="368" customWidth="1"/>
    <col min="12298" max="12298" width="10.44140625" style="368" customWidth="1"/>
    <col min="12299" max="12299" width="9.5546875" style="368" customWidth="1"/>
    <col min="12300" max="12300" width="27.5546875" style="368" customWidth="1"/>
    <col min="12301" max="12301" width="15.88671875" style="368" customWidth="1"/>
    <col min="12302" max="12544" width="9.109375" style="368"/>
    <col min="12545" max="12545" width="10.6640625" style="368" customWidth="1"/>
    <col min="12546" max="12546" width="6.88671875" style="368" customWidth="1"/>
    <col min="12547" max="12547" width="13.6640625" style="368" customWidth="1"/>
    <col min="12548" max="12549" width="12.88671875" style="368" customWidth="1"/>
    <col min="12550" max="12550" width="20" style="368" customWidth="1"/>
    <col min="12551" max="12551" width="39" style="368" customWidth="1"/>
    <col min="12552" max="12552" width="39.5546875" style="368" customWidth="1"/>
    <col min="12553" max="12553" width="60.44140625" style="368" customWidth="1"/>
    <col min="12554" max="12554" width="10.44140625" style="368" customWidth="1"/>
    <col min="12555" max="12555" width="9.5546875" style="368" customWidth="1"/>
    <col min="12556" max="12556" width="27.5546875" style="368" customWidth="1"/>
    <col min="12557" max="12557" width="15.88671875" style="368" customWidth="1"/>
    <col min="12558" max="12800" width="9.109375" style="368"/>
    <col min="12801" max="12801" width="10.6640625" style="368" customWidth="1"/>
    <col min="12802" max="12802" width="6.88671875" style="368" customWidth="1"/>
    <col min="12803" max="12803" width="13.6640625" style="368" customWidth="1"/>
    <col min="12804" max="12805" width="12.88671875" style="368" customWidth="1"/>
    <col min="12806" max="12806" width="20" style="368" customWidth="1"/>
    <col min="12807" max="12807" width="39" style="368" customWidth="1"/>
    <col min="12808" max="12808" width="39.5546875" style="368" customWidth="1"/>
    <col min="12809" max="12809" width="60.44140625" style="368" customWidth="1"/>
    <col min="12810" max="12810" width="10.44140625" style="368" customWidth="1"/>
    <col min="12811" max="12811" width="9.5546875" style="368" customWidth="1"/>
    <col min="12812" max="12812" width="27.5546875" style="368" customWidth="1"/>
    <col min="12813" max="12813" width="15.88671875" style="368" customWidth="1"/>
    <col min="12814" max="13056" width="9.109375" style="368"/>
    <col min="13057" max="13057" width="10.6640625" style="368" customWidth="1"/>
    <col min="13058" max="13058" width="6.88671875" style="368" customWidth="1"/>
    <col min="13059" max="13059" width="13.6640625" style="368" customWidth="1"/>
    <col min="13060" max="13061" width="12.88671875" style="368" customWidth="1"/>
    <col min="13062" max="13062" width="20" style="368" customWidth="1"/>
    <col min="13063" max="13063" width="39" style="368" customWidth="1"/>
    <col min="13064" max="13064" width="39.5546875" style="368" customWidth="1"/>
    <col min="13065" max="13065" width="60.44140625" style="368" customWidth="1"/>
    <col min="13066" max="13066" width="10.44140625" style="368" customWidth="1"/>
    <col min="13067" max="13067" width="9.5546875" style="368" customWidth="1"/>
    <col min="13068" max="13068" width="27.5546875" style="368" customWidth="1"/>
    <col min="13069" max="13069" width="15.88671875" style="368" customWidth="1"/>
    <col min="13070" max="13312" width="9.109375" style="368"/>
    <col min="13313" max="13313" width="10.6640625" style="368" customWidth="1"/>
    <col min="13314" max="13314" width="6.88671875" style="368" customWidth="1"/>
    <col min="13315" max="13315" width="13.6640625" style="368" customWidth="1"/>
    <col min="13316" max="13317" width="12.88671875" style="368" customWidth="1"/>
    <col min="13318" max="13318" width="20" style="368" customWidth="1"/>
    <col min="13319" max="13319" width="39" style="368" customWidth="1"/>
    <col min="13320" max="13320" width="39.5546875" style="368" customWidth="1"/>
    <col min="13321" max="13321" width="60.44140625" style="368" customWidth="1"/>
    <col min="13322" max="13322" width="10.44140625" style="368" customWidth="1"/>
    <col min="13323" max="13323" width="9.5546875" style="368" customWidth="1"/>
    <col min="13324" max="13324" width="27.5546875" style="368" customWidth="1"/>
    <col min="13325" max="13325" width="15.88671875" style="368" customWidth="1"/>
    <col min="13326" max="13568" width="9.109375" style="368"/>
    <col min="13569" max="13569" width="10.6640625" style="368" customWidth="1"/>
    <col min="13570" max="13570" width="6.88671875" style="368" customWidth="1"/>
    <col min="13571" max="13571" width="13.6640625" style="368" customWidth="1"/>
    <col min="13572" max="13573" width="12.88671875" style="368" customWidth="1"/>
    <col min="13574" max="13574" width="20" style="368" customWidth="1"/>
    <col min="13575" max="13575" width="39" style="368" customWidth="1"/>
    <col min="13576" max="13576" width="39.5546875" style="368" customWidth="1"/>
    <col min="13577" max="13577" width="60.44140625" style="368" customWidth="1"/>
    <col min="13578" max="13578" width="10.44140625" style="368" customWidth="1"/>
    <col min="13579" max="13579" width="9.5546875" style="368" customWidth="1"/>
    <col min="13580" max="13580" width="27.5546875" style="368" customWidth="1"/>
    <col min="13581" max="13581" width="15.88671875" style="368" customWidth="1"/>
    <col min="13582" max="13824" width="9.109375" style="368"/>
    <col min="13825" max="13825" width="10.6640625" style="368" customWidth="1"/>
    <col min="13826" max="13826" width="6.88671875" style="368" customWidth="1"/>
    <col min="13827" max="13827" width="13.6640625" style="368" customWidth="1"/>
    <col min="13828" max="13829" width="12.88671875" style="368" customWidth="1"/>
    <col min="13830" max="13830" width="20" style="368" customWidth="1"/>
    <col min="13831" max="13831" width="39" style="368" customWidth="1"/>
    <col min="13832" max="13832" width="39.5546875" style="368" customWidth="1"/>
    <col min="13833" max="13833" width="60.44140625" style="368" customWidth="1"/>
    <col min="13834" max="13834" width="10.44140625" style="368" customWidth="1"/>
    <col min="13835" max="13835" width="9.5546875" style="368" customWidth="1"/>
    <col min="13836" max="13836" width="27.5546875" style="368" customWidth="1"/>
    <col min="13837" max="13837" width="15.88671875" style="368" customWidth="1"/>
    <col min="13838" max="14080" width="9.109375" style="368"/>
    <col min="14081" max="14081" width="10.6640625" style="368" customWidth="1"/>
    <col min="14082" max="14082" width="6.88671875" style="368" customWidth="1"/>
    <col min="14083" max="14083" width="13.6640625" style="368" customWidth="1"/>
    <col min="14084" max="14085" width="12.88671875" style="368" customWidth="1"/>
    <col min="14086" max="14086" width="20" style="368" customWidth="1"/>
    <col min="14087" max="14087" width="39" style="368" customWidth="1"/>
    <col min="14088" max="14088" width="39.5546875" style="368" customWidth="1"/>
    <col min="14089" max="14089" width="60.44140625" style="368" customWidth="1"/>
    <col min="14090" max="14090" width="10.44140625" style="368" customWidth="1"/>
    <col min="14091" max="14091" width="9.5546875" style="368" customWidth="1"/>
    <col min="14092" max="14092" width="27.5546875" style="368" customWidth="1"/>
    <col min="14093" max="14093" width="15.88671875" style="368" customWidth="1"/>
    <col min="14094" max="14336" width="9.109375" style="368"/>
    <col min="14337" max="14337" width="10.6640625" style="368" customWidth="1"/>
    <col min="14338" max="14338" width="6.88671875" style="368" customWidth="1"/>
    <col min="14339" max="14339" width="13.6640625" style="368" customWidth="1"/>
    <col min="14340" max="14341" width="12.88671875" style="368" customWidth="1"/>
    <col min="14342" max="14342" width="20" style="368" customWidth="1"/>
    <col min="14343" max="14343" width="39" style="368" customWidth="1"/>
    <col min="14344" max="14344" width="39.5546875" style="368" customWidth="1"/>
    <col min="14345" max="14345" width="60.44140625" style="368" customWidth="1"/>
    <col min="14346" max="14346" width="10.44140625" style="368" customWidth="1"/>
    <col min="14347" max="14347" width="9.5546875" style="368" customWidth="1"/>
    <col min="14348" max="14348" width="27.5546875" style="368" customWidth="1"/>
    <col min="14349" max="14349" width="15.88671875" style="368" customWidth="1"/>
    <col min="14350" max="14592" width="9.109375" style="368"/>
    <col min="14593" max="14593" width="10.6640625" style="368" customWidth="1"/>
    <col min="14594" max="14594" width="6.88671875" style="368" customWidth="1"/>
    <col min="14595" max="14595" width="13.6640625" style="368" customWidth="1"/>
    <col min="14596" max="14597" width="12.88671875" style="368" customWidth="1"/>
    <col min="14598" max="14598" width="20" style="368" customWidth="1"/>
    <col min="14599" max="14599" width="39" style="368" customWidth="1"/>
    <col min="14600" max="14600" width="39.5546875" style="368" customWidth="1"/>
    <col min="14601" max="14601" width="60.44140625" style="368" customWidth="1"/>
    <col min="14602" max="14602" width="10.44140625" style="368" customWidth="1"/>
    <col min="14603" max="14603" width="9.5546875" style="368" customWidth="1"/>
    <col min="14604" max="14604" width="27.5546875" style="368" customWidth="1"/>
    <col min="14605" max="14605" width="15.88671875" style="368" customWidth="1"/>
    <col min="14606" max="14848" width="9.109375" style="368"/>
    <col min="14849" max="14849" width="10.6640625" style="368" customWidth="1"/>
    <col min="14850" max="14850" width="6.88671875" style="368" customWidth="1"/>
    <col min="14851" max="14851" width="13.6640625" style="368" customWidth="1"/>
    <col min="14852" max="14853" width="12.88671875" style="368" customWidth="1"/>
    <col min="14854" max="14854" width="20" style="368" customWidth="1"/>
    <col min="14855" max="14855" width="39" style="368" customWidth="1"/>
    <col min="14856" max="14856" width="39.5546875" style="368" customWidth="1"/>
    <col min="14857" max="14857" width="60.44140625" style="368" customWidth="1"/>
    <col min="14858" max="14858" width="10.44140625" style="368" customWidth="1"/>
    <col min="14859" max="14859" width="9.5546875" style="368" customWidth="1"/>
    <col min="14860" max="14860" width="27.5546875" style="368" customWidth="1"/>
    <col min="14861" max="14861" width="15.88671875" style="368" customWidth="1"/>
    <col min="14862" max="15104" width="9.109375" style="368"/>
    <col min="15105" max="15105" width="10.6640625" style="368" customWidth="1"/>
    <col min="15106" max="15106" width="6.88671875" style="368" customWidth="1"/>
    <col min="15107" max="15107" width="13.6640625" style="368" customWidth="1"/>
    <col min="15108" max="15109" width="12.88671875" style="368" customWidth="1"/>
    <col min="15110" max="15110" width="20" style="368" customWidth="1"/>
    <col min="15111" max="15111" width="39" style="368" customWidth="1"/>
    <col min="15112" max="15112" width="39.5546875" style="368" customWidth="1"/>
    <col min="15113" max="15113" width="60.44140625" style="368" customWidth="1"/>
    <col min="15114" max="15114" width="10.44140625" style="368" customWidth="1"/>
    <col min="15115" max="15115" width="9.5546875" style="368" customWidth="1"/>
    <col min="15116" max="15116" width="27.5546875" style="368" customWidth="1"/>
    <col min="15117" max="15117" width="15.88671875" style="368" customWidth="1"/>
    <col min="15118" max="15360" width="9.109375" style="368"/>
    <col min="15361" max="15361" width="10.6640625" style="368" customWidth="1"/>
    <col min="15362" max="15362" width="6.88671875" style="368" customWidth="1"/>
    <col min="15363" max="15363" width="13.6640625" style="368" customWidth="1"/>
    <col min="15364" max="15365" width="12.88671875" style="368" customWidth="1"/>
    <col min="15366" max="15366" width="20" style="368" customWidth="1"/>
    <col min="15367" max="15367" width="39" style="368" customWidth="1"/>
    <col min="15368" max="15368" width="39.5546875" style="368" customWidth="1"/>
    <col min="15369" max="15369" width="60.44140625" style="368" customWidth="1"/>
    <col min="15370" max="15370" width="10.44140625" style="368" customWidth="1"/>
    <col min="15371" max="15371" width="9.5546875" style="368" customWidth="1"/>
    <col min="15372" max="15372" width="27.5546875" style="368" customWidth="1"/>
    <col min="15373" max="15373" width="15.88671875" style="368" customWidth="1"/>
    <col min="15374" max="15616" width="9.109375" style="368"/>
    <col min="15617" max="15617" width="10.6640625" style="368" customWidth="1"/>
    <col min="15618" max="15618" width="6.88671875" style="368" customWidth="1"/>
    <col min="15619" max="15619" width="13.6640625" style="368" customWidth="1"/>
    <col min="15620" max="15621" width="12.88671875" style="368" customWidth="1"/>
    <col min="15622" max="15622" width="20" style="368" customWidth="1"/>
    <col min="15623" max="15623" width="39" style="368" customWidth="1"/>
    <col min="15624" max="15624" width="39.5546875" style="368" customWidth="1"/>
    <col min="15625" max="15625" width="60.44140625" style="368" customWidth="1"/>
    <col min="15626" max="15626" width="10.44140625" style="368" customWidth="1"/>
    <col min="15627" max="15627" width="9.5546875" style="368" customWidth="1"/>
    <col min="15628" max="15628" width="27.5546875" style="368" customWidth="1"/>
    <col min="15629" max="15629" width="15.88671875" style="368" customWidth="1"/>
    <col min="15630" max="15872" width="9.109375" style="368"/>
    <col min="15873" max="15873" width="10.6640625" style="368" customWidth="1"/>
    <col min="15874" max="15874" width="6.88671875" style="368" customWidth="1"/>
    <col min="15875" max="15875" width="13.6640625" style="368" customWidth="1"/>
    <col min="15876" max="15877" width="12.88671875" style="368" customWidth="1"/>
    <col min="15878" max="15878" width="20" style="368" customWidth="1"/>
    <col min="15879" max="15879" width="39" style="368" customWidth="1"/>
    <col min="15880" max="15880" width="39.5546875" style="368" customWidth="1"/>
    <col min="15881" max="15881" width="60.44140625" style="368" customWidth="1"/>
    <col min="15882" max="15882" width="10.44140625" style="368" customWidth="1"/>
    <col min="15883" max="15883" width="9.5546875" style="368" customWidth="1"/>
    <col min="15884" max="15884" width="27.5546875" style="368" customWidth="1"/>
    <col min="15885" max="15885" width="15.88671875" style="368" customWidth="1"/>
    <col min="15886" max="16128" width="9.109375" style="368"/>
    <col min="16129" max="16129" width="10.6640625" style="368" customWidth="1"/>
    <col min="16130" max="16130" width="6.88671875" style="368" customWidth="1"/>
    <col min="16131" max="16131" width="13.6640625" style="368" customWidth="1"/>
    <col min="16132" max="16133" width="12.88671875" style="368" customWidth="1"/>
    <col min="16134" max="16134" width="20" style="368" customWidth="1"/>
    <col min="16135" max="16135" width="39" style="368" customWidth="1"/>
    <col min="16136" max="16136" width="39.5546875" style="368" customWidth="1"/>
    <col min="16137" max="16137" width="60.44140625" style="368" customWidth="1"/>
    <col min="16138" max="16138" width="10.44140625" style="368" customWidth="1"/>
    <col min="16139" max="16139" width="9.5546875" style="368" customWidth="1"/>
    <col min="16140" max="16140" width="27.5546875" style="368" customWidth="1"/>
    <col min="16141" max="16141" width="15.88671875" style="368" customWidth="1"/>
    <col min="16142" max="16384" width="9.109375" style="368"/>
  </cols>
  <sheetData>
    <row r="1" spans="1:12">
      <c r="A1" s="367" t="s">
        <v>416</v>
      </c>
      <c r="B1" s="367" t="s">
        <v>417</v>
      </c>
      <c r="C1" s="367" t="s">
        <v>418</v>
      </c>
      <c r="D1" s="367" t="s">
        <v>253</v>
      </c>
      <c r="E1" s="367"/>
      <c r="F1" s="367" t="s">
        <v>419</v>
      </c>
      <c r="G1" s="367" t="s">
        <v>420</v>
      </c>
      <c r="H1" s="367" t="s">
        <v>421</v>
      </c>
      <c r="I1" s="367" t="s">
        <v>422</v>
      </c>
      <c r="J1" s="367" t="s">
        <v>423</v>
      </c>
      <c r="K1" s="367" t="s">
        <v>424</v>
      </c>
      <c r="L1" s="367" t="s">
        <v>425</v>
      </c>
    </row>
    <row r="2" spans="1:12" hidden="1">
      <c r="A2" s="367" t="s">
        <v>426</v>
      </c>
      <c r="D2" s="367" t="s">
        <v>427</v>
      </c>
      <c r="E2" s="367">
        <f t="shared" ref="E2:E65" si="0">VALUE(D2)</f>
        <v>2101001000</v>
      </c>
      <c r="F2" s="367" t="s">
        <v>428</v>
      </c>
      <c r="G2" s="367" t="s">
        <v>429</v>
      </c>
      <c r="H2" s="367" t="s">
        <v>430</v>
      </c>
      <c r="I2" s="367" t="s">
        <v>431</v>
      </c>
    </row>
    <row r="3" spans="1:12" hidden="1">
      <c r="A3" s="367" t="s">
        <v>426</v>
      </c>
      <c r="D3" s="367" t="s">
        <v>432</v>
      </c>
      <c r="E3" s="367">
        <f t="shared" si="0"/>
        <v>2101002000</v>
      </c>
      <c r="F3" s="367" t="s">
        <v>428</v>
      </c>
      <c r="G3" s="367" t="s">
        <v>429</v>
      </c>
      <c r="H3" s="367" t="s">
        <v>433</v>
      </c>
      <c r="I3" s="367" t="s">
        <v>431</v>
      </c>
    </row>
    <row r="4" spans="1:12" hidden="1">
      <c r="A4" s="367" t="s">
        <v>426</v>
      </c>
      <c r="D4" s="367" t="s">
        <v>434</v>
      </c>
      <c r="E4" s="367">
        <f t="shared" si="0"/>
        <v>2101003000</v>
      </c>
      <c r="F4" s="367" t="s">
        <v>428</v>
      </c>
      <c r="G4" s="367" t="s">
        <v>429</v>
      </c>
      <c r="H4" s="367" t="s">
        <v>435</v>
      </c>
      <c r="I4" s="367" t="s">
        <v>431</v>
      </c>
    </row>
    <row r="5" spans="1:12" hidden="1">
      <c r="A5" s="367" t="s">
        <v>426</v>
      </c>
      <c r="D5" s="367" t="s">
        <v>436</v>
      </c>
      <c r="E5" s="367">
        <f t="shared" si="0"/>
        <v>2101004000</v>
      </c>
      <c r="F5" s="367" t="s">
        <v>428</v>
      </c>
      <c r="G5" s="367" t="s">
        <v>429</v>
      </c>
      <c r="H5" s="367" t="s">
        <v>437</v>
      </c>
      <c r="I5" s="367" t="s">
        <v>438</v>
      </c>
    </row>
    <row r="6" spans="1:12" hidden="1">
      <c r="A6" s="367" t="s">
        <v>426</v>
      </c>
      <c r="D6" s="367" t="s">
        <v>439</v>
      </c>
      <c r="E6" s="367">
        <f t="shared" si="0"/>
        <v>2101004001</v>
      </c>
      <c r="F6" s="367" t="s">
        <v>428</v>
      </c>
      <c r="G6" s="367" t="s">
        <v>429</v>
      </c>
      <c r="H6" s="367" t="s">
        <v>437</v>
      </c>
      <c r="I6" s="367" t="s">
        <v>440</v>
      </c>
    </row>
    <row r="7" spans="1:12" hidden="1">
      <c r="A7" s="367" t="s">
        <v>426</v>
      </c>
      <c r="D7" s="367" t="s">
        <v>441</v>
      </c>
      <c r="E7" s="367">
        <f t="shared" si="0"/>
        <v>2101004002</v>
      </c>
      <c r="F7" s="367" t="s">
        <v>428</v>
      </c>
      <c r="G7" s="367" t="s">
        <v>429</v>
      </c>
      <c r="H7" s="367" t="s">
        <v>437</v>
      </c>
      <c r="I7" s="367" t="s">
        <v>442</v>
      </c>
    </row>
    <row r="8" spans="1:12" hidden="1">
      <c r="A8" s="367" t="s">
        <v>426</v>
      </c>
      <c r="D8" s="367" t="s">
        <v>443</v>
      </c>
      <c r="E8" s="367">
        <f t="shared" si="0"/>
        <v>2101005000</v>
      </c>
      <c r="F8" s="367" t="s">
        <v>428</v>
      </c>
      <c r="G8" s="367" t="s">
        <v>429</v>
      </c>
      <c r="H8" s="367" t="s">
        <v>444</v>
      </c>
      <c r="I8" s="367" t="s">
        <v>431</v>
      </c>
    </row>
    <row r="9" spans="1:12" hidden="1">
      <c r="A9" s="367" t="s">
        <v>426</v>
      </c>
      <c r="D9" s="367" t="s">
        <v>445</v>
      </c>
      <c r="E9" s="367">
        <f t="shared" si="0"/>
        <v>2101006000</v>
      </c>
      <c r="F9" s="367" t="s">
        <v>428</v>
      </c>
      <c r="G9" s="367" t="s">
        <v>429</v>
      </c>
      <c r="H9" s="367" t="s">
        <v>287</v>
      </c>
      <c r="I9" s="367" t="s">
        <v>438</v>
      </c>
    </row>
    <row r="10" spans="1:12" hidden="1">
      <c r="A10" s="367" t="s">
        <v>426</v>
      </c>
      <c r="D10" s="367" t="s">
        <v>446</v>
      </c>
      <c r="E10" s="367">
        <f t="shared" si="0"/>
        <v>2101006001</v>
      </c>
      <c r="F10" s="367" t="s">
        <v>428</v>
      </c>
      <c r="G10" s="367" t="s">
        <v>429</v>
      </c>
      <c r="H10" s="367" t="s">
        <v>287</v>
      </c>
      <c r="I10" s="367" t="s">
        <v>440</v>
      </c>
    </row>
    <row r="11" spans="1:12" hidden="1">
      <c r="A11" s="367" t="s">
        <v>426</v>
      </c>
      <c r="D11" s="367" t="s">
        <v>447</v>
      </c>
      <c r="E11" s="367">
        <f t="shared" si="0"/>
        <v>2101006002</v>
      </c>
      <c r="F11" s="367" t="s">
        <v>428</v>
      </c>
      <c r="G11" s="367" t="s">
        <v>429</v>
      </c>
      <c r="H11" s="367" t="s">
        <v>287</v>
      </c>
      <c r="I11" s="367" t="s">
        <v>442</v>
      </c>
    </row>
    <row r="12" spans="1:12" hidden="1">
      <c r="A12" s="367" t="s">
        <v>426</v>
      </c>
      <c r="D12" s="367" t="s">
        <v>448</v>
      </c>
      <c r="E12" s="367">
        <f t="shared" si="0"/>
        <v>2101007000</v>
      </c>
      <c r="F12" s="367" t="s">
        <v>428</v>
      </c>
      <c r="G12" s="367" t="s">
        <v>429</v>
      </c>
      <c r="H12" s="367" t="s">
        <v>449</v>
      </c>
      <c r="I12" s="367" t="s">
        <v>431</v>
      </c>
    </row>
    <row r="13" spans="1:12" hidden="1">
      <c r="A13" s="367" t="s">
        <v>426</v>
      </c>
      <c r="D13" s="367" t="s">
        <v>450</v>
      </c>
      <c r="E13" s="367">
        <f t="shared" si="0"/>
        <v>2101008000</v>
      </c>
      <c r="F13" s="367" t="s">
        <v>428</v>
      </c>
      <c r="G13" s="367" t="s">
        <v>429</v>
      </c>
      <c r="H13" s="367" t="s">
        <v>451</v>
      </c>
      <c r="I13" s="367" t="s">
        <v>431</v>
      </c>
    </row>
    <row r="14" spans="1:12" hidden="1">
      <c r="A14" s="367" t="s">
        <v>426</v>
      </c>
      <c r="D14" s="367" t="s">
        <v>452</v>
      </c>
      <c r="E14" s="367">
        <f t="shared" si="0"/>
        <v>2101009000</v>
      </c>
      <c r="F14" s="367" t="s">
        <v>428</v>
      </c>
      <c r="G14" s="367" t="s">
        <v>429</v>
      </c>
      <c r="H14" s="367" t="s">
        <v>453</v>
      </c>
      <c r="I14" s="367" t="s">
        <v>431</v>
      </c>
      <c r="K14" s="369">
        <v>38019</v>
      </c>
      <c r="L14" s="367" t="s">
        <v>454</v>
      </c>
    </row>
    <row r="15" spans="1:12" hidden="1">
      <c r="A15" s="367" t="s">
        <v>426</v>
      </c>
      <c r="D15" s="367" t="s">
        <v>455</v>
      </c>
      <c r="E15" s="367">
        <f t="shared" si="0"/>
        <v>2101010000</v>
      </c>
      <c r="F15" s="367" t="s">
        <v>428</v>
      </c>
      <c r="G15" s="367" t="s">
        <v>429</v>
      </c>
      <c r="H15" s="367" t="s">
        <v>456</v>
      </c>
      <c r="I15" s="367" t="s">
        <v>431</v>
      </c>
    </row>
    <row r="16" spans="1:12" hidden="1">
      <c r="A16" s="367" t="s">
        <v>426</v>
      </c>
      <c r="D16" s="367" t="s">
        <v>457</v>
      </c>
      <c r="E16" s="367">
        <f t="shared" si="0"/>
        <v>2102001000</v>
      </c>
      <c r="F16" s="367" t="s">
        <v>428</v>
      </c>
      <c r="G16" s="367" t="s">
        <v>458</v>
      </c>
      <c r="H16" s="367" t="s">
        <v>430</v>
      </c>
      <c r="I16" s="367" t="s">
        <v>431</v>
      </c>
    </row>
    <row r="17" spans="1:12" hidden="1">
      <c r="A17" s="367" t="s">
        <v>426</v>
      </c>
      <c r="D17" s="367" t="s">
        <v>459</v>
      </c>
      <c r="E17" s="367">
        <f t="shared" si="0"/>
        <v>2102002000</v>
      </c>
      <c r="F17" s="367" t="s">
        <v>428</v>
      </c>
      <c r="G17" s="367" t="s">
        <v>458</v>
      </c>
      <c r="H17" s="367" t="s">
        <v>433</v>
      </c>
      <c r="I17" s="367" t="s">
        <v>431</v>
      </c>
    </row>
    <row r="18" spans="1:12" hidden="1">
      <c r="A18" s="367" t="s">
        <v>426</v>
      </c>
      <c r="D18" s="367" t="s">
        <v>460</v>
      </c>
      <c r="E18" s="367">
        <f t="shared" si="0"/>
        <v>2102004000</v>
      </c>
      <c r="F18" s="367" t="s">
        <v>428</v>
      </c>
      <c r="G18" s="367" t="s">
        <v>458</v>
      </c>
      <c r="H18" s="367" t="s">
        <v>437</v>
      </c>
      <c r="I18" s="367" t="s">
        <v>438</v>
      </c>
    </row>
    <row r="19" spans="1:12" hidden="1">
      <c r="A19" s="367" t="s">
        <v>426</v>
      </c>
      <c r="D19" s="367" t="s">
        <v>461</v>
      </c>
      <c r="E19" s="367">
        <f t="shared" si="0"/>
        <v>2102005000</v>
      </c>
      <c r="F19" s="367" t="s">
        <v>428</v>
      </c>
      <c r="G19" s="367" t="s">
        <v>458</v>
      </c>
      <c r="H19" s="367" t="s">
        <v>444</v>
      </c>
      <c r="I19" s="367" t="s">
        <v>431</v>
      </c>
    </row>
    <row r="20" spans="1:12" hidden="1">
      <c r="A20" s="367" t="s">
        <v>426</v>
      </c>
      <c r="D20" s="367" t="s">
        <v>462</v>
      </c>
      <c r="E20" s="367">
        <f t="shared" si="0"/>
        <v>2102006000</v>
      </c>
      <c r="F20" s="367" t="s">
        <v>428</v>
      </c>
      <c r="G20" s="367" t="s">
        <v>458</v>
      </c>
      <c r="H20" s="367" t="s">
        <v>287</v>
      </c>
      <c r="I20" s="367" t="s">
        <v>438</v>
      </c>
    </row>
    <row r="21" spans="1:12" hidden="1">
      <c r="A21" s="367" t="s">
        <v>426</v>
      </c>
      <c r="D21" s="367" t="s">
        <v>463</v>
      </c>
      <c r="E21" s="367">
        <f t="shared" si="0"/>
        <v>2102006001</v>
      </c>
      <c r="F21" s="367" t="s">
        <v>428</v>
      </c>
      <c r="G21" s="367" t="s">
        <v>458</v>
      </c>
      <c r="H21" s="367" t="s">
        <v>287</v>
      </c>
      <c r="I21" s="367" t="s">
        <v>440</v>
      </c>
    </row>
    <row r="22" spans="1:12" hidden="1">
      <c r="A22" s="367" t="s">
        <v>426</v>
      </c>
      <c r="D22" s="367" t="s">
        <v>464</v>
      </c>
      <c r="E22" s="367">
        <f t="shared" si="0"/>
        <v>2102006002</v>
      </c>
      <c r="F22" s="367" t="s">
        <v>428</v>
      </c>
      <c r="G22" s="367" t="s">
        <v>458</v>
      </c>
      <c r="H22" s="367" t="s">
        <v>287</v>
      </c>
      <c r="I22" s="367" t="s">
        <v>442</v>
      </c>
    </row>
    <row r="23" spans="1:12" hidden="1">
      <c r="A23" s="367" t="s">
        <v>426</v>
      </c>
      <c r="D23" s="367" t="s">
        <v>465</v>
      </c>
      <c r="E23" s="367">
        <f t="shared" si="0"/>
        <v>2102007000</v>
      </c>
      <c r="F23" s="367" t="s">
        <v>428</v>
      </c>
      <c r="G23" s="367" t="s">
        <v>458</v>
      </c>
      <c r="H23" s="367" t="s">
        <v>449</v>
      </c>
      <c r="I23" s="367" t="s">
        <v>431</v>
      </c>
    </row>
    <row r="24" spans="1:12" hidden="1">
      <c r="A24" s="367" t="s">
        <v>426</v>
      </c>
      <c r="D24" s="367" t="s">
        <v>466</v>
      </c>
      <c r="E24" s="367">
        <f t="shared" si="0"/>
        <v>2102008000</v>
      </c>
      <c r="F24" s="367" t="s">
        <v>428</v>
      </c>
      <c r="G24" s="367" t="s">
        <v>458</v>
      </c>
      <c r="H24" s="367" t="s">
        <v>451</v>
      </c>
      <c r="I24" s="367" t="s">
        <v>431</v>
      </c>
    </row>
    <row r="25" spans="1:12" hidden="1">
      <c r="A25" s="367" t="s">
        <v>426</v>
      </c>
      <c r="D25" s="367" t="s">
        <v>467</v>
      </c>
      <c r="E25" s="367">
        <f t="shared" si="0"/>
        <v>2102009000</v>
      </c>
      <c r="F25" s="367" t="s">
        <v>428</v>
      </c>
      <c r="G25" s="367" t="s">
        <v>458</v>
      </c>
      <c r="H25" s="367" t="s">
        <v>453</v>
      </c>
      <c r="I25" s="367" t="s">
        <v>431</v>
      </c>
      <c r="K25" s="369">
        <v>38019</v>
      </c>
      <c r="L25" s="367" t="s">
        <v>454</v>
      </c>
    </row>
    <row r="26" spans="1:12" hidden="1">
      <c r="A26" s="367" t="s">
        <v>426</v>
      </c>
      <c r="D26" s="367" t="s">
        <v>468</v>
      </c>
      <c r="E26" s="367">
        <f t="shared" si="0"/>
        <v>2102010000</v>
      </c>
      <c r="F26" s="367" t="s">
        <v>428</v>
      </c>
      <c r="G26" s="367" t="s">
        <v>458</v>
      </c>
      <c r="H26" s="367" t="s">
        <v>456</v>
      </c>
      <c r="I26" s="367" t="s">
        <v>431</v>
      </c>
    </row>
    <row r="27" spans="1:12" hidden="1">
      <c r="A27" s="367" t="s">
        <v>426</v>
      </c>
      <c r="D27" s="367" t="s">
        <v>469</v>
      </c>
      <c r="E27" s="367">
        <f t="shared" si="0"/>
        <v>2102011000</v>
      </c>
      <c r="F27" s="367" t="s">
        <v>428</v>
      </c>
      <c r="G27" s="367" t="s">
        <v>458</v>
      </c>
      <c r="H27" s="367" t="s">
        <v>470</v>
      </c>
      <c r="I27" s="367" t="s">
        <v>431</v>
      </c>
      <c r="J27" s="369">
        <v>36504</v>
      </c>
    </row>
    <row r="28" spans="1:12" hidden="1">
      <c r="A28" s="367" t="s">
        <v>426</v>
      </c>
      <c r="D28" s="367" t="s">
        <v>471</v>
      </c>
      <c r="E28" s="367">
        <f t="shared" si="0"/>
        <v>2103001000</v>
      </c>
      <c r="F28" s="367" t="s">
        <v>428</v>
      </c>
      <c r="G28" s="367" t="s">
        <v>472</v>
      </c>
      <c r="H28" s="367" t="s">
        <v>430</v>
      </c>
      <c r="I28" s="367" t="s">
        <v>431</v>
      </c>
    </row>
    <row r="29" spans="1:12" hidden="1">
      <c r="A29" s="367" t="s">
        <v>426</v>
      </c>
      <c r="D29" s="367" t="s">
        <v>473</v>
      </c>
      <c r="E29" s="367">
        <f t="shared" si="0"/>
        <v>2103002000</v>
      </c>
      <c r="F29" s="367" t="s">
        <v>428</v>
      </c>
      <c r="G29" s="367" t="s">
        <v>472</v>
      </c>
      <c r="H29" s="367" t="s">
        <v>433</v>
      </c>
      <c r="I29" s="367" t="s">
        <v>431</v>
      </c>
    </row>
    <row r="30" spans="1:12" hidden="1">
      <c r="A30" s="367" t="s">
        <v>426</v>
      </c>
      <c r="D30" s="367" t="s">
        <v>474</v>
      </c>
      <c r="E30" s="367">
        <f t="shared" si="0"/>
        <v>2103004000</v>
      </c>
      <c r="F30" s="367" t="s">
        <v>428</v>
      </c>
      <c r="G30" s="367" t="s">
        <v>472</v>
      </c>
      <c r="H30" s="367" t="s">
        <v>437</v>
      </c>
      <c r="I30" s="367" t="s">
        <v>438</v>
      </c>
    </row>
    <row r="31" spans="1:12" hidden="1">
      <c r="A31" s="367" t="s">
        <v>426</v>
      </c>
      <c r="D31" s="367" t="s">
        <v>475</v>
      </c>
      <c r="E31" s="367">
        <f t="shared" si="0"/>
        <v>2103005000</v>
      </c>
      <c r="F31" s="367" t="s">
        <v>428</v>
      </c>
      <c r="G31" s="367" t="s">
        <v>472</v>
      </c>
      <c r="H31" s="367" t="s">
        <v>444</v>
      </c>
      <c r="I31" s="367" t="s">
        <v>431</v>
      </c>
    </row>
    <row r="32" spans="1:12" hidden="1">
      <c r="A32" s="367" t="s">
        <v>426</v>
      </c>
      <c r="D32" s="367" t="s">
        <v>476</v>
      </c>
      <c r="E32" s="367">
        <f t="shared" si="0"/>
        <v>2103006000</v>
      </c>
      <c r="F32" s="367" t="s">
        <v>428</v>
      </c>
      <c r="G32" s="367" t="s">
        <v>472</v>
      </c>
      <c r="H32" s="367" t="s">
        <v>287</v>
      </c>
      <c r="I32" s="367" t="s">
        <v>438</v>
      </c>
    </row>
    <row r="33" spans="1:12" hidden="1">
      <c r="A33" s="367" t="s">
        <v>426</v>
      </c>
      <c r="D33" s="367" t="s">
        <v>477</v>
      </c>
      <c r="E33" s="367">
        <f t="shared" si="0"/>
        <v>2103007000</v>
      </c>
      <c r="F33" s="367" t="s">
        <v>428</v>
      </c>
      <c r="G33" s="367" t="s">
        <v>472</v>
      </c>
      <c r="H33" s="367" t="s">
        <v>449</v>
      </c>
      <c r="I33" s="367" t="s">
        <v>478</v>
      </c>
    </row>
    <row r="34" spans="1:12" hidden="1">
      <c r="A34" s="367" t="s">
        <v>426</v>
      </c>
      <c r="D34" s="367" t="s">
        <v>479</v>
      </c>
      <c r="E34" s="367">
        <f t="shared" si="0"/>
        <v>2103007005</v>
      </c>
      <c r="F34" s="367" t="s">
        <v>428</v>
      </c>
      <c r="G34" s="367" t="s">
        <v>472</v>
      </c>
      <c r="H34" s="367" t="s">
        <v>449</v>
      </c>
      <c r="I34" s="367" t="s">
        <v>440</v>
      </c>
    </row>
    <row r="35" spans="1:12" hidden="1">
      <c r="A35" s="367" t="s">
        <v>426</v>
      </c>
      <c r="D35" s="367" t="s">
        <v>480</v>
      </c>
      <c r="E35" s="367">
        <f t="shared" si="0"/>
        <v>2103007010</v>
      </c>
      <c r="F35" s="367" t="s">
        <v>428</v>
      </c>
      <c r="G35" s="367" t="s">
        <v>472</v>
      </c>
      <c r="H35" s="367" t="s">
        <v>449</v>
      </c>
      <c r="I35" s="367" t="s">
        <v>481</v>
      </c>
    </row>
    <row r="36" spans="1:12" hidden="1">
      <c r="A36" s="367" t="s">
        <v>426</v>
      </c>
      <c r="D36" s="367" t="s">
        <v>482</v>
      </c>
      <c r="E36" s="367">
        <f t="shared" si="0"/>
        <v>2103008000</v>
      </c>
      <c r="F36" s="367" t="s">
        <v>428</v>
      </c>
      <c r="G36" s="367" t="s">
        <v>472</v>
      </c>
      <c r="H36" s="367" t="s">
        <v>451</v>
      </c>
      <c r="I36" s="367" t="s">
        <v>431</v>
      </c>
    </row>
    <row r="37" spans="1:12" hidden="1">
      <c r="A37" s="367" t="s">
        <v>426</v>
      </c>
      <c r="D37" s="367" t="s">
        <v>483</v>
      </c>
      <c r="E37" s="367">
        <f t="shared" si="0"/>
        <v>2103011000</v>
      </c>
      <c r="F37" s="367" t="s">
        <v>428</v>
      </c>
      <c r="G37" s="367" t="s">
        <v>472</v>
      </c>
      <c r="H37" s="367" t="s">
        <v>470</v>
      </c>
      <c r="I37" s="367" t="s">
        <v>478</v>
      </c>
    </row>
    <row r="38" spans="1:12" hidden="1">
      <c r="A38" s="367" t="s">
        <v>426</v>
      </c>
      <c r="D38" s="367" t="s">
        <v>484</v>
      </c>
      <c r="E38" s="367">
        <f t="shared" si="0"/>
        <v>2103011005</v>
      </c>
      <c r="F38" s="367" t="s">
        <v>428</v>
      </c>
      <c r="G38" s="367" t="s">
        <v>472</v>
      </c>
      <c r="H38" s="367" t="s">
        <v>470</v>
      </c>
      <c r="I38" s="367" t="s">
        <v>440</v>
      </c>
    </row>
    <row r="39" spans="1:12" hidden="1">
      <c r="A39" s="367" t="s">
        <v>426</v>
      </c>
      <c r="D39" s="367" t="s">
        <v>485</v>
      </c>
      <c r="E39" s="367">
        <f t="shared" si="0"/>
        <v>2103011010</v>
      </c>
      <c r="F39" s="367" t="s">
        <v>428</v>
      </c>
      <c r="G39" s="367" t="s">
        <v>472</v>
      </c>
      <c r="H39" s="367" t="s">
        <v>470</v>
      </c>
      <c r="I39" s="367" t="s">
        <v>481</v>
      </c>
    </row>
    <row r="40" spans="1:12" hidden="1">
      <c r="A40" s="367" t="s">
        <v>426</v>
      </c>
      <c r="D40" s="367" t="s">
        <v>486</v>
      </c>
      <c r="E40" s="367">
        <f t="shared" si="0"/>
        <v>2104001000</v>
      </c>
      <c r="F40" s="367" t="s">
        <v>428</v>
      </c>
      <c r="G40" s="367" t="s">
        <v>487</v>
      </c>
      <c r="H40" s="367" t="s">
        <v>430</v>
      </c>
      <c r="I40" s="367" t="s">
        <v>478</v>
      </c>
    </row>
    <row r="41" spans="1:12" hidden="1">
      <c r="A41" s="367" t="s">
        <v>426</v>
      </c>
      <c r="D41" s="367" t="s">
        <v>488</v>
      </c>
      <c r="E41" s="367">
        <f t="shared" si="0"/>
        <v>2104002000</v>
      </c>
      <c r="F41" s="367" t="s">
        <v>428</v>
      </c>
      <c r="G41" s="367" t="s">
        <v>487</v>
      </c>
      <c r="H41" s="367" t="s">
        <v>433</v>
      </c>
      <c r="I41" s="367" t="s">
        <v>478</v>
      </c>
    </row>
    <row r="42" spans="1:12" hidden="1">
      <c r="A42" s="367" t="s">
        <v>426</v>
      </c>
      <c r="D42" s="367" t="s">
        <v>489</v>
      </c>
      <c r="E42" s="367">
        <f t="shared" si="0"/>
        <v>2104004000</v>
      </c>
      <c r="F42" s="367" t="s">
        <v>428</v>
      </c>
      <c r="G42" s="367" t="s">
        <v>487</v>
      </c>
      <c r="H42" s="367" t="s">
        <v>437</v>
      </c>
      <c r="I42" s="367" t="s">
        <v>478</v>
      </c>
    </row>
    <row r="43" spans="1:12" hidden="1">
      <c r="A43" s="367" t="s">
        <v>426</v>
      </c>
      <c r="D43" s="367" t="s">
        <v>490</v>
      </c>
      <c r="E43" s="367">
        <f t="shared" si="0"/>
        <v>2104005000</v>
      </c>
      <c r="F43" s="367" t="s">
        <v>428</v>
      </c>
      <c r="G43" s="367" t="s">
        <v>487</v>
      </c>
      <c r="H43" s="367" t="s">
        <v>444</v>
      </c>
      <c r="I43" s="367" t="s">
        <v>478</v>
      </c>
    </row>
    <row r="44" spans="1:12" hidden="1">
      <c r="A44" s="367" t="s">
        <v>426</v>
      </c>
      <c r="D44" s="367" t="s">
        <v>491</v>
      </c>
      <c r="E44" s="367">
        <f t="shared" si="0"/>
        <v>2104006000</v>
      </c>
      <c r="F44" s="367" t="s">
        <v>428</v>
      </c>
      <c r="G44" s="367" t="s">
        <v>487</v>
      </c>
      <c r="H44" s="367" t="s">
        <v>287</v>
      </c>
      <c r="I44" s="367" t="s">
        <v>478</v>
      </c>
    </row>
    <row r="45" spans="1:12" hidden="1">
      <c r="A45" s="367" t="s">
        <v>426</v>
      </c>
      <c r="D45" s="367" t="s">
        <v>492</v>
      </c>
      <c r="E45" s="367">
        <f t="shared" si="0"/>
        <v>2104006010</v>
      </c>
      <c r="F45" s="367" t="s">
        <v>428</v>
      </c>
      <c r="G45" s="367" t="s">
        <v>487</v>
      </c>
      <c r="H45" s="367" t="s">
        <v>287</v>
      </c>
      <c r="I45" s="367" t="s">
        <v>493</v>
      </c>
    </row>
    <row r="46" spans="1:12" hidden="1">
      <c r="A46" s="367" t="s">
        <v>426</v>
      </c>
      <c r="D46" s="367" t="s">
        <v>494</v>
      </c>
      <c r="E46" s="367">
        <f t="shared" si="0"/>
        <v>2104007000</v>
      </c>
      <c r="F46" s="367" t="s">
        <v>428</v>
      </c>
      <c r="G46" s="367" t="s">
        <v>487</v>
      </c>
      <c r="H46" s="367" t="s">
        <v>449</v>
      </c>
      <c r="I46" s="367" t="s">
        <v>478</v>
      </c>
    </row>
    <row r="47" spans="1:12" hidden="1">
      <c r="A47" s="367" t="s">
        <v>426</v>
      </c>
      <c r="D47" s="367" t="s">
        <v>495</v>
      </c>
      <c r="E47" s="367">
        <f t="shared" si="0"/>
        <v>2104008000</v>
      </c>
      <c r="F47" s="367" t="s">
        <v>428</v>
      </c>
      <c r="G47" s="367" t="s">
        <v>487</v>
      </c>
      <c r="H47" s="367" t="s">
        <v>451</v>
      </c>
      <c r="I47" s="367" t="s">
        <v>496</v>
      </c>
    </row>
    <row r="48" spans="1:12" hidden="1">
      <c r="A48" s="367" t="s">
        <v>426</v>
      </c>
      <c r="D48" s="367" t="s">
        <v>497</v>
      </c>
      <c r="E48" s="367">
        <f t="shared" si="0"/>
        <v>2104008001</v>
      </c>
      <c r="F48" s="367" t="s">
        <v>428</v>
      </c>
      <c r="G48" s="367" t="s">
        <v>487</v>
      </c>
      <c r="H48" s="367" t="s">
        <v>451</v>
      </c>
      <c r="I48" s="367" t="s">
        <v>498</v>
      </c>
      <c r="K48" s="369">
        <v>37063</v>
      </c>
      <c r="L48" s="367" t="s">
        <v>499</v>
      </c>
    </row>
    <row r="49" spans="1:12" hidden="1">
      <c r="A49" s="367" t="s">
        <v>426</v>
      </c>
      <c r="D49" s="367" t="s">
        <v>500</v>
      </c>
      <c r="E49" s="367">
        <f t="shared" si="0"/>
        <v>2104008002</v>
      </c>
      <c r="F49" s="367" t="s">
        <v>428</v>
      </c>
      <c r="G49" s="367" t="s">
        <v>487</v>
      </c>
      <c r="H49" s="367" t="s">
        <v>451</v>
      </c>
      <c r="I49" s="367" t="s">
        <v>501</v>
      </c>
      <c r="J49" s="369">
        <v>37063</v>
      </c>
    </row>
    <row r="50" spans="1:12" hidden="1">
      <c r="A50" s="367" t="s">
        <v>426</v>
      </c>
      <c r="D50" s="367" t="s">
        <v>502</v>
      </c>
      <c r="E50" s="367">
        <f t="shared" si="0"/>
        <v>2104008003</v>
      </c>
      <c r="F50" s="367" t="s">
        <v>428</v>
      </c>
      <c r="G50" s="367" t="s">
        <v>487</v>
      </c>
      <c r="H50" s="367" t="s">
        <v>451</v>
      </c>
      <c r="I50" s="367" t="s">
        <v>503</v>
      </c>
      <c r="J50" s="369">
        <v>37063</v>
      </c>
    </row>
    <row r="51" spans="1:12" hidden="1">
      <c r="A51" s="367" t="s">
        <v>426</v>
      </c>
      <c r="D51" s="367" t="s">
        <v>504</v>
      </c>
      <c r="E51" s="367">
        <f t="shared" si="0"/>
        <v>2104008004</v>
      </c>
      <c r="F51" s="367" t="s">
        <v>428</v>
      </c>
      <c r="G51" s="367" t="s">
        <v>487</v>
      </c>
      <c r="H51" s="367" t="s">
        <v>451</v>
      </c>
      <c r="I51" s="367" t="s">
        <v>505</v>
      </c>
      <c r="J51" s="369">
        <v>37063</v>
      </c>
    </row>
    <row r="52" spans="1:12" hidden="1">
      <c r="A52" s="367" t="s">
        <v>426</v>
      </c>
      <c r="D52" s="367" t="s">
        <v>506</v>
      </c>
      <c r="E52" s="367">
        <f t="shared" si="0"/>
        <v>2104008010</v>
      </c>
      <c r="F52" s="367" t="s">
        <v>428</v>
      </c>
      <c r="G52" s="367" t="s">
        <v>487</v>
      </c>
      <c r="H52" s="367" t="s">
        <v>451</v>
      </c>
      <c r="I52" s="367" t="s">
        <v>507</v>
      </c>
    </row>
    <row r="53" spans="1:12" hidden="1">
      <c r="A53" s="367" t="s">
        <v>426</v>
      </c>
      <c r="D53" s="367" t="s">
        <v>508</v>
      </c>
      <c r="E53" s="367">
        <f t="shared" si="0"/>
        <v>2104008030</v>
      </c>
      <c r="F53" s="367" t="s">
        <v>428</v>
      </c>
      <c r="G53" s="367" t="s">
        <v>487</v>
      </c>
      <c r="H53" s="367" t="s">
        <v>451</v>
      </c>
      <c r="I53" s="367" t="s">
        <v>509</v>
      </c>
    </row>
    <row r="54" spans="1:12" hidden="1">
      <c r="A54" s="367" t="s">
        <v>426</v>
      </c>
      <c r="D54" s="367" t="s">
        <v>510</v>
      </c>
      <c r="E54" s="367">
        <f t="shared" si="0"/>
        <v>2104008050</v>
      </c>
      <c r="F54" s="367" t="s">
        <v>428</v>
      </c>
      <c r="G54" s="367" t="s">
        <v>487</v>
      </c>
      <c r="H54" s="367" t="s">
        <v>451</v>
      </c>
      <c r="I54" s="367" t="s">
        <v>511</v>
      </c>
      <c r="K54" s="369">
        <v>38040</v>
      </c>
      <c r="L54" s="367" t="s">
        <v>512</v>
      </c>
    </row>
    <row r="55" spans="1:12" hidden="1">
      <c r="A55" s="367" t="s">
        <v>426</v>
      </c>
      <c r="D55" s="367" t="s">
        <v>513</v>
      </c>
      <c r="E55" s="367">
        <f t="shared" si="0"/>
        <v>2104008051</v>
      </c>
      <c r="F55" s="367" t="s">
        <v>428</v>
      </c>
      <c r="G55" s="367" t="s">
        <v>487</v>
      </c>
      <c r="H55" s="367" t="s">
        <v>451</v>
      </c>
      <c r="I55" s="367" t="s">
        <v>514</v>
      </c>
      <c r="K55" s="369">
        <v>38040</v>
      </c>
      <c r="L55" s="367" t="s">
        <v>515</v>
      </c>
    </row>
    <row r="56" spans="1:12" hidden="1">
      <c r="A56" s="367" t="s">
        <v>426</v>
      </c>
      <c r="D56" s="367" t="s">
        <v>516</v>
      </c>
      <c r="E56" s="367">
        <f t="shared" si="0"/>
        <v>2104008052</v>
      </c>
      <c r="F56" s="367" t="s">
        <v>428</v>
      </c>
      <c r="G56" s="367" t="s">
        <v>487</v>
      </c>
      <c r="H56" s="367" t="s">
        <v>451</v>
      </c>
      <c r="I56" s="367" t="s">
        <v>517</v>
      </c>
    </row>
    <row r="57" spans="1:12" hidden="1">
      <c r="A57" s="367" t="s">
        <v>426</v>
      </c>
      <c r="D57" s="367" t="s">
        <v>518</v>
      </c>
      <c r="E57" s="367">
        <f t="shared" si="0"/>
        <v>2104008053</v>
      </c>
      <c r="F57" s="367" t="s">
        <v>428</v>
      </c>
      <c r="G57" s="367" t="s">
        <v>487</v>
      </c>
      <c r="H57" s="367" t="s">
        <v>451</v>
      </c>
      <c r="I57" s="367" t="s">
        <v>519</v>
      </c>
    </row>
    <row r="58" spans="1:12" hidden="1">
      <c r="A58" s="367" t="s">
        <v>426</v>
      </c>
      <c r="D58" s="367" t="s">
        <v>520</v>
      </c>
      <c r="E58" s="367">
        <f t="shared" si="0"/>
        <v>2104009000</v>
      </c>
      <c r="F58" s="367" t="s">
        <v>428</v>
      </c>
      <c r="G58" s="367" t="s">
        <v>487</v>
      </c>
      <c r="H58" s="367" t="s">
        <v>521</v>
      </c>
      <c r="I58" s="367" t="s">
        <v>478</v>
      </c>
      <c r="J58" s="369">
        <v>36964</v>
      </c>
    </row>
    <row r="59" spans="1:12" hidden="1">
      <c r="A59" s="367" t="s">
        <v>426</v>
      </c>
      <c r="D59" s="367" t="s">
        <v>522</v>
      </c>
      <c r="E59" s="367">
        <f t="shared" si="0"/>
        <v>2104011000</v>
      </c>
      <c r="F59" s="367" t="s">
        <v>428</v>
      </c>
      <c r="G59" s="367" t="s">
        <v>487</v>
      </c>
      <c r="H59" s="367" t="s">
        <v>470</v>
      </c>
      <c r="I59" s="367" t="s">
        <v>523</v>
      </c>
    </row>
    <row r="60" spans="1:12" hidden="1">
      <c r="A60" s="367" t="s">
        <v>426</v>
      </c>
      <c r="D60" s="367" t="s">
        <v>524</v>
      </c>
      <c r="E60" s="367">
        <f t="shared" si="0"/>
        <v>2199001000</v>
      </c>
      <c r="F60" s="367" t="s">
        <v>428</v>
      </c>
      <c r="G60" s="367" t="s">
        <v>525</v>
      </c>
      <c r="H60" s="367" t="s">
        <v>430</v>
      </c>
      <c r="I60" s="367" t="s">
        <v>431</v>
      </c>
    </row>
    <row r="61" spans="1:12" hidden="1">
      <c r="A61" s="367" t="s">
        <v>426</v>
      </c>
      <c r="D61" s="367" t="s">
        <v>526</v>
      </c>
      <c r="E61" s="367">
        <f t="shared" si="0"/>
        <v>2199002000</v>
      </c>
      <c r="F61" s="367" t="s">
        <v>428</v>
      </c>
      <c r="G61" s="367" t="s">
        <v>525</v>
      </c>
      <c r="H61" s="367" t="s">
        <v>433</v>
      </c>
      <c r="I61" s="367" t="s">
        <v>431</v>
      </c>
    </row>
    <row r="62" spans="1:12" hidden="1">
      <c r="A62" s="367" t="s">
        <v>426</v>
      </c>
      <c r="D62" s="367" t="s">
        <v>527</v>
      </c>
      <c r="E62" s="367">
        <f t="shared" si="0"/>
        <v>2199003000</v>
      </c>
      <c r="F62" s="367" t="s">
        <v>428</v>
      </c>
      <c r="G62" s="367" t="s">
        <v>525</v>
      </c>
      <c r="H62" s="367" t="s">
        <v>435</v>
      </c>
      <c r="I62" s="367" t="s">
        <v>431</v>
      </c>
    </row>
    <row r="63" spans="1:12" hidden="1">
      <c r="A63" s="367" t="s">
        <v>426</v>
      </c>
      <c r="D63" s="367" t="s">
        <v>528</v>
      </c>
      <c r="E63" s="367">
        <f t="shared" si="0"/>
        <v>2199004000</v>
      </c>
      <c r="F63" s="367" t="s">
        <v>428</v>
      </c>
      <c r="G63" s="367" t="s">
        <v>525</v>
      </c>
      <c r="H63" s="367" t="s">
        <v>437</v>
      </c>
      <c r="I63" s="367" t="s">
        <v>438</v>
      </c>
    </row>
    <row r="64" spans="1:12" hidden="1">
      <c r="A64" s="367" t="s">
        <v>426</v>
      </c>
      <c r="D64" s="367" t="s">
        <v>529</v>
      </c>
      <c r="E64" s="367">
        <f t="shared" si="0"/>
        <v>2199004001</v>
      </c>
      <c r="F64" s="367" t="s">
        <v>428</v>
      </c>
      <c r="G64" s="367" t="s">
        <v>525</v>
      </c>
      <c r="H64" s="367" t="s">
        <v>437</v>
      </c>
      <c r="I64" s="367" t="s">
        <v>440</v>
      </c>
    </row>
    <row r="65" spans="1:12" hidden="1">
      <c r="A65" s="367" t="s">
        <v>426</v>
      </c>
      <c r="D65" s="367" t="s">
        <v>530</v>
      </c>
      <c r="E65" s="367">
        <f t="shared" si="0"/>
        <v>2199004002</v>
      </c>
      <c r="F65" s="367" t="s">
        <v>428</v>
      </c>
      <c r="G65" s="367" t="s">
        <v>525</v>
      </c>
      <c r="H65" s="367" t="s">
        <v>437</v>
      </c>
      <c r="I65" s="367" t="s">
        <v>442</v>
      </c>
    </row>
    <row r="66" spans="1:12" hidden="1">
      <c r="A66" s="367" t="s">
        <v>426</v>
      </c>
      <c r="D66" s="367" t="s">
        <v>531</v>
      </c>
      <c r="E66" s="367">
        <f t="shared" ref="E66:E129" si="1">VALUE(D66)</f>
        <v>2199005000</v>
      </c>
      <c r="F66" s="367" t="s">
        <v>428</v>
      </c>
      <c r="G66" s="367" t="s">
        <v>525</v>
      </c>
      <c r="H66" s="367" t="s">
        <v>444</v>
      </c>
      <c r="I66" s="367" t="s">
        <v>431</v>
      </c>
    </row>
    <row r="67" spans="1:12" hidden="1">
      <c r="A67" s="367" t="s">
        <v>426</v>
      </c>
      <c r="D67" s="367" t="s">
        <v>532</v>
      </c>
      <c r="E67" s="367">
        <f t="shared" si="1"/>
        <v>2199006000</v>
      </c>
      <c r="F67" s="367" t="s">
        <v>428</v>
      </c>
      <c r="G67" s="367" t="s">
        <v>525</v>
      </c>
      <c r="H67" s="367" t="s">
        <v>287</v>
      </c>
      <c r="I67" s="367" t="s">
        <v>438</v>
      </c>
    </row>
    <row r="68" spans="1:12" hidden="1">
      <c r="A68" s="367" t="s">
        <v>426</v>
      </c>
      <c r="D68" s="367" t="s">
        <v>533</v>
      </c>
      <c r="E68" s="367">
        <f t="shared" si="1"/>
        <v>2199006001</v>
      </c>
      <c r="F68" s="367" t="s">
        <v>428</v>
      </c>
      <c r="G68" s="367" t="s">
        <v>525</v>
      </c>
      <c r="H68" s="367" t="s">
        <v>287</v>
      </c>
      <c r="I68" s="367" t="s">
        <v>440</v>
      </c>
    </row>
    <row r="69" spans="1:12" hidden="1">
      <c r="A69" s="367" t="s">
        <v>426</v>
      </c>
      <c r="D69" s="367" t="s">
        <v>534</v>
      </c>
      <c r="E69" s="367">
        <f t="shared" si="1"/>
        <v>2199006002</v>
      </c>
      <c r="F69" s="367" t="s">
        <v>428</v>
      </c>
      <c r="G69" s="367" t="s">
        <v>525</v>
      </c>
      <c r="H69" s="367" t="s">
        <v>287</v>
      </c>
      <c r="I69" s="367" t="s">
        <v>442</v>
      </c>
    </row>
    <row r="70" spans="1:12" hidden="1">
      <c r="A70" s="367" t="s">
        <v>426</v>
      </c>
      <c r="D70" s="367" t="s">
        <v>535</v>
      </c>
      <c r="E70" s="367">
        <f t="shared" si="1"/>
        <v>2199007000</v>
      </c>
      <c r="F70" s="367" t="s">
        <v>428</v>
      </c>
      <c r="G70" s="367" t="s">
        <v>525</v>
      </c>
      <c r="H70" s="367" t="s">
        <v>449</v>
      </c>
      <c r="I70" s="367" t="s">
        <v>431</v>
      </c>
    </row>
    <row r="71" spans="1:12" hidden="1">
      <c r="A71" s="367" t="s">
        <v>426</v>
      </c>
      <c r="D71" s="367" t="s">
        <v>536</v>
      </c>
      <c r="E71" s="367">
        <f t="shared" si="1"/>
        <v>2199008000</v>
      </c>
      <c r="F71" s="367" t="s">
        <v>428</v>
      </c>
      <c r="G71" s="367" t="s">
        <v>525</v>
      </c>
      <c r="H71" s="367" t="s">
        <v>451</v>
      </c>
      <c r="I71" s="367" t="s">
        <v>431</v>
      </c>
    </row>
    <row r="72" spans="1:12" hidden="1">
      <c r="A72" s="367" t="s">
        <v>426</v>
      </c>
      <c r="D72" s="367" t="s">
        <v>537</v>
      </c>
      <c r="E72" s="367">
        <f t="shared" si="1"/>
        <v>2199009000</v>
      </c>
      <c r="F72" s="367" t="s">
        <v>428</v>
      </c>
      <c r="G72" s="367" t="s">
        <v>525</v>
      </c>
      <c r="H72" s="367" t="s">
        <v>453</v>
      </c>
      <c r="I72" s="367" t="s">
        <v>431</v>
      </c>
      <c r="K72" s="369">
        <v>38019</v>
      </c>
      <c r="L72" s="367" t="s">
        <v>454</v>
      </c>
    </row>
    <row r="73" spans="1:12" hidden="1">
      <c r="A73" s="367" t="s">
        <v>426</v>
      </c>
      <c r="D73" s="367" t="s">
        <v>538</v>
      </c>
      <c r="E73" s="367">
        <f t="shared" si="1"/>
        <v>2199010000</v>
      </c>
      <c r="F73" s="367" t="s">
        <v>428</v>
      </c>
      <c r="G73" s="367" t="s">
        <v>525</v>
      </c>
      <c r="H73" s="367" t="s">
        <v>456</v>
      </c>
      <c r="I73" s="367" t="s">
        <v>431</v>
      </c>
    </row>
    <row r="74" spans="1:12" hidden="1">
      <c r="A74" s="367" t="s">
        <v>426</v>
      </c>
      <c r="D74" s="367" t="s">
        <v>539</v>
      </c>
      <c r="E74" s="367">
        <f t="shared" si="1"/>
        <v>2199011000</v>
      </c>
      <c r="F74" s="367" t="s">
        <v>428</v>
      </c>
      <c r="G74" s="367" t="s">
        <v>525</v>
      </c>
      <c r="H74" s="367" t="s">
        <v>470</v>
      </c>
      <c r="I74" s="367" t="s">
        <v>523</v>
      </c>
    </row>
    <row r="75" spans="1:12" hidden="1">
      <c r="A75" s="367" t="s">
        <v>426</v>
      </c>
      <c r="D75" s="367" t="s">
        <v>540</v>
      </c>
      <c r="E75" s="367">
        <f t="shared" si="1"/>
        <v>2294000000</v>
      </c>
      <c r="F75" s="367" t="s">
        <v>541</v>
      </c>
      <c r="G75" s="367" t="s">
        <v>542</v>
      </c>
      <c r="H75" s="367" t="s">
        <v>543</v>
      </c>
      <c r="I75" s="367" t="s">
        <v>544</v>
      </c>
    </row>
    <row r="76" spans="1:12" hidden="1">
      <c r="A76" s="367" t="s">
        <v>426</v>
      </c>
      <c r="D76" s="367" t="s">
        <v>545</v>
      </c>
      <c r="E76" s="367">
        <f t="shared" si="1"/>
        <v>2294000001</v>
      </c>
      <c r="F76" s="367" t="s">
        <v>541</v>
      </c>
      <c r="G76" s="367" t="s">
        <v>542</v>
      </c>
      <c r="H76" s="367" t="s">
        <v>543</v>
      </c>
      <c r="I76" s="367" t="s">
        <v>546</v>
      </c>
    </row>
    <row r="77" spans="1:12" hidden="1">
      <c r="A77" s="367" t="s">
        <v>426</v>
      </c>
      <c r="D77" s="367" t="s">
        <v>547</v>
      </c>
      <c r="E77" s="367">
        <f t="shared" si="1"/>
        <v>2294000002</v>
      </c>
      <c r="F77" s="367" t="s">
        <v>541</v>
      </c>
      <c r="G77" s="367" t="s">
        <v>542</v>
      </c>
      <c r="H77" s="367" t="s">
        <v>543</v>
      </c>
      <c r="I77" s="367" t="s">
        <v>548</v>
      </c>
    </row>
    <row r="78" spans="1:12" hidden="1">
      <c r="A78" s="367" t="s">
        <v>426</v>
      </c>
      <c r="D78" s="367" t="s">
        <v>549</v>
      </c>
      <c r="E78" s="367">
        <f t="shared" si="1"/>
        <v>2294005000</v>
      </c>
      <c r="F78" s="367" t="s">
        <v>541</v>
      </c>
      <c r="G78" s="367" t="s">
        <v>542</v>
      </c>
      <c r="H78" s="367" t="s">
        <v>550</v>
      </c>
      <c r="I78" s="367" t="s">
        <v>544</v>
      </c>
    </row>
    <row r="79" spans="1:12" hidden="1">
      <c r="A79" s="367" t="s">
        <v>426</v>
      </c>
      <c r="D79" s="367" t="s">
        <v>551</v>
      </c>
      <c r="E79" s="367">
        <f t="shared" si="1"/>
        <v>2294005001</v>
      </c>
      <c r="F79" s="367" t="s">
        <v>541</v>
      </c>
      <c r="G79" s="367" t="s">
        <v>542</v>
      </c>
      <c r="H79" s="367" t="s">
        <v>550</v>
      </c>
      <c r="I79" s="367" t="s">
        <v>546</v>
      </c>
    </row>
    <row r="80" spans="1:12" hidden="1">
      <c r="A80" s="367" t="s">
        <v>426</v>
      </c>
      <c r="D80" s="367" t="s">
        <v>552</v>
      </c>
      <c r="E80" s="367">
        <f t="shared" si="1"/>
        <v>2294005002</v>
      </c>
      <c r="F80" s="367" t="s">
        <v>541</v>
      </c>
      <c r="G80" s="367" t="s">
        <v>542</v>
      </c>
      <c r="H80" s="367" t="s">
        <v>550</v>
      </c>
      <c r="I80" s="367" t="s">
        <v>548</v>
      </c>
    </row>
    <row r="81" spans="1:10" hidden="1">
      <c r="A81" s="367" t="s">
        <v>426</v>
      </c>
      <c r="D81" s="367" t="s">
        <v>553</v>
      </c>
      <c r="E81" s="367">
        <f t="shared" si="1"/>
        <v>2294010000</v>
      </c>
      <c r="F81" s="367" t="s">
        <v>541</v>
      </c>
      <c r="G81" s="367" t="s">
        <v>542</v>
      </c>
      <c r="H81" s="367" t="s">
        <v>554</v>
      </c>
      <c r="I81" s="367" t="s">
        <v>544</v>
      </c>
    </row>
    <row r="82" spans="1:10" hidden="1">
      <c r="A82" s="367" t="s">
        <v>426</v>
      </c>
      <c r="D82" s="367" t="s">
        <v>555</v>
      </c>
      <c r="E82" s="367">
        <f t="shared" si="1"/>
        <v>2294010001</v>
      </c>
      <c r="F82" s="367" t="s">
        <v>541</v>
      </c>
      <c r="G82" s="367" t="s">
        <v>542</v>
      </c>
      <c r="H82" s="367" t="s">
        <v>554</v>
      </c>
      <c r="I82" s="367" t="s">
        <v>546</v>
      </c>
    </row>
    <row r="83" spans="1:10" hidden="1">
      <c r="A83" s="367" t="s">
        <v>426</v>
      </c>
      <c r="D83" s="367" t="s">
        <v>556</v>
      </c>
      <c r="E83" s="367">
        <f t="shared" si="1"/>
        <v>2294010002</v>
      </c>
      <c r="F83" s="367" t="s">
        <v>541</v>
      </c>
      <c r="G83" s="367" t="s">
        <v>542</v>
      </c>
      <c r="H83" s="367" t="s">
        <v>554</v>
      </c>
      <c r="I83" s="367" t="s">
        <v>548</v>
      </c>
    </row>
    <row r="84" spans="1:10" hidden="1">
      <c r="A84" s="367" t="s">
        <v>426</v>
      </c>
      <c r="D84" s="367" t="s">
        <v>557</v>
      </c>
      <c r="E84" s="367">
        <f t="shared" si="1"/>
        <v>2294015000</v>
      </c>
      <c r="F84" s="367" t="s">
        <v>541</v>
      </c>
      <c r="G84" s="367" t="s">
        <v>542</v>
      </c>
      <c r="H84" s="367" t="s">
        <v>558</v>
      </c>
      <c r="I84" s="367" t="s">
        <v>544</v>
      </c>
    </row>
    <row r="85" spans="1:10" hidden="1">
      <c r="A85" s="367" t="s">
        <v>426</v>
      </c>
      <c r="D85" s="367" t="s">
        <v>559</v>
      </c>
      <c r="E85" s="367">
        <f t="shared" si="1"/>
        <v>2294015001</v>
      </c>
      <c r="F85" s="367" t="s">
        <v>541</v>
      </c>
      <c r="G85" s="367" t="s">
        <v>542</v>
      </c>
      <c r="H85" s="367" t="s">
        <v>558</v>
      </c>
      <c r="I85" s="367" t="s">
        <v>546</v>
      </c>
    </row>
    <row r="86" spans="1:10" hidden="1">
      <c r="A86" s="367" t="s">
        <v>426</v>
      </c>
      <c r="D86" s="367" t="s">
        <v>560</v>
      </c>
      <c r="E86" s="367">
        <f t="shared" si="1"/>
        <v>2294015002</v>
      </c>
      <c r="F86" s="367" t="s">
        <v>541</v>
      </c>
      <c r="G86" s="367" t="s">
        <v>542</v>
      </c>
      <c r="H86" s="367" t="s">
        <v>558</v>
      </c>
      <c r="I86" s="367" t="s">
        <v>548</v>
      </c>
    </row>
    <row r="87" spans="1:10" hidden="1">
      <c r="A87" s="367" t="s">
        <v>426</v>
      </c>
      <c r="D87" s="367" t="s">
        <v>561</v>
      </c>
      <c r="E87" s="367">
        <f t="shared" si="1"/>
        <v>2296000000</v>
      </c>
      <c r="F87" s="367" t="s">
        <v>541</v>
      </c>
      <c r="G87" s="367" t="s">
        <v>562</v>
      </c>
      <c r="H87" s="367" t="s">
        <v>563</v>
      </c>
      <c r="I87" s="367" t="s">
        <v>544</v>
      </c>
    </row>
    <row r="88" spans="1:10" hidden="1">
      <c r="A88" s="367" t="s">
        <v>426</v>
      </c>
      <c r="D88" s="367" t="s">
        <v>564</v>
      </c>
      <c r="E88" s="367">
        <f t="shared" si="1"/>
        <v>2296005000</v>
      </c>
      <c r="F88" s="367" t="s">
        <v>541</v>
      </c>
      <c r="G88" s="367" t="s">
        <v>562</v>
      </c>
      <c r="H88" s="367" t="s">
        <v>565</v>
      </c>
      <c r="I88" s="367" t="s">
        <v>544</v>
      </c>
    </row>
    <row r="89" spans="1:10" hidden="1">
      <c r="A89" s="367" t="s">
        <v>426</v>
      </c>
      <c r="D89" s="367" t="s">
        <v>566</v>
      </c>
      <c r="E89" s="367">
        <f t="shared" si="1"/>
        <v>2296010000</v>
      </c>
      <c r="F89" s="367" t="s">
        <v>541</v>
      </c>
      <c r="G89" s="367" t="s">
        <v>562</v>
      </c>
      <c r="H89" s="367" t="s">
        <v>567</v>
      </c>
      <c r="I89" s="367" t="s">
        <v>544</v>
      </c>
    </row>
    <row r="90" spans="1:10" hidden="1">
      <c r="A90" s="367" t="s">
        <v>426</v>
      </c>
      <c r="D90" s="367" t="s">
        <v>568</v>
      </c>
      <c r="E90" s="367">
        <f t="shared" si="1"/>
        <v>2301000000</v>
      </c>
      <c r="F90" s="367" t="s">
        <v>569</v>
      </c>
      <c r="G90" s="367" t="s">
        <v>570</v>
      </c>
      <c r="H90" s="367" t="s">
        <v>571</v>
      </c>
      <c r="I90" s="367" t="s">
        <v>74</v>
      </c>
    </row>
    <row r="91" spans="1:10" hidden="1">
      <c r="A91" s="367" t="s">
        <v>426</v>
      </c>
      <c r="D91" s="367" t="s">
        <v>572</v>
      </c>
      <c r="E91" s="367">
        <f t="shared" si="1"/>
        <v>2301010000</v>
      </c>
      <c r="F91" s="367" t="s">
        <v>569</v>
      </c>
      <c r="G91" s="367" t="s">
        <v>570</v>
      </c>
      <c r="H91" s="367" t="s">
        <v>573</v>
      </c>
      <c r="I91" s="367" t="s">
        <v>74</v>
      </c>
    </row>
    <row r="92" spans="1:10" hidden="1">
      <c r="A92" s="367" t="s">
        <v>426</v>
      </c>
      <c r="D92" s="367" t="s">
        <v>574</v>
      </c>
      <c r="E92" s="367">
        <f t="shared" si="1"/>
        <v>2301010010</v>
      </c>
      <c r="F92" s="367" t="s">
        <v>569</v>
      </c>
      <c r="G92" s="367" t="s">
        <v>570</v>
      </c>
      <c r="H92" s="367" t="s">
        <v>573</v>
      </c>
      <c r="I92" s="367" t="s">
        <v>575</v>
      </c>
    </row>
    <row r="93" spans="1:10" hidden="1">
      <c r="A93" s="367" t="s">
        <v>426</v>
      </c>
      <c r="D93" s="367" t="s">
        <v>576</v>
      </c>
      <c r="E93" s="367">
        <f t="shared" si="1"/>
        <v>2301020000</v>
      </c>
      <c r="F93" s="367" t="s">
        <v>569</v>
      </c>
      <c r="G93" s="367" t="s">
        <v>570</v>
      </c>
      <c r="H93" s="367" t="s">
        <v>577</v>
      </c>
      <c r="I93" s="367" t="s">
        <v>74</v>
      </c>
      <c r="J93" s="369">
        <v>36552</v>
      </c>
    </row>
    <row r="94" spans="1:10" hidden="1">
      <c r="A94" s="367" t="s">
        <v>426</v>
      </c>
      <c r="D94" s="367" t="s">
        <v>578</v>
      </c>
      <c r="E94" s="367">
        <f t="shared" si="1"/>
        <v>2301030000</v>
      </c>
      <c r="F94" s="367" t="s">
        <v>569</v>
      </c>
      <c r="G94" s="367" t="s">
        <v>570</v>
      </c>
      <c r="H94" s="367" t="s">
        <v>579</v>
      </c>
      <c r="I94" s="367" t="s">
        <v>74</v>
      </c>
      <c r="J94" s="369">
        <v>36552</v>
      </c>
    </row>
    <row r="95" spans="1:10" hidden="1">
      <c r="A95" s="367" t="s">
        <v>426</v>
      </c>
      <c r="D95" s="367" t="s">
        <v>580</v>
      </c>
      <c r="E95" s="367">
        <f t="shared" si="1"/>
        <v>2301040000</v>
      </c>
      <c r="F95" s="367" t="s">
        <v>569</v>
      </c>
      <c r="G95" s="367" t="s">
        <v>570</v>
      </c>
      <c r="H95" s="367" t="s">
        <v>581</v>
      </c>
      <c r="I95" s="367" t="s">
        <v>74</v>
      </c>
      <c r="J95" s="369">
        <v>36552</v>
      </c>
    </row>
    <row r="96" spans="1:10" hidden="1">
      <c r="A96" s="367" t="s">
        <v>426</v>
      </c>
      <c r="D96" s="367" t="s">
        <v>582</v>
      </c>
      <c r="E96" s="367">
        <f t="shared" si="1"/>
        <v>2302000000</v>
      </c>
      <c r="F96" s="367" t="s">
        <v>569</v>
      </c>
      <c r="G96" s="367" t="s">
        <v>583</v>
      </c>
      <c r="H96" s="367" t="s">
        <v>571</v>
      </c>
      <c r="I96" s="367" t="s">
        <v>74</v>
      </c>
    </row>
    <row r="97" spans="1:12" hidden="1">
      <c r="A97" s="367" t="s">
        <v>426</v>
      </c>
      <c r="D97" s="367" t="s">
        <v>584</v>
      </c>
      <c r="E97" s="367">
        <f t="shared" si="1"/>
        <v>2302002000</v>
      </c>
      <c r="F97" s="367" t="s">
        <v>569</v>
      </c>
      <c r="G97" s="367" t="s">
        <v>583</v>
      </c>
      <c r="H97" s="367" t="s">
        <v>585</v>
      </c>
      <c r="I97" s="367" t="s">
        <v>586</v>
      </c>
      <c r="K97" s="369">
        <v>38037</v>
      </c>
      <c r="L97" s="367" t="s">
        <v>587</v>
      </c>
    </row>
    <row r="98" spans="1:12" hidden="1">
      <c r="A98" s="367" t="s">
        <v>426</v>
      </c>
      <c r="D98" s="367" t="s">
        <v>588</v>
      </c>
      <c r="E98" s="367">
        <f t="shared" si="1"/>
        <v>2302002100</v>
      </c>
      <c r="F98" s="367" t="s">
        <v>569</v>
      </c>
      <c r="G98" s="367" t="s">
        <v>583</v>
      </c>
      <c r="H98" s="367" t="s">
        <v>585</v>
      </c>
      <c r="I98" s="367" t="s">
        <v>589</v>
      </c>
      <c r="J98" s="369">
        <v>37778</v>
      </c>
      <c r="K98" s="369">
        <v>38037</v>
      </c>
      <c r="L98" s="367" t="s">
        <v>590</v>
      </c>
    </row>
    <row r="99" spans="1:12" hidden="1">
      <c r="A99" s="367" t="s">
        <v>426</v>
      </c>
      <c r="D99" s="367" t="s">
        <v>591</v>
      </c>
      <c r="E99" s="367">
        <f t="shared" si="1"/>
        <v>2302002200</v>
      </c>
      <c r="F99" s="367" t="s">
        <v>569</v>
      </c>
      <c r="G99" s="367" t="s">
        <v>583</v>
      </c>
      <c r="H99" s="367" t="s">
        <v>585</v>
      </c>
      <c r="I99" s="367" t="s">
        <v>592</v>
      </c>
      <c r="J99" s="369">
        <v>37778</v>
      </c>
      <c r="K99" s="369">
        <v>38037</v>
      </c>
      <c r="L99" s="367" t="s">
        <v>590</v>
      </c>
    </row>
    <row r="100" spans="1:12" hidden="1">
      <c r="A100" s="367" t="s">
        <v>426</v>
      </c>
      <c r="D100" s="367" t="s">
        <v>593</v>
      </c>
      <c r="E100" s="367">
        <f t="shared" si="1"/>
        <v>2302003000</v>
      </c>
      <c r="F100" s="367" t="s">
        <v>569</v>
      </c>
      <c r="G100" s="367" t="s">
        <v>583</v>
      </c>
      <c r="H100" s="367" t="s">
        <v>594</v>
      </c>
      <c r="I100" s="367" t="s">
        <v>595</v>
      </c>
      <c r="J100" s="369">
        <v>37484</v>
      </c>
      <c r="K100" s="369">
        <v>38037</v>
      </c>
      <c r="L100" s="367" t="s">
        <v>587</v>
      </c>
    </row>
    <row r="101" spans="1:12" hidden="1">
      <c r="A101" s="367" t="s">
        <v>426</v>
      </c>
      <c r="D101" s="367" t="s">
        <v>596</v>
      </c>
      <c r="E101" s="367">
        <f t="shared" si="1"/>
        <v>2302003100</v>
      </c>
      <c r="F101" s="367" t="s">
        <v>569</v>
      </c>
      <c r="G101" s="367" t="s">
        <v>583</v>
      </c>
      <c r="H101" s="367" t="s">
        <v>594</v>
      </c>
      <c r="I101" s="367" t="s">
        <v>597</v>
      </c>
      <c r="J101" s="369">
        <v>37778</v>
      </c>
      <c r="K101" s="369">
        <v>38037</v>
      </c>
      <c r="L101" s="367" t="s">
        <v>590</v>
      </c>
    </row>
    <row r="102" spans="1:12" hidden="1">
      <c r="A102" s="367" t="s">
        <v>426</v>
      </c>
      <c r="D102" s="367" t="s">
        <v>598</v>
      </c>
      <c r="E102" s="367">
        <f t="shared" si="1"/>
        <v>2302003200</v>
      </c>
      <c r="F102" s="367" t="s">
        <v>569</v>
      </c>
      <c r="G102" s="367" t="s">
        <v>583</v>
      </c>
      <c r="H102" s="367" t="s">
        <v>594</v>
      </c>
      <c r="I102" s="367" t="s">
        <v>599</v>
      </c>
      <c r="J102" s="369">
        <v>37778</v>
      </c>
      <c r="K102" s="369">
        <v>38037</v>
      </c>
      <c r="L102" s="367" t="s">
        <v>590</v>
      </c>
    </row>
    <row r="103" spans="1:12" hidden="1">
      <c r="A103" s="367" t="s">
        <v>426</v>
      </c>
      <c r="D103" s="367" t="s">
        <v>600</v>
      </c>
      <c r="E103" s="367">
        <f t="shared" si="1"/>
        <v>2302010000</v>
      </c>
      <c r="F103" s="367" t="s">
        <v>569</v>
      </c>
      <c r="G103" s="367" t="s">
        <v>583</v>
      </c>
      <c r="H103" s="367" t="s">
        <v>601</v>
      </c>
      <c r="I103" s="367" t="s">
        <v>74</v>
      </c>
    </row>
    <row r="104" spans="1:12" hidden="1">
      <c r="A104" s="367" t="s">
        <v>426</v>
      </c>
      <c r="D104" s="367" t="s">
        <v>602</v>
      </c>
      <c r="E104" s="367">
        <f t="shared" si="1"/>
        <v>2302040000</v>
      </c>
      <c r="F104" s="367" t="s">
        <v>569</v>
      </c>
      <c r="G104" s="367" t="s">
        <v>583</v>
      </c>
      <c r="H104" s="367" t="s">
        <v>603</v>
      </c>
      <c r="I104" s="367" t="s">
        <v>74</v>
      </c>
    </row>
    <row r="105" spans="1:12" hidden="1">
      <c r="A105" s="367" t="s">
        <v>426</v>
      </c>
      <c r="D105" s="367" t="s">
        <v>604</v>
      </c>
      <c r="E105" s="367">
        <f t="shared" si="1"/>
        <v>2302050000</v>
      </c>
      <c r="F105" s="367" t="s">
        <v>569</v>
      </c>
      <c r="G105" s="367" t="s">
        <v>583</v>
      </c>
      <c r="H105" s="367" t="s">
        <v>605</v>
      </c>
      <c r="I105" s="367" t="s">
        <v>74</v>
      </c>
    </row>
    <row r="106" spans="1:12" hidden="1">
      <c r="A106" s="367" t="s">
        <v>426</v>
      </c>
      <c r="D106" s="367" t="s">
        <v>606</v>
      </c>
      <c r="E106" s="367">
        <f t="shared" si="1"/>
        <v>2302070000</v>
      </c>
      <c r="F106" s="367" t="s">
        <v>569</v>
      </c>
      <c r="G106" s="367" t="s">
        <v>583</v>
      </c>
      <c r="H106" s="367" t="s">
        <v>607</v>
      </c>
      <c r="I106" s="367" t="s">
        <v>74</v>
      </c>
    </row>
    <row r="107" spans="1:12" hidden="1">
      <c r="A107" s="367" t="s">
        <v>426</v>
      </c>
      <c r="D107" s="367" t="s">
        <v>608</v>
      </c>
      <c r="E107" s="367">
        <f t="shared" si="1"/>
        <v>2302070001</v>
      </c>
      <c r="F107" s="367" t="s">
        <v>569</v>
      </c>
      <c r="G107" s="367" t="s">
        <v>583</v>
      </c>
      <c r="H107" s="367" t="s">
        <v>607</v>
      </c>
      <c r="I107" s="367" t="s">
        <v>609</v>
      </c>
    </row>
    <row r="108" spans="1:12" hidden="1">
      <c r="A108" s="367" t="s">
        <v>426</v>
      </c>
      <c r="D108" s="367" t="s">
        <v>610</v>
      </c>
      <c r="E108" s="367">
        <f t="shared" si="1"/>
        <v>2302070005</v>
      </c>
      <c r="F108" s="367" t="s">
        <v>569</v>
      </c>
      <c r="G108" s="367" t="s">
        <v>583</v>
      </c>
      <c r="H108" s="367" t="s">
        <v>607</v>
      </c>
      <c r="I108" s="367" t="s">
        <v>611</v>
      </c>
    </row>
    <row r="109" spans="1:12" hidden="1">
      <c r="A109" s="367" t="s">
        <v>426</v>
      </c>
      <c r="D109" s="367" t="s">
        <v>612</v>
      </c>
      <c r="E109" s="367">
        <f t="shared" si="1"/>
        <v>2302070010</v>
      </c>
      <c r="F109" s="367" t="s">
        <v>569</v>
      </c>
      <c r="G109" s="367" t="s">
        <v>583</v>
      </c>
      <c r="H109" s="367" t="s">
        <v>607</v>
      </c>
      <c r="I109" s="367" t="s">
        <v>613</v>
      </c>
    </row>
    <row r="110" spans="1:12" hidden="1">
      <c r="A110" s="367" t="s">
        <v>426</v>
      </c>
      <c r="D110" s="367" t="s">
        <v>614</v>
      </c>
      <c r="E110" s="367">
        <f t="shared" si="1"/>
        <v>2302080000</v>
      </c>
      <c r="F110" s="367" t="s">
        <v>569</v>
      </c>
      <c r="G110" s="367" t="s">
        <v>583</v>
      </c>
      <c r="H110" s="367" t="s">
        <v>615</v>
      </c>
      <c r="I110" s="367" t="s">
        <v>74</v>
      </c>
    </row>
    <row r="111" spans="1:12" hidden="1">
      <c r="A111" s="367" t="s">
        <v>426</v>
      </c>
      <c r="D111" s="367" t="s">
        <v>616</v>
      </c>
      <c r="E111" s="367">
        <f t="shared" si="1"/>
        <v>2302080002</v>
      </c>
      <c r="F111" s="367" t="s">
        <v>569</v>
      </c>
      <c r="G111" s="367" t="s">
        <v>583</v>
      </c>
      <c r="H111" s="367" t="s">
        <v>615</v>
      </c>
      <c r="I111" s="367" t="s">
        <v>617</v>
      </c>
      <c r="J111" s="369">
        <v>36797</v>
      </c>
    </row>
    <row r="112" spans="1:12" hidden="1">
      <c r="A112" s="367" t="s">
        <v>426</v>
      </c>
      <c r="D112" s="367" t="s">
        <v>618</v>
      </c>
      <c r="E112" s="367">
        <f t="shared" si="1"/>
        <v>2303000000</v>
      </c>
      <c r="F112" s="367" t="s">
        <v>569</v>
      </c>
      <c r="G112" s="367" t="s">
        <v>619</v>
      </c>
      <c r="H112" s="367" t="s">
        <v>571</v>
      </c>
      <c r="I112" s="367" t="s">
        <v>74</v>
      </c>
    </row>
    <row r="113" spans="1:9" hidden="1">
      <c r="A113" s="367" t="s">
        <v>426</v>
      </c>
      <c r="D113" s="367" t="s">
        <v>620</v>
      </c>
      <c r="E113" s="367">
        <f t="shared" si="1"/>
        <v>2303020000</v>
      </c>
      <c r="F113" s="367" t="s">
        <v>569</v>
      </c>
      <c r="G113" s="367" t="s">
        <v>619</v>
      </c>
      <c r="H113" s="367" t="s">
        <v>621</v>
      </c>
      <c r="I113" s="367" t="s">
        <v>74</v>
      </c>
    </row>
    <row r="114" spans="1:9" hidden="1">
      <c r="A114" s="367" t="s">
        <v>426</v>
      </c>
      <c r="D114" s="367" t="s">
        <v>622</v>
      </c>
      <c r="E114" s="367">
        <f t="shared" si="1"/>
        <v>2304000000</v>
      </c>
      <c r="F114" s="367" t="s">
        <v>569</v>
      </c>
      <c r="G114" s="367" t="s">
        <v>623</v>
      </c>
      <c r="H114" s="367" t="s">
        <v>571</v>
      </c>
      <c r="I114" s="367" t="s">
        <v>74</v>
      </c>
    </row>
    <row r="115" spans="1:9" hidden="1">
      <c r="A115" s="367" t="s">
        <v>426</v>
      </c>
      <c r="D115" s="367" t="s">
        <v>624</v>
      </c>
      <c r="E115" s="367">
        <f t="shared" si="1"/>
        <v>2304050000</v>
      </c>
      <c r="F115" s="367" t="s">
        <v>569</v>
      </c>
      <c r="G115" s="367" t="s">
        <v>623</v>
      </c>
      <c r="H115" s="367" t="s">
        <v>625</v>
      </c>
      <c r="I115" s="367" t="s">
        <v>74</v>
      </c>
    </row>
    <row r="116" spans="1:9" hidden="1">
      <c r="A116" s="367" t="s">
        <v>426</v>
      </c>
      <c r="D116" s="367" t="s">
        <v>626</v>
      </c>
      <c r="E116" s="367">
        <f t="shared" si="1"/>
        <v>2305000000</v>
      </c>
      <c r="F116" s="367" t="s">
        <v>569</v>
      </c>
      <c r="G116" s="367" t="s">
        <v>627</v>
      </c>
      <c r="H116" s="367" t="s">
        <v>571</v>
      </c>
      <c r="I116" s="367" t="s">
        <v>74</v>
      </c>
    </row>
    <row r="117" spans="1:9" hidden="1">
      <c r="A117" s="367" t="s">
        <v>426</v>
      </c>
      <c r="D117" s="367" t="s">
        <v>628</v>
      </c>
      <c r="E117" s="367">
        <f t="shared" si="1"/>
        <v>2305070000</v>
      </c>
      <c r="F117" s="367" t="s">
        <v>569</v>
      </c>
      <c r="G117" s="367" t="s">
        <v>627</v>
      </c>
      <c r="H117" s="367" t="s">
        <v>629</v>
      </c>
      <c r="I117" s="367" t="s">
        <v>74</v>
      </c>
    </row>
    <row r="118" spans="1:9" hidden="1">
      <c r="A118" s="367" t="s">
        <v>426</v>
      </c>
      <c r="D118" s="367" t="s">
        <v>630</v>
      </c>
      <c r="E118" s="367">
        <f t="shared" si="1"/>
        <v>2305080000</v>
      </c>
      <c r="F118" s="367" t="s">
        <v>569</v>
      </c>
      <c r="G118" s="367" t="s">
        <v>627</v>
      </c>
      <c r="H118" s="367" t="s">
        <v>631</v>
      </c>
      <c r="I118" s="367" t="s">
        <v>74</v>
      </c>
    </row>
    <row r="119" spans="1:9" hidden="1">
      <c r="A119" s="367" t="s">
        <v>426</v>
      </c>
      <c r="D119" s="367" t="s">
        <v>632</v>
      </c>
      <c r="E119" s="367">
        <f t="shared" si="1"/>
        <v>2306000000</v>
      </c>
      <c r="F119" s="367" t="s">
        <v>569</v>
      </c>
      <c r="G119" s="367" t="s">
        <v>633</v>
      </c>
      <c r="H119" s="367" t="s">
        <v>571</v>
      </c>
      <c r="I119" s="367" t="s">
        <v>74</v>
      </c>
    </row>
    <row r="120" spans="1:9" hidden="1">
      <c r="A120" s="367" t="s">
        <v>426</v>
      </c>
      <c r="D120" s="367" t="s">
        <v>634</v>
      </c>
      <c r="E120" s="367">
        <f t="shared" si="1"/>
        <v>2306010000</v>
      </c>
      <c r="F120" s="367" t="s">
        <v>569</v>
      </c>
      <c r="G120" s="367" t="s">
        <v>633</v>
      </c>
      <c r="H120" s="367" t="s">
        <v>635</v>
      </c>
      <c r="I120" s="367" t="s">
        <v>74</v>
      </c>
    </row>
    <row r="121" spans="1:9" hidden="1">
      <c r="A121" s="367" t="s">
        <v>426</v>
      </c>
      <c r="D121" s="367" t="s">
        <v>636</v>
      </c>
      <c r="E121" s="367">
        <f t="shared" si="1"/>
        <v>2307000000</v>
      </c>
      <c r="F121" s="367" t="s">
        <v>569</v>
      </c>
      <c r="G121" s="367" t="s">
        <v>637</v>
      </c>
      <c r="H121" s="367" t="s">
        <v>571</v>
      </c>
      <c r="I121" s="367" t="s">
        <v>74</v>
      </c>
    </row>
    <row r="122" spans="1:9" hidden="1">
      <c r="A122" s="367" t="s">
        <v>426</v>
      </c>
      <c r="D122" s="367" t="s">
        <v>638</v>
      </c>
      <c r="E122" s="367">
        <f t="shared" si="1"/>
        <v>2307010000</v>
      </c>
      <c r="F122" s="367" t="s">
        <v>569</v>
      </c>
      <c r="G122" s="367" t="s">
        <v>637</v>
      </c>
      <c r="H122" s="367" t="s">
        <v>639</v>
      </c>
      <c r="I122" s="367" t="s">
        <v>74</v>
      </c>
    </row>
    <row r="123" spans="1:9" hidden="1">
      <c r="A123" s="367" t="s">
        <v>426</v>
      </c>
      <c r="D123" s="367" t="s">
        <v>640</v>
      </c>
      <c r="E123" s="367">
        <f t="shared" si="1"/>
        <v>2307020000</v>
      </c>
      <c r="F123" s="367" t="s">
        <v>569</v>
      </c>
      <c r="G123" s="367" t="s">
        <v>637</v>
      </c>
      <c r="H123" s="367" t="s">
        <v>641</v>
      </c>
      <c r="I123" s="367" t="s">
        <v>74</v>
      </c>
    </row>
    <row r="124" spans="1:9" hidden="1">
      <c r="A124" s="367" t="s">
        <v>426</v>
      </c>
      <c r="D124" s="367" t="s">
        <v>642</v>
      </c>
      <c r="E124" s="367">
        <f t="shared" si="1"/>
        <v>2307030000</v>
      </c>
      <c r="F124" s="367" t="s">
        <v>569</v>
      </c>
      <c r="G124" s="367" t="s">
        <v>637</v>
      </c>
      <c r="H124" s="367" t="s">
        <v>643</v>
      </c>
      <c r="I124" s="367" t="s">
        <v>74</v>
      </c>
    </row>
    <row r="125" spans="1:9" hidden="1">
      <c r="A125" s="367" t="s">
        <v>426</v>
      </c>
      <c r="D125" s="367" t="s">
        <v>644</v>
      </c>
      <c r="E125" s="367">
        <f t="shared" si="1"/>
        <v>2307060000</v>
      </c>
      <c r="F125" s="367" t="s">
        <v>569</v>
      </c>
      <c r="G125" s="367" t="s">
        <v>637</v>
      </c>
      <c r="H125" s="367" t="s">
        <v>645</v>
      </c>
      <c r="I125" s="367" t="s">
        <v>74</v>
      </c>
    </row>
    <row r="126" spans="1:9" hidden="1">
      <c r="A126" s="367" t="s">
        <v>426</v>
      </c>
      <c r="D126" s="367" t="s">
        <v>646</v>
      </c>
      <c r="E126" s="367">
        <f t="shared" si="1"/>
        <v>2308000000</v>
      </c>
      <c r="F126" s="367" t="s">
        <v>569</v>
      </c>
      <c r="G126" s="367" t="s">
        <v>647</v>
      </c>
      <c r="H126" s="367" t="s">
        <v>571</v>
      </c>
      <c r="I126" s="367" t="s">
        <v>74</v>
      </c>
    </row>
    <row r="127" spans="1:9" hidden="1">
      <c r="A127" s="367" t="s">
        <v>426</v>
      </c>
      <c r="D127" s="367" t="s">
        <v>648</v>
      </c>
      <c r="E127" s="367">
        <f t="shared" si="1"/>
        <v>2309000000</v>
      </c>
      <c r="F127" s="367" t="s">
        <v>569</v>
      </c>
      <c r="G127" s="367" t="s">
        <v>649</v>
      </c>
      <c r="H127" s="367" t="s">
        <v>571</v>
      </c>
      <c r="I127" s="367" t="s">
        <v>74</v>
      </c>
    </row>
    <row r="128" spans="1:9" hidden="1">
      <c r="A128" s="367" t="s">
        <v>426</v>
      </c>
      <c r="D128" s="367" t="s">
        <v>650</v>
      </c>
      <c r="E128" s="367">
        <f t="shared" si="1"/>
        <v>2309100000</v>
      </c>
      <c r="F128" s="367" t="s">
        <v>569</v>
      </c>
      <c r="G128" s="367" t="s">
        <v>649</v>
      </c>
      <c r="H128" s="367" t="s">
        <v>651</v>
      </c>
      <c r="I128" s="367" t="s">
        <v>652</v>
      </c>
    </row>
    <row r="129" spans="1:10" hidden="1">
      <c r="A129" s="367" t="s">
        <v>426</v>
      </c>
      <c r="D129" s="367" t="s">
        <v>653</v>
      </c>
      <c r="E129" s="367">
        <f t="shared" si="1"/>
        <v>2309100010</v>
      </c>
      <c r="F129" s="367" t="s">
        <v>569</v>
      </c>
      <c r="G129" s="367" t="s">
        <v>649</v>
      </c>
      <c r="H129" s="367" t="s">
        <v>651</v>
      </c>
      <c r="I129" s="367" t="s">
        <v>654</v>
      </c>
    </row>
    <row r="130" spans="1:10" hidden="1">
      <c r="A130" s="367" t="s">
        <v>426</v>
      </c>
      <c r="D130" s="367" t="s">
        <v>655</v>
      </c>
      <c r="E130" s="367">
        <f t="shared" ref="E130:E193" si="2">VALUE(D130)</f>
        <v>2309100030</v>
      </c>
      <c r="F130" s="367" t="s">
        <v>569</v>
      </c>
      <c r="G130" s="367" t="s">
        <v>649</v>
      </c>
      <c r="H130" s="367" t="s">
        <v>651</v>
      </c>
      <c r="I130" s="367" t="s">
        <v>656</v>
      </c>
    </row>
    <row r="131" spans="1:10" hidden="1">
      <c r="A131" s="367" t="s">
        <v>426</v>
      </c>
      <c r="D131" s="367" t="s">
        <v>657</v>
      </c>
      <c r="E131" s="367">
        <f t="shared" si="2"/>
        <v>2309100050</v>
      </c>
      <c r="F131" s="367" t="s">
        <v>569</v>
      </c>
      <c r="G131" s="367" t="s">
        <v>649</v>
      </c>
      <c r="H131" s="367" t="s">
        <v>651</v>
      </c>
      <c r="I131" s="367" t="s">
        <v>658</v>
      </c>
    </row>
    <row r="132" spans="1:10" hidden="1">
      <c r="A132" s="367" t="s">
        <v>426</v>
      </c>
      <c r="D132" s="367" t="s">
        <v>659</v>
      </c>
      <c r="E132" s="367">
        <f t="shared" si="2"/>
        <v>2309100080</v>
      </c>
      <c r="F132" s="367" t="s">
        <v>569</v>
      </c>
      <c r="G132" s="367" t="s">
        <v>649</v>
      </c>
      <c r="H132" s="367" t="s">
        <v>651</v>
      </c>
      <c r="I132" s="367" t="s">
        <v>660</v>
      </c>
    </row>
    <row r="133" spans="1:10" hidden="1">
      <c r="A133" s="367" t="s">
        <v>426</v>
      </c>
      <c r="D133" s="367" t="s">
        <v>661</v>
      </c>
      <c r="E133" s="367">
        <f t="shared" si="2"/>
        <v>2309100110</v>
      </c>
      <c r="F133" s="367" t="s">
        <v>569</v>
      </c>
      <c r="G133" s="367" t="s">
        <v>649</v>
      </c>
      <c r="H133" s="367" t="s">
        <v>651</v>
      </c>
      <c r="I133" s="367" t="s">
        <v>662</v>
      </c>
    </row>
    <row r="134" spans="1:10" hidden="1">
      <c r="A134" s="367" t="s">
        <v>426</v>
      </c>
      <c r="D134" s="367" t="s">
        <v>663</v>
      </c>
      <c r="E134" s="367">
        <f t="shared" si="2"/>
        <v>2309100140</v>
      </c>
      <c r="F134" s="367" t="s">
        <v>569</v>
      </c>
      <c r="G134" s="367" t="s">
        <v>649</v>
      </c>
      <c r="H134" s="367" t="s">
        <v>651</v>
      </c>
      <c r="I134" s="367" t="s">
        <v>664</v>
      </c>
    </row>
    <row r="135" spans="1:10" hidden="1">
      <c r="A135" s="367" t="s">
        <v>426</v>
      </c>
      <c r="D135" s="367" t="s">
        <v>665</v>
      </c>
      <c r="E135" s="367">
        <f t="shared" si="2"/>
        <v>2309100170</v>
      </c>
      <c r="F135" s="367" t="s">
        <v>569</v>
      </c>
      <c r="G135" s="367" t="s">
        <v>649</v>
      </c>
      <c r="H135" s="367" t="s">
        <v>651</v>
      </c>
      <c r="I135" s="367" t="s">
        <v>666</v>
      </c>
    </row>
    <row r="136" spans="1:10" hidden="1">
      <c r="A136" s="367" t="s">
        <v>426</v>
      </c>
      <c r="D136" s="367" t="s">
        <v>667</v>
      </c>
      <c r="E136" s="367">
        <f t="shared" si="2"/>
        <v>2309100200</v>
      </c>
      <c r="F136" s="367" t="s">
        <v>569</v>
      </c>
      <c r="G136" s="367" t="s">
        <v>649</v>
      </c>
      <c r="H136" s="367" t="s">
        <v>651</v>
      </c>
      <c r="I136" s="367" t="s">
        <v>668</v>
      </c>
    </row>
    <row r="137" spans="1:10" hidden="1">
      <c r="A137" s="367" t="s">
        <v>426</v>
      </c>
      <c r="D137" s="367" t="s">
        <v>669</v>
      </c>
      <c r="E137" s="367">
        <f t="shared" si="2"/>
        <v>2309100230</v>
      </c>
      <c r="F137" s="367" t="s">
        <v>569</v>
      </c>
      <c r="G137" s="367" t="s">
        <v>649</v>
      </c>
      <c r="H137" s="367" t="s">
        <v>651</v>
      </c>
      <c r="I137" s="367" t="s">
        <v>670</v>
      </c>
    </row>
    <row r="138" spans="1:10" hidden="1">
      <c r="A138" s="367" t="s">
        <v>426</v>
      </c>
      <c r="D138" s="367" t="s">
        <v>671</v>
      </c>
      <c r="E138" s="367">
        <f t="shared" si="2"/>
        <v>2309100260</v>
      </c>
      <c r="F138" s="367" t="s">
        <v>569</v>
      </c>
      <c r="G138" s="367" t="s">
        <v>649</v>
      </c>
      <c r="H138" s="367" t="s">
        <v>651</v>
      </c>
      <c r="I138" s="367" t="s">
        <v>672</v>
      </c>
    </row>
    <row r="139" spans="1:10" hidden="1">
      <c r="A139" s="367" t="s">
        <v>426</v>
      </c>
      <c r="D139" s="367" t="s">
        <v>673</v>
      </c>
      <c r="E139" s="367">
        <f t="shared" si="2"/>
        <v>2310000000</v>
      </c>
      <c r="F139" s="367" t="s">
        <v>569</v>
      </c>
      <c r="G139" s="367" t="s">
        <v>674</v>
      </c>
      <c r="H139" s="367" t="s">
        <v>571</v>
      </c>
      <c r="I139" s="367" t="s">
        <v>652</v>
      </c>
    </row>
    <row r="140" spans="1:10" hidden="1">
      <c r="A140" s="367" t="s">
        <v>426</v>
      </c>
      <c r="D140" s="367" t="s">
        <v>675</v>
      </c>
      <c r="E140" s="367">
        <f t="shared" si="2"/>
        <v>2310001000</v>
      </c>
      <c r="F140" s="367" t="s">
        <v>569</v>
      </c>
      <c r="G140" s="367" t="s">
        <v>674</v>
      </c>
      <c r="H140" s="367" t="s">
        <v>676</v>
      </c>
      <c r="I140" s="367" t="s">
        <v>652</v>
      </c>
      <c r="J140" s="369">
        <v>37302</v>
      </c>
    </row>
    <row r="141" spans="1:10" hidden="1">
      <c r="A141" s="367" t="s">
        <v>426</v>
      </c>
      <c r="D141" s="367" t="s">
        <v>677</v>
      </c>
      <c r="E141" s="367">
        <f t="shared" si="2"/>
        <v>2310002000</v>
      </c>
      <c r="F141" s="367" t="s">
        <v>569</v>
      </c>
      <c r="G141" s="367" t="s">
        <v>674</v>
      </c>
      <c r="H141" s="367" t="s">
        <v>678</v>
      </c>
      <c r="I141" s="367" t="s">
        <v>652</v>
      </c>
      <c r="J141" s="369">
        <v>37302</v>
      </c>
    </row>
    <row r="142" spans="1:10" hidden="1">
      <c r="A142" s="367" t="s">
        <v>426</v>
      </c>
      <c r="D142" s="367" t="s">
        <v>679</v>
      </c>
      <c r="E142" s="367">
        <f t="shared" si="2"/>
        <v>2310010000</v>
      </c>
      <c r="F142" s="367" t="s">
        <v>569</v>
      </c>
      <c r="G142" s="367" t="s">
        <v>674</v>
      </c>
      <c r="H142" s="367" t="s">
        <v>680</v>
      </c>
      <c r="I142" s="367" t="s">
        <v>652</v>
      </c>
    </row>
    <row r="143" spans="1:10" hidden="1">
      <c r="A143" s="367" t="s">
        <v>426</v>
      </c>
      <c r="D143" s="367" t="s">
        <v>681</v>
      </c>
      <c r="E143" s="367">
        <f t="shared" si="2"/>
        <v>2310011000</v>
      </c>
      <c r="F143" s="367" t="s">
        <v>569</v>
      </c>
      <c r="G143" s="367" t="s">
        <v>674</v>
      </c>
      <c r="H143" s="367" t="s">
        <v>682</v>
      </c>
      <c r="I143" s="367" t="s">
        <v>652</v>
      </c>
      <c r="J143" s="369">
        <v>37302</v>
      </c>
    </row>
    <row r="144" spans="1:10" hidden="1">
      <c r="A144" s="367" t="s">
        <v>426</v>
      </c>
      <c r="D144" s="367" t="s">
        <v>683</v>
      </c>
      <c r="E144" s="367">
        <f t="shared" si="2"/>
        <v>2310012000</v>
      </c>
      <c r="F144" s="367" t="s">
        <v>569</v>
      </c>
      <c r="G144" s="367" t="s">
        <v>674</v>
      </c>
      <c r="H144" s="367" t="s">
        <v>684</v>
      </c>
      <c r="I144" s="367" t="s">
        <v>652</v>
      </c>
      <c r="J144" s="369">
        <v>37302</v>
      </c>
    </row>
    <row r="145" spans="1:10" hidden="1">
      <c r="A145" s="367" t="s">
        <v>426</v>
      </c>
      <c r="D145" s="367" t="s">
        <v>685</v>
      </c>
      <c r="E145" s="367">
        <f t="shared" si="2"/>
        <v>2310020000</v>
      </c>
      <c r="F145" s="367" t="s">
        <v>569</v>
      </c>
      <c r="G145" s="367" t="s">
        <v>674</v>
      </c>
      <c r="H145" s="367" t="s">
        <v>287</v>
      </c>
      <c r="I145" s="367" t="s">
        <v>652</v>
      </c>
    </row>
    <row r="146" spans="1:10" hidden="1">
      <c r="A146" s="367" t="s">
        <v>426</v>
      </c>
      <c r="D146" s="367" t="s">
        <v>686</v>
      </c>
      <c r="E146" s="367">
        <f t="shared" si="2"/>
        <v>2310021000</v>
      </c>
      <c r="F146" s="367" t="s">
        <v>569</v>
      </c>
      <c r="G146" s="367" t="s">
        <v>674</v>
      </c>
      <c r="H146" s="367" t="s">
        <v>687</v>
      </c>
      <c r="I146" s="367" t="s">
        <v>652</v>
      </c>
      <c r="J146" s="369">
        <v>37302</v>
      </c>
    </row>
    <row r="147" spans="1:10" hidden="1">
      <c r="A147" s="367" t="s">
        <v>426</v>
      </c>
      <c r="D147" s="367" t="s">
        <v>688</v>
      </c>
      <c r="E147" s="367">
        <f t="shared" si="2"/>
        <v>2310022000</v>
      </c>
      <c r="F147" s="367" t="s">
        <v>569</v>
      </c>
      <c r="G147" s="367" t="s">
        <v>674</v>
      </c>
      <c r="H147" s="367" t="s">
        <v>689</v>
      </c>
      <c r="I147" s="367" t="s">
        <v>652</v>
      </c>
      <c r="J147" s="369">
        <v>37302</v>
      </c>
    </row>
    <row r="148" spans="1:10" hidden="1">
      <c r="A148" s="367" t="s">
        <v>426</v>
      </c>
      <c r="D148" s="367" t="s">
        <v>690</v>
      </c>
      <c r="E148" s="367">
        <f t="shared" si="2"/>
        <v>2310030000</v>
      </c>
      <c r="F148" s="367" t="s">
        <v>569</v>
      </c>
      <c r="G148" s="367" t="s">
        <v>674</v>
      </c>
      <c r="H148" s="367" t="s">
        <v>691</v>
      </c>
      <c r="I148" s="367" t="s">
        <v>652</v>
      </c>
    </row>
    <row r="149" spans="1:10" hidden="1">
      <c r="A149" s="367" t="s">
        <v>426</v>
      </c>
      <c r="D149" s="367" t="s">
        <v>692</v>
      </c>
      <c r="E149" s="367">
        <f t="shared" si="2"/>
        <v>2310031000</v>
      </c>
      <c r="F149" s="367" t="s">
        <v>569</v>
      </c>
      <c r="G149" s="367" t="s">
        <v>674</v>
      </c>
      <c r="H149" s="367" t="s">
        <v>693</v>
      </c>
      <c r="I149" s="367" t="s">
        <v>652</v>
      </c>
      <c r="J149" s="369">
        <v>37302</v>
      </c>
    </row>
    <row r="150" spans="1:10" hidden="1">
      <c r="A150" s="367" t="s">
        <v>426</v>
      </c>
      <c r="D150" s="367" t="s">
        <v>694</v>
      </c>
      <c r="E150" s="367">
        <f t="shared" si="2"/>
        <v>2310032000</v>
      </c>
      <c r="F150" s="367" t="s">
        <v>569</v>
      </c>
      <c r="G150" s="367" t="s">
        <v>674</v>
      </c>
      <c r="H150" s="367" t="s">
        <v>695</v>
      </c>
      <c r="I150" s="367" t="s">
        <v>652</v>
      </c>
      <c r="J150" s="369">
        <v>37302</v>
      </c>
    </row>
    <row r="151" spans="1:10" hidden="1">
      <c r="A151" s="367" t="s">
        <v>426</v>
      </c>
      <c r="D151" s="367" t="s">
        <v>696</v>
      </c>
      <c r="E151" s="367">
        <f t="shared" si="2"/>
        <v>2311000000</v>
      </c>
      <c r="F151" s="367" t="s">
        <v>569</v>
      </c>
      <c r="G151" s="367" t="s">
        <v>697</v>
      </c>
      <c r="H151" s="367" t="s">
        <v>571</v>
      </c>
      <c r="I151" s="367" t="s">
        <v>74</v>
      </c>
    </row>
    <row r="152" spans="1:10" hidden="1">
      <c r="A152" s="367" t="s">
        <v>426</v>
      </c>
      <c r="D152" s="367" t="s">
        <v>698</v>
      </c>
      <c r="E152" s="367">
        <f t="shared" si="2"/>
        <v>2311000010</v>
      </c>
      <c r="F152" s="367" t="s">
        <v>569</v>
      </c>
      <c r="G152" s="367" t="s">
        <v>697</v>
      </c>
      <c r="H152" s="367" t="s">
        <v>571</v>
      </c>
      <c r="I152" s="367" t="s">
        <v>699</v>
      </c>
    </row>
    <row r="153" spans="1:10" hidden="1">
      <c r="A153" s="367" t="s">
        <v>426</v>
      </c>
      <c r="D153" s="367" t="s">
        <v>700</v>
      </c>
      <c r="E153" s="367">
        <f t="shared" si="2"/>
        <v>2311000020</v>
      </c>
      <c r="F153" s="367" t="s">
        <v>569</v>
      </c>
      <c r="G153" s="367" t="s">
        <v>697</v>
      </c>
      <c r="H153" s="367" t="s">
        <v>571</v>
      </c>
      <c r="I153" s="367" t="s">
        <v>701</v>
      </c>
    </row>
    <row r="154" spans="1:10" hidden="1">
      <c r="A154" s="367" t="s">
        <v>426</v>
      </c>
      <c r="D154" s="367" t="s">
        <v>702</v>
      </c>
      <c r="E154" s="367">
        <f t="shared" si="2"/>
        <v>2311000030</v>
      </c>
      <c r="F154" s="367" t="s">
        <v>569</v>
      </c>
      <c r="G154" s="367" t="s">
        <v>697</v>
      </c>
      <c r="H154" s="367" t="s">
        <v>571</v>
      </c>
      <c r="I154" s="367" t="s">
        <v>703</v>
      </c>
    </row>
    <row r="155" spans="1:10" hidden="1">
      <c r="A155" s="367" t="s">
        <v>426</v>
      </c>
      <c r="D155" s="367" t="s">
        <v>704</v>
      </c>
      <c r="E155" s="367">
        <f t="shared" si="2"/>
        <v>2311000040</v>
      </c>
      <c r="F155" s="367" t="s">
        <v>569</v>
      </c>
      <c r="G155" s="367" t="s">
        <v>697</v>
      </c>
      <c r="H155" s="367" t="s">
        <v>571</v>
      </c>
      <c r="I155" s="367" t="s">
        <v>705</v>
      </c>
    </row>
    <row r="156" spans="1:10" hidden="1">
      <c r="A156" s="367" t="s">
        <v>426</v>
      </c>
      <c r="D156" s="367" t="s">
        <v>706</v>
      </c>
      <c r="E156" s="367">
        <f t="shared" si="2"/>
        <v>2311000050</v>
      </c>
      <c r="F156" s="367" t="s">
        <v>569</v>
      </c>
      <c r="G156" s="367" t="s">
        <v>697</v>
      </c>
      <c r="H156" s="367" t="s">
        <v>571</v>
      </c>
      <c r="I156" s="367" t="s">
        <v>707</v>
      </c>
    </row>
    <row r="157" spans="1:10" hidden="1">
      <c r="A157" s="367" t="s">
        <v>426</v>
      </c>
      <c r="D157" s="367" t="s">
        <v>708</v>
      </c>
      <c r="E157" s="367">
        <f t="shared" si="2"/>
        <v>2311000060</v>
      </c>
      <c r="F157" s="367" t="s">
        <v>569</v>
      </c>
      <c r="G157" s="367" t="s">
        <v>697</v>
      </c>
      <c r="H157" s="367" t="s">
        <v>571</v>
      </c>
      <c r="I157" s="367" t="s">
        <v>709</v>
      </c>
    </row>
    <row r="158" spans="1:10" hidden="1">
      <c r="A158" s="367" t="s">
        <v>426</v>
      </c>
      <c r="D158" s="367" t="s">
        <v>710</v>
      </c>
      <c r="E158" s="367">
        <f t="shared" si="2"/>
        <v>2311000070</v>
      </c>
      <c r="F158" s="367" t="s">
        <v>569</v>
      </c>
      <c r="G158" s="367" t="s">
        <v>697</v>
      </c>
      <c r="H158" s="367" t="s">
        <v>571</v>
      </c>
      <c r="I158" s="367" t="s">
        <v>711</v>
      </c>
    </row>
    <row r="159" spans="1:10" hidden="1">
      <c r="A159" s="367" t="s">
        <v>426</v>
      </c>
      <c r="D159" s="367" t="s">
        <v>712</v>
      </c>
      <c r="E159" s="367">
        <f t="shared" si="2"/>
        <v>2311000080</v>
      </c>
      <c r="F159" s="367" t="s">
        <v>569</v>
      </c>
      <c r="G159" s="367" t="s">
        <v>697</v>
      </c>
      <c r="H159" s="367" t="s">
        <v>571</v>
      </c>
      <c r="I159" s="367" t="s">
        <v>713</v>
      </c>
    </row>
    <row r="160" spans="1:10" hidden="1">
      <c r="A160" s="367" t="s">
        <v>426</v>
      </c>
      <c r="D160" s="367" t="s">
        <v>714</v>
      </c>
      <c r="E160" s="367">
        <f t="shared" si="2"/>
        <v>2311000100</v>
      </c>
      <c r="F160" s="367" t="s">
        <v>569</v>
      </c>
      <c r="G160" s="367" t="s">
        <v>697</v>
      </c>
      <c r="H160" s="367" t="s">
        <v>571</v>
      </c>
      <c r="I160" s="367" t="s">
        <v>715</v>
      </c>
    </row>
    <row r="161" spans="1:12" hidden="1">
      <c r="A161" s="367" t="s">
        <v>426</v>
      </c>
      <c r="D161" s="367" t="s">
        <v>716</v>
      </c>
      <c r="E161" s="367">
        <f t="shared" si="2"/>
        <v>2311010000</v>
      </c>
      <c r="F161" s="367" t="s">
        <v>569</v>
      </c>
      <c r="G161" s="367" t="s">
        <v>697</v>
      </c>
      <c r="H161" s="367" t="s">
        <v>487</v>
      </c>
      <c r="I161" s="367" t="s">
        <v>74</v>
      </c>
      <c r="K161" s="369">
        <v>38037</v>
      </c>
      <c r="L161" s="367" t="s">
        <v>717</v>
      </c>
    </row>
    <row r="162" spans="1:12" hidden="1">
      <c r="A162" s="367" t="s">
        <v>426</v>
      </c>
      <c r="B162" s="370" t="s">
        <v>718</v>
      </c>
      <c r="D162" s="367" t="s">
        <v>719</v>
      </c>
      <c r="E162" s="367">
        <f t="shared" si="2"/>
        <v>2311010010</v>
      </c>
      <c r="F162" s="367" t="s">
        <v>569</v>
      </c>
      <c r="G162" s="367" t="s">
        <v>697</v>
      </c>
      <c r="H162" s="367" t="s">
        <v>487</v>
      </c>
      <c r="I162" s="367" t="s">
        <v>699</v>
      </c>
      <c r="K162" s="369">
        <v>38037</v>
      </c>
      <c r="L162" s="367" t="s">
        <v>717</v>
      </c>
    </row>
    <row r="163" spans="1:12" hidden="1">
      <c r="A163" s="367" t="s">
        <v>426</v>
      </c>
      <c r="B163" s="370" t="s">
        <v>718</v>
      </c>
      <c r="D163" s="367" t="s">
        <v>720</v>
      </c>
      <c r="E163" s="367">
        <f t="shared" si="2"/>
        <v>2311010020</v>
      </c>
      <c r="F163" s="367" t="s">
        <v>569</v>
      </c>
      <c r="G163" s="367" t="s">
        <v>697</v>
      </c>
      <c r="H163" s="367" t="s">
        <v>487</v>
      </c>
      <c r="I163" s="367" t="s">
        <v>701</v>
      </c>
      <c r="K163" s="369">
        <v>38037</v>
      </c>
      <c r="L163" s="367" t="s">
        <v>717</v>
      </c>
    </row>
    <row r="164" spans="1:12" hidden="1">
      <c r="A164" s="367" t="s">
        <v>426</v>
      </c>
      <c r="B164" s="370" t="s">
        <v>718</v>
      </c>
      <c r="D164" s="367" t="s">
        <v>721</v>
      </c>
      <c r="E164" s="367">
        <f t="shared" si="2"/>
        <v>2311010030</v>
      </c>
      <c r="F164" s="367" t="s">
        <v>569</v>
      </c>
      <c r="G164" s="367" t="s">
        <v>697</v>
      </c>
      <c r="H164" s="367" t="s">
        <v>487</v>
      </c>
      <c r="I164" s="367" t="s">
        <v>703</v>
      </c>
      <c r="K164" s="369">
        <v>38037</v>
      </c>
      <c r="L164" s="367" t="s">
        <v>717</v>
      </c>
    </row>
    <row r="165" spans="1:12" hidden="1">
      <c r="A165" s="367" t="s">
        <v>426</v>
      </c>
      <c r="B165" s="370" t="s">
        <v>718</v>
      </c>
      <c r="D165" s="367" t="s">
        <v>722</v>
      </c>
      <c r="E165" s="367">
        <f t="shared" si="2"/>
        <v>2311010040</v>
      </c>
      <c r="F165" s="367" t="s">
        <v>569</v>
      </c>
      <c r="G165" s="367" t="s">
        <v>697</v>
      </c>
      <c r="H165" s="367" t="s">
        <v>487</v>
      </c>
      <c r="I165" s="367" t="s">
        <v>705</v>
      </c>
      <c r="K165" s="369">
        <v>38037</v>
      </c>
      <c r="L165" s="367" t="s">
        <v>717</v>
      </c>
    </row>
    <row r="166" spans="1:12" hidden="1">
      <c r="A166" s="367" t="s">
        <v>426</v>
      </c>
      <c r="B166" s="370" t="s">
        <v>718</v>
      </c>
      <c r="D166" s="367" t="s">
        <v>723</v>
      </c>
      <c r="E166" s="367">
        <f t="shared" si="2"/>
        <v>2311010050</v>
      </c>
      <c r="F166" s="367" t="s">
        <v>569</v>
      </c>
      <c r="G166" s="367" t="s">
        <v>697</v>
      </c>
      <c r="H166" s="367" t="s">
        <v>487</v>
      </c>
      <c r="I166" s="367" t="s">
        <v>707</v>
      </c>
      <c r="K166" s="369">
        <v>38037</v>
      </c>
      <c r="L166" s="367" t="s">
        <v>717</v>
      </c>
    </row>
    <row r="167" spans="1:12" hidden="1">
      <c r="A167" s="367" t="s">
        <v>426</v>
      </c>
      <c r="B167" s="370" t="s">
        <v>718</v>
      </c>
      <c r="D167" s="367" t="s">
        <v>724</v>
      </c>
      <c r="E167" s="367">
        <f t="shared" si="2"/>
        <v>2311010060</v>
      </c>
      <c r="F167" s="367" t="s">
        <v>569</v>
      </c>
      <c r="G167" s="367" t="s">
        <v>697</v>
      </c>
      <c r="H167" s="367" t="s">
        <v>487</v>
      </c>
      <c r="I167" s="367" t="s">
        <v>709</v>
      </c>
      <c r="K167" s="369">
        <v>38037</v>
      </c>
      <c r="L167" s="367" t="s">
        <v>717</v>
      </c>
    </row>
    <row r="168" spans="1:12" hidden="1">
      <c r="A168" s="367" t="s">
        <v>426</v>
      </c>
      <c r="B168" s="367"/>
      <c r="D168" s="367" t="s">
        <v>725</v>
      </c>
      <c r="E168" s="367">
        <f t="shared" si="2"/>
        <v>2311010070</v>
      </c>
      <c r="F168" s="367" t="s">
        <v>569</v>
      </c>
      <c r="G168" s="367" t="s">
        <v>697</v>
      </c>
      <c r="H168" s="367" t="s">
        <v>487</v>
      </c>
      <c r="I168" s="367" t="s">
        <v>711</v>
      </c>
      <c r="K168" s="369">
        <v>38037</v>
      </c>
      <c r="L168" s="367" t="s">
        <v>717</v>
      </c>
    </row>
    <row r="169" spans="1:12" hidden="1">
      <c r="A169" s="367" t="s">
        <v>426</v>
      </c>
      <c r="B169" s="370" t="s">
        <v>718</v>
      </c>
      <c r="D169" s="367" t="s">
        <v>726</v>
      </c>
      <c r="E169" s="367">
        <f t="shared" si="2"/>
        <v>2311010080</v>
      </c>
      <c r="F169" s="367" t="s">
        <v>569</v>
      </c>
      <c r="G169" s="367" t="s">
        <v>697</v>
      </c>
      <c r="H169" s="367" t="s">
        <v>487</v>
      </c>
      <c r="I169" s="367" t="s">
        <v>713</v>
      </c>
      <c r="K169" s="369">
        <v>38037</v>
      </c>
      <c r="L169" s="367" t="s">
        <v>717</v>
      </c>
    </row>
    <row r="170" spans="1:12" hidden="1">
      <c r="A170" s="367" t="s">
        <v>426</v>
      </c>
      <c r="B170" s="370" t="s">
        <v>718</v>
      </c>
      <c r="D170" s="367" t="s">
        <v>727</v>
      </c>
      <c r="E170" s="367">
        <f t="shared" si="2"/>
        <v>2311010100</v>
      </c>
      <c r="F170" s="367" t="s">
        <v>569</v>
      </c>
      <c r="G170" s="367" t="s">
        <v>697</v>
      </c>
      <c r="H170" s="367" t="s">
        <v>487</v>
      </c>
      <c r="I170" s="367" t="s">
        <v>715</v>
      </c>
      <c r="K170" s="369">
        <v>38037</v>
      </c>
      <c r="L170" s="367" t="s">
        <v>717</v>
      </c>
    </row>
    <row r="171" spans="1:12" hidden="1">
      <c r="A171" s="367" t="s">
        <v>426</v>
      </c>
      <c r="D171" s="367" t="s">
        <v>728</v>
      </c>
      <c r="E171" s="367">
        <f t="shared" si="2"/>
        <v>2311020000</v>
      </c>
      <c r="F171" s="367" t="s">
        <v>569</v>
      </c>
      <c r="G171" s="367" t="s">
        <v>697</v>
      </c>
      <c r="H171" s="367" t="s">
        <v>729</v>
      </c>
      <c r="I171" s="367" t="s">
        <v>74</v>
      </c>
      <c r="K171" s="369">
        <v>38037</v>
      </c>
      <c r="L171" s="367" t="s">
        <v>730</v>
      </c>
    </row>
    <row r="172" spans="1:12" hidden="1">
      <c r="A172" s="367" t="s">
        <v>426</v>
      </c>
      <c r="B172" s="370" t="s">
        <v>718</v>
      </c>
      <c r="D172" s="367" t="s">
        <v>731</v>
      </c>
      <c r="E172" s="367">
        <f t="shared" si="2"/>
        <v>2311020010</v>
      </c>
      <c r="F172" s="367" t="s">
        <v>569</v>
      </c>
      <c r="G172" s="367" t="s">
        <v>697</v>
      </c>
      <c r="H172" s="367" t="s">
        <v>729</v>
      </c>
      <c r="I172" s="367" t="s">
        <v>699</v>
      </c>
      <c r="K172" s="369">
        <v>38037</v>
      </c>
      <c r="L172" s="367" t="s">
        <v>730</v>
      </c>
    </row>
    <row r="173" spans="1:12" hidden="1">
      <c r="A173" s="367" t="s">
        <v>426</v>
      </c>
      <c r="B173" s="370" t="s">
        <v>718</v>
      </c>
      <c r="D173" s="367" t="s">
        <v>732</v>
      </c>
      <c r="E173" s="367">
        <f t="shared" si="2"/>
        <v>2311020020</v>
      </c>
      <c r="F173" s="367" t="s">
        <v>569</v>
      </c>
      <c r="G173" s="367" t="s">
        <v>697</v>
      </c>
      <c r="H173" s="367" t="s">
        <v>729</v>
      </c>
      <c r="I173" s="367" t="s">
        <v>701</v>
      </c>
      <c r="K173" s="369">
        <v>38037</v>
      </c>
      <c r="L173" s="367" t="s">
        <v>730</v>
      </c>
    </row>
    <row r="174" spans="1:12" hidden="1">
      <c r="A174" s="367" t="s">
        <v>426</v>
      </c>
      <c r="B174" s="370" t="s">
        <v>718</v>
      </c>
      <c r="D174" s="367" t="s">
        <v>733</v>
      </c>
      <c r="E174" s="367">
        <f t="shared" si="2"/>
        <v>2311020030</v>
      </c>
      <c r="F174" s="367" t="s">
        <v>569</v>
      </c>
      <c r="G174" s="367" t="s">
        <v>697</v>
      </c>
      <c r="H174" s="367" t="s">
        <v>729</v>
      </c>
      <c r="I174" s="367" t="s">
        <v>703</v>
      </c>
      <c r="K174" s="369">
        <v>38037</v>
      </c>
      <c r="L174" s="367" t="s">
        <v>730</v>
      </c>
    </row>
    <row r="175" spans="1:12" hidden="1">
      <c r="A175" s="367" t="s">
        <v>426</v>
      </c>
      <c r="B175" s="370" t="s">
        <v>718</v>
      </c>
      <c r="D175" s="367" t="s">
        <v>734</v>
      </c>
      <c r="E175" s="367">
        <f t="shared" si="2"/>
        <v>2311020040</v>
      </c>
      <c r="F175" s="367" t="s">
        <v>569</v>
      </c>
      <c r="G175" s="367" t="s">
        <v>697</v>
      </c>
      <c r="H175" s="367" t="s">
        <v>729</v>
      </c>
      <c r="I175" s="367" t="s">
        <v>705</v>
      </c>
      <c r="K175" s="369">
        <v>38037</v>
      </c>
      <c r="L175" s="367" t="s">
        <v>730</v>
      </c>
    </row>
    <row r="176" spans="1:12" hidden="1">
      <c r="A176" s="367" t="s">
        <v>426</v>
      </c>
      <c r="B176" s="370" t="s">
        <v>718</v>
      </c>
      <c r="D176" s="367" t="s">
        <v>735</v>
      </c>
      <c r="E176" s="367">
        <f t="shared" si="2"/>
        <v>2311020050</v>
      </c>
      <c r="F176" s="367" t="s">
        <v>569</v>
      </c>
      <c r="G176" s="367" t="s">
        <v>697</v>
      </c>
      <c r="H176" s="367" t="s">
        <v>729</v>
      </c>
      <c r="I176" s="367" t="s">
        <v>707</v>
      </c>
      <c r="K176" s="369">
        <v>38037</v>
      </c>
      <c r="L176" s="367" t="s">
        <v>730</v>
      </c>
    </row>
    <row r="177" spans="1:12" hidden="1">
      <c r="A177" s="367" t="s">
        <v>426</v>
      </c>
      <c r="B177" s="370" t="s">
        <v>718</v>
      </c>
      <c r="D177" s="367" t="s">
        <v>736</v>
      </c>
      <c r="E177" s="367">
        <f t="shared" si="2"/>
        <v>2311020060</v>
      </c>
      <c r="F177" s="367" t="s">
        <v>569</v>
      </c>
      <c r="G177" s="367" t="s">
        <v>697</v>
      </c>
      <c r="H177" s="367" t="s">
        <v>729</v>
      </c>
      <c r="I177" s="367" t="s">
        <v>709</v>
      </c>
      <c r="K177" s="369">
        <v>38037</v>
      </c>
      <c r="L177" s="367" t="s">
        <v>730</v>
      </c>
    </row>
    <row r="178" spans="1:12" hidden="1">
      <c r="A178" s="367" t="s">
        <v>426</v>
      </c>
      <c r="B178" s="370" t="s">
        <v>718</v>
      </c>
      <c r="D178" s="367" t="s">
        <v>737</v>
      </c>
      <c r="E178" s="367">
        <f t="shared" si="2"/>
        <v>2311020070</v>
      </c>
      <c r="F178" s="367" t="s">
        <v>569</v>
      </c>
      <c r="G178" s="367" t="s">
        <v>697</v>
      </c>
      <c r="H178" s="367" t="s">
        <v>729</v>
      </c>
      <c r="I178" s="367" t="s">
        <v>711</v>
      </c>
      <c r="K178" s="369">
        <v>38037</v>
      </c>
      <c r="L178" s="367" t="s">
        <v>730</v>
      </c>
    </row>
    <row r="179" spans="1:12" hidden="1">
      <c r="A179" s="367" t="s">
        <v>426</v>
      </c>
      <c r="B179" s="370" t="s">
        <v>718</v>
      </c>
      <c r="D179" s="367" t="s">
        <v>738</v>
      </c>
      <c r="E179" s="367">
        <f t="shared" si="2"/>
        <v>2311020080</v>
      </c>
      <c r="F179" s="367" t="s">
        <v>569</v>
      </c>
      <c r="G179" s="367" t="s">
        <v>697</v>
      </c>
      <c r="H179" s="367" t="s">
        <v>729</v>
      </c>
      <c r="I179" s="367" t="s">
        <v>713</v>
      </c>
      <c r="K179" s="369">
        <v>38037</v>
      </c>
      <c r="L179" s="367" t="s">
        <v>730</v>
      </c>
    </row>
    <row r="180" spans="1:12" hidden="1">
      <c r="A180" s="367" t="s">
        <v>426</v>
      </c>
      <c r="B180" s="370" t="s">
        <v>718</v>
      </c>
      <c r="D180" s="367" t="s">
        <v>739</v>
      </c>
      <c r="E180" s="367">
        <f t="shared" si="2"/>
        <v>2311020100</v>
      </c>
      <c r="F180" s="367" t="s">
        <v>569</v>
      </c>
      <c r="G180" s="367" t="s">
        <v>697</v>
      </c>
      <c r="H180" s="367" t="s">
        <v>729</v>
      </c>
      <c r="I180" s="367" t="s">
        <v>715</v>
      </c>
      <c r="K180" s="369">
        <v>38037</v>
      </c>
      <c r="L180" s="367" t="s">
        <v>730</v>
      </c>
    </row>
    <row r="181" spans="1:12" hidden="1">
      <c r="A181" s="367" t="s">
        <v>426</v>
      </c>
      <c r="D181" s="367" t="s">
        <v>740</v>
      </c>
      <c r="E181" s="367">
        <f t="shared" si="2"/>
        <v>2311030000</v>
      </c>
      <c r="F181" s="367" t="s">
        <v>569</v>
      </c>
      <c r="G181" s="367" t="s">
        <v>697</v>
      </c>
      <c r="H181" s="367" t="s">
        <v>741</v>
      </c>
      <c r="I181" s="367" t="s">
        <v>74</v>
      </c>
    </row>
    <row r="182" spans="1:12" hidden="1">
      <c r="A182" s="367" t="s">
        <v>426</v>
      </c>
      <c r="B182" s="370" t="s">
        <v>718</v>
      </c>
      <c r="D182" s="367" t="s">
        <v>742</v>
      </c>
      <c r="E182" s="367">
        <f t="shared" si="2"/>
        <v>2311030010</v>
      </c>
      <c r="F182" s="367" t="s">
        <v>569</v>
      </c>
      <c r="G182" s="367" t="s">
        <v>697</v>
      </c>
      <c r="H182" s="367" t="s">
        <v>741</v>
      </c>
      <c r="I182" s="367" t="s">
        <v>699</v>
      </c>
    </row>
    <row r="183" spans="1:12" hidden="1">
      <c r="A183" s="367" t="s">
        <v>426</v>
      </c>
      <c r="B183" s="370" t="s">
        <v>718</v>
      </c>
      <c r="D183" s="367" t="s">
        <v>743</v>
      </c>
      <c r="E183" s="367">
        <f t="shared" si="2"/>
        <v>2311030020</v>
      </c>
      <c r="F183" s="367" t="s">
        <v>569</v>
      </c>
      <c r="G183" s="367" t="s">
        <v>697</v>
      </c>
      <c r="H183" s="367" t="s">
        <v>741</v>
      </c>
      <c r="I183" s="367" t="s">
        <v>701</v>
      </c>
    </row>
    <row r="184" spans="1:12" hidden="1">
      <c r="A184" s="367" t="s">
        <v>426</v>
      </c>
      <c r="B184" s="370" t="s">
        <v>718</v>
      </c>
      <c r="D184" s="367" t="s">
        <v>744</v>
      </c>
      <c r="E184" s="367">
        <f t="shared" si="2"/>
        <v>2311030030</v>
      </c>
      <c r="F184" s="367" t="s">
        <v>569</v>
      </c>
      <c r="G184" s="367" t="s">
        <v>697</v>
      </c>
      <c r="H184" s="367" t="s">
        <v>741</v>
      </c>
      <c r="I184" s="367" t="s">
        <v>703</v>
      </c>
    </row>
    <row r="185" spans="1:12" hidden="1">
      <c r="A185" s="367" t="s">
        <v>426</v>
      </c>
      <c r="B185" s="370" t="s">
        <v>718</v>
      </c>
      <c r="D185" s="367" t="s">
        <v>745</v>
      </c>
      <c r="E185" s="367">
        <f t="shared" si="2"/>
        <v>2311030040</v>
      </c>
      <c r="F185" s="367" t="s">
        <v>569</v>
      </c>
      <c r="G185" s="367" t="s">
        <v>697</v>
      </c>
      <c r="H185" s="367" t="s">
        <v>741</v>
      </c>
      <c r="I185" s="367" t="s">
        <v>705</v>
      </c>
    </row>
    <row r="186" spans="1:12" hidden="1">
      <c r="A186" s="367" t="s">
        <v>426</v>
      </c>
      <c r="B186" s="370" t="s">
        <v>718</v>
      </c>
      <c r="D186" s="367" t="s">
        <v>746</v>
      </c>
      <c r="E186" s="367">
        <f t="shared" si="2"/>
        <v>2311030050</v>
      </c>
      <c r="F186" s="367" t="s">
        <v>569</v>
      </c>
      <c r="G186" s="367" t="s">
        <v>697</v>
      </c>
      <c r="H186" s="367" t="s">
        <v>741</v>
      </c>
      <c r="I186" s="367" t="s">
        <v>707</v>
      </c>
    </row>
    <row r="187" spans="1:12" hidden="1">
      <c r="A187" s="367" t="s">
        <v>426</v>
      </c>
      <c r="B187" s="370" t="s">
        <v>718</v>
      </c>
      <c r="D187" s="367" t="s">
        <v>747</v>
      </c>
      <c r="E187" s="367">
        <f t="shared" si="2"/>
        <v>2311030060</v>
      </c>
      <c r="F187" s="367" t="s">
        <v>569</v>
      </c>
      <c r="G187" s="367" t="s">
        <v>697</v>
      </c>
      <c r="H187" s="367" t="s">
        <v>741</v>
      </c>
      <c r="I187" s="367" t="s">
        <v>709</v>
      </c>
    </row>
    <row r="188" spans="1:12" hidden="1">
      <c r="A188" s="367" t="s">
        <v>426</v>
      </c>
      <c r="B188" s="370" t="s">
        <v>718</v>
      </c>
      <c r="D188" s="367" t="s">
        <v>748</v>
      </c>
      <c r="E188" s="367">
        <f t="shared" si="2"/>
        <v>2311030070</v>
      </c>
      <c r="F188" s="367" t="s">
        <v>569</v>
      </c>
      <c r="G188" s="367" t="s">
        <v>697</v>
      </c>
      <c r="H188" s="367" t="s">
        <v>741</v>
      </c>
      <c r="I188" s="367" t="s">
        <v>711</v>
      </c>
    </row>
    <row r="189" spans="1:12" hidden="1">
      <c r="A189" s="367" t="s">
        <v>426</v>
      </c>
      <c r="B189" s="370" t="s">
        <v>718</v>
      </c>
      <c r="D189" s="367" t="s">
        <v>749</v>
      </c>
      <c r="E189" s="367">
        <f t="shared" si="2"/>
        <v>2311030080</v>
      </c>
      <c r="F189" s="367" t="s">
        <v>569</v>
      </c>
      <c r="G189" s="367" t="s">
        <v>697</v>
      </c>
      <c r="H189" s="367" t="s">
        <v>741</v>
      </c>
      <c r="I189" s="367" t="s">
        <v>713</v>
      </c>
    </row>
    <row r="190" spans="1:12" hidden="1">
      <c r="A190" s="367" t="s">
        <v>426</v>
      </c>
      <c r="B190" s="370" t="s">
        <v>718</v>
      </c>
      <c r="D190" s="367" t="s">
        <v>750</v>
      </c>
      <c r="E190" s="367">
        <f t="shared" si="2"/>
        <v>2311030100</v>
      </c>
      <c r="F190" s="367" t="s">
        <v>569</v>
      </c>
      <c r="G190" s="367" t="s">
        <v>697</v>
      </c>
      <c r="H190" s="367" t="s">
        <v>741</v>
      </c>
      <c r="I190" s="367" t="s">
        <v>715</v>
      </c>
    </row>
    <row r="191" spans="1:12" hidden="1">
      <c r="A191" s="367" t="s">
        <v>426</v>
      </c>
      <c r="D191" s="367" t="s">
        <v>751</v>
      </c>
      <c r="E191" s="367">
        <f t="shared" si="2"/>
        <v>2311040000</v>
      </c>
      <c r="F191" s="367" t="s">
        <v>569</v>
      </c>
      <c r="G191" s="367" t="s">
        <v>697</v>
      </c>
      <c r="H191" s="367" t="s">
        <v>752</v>
      </c>
      <c r="I191" s="367" t="s">
        <v>74</v>
      </c>
    </row>
    <row r="192" spans="1:12" hidden="1">
      <c r="A192" s="367" t="s">
        <v>426</v>
      </c>
      <c r="B192" s="370" t="s">
        <v>718</v>
      </c>
      <c r="D192" s="367" t="s">
        <v>753</v>
      </c>
      <c r="E192" s="367">
        <f t="shared" si="2"/>
        <v>2311040080</v>
      </c>
      <c r="F192" s="367" t="s">
        <v>569</v>
      </c>
      <c r="G192" s="367" t="s">
        <v>697</v>
      </c>
      <c r="H192" s="367" t="s">
        <v>752</v>
      </c>
      <c r="I192" s="367" t="s">
        <v>713</v>
      </c>
    </row>
    <row r="193" spans="1:9" hidden="1">
      <c r="A193" s="367" t="s">
        <v>426</v>
      </c>
      <c r="B193" s="370" t="s">
        <v>718</v>
      </c>
      <c r="D193" s="367" t="s">
        <v>754</v>
      </c>
      <c r="E193" s="367">
        <f t="shared" si="2"/>
        <v>2311040100</v>
      </c>
      <c r="F193" s="367" t="s">
        <v>569</v>
      </c>
      <c r="G193" s="367" t="s">
        <v>697</v>
      </c>
      <c r="H193" s="367" t="s">
        <v>752</v>
      </c>
      <c r="I193" s="367" t="s">
        <v>715</v>
      </c>
    </row>
    <row r="194" spans="1:9" hidden="1">
      <c r="A194" s="367" t="s">
        <v>426</v>
      </c>
      <c r="D194" s="367" t="s">
        <v>755</v>
      </c>
      <c r="E194" s="367">
        <f t="shared" ref="E194:E257" si="3">VALUE(D194)</f>
        <v>2312000000</v>
      </c>
      <c r="F194" s="367" t="s">
        <v>569</v>
      </c>
      <c r="G194" s="367" t="s">
        <v>756</v>
      </c>
      <c r="H194" s="367" t="s">
        <v>571</v>
      </c>
      <c r="I194" s="367" t="s">
        <v>74</v>
      </c>
    </row>
    <row r="195" spans="1:9" hidden="1">
      <c r="A195" s="367" t="s">
        <v>426</v>
      </c>
      <c r="D195" s="367" t="s">
        <v>757</v>
      </c>
      <c r="E195" s="367">
        <f t="shared" si="3"/>
        <v>2312050000</v>
      </c>
      <c r="F195" s="367" t="s">
        <v>569</v>
      </c>
      <c r="G195" s="367" t="s">
        <v>756</v>
      </c>
      <c r="H195" s="367" t="s">
        <v>758</v>
      </c>
      <c r="I195" s="367" t="s">
        <v>74</v>
      </c>
    </row>
    <row r="196" spans="1:9" hidden="1">
      <c r="A196" s="367" t="s">
        <v>426</v>
      </c>
      <c r="D196" s="367" t="s">
        <v>759</v>
      </c>
      <c r="E196" s="367">
        <f t="shared" si="3"/>
        <v>2325000000</v>
      </c>
      <c r="F196" s="367" t="s">
        <v>569</v>
      </c>
      <c r="G196" s="367" t="s">
        <v>760</v>
      </c>
      <c r="H196" s="367" t="s">
        <v>571</v>
      </c>
      <c r="I196" s="367" t="s">
        <v>74</v>
      </c>
    </row>
    <row r="197" spans="1:9" hidden="1">
      <c r="A197" s="367" t="s">
        <v>426</v>
      </c>
      <c r="D197" s="367" t="s">
        <v>761</v>
      </c>
      <c r="E197" s="367">
        <f t="shared" si="3"/>
        <v>2325010000</v>
      </c>
      <c r="F197" s="367" t="s">
        <v>569</v>
      </c>
      <c r="G197" s="367" t="s">
        <v>760</v>
      </c>
      <c r="H197" s="367" t="s">
        <v>762</v>
      </c>
      <c r="I197" s="367" t="s">
        <v>74</v>
      </c>
    </row>
    <row r="198" spans="1:9" hidden="1">
      <c r="A198" s="367" t="s">
        <v>426</v>
      </c>
      <c r="D198" s="367" t="s">
        <v>763</v>
      </c>
      <c r="E198" s="367">
        <f t="shared" si="3"/>
        <v>2325020000</v>
      </c>
      <c r="F198" s="367" t="s">
        <v>569</v>
      </c>
      <c r="G198" s="367" t="s">
        <v>760</v>
      </c>
      <c r="H198" s="367" t="s">
        <v>764</v>
      </c>
      <c r="I198" s="367" t="s">
        <v>74</v>
      </c>
    </row>
    <row r="199" spans="1:9" hidden="1">
      <c r="A199" s="367" t="s">
        <v>426</v>
      </c>
      <c r="D199" s="367" t="s">
        <v>765</v>
      </c>
      <c r="E199" s="367">
        <f t="shared" si="3"/>
        <v>2325030000</v>
      </c>
      <c r="F199" s="367" t="s">
        <v>569</v>
      </c>
      <c r="G199" s="367" t="s">
        <v>760</v>
      </c>
      <c r="H199" s="367" t="s">
        <v>766</v>
      </c>
      <c r="I199" s="367" t="s">
        <v>74</v>
      </c>
    </row>
    <row r="200" spans="1:9" hidden="1">
      <c r="A200" s="367" t="s">
        <v>426</v>
      </c>
      <c r="D200" s="367" t="s">
        <v>767</v>
      </c>
      <c r="E200" s="367">
        <f t="shared" si="3"/>
        <v>2325040000</v>
      </c>
      <c r="F200" s="367" t="s">
        <v>569</v>
      </c>
      <c r="G200" s="367" t="s">
        <v>760</v>
      </c>
      <c r="H200" s="367" t="s">
        <v>768</v>
      </c>
      <c r="I200" s="367" t="s">
        <v>74</v>
      </c>
    </row>
    <row r="201" spans="1:9" hidden="1">
      <c r="A201" s="367" t="s">
        <v>426</v>
      </c>
      <c r="D201" s="367" t="s">
        <v>769</v>
      </c>
      <c r="E201" s="367">
        <f t="shared" si="3"/>
        <v>2325050000</v>
      </c>
      <c r="F201" s="367" t="s">
        <v>569</v>
      </c>
      <c r="G201" s="367" t="s">
        <v>760</v>
      </c>
      <c r="H201" s="367" t="s">
        <v>770</v>
      </c>
      <c r="I201" s="367" t="s">
        <v>74</v>
      </c>
    </row>
    <row r="202" spans="1:9" hidden="1">
      <c r="A202" s="367" t="s">
        <v>426</v>
      </c>
      <c r="D202" s="367" t="s">
        <v>771</v>
      </c>
      <c r="E202" s="367">
        <f t="shared" si="3"/>
        <v>2390001000</v>
      </c>
      <c r="F202" s="367" t="s">
        <v>569</v>
      </c>
      <c r="G202" s="367" t="s">
        <v>772</v>
      </c>
      <c r="H202" s="367" t="s">
        <v>430</v>
      </c>
      <c r="I202" s="367" t="s">
        <v>74</v>
      </c>
    </row>
    <row r="203" spans="1:9" hidden="1">
      <c r="A203" s="367" t="s">
        <v>426</v>
      </c>
      <c r="D203" s="367" t="s">
        <v>773</v>
      </c>
      <c r="E203" s="367">
        <f t="shared" si="3"/>
        <v>2390002000</v>
      </c>
      <c r="F203" s="367" t="s">
        <v>569</v>
      </c>
      <c r="G203" s="367" t="s">
        <v>772</v>
      </c>
      <c r="H203" s="367" t="s">
        <v>433</v>
      </c>
      <c r="I203" s="367" t="s">
        <v>74</v>
      </c>
    </row>
    <row r="204" spans="1:9" hidden="1">
      <c r="A204" s="367" t="s">
        <v>426</v>
      </c>
      <c r="D204" s="367" t="s">
        <v>774</v>
      </c>
      <c r="E204" s="367">
        <f t="shared" si="3"/>
        <v>2390004000</v>
      </c>
      <c r="F204" s="367" t="s">
        <v>569</v>
      </c>
      <c r="G204" s="367" t="s">
        <v>772</v>
      </c>
      <c r="H204" s="367" t="s">
        <v>437</v>
      </c>
      <c r="I204" s="367" t="s">
        <v>74</v>
      </c>
    </row>
    <row r="205" spans="1:9" hidden="1">
      <c r="A205" s="367" t="s">
        <v>426</v>
      </c>
      <c r="D205" s="367" t="s">
        <v>775</v>
      </c>
      <c r="E205" s="367">
        <f t="shared" si="3"/>
        <v>2390005000</v>
      </c>
      <c r="F205" s="367" t="s">
        <v>569</v>
      </c>
      <c r="G205" s="367" t="s">
        <v>772</v>
      </c>
      <c r="H205" s="367" t="s">
        <v>444</v>
      </c>
      <c r="I205" s="367" t="s">
        <v>74</v>
      </c>
    </row>
    <row r="206" spans="1:9" hidden="1">
      <c r="A206" s="367" t="s">
        <v>426</v>
      </c>
      <c r="D206" s="367" t="s">
        <v>776</v>
      </c>
      <c r="E206" s="367">
        <f t="shared" si="3"/>
        <v>2390006000</v>
      </c>
      <c r="F206" s="367" t="s">
        <v>569</v>
      </c>
      <c r="G206" s="367" t="s">
        <v>772</v>
      </c>
      <c r="H206" s="367" t="s">
        <v>287</v>
      </c>
      <c r="I206" s="367" t="s">
        <v>74</v>
      </c>
    </row>
    <row r="207" spans="1:9" hidden="1">
      <c r="A207" s="367" t="s">
        <v>426</v>
      </c>
      <c r="D207" s="367" t="s">
        <v>777</v>
      </c>
      <c r="E207" s="367">
        <f t="shared" si="3"/>
        <v>2390007000</v>
      </c>
      <c r="F207" s="367" t="s">
        <v>569</v>
      </c>
      <c r="G207" s="367" t="s">
        <v>772</v>
      </c>
      <c r="H207" s="367" t="s">
        <v>449</v>
      </c>
      <c r="I207" s="367" t="s">
        <v>74</v>
      </c>
    </row>
    <row r="208" spans="1:9" hidden="1">
      <c r="A208" s="367" t="s">
        <v>426</v>
      </c>
      <c r="D208" s="367" t="s">
        <v>778</v>
      </c>
      <c r="E208" s="367">
        <f t="shared" si="3"/>
        <v>2390008000</v>
      </c>
      <c r="F208" s="367" t="s">
        <v>569</v>
      </c>
      <c r="G208" s="367" t="s">
        <v>772</v>
      </c>
      <c r="H208" s="367" t="s">
        <v>451</v>
      </c>
      <c r="I208" s="367" t="s">
        <v>74</v>
      </c>
    </row>
    <row r="209" spans="1:12" hidden="1">
      <c r="A209" s="367" t="s">
        <v>426</v>
      </c>
      <c r="D209" s="367" t="s">
        <v>779</v>
      </c>
      <c r="E209" s="367">
        <f t="shared" si="3"/>
        <v>2390009000</v>
      </c>
      <c r="F209" s="367" t="s">
        <v>569</v>
      </c>
      <c r="G209" s="367" t="s">
        <v>772</v>
      </c>
      <c r="H209" s="367" t="s">
        <v>780</v>
      </c>
      <c r="I209" s="367" t="s">
        <v>74</v>
      </c>
    </row>
    <row r="210" spans="1:12" hidden="1">
      <c r="A210" s="367" t="s">
        <v>426</v>
      </c>
      <c r="D210" s="367" t="s">
        <v>781</v>
      </c>
      <c r="E210" s="367">
        <f t="shared" si="3"/>
        <v>2390010000</v>
      </c>
      <c r="F210" s="367" t="s">
        <v>569</v>
      </c>
      <c r="G210" s="367" t="s">
        <v>772</v>
      </c>
      <c r="H210" s="367" t="s">
        <v>456</v>
      </c>
      <c r="I210" s="367" t="s">
        <v>74</v>
      </c>
    </row>
    <row r="211" spans="1:12" hidden="1">
      <c r="A211" s="367" t="s">
        <v>426</v>
      </c>
      <c r="D211" s="367" t="s">
        <v>782</v>
      </c>
      <c r="E211" s="367">
        <f t="shared" si="3"/>
        <v>2399000000</v>
      </c>
      <c r="F211" s="367" t="s">
        <v>569</v>
      </c>
      <c r="G211" s="367" t="s">
        <v>783</v>
      </c>
      <c r="H211" s="367" t="s">
        <v>783</v>
      </c>
      <c r="I211" s="367" t="s">
        <v>74</v>
      </c>
    </row>
    <row r="212" spans="1:12" hidden="1">
      <c r="A212" s="367" t="s">
        <v>426</v>
      </c>
      <c r="D212" s="367" t="s">
        <v>784</v>
      </c>
      <c r="E212" s="367">
        <f t="shared" si="3"/>
        <v>2401001000</v>
      </c>
      <c r="F212" s="367" t="s">
        <v>785</v>
      </c>
      <c r="G212" s="367" t="s">
        <v>786</v>
      </c>
      <c r="H212" s="367" t="s">
        <v>787</v>
      </c>
      <c r="I212" s="367" t="s">
        <v>788</v>
      </c>
    </row>
    <row r="213" spans="1:12" hidden="1">
      <c r="A213" s="367" t="s">
        <v>426</v>
      </c>
      <c r="D213" s="367" t="s">
        <v>789</v>
      </c>
      <c r="E213" s="367">
        <f t="shared" si="3"/>
        <v>2401001001</v>
      </c>
      <c r="F213" s="367" t="s">
        <v>785</v>
      </c>
      <c r="G213" s="367" t="s">
        <v>786</v>
      </c>
      <c r="H213" s="367" t="s">
        <v>787</v>
      </c>
      <c r="I213" s="367" t="s">
        <v>790</v>
      </c>
      <c r="J213" s="369">
        <v>37307</v>
      </c>
    </row>
    <row r="214" spans="1:12" hidden="1">
      <c r="A214" s="367" t="s">
        <v>426</v>
      </c>
      <c r="D214" s="367" t="s">
        <v>791</v>
      </c>
      <c r="E214" s="367">
        <f t="shared" si="3"/>
        <v>2401001005</v>
      </c>
      <c r="F214" s="367" t="s">
        <v>785</v>
      </c>
      <c r="G214" s="367" t="s">
        <v>786</v>
      </c>
      <c r="H214" s="367" t="s">
        <v>787</v>
      </c>
      <c r="I214" s="367" t="s">
        <v>792</v>
      </c>
      <c r="J214" s="369">
        <v>37307</v>
      </c>
    </row>
    <row r="215" spans="1:12" hidden="1">
      <c r="A215" s="367" t="s">
        <v>426</v>
      </c>
      <c r="D215" s="367" t="s">
        <v>793</v>
      </c>
      <c r="E215" s="367">
        <f t="shared" si="3"/>
        <v>2401001006</v>
      </c>
      <c r="F215" s="367" t="s">
        <v>785</v>
      </c>
      <c r="G215" s="367" t="s">
        <v>786</v>
      </c>
      <c r="H215" s="367" t="s">
        <v>787</v>
      </c>
      <c r="I215" s="367" t="s">
        <v>794</v>
      </c>
      <c r="J215" s="369">
        <v>37307</v>
      </c>
    </row>
    <row r="216" spans="1:12" hidden="1">
      <c r="A216" s="367" t="s">
        <v>426</v>
      </c>
      <c r="D216" s="367" t="s">
        <v>795</v>
      </c>
      <c r="E216" s="367">
        <f t="shared" si="3"/>
        <v>2401001010</v>
      </c>
      <c r="F216" s="367" t="s">
        <v>785</v>
      </c>
      <c r="G216" s="367" t="s">
        <v>786</v>
      </c>
      <c r="H216" s="367" t="s">
        <v>787</v>
      </c>
      <c r="I216" s="367" t="s">
        <v>796</v>
      </c>
      <c r="J216" s="369">
        <v>37307</v>
      </c>
    </row>
    <row r="217" spans="1:12" hidden="1">
      <c r="A217" s="367" t="s">
        <v>426</v>
      </c>
      <c r="D217" s="367" t="s">
        <v>797</v>
      </c>
      <c r="E217" s="367">
        <f t="shared" si="3"/>
        <v>2401001011</v>
      </c>
      <c r="F217" s="367" t="s">
        <v>785</v>
      </c>
      <c r="G217" s="367" t="s">
        <v>786</v>
      </c>
      <c r="H217" s="367" t="s">
        <v>787</v>
      </c>
      <c r="I217" s="367" t="s">
        <v>798</v>
      </c>
      <c r="J217" s="369">
        <v>37307</v>
      </c>
    </row>
    <row r="218" spans="1:12" hidden="1">
      <c r="A218" s="367" t="s">
        <v>426</v>
      </c>
      <c r="D218" s="367" t="s">
        <v>799</v>
      </c>
      <c r="E218" s="367">
        <f t="shared" si="3"/>
        <v>2401001015</v>
      </c>
      <c r="F218" s="367" t="s">
        <v>785</v>
      </c>
      <c r="G218" s="367" t="s">
        <v>786</v>
      </c>
      <c r="H218" s="367" t="s">
        <v>787</v>
      </c>
      <c r="I218" s="367" t="s">
        <v>800</v>
      </c>
      <c r="J218" s="369">
        <v>37307</v>
      </c>
    </row>
    <row r="219" spans="1:12" hidden="1">
      <c r="A219" s="367" t="s">
        <v>426</v>
      </c>
      <c r="D219" s="367" t="s">
        <v>801</v>
      </c>
      <c r="E219" s="367">
        <f t="shared" si="3"/>
        <v>2401001020</v>
      </c>
      <c r="F219" s="367" t="s">
        <v>785</v>
      </c>
      <c r="G219" s="367" t="s">
        <v>786</v>
      </c>
      <c r="H219" s="367" t="s">
        <v>787</v>
      </c>
      <c r="I219" s="367" t="s">
        <v>802</v>
      </c>
      <c r="J219" s="369">
        <v>37307</v>
      </c>
    </row>
    <row r="220" spans="1:12" hidden="1">
      <c r="A220" s="367" t="s">
        <v>426</v>
      </c>
      <c r="D220" s="367" t="s">
        <v>803</v>
      </c>
      <c r="E220" s="367">
        <f t="shared" si="3"/>
        <v>2401001025</v>
      </c>
      <c r="F220" s="367" t="s">
        <v>785</v>
      </c>
      <c r="G220" s="367" t="s">
        <v>786</v>
      </c>
      <c r="H220" s="367" t="s">
        <v>787</v>
      </c>
      <c r="I220" s="367" t="s">
        <v>804</v>
      </c>
      <c r="J220" s="369">
        <v>37307</v>
      </c>
    </row>
    <row r="221" spans="1:12" hidden="1">
      <c r="A221" s="367" t="s">
        <v>426</v>
      </c>
      <c r="D221" s="367" t="s">
        <v>805</v>
      </c>
      <c r="E221" s="367">
        <f t="shared" si="3"/>
        <v>2401001050</v>
      </c>
      <c r="F221" s="367" t="s">
        <v>785</v>
      </c>
      <c r="G221" s="367" t="s">
        <v>786</v>
      </c>
      <c r="H221" s="367" t="s">
        <v>787</v>
      </c>
      <c r="I221" s="367" t="s">
        <v>806</v>
      </c>
      <c r="J221" s="369">
        <v>37307</v>
      </c>
    </row>
    <row r="222" spans="1:12" hidden="1">
      <c r="A222" s="367" t="s">
        <v>426</v>
      </c>
      <c r="B222" s="370" t="s">
        <v>718</v>
      </c>
      <c r="C222" s="367" t="s">
        <v>784</v>
      </c>
      <c r="D222" s="367" t="s">
        <v>807</v>
      </c>
      <c r="E222" s="367">
        <f t="shared" si="3"/>
        <v>2401001999</v>
      </c>
      <c r="F222" s="367" t="s">
        <v>785</v>
      </c>
      <c r="G222" s="367" t="s">
        <v>786</v>
      </c>
      <c r="H222" s="367" t="s">
        <v>787</v>
      </c>
      <c r="I222" s="367" t="s">
        <v>808</v>
      </c>
      <c r="K222" s="369">
        <v>37725</v>
      </c>
      <c r="L222" s="367" t="s">
        <v>809</v>
      </c>
    </row>
    <row r="223" spans="1:12" hidden="1">
      <c r="A223" s="367" t="s">
        <v>426</v>
      </c>
      <c r="D223" s="367" t="s">
        <v>810</v>
      </c>
      <c r="E223" s="367">
        <f t="shared" si="3"/>
        <v>2401002000</v>
      </c>
      <c r="F223" s="367" t="s">
        <v>785</v>
      </c>
      <c r="G223" s="367" t="s">
        <v>786</v>
      </c>
      <c r="H223" s="367" t="s">
        <v>811</v>
      </c>
      <c r="I223" s="367" t="s">
        <v>788</v>
      </c>
      <c r="J223" s="369">
        <v>36788</v>
      </c>
    </row>
    <row r="224" spans="1:12" hidden="1">
      <c r="A224" s="367" t="s">
        <v>426</v>
      </c>
      <c r="D224" s="367" t="s">
        <v>812</v>
      </c>
      <c r="E224" s="367">
        <f t="shared" si="3"/>
        <v>2401003000</v>
      </c>
      <c r="F224" s="367" t="s">
        <v>785</v>
      </c>
      <c r="G224" s="367" t="s">
        <v>786</v>
      </c>
      <c r="H224" s="367" t="s">
        <v>813</v>
      </c>
      <c r="I224" s="367" t="s">
        <v>788</v>
      </c>
      <c r="J224" s="369">
        <v>36788</v>
      </c>
    </row>
    <row r="225" spans="1:12" hidden="1">
      <c r="A225" s="367" t="s">
        <v>426</v>
      </c>
      <c r="D225" s="367" t="s">
        <v>814</v>
      </c>
      <c r="E225" s="367">
        <f t="shared" si="3"/>
        <v>2401005000</v>
      </c>
      <c r="F225" s="367" t="s">
        <v>785</v>
      </c>
      <c r="G225" s="367" t="s">
        <v>786</v>
      </c>
      <c r="H225" s="367" t="s">
        <v>815</v>
      </c>
      <c r="I225" s="367" t="s">
        <v>788</v>
      </c>
    </row>
    <row r="226" spans="1:12" hidden="1">
      <c r="A226" s="367" t="s">
        <v>426</v>
      </c>
      <c r="D226" s="367" t="s">
        <v>816</v>
      </c>
      <c r="E226" s="367">
        <f t="shared" si="3"/>
        <v>2401005500</v>
      </c>
      <c r="F226" s="367" t="s">
        <v>785</v>
      </c>
      <c r="G226" s="367" t="s">
        <v>786</v>
      </c>
      <c r="H226" s="367" t="s">
        <v>815</v>
      </c>
      <c r="I226" s="367" t="s">
        <v>817</v>
      </c>
      <c r="J226" s="369">
        <v>37307</v>
      </c>
    </row>
    <row r="227" spans="1:12" hidden="1">
      <c r="A227" s="367" t="s">
        <v>426</v>
      </c>
      <c r="D227" s="367" t="s">
        <v>818</v>
      </c>
      <c r="E227" s="367">
        <f t="shared" si="3"/>
        <v>2401005600</v>
      </c>
      <c r="F227" s="367" t="s">
        <v>785</v>
      </c>
      <c r="G227" s="367" t="s">
        <v>786</v>
      </c>
      <c r="H227" s="367" t="s">
        <v>815</v>
      </c>
      <c r="I227" s="367" t="s">
        <v>819</v>
      </c>
      <c r="J227" s="369">
        <v>37307</v>
      </c>
    </row>
    <row r="228" spans="1:12" hidden="1">
      <c r="A228" s="367" t="s">
        <v>426</v>
      </c>
      <c r="D228" s="367" t="s">
        <v>820</v>
      </c>
      <c r="E228" s="367">
        <f t="shared" si="3"/>
        <v>2401005700</v>
      </c>
      <c r="F228" s="367" t="s">
        <v>785</v>
      </c>
      <c r="G228" s="367" t="s">
        <v>786</v>
      </c>
      <c r="H228" s="367" t="s">
        <v>815</v>
      </c>
      <c r="I228" s="367" t="s">
        <v>821</v>
      </c>
      <c r="J228" s="369">
        <v>37307</v>
      </c>
    </row>
    <row r="229" spans="1:12" hidden="1">
      <c r="A229" s="367" t="s">
        <v>426</v>
      </c>
      <c r="D229" s="367" t="s">
        <v>822</v>
      </c>
      <c r="E229" s="367">
        <f t="shared" si="3"/>
        <v>2401005800</v>
      </c>
      <c r="F229" s="367" t="s">
        <v>785</v>
      </c>
      <c r="G229" s="367" t="s">
        <v>786</v>
      </c>
      <c r="H229" s="367" t="s">
        <v>815</v>
      </c>
      <c r="I229" s="367" t="s">
        <v>823</v>
      </c>
      <c r="J229" s="369">
        <v>37307</v>
      </c>
    </row>
    <row r="230" spans="1:12" hidden="1">
      <c r="A230" s="367" t="s">
        <v>426</v>
      </c>
      <c r="D230" s="367" t="s">
        <v>824</v>
      </c>
      <c r="E230" s="367">
        <f t="shared" si="3"/>
        <v>2401008000</v>
      </c>
      <c r="F230" s="367" t="s">
        <v>785</v>
      </c>
      <c r="G230" s="367" t="s">
        <v>786</v>
      </c>
      <c r="H230" s="367" t="s">
        <v>825</v>
      </c>
      <c r="I230" s="367" t="s">
        <v>788</v>
      </c>
    </row>
    <row r="231" spans="1:12" hidden="1">
      <c r="A231" s="367" t="s">
        <v>426</v>
      </c>
      <c r="B231" s="370" t="s">
        <v>718</v>
      </c>
      <c r="C231" s="367" t="s">
        <v>824</v>
      </c>
      <c r="D231" s="367" t="s">
        <v>826</v>
      </c>
      <c r="E231" s="367">
        <f t="shared" si="3"/>
        <v>2401008999</v>
      </c>
      <c r="F231" s="367" t="s">
        <v>785</v>
      </c>
      <c r="G231" s="367" t="s">
        <v>786</v>
      </c>
      <c r="H231" s="367" t="s">
        <v>825</v>
      </c>
      <c r="I231" s="367" t="s">
        <v>808</v>
      </c>
      <c r="K231" s="369">
        <v>37725</v>
      </c>
      <c r="L231" s="367" t="s">
        <v>809</v>
      </c>
    </row>
    <row r="232" spans="1:12" hidden="1">
      <c r="A232" s="367" t="s">
        <v>426</v>
      </c>
      <c r="D232" s="367" t="s">
        <v>827</v>
      </c>
      <c r="E232" s="367">
        <f t="shared" si="3"/>
        <v>2401010000</v>
      </c>
      <c r="F232" s="367" t="s">
        <v>785</v>
      </c>
      <c r="G232" s="367" t="s">
        <v>786</v>
      </c>
      <c r="H232" s="367" t="s">
        <v>828</v>
      </c>
      <c r="I232" s="367" t="s">
        <v>788</v>
      </c>
    </row>
    <row r="233" spans="1:12" hidden="1">
      <c r="A233" s="367" t="s">
        <v>426</v>
      </c>
      <c r="D233" s="367" t="s">
        <v>829</v>
      </c>
      <c r="E233" s="367">
        <f t="shared" si="3"/>
        <v>2401015000</v>
      </c>
      <c r="F233" s="367" t="s">
        <v>785</v>
      </c>
      <c r="G233" s="367" t="s">
        <v>786</v>
      </c>
      <c r="H233" s="367" t="s">
        <v>830</v>
      </c>
      <c r="I233" s="367" t="s">
        <v>788</v>
      </c>
    </row>
    <row r="234" spans="1:12" hidden="1">
      <c r="A234" s="367" t="s">
        <v>426</v>
      </c>
      <c r="D234" s="367" t="s">
        <v>831</v>
      </c>
      <c r="E234" s="367">
        <f t="shared" si="3"/>
        <v>2401020000</v>
      </c>
      <c r="F234" s="367" t="s">
        <v>785</v>
      </c>
      <c r="G234" s="367" t="s">
        <v>786</v>
      </c>
      <c r="H234" s="367" t="s">
        <v>832</v>
      </c>
      <c r="I234" s="367" t="s">
        <v>788</v>
      </c>
    </row>
    <row r="235" spans="1:12" hidden="1">
      <c r="A235" s="367" t="s">
        <v>426</v>
      </c>
      <c r="D235" s="367" t="s">
        <v>833</v>
      </c>
      <c r="E235" s="367">
        <f t="shared" si="3"/>
        <v>2401025000</v>
      </c>
      <c r="F235" s="367" t="s">
        <v>785</v>
      </c>
      <c r="G235" s="367" t="s">
        <v>786</v>
      </c>
      <c r="H235" s="367" t="s">
        <v>834</v>
      </c>
      <c r="I235" s="367" t="s">
        <v>788</v>
      </c>
    </row>
    <row r="236" spans="1:12" hidden="1">
      <c r="A236" s="367" t="s">
        <v>426</v>
      </c>
      <c r="D236" s="367" t="s">
        <v>835</v>
      </c>
      <c r="E236" s="367">
        <f t="shared" si="3"/>
        <v>2401030000</v>
      </c>
      <c r="F236" s="367" t="s">
        <v>785</v>
      </c>
      <c r="G236" s="367" t="s">
        <v>786</v>
      </c>
      <c r="H236" s="367" t="s">
        <v>836</v>
      </c>
      <c r="I236" s="367" t="s">
        <v>788</v>
      </c>
    </row>
    <row r="237" spans="1:12" hidden="1">
      <c r="A237" s="367" t="s">
        <v>426</v>
      </c>
      <c r="D237" s="367" t="s">
        <v>837</v>
      </c>
      <c r="E237" s="367">
        <f t="shared" si="3"/>
        <v>2401035000</v>
      </c>
      <c r="F237" s="367" t="s">
        <v>785</v>
      </c>
      <c r="G237" s="367" t="s">
        <v>786</v>
      </c>
      <c r="H237" s="367" t="s">
        <v>838</v>
      </c>
      <c r="I237" s="367" t="s">
        <v>788</v>
      </c>
    </row>
    <row r="238" spans="1:12" hidden="1">
      <c r="A238" s="367" t="s">
        <v>426</v>
      </c>
      <c r="D238" s="367" t="s">
        <v>839</v>
      </c>
      <c r="E238" s="367">
        <f t="shared" si="3"/>
        <v>2401040000</v>
      </c>
      <c r="F238" s="367" t="s">
        <v>785</v>
      </c>
      <c r="G238" s="367" t="s">
        <v>786</v>
      </c>
      <c r="H238" s="367" t="s">
        <v>840</v>
      </c>
      <c r="I238" s="367" t="s">
        <v>788</v>
      </c>
    </row>
    <row r="239" spans="1:12" hidden="1">
      <c r="A239" s="367" t="s">
        <v>426</v>
      </c>
      <c r="D239" s="367" t="s">
        <v>841</v>
      </c>
      <c r="E239" s="367">
        <f t="shared" si="3"/>
        <v>2401045000</v>
      </c>
      <c r="F239" s="367" t="s">
        <v>785</v>
      </c>
      <c r="G239" s="367" t="s">
        <v>786</v>
      </c>
      <c r="H239" s="367" t="s">
        <v>842</v>
      </c>
      <c r="I239" s="367" t="s">
        <v>788</v>
      </c>
    </row>
    <row r="240" spans="1:12" hidden="1">
      <c r="A240" s="367" t="s">
        <v>426</v>
      </c>
      <c r="D240" s="367" t="s">
        <v>843</v>
      </c>
      <c r="E240" s="367">
        <f t="shared" si="3"/>
        <v>2401050000</v>
      </c>
      <c r="F240" s="367" t="s">
        <v>785</v>
      </c>
      <c r="G240" s="367" t="s">
        <v>786</v>
      </c>
      <c r="H240" s="367" t="s">
        <v>844</v>
      </c>
      <c r="I240" s="367" t="s">
        <v>788</v>
      </c>
    </row>
    <row r="241" spans="1:12" hidden="1">
      <c r="A241" s="367" t="s">
        <v>426</v>
      </c>
      <c r="D241" s="367" t="s">
        <v>845</v>
      </c>
      <c r="E241" s="367">
        <f t="shared" si="3"/>
        <v>2401055000</v>
      </c>
      <c r="F241" s="367" t="s">
        <v>785</v>
      </c>
      <c r="G241" s="367" t="s">
        <v>786</v>
      </c>
      <c r="H241" s="367" t="s">
        <v>846</v>
      </c>
      <c r="I241" s="367" t="s">
        <v>788</v>
      </c>
    </row>
    <row r="242" spans="1:12" hidden="1">
      <c r="A242" s="367" t="s">
        <v>426</v>
      </c>
      <c r="D242" s="367" t="s">
        <v>847</v>
      </c>
      <c r="E242" s="367">
        <f t="shared" si="3"/>
        <v>2401060000</v>
      </c>
      <c r="F242" s="367" t="s">
        <v>785</v>
      </c>
      <c r="G242" s="367" t="s">
        <v>786</v>
      </c>
      <c r="H242" s="367" t="s">
        <v>848</v>
      </c>
      <c r="I242" s="367" t="s">
        <v>788</v>
      </c>
    </row>
    <row r="243" spans="1:12" hidden="1">
      <c r="A243" s="367" t="s">
        <v>426</v>
      </c>
      <c r="D243" s="367" t="s">
        <v>849</v>
      </c>
      <c r="E243" s="367">
        <f t="shared" si="3"/>
        <v>2401065000</v>
      </c>
      <c r="F243" s="367" t="s">
        <v>785</v>
      </c>
      <c r="G243" s="367" t="s">
        <v>786</v>
      </c>
      <c r="H243" s="367" t="s">
        <v>850</v>
      </c>
      <c r="I243" s="367" t="s">
        <v>788</v>
      </c>
    </row>
    <row r="244" spans="1:12" hidden="1">
      <c r="A244" s="367" t="s">
        <v>426</v>
      </c>
      <c r="D244" s="367" t="s">
        <v>851</v>
      </c>
      <c r="E244" s="367">
        <f t="shared" si="3"/>
        <v>2401070000</v>
      </c>
      <c r="F244" s="367" t="s">
        <v>785</v>
      </c>
      <c r="G244" s="367" t="s">
        <v>786</v>
      </c>
      <c r="H244" s="367" t="s">
        <v>852</v>
      </c>
      <c r="I244" s="367" t="s">
        <v>788</v>
      </c>
    </row>
    <row r="245" spans="1:12" hidden="1">
      <c r="A245" s="367" t="s">
        <v>426</v>
      </c>
      <c r="D245" s="367" t="s">
        <v>853</v>
      </c>
      <c r="E245" s="367">
        <f t="shared" si="3"/>
        <v>2401075000</v>
      </c>
      <c r="F245" s="367" t="s">
        <v>785</v>
      </c>
      <c r="G245" s="367" t="s">
        <v>786</v>
      </c>
      <c r="H245" s="367" t="s">
        <v>854</v>
      </c>
      <c r="I245" s="367" t="s">
        <v>788</v>
      </c>
    </row>
    <row r="246" spans="1:12" hidden="1">
      <c r="A246" s="367" t="s">
        <v>426</v>
      </c>
      <c r="D246" s="367" t="s">
        <v>855</v>
      </c>
      <c r="E246" s="367">
        <f t="shared" si="3"/>
        <v>2401080000</v>
      </c>
      <c r="F246" s="367" t="s">
        <v>785</v>
      </c>
      <c r="G246" s="367" t="s">
        <v>786</v>
      </c>
      <c r="H246" s="367" t="s">
        <v>856</v>
      </c>
      <c r="I246" s="367" t="s">
        <v>788</v>
      </c>
    </row>
    <row r="247" spans="1:12" hidden="1">
      <c r="A247" s="367" t="s">
        <v>426</v>
      </c>
      <c r="D247" s="367" t="s">
        <v>857</v>
      </c>
      <c r="E247" s="367">
        <f t="shared" si="3"/>
        <v>2401085000</v>
      </c>
      <c r="F247" s="367" t="s">
        <v>785</v>
      </c>
      <c r="G247" s="367" t="s">
        <v>786</v>
      </c>
      <c r="H247" s="367" t="s">
        <v>858</v>
      </c>
      <c r="I247" s="367" t="s">
        <v>788</v>
      </c>
    </row>
    <row r="248" spans="1:12" hidden="1">
      <c r="A248" s="367" t="s">
        <v>426</v>
      </c>
      <c r="D248" s="367" t="s">
        <v>859</v>
      </c>
      <c r="E248" s="367">
        <f t="shared" si="3"/>
        <v>2401090000</v>
      </c>
      <c r="F248" s="367" t="s">
        <v>785</v>
      </c>
      <c r="G248" s="367" t="s">
        <v>786</v>
      </c>
      <c r="H248" s="367" t="s">
        <v>860</v>
      </c>
      <c r="I248" s="367" t="s">
        <v>788</v>
      </c>
    </row>
    <row r="249" spans="1:12" hidden="1">
      <c r="A249" s="367" t="s">
        <v>426</v>
      </c>
      <c r="D249" s="367" t="s">
        <v>861</v>
      </c>
      <c r="E249" s="367">
        <f t="shared" si="3"/>
        <v>2401100000</v>
      </c>
      <c r="F249" s="367" t="s">
        <v>785</v>
      </c>
      <c r="G249" s="367" t="s">
        <v>786</v>
      </c>
      <c r="H249" s="367" t="s">
        <v>862</v>
      </c>
      <c r="I249" s="367" t="s">
        <v>788</v>
      </c>
    </row>
    <row r="250" spans="1:12" hidden="1">
      <c r="A250" s="367" t="s">
        <v>426</v>
      </c>
      <c r="D250" s="367" t="s">
        <v>863</v>
      </c>
      <c r="E250" s="367">
        <f t="shared" si="3"/>
        <v>2401100001</v>
      </c>
      <c r="F250" s="367" t="s">
        <v>785</v>
      </c>
      <c r="G250" s="367" t="s">
        <v>786</v>
      </c>
      <c r="H250" s="367" t="s">
        <v>862</v>
      </c>
      <c r="I250" s="367" t="s">
        <v>864</v>
      </c>
      <c r="J250" s="369">
        <v>37307</v>
      </c>
    </row>
    <row r="251" spans="1:12" hidden="1">
      <c r="A251" s="367" t="s">
        <v>426</v>
      </c>
      <c r="D251" s="367" t="s">
        <v>865</v>
      </c>
      <c r="E251" s="367">
        <f t="shared" si="3"/>
        <v>2401200000</v>
      </c>
      <c r="F251" s="367" t="s">
        <v>785</v>
      </c>
      <c r="G251" s="367" t="s">
        <v>786</v>
      </c>
      <c r="H251" s="367" t="s">
        <v>866</v>
      </c>
      <c r="I251" s="367" t="s">
        <v>788</v>
      </c>
    </row>
    <row r="252" spans="1:12" hidden="1">
      <c r="A252" s="367" t="s">
        <v>426</v>
      </c>
      <c r="D252" s="367" t="s">
        <v>867</v>
      </c>
      <c r="E252" s="367">
        <f t="shared" si="3"/>
        <v>2401990000</v>
      </c>
      <c r="F252" s="367" t="s">
        <v>785</v>
      </c>
      <c r="G252" s="367" t="s">
        <v>786</v>
      </c>
      <c r="H252" s="367" t="s">
        <v>868</v>
      </c>
      <c r="I252" s="367" t="s">
        <v>788</v>
      </c>
    </row>
    <row r="253" spans="1:12" hidden="1">
      <c r="A253" s="367" t="s">
        <v>426</v>
      </c>
      <c r="D253" s="367" t="s">
        <v>869</v>
      </c>
      <c r="E253" s="367">
        <f t="shared" si="3"/>
        <v>2415000000</v>
      </c>
      <c r="F253" s="367" t="s">
        <v>785</v>
      </c>
      <c r="G253" s="367" t="s">
        <v>870</v>
      </c>
      <c r="H253" s="367" t="s">
        <v>871</v>
      </c>
      <c r="I253" s="367" t="s">
        <v>788</v>
      </c>
    </row>
    <row r="254" spans="1:12" hidden="1">
      <c r="A254" s="367" t="s">
        <v>426</v>
      </c>
      <c r="B254" s="370" t="s">
        <v>718</v>
      </c>
      <c r="C254" s="367" t="s">
        <v>869</v>
      </c>
      <c r="D254" s="367" t="s">
        <v>872</v>
      </c>
      <c r="E254" s="367">
        <f t="shared" si="3"/>
        <v>2415000999</v>
      </c>
      <c r="F254" s="367" t="s">
        <v>785</v>
      </c>
      <c r="G254" s="367" t="s">
        <v>870</v>
      </c>
      <c r="H254" s="367" t="s">
        <v>871</v>
      </c>
      <c r="I254" s="367" t="s">
        <v>808</v>
      </c>
      <c r="K254" s="369">
        <v>37725</v>
      </c>
      <c r="L254" s="367" t="s">
        <v>809</v>
      </c>
    </row>
    <row r="255" spans="1:12" hidden="1">
      <c r="A255" s="367" t="s">
        <v>426</v>
      </c>
      <c r="D255" s="367" t="s">
        <v>873</v>
      </c>
      <c r="E255" s="367">
        <f t="shared" si="3"/>
        <v>2415005000</v>
      </c>
      <c r="F255" s="367" t="s">
        <v>785</v>
      </c>
      <c r="G255" s="367" t="s">
        <v>870</v>
      </c>
      <c r="H255" s="367" t="s">
        <v>874</v>
      </c>
      <c r="I255" s="367" t="s">
        <v>788</v>
      </c>
    </row>
    <row r="256" spans="1:12" hidden="1">
      <c r="A256" s="367" t="s">
        <v>426</v>
      </c>
      <c r="D256" s="367" t="s">
        <v>875</v>
      </c>
      <c r="E256" s="367">
        <f t="shared" si="3"/>
        <v>2415010000</v>
      </c>
      <c r="F256" s="367" t="s">
        <v>785</v>
      </c>
      <c r="G256" s="367" t="s">
        <v>870</v>
      </c>
      <c r="H256" s="367" t="s">
        <v>876</v>
      </c>
      <c r="I256" s="367" t="s">
        <v>788</v>
      </c>
    </row>
    <row r="257" spans="1:12" hidden="1">
      <c r="A257" s="367" t="s">
        <v>426</v>
      </c>
      <c r="D257" s="367" t="s">
        <v>877</v>
      </c>
      <c r="E257" s="367">
        <f t="shared" si="3"/>
        <v>2415015000</v>
      </c>
      <c r="F257" s="367" t="s">
        <v>785</v>
      </c>
      <c r="G257" s="367" t="s">
        <v>870</v>
      </c>
      <c r="H257" s="367" t="s">
        <v>878</v>
      </c>
      <c r="I257" s="367" t="s">
        <v>788</v>
      </c>
    </row>
    <row r="258" spans="1:12" hidden="1">
      <c r="A258" s="367" t="s">
        <v>426</v>
      </c>
      <c r="D258" s="367" t="s">
        <v>879</v>
      </c>
      <c r="E258" s="367">
        <f t="shared" ref="E258:E321" si="4">VALUE(D258)</f>
        <v>2415020000</v>
      </c>
      <c r="F258" s="367" t="s">
        <v>785</v>
      </c>
      <c r="G258" s="367" t="s">
        <v>870</v>
      </c>
      <c r="H258" s="367" t="s">
        <v>880</v>
      </c>
      <c r="I258" s="367" t="s">
        <v>788</v>
      </c>
    </row>
    <row r="259" spans="1:12" hidden="1">
      <c r="A259" s="367" t="s">
        <v>426</v>
      </c>
      <c r="D259" s="367" t="s">
        <v>881</v>
      </c>
      <c r="E259" s="367">
        <f t="shared" si="4"/>
        <v>2415025000</v>
      </c>
      <c r="F259" s="367" t="s">
        <v>785</v>
      </c>
      <c r="G259" s="367" t="s">
        <v>870</v>
      </c>
      <c r="H259" s="367" t="s">
        <v>882</v>
      </c>
      <c r="I259" s="367" t="s">
        <v>788</v>
      </c>
    </row>
    <row r="260" spans="1:12" hidden="1">
      <c r="A260" s="367" t="s">
        <v>426</v>
      </c>
      <c r="D260" s="367" t="s">
        <v>883</v>
      </c>
      <c r="E260" s="367">
        <f t="shared" si="4"/>
        <v>2415030000</v>
      </c>
      <c r="F260" s="367" t="s">
        <v>785</v>
      </c>
      <c r="G260" s="367" t="s">
        <v>870</v>
      </c>
      <c r="H260" s="367" t="s">
        <v>884</v>
      </c>
      <c r="I260" s="367" t="s">
        <v>788</v>
      </c>
    </row>
    <row r="261" spans="1:12" hidden="1">
      <c r="A261" s="367" t="s">
        <v>426</v>
      </c>
      <c r="D261" s="367" t="s">
        <v>885</v>
      </c>
      <c r="E261" s="367">
        <f t="shared" si="4"/>
        <v>2415035000</v>
      </c>
      <c r="F261" s="367" t="s">
        <v>785</v>
      </c>
      <c r="G261" s="367" t="s">
        <v>870</v>
      </c>
      <c r="H261" s="367" t="s">
        <v>886</v>
      </c>
      <c r="I261" s="367" t="s">
        <v>788</v>
      </c>
    </row>
    <row r="262" spans="1:12" hidden="1">
      <c r="A262" s="367" t="s">
        <v>426</v>
      </c>
      <c r="D262" s="367" t="s">
        <v>887</v>
      </c>
      <c r="E262" s="367">
        <f t="shared" si="4"/>
        <v>2415040000</v>
      </c>
      <c r="F262" s="367" t="s">
        <v>785</v>
      </c>
      <c r="G262" s="367" t="s">
        <v>870</v>
      </c>
      <c r="H262" s="367" t="s">
        <v>888</v>
      </c>
      <c r="I262" s="367" t="s">
        <v>788</v>
      </c>
    </row>
    <row r="263" spans="1:12" hidden="1">
      <c r="A263" s="367" t="s">
        <v>426</v>
      </c>
      <c r="D263" s="367" t="s">
        <v>889</v>
      </c>
      <c r="E263" s="367">
        <f t="shared" si="4"/>
        <v>2415045000</v>
      </c>
      <c r="F263" s="367" t="s">
        <v>785</v>
      </c>
      <c r="G263" s="367" t="s">
        <v>870</v>
      </c>
      <c r="H263" s="367" t="s">
        <v>890</v>
      </c>
      <c r="I263" s="367" t="s">
        <v>788</v>
      </c>
    </row>
    <row r="264" spans="1:12" hidden="1">
      <c r="A264" s="367" t="s">
        <v>426</v>
      </c>
      <c r="B264" s="370" t="s">
        <v>718</v>
      </c>
      <c r="C264" s="367" t="s">
        <v>889</v>
      </c>
      <c r="D264" s="367" t="s">
        <v>891</v>
      </c>
      <c r="E264" s="367">
        <f t="shared" si="4"/>
        <v>2415045999</v>
      </c>
      <c r="F264" s="367" t="s">
        <v>785</v>
      </c>
      <c r="G264" s="367" t="s">
        <v>870</v>
      </c>
      <c r="H264" s="367" t="s">
        <v>890</v>
      </c>
      <c r="I264" s="367" t="s">
        <v>808</v>
      </c>
      <c r="K264" s="369">
        <v>37725</v>
      </c>
      <c r="L264" s="367" t="s">
        <v>809</v>
      </c>
    </row>
    <row r="265" spans="1:12" hidden="1">
      <c r="A265" s="367" t="s">
        <v>426</v>
      </c>
      <c r="D265" s="367" t="s">
        <v>892</v>
      </c>
      <c r="E265" s="367">
        <f t="shared" si="4"/>
        <v>2415050000</v>
      </c>
      <c r="F265" s="367" t="s">
        <v>785</v>
      </c>
      <c r="G265" s="367" t="s">
        <v>870</v>
      </c>
      <c r="H265" s="367" t="s">
        <v>893</v>
      </c>
      <c r="I265" s="367" t="s">
        <v>788</v>
      </c>
    </row>
    <row r="266" spans="1:12" hidden="1">
      <c r="A266" s="367" t="s">
        <v>426</v>
      </c>
      <c r="D266" s="367" t="s">
        <v>894</v>
      </c>
      <c r="E266" s="367">
        <f t="shared" si="4"/>
        <v>2415055000</v>
      </c>
      <c r="F266" s="367" t="s">
        <v>785</v>
      </c>
      <c r="G266" s="367" t="s">
        <v>870</v>
      </c>
      <c r="H266" s="367" t="s">
        <v>895</v>
      </c>
      <c r="I266" s="367" t="s">
        <v>788</v>
      </c>
    </row>
    <row r="267" spans="1:12" hidden="1">
      <c r="A267" s="367" t="s">
        <v>426</v>
      </c>
      <c r="D267" s="367" t="s">
        <v>896</v>
      </c>
      <c r="E267" s="367">
        <f t="shared" si="4"/>
        <v>2415060000</v>
      </c>
      <c r="F267" s="367" t="s">
        <v>785</v>
      </c>
      <c r="G267" s="367" t="s">
        <v>870</v>
      </c>
      <c r="H267" s="367" t="s">
        <v>897</v>
      </c>
      <c r="I267" s="367" t="s">
        <v>788</v>
      </c>
    </row>
    <row r="268" spans="1:12" hidden="1">
      <c r="A268" s="367" t="s">
        <v>426</v>
      </c>
      <c r="D268" s="367" t="s">
        <v>898</v>
      </c>
      <c r="E268" s="367">
        <f t="shared" si="4"/>
        <v>2415065000</v>
      </c>
      <c r="F268" s="367" t="s">
        <v>785</v>
      </c>
      <c r="G268" s="367" t="s">
        <v>870</v>
      </c>
      <c r="H268" s="367" t="s">
        <v>899</v>
      </c>
      <c r="I268" s="367" t="s">
        <v>788</v>
      </c>
    </row>
    <row r="269" spans="1:12" hidden="1">
      <c r="A269" s="367" t="s">
        <v>426</v>
      </c>
      <c r="D269" s="367" t="s">
        <v>900</v>
      </c>
      <c r="E269" s="367">
        <f t="shared" si="4"/>
        <v>2415100000</v>
      </c>
      <c r="F269" s="367" t="s">
        <v>785</v>
      </c>
      <c r="G269" s="367" t="s">
        <v>870</v>
      </c>
      <c r="H269" s="367" t="s">
        <v>901</v>
      </c>
      <c r="I269" s="367" t="s">
        <v>788</v>
      </c>
    </row>
    <row r="270" spans="1:12" hidden="1">
      <c r="A270" s="367" t="s">
        <v>426</v>
      </c>
      <c r="D270" s="367" t="s">
        <v>902</v>
      </c>
      <c r="E270" s="367">
        <f t="shared" si="4"/>
        <v>2415105000</v>
      </c>
      <c r="F270" s="367" t="s">
        <v>785</v>
      </c>
      <c r="G270" s="367" t="s">
        <v>870</v>
      </c>
      <c r="H270" s="367" t="s">
        <v>903</v>
      </c>
      <c r="I270" s="367" t="s">
        <v>788</v>
      </c>
    </row>
    <row r="271" spans="1:12" hidden="1">
      <c r="A271" s="367" t="s">
        <v>426</v>
      </c>
      <c r="D271" s="367" t="s">
        <v>904</v>
      </c>
      <c r="E271" s="367">
        <f t="shared" si="4"/>
        <v>2415110000</v>
      </c>
      <c r="F271" s="367" t="s">
        <v>785</v>
      </c>
      <c r="G271" s="367" t="s">
        <v>870</v>
      </c>
      <c r="H271" s="367" t="s">
        <v>905</v>
      </c>
      <c r="I271" s="367" t="s">
        <v>788</v>
      </c>
    </row>
    <row r="272" spans="1:12" hidden="1">
      <c r="A272" s="367" t="s">
        <v>426</v>
      </c>
      <c r="D272" s="367" t="s">
        <v>906</v>
      </c>
      <c r="E272" s="367">
        <f t="shared" si="4"/>
        <v>2415115000</v>
      </c>
      <c r="F272" s="367" t="s">
        <v>785</v>
      </c>
      <c r="G272" s="367" t="s">
        <v>870</v>
      </c>
      <c r="H272" s="367" t="s">
        <v>907</v>
      </c>
      <c r="I272" s="367" t="s">
        <v>788</v>
      </c>
    </row>
    <row r="273" spans="1:9" hidden="1">
      <c r="A273" s="367" t="s">
        <v>426</v>
      </c>
      <c r="D273" s="367" t="s">
        <v>908</v>
      </c>
      <c r="E273" s="367">
        <f t="shared" si="4"/>
        <v>2415120000</v>
      </c>
      <c r="F273" s="367" t="s">
        <v>785</v>
      </c>
      <c r="G273" s="367" t="s">
        <v>870</v>
      </c>
      <c r="H273" s="367" t="s">
        <v>909</v>
      </c>
      <c r="I273" s="367" t="s">
        <v>788</v>
      </c>
    </row>
    <row r="274" spans="1:9" hidden="1">
      <c r="A274" s="367" t="s">
        <v>426</v>
      </c>
      <c r="D274" s="367" t="s">
        <v>910</v>
      </c>
      <c r="E274" s="367">
        <f t="shared" si="4"/>
        <v>2415125000</v>
      </c>
      <c r="F274" s="367" t="s">
        <v>785</v>
      </c>
      <c r="G274" s="367" t="s">
        <v>870</v>
      </c>
      <c r="H274" s="367" t="s">
        <v>911</v>
      </c>
      <c r="I274" s="367" t="s">
        <v>788</v>
      </c>
    </row>
    <row r="275" spans="1:9" hidden="1">
      <c r="A275" s="367" t="s">
        <v>426</v>
      </c>
      <c r="D275" s="367" t="s">
        <v>912</v>
      </c>
      <c r="E275" s="367">
        <f t="shared" si="4"/>
        <v>2415130000</v>
      </c>
      <c r="F275" s="367" t="s">
        <v>785</v>
      </c>
      <c r="G275" s="367" t="s">
        <v>870</v>
      </c>
      <c r="H275" s="367" t="s">
        <v>913</v>
      </c>
      <c r="I275" s="367" t="s">
        <v>788</v>
      </c>
    </row>
    <row r="276" spans="1:9" hidden="1">
      <c r="A276" s="367" t="s">
        <v>426</v>
      </c>
      <c r="D276" s="367" t="s">
        <v>914</v>
      </c>
      <c r="E276" s="367">
        <f t="shared" si="4"/>
        <v>2415135000</v>
      </c>
      <c r="F276" s="367" t="s">
        <v>785</v>
      </c>
      <c r="G276" s="367" t="s">
        <v>870</v>
      </c>
      <c r="H276" s="367" t="s">
        <v>915</v>
      </c>
      <c r="I276" s="367" t="s">
        <v>788</v>
      </c>
    </row>
    <row r="277" spans="1:9" hidden="1">
      <c r="A277" s="367" t="s">
        <v>426</v>
      </c>
      <c r="D277" s="367" t="s">
        <v>916</v>
      </c>
      <c r="E277" s="367">
        <f t="shared" si="4"/>
        <v>2415140000</v>
      </c>
      <c r="F277" s="367" t="s">
        <v>785</v>
      </c>
      <c r="G277" s="367" t="s">
        <v>870</v>
      </c>
      <c r="H277" s="367" t="s">
        <v>917</v>
      </c>
      <c r="I277" s="367" t="s">
        <v>788</v>
      </c>
    </row>
    <row r="278" spans="1:9" hidden="1">
      <c r="A278" s="367" t="s">
        <v>426</v>
      </c>
      <c r="D278" s="367" t="s">
        <v>918</v>
      </c>
      <c r="E278" s="367">
        <f t="shared" si="4"/>
        <v>2415145000</v>
      </c>
      <c r="F278" s="367" t="s">
        <v>785</v>
      </c>
      <c r="G278" s="367" t="s">
        <v>870</v>
      </c>
      <c r="H278" s="367" t="s">
        <v>919</v>
      </c>
      <c r="I278" s="367" t="s">
        <v>788</v>
      </c>
    </row>
    <row r="279" spans="1:9" hidden="1">
      <c r="A279" s="367" t="s">
        <v>426</v>
      </c>
      <c r="D279" s="367" t="s">
        <v>920</v>
      </c>
      <c r="E279" s="367">
        <f t="shared" si="4"/>
        <v>2415150000</v>
      </c>
      <c r="F279" s="367" t="s">
        <v>785</v>
      </c>
      <c r="G279" s="367" t="s">
        <v>870</v>
      </c>
      <c r="H279" s="367" t="s">
        <v>921</v>
      </c>
      <c r="I279" s="367" t="s">
        <v>788</v>
      </c>
    </row>
    <row r="280" spans="1:9" hidden="1">
      <c r="A280" s="367" t="s">
        <v>426</v>
      </c>
      <c r="D280" s="367" t="s">
        <v>922</v>
      </c>
      <c r="E280" s="367">
        <f t="shared" si="4"/>
        <v>2415155000</v>
      </c>
      <c r="F280" s="367" t="s">
        <v>785</v>
      </c>
      <c r="G280" s="367" t="s">
        <v>870</v>
      </c>
      <c r="H280" s="367" t="s">
        <v>923</v>
      </c>
      <c r="I280" s="367" t="s">
        <v>788</v>
      </c>
    </row>
    <row r="281" spans="1:9" hidden="1">
      <c r="A281" s="367" t="s">
        <v>426</v>
      </c>
      <c r="D281" s="367" t="s">
        <v>924</v>
      </c>
      <c r="E281" s="367">
        <f t="shared" si="4"/>
        <v>2415160000</v>
      </c>
      <c r="F281" s="367" t="s">
        <v>785</v>
      </c>
      <c r="G281" s="367" t="s">
        <v>870</v>
      </c>
      <c r="H281" s="367" t="s">
        <v>925</v>
      </c>
      <c r="I281" s="367" t="s">
        <v>788</v>
      </c>
    </row>
    <row r="282" spans="1:9" hidden="1">
      <c r="A282" s="367" t="s">
        <v>426</v>
      </c>
      <c r="D282" s="367" t="s">
        <v>926</v>
      </c>
      <c r="E282" s="367">
        <f t="shared" si="4"/>
        <v>2415165000</v>
      </c>
      <c r="F282" s="367" t="s">
        <v>785</v>
      </c>
      <c r="G282" s="367" t="s">
        <v>870</v>
      </c>
      <c r="H282" s="367" t="s">
        <v>927</v>
      </c>
      <c r="I282" s="367" t="s">
        <v>788</v>
      </c>
    </row>
    <row r="283" spans="1:9" hidden="1">
      <c r="A283" s="367" t="s">
        <v>426</v>
      </c>
      <c r="D283" s="367" t="s">
        <v>928</v>
      </c>
      <c r="E283" s="367">
        <f t="shared" si="4"/>
        <v>2415200000</v>
      </c>
      <c r="F283" s="367" t="s">
        <v>785</v>
      </c>
      <c r="G283" s="367" t="s">
        <v>870</v>
      </c>
      <c r="H283" s="367" t="s">
        <v>929</v>
      </c>
      <c r="I283" s="367" t="s">
        <v>788</v>
      </c>
    </row>
    <row r="284" spans="1:9" hidden="1">
      <c r="A284" s="367" t="s">
        <v>426</v>
      </c>
      <c r="D284" s="367" t="s">
        <v>930</v>
      </c>
      <c r="E284" s="367">
        <f t="shared" si="4"/>
        <v>2415205000</v>
      </c>
      <c r="F284" s="367" t="s">
        <v>785</v>
      </c>
      <c r="G284" s="367" t="s">
        <v>870</v>
      </c>
      <c r="H284" s="367" t="s">
        <v>931</v>
      </c>
      <c r="I284" s="367" t="s">
        <v>788</v>
      </c>
    </row>
    <row r="285" spans="1:9" hidden="1">
      <c r="A285" s="367" t="s">
        <v>426</v>
      </c>
      <c r="D285" s="367" t="s">
        <v>932</v>
      </c>
      <c r="E285" s="367">
        <f t="shared" si="4"/>
        <v>2415210000</v>
      </c>
      <c r="F285" s="367" t="s">
        <v>785</v>
      </c>
      <c r="G285" s="367" t="s">
        <v>870</v>
      </c>
      <c r="H285" s="367" t="s">
        <v>933</v>
      </c>
      <c r="I285" s="367" t="s">
        <v>788</v>
      </c>
    </row>
    <row r="286" spans="1:9" hidden="1">
      <c r="A286" s="367" t="s">
        <v>426</v>
      </c>
      <c r="D286" s="367" t="s">
        <v>934</v>
      </c>
      <c r="E286" s="367">
        <f t="shared" si="4"/>
        <v>2415215000</v>
      </c>
      <c r="F286" s="367" t="s">
        <v>785</v>
      </c>
      <c r="G286" s="367" t="s">
        <v>870</v>
      </c>
      <c r="H286" s="367" t="s">
        <v>935</v>
      </c>
      <c r="I286" s="367" t="s">
        <v>788</v>
      </c>
    </row>
    <row r="287" spans="1:9" hidden="1">
      <c r="A287" s="367" t="s">
        <v>426</v>
      </c>
      <c r="D287" s="367" t="s">
        <v>936</v>
      </c>
      <c r="E287" s="367">
        <f t="shared" si="4"/>
        <v>2415220000</v>
      </c>
      <c r="F287" s="367" t="s">
        <v>785</v>
      </c>
      <c r="G287" s="367" t="s">
        <v>870</v>
      </c>
      <c r="H287" s="367" t="s">
        <v>937</v>
      </c>
      <c r="I287" s="367" t="s">
        <v>788</v>
      </c>
    </row>
    <row r="288" spans="1:9" hidden="1">
      <c r="A288" s="367" t="s">
        <v>426</v>
      </c>
      <c r="D288" s="367" t="s">
        <v>938</v>
      </c>
      <c r="E288" s="367">
        <f t="shared" si="4"/>
        <v>2415225000</v>
      </c>
      <c r="F288" s="367" t="s">
        <v>785</v>
      </c>
      <c r="G288" s="367" t="s">
        <v>870</v>
      </c>
      <c r="H288" s="367" t="s">
        <v>939</v>
      </c>
      <c r="I288" s="367" t="s">
        <v>788</v>
      </c>
    </row>
    <row r="289" spans="1:9" hidden="1">
      <c r="A289" s="367" t="s">
        <v>426</v>
      </c>
      <c r="D289" s="367" t="s">
        <v>940</v>
      </c>
      <c r="E289" s="367">
        <f t="shared" si="4"/>
        <v>2415230000</v>
      </c>
      <c r="F289" s="367" t="s">
        <v>785</v>
      </c>
      <c r="G289" s="367" t="s">
        <v>870</v>
      </c>
      <c r="H289" s="367" t="s">
        <v>941</v>
      </c>
      <c r="I289" s="367" t="s">
        <v>788</v>
      </c>
    </row>
    <row r="290" spans="1:9" hidden="1">
      <c r="A290" s="367" t="s">
        <v>426</v>
      </c>
      <c r="D290" s="367" t="s">
        <v>942</v>
      </c>
      <c r="E290" s="367">
        <f t="shared" si="4"/>
        <v>2415235000</v>
      </c>
      <c r="F290" s="367" t="s">
        <v>785</v>
      </c>
      <c r="G290" s="367" t="s">
        <v>870</v>
      </c>
      <c r="H290" s="367" t="s">
        <v>943</v>
      </c>
      <c r="I290" s="367" t="s">
        <v>788</v>
      </c>
    </row>
    <row r="291" spans="1:9" hidden="1">
      <c r="A291" s="367" t="s">
        <v>426</v>
      </c>
      <c r="D291" s="367" t="s">
        <v>944</v>
      </c>
      <c r="E291" s="367">
        <f t="shared" si="4"/>
        <v>2415240000</v>
      </c>
      <c r="F291" s="367" t="s">
        <v>785</v>
      </c>
      <c r="G291" s="367" t="s">
        <v>870</v>
      </c>
      <c r="H291" s="367" t="s">
        <v>945</v>
      </c>
      <c r="I291" s="367" t="s">
        <v>788</v>
      </c>
    </row>
    <row r="292" spans="1:9" hidden="1">
      <c r="A292" s="367" t="s">
        <v>426</v>
      </c>
      <c r="D292" s="367" t="s">
        <v>946</v>
      </c>
      <c r="E292" s="367">
        <f t="shared" si="4"/>
        <v>2415245000</v>
      </c>
      <c r="F292" s="367" t="s">
        <v>785</v>
      </c>
      <c r="G292" s="367" t="s">
        <v>870</v>
      </c>
      <c r="H292" s="367" t="s">
        <v>947</v>
      </c>
      <c r="I292" s="367" t="s">
        <v>788</v>
      </c>
    </row>
    <row r="293" spans="1:9" hidden="1">
      <c r="A293" s="367" t="s">
        <v>426</v>
      </c>
      <c r="D293" s="367" t="s">
        <v>948</v>
      </c>
      <c r="E293" s="367">
        <f t="shared" si="4"/>
        <v>2415250000</v>
      </c>
      <c r="F293" s="367" t="s">
        <v>785</v>
      </c>
      <c r="G293" s="367" t="s">
        <v>870</v>
      </c>
      <c r="H293" s="367" t="s">
        <v>949</v>
      </c>
      <c r="I293" s="367" t="s">
        <v>788</v>
      </c>
    </row>
    <row r="294" spans="1:9" hidden="1">
      <c r="A294" s="367" t="s">
        <v>426</v>
      </c>
      <c r="D294" s="367" t="s">
        <v>950</v>
      </c>
      <c r="E294" s="367">
        <f t="shared" si="4"/>
        <v>2415255000</v>
      </c>
      <c r="F294" s="367" t="s">
        <v>785</v>
      </c>
      <c r="G294" s="367" t="s">
        <v>870</v>
      </c>
      <c r="H294" s="367" t="s">
        <v>951</v>
      </c>
      <c r="I294" s="367" t="s">
        <v>788</v>
      </c>
    </row>
    <row r="295" spans="1:9" hidden="1">
      <c r="A295" s="367" t="s">
        <v>426</v>
      </c>
      <c r="D295" s="367" t="s">
        <v>952</v>
      </c>
      <c r="E295" s="367">
        <f t="shared" si="4"/>
        <v>2415260000</v>
      </c>
      <c r="F295" s="367" t="s">
        <v>785</v>
      </c>
      <c r="G295" s="367" t="s">
        <v>870</v>
      </c>
      <c r="H295" s="367" t="s">
        <v>953</v>
      </c>
      <c r="I295" s="367" t="s">
        <v>788</v>
      </c>
    </row>
    <row r="296" spans="1:9" hidden="1">
      <c r="A296" s="367" t="s">
        <v>426</v>
      </c>
      <c r="D296" s="367" t="s">
        <v>954</v>
      </c>
      <c r="E296" s="367">
        <f t="shared" si="4"/>
        <v>2415265000</v>
      </c>
      <c r="F296" s="367" t="s">
        <v>785</v>
      </c>
      <c r="G296" s="367" t="s">
        <v>870</v>
      </c>
      <c r="H296" s="367" t="s">
        <v>955</v>
      </c>
      <c r="I296" s="367" t="s">
        <v>788</v>
      </c>
    </row>
    <row r="297" spans="1:9" hidden="1">
      <c r="A297" s="367" t="s">
        <v>426</v>
      </c>
      <c r="D297" s="367" t="s">
        <v>956</v>
      </c>
      <c r="E297" s="367">
        <f t="shared" si="4"/>
        <v>2415300000</v>
      </c>
      <c r="F297" s="367" t="s">
        <v>785</v>
      </c>
      <c r="G297" s="367" t="s">
        <v>870</v>
      </c>
      <c r="H297" s="367" t="s">
        <v>957</v>
      </c>
      <c r="I297" s="367" t="s">
        <v>788</v>
      </c>
    </row>
    <row r="298" spans="1:9" hidden="1">
      <c r="A298" s="367" t="s">
        <v>426</v>
      </c>
      <c r="D298" s="367" t="s">
        <v>958</v>
      </c>
      <c r="E298" s="367">
        <f t="shared" si="4"/>
        <v>2415305000</v>
      </c>
      <c r="F298" s="367" t="s">
        <v>785</v>
      </c>
      <c r="G298" s="367" t="s">
        <v>870</v>
      </c>
      <c r="H298" s="367" t="s">
        <v>959</v>
      </c>
      <c r="I298" s="367" t="s">
        <v>788</v>
      </c>
    </row>
    <row r="299" spans="1:9" hidden="1">
      <c r="A299" s="367" t="s">
        <v>426</v>
      </c>
      <c r="D299" s="367" t="s">
        <v>960</v>
      </c>
      <c r="E299" s="367">
        <f t="shared" si="4"/>
        <v>2415310000</v>
      </c>
      <c r="F299" s="367" t="s">
        <v>785</v>
      </c>
      <c r="G299" s="367" t="s">
        <v>870</v>
      </c>
      <c r="H299" s="367" t="s">
        <v>961</v>
      </c>
      <c r="I299" s="367" t="s">
        <v>788</v>
      </c>
    </row>
    <row r="300" spans="1:9" hidden="1">
      <c r="A300" s="367" t="s">
        <v>426</v>
      </c>
      <c r="D300" s="367" t="s">
        <v>962</v>
      </c>
      <c r="E300" s="367">
        <f t="shared" si="4"/>
        <v>2415315000</v>
      </c>
      <c r="F300" s="367" t="s">
        <v>785</v>
      </c>
      <c r="G300" s="367" t="s">
        <v>870</v>
      </c>
      <c r="H300" s="367" t="s">
        <v>963</v>
      </c>
      <c r="I300" s="367" t="s">
        <v>788</v>
      </c>
    </row>
    <row r="301" spans="1:9" hidden="1">
      <c r="A301" s="367" t="s">
        <v>426</v>
      </c>
      <c r="D301" s="367" t="s">
        <v>964</v>
      </c>
      <c r="E301" s="367">
        <f t="shared" si="4"/>
        <v>2415320000</v>
      </c>
      <c r="F301" s="367" t="s">
        <v>785</v>
      </c>
      <c r="G301" s="367" t="s">
        <v>870</v>
      </c>
      <c r="H301" s="367" t="s">
        <v>965</v>
      </c>
      <c r="I301" s="367" t="s">
        <v>788</v>
      </c>
    </row>
    <row r="302" spans="1:9" hidden="1">
      <c r="A302" s="367" t="s">
        <v>426</v>
      </c>
      <c r="D302" s="367" t="s">
        <v>966</v>
      </c>
      <c r="E302" s="367">
        <f t="shared" si="4"/>
        <v>2415325000</v>
      </c>
      <c r="F302" s="367" t="s">
        <v>785</v>
      </c>
      <c r="G302" s="367" t="s">
        <v>870</v>
      </c>
      <c r="H302" s="367" t="s">
        <v>967</v>
      </c>
      <c r="I302" s="367" t="s">
        <v>788</v>
      </c>
    </row>
    <row r="303" spans="1:9" hidden="1">
      <c r="A303" s="367" t="s">
        <v>426</v>
      </c>
      <c r="D303" s="367" t="s">
        <v>968</v>
      </c>
      <c r="E303" s="367">
        <f t="shared" si="4"/>
        <v>2415330000</v>
      </c>
      <c r="F303" s="367" t="s">
        <v>785</v>
      </c>
      <c r="G303" s="367" t="s">
        <v>870</v>
      </c>
      <c r="H303" s="367" t="s">
        <v>969</v>
      </c>
      <c r="I303" s="367" t="s">
        <v>788</v>
      </c>
    </row>
    <row r="304" spans="1:9" hidden="1">
      <c r="A304" s="367" t="s">
        <v>426</v>
      </c>
      <c r="D304" s="367" t="s">
        <v>970</v>
      </c>
      <c r="E304" s="367">
        <f t="shared" si="4"/>
        <v>2415335000</v>
      </c>
      <c r="F304" s="367" t="s">
        <v>785</v>
      </c>
      <c r="G304" s="367" t="s">
        <v>870</v>
      </c>
      <c r="H304" s="367" t="s">
        <v>971</v>
      </c>
      <c r="I304" s="367" t="s">
        <v>788</v>
      </c>
    </row>
    <row r="305" spans="1:12" hidden="1">
      <c r="A305" s="367" t="s">
        <v>426</v>
      </c>
      <c r="D305" s="367" t="s">
        <v>972</v>
      </c>
      <c r="E305" s="367">
        <f t="shared" si="4"/>
        <v>2415340000</v>
      </c>
      <c r="F305" s="367" t="s">
        <v>785</v>
      </c>
      <c r="G305" s="367" t="s">
        <v>870</v>
      </c>
      <c r="H305" s="367" t="s">
        <v>973</v>
      </c>
      <c r="I305" s="367" t="s">
        <v>788</v>
      </c>
    </row>
    <row r="306" spans="1:12" hidden="1">
      <c r="A306" s="367" t="s">
        <v>426</v>
      </c>
      <c r="D306" s="367" t="s">
        <v>974</v>
      </c>
      <c r="E306" s="367">
        <f t="shared" si="4"/>
        <v>2415345000</v>
      </c>
      <c r="F306" s="367" t="s">
        <v>785</v>
      </c>
      <c r="G306" s="367" t="s">
        <v>870</v>
      </c>
      <c r="H306" s="367" t="s">
        <v>975</v>
      </c>
      <c r="I306" s="367" t="s">
        <v>788</v>
      </c>
    </row>
    <row r="307" spans="1:12" hidden="1">
      <c r="A307" s="367" t="s">
        <v>426</v>
      </c>
      <c r="D307" s="367" t="s">
        <v>976</v>
      </c>
      <c r="E307" s="367">
        <f t="shared" si="4"/>
        <v>2415350000</v>
      </c>
      <c r="F307" s="367" t="s">
        <v>785</v>
      </c>
      <c r="G307" s="367" t="s">
        <v>870</v>
      </c>
      <c r="H307" s="367" t="s">
        <v>977</v>
      </c>
      <c r="I307" s="367" t="s">
        <v>788</v>
      </c>
    </row>
    <row r="308" spans="1:12" hidden="1">
      <c r="A308" s="367" t="s">
        <v>426</v>
      </c>
      <c r="D308" s="367" t="s">
        <v>978</v>
      </c>
      <c r="E308" s="367">
        <f t="shared" si="4"/>
        <v>2415355000</v>
      </c>
      <c r="F308" s="367" t="s">
        <v>785</v>
      </c>
      <c r="G308" s="367" t="s">
        <v>870</v>
      </c>
      <c r="H308" s="367" t="s">
        <v>979</v>
      </c>
      <c r="I308" s="367" t="s">
        <v>788</v>
      </c>
    </row>
    <row r="309" spans="1:12" hidden="1">
      <c r="A309" s="367" t="s">
        <v>426</v>
      </c>
      <c r="D309" s="367" t="s">
        <v>980</v>
      </c>
      <c r="E309" s="367">
        <f t="shared" si="4"/>
        <v>2415360000</v>
      </c>
      <c r="F309" s="367" t="s">
        <v>785</v>
      </c>
      <c r="G309" s="367" t="s">
        <v>870</v>
      </c>
      <c r="H309" s="367" t="s">
        <v>981</v>
      </c>
      <c r="I309" s="367" t="s">
        <v>788</v>
      </c>
    </row>
    <row r="310" spans="1:12" hidden="1">
      <c r="A310" s="367" t="s">
        <v>426</v>
      </c>
      <c r="D310" s="367" t="s">
        <v>982</v>
      </c>
      <c r="E310" s="367">
        <f t="shared" si="4"/>
        <v>2415365000</v>
      </c>
      <c r="F310" s="367" t="s">
        <v>785</v>
      </c>
      <c r="G310" s="367" t="s">
        <v>870</v>
      </c>
      <c r="H310" s="367" t="s">
        <v>983</v>
      </c>
      <c r="I310" s="367" t="s">
        <v>788</v>
      </c>
    </row>
    <row r="311" spans="1:12" hidden="1">
      <c r="A311" s="367" t="s">
        <v>426</v>
      </c>
      <c r="D311" s="367" t="s">
        <v>984</v>
      </c>
      <c r="E311" s="367">
        <f t="shared" si="4"/>
        <v>2420000000</v>
      </c>
      <c r="F311" s="367" t="s">
        <v>785</v>
      </c>
      <c r="G311" s="367" t="s">
        <v>985</v>
      </c>
      <c r="H311" s="367" t="s">
        <v>571</v>
      </c>
      <c r="I311" s="367" t="s">
        <v>788</v>
      </c>
    </row>
    <row r="312" spans="1:12" hidden="1">
      <c r="A312" s="367" t="s">
        <v>426</v>
      </c>
      <c r="D312" s="367" t="s">
        <v>986</v>
      </c>
      <c r="E312" s="367">
        <f t="shared" si="4"/>
        <v>2420000055</v>
      </c>
      <c r="F312" s="367" t="s">
        <v>785</v>
      </c>
      <c r="G312" s="367" t="s">
        <v>985</v>
      </c>
      <c r="H312" s="367" t="s">
        <v>571</v>
      </c>
      <c r="I312" s="367" t="s">
        <v>987</v>
      </c>
    </row>
    <row r="313" spans="1:12" hidden="1">
      <c r="A313" s="367" t="s">
        <v>426</v>
      </c>
      <c r="D313" s="367" t="s">
        <v>988</v>
      </c>
      <c r="E313" s="367">
        <f t="shared" si="4"/>
        <v>2420000370</v>
      </c>
      <c r="F313" s="367" t="s">
        <v>785</v>
      </c>
      <c r="G313" s="367" t="s">
        <v>985</v>
      </c>
      <c r="H313" s="367" t="s">
        <v>571</v>
      </c>
      <c r="I313" s="367" t="s">
        <v>989</v>
      </c>
    </row>
    <row r="314" spans="1:12" hidden="1">
      <c r="A314" s="367" t="s">
        <v>426</v>
      </c>
      <c r="B314" s="370" t="s">
        <v>718</v>
      </c>
      <c r="C314" s="367" t="s">
        <v>984</v>
      </c>
      <c r="D314" s="367" t="s">
        <v>990</v>
      </c>
      <c r="E314" s="367">
        <f t="shared" si="4"/>
        <v>2420000999</v>
      </c>
      <c r="F314" s="367" t="s">
        <v>785</v>
      </c>
      <c r="G314" s="367" t="s">
        <v>985</v>
      </c>
      <c r="H314" s="367" t="s">
        <v>571</v>
      </c>
      <c r="I314" s="367" t="s">
        <v>808</v>
      </c>
      <c r="K314" s="369">
        <v>37725</v>
      </c>
      <c r="L314" s="367" t="s">
        <v>809</v>
      </c>
    </row>
    <row r="315" spans="1:12" hidden="1">
      <c r="A315" s="367" t="s">
        <v>426</v>
      </c>
      <c r="D315" s="367" t="s">
        <v>991</v>
      </c>
      <c r="E315" s="367">
        <f t="shared" si="4"/>
        <v>2420010000</v>
      </c>
      <c r="F315" s="367" t="s">
        <v>785</v>
      </c>
      <c r="G315" s="367" t="s">
        <v>985</v>
      </c>
      <c r="H315" s="367" t="s">
        <v>992</v>
      </c>
      <c r="I315" s="367" t="s">
        <v>788</v>
      </c>
    </row>
    <row r="316" spans="1:12" hidden="1">
      <c r="A316" s="367" t="s">
        <v>426</v>
      </c>
      <c r="D316" s="367" t="s">
        <v>993</v>
      </c>
      <c r="E316" s="367">
        <f t="shared" si="4"/>
        <v>2420010055</v>
      </c>
      <c r="F316" s="367" t="s">
        <v>785</v>
      </c>
      <c r="G316" s="367" t="s">
        <v>985</v>
      </c>
      <c r="H316" s="367" t="s">
        <v>992</v>
      </c>
      <c r="I316" s="367" t="s">
        <v>987</v>
      </c>
    </row>
    <row r="317" spans="1:12" hidden="1">
      <c r="A317" s="367" t="s">
        <v>426</v>
      </c>
      <c r="D317" s="367" t="s">
        <v>994</v>
      </c>
      <c r="E317" s="367">
        <f t="shared" si="4"/>
        <v>2420010370</v>
      </c>
      <c r="F317" s="367" t="s">
        <v>785</v>
      </c>
      <c r="G317" s="367" t="s">
        <v>985</v>
      </c>
      <c r="H317" s="367" t="s">
        <v>992</v>
      </c>
      <c r="I317" s="367" t="s">
        <v>989</v>
      </c>
    </row>
    <row r="318" spans="1:12" hidden="1">
      <c r="A318" s="367" t="s">
        <v>426</v>
      </c>
      <c r="B318" s="370" t="s">
        <v>718</v>
      </c>
      <c r="C318" s="367" t="s">
        <v>991</v>
      </c>
      <c r="D318" s="367" t="s">
        <v>995</v>
      </c>
      <c r="E318" s="367">
        <f t="shared" si="4"/>
        <v>2420010999</v>
      </c>
      <c r="F318" s="367" t="s">
        <v>785</v>
      </c>
      <c r="G318" s="367" t="s">
        <v>985</v>
      </c>
      <c r="H318" s="367" t="s">
        <v>992</v>
      </c>
      <c r="I318" s="367" t="s">
        <v>808</v>
      </c>
      <c r="K318" s="369">
        <v>37725</v>
      </c>
      <c r="L318" s="367" t="s">
        <v>809</v>
      </c>
    </row>
    <row r="319" spans="1:12" hidden="1">
      <c r="A319" s="367" t="s">
        <v>426</v>
      </c>
      <c r="D319" s="367" t="s">
        <v>996</v>
      </c>
      <c r="E319" s="367">
        <f t="shared" si="4"/>
        <v>2420020000</v>
      </c>
      <c r="F319" s="367" t="s">
        <v>785</v>
      </c>
      <c r="G319" s="367" t="s">
        <v>985</v>
      </c>
      <c r="H319" s="367" t="s">
        <v>997</v>
      </c>
      <c r="I319" s="367" t="s">
        <v>788</v>
      </c>
    </row>
    <row r="320" spans="1:12" hidden="1">
      <c r="A320" s="367" t="s">
        <v>426</v>
      </c>
      <c r="D320" s="367" t="s">
        <v>998</v>
      </c>
      <c r="E320" s="367">
        <f t="shared" si="4"/>
        <v>2420020055</v>
      </c>
      <c r="F320" s="367" t="s">
        <v>785</v>
      </c>
      <c r="G320" s="367" t="s">
        <v>985</v>
      </c>
      <c r="H320" s="367" t="s">
        <v>997</v>
      </c>
      <c r="I320" s="367" t="s">
        <v>987</v>
      </c>
    </row>
    <row r="321" spans="1:12" hidden="1">
      <c r="A321" s="367" t="s">
        <v>426</v>
      </c>
      <c r="D321" s="367" t="s">
        <v>999</v>
      </c>
      <c r="E321" s="367">
        <f t="shared" si="4"/>
        <v>2425000000</v>
      </c>
      <c r="F321" s="367" t="s">
        <v>785</v>
      </c>
      <c r="G321" s="367" t="s">
        <v>1000</v>
      </c>
      <c r="H321" s="367" t="s">
        <v>571</v>
      </c>
      <c r="I321" s="367" t="s">
        <v>788</v>
      </c>
    </row>
    <row r="322" spans="1:12" hidden="1">
      <c r="A322" s="367" t="s">
        <v>426</v>
      </c>
      <c r="D322" s="367" t="s">
        <v>1001</v>
      </c>
      <c r="E322" s="367">
        <f t="shared" ref="E322:E385" si="5">VALUE(D322)</f>
        <v>2425010000</v>
      </c>
      <c r="F322" s="367" t="s">
        <v>785</v>
      </c>
      <c r="G322" s="367" t="s">
        <v>1000</v>
      </c>
      <c r="H322" s="367" t="s">
        <v>1002</v>
      </c>
      <c r="I322" s="367" t="s">
        <v>788</v>
      </c>
    </row>
    <row r="323" spans="1:12" hidden="1">
      <c r="A323" s="367" t="s">
        <v>426</v>
      </c>
      <c r="D323" s="367" t="s">
        <v>1003</v>
      </c>
      <c r="E323" s="367">
        <f t="shared" si="5"/>
        <v>2425020000</v>
      </c>
      <c r="F323" s="367" t="s">
        <v>785</v>
      </c>
      <c r="G323" s="367" t="s">
        <v>1000</v>
      </c>
      <c r="H323" s="367" t="s">
        <v>1004</v>
      </c>
      <c r="I323" s="367" t="s">
        <v>788</v>
      </c>
    </row>
    <row r="324" spans="1:12" hidden="1">
      <c r="A324" s="367" t="s">
        <v>426</v>
      </c>
      <c r="D324" s="367" t="s">
        <v>1005</v>
      </c>
      <c r="E324" s="367">
        <f t="shared" si="5"/>
        <v>2425030000</v>
      </c>
      <c r="F324" s="367" t="s">
        <v>785</v>
      </c>
      <c r="G324" s="367" t="s">
        <v>1000</v>
      </c>
      <c r="H324" s="367" t="s">
        <v>1006</v>
      </c>
      <c r="I324" s="367" t="s">
        <v>788</v>
      </c>
    </row>
    <row r="325" spans="1:12" hidden="1">
      <c r="A325" s="367" t="s">
        <v>426</v>
      </c>
      <c r="D325" s="367" t="s">
        <v>1007</v>
      </c>
      <c r="E325" s="367">
        <f t="shared" si="5"/>
        <v>2425040000</v>
      </c>
      <c r="F325" s="367" t="s">
        <v>785</v>
      </c>
      <c r="G325" s="367" t="s">
        <v>1000</v>
      </c>
      <c r="H325" s="367" t="s">
        <v>1008</v>
      </c>
      <c r="I325" s="367" t="s">
        <v>788</v>
      </c>
    </row>
    <row r="326" spans="1:12" hidden="1">
      <c r="A326" s="367" t="s">
        <v>426</v>
      </c>
      <c r="D326" s="367" t="s">
        <v>1009</v>
      </c>
      <c r="E326" s="367">
        <f t="shared" si="5"/>
        <v>2430000000</v>
      </c>
      <c r="F326" s="367" t="s">
        <v>785</v>
      </c>
      <c r="G326" s="367" t="s">
        <v>1010</v>
      </c>
      <c r="H326" s="367" t="s">
        <v>571</v>
      </c>
      <c r="I326" s="367" t="s">
        <v>788</v>
      </c>
    </row>
    <row r="327" spans="1:12" hidden="1">
      <c r="A327" s="367" t="s">
        <v>426</v>
      </c>
      <c r="D327" s="367" t="s">
        <v>1011</v>
      </c>
      <c r="E327" s="367">
        <f t="shared" si="5"/>
        <v>2440000000</v>
      </c>
      <c r="F327" s="367" t="s">
        <v>785</v>
      </c>
      <c r="G327" s="367" t="s">
        <v>1012</v>
      </c>
      <c r="H327" s="367" t="s">
        <v>571</v>
      </c>
      <c r="I327" s="367" t="s">
        <v>788</v>
      </c>
    </row>
    <row r="328" spans="1:12" hidden="1">
      <c r="A328" s="367" t="s">
        <v>426</v>
      </c>
      <c r="D328" s="367" t="s">
        <v>1013</v>
      </c>
      <c r="E328" s="367">
        <f t="shared" si="5"/>
        <v>2440020000</v>
      </c>
      <c r="F328" s="367" t="s">
        <v>785</v>
      </c>
      <c r="G328" s="367" t="s">
        <v>1012</v>
      </c>
      <c r="H328" s="367" t="s">
        <v>1014</v>
      </c>
      <c r="I328" s="367" t="s">
        <v>788</v>
      </c>
    </row>
    <row r="329" spans="1:12" hidden="1">
      <c r="A329" s="367" t="s">
        <v>426</v>
      </c>
      <c r="D329" s="367" t="s">
        <v>1015</v>
      </c>
      <c r="E329" s="367">
        <f t="shared" si="5"/>
        <v>2460000000</v>
      </c>
      <c r="F329" s="367" t="s">
        <v>785</v>
      </c>
      <c r="G329" s="367" t="s">
        <v>1016</v>
      </c>
      <c r="H329" s="367" t="s">
        <v>571</v>
      </c>
      <c r="I329" s="367" t="s">
        <v>788</v>
      </c>
      <c r="K329" s="369">
        <v>36515</v>
      </c>
      <c r="L329" s="367" t="s">
        <v>1017</v>
      </c>
    </row>
    <row r="330" spans="1:12" hidden="1">
      <c r="A330" s="367" t="s">
        <v>426</v>
      </c>
      <c r="D330" s="367" t="s">
        <v>1018</v>
      </c>
      <c r="E330" s="367">
        <f t="shared" si="5"/>
        <v>2460100000</v>
      </c>
      <c r="F330" s="367" t="s">
        <v>785</v>
      </c>
      <c r="G330" s="367" t="s">
        <v>1016</v>
      </c>
      <c r="H330" s="367" t="s">
        <v>1019</v>
      </c>
      <c r="I330" s="367" t="s">
        <v>788</v>
      </c>
    </row>
    <row r="331" spans="1:12" hidden="1">
      <c r="A331" s="367" t="s">
        <v>426</v>
      </c>
      <c r="D331" s="367" t="s">
        <v>1020</v>
      </c>
      <c r="E331" s="367">
        <f t="shared" si="5"/>
        <v>2460110000</v>
      </c>
      <c r="F331" s="367" t="s">
        <v>785</v>
      </c>
      <c r="G331" s="367" t="s">
        <v>1016</v>
      </c>
      <c r="H331" s="367" t="s">
        <v>1021</v>
      </c>
      <c r="I331" s="367" t="s">
        <v>788</v>
      </c>
    </row>
    <row r="332" spans="1:12" hidden="1">
      <c r="A332" s="367" t="s">
        <v>426</v>
      </c>
      <c r="D332" s="367" t="s">
        <v>1022</v>
      </c>
      <c r="E332" s="367">
        <f t="shared" si="5"/>
        <v>2460120000</v>
      </c>
      <c r="F332" s="367" t="s">
        <v>785</v>
      </c>
      <c r="G332" s="367" t="s">
        <v>1016</v>
      </c>
      <c r="H332" s="367" t="s">
        <v>1023</v>
      </c>
      <c r="I332" s="367" t="s">
        <v>788</v>
      </c>
    </row>
    <row r="333" spans="1:12" hidden="1">
      <c r="A333" s="367" t="s">
        <v>426</v>
      </c>
      <c r="D333" s="367" t="s">
        <v>1024</v>
      </c>
      <c r="E333" s="367">
        <f t="shared" si="5"/>
        <v>2460130000</v>
      </c>
      <c r="F333" s="367" t="s">
        <v>785</v>
      </c>
      <c r="G333" s="367" t="s">
        <v>1016</v>
      </c>
      <c r="H333" s="367" t="s">
        <v>1025</v>
      </c>
      <c r="I333" s="367" t="s">
        <v>788</v>
      </c>
    </row>
    <row r="334" spans="1:12" hidden="1">
      <c r="A334" s="367" t="s">
        <v>426</v>
      </c>
      <c r="D334" s="367" t="s">
        <v>1026</v>
      </c>
      <c r="E334" s="367">
        <f t="shared" si="5"/>
        <v>2460140000</v>
      </c>
      <c r="F334" s="367" t="s">
        <v>785</v>
      </c>
      <c r="G334" s="367" t="s">
        <v>1016</v>
      </c>
      <c r="H334" s="367" t="s">
        <v>1027</v>
      </c>
      <c r="I334" s="367" t="s">
        <v>788</v>
      </c>
    </row>
    <row r="335" spans="1:12" hidden="1">
      <c r="A335" s="367" t="s">
        <v>426</v>
      </c>
      <c r="D335" s="367" t="s">
        <v>1028</v>
      </c>
      <c r="E335" s="367">
        <f t="shared" si="5"/>
        <v>2460150000</v>
      </c>
      <c r="F335" s="367" t="s">
        <v>785</v>
      </c>
      <c r="G335" s="367" t="s">
        <v>1016</v>
      </c>
      <c r="H335" s="367" t="s">
        <v>1029</v>
      </c>
      <c r="I335" s="367" t="s">
        <v>788</v>
      </c>
    </row>
    <row r="336" spans="1:12" hidden="1">
      <c r="A336" s="367" t="s">
        <v>426</v>
      </c>
      <c r="D336" s="367" t="s">
        <v>1030</v>
      </c>
      <c r="E336" s="367">
        <f t="shared" si="5"/>
        <v>2460160000</v>
      </c>
      <c r="F336" s="367" t="s">
        <v>785</v>
      </c>
      <c r="G336" s="367" t="s">
        <v>1016</v>
      </c>
      <c r="H336" s="367" t="s">
        <v>1031</v>
      </c>
      <c r="I336" s="367" t="s">
        <v>788</v>
      </c>
    </row>
    <row r="337" spans="1:9" hidden="1">
      <c r="A337" s="367" t="s">
        <v>426</v>
      </c>
      <c r="D337" s="367" t="s">
        <v>1032</v>
      </c>
      <c r="E337" s="367">
        <f t="shared" si="5"/>
        <v>2460170000</v>
      </c>
      <c r="F337" s="367" t="s">
        <v>785</v>
      </c>
      <c r="G337" s="367" t="s">
        <v>1016</v>
      </c>
      <c r="H337" s="367" t="s">
        <v>1033</v>
      </c>
      <c r="I337" s="367" t="s">
        <v>788</v>
      </c>
    </row>
    <row r="338" spans="1:9" hidden="1">
      <c r="A338" s="367" t="s">
        <v>426</v>
      </c>
      <c r="D338" s="367" t="s">
        <v>1034</v>
      </c>
      <c r="E338" s="367">
        <f t="shared" si="5"/>
        <v>2460180000</v>
      </c>
      <c r="F338" s="367" t="s">
        <v>785</v>
      </c>
      <c r="G338" s="367" t="s">
        <v>1016</v>
      </c>
      <c r="H338" s="367" t="s">
        <v>1035</v>
      </c>
      <c r="I338" s="367" t="s">
        <v>788</v>
      </c>
    </row>
    <row r="339" spans="1:9" hidden="1">
      <c r="A339" s="367" t="s">
        <v>426</v>
      </c>
      <c r="D339" s="367" t="s">
        <v>1036</v>
      </c>
      <c r="E339" s="367">
        <f t="shared" si="5"/>
        <v>2460190000</v>
      </c>
      <c r="F339" s="367" t="s">
        <v>785</v>
      </c>
      <c r="G339" s="367" t="s">
        <v>1016</v>
      </c>
      <c r="H339" s="367" t="s">
        <v>1037</v>
      </c>
      <c r="I339" s="367" t="s">
        <v>788</v>
      </c>
    </row>
    <row r="340" spans="1:9" hidden="1">
      <c r="A340" s="367" t="s">
        <v>426</v>
      </c>
      <c r="D340" s="367" t="s">
        <v>1038</v>
      </c>
      <c r="E340" s="367">
        <f t="shared" si="5"/>
        <v>2460200000</v>
      </c>
      <c r="F340" s="367" t="s">
        <v>785</v>
      </c>
      <c r="G340" s="367" t="s">
        <v>1016</v>
      </c>
      <c r="H340" s="367" t="s">
        <v>1039</v>
      </c>
      <c r="I340" s="367" t="s">
        <v>788</v>
      </c>
    </row>
    <row r="341" spans="1:9" hidden="1">
      <c r="A341" s="367" t="s">
        <v>426</v>
      </c>
      <c r="D341" s="367" t="s">
        <v>1040</v>
      </c>
      <c r="E341" s="367">
        <f t="shared" si="5"/>
        <v>2460210000</v>
      </c>
      <c r="F341" s="367" t="s">
        <v>785</v>
      </c>
      <c r="G341" s="367" t="s">
        <v>1016</v>
      </c>
      <c r="H341" s="367" t="s">
        <v>1041</v>
      </c>
      <c r="I341" s="367" t="s">
        <v>788</v>
      </c>
    </row>
    <row r="342" spans="1:9" hidden="1">
      <c r="A342" s="367" t="s">
        <v>426</v>
      </c>
      <c r="D342" s="367" t="s">
        <v>1042</v>
      </c>
      <c r="E342" s="367">
        <f t="shared" si="5"/>
        <v>2460220000</v>
      </c>
      <c r="F342" s="367" t="s">
        <v>785</v>
      </c>
      <c r="G342" s="367" t="s">
        <v>1016</v>
      </c>
      <c r="H342" s="367" t="s">
        <v>1043</v>
      </c>
      <c r="I342" s="367" t="s">
        <v>788</v>
      </c>
    </row>
    <row r="343" spans="1:9" hidden="1">
      <c r="A343" s="367" t="s">
        <v>426</v>
      </c>
      <c r="D343" s="367" t="s">
        <v>1044</v>
      </c>
      <c r="E343" s="367">
        <f t="shared" si="5"/>
        <v>2460230000</v>
      </c>
      <c r="F343" s="367" t="s">
        <v>785</v>
      </c>
      <c r="G343" s="367" t="s">
        <v>1016</v>
      </c>
      <c r="H343" s="367" t="s">
        <v>1045</v>
      </c>
      <c r="I343" s="367" t="s">
        <v>788</v>
      </c>
    </row>
    <row r="344" spans="1:9" hidden="1">
      <c r="A344" s="367" t="s">
        <v>426</v>
      </c>
      <c r="D344" s="367" t="s">
        <v>1046</v>
      </c>
      <c r="E344" s="367">
        <f t="shared" si="5"/>
        <v>2460240000</v>
      </c>
      <c r="F344" s="367" t="s">
        <v>785</v>
      </c>
      <c r="G344" s="367" t="s">
        <v>1016</v>
      </c>
      <c r="H344" s="367" t="s">
        <v>1047</v>
      </c>
      <c r="I344" s="367" t="s">
        <v>788</v>
      </c>
    </row>
    <row r="345" spans="1:9" hidden="1">
      <c r="A345" s="367" t="s">
        <v>426</v>
      </c>
      <c r="D345" s="367" t="s">
        <v>1048</v>
      </c>
      <c r="E345" s="367">
        <f t="shared" si="5"/>
        <v>2460250000</v>
      </c>
      <c r="F345" s="367" t="s">
        <v>785</v>
      </c>
      <c r="G345" s="367" t="s">
        <v>1016</v>
      </c>
      <c r="H345" s="367" t="s">
        <v>1049</v>
      </c>
      <c r="I345" s="367" t="s">
        <v>788</v>
      </c>
    </row>
    <row r="346" spans="1:9" hidden="1">
      <c r="A346" s="367" t="s">
        <v>426</v>
      </c>
      <c r="D346" s="367" t="s">
        <v>1050</v>
      </c>
      <c r="E346" s="367">
        <f t="shared" si="5"/>
        <v>2460260000</v>
      </c>
      <c r="F346" s="367" t="s">
        <v>785</v>
      </c>
      <c r="G346" s="367" t="s">
        <v>1016</v>
      </c>
      <c r="H346" s="367" t="s">
        <v>1051</v>
      </c>
      <c r="I346" s="367" t="s">
        <v>788</v>
      </c>
    </row>
    <row r="347" spans="1:9" hidden="1">
      <c r="A347" s="367" t="s">
        <v>426</v>
      </c>
      <c r="D347" s="367" t="s">
        <v>1052</v>
      </c>
      <c r="E347" s="367">
        <f t="shared" si="5"/>
        <v>2460270000</v>
      </c>
      <c r="F347" s="367" t="s">
        <v>785</v>
      </c>
      <c r="G347" s="367" t="s">
        <v>1016</v>
      </c>
      <c r="H347" s="367" t="s">
        <v>1053</v>
      </c>
      <c r="I347" s="367" t="s">
        <v>788</v>
      </c>
    </row>
    <row r="348" spans="1:9" hidden="1">
      <c r="A348" s="367" t="s">
        <v>426</v>
      </c>
      <c r="D348" s="367" t="s">
        <v>1054</v>
      </c>
      <c r="E348" s="367">
        <f t="shared" si="5"/>
        <v>2460290000</v>
      </c>
      <c r="F348" s="367" t="s">
        <v>785</v>
      </c>
      <c r="G348" s="367" t="s">
        <v>1016</v>
      </c>
      <c r="H348" s="367" t="s">
        <v>1055</v>
      </c>
      <c r="I348" s="367" t="s">
        <v>788</v>
      </c>
    </row>
    <row r="349" spans="1:9" hidden="1">
      <c r="A349" s="367" t="s">
        <v>426</v>
      </c>
      <c r="D349" s="367" t="s">
        <v>1056</v>
      </c>
      <c r="E349" s="367">
        <f t="shared" si="5"/>
        <v>2460400000</v>
      </c>
      <c r="F349" s="367" t="s">
        <v>785</v>
      </c>
      <c r="G349" s="367" t="s">
        <v>1016</v>
      </c>
      <c r="H349" s="367" t="s">
        <v>1057</v>
      </c>
      <c r="I349" s="367" t="s">
        <v>788</v>
      </c>
    </row>
    <row r="350" spans="1:9" hidden="1">
      <c r="A350" s="367" t="s">
        <v>426</v>
      </c>
      <c r="D350" s="367" t="s">
        <v>1058</v>
      </c>
      <c r="E350" s="367">
        <f t="shared" si="5"/>
        <v>2460410000</v>
      </c>
      <c r="F350" s="367" t="s">
        <v>785</v>
      </c>
      <c r="G350" s="367" t="s">
        <v>1016</v>
      </c>
      <c r="H350" s="367" t="s">
        <v>1059</v>
      </c>
      <c r="I350" s="367" t="s">
        <v>788</v>
      </c>
    </row>
    <row r="351" spans="1:9" hidden="1">
      <c r="A351" s="367" t="s">
        <v>426</v>
      </c>
      <c r="D351" s="367" t="s">
        <v>1060</v>
      </c>
      <c r="E351" s="367">
        <f t="shared" si="5"/>
        <v>2460420000</v>
      </c>
      <c r="F351" s="367" t="s">
        <v>785</v>
      </c>
      <c r="G351" s="367" t="s">
        <v>1016</v>
      </c>
      <c r="H351" s="367" t="s">
        <v>1061</v>
      </c>
      <c r="I351" s="367" t="s">
        <v>788</v>
      </c>
    </row>
    <row r="352" spans="1:9" hidden="1">
      <c r="A352" s="367" t="s">
        <v>426</v>
      </c>
      <c r="D352" s="367" t="s">
        <v>1062</v>
      </c>
      <c r="E352" s="367">
        <f t="shared" si="5"/>
        <v>2460500000</v>
      </c>
      <c r="F352" s="367" t="s">
        <v>785</v>
      </c>
      <c r="G352" s="367" t="s">
        <v>1016</v>
      </c>
      <c r="H352" s="367" t="s">
        <v>1063</v>
      </c>
      <c r="I352" s="367" t="s">
        <v>788</v>
      </c>
    </row>
    <row r="353" spans="1:9" hidden="1">
      <c r="A353" s="367" t="s">
        <v>426</v>
      </c>
      <c r="D353" s="367" t="s">
        <v>1064</v>
      </c>
      <c r="E353" s="367">
        <f t="shared" si="5"/>
        <v>2460510000</v>
      </c>
      <c r="F353" s="367" t="s">
        <v>785</v>
      </c>
      <c r="G353" s="367" t="s">
        <v>1016</v>
      </c>
      <c r="H353" s="367" t="s">
        <v>1065</v>
      </c>
      <c r="I353" s="367" t="s">
        <v>788</v>
      </c>
    </row>
    <row r="354" spans="1:9" hidden="1">
      <c r="A354" s="367" t="s">
        <v>426</v>
      </c>
      <c r="D354" s="367" t="s">
        <v>1066</v>
      </c>
      <c r="E354" s="367">
        <f t="shared" si="5"/>
        <v>2460520000</v>
      </c>
      <c r="F354" s="367" t="s">
        <v>785</v>
      </c>
      <c r="G354" s="367" t="s">
        <v>1016</v>
      </c>
      <c r="H354" s="367" t="s">
        <v>1067</v>
      </c>
      <c r="I354" s="367" t="s">
        <v>788</v>
      </c>
    </row>
    <row r="355" spans="1:9" hidden="1">
      <c r="A355" s="367" t="s">
        <v>426</v>
      </c>
      <c r="D355" s="367" t="s">
        <v>1068</v>
      </c>
      <c r="E355" s="367">
        <f t="shared" si="5"/>
        <v>2460600000</v>
      </c>
      <c r="F355" s="367" t="s">
        <v>785</v>
      </c>
      <c r="G355" s="367" t="s">
        <v>1016</v>
      </c>
      <c r="H355" s="367" t="s">
        <v>1069</v>
      </c>
      <c r="I355" s="367" t="s">
        <v>788</v>
      </c>
    </row>
    <row r="356" spans="1:9" hidden="1">
      <c r="A356" s="367" t="s">
        <v>426</v>
      </c>
      <c r="D356" s="367" t="s">
        <v>1070</v>
      </c>
      <c r="E356" s="367">
        <f t="shared" si="5"/>
        <v>2460610000</v>
      </c>
      <c r="F356" s="367" t="s">
        <v>785</v>
      </c>
      <c r="G356" s="367" t="s">
        <v>1016</v>
      </c>
      <c r="H356" s="367" t="s">
        <v>1071</v>
      </c>
      <c r="I356" s="367" t="s">
        <v>788</v>
      </c>
    </row>
    <row r="357" spans="1:9" hidden="1">
      <c r="A357" s="367" t="s">
        <v>426</v>
      </c>
      <c r="D357" s="367" t="s">
        <v>1072</v>
      </c>
      <c r="E357" s="367">
        <f t="shared" si="5"/>
        <v>2460620000</v>
      </c>
      <c r="F357" s="367" t="s">
        <v>785</v>
      </c>
      <c r="G357" s="367" t="s">
        <v>1016</v>
      </c>
      <c r="H357" s="367" t="s">
        <v>1073</v>
      </c>
      <c r="I357" s="367" t="s">
        <v>788</v>
      </c>
    </row>
    <row r="358" spans="1:9" hidden="1">
      <c r="A358" s="367" t="s">
        <v>426</v>
      </c>
      <c r="D358" s="367" t="s">
        <v>1074</v>
      </c>
      <c r="E358" s="367">
        <f t="shared" si="5"/>
        <v>2460800000</v>
      </c>
      <c r="F358" s="367" t="s">
        <v>785</v>
      </c>
      <c r="G358" s="367" t="s">
        <v>1016</v>
      </c>
      <c r="H358" s="367" t="s">
        <v>1075</v>
      </c>
      <c r="I358" s="367" t="s">
        <v>788</v>
      </c>
    </row>
    <row r="359" spans="1:9" hidden="1">
      <c r="A359" s="367" t="s">
        <v>426</v>
      </c>
      <c r="D359" s="367" t="s">
        <v>1076</v>
      </c>
      <c r="E359" s="367">
        <f t="shared" si="5"/>
        <v>2460810000</v>
      </c>
      <c r="F359" s="367" t="s">
        <v>785</v>
      </c>
      <c r="G359" s="367" t="s">
        <v>1016</v>
      </c>
      <c r="H359" s="367" t="s">
        <v>1077</v>
      </c>
      <c r="I359" s="367" t="s">
        <v>788</v>
      </c>
    </row>
    <row r="360" spans="1:9" hidden="1">
      <c r="A360" s="367" t="s">
        <v>426</v>
      </c>
      <c r="D360" s="367" t="s">
        <v>1078</v>
      </c>
      <c r="E360" s="367">
        <f t="shared" si="5"/>
        <v>2460820000</v>
      </c>
      <c r="F360" s="367" t="s">
        <v>785</v>
      </c>
      <c r="G360" s="367" t="s">
        <v>1016</v>
      </c>
      <c r="H360" s="367" t="s">
        <v>1079</v>
      </c>
      <c r="I360" s="367" t="s">
        <v>788</v>
      </c>
    </row>
    <row r="361" spans="1:9" hidden="1">
      <c r="A361" s="367" t="s">
        <v>426</v>
      </c>
      <c r="D361" s="367" t="s">
        <v>1080</v>
      </c>
      <c r="E361" s="367">
        <f t="shared" si="5"/>
        <v>2460830000</v>
      </c>
      <c r="F361" s="367" t="s">
        <v>785</v>
      </c>
      <c r="G361" s="367" t="s">
        <v>1016</v>
      </c>
      <c r="H361" s="367" t="s">
        <v>1081</v>
      </c>
      <c r="I361" s="367" t="s">
        <v>788</v>
      </c>
    </row>
    <row r="362" spans="1:9" hidden="1">
      <c r="A362" s="367" t="s">
        <v>426</v>
      </c>
      <c r="D362" s="367" t="s">
        <v>1082</v>
      </c>
      <c r="E362" s="367">
        <f t="shared" si="5"/>
        <v>2460840000</v>
      </c>
      <c r="F362" s="367" t="s">
        <v>785</v>
      </c>
      <c r="G362" s="367" t="s">
        <v>1016</v>
      </c>
      <c r="H362" s="367" t="s">
        <v>1083</v>
      </c>
      <c r="I362" s="367" t="s">
        <v>788</v>
      </c>
    </row>
    <row r="363" spans="1:9" hidden="1">
      <c r="A363" s="367" t="s">
        <v>426</v>
      </c>
      <c r="D363" s="367" t="s">
        <v>1084</v>
      </c>
      <c r="E363" s="367">
        <f t="shared" si="5"/>
        <v>2460890000</v>
      </c>
      <c r="F363" s="367" t="s">
        <v>785</v>
      </c>
      <c r="G363" s="367" t="s">
        <v>1016</v>
      </c>
      <c r="H363" s="367" t="s">
        <v>1085</v>
      </c>
      <c r="I363" s="367" t="s">
        <v>788</v>
      </c>
    </row>
    <row r="364" spans="1:9" hidden="1">
      <c r="A364" s="367" t="s">
        <v>426</v>
      </c>
      <c r="D364" s="367" t="s">
        <v>1086</v>
      </c>
      <c r="E364" s="367">
        <f t="shared" si="5"/>
        <v>2460900000</v>
      </c>
      <c r="F364" s="367" t="s">
        <v>785</v>
      </c>
      <c r="G364" s="367" t="s">
        <v>1016</v>
      </c>
      <c r="H364" s="367" t="s">
        <v>1087</v>
      </c>
      <c r="I364" s="367" t="s">
        <v>788</v>
      </c>
    </row>
    <row r="365" spans="1:9" hidden="1">
      <c r="A365" s="367" t="s">
        <v>426</v>
      </c>
      <c r="D365" s="367" t="s">
        <v>1088</v>
      </c>
      <c r="E365" s="367">
        <f t="shared" si="5"/>
        <v>2460910000</v>
      </c>
      <c r="F365" s="367" t="s">
        <v>785</v>
      </c>
      <c r="G365" s="367" t="s">
        <v>1016</v>
      </c>
      <c r="H365" s="367" t="s">
        <v>1089</v>
      </c>
      <c r="I365" s="367" t="s">
        <v>788</v>
      </c>
    </row>
    <row r="366" spans="1:9" hidden="1">
      <c r="A366" s="367" t="s">
        <v>426</v>
      </c>
      <c r="D366" s="367" t="s">
        <v>1090</v>
      </c>
      <c r="E366" s="367">
        <f t="shared" si="5"/>
        <v>2460920000</v>
      </c>
      <c r="F366" s="367" t="s">
        <v>785</v>
      </c>
      <c r="G366" s="367" t="s">
        <v>1016</v>
      </c>
      <c r="H366" s="367" t="s">
        <v>1091</v>
      </c>
      <c r="I366" s="367" t="s">
        <v>788</v>
      </c>
    </row>
    <row r="367" spans="1:9" hidden="1">
      <c r="A367" s="367" t="s">
        <v>426</v>
      </c>
      <c r="D367" s="367" t="s">
        <v>1092</v>
      </c>
      <c r="E367" s="367">
        <f t="shared" si="5"/>
        <v>2460930000</v>
      </c>
      <c r="F367" s="367" t="s">
        <v>785</v>
      </c>
      <c r="G367" s="367" t="s">
        <v>1016</v>
      </c>
      <c r="H367" s="367" t="s">
        <v>1093</v>
      </c>
      <c r="I367" s="367" t="s">
        <v>788</v>
      </c>
    </row>
    <row r="368" spans="1:9" hidden="1">
      <c r="A368" s="367" t="s">
        <v>426</v>
      </c>
      <c r="D368" s="367" t="s">
        <v>1094</v>
      </c>
      <c r="E368" s="367">
        <f t="shared" si="5"/>
        <v>2460940000</v>
      </c>
      <c r="F368" s="367" t="s">
        <v>785</v>
      </c>
      <c r="G368" s="367" t="s">
        <v>1016</v>
      </c>
      <c r="H368" s="367" t="s">
        <v>1095</v>
      </c>
      <c r="I368" s="367" t="s">
        <v>788</v>
      </c>
    </row>
    <row r="369" spans="1:12" hidden="1">
      <c r="A369" s="367" t="s">
        <v>426</v>
      </c>
      <c r="D369" s="367" t="s">
        <v>1096</v>
      </c>
      <c r="E369" s="367">
        <f t="shared" si="5"/>
        <v>2461000000</v>
      </c>
      <c r="F369" s="367" t="s">
        <v>785</v>
      </c>
      <c r="G369" s="367" t="s">
        <v>1097</v>
      </c>
      <c r="H369" s="367" t="s">
        <v>571</v>
      </c>
      <c r="I369" s="367" t="s">
        <v>788</v>
      </c>
    </row>
    <row r="370" spans="1:12" hidden="1">
      <c r="A370" s="367" t="s">
        <v>426</v>
      </c>
      <c r="D370" s="367" t="s">
        <v>1098</v>
      </c>
      <c r="E370" s="367">
        <f t="shared" si="5"/>
        <v>2461020000</v>
      </c>
      <c r="F370" s="367" t="s">
        <v>785</v>
      </c>
      <c r="G370" s="367" t="s">
        <v>1097</v>
      </c>
      <c r="H370" s="367" t="s">
        <v>1099</v>
      </c>
      <c r="I370" s="367" t="s">
        <v>788</v>
      </c>
    </row>
    <row r="371" spans="1:12" hidden="1">
      <c r="A371" s="367" t="s">
        <v>426</v>
      </c>
      <c r="D371" s="367" t="s">
        <v>1100</v>
      </c>
      <c r="E371" s="367">
        <f t="shared" si="5"/>
        <v>2461021000</v>
      </c>
      <c r="F371" s="367" t="s">
        <v>785</v>
      </c>
      <c r="G371" s="367" t="s">
        <v>1097</v>
      </c>
      <c r="H371" s="367" t="s">
        <v>1101</v>
      </c>
      <c r="I371" s="367" t="s">
        <v>788</v>
      </c>
    </row>
    <row r="372" spans="1:12" hidden="1">
      <c r="A372" s="367" t="s">
        <v>426</v>
      </c>
      <c r="D372" s="367" t="s">
        <v>1102</v>
      </c>
      <c r="E372" s="367">
        <f t="shared" si="5"/>
        <v>2461022000</v>
      </c>
      <c r="F372" s="367" t="s">
        <v>785</v>
      </c>
      <c r="G372" s="367" t="s">
        <v>1097</v>
      </c>
      <c r="H372" s="367" t="s">
        <v>1103</v>
      </c>
      <c r="I372" s="367" t="s">
        <v>788</v>
      </c>
    </row>
    <row r="373" spans="1:12" hidden="1">
      <c r="A373" s="367" t="s">
        <v>426</v>
      </c>
      <c r="D373" s="367" t="s">
        <v>1104</v>
      </c>
      <c r="E373" s="367">
        <f t="shared" si="5"/>
        <v>2461023000</v>
      </c>
      <c r="F373" s="367" t="s">
        <v>785</v>
      </c>
      <c r="G373" s="367" t="s">
        <v>1097</v>
      </c>
      <c r="H373" s="367" t="s">
        <v>1105</v>
      </c>
      <c r="I373" s="367" t="s">
        <v>788</v>
      </c>
    </row>
    <row r="374" spans="1:12" hidden="1">
      <c r="A374" s="367" t="s">
        <v>426</v>
      </c>
      <c r="D374" s="367" t="s">
        <v>1106</v>
      </c>
      <c r="E374" s="367">
        <f t="shared" si="5"/>
        <v>2461024000</v>
      </c>
      <c r="F374" s="367" t="s">
        <v>785</v>
      </c>
      <c r="G374" s="367" t="s">
        <v>1097</v>
      </c>
      <c r="H374" s="367" t="s">
        <v>1107</v>
      </c>
      <c r="I374" s="367" t="s">
        <v>788</v>
      </c>
    </row>
    <row r="375" spans="1:12" hidden="1">
      <c r="A375" s="367" t="s">
        <v>426</v>
      </c>
      <c r="D375" s="367" t="s">
        <v>1108</v>
      </c>
      <c r="E375" s="367">
        <f t="shared" si="5"/>
        <v>2461050000</v>
      </c>
      <c r="F375" s="367" t="s">
        <v>785</v>
      </c>
      <c r="G375" s="367" t="s">
        <v>1097</v>
      </c>
      <c r="H375" s="367" t="s">
        <v>1109</v>
      </c>
      <c r="I375" s="367" t="s">
        <v>788</v>
      </c>
    </row>
    <row r="376" spans="1:12" hidden="1">
      <c r="A376" s="367" t="s">
        <v>426</v>
      </c>
      <c r="D376" s="367" t="s">
        <v>1110</v>
      </c>
      <c r="E376" s="367">
        <f t="shared" si="5"/>
        <v>2461100000</v>
      </c>
      <c r="F376" s="367" t="s">
        <v>785</v>
      </c>
      <c r="G376" s="367" t="s">
        <v>1097</v>
      </c>
      <c r="H376" s="367" t="s">
        <v>1111</v>
      </c>
      <c r="I376" s="367" t="s">
        <v>788</v>
      </c>
    </row>
    <row r="377" spans="1:12" hidden="1">
      <c r="A377" s="367" t="s">
        <v>426</v>
      </c>
      <c r="D377" s="367" t="s">
        <v>1112</v>
      </c>
      <c r="E377" s="367">
        <f t="shared" si="5"/>
        <v>2461160000</v>
      </c>
      <c r="F377" s="367" t="s">
        <v>785</v>
      </c>
      <c r="G377" s="367" t="s">
        <v>1097</v>
      </c>
      <c r="H377" s="367" t="s">
        <v>1113</v>
      </c>
      <c r="I377" s="367" t="s">
        <v>788</v>
      </c>
    </row>
    <row r="378" spans="1:12" hidden="1">
      <c r="A378" s="367" t="s">
        <v>426</v>
      </c>
      <c r="D378" s="367" t="s">
        <v>1114</v>
      </c>
      <c r="E378" s="367">
        <f t="shared" si="5"/>
        <v>2461200000</v>
      </c>
      <c r="F378" s="367" t="s">
        <v>785</v>
      </c>
      <c r="G378" s="367" t="s">
        <v>1097</v>
      </c>
      <c r="H378" s="367" t="s">
        <v>1115</v>
      </c>
      <c r="I378" s="367" t="s">
        <v>788</v>
      </c>
    </row>
    <row r="379" spans="1:12" hidden="1">
      <c r="A379" s="367" t="s">
        <v>426</v>
      </c>
      <c r="D379" s="367" t="s">
        <v>1116</v>
      </c>
      <c r="E379" s="367">
        <f t="shared" si="5"/>
        <v>2461800000</v>
      </c>
      <c r="F379" s="367" t="s">
        <v>785</v>
      </c>
      <c r="G379" s="367" t="s">
        <v>1097</v>
      </c>
      <c r="H379" s="367" t="s">
        <v>1117</v>
      </c>
      <c r="I379" s="367" t="s">
        <v>788</v>
      </c>
    </row>
    <row r="380" spans="1:12" hidden="1">
      <c r="A380" s="367" t="s">
        <v>426</v>
      </c>
      <c r="D380" s="367" t="s">
        <v>1118</v>
      </c>
      <c r="E380" s="367">
        <f t="shared" si="5"/>
        <v>2461800001</v>
      </c>
      <c r="F380" s="367" t="s">
        <v>785</v>
      </c>
      <c r="G380" s="367" t="s">
        <v>1097</v>
      </c>
      <c r="H380" s="367" t="s">
        <v>1117</v>
      </c>
      <c r="I380" s="367" t="s">
        <v>1119</v>
      </c>
      <c r="J380" s="369">
        <v>37041</v>
      </c>
    </row>
    <row r="381" spans="1:12" hidden="1">
      <c r="A381" s="367" t="s">
        <v>426</v>
      </c>
      <c r="D381" s="367" t="s">
        <v>1120</v>
      </c>
      <c r="E381" s="367">
        <f t="shared" si="5"/>
        <v>2461800002</v>
      </c>
      <c r="F381" s="367" t="s">
        <v>785</v>
      </c>
      <c r="G381" s="367" t="s">
        <v>1097</v>
      </c>
      <c r="H381" s="367" t="s">
        <v>1117</v>
      </c>
      <c r="I381" s="367" t="s">
        <v>1121</v>
      </c>
      <c r="J381" s="369">
        <v>37041</v>
      </c>
    </row>
    <row r="382" spans="1:12" hidden="1">
      <c r="A382" s="367" t="s">
        <v>426</v>
      </c>
      <c r="B382" s="370" t="s">
        <v>718</v>
      </c>
      <c r="C382" s="367" t="s">
        <v>1116</v>
      </c>
      <c r="D382" s="367" t="s">
        <v>1122</v>
      </c>
      <c r="E382" s="367">
        <f t="shared" si="5"/>
        <v>2461800999</v>
      </c>
      <c r="F382" s="367" t="s">
        <v>785</v>
      </c>
      <c r="G382" s="367" t="s">
        <v>1097</v>
      </c>
      <c r="H382" s="367" t="s">
        <v>1117</v>
      </c>
      <c r="I382" s="367" t="s">
        <v>808</v>
      </c>
      <c r="K382" s="369">
        <v>37725</v>
      </c>
      <c r="L382" s="367" t="s">
        <v>809</v>
      </c>
    </row>
    <row r="383" spans="1:12" hidden="1">
      <c r="A383" s="367" t="s">
        <v>426</v>
      </c>
      <c r="D383" s="367" t="s">
        <v>1123</v>
      </c>
      <c r="E383" s="367">
        <f t="shared" si="5"/>
        <v>2461850000</v>
      </c>
      <c r="F383" s="367" t="s">
        <v>785</v>
      </c>
      <c r="G383" s="367" t="s">
        <v>1097</v>
      </c>
      <c r="H383" s="367" t="s">
        <v>1124</v>
      </c>
      <c r="I383" s="367" t="s">
        <v>571</v>
      </c>
      <c r="J383" s="369">
        <v>36504</v>
      </c>
    </row>
    <row r="384" spans="1:12" hidden="1">
      <c r="A384" s="367" t="s">
        <v>426</v>
      </c>
      <c r="D384" s="367" t="s">
        <v>1125</v>
      </c>
      <c r="E384" s="367">
        <f t="shared" si="5"/>
        <v>2461850001</v>
      </c>
      <c r="F384" s="367" t="s">
        <v>785</v>
      </c>
      <c r="G384" s="367" t="s">
        <v>1097</v>
      </c>
      <c r="H384" s="367" t="s">
        <v>1124</v>
      </c>
      <c r="I384" s="367" t="s">
        <v>1126</v>
      </c>
      <c r="J384" s="369">
        <v>36504</v>
      </c>
    </row>
    <row r="385" spans="1:10" hidden="1">
      <c r="A385" s="367" t="s">
        <v>426</v>
      </c>
      <c r="D385" s="367" t="s">
        <v>1127</v>
      </c>
      <c r="E385" s="367">
        <f t="shared" si="5"/>
        <v>2461850002</v>
      </c>
      <c r="F385" s="367" t="s">
        <v>785</v>
      </c>
      <c r="G385" s="367" t="s">
        <v>1097</v>
      </c>
      <c r="H385" s="367" t="s">
        <v>1124</v>
      </c>
      <c r="I385" s="367" t="s">
        <v>1128</v>
      </c>
      <c r="J385" s="369">
        <v>36504</v>
      </c>
    </row>
    <row r="386" spans="1:10" hidden="1">
      <c r="A386" s="367" t="s">
        <v>426</v>
      </c>
      <c r="D386" s="367" t="s">
        <v>1129</v>
      </c>
      <c r="E386" s="367">
        <f t="shared" ref="E386:E449" si="6">VALUE(D386)</f>
        <v>2461850003</v>
      </c>
      <c r="F386" s="367" t="s">
        <v>785</v>
      </c>
      <c r="G386" s="367" t="s">
        <v>1097</v>
      </c>
      <c r="H386" s="367" t="s">
        <v>1124</v>
      </c>
      <c r="I386" s="367" t="s">
        <v>1130</v>
      </c>
      <c r="J386" s="369">
        <v>36504</v>
      </c>
    </row>
    <row r="387" spans="1:10" hidden="1">
      <c r="A387" s="367" t="s">
        <v>426</v>
      </c>
      <c r="D387" s="367" t="s">
        <v>1131</v>
      </c>
      <c r="E387" s="367">
        <f t="shared" si="6"/>
        <v>2461850004</v>
      </c>
      <c r="F387" s="367" t="s">
        <v>785</v>
      </c>
      <c r="G387" s="367" t="s">
        <v>1097</v>
      </c>
      <c r="H387" s="367" t="s">
        <v>1124</v>
      </c>
      <c r="I387" s="367" t="s">
        <v>1132</v>
      </c>
      <c r="J387" s="369">
        <v>36504</v>
      </c>
    </row>
    <row r="388" spans="1:10" hidden="1">
      <c r="A388" s="367" t="s">
        <v>426</v>
      </c>
      <c r="D388" s="367" t="s">
        <v>1133</v>
      </c>
      <c r="E388" s="367">
        <f t="shared" si="6"/>
        <v>2461850005</v>
      </c>
      <c r="F388" s="367" t="s">
        <v>785</v>
      </c>
      <c r="G388" s="367" t="s">
        <v>1097</v>
      </c>
      <c r="H388" s="367" t="s">
        <v>1124</v>
      </c>
      <c r="I388" s="367" t="s">
        <v>1134</v>
      </c>
      <c r="J388" s="369">
        <v>36504</v>
      </c>
    </row>
    <row r="389" spans="1:10" hidden="1">
      <c r="A389" s="367" t="s">
        <v>426</v>
      </c>
      <c r="D389" s="367" t="s">
        <v>1135</v>
      </c>
      <c r="E389" s="367">
        <f t="shared" si="6"/>
        <v>2461850006</v>
      </c>
      <c r="F389" s="367" t="s">
        <v>785</v>
      </c>
      <c r="G389" s="367" t="s">
        <v>1097</v>
      </c>
      <c r="H389" s="367" t="s">
        <v>1124</v>
      </c>
      <c r="I389" s="367" t="s">
        <v>1136</v>
      </c>
      <c r="J389" s="369">
        <v>36504</v>
      </c>
    </row>
    <row r="390" spans="1:10" hidden="1">
      <c r="A390" s="367" t="s">
        <v>426</v>
      </c>
      <c r="D390" s="367" t="s">
        <v>1137</v>
      </c>
      <c r="E390" s="367">
        <f t="shared" si="6"/>
        <v>2461850009</v>
      </c>
      <c r="F390" s="367" t="s">
        <v>785</v>
      </c>
      <c r="G390" s="367" t="s">
        <v>1097</v>
      </c>
      <c r="H390" s="367" t="s">
        <v>1124</v>
      </c>
      <c r="I390" s="367" t="s">
        <v>1138</v>
      </c>
      <c r="J390" s="369">
        <v>37041</v>
      </c>
    </row>
    <row r="391" spans="1:10" hidden="1">
      <c r="A391" s="367" t="s">
        <v>426</v>
      </c>
      <c r="D391" s="367" t="s">
        <v>1139</v>
      </c>
      <c r="E391" s="367">
        <f t="shared" si="6"/>
        <v>2461850051</v>
      </c>
      <c r="F391" s="367" t="s">
        <v>785</v>
      </c>
      <c r="G391" s="367" t="s">
        <v>1097</v>
      </c>
      <c r="H391" s="367" t="s">
        <v>1124</v>
      </c>
      <c r="I391" s="367" t="s">
        <v>1140</v>
      </c>
      <c r="J391" s="369">
        <v>36504</v>
      </c>
    </row>
    <row r="392" spans="1:10" hidden="1">
      <c r="A392" s="367" t="s">
        <v>426</v>
      </c>
      <c r="D392" s="367" t="s">
        <v>1141</v>
      </c>
      <c r="E392" s="367">
        <f t="shared" si="6"/>
        <v>2461850052</v>
      </c>
      <c r="F392" s="367" t="s">
        <v>785</v>
      </c>
      <c r="G392" s="367" t="s">
        <v>1097</v>
      </c>
      <c r="H392" s="367" t="s">
        <v>1124</v>
      </c>
      <c r="I392" s="367" t="s">
        <v>1142</v>
      </c>
      <c r="J392" s="369">
        <v>36504</v>
      </c>
    </row>
    <row r="393" spans="1:10" hidden="1">
      <c r="A393" s="367" t="s">
        <v>426</v>
      </c>
      <c r="D393" s="367" t="s">
        <v>1143</v>
      </c>
      <c r="E393" s="367">
        <f t="shared" si="6"/>
        <v>2461850053</v>
      </c>
      <c r="F393" s="367" t="s">
        <v>785</v>
      </c>
      <c r="G393" s="367" t="s">
        <v>1097</v>
      </c>
      <c r="H393" s="367" t="s">
        <v>1124</v>
      </c>
      <c r="I393" s="367" t="s">
        <v>1144</v>
      </c>
      <c r="J393" s="369">
        <v>36504</v>
      </c>
    </row>
    <row r="394" spans="1:10" hidden="1">
      <c r="A394" s="367" t="s">
        <v>426</v>
      </c>
      <c r="D394" s="367" t="s">
        <v>1145</v>
      </c>
      <c r="E394" s="367">
        <f t="shared" si="6"/>
        <v>2461850054</v>
      </c>
      <c r="F394" s="367" t="s">
        <v>785</v>
      </c>
      <c r="G394" s="367" t="s">
        <v>1097</v>
      </c>
      <c r="H394" s="367" t="s">
        <v>1124</v>
      </c>
      <c r="I394" s="367" t="s">
        <v>1146</v>
      </c>
      <c r="J394" s="369">
        <v>36504</v>
      </c>
    </row>
    <row r="395" spans="1:10" hidden="1">
      <c r="A395" s="367" t="s">
        <v>426</v>
      </c>
      <c r="D395" s="367" t="s">
        <v>1147</v>
      </c>
      <c r="E395" s="367">
        <f t="shared" si="6"/>
        <v>2461850055</v>
      </c>
      <c r="F395" s="367" t="s">
        <v>785</v>
      </c>
      <c r="G395" s="367" t="s">
        <v>1097</v>
      </c>
      <c r="H395" s="367" t="s">
        <v>1124</v>
      </c>
      <c r="I395" s="367" t="s">
        <v>1148</v>
      </c>
      <c r="J395" s="369">
        <v>36504</v>
      </c>
    </row>
    <row r="396" spans="1:10" hidden="1">
      <c r="A396" s="367" t="s">
        <v>426</v>
      </c>
      <c r="D396" s="367" t="s">
        <v>1149</v>
      </c>
      <c r="E396" s="367">
        <f t="shared" si="6"/>
        <v>2461850056</v>
      </c>
      <c r="F396" s="367" t="s">
        <v>785</v>
      </c>
      <c r="G396" s="367" t="s">
        <v>1097</v>
      </c>
      <c r="H396" s="367" t="s">
        <v>1124</v>
      </c>
      <c r="I396" s="367" t="s">
        <v>1150</v>
      </c>
      <c r="J396" s="369">
        <v>36504</v>
      </c>
    </row>
    <row r="397" spans="1:10" hidden="1">
      <c r="A397" s="367" t="s">
        <v>426</v>
      </c>
      <c r="D397" s="367" t="s">
        <v>1151</v>
      </c>
      <c r="E397" s="367">
        <f t="shared" si="6"/>
        <v>2461850099</v>
      </c>
      <c r="F397" s="367" t="s">
        <v>785</v>
      </c>
      <c r="G397" s="367" t="s">
        <v>1097</v>
      </c>
      <c r="H397" s="367" t="s">
        <v>1124</v>
      </c>
      <c r="I397" s="367" t="s">
        <v>1152</v>
      </c>
      <c r="J397" s="369">
        <v>37041</v>
      </c>
    </row>
    <row r="398" spans="1:10" hidden="1">
      <c r="A398" s="367" t="s">
        <v>426</v>
      </c>
      <c r="D398" s="367" t="s">
        <v>1153</v>
      </c>
      <c r="E398" s="367">
        <f t="shared" si="6"/>
        <v>2461870999</v>
      </c>
      <c r="F398" s="367" t="s">
        <v>785</v>
      </c>
      <c r="G398" s="367" t="s">
        <v>1097</v>
      </c>
      <c r="H398" s="367" t="s">
        <v>1154</v>
      </c>
      <c r="I398" s="367" t="s">
        <v>1155</v>
      </c>
      <c r="J398" s="369">
        <v>37041</v>
      </c>
    </row>
    <row r="399" spans="1:10" hidden="1">
      <c r="A399" s="367" t="s">
        <v>426</v>
      </c>
      <c r="D399" s="367" t="s">
        <v>1156</v>
      </c>
      <c r="E399" s="367">
        <f t="shared" si="6"/>
        <v>2461900000</v>
      </c>
      <c r="F399" s="367" t="s">
        <v>785</v>
      </c>
      <c r="G399" s="367" t="s">
        <v>1097</v>
      </c>
      <c r="H399" s="367" t="s">
        <v>1157</v>
      </c>
      <c r="I399" s="367" t="s">
        <v>788</v>
      </c>
    </row>
    <row r="400" spans="1:10" hidden="1">
      <c r="A400" s="367" t="s">
        <v>426</v>
      </c>
      <c r="D400" s="367" t="s">
        <v>1158</v>
      </c>
      <c r="E400" s="367">
        <f t="shared" si="6"/>
        <v>2465000000</v>
      </c>
      <c r="F400" s="367" t="s">
        <v>785</v>
      </c>
      <c r="G400" s="367" t="s">
        <v>1159</v>
      </c>
      <c r="H400" s="367" t="s">
        <v>1160</v>
      </c>
      <c r="I400" s="367" t="s">
        <v>788</v>
      </c>
    </row>
    <row r="401" spans="1:12" hidden="1">
      <c r="A401" s="367" t="s">
        <v>426</v>
      </c>
      <c r="D401" s="367" t="s">
        <v>1161</v>
      </c>
      <c r="E401" s="367">
        <f t="shared" si="6"/>
        <v>2465100000</v>
      </c>
      <c r="F401" s="367" t="s">
        <v>785</v>
      </c>
      <c r="G401" s="367" t="s">
        <v>1159</v>
      </c>
      <c r="H401" s="367" t="s">
        <v>1162</v>
      </c>
      <c r="I401" s="367" t="s">
        <v>788</v>
      </c>
    </row>
    <row r="402" spans="1:12" hidden="1">
      <c r="A402" s="367" t="s">
        <v>426</v>
      </c>
      <c r="D402" s="367" t="s">
        <v>1163</v>
      </c>
      <c r="E402" s="367">
        <f t="shared" si="6"/>
        <v>2465200000</v>
      </c>
      <c r="F402" s="367" t="s">
        <v>785</v>
      </c>
      <c r="G402" s="367" t="s">
        <v>1159</v>
      </c>
      <c r="H402" s="367" t="s">
        <v>1164</v>
      </c>
      <c r="I402" s="367" t="s">
        <v>788</v>
      </c>
    </row>
    <row r="403" spans="1:12" hidden="1">
      <c r="A403" s="367" t="s">
        <v>426</v>
      </c>
      <c r="D403" s="367" t="s">
        <v>1165</v>
      </c>
      <c r="E403" s="367">
        <f t="shared" si="6"/>
        <v>2465400000</v>
      </c>
      <c r="F403" s="367" t="s">
        <v>785</v>
      </c>
      <c r="G403" s="367" t="s">
        <v>1159</v>
      </c>
      <c r="H403" s="367" t="s">
        <v>1166</v>
      </c>
      <c r="I403" s="367" t="s">
        <v>788</v>
      </c>
    </row>
    <row r="404" spans="1:12" hidden="1">
      <c r="A404" s="367" t="s">
        <v>426</v>
      </c>
      <c r="D404" s="367" t="s">
        <v>1167</v>
      </c>
      <c r="E404" s="367">
        <f t="shared" si="6"/>
        <v>2465600000</v>
      </c>
      <c r="F404" s="367" t="s">
        <v>785</v>
      </c>
      <c r="G404" s="367" t="s">
        <v>1159</v>
      </c>
      <c r="H404" s="367" t="s">
        <v>1115</v>
      </c>
      <c r="I404" s="367" t="s">
        <v>788</v>
      </c>
    </row>
    <row r="405" spans="1:12" hidden="1">
      <c r="A405" s="367" t="s">
        <v>426</v>
      </c>
      <c r="D405" s="367" t="s">
        <v>1168</v>
      </c>
      <c r="E405" s="367">
        <f t="shared" si="6"/>
        <v>2465800000</v>
      </c>
      <c r="F405" s="367" t="s">
        <v>785</v>
      </c>
      <c r="G405" s="367" t="s">
        <v>1159</v>
      </c>
      <c r="H405" s="367" t="s">
        <v>1169</v>
      </c>
      <c r="I405" s="367" t="s">
        <v>788</v>
      </c>
    </row>
    <row r="406" spans="1:12" hidden="1">
      <c r="A406" s="367" t="s">
        <v>426</v>
      </c>
      <c r="D406" s="367" t="s">
        <v>1170</v>
      </c>
      <c r="E406" s="367">
        <f t="shared" si="6"/>
        <v>2465900000</v>
      </c>
      <c r="F406" s="367" t="s">
        <v>785</v>
      </c>
      <c r="G406" s="367" t="s">
        <v>1159</v>
      </c>
      <c r="H406" s="367" t="s">
        <v>1157</v>
      </c>
      <c r="I406" s="367" t="s">
        <v>788</v>
      </c>
    </row>
    <row r="407" spans="1:12" hidden="1">
      <c r="A407" s="367" t="s">
        <v>426</v>
      </c>
      <c r="D407" s="367" t="s">
        <v>1171</v>
      </c>
      <c r="E407" s="367">
        <f t="shared" si="6"/>
        <v>2495000000</v>
      </c>
      <c r="F407" s="367" t="s">
        <v>785</v>
      </c>
      <c r="G407" s="367" t="s">
        <v>1172</v>
      </c>
      <c r="H407" s="367" t="s">
        <v>571</v>
      </c>
      <c r="I407" s="367" t="s">
        <v>788</v>
      </c>
    </row>
    <row r="408" spans="1:12" hidden="1">
      <c r="A408" s="367" t="s">
        <v>426</v>
      </c>
      <c r="D408" s="367" t="s">
        <v>1173</v>
      </c>
      <c r="E408" s="367">
        <f t="shared" si="6"/>
        <v>2501000000</v>
      </c>
      <c r="F408" s="367" t="s">
        <v>1174</v>
      </c>
      <c r="G408" s="367" t="s">
        <v>1175</v>
      </c>
      <c r="H408" s="367" t="s">
        <v>1176</v>
      </c>
      <c r="I408" s="367" t="s">
        <v>1177</v>
      </c>
    </row>
    <row r="409" spans="1:12" hidden="1">
      <c r="A409" s="367" t="s">
        <v>426</v>
      </c>
      <c r="D409" s="367" t="s">
        <v>1178</v>
      </c>
      <c r="E409" s="367">
        <f t="shared" si="6"/>
        <v>2501000030</v>
      </c>
      <c r="F409" s="367" t="s">
        <v>1174</v>
      </c>
      <c r="G409" s="367" t="s">
        <v>1175</v>
      </c>
      <c r="H409" s="367" t="s">
        <v>1176</v>
      </c>
      <c r="I409" s="367" t="s">
        <v>1179</v>
      </c>
    </row>
    <row r="410" spans="1:12" hidden="1">
      <c r="A410" s="367" t="s">
        <v>426</v>
      </c>
      <c r="D410" s="367" t="s">
        <v>1180</v>
      </c>
      <c r="E410" s="367">
        <f t="shared" si="6"/>
        <v>2501000060</v>
      </c>
      <c r="F410" s="367" t="s">
        <v>1174</v>
      </c>
      <c r="G410" s="367" t="s">
        <v>1175</v>
      </c>
      <c r="H410" s="367" t="s">
        <v>1176</v>
      </c>
      <c r="I410" s="367" t="s">
        <v>444</v>
      </c>
    </row>
    <row r="411" spans="1:12" hidden="1">
      <c r="A411" s="367" t="s">
        <v>426</v>
      </c>
      <c r="D411" s="367" t="s">
        <v>1181</v>
      </c>
      <c r="E411" s="367">
        <f t="shared" si="6"/>
        <v>2501000090</v>
      </c>
      <c r="F411" s="367" t="s">
        <v>1174</v>
      </c>
      <c r="G411" s="367" t="s">
        <v>1175</v>
      </c>
      <c r="H411" s="367" t="s">
        <v>1176</v>
      </c>
      <c r="I411" s="367" t="s">
        <v>437</v>
      </c>
    </row>
    <row r="412" spans="1:12" hidden="1">
      <c r="A412" s="367" t="s">
        <v>426</v>
      </c>
      <c r="D412" s="367" t="s">
        <v>1182</v>
      </c>
      <c r="E412" s="367">
        <f t="shared" si="6"/>
        <v>2501000120</v>
      </c>
      <c r="F412" s="367" t="s">
        <v>1174</v>
      </c>
      <c r="G412" s="367" t="s">
        <v>1175</v>
      </c>
      <c r="H412" s="367" t="s">
        <v>1176</v>
      </c>
      <c r="I412" s="367" t="s">
        <v>1183</v>
      </c>
    </row>
    <row r="413" spans="1:12" hidden="1">
      <c r="A413" s="367" t="s">
        <v>426</v>
      </c>
      <c r="D413" s="367" t="s">
        <v>1184</v>
      </c>
      <c r="E413" s="367">
        <f t="shared" si="6"/>
        <v>2501000150</v>
      </c>
      <c r="F413" s="367" t="s">
        <v>1174</v>
      </c>
      <c r="G413" s="367" t="s">
        <v>1175</v>
      </c>
      <c r="H413" s="367" t="s">
        <v>1176</v>
      </c>
      <c r="I413" s="367" t="s">
        <v>1185</v>
      </c>
    </row>
    <row r="414" spans="1:12" hidden="1">
      <c r="A414" s="367" t="s">
        <v>426</v>
      </c>
      <c r="D414" s="367" t="s">
        <v>1186</v>
      </c>
      <c r="E414" s="367">
        <f t="shared" si="6"/>
        <v>2501000180</v>
      </c>
      <c r="F414" s="367" t="s">
        <v>1174</v>
      </c>
      <c r="G414" s="367" t="s">
        <v>1175</v>
      </c>
      <c r="H414" s="367" t="s">
        <v>1176</v>
      </c>
      <c r="I414" s="367" t="s">
        <v>470</v>
      </c>
    </row>
    <row r="415" spans="1:12" hidden="1">
      <c r="A415" s="367" t="s">
        <v>426</v>
      </c>
      <c r="D415" s="367" t="s">
        <v>1187</v>
      </c>
      <c r="E415" s="367">
        <f t="shared" si="6"/>
        <v>2501000900</v>
      </c>
      <c r="F415" s="367" t="s">
        <v>1174</v>
      </c>
      <c r="G415" s="367" t="s">
        <v>1175</v>
      </c>
      <c r="H415" s="367" t="s">
        <v>1176</v>
      </c>
      <c r="I415" s="367" t="s">
        <v>1188</v>
      </c>
      <c r="K415" s="369"/>
      <c r="L415" s="367"/>
    </row>
    <row r="416" spans="1:12" hidden="1">
      <c r="A416" s="367" t="s">
        <v>426</v>
      </c>
      <c r="D416" s="367" t="s">
        <v>1189</v>
      </c>
      <c r="E416" s="367">
        <f t="shared" si="6"/>
        <v>2501010000</v>
      </c>
      <c r="F416" s="367" t="s">
        <v>1174</v>
      </c>
      <c r="G416" s="367" t="s">
        <v>1175</v>
      </c>
      <c r="H416" s="367" t="s">
        <v>1190</v>
      </c>
      <c r="I416" s="367" t="s">
        <v>1177</v>
      </c>
    </row>
    <row r="417" spans="1:12" hidden="1">
      <c r="A417" s="367" t="s">
        <v>426</v>
      </c>
      <c r="D417" s="367" t="s">
        <v>1191</v>
      </c>
      <c r="E417" s="367">
        <f t="shared" si="6"/>
        <v>2501010030</v>
      </c>
      <c r="F417" s="367" t="s">
        <v>1174</v>
      </c>
      <c r="G417" s="367" t="s">
        <v>1175</v>
      </c>
      <c r="H417" s="367" t="s">
        <v>1190</v>
      </c>
      <c r="I417" s="367" t="s">
        <v>1179</v>
      </c>
    </row>
    <row r="418" spans="1:12" hidden="1">
      <c r="A418" s="367" t="s">
        <v>426</v>
      </c>
      <c r="D418" s="367" t="s">
        <v>1192</v>
      </c>
      <c r="E418" s="367">
        <f t="shared" si="6"/>
        <v>2501010060</v>
      </c>
      <c r="F418" s="367" t="s">
        <v>1174</v>
      </c>
      <c r="G418" s="367" t="s">
        <v>1175</v>
      </c>
      <c r="H418" s="367" t="s">
        <v>1190</v>
      </c>
      <c r="I418" s="367" t="s">
        <v>444</v>
      </c>
    </row>
    <row r="419" spans="1:12" hidden="1">
      <c r="A419" s="367" t="s">
        <v>426</v>
      </c>
      <c r="D419" s="367" t="s">
        <v>1193</v>
      </c>
      <c r="E419" s="367">
        <f t="shared" si="6"/>
        <v>2501010090</v>
      </c>
      <c r="F419" s="367" t="s">
        <v>1174</v>
      </c>
      <c r="G419" s="367" t="s">
        <v>1175</v>
      </c>
      <c r="H419" s="367" t="s">
        <v>1190</v>
      </c>
      <c r="I419" s="367" t="s">
        <v>437</v>
      </c>
    </row>
    <row r="420" spans="1:12" hidden="1">
      <c r="A420" s="367" t="s">
        <v>426</v>
      </c>
      <c r="D420" s="367" t="s">
        <v>1194</v>
      </c>
      <c r="E420" s="367">
        <f t="shared" si="6"/>
        <v>2501010120</v>
      </c>
      <c r="F420" s="367" t="s">
        <v>1174</v>
      </c>
      <c r="G420" s="367" t="s">
        <v>1175</v>
      </c>
      <c r="H420" s="367" t="s">
        <v>1190</v>
      </c>
      <c r="I420" s="367" t="s">
        <v>1183</v>
      </c>
    </row>
    <row r="421" spans="1:12" hidden="1">
      <c r="A421" s="367" t="s">
        <v>426</v>
      </c>
      <c r="D421" s="367" t="s">
        <v>1195</v>
      </c>
      <c r="E421" s="367">
        <f t="shared" si="6"/>
        <v>2501010150</v>
      </c>
      <c r="F421" s="367" t="s">
        <v>1174</v>
      </c>
      <c r="G421" s="367" t="s">
        <v>1175</v>
      </c>
      <c r="H421" s="367" t="s">
        <v>1190</v>
      </c>
      <c r="I421" s="367" t="s">
        <v>1185</v>
      </c>
    </row>
    <row r="422" spans="1:12" hidden="1">
      <c r="A422" s="367" t="s">
        <v>426</v>
      </c>
      <c r="D422" s="367" t="s">
        <v>1196</v>
      </c>
      <c r="E422" s="367">
        <f t="shared" si="6"/>
        <v>2501010180</v>
      </c>
      <c r="F422" s="367" t="s">
        <v>1174</v>
      </c>
      <c r="G422" s="367" t="s">
        <v>1175</v>
      </c>
      <c r="H422" s="367" t="s">
        <v>1190</v>
      </c>
      <c r="I422" s="367" t="s">
        <v>470</v>
      </c>
    </row>
    <row r="423" spans="1:12" hidden="1">
      <c r="A423" s="367" t="s">
        <v>426</v>
      </c>
      <c r="D423" s="367" t="s">
        <v>1197</v>
      </c>
      <c r="E423" s="367">
        <f t="shared" si="6"/>
        <v>2501010900</v>
      </c>
      <c r="F423" s="367" t="s">
        <v>1174</v>
      </c>
      <c r="G423" s="367" t="s">
        <v>1175</v>
      </c>
      <c r="H423" s="367" t="s">
        <v>1190</v>
      </c>
      <c r="I423" s="367" t="s">
        <v>1188</v>
      </c>
      <c r="K423" s="369"/>
      <c r="L423" s="367"/>
    </row>
    <row r="424" spans="1:12" hidden="1">
      <c r="A424" s="367" t="s">
        <v>426</v>
      </c>
      <c r="D424" s="367" t="s">
        <v>1198</v>
      </c>
      <c r="E424" s="367">
        <f t="shared" si="6"/>
        <v>2501050000</v>
      </c>
      <c r="F424" s="367" t="s">
        <v>1174</v>
      </c>
      <c r="G424" s="367" t="s">
        <v>1175</v>
      </c>
      <c r="H424" s="367" t="s">
        <v>1199</v>
      </c>
      <c r="I424" s="367" t="s">
        <v>1177</v>
      </c>
    </row>
    <row r="425" spans="1:12" hidden="1">
      <c r="A425" s="367" t="s">
        <v>426</v>
      </c>
      <c r="D425" s="367" t="s">
        <v>1200</v>
      </c>
      <c r="E425" s="367">
        <f t="shared" si="6"/>
        <v>2501050030</v>
      </c>
      <c r="F425" s="367" t="s">
        <v>1174</v>
      </c>
      <c r="G425" s="367" t="s">
        <v>1175</v>
      </c>
      <c r="H425" s="367" t="s">
        <v>1199</v>
      </c>
      <c r="I425" s="367" t="s">
        <v>1179</v>
      </c>
    </row>
    <row r="426" spans="1:12" hidden="1">
      <c r="A426" s="367" t="s">
        <v>426</v>
      </c>
      <c r="D426" s="367" t="s">
        <v>1201</v>
      </c>
      <c r="E426" s="367">
        <f t="shared" si="6"/>
        <v>2501050060</v>
      </c>
      <c r="F426" s="367" t="s">
        <v>1174</v>
      </c>
      <c r="G426" s="367" t="s">
        <v>1175</v>
      </c>
      <c r="H426" s="367" t="s">
        <v>1199</v>
      </c>
      <c r="I426" s="367" t="s">
        <v>444</v>
      </c>
    </row>
    <row r="427" spans="1:12" hidden="1">
      <c r="A427" s="367" t="s">
        <v>426</v>
      </c>
      <c r="D427" s="367" t="s">
        <v>1202</v>
      </c>
      <c r="E427" s="367">
        <f t="shared" si="6"/>
        <v>2501050090</v>
      </c>
      <c r="F427" s="367" t="s">
        <v>1174</v>
      </c>
      <c r="G427" s="367" t="s">
        <v>1175</v>
      </c>
      <c r="H427" s="367" t="s">
        <v>1199</v>
      </c>
      <c r="I427" s="367" t="s">
        <v>437</v>
      </c>
    </row>
    <row r="428" spans="1:12" hidden="1">
      <c r="A428" s="367" t="s">
        <v>426</v>
      </c>
      <c r="D428" s="367" t="s">
        <v>1203</v>
      </c>
      <c r="E428" s="367">
        <f t="shared" si="6"/>
        <v>2501050120</v>
      </c>
      <c r="F428" s="367" t="s">
        <v>1174</v>
      </c>
      <c r="G428" s="367" t="s">
        <v>1175</v>
      </c>
      <c r="H428" s="367" t="s">
        <v>1199</v>
      </c>
      <c r="I428" s="367" t="s">
        <v>1183</v>
      </c>
    </row>
    <row r="429" spans="1:12" hidden="1">
      <c r="A429" s="367" t="s">
        <v>426</v>
      </c>
      <c r="D429" s="367" t="s">
        <v>1204</v>
      </c>
      <c r="E429" s="367">
        <f t="shared" si="6"/>
        <v>2501050150</v>
      </c>
      <c r="F429" s="367" t="s">
        <v>1174</v>
      </c>
      <c r="G429" s="367" t="s">
        <v>1175</v>
      </c>
      <c r="H429" s="367" t="s">
        <v>1199</v>
      </c>
      <c r="I429" s="367" t="s">
        <v>1185</v>
      </c>
    </row>
    <row r="430" spans="1:12" hidden="1">
      <c r="A430" s="367" t="s">
        <v>426</v>
      </c>
      <c r="D430" s="367" t="s">
        <v>1205</v>
      </c>
      <c r="E430" s="367">
        <f t="shared" si="6"/>
        <v>2501050180</v>
      </c>
      <c r="F430" s="367" t="s">
        <v>1174</v>
      </c>
      <c r="G430" s="367" t="s">
        <v>1175</v>
      </c>
      <c r="H430" s="367" t="s">
        <v>1199</v>
      </c>
      <c r="I430" s="367" t="s">
        <v>470</v>
      </c>
    </row>
    <row r="431" spans="1:12" hidden="1">
      <c r="A431" s="367" t="s">
        <v>426</v>
      </c>
      <c r="D431" s="367" t="s">
        <v>1206</v>
      </c>
      <c r="E431" s="367">
        <f t="shared" si="6"/>
        <v>2501050900</v>
      </c>
      <c r="F431" s="367" t="s">
        <v>1174</v>
      </c>
      <c r="G431" s="367" t="s">
        <v>1175</v>
      </c>
      <c r="H431" s="367" t="s">
        <v>1199</v>
      </c>
      <c r="I431" s="367" t="s">
        <v>1188</v>
      </c>
      <c r="K431" s="369"/>
      <c r="L431" s="367"/>
    </row>
    <row r="432" spans="1:12" hidden="1">
      <c r="A432" s="367" t="s">
        <v>426</v>
      </c>
      <c r="D432" s="367" t="s">
        <v>1207</v>
      </c>
      <c r="E432" s="367">
        <f t="shared" si="6"/>
        <v>2501060000</v>
      </c>
      <c r="F432" s="367" t="s">
        <v>1174</v>
      </c>
      <c r="G432" s="367" t="s">
        <v>1175</v>
      </c>
      <c r="H432" s="367" t="s">
        <v>1208</v>
      </c>
      <c r="I432" s="367" t="s">
        <v>1209</v>
      </c>
    </row>
    <row r="433" spans="1:9" hidden="1">
      <c r="A433" s="367" t="s">
        <v>426</v>
      </c>
      <c r="D433" s="367" t="s">
        <v>1210</v>
      </c>
      <c r="E433" s="367">
        <f t="shared" si="6"/>
        <v>2501060050</v>
      </c>
      <c r="F433" s="367" t="s">
        <v>1174</v>
      </c>
      <c r="G433" s="367" t="s">
        <v>1175</v>
      </c>
      <c r="H433" s="367" t="s">
        <v>1208</v>
      </c>
      <c r="I433" s="367" t="s">
        <v>1211</v>
      </c>
    </row>
    <row r="434" spans="1:9" hidden="1">
      <c r="A434" s="367" t="s">
        <v>426</v>
      </c>
      <c r="D434" s="367" t="s">
        <v>1212</v>
      </c>
      <c r="E434" s="367">
        <f t="shared" si="6"/>
        <v>2501060051</v>
      </c>
      <c r="F434" s="367" t="s">
        <v>1174</v>
      </c>
      <c r="G434" s="367" t="s">
        <v>1175</v>
      </c>
      <c r="H434" s="367" t="s">
        <v>1208</v>
      </c>
      <c r="I434" s="367" t="s">
        <v>1213</v>
      </c>
    </row>
    <row r="435" spans="1:9" hidden="1">
      <c r="A435" s="367" t="s">
        <v>426</v>
      </c>
      <c r="D435" s="367" t="s">
        <v>1214</v>
      </c>
      <c r="E435" s="367">
        <f t="shared" si="6"/>
        <v>2501060052</v>
      </c>
      <c r="F435" s="367" t="s">
        <v>1174</v>
      </c>
      <c r="G435" s="367" t="s">
        <v>1175</v>
      </c>
      <c r="H435" s="367" t="s">
        <v>1208</v>
      </c>
      <c r="I435" s="367" t="s">
        <v>1215</v>
      </c>
    </row>
    <row r="436" spans="1:9" hidden="1">
      <c r="A436" s="367" t="s">
        <v>426</v>
      </c>
      <c r="D436" s="367" t="s">
        <v>1216</v>
      </c>
      <c r="E436" s="367">
        <f t="shared" si="6"/>
        <v>2501060053</v>
      </c>
      <c r="F436" s="367" t="s">
        <v>1174</v>
      </c>
      <c r="G436" s="367" t="s">
        <v>1175</v>
      </c>
      <c r="H436" s="367" t="s">
        <v>1208</v>
      </c>
      <c r="I436" s="367" t="s">
        <v>1217</v>
      </c>
    </row>
    <row r="437" spans="1:9" hidden="1">
      <c r="A437" s="367" t="s">
        <v>426</v>
      </c>
      <c r="D437" s="367" t="s">
        <v>1218</v>
      </c>
      <c r="E437" s="367">
        <f t="shared" si="6"/>
        <v>2501060100</v>
      </c>
      <c r="F437" s="367" t="s">
        <v>1174</v>
      </c>
      <c r="G437" s="367" t="s">
        <v>1175</v>
      </c>
      <c r="H437" s="367" t="s">
        <v>1208</v>
      </c>
      <c r="I437" s="367" t="s">
        <v>1219</v>
      </c>
    </row>
    <row r="438" spans="1:9" hidden="1">
      <c r="A438" s="367" t="s">
        <v>426</v>
      </c>
      <c r="D438" s="367" t="s">
        <v>1220</v>
      </c>
      <c r="E438" s="367">
        <f t="shared" si="6"/>
        <v>2501060101</v>
      </c>
      <c r="F438" s="367" t="s">
        <v>1174</v>
      </c>
      <c r="G438" s="367" t="s">
        <v>1175</v>
      </c>
      <c r="H438" s="367" t="s">
        <v>1208</v>
      </c>
      <c r="I438" s="367" t="s">
        <v>1221</v>
      </c>
    </row>
    <row r="439" spans="1:9" hidden="1">
      <c r="A439" s="367" t="s">
        <v>426</v>
      </c>
      <c r="D439" s="367" t="s">
        <v>1222</v>
      </c>
      <c r="E439" s="367">
        <f t="shared" si="6"/>
        <v>2501060102</v>
      </c>
      <c r="F439" s="367" t="s">
        <v>1174</v>
      </c>
      <c r="G439" s="367" t="s">
        <v>1175</v>
      </c>
      <c r="H439" s="367" t="s">
        <v>1208</v>
      </c>
      <c r="I439" s="367" t="s">
        <v>1223</v>
      </c>
    </row>
    <row r="440" spans="1:9" hidden="1">
      <c r="A440" s="367" t="s">
        <v>426</v>
      </c>
      <c r="D440" s="367" t="s">
        <v>1224</v>
      </c>
      <c r="E440" s="367">
        <f t="shared" si="6"/>
        <v>2501060103</v>
      </c>
      <c r="F440" s="367" t="s">
        <v>1174</v>
      </c>
      <c r="G440" s="367" t="s">
        <v>1175</v>
      </c>
      <c r="H440" s="367" t="s">
        <v>1208</v>
      </c>
      <c r="I440" s="367" t="s">
        <v>1225</v>
      </c>
    </row>
    <row r="441" spans="1:9" hidden="1">
      <c r="A441" s="367" t="s">
        <v>426</v>
      </c>
      <c r="D441" s="367" t="s">
        <v>1226</v>
      </c>
      <c r="E441" s="367">
        <f t="shared" si="6"/>
        <v>2501060200</v>
      </c>
      <c r="F441" s="367" t="s">
        <v>1174</v>
      </c>
      <c r="G441" s="367" t="s">
        <v>1175</v>
      </c>
      <c r="H441" s="367" t="s">
        <v>1208</v>
      </c>
      <c r="I441" s="367" t="s">
        <v>1227</v>
      </c>
    </row>
    <row r="442" spans="1:9" hidden="1">
      <c r="A442" s="367" t="s">
        <v>426</v>
      </c>
      <c r="D442" s="367" t="s">
        <v>1228</v>
      </c>
      <c r="E442" s="367">
        <f t="shared" si="6"/>
        <v>2501060201</v>
      </c>
      <c r="F442" s="367" t="s">
        <v>1174</v>
      </c>
      <c r="G442" s="367" t="s">
        <v>1175</v>
      </c>
      <c r="H442" s="367" t="s">
        <v>1208</v>
      </c>
      <c r="I442" s="367" t="s">
        <v>1229</v>
      </c>
    </row>
    <row r="443" spans="1:9" hidden="1">
      <c r="A443" s="367" t="s">
        <v>426</v>
      </c>
      <c r="D443" s="367" t="s">
        <v>1230</v>
      </c>
      <c r="E443" s="367">
        <f t="shared" si="6"/>
        <v>2501070000</v>
      </c>
      <c r="F443" s="367" t="s">
        <v>1174</v>
      </c>
      <c r="G443" s="367" t="s">
        <v>1175</v>
      </c>
      <c r="H443" s="367" t="s">
        <v>1231</v>
      </c>
      <c r="I443" s="367" t="s">
        <v>1232</v>
      </c>
    </row>
    <row r="444" spans="1:9" hidden="1">
      <c r="A444" s="367" t="s">
        <v>426</v>
      </c>
      <c r="D444" s="367" t="s">
        <v>1233</v>
      </c>
      <c r="E444" s="367">
        <f t="shared" si="6"/>
        <v>2501070050</v>
      </c>
      <c r="F444" s="367" t="s">
        <v>1174</v>
      </c>
      <c r="G444" s="367" t="s">
        <v>1175</v>
      </c>
      <c r="H444" s="367" t="s">
        <v>1231</v>
      </c>
      <c r="I444" s="367" t="s">
        <v>1211</v>
      </c>
    </row>
    <row r="445" spans="1:9" hidden="1">
      <c r="A445" s="367" t="s">
        <v>426</v>
      </c>
      <c r="D445" s="367" t="s">
        <v>1234</v>
      </c>
      <c r="E445" s="367">
        <f t="shared" si="6"/>
        <v>2501070051</v>
      </c>
      <c r="F445" s="367" t="s">
        <v>1174</v>
      </c>
      <c r="G445" s="367" t="s">
        <v>1175</v>
      </c>
      <c r="H445" s="367" t="s">
        <v>1231</v>
      </c>
      <c r="I445" s="367" t="s">
        <v>1213</v>
      </c>
    </row>
    <row r="446" spans="1:9" hidden="1">
      <c r="A446" s="367" t="s">
        <v>426</v>
      </c>
      <c r="D446" s="367" t="s">
        <v>1235</v>
      </c>
      <c r="E446" s="367">
        <f t="shared" si="6"/>
        <v>2501070052</v>
      </c>
      <c r="F446" s="367" t="s">
        <v>1174</v>
      </c>
      <c r="G446" s="367" t="s">
        <v>1175</v>
      </c>
      <c r="H446" s="367" t="s">
        <v>1231</v>
      </c>
      <c r="I446" s="367" t="s">
        <v>1215</v>
      </c>
    </row>
    <row r="447" spans="1:9" hidden="1">
      <c r="A447" s="367" t="s">
        <v>426</v>
      </c>
      <c r="D447" s="367" t="s">
        <v>1236</v>
      </c>
      <c r="E447" s="367">
        <f t="shared" si="6"/>
        <v>2501070053</v>
      </c>
      <c r="F447" s="367" t="s">
        <v>1174</v>
      </c>
      <c r="G447" s="367" t="s">
        <v>1175</v>
      </c>
      <c r="H447" s="367" t="s">
        <v>1231</v>
      </c>
      <c r="I447" s="367" t="s">
        <v>1217</v>
      </c>
    </row>
    <row r="448" spans="1:9" hidden="1">
      <c r="A448" s="367" t="s">
        <v>426</v>
      </c>
      <c r="D448" s="367" t="s">
        <v>1237</v>
      </c>
      <c r="E448" s="367">
        <f t="shared" si="6"/>
        <v>2501070100</v>
      </c>
      <c r="F448" s="367" t="s">
        <v>1174</v>
      </c>
      <c r="G448" s="367" t="s">
        <v>1175</v>
      </c>
      <c r="H448" s="367" t="s">
        <v>1231</v>
      </c>
      <c r="I448" s="367" t="s">
        <v>1219</v>
      </c>
    </row>
    <row r="449" spans="1:10" hidden="1">
      <c r="A449" s="367" t="s">
        <v>426</v>
      </c>
      <c r="D449" s="367" t="s">
        <v>1238</v>
      </c>
      <c r="E449" s="367">
        <f t="shared" si="6"/>
        <v>2501070101</v>
      </c>
      <c r="F449" s="367" t="s">
        <v>1174</v>
      </c>
      <c r="G449" s="367" t="s">
        <v>1175</v>
      </c>
      <c r="H449" s="367" t="s">
        <v>1231</v>
      </c>
      <c r="I449" s="367" t="s">
        <v>1221</v>
      </c>
    </row>
    <row r="450" spans="1:10" hidden="1">
      <c r="A450" s="367" t="s">
        <v>426</v>
      </c>
      <c r="D450" s="367" t="s">
        <v>1239</v>
      </c>
      <c r="E450" s="367">
        <f t="shared" ref="E450:E513" si="7">VALUE(D450)</f>
        <v>2501070102</v>
      </c>
      <c r="F450" s="367" t="s">
        <v>1174</v>
      </c>
      <c r="G450" s="367" t="s">
        <v>1175</v>
      </c>
      <c r="H450" s="367" t="s">
        <v>1231</v>
      </c>
      <c r="I450" s="367" t="s">
        <v>1223</v>
      </c>
    </row>
    <row r="451" spans="1:10" hidden="1">
      <c r="A451" s="367" t="s">
        <v>426</v>
      </c>
      <c r="D451" s="367" t="s">
        <v>1240</v>
      </c>
      <c r="E451" s="367">
        <f t="shared" si="7"/>
        <v>2501070103</v>
      </c>
      <c r="F451" s="367" t="s">
        <v>1174</v>
      </c>
      <c r="G451" s="367" t="s">
        <v>1175</v>
      </c>
      <c r="H451" s="367" t="s">
        <v>1231</v>
      </c>
      <c r="I451" s="367" t="s">
        <v>1225</v>
      </c>
    </row>
    <row r="452" spans="1:10" hidden="1">
      <c r="A452" s="367" t="s">
        <v>426</v>
      </c>
      <c r="D452" s="367" t="s">
        <v>1241</v>
      </c>
      <c r="E452" s="367">
        <f t="shared" si="7"/>
        <v>2501070200</v>
      </c>
      <c r="F452" s="367" t="s">
        <v>1174</v>
      </c>
      <c r="G452" s="367" t="s">
        <v>1175</v>
      </c>
      <c r="H452" s="367" t="s">
        <v>1231</v>
      </c>
      <c r="I452" s="367" t="s">
        <v>1227</v>
      </c>
    </row>
    <row r="453" spans="1:10" hidden="1">
      <c r="A453" s="367" t="s">
        <v>426</v>
      </c>
      <c r="D453" s="367" t="s">
        <v>1242</v>
      </c>
      <c r="E453" s="367">
        <f t="shared" si="7"/>
        <v>2501070201</v>
      </c>
      <c r="F453" s="367" t="s">
        <v>1174</v>
      </c>
      <c r="G453" s="367" t="s">
        <v>1175</v>
      </c>
      <c r="H453" s="367" t="s">
        <v>1231</v>
      </c>
      <c r="I453" s="367" t="s">
        <v>1229</v>
      </c>
    </row>
    <row r="454" spans="1:10" hidden="1">
      <c r="A454" s="367" t="s">
        <v>426</v>
      </c>
      <c r="D454" s="367" t="s">
        <v>1243</v>
      </c>
      <c r="E454" s="367">
        <f t="shared" si="7"/>
        <v>2501080050</v>
      </c>
      <c r="F454" s="367" t="s">
        <v>1174</v>
      </c>
      <c r="G454" s="367" t="s">
        <v>1175</v>
      </c>
      <c r="H454" s="367" t="s">
        <v>1244</v>
      </c>
      <c r="I454" s="367" t="s">
        <v>1211</v>
      </c>
      <c r="J454" s="369">
        <v>37469</v>
      </c>
    </row>
    <row r="455" spans="1:10" hidden="1">
      <c r="A455" s="367" t="s">
        <v>426</v>
      </c>
      <c r="D455" s="367" t="s">
        <v>1245</v>
      </c>
      <c r="E455" s="367">
        <f t="shared" si="7"/>
        <v>2501080100</v>
      </c>
      <c r="F455" s="367" t="s">
        <v>1174</v>
      </c>
      <c r="G455" s="367" t="s">
        <v>1175</v>
      </c>
      <c r="H455" s="367" t="s">
        <v>1244</v>
      </c>
      <c r="I455" s="367" t="s">
        <v>1219</v>
      </c>
      <c r="J455" s="369">
        <v>37469</v>
      </c>
    </row>
    <row r="456" spans="1:10" hidden="1">
      <c r="A456" s="367" t="s">
        <v>426</v>
      </c>
      <c r="D456" s="367" t="s">
        <v>1246</v>
      </c>
      <c r="E456" s="367">
        <f t="shared" si="7"/>
        <v>2501995000</v>
      </c>
      <c r="F456" s="367" t="s">
        <v>1174</v>
      </c>
      <c r="G456" s="367" t="s">
        <v>1175</v>
      </c>
      <c r="H456" s="367" t="s">
        <v>1247</v>
      </c>
      <c r="I456" s="367" t="s">
        <v>1177</v>
      </c>
    </row>
    <row r="457" spans="1:10" hidden="1">
      <c r="A457" s="367" t="s">
        <v>426</v>
      </c>
      <c r="D457" s="367" t="s">
        <v>1248</v>
      </c>
      <c r="E457" s="367">
        <f t="shared" si="7"/>
        <v>2501995030</v>
      </c>
      <c r="F457" s="367" t="s">
        <v>1174</v>
      </c>
      <c r="G457" s="367" t="s">
        <v>1175</v>
      </c>
      <c r="H457" s="367" t="s">
        <v>1247</v>
      </c>
      <c r="I457" s="367" t="s">
        <v>1179</v>
      </c>
    </row>
    <row r="458" spans="1:10" hidden="1">
      <c r="A458" s="367" t="s">
        <v>426</v>
      </c>
      <c r="D458" s="367" t="s">
        <v>1249</v>
      </c>
      <c r="E458" s="367">
        <f t="shared" si="7"/>
        <v>2501995060</v>
      </c>
      <c r="F458" s="367" t="s">
        <v>1174</v>
      </c>
      <c r="G458" s="367" t="s">
        <v>1175</v>
      </c>
      <c r="H458" s="367" t="s">
        <v>1247</v>
      </c>
      <c r="I458" s="367" t="s">
        <v>444</v>
      </c>
    </row>
    <row r="459" spans="1:10" hidden="1">
      <c r="A459" s="367" t="s">
        <v>426</v>
      </c>
      <c r="D459" s="367" t="s">
        <v>1250</v>
      </c>
      <c r="E459" s="367">
        <f t="shared" si="7"/>
        <v>2501995090</v>
      </c>
      <c r="F459" s="367" t="s">
        <v>1174</v>
      </c>
      <c r="G459" s="367" t="s">
        <v>1175</v>
      </c>
      <c r="H459" s="367" t="s">
        <v>1247</v>
      </c>
      <c r="I459" s="367" t="s">
        <v>437</v>
      </c>
    </row>
    <row r="460" spans="1:10" hidden="1">
      <c r="A460" s="367" t="s">
        <v>426</v>
      </c>
      <c r="D460" s="367" t="s">
        <v>1251</v>
      </c>
      <c r="E460" s="367">
        <f t="shared" si="7"/>
        <v>2501995120</v>
      </c>
      <c r="F460" s="367" t="s">
        <v>1174</v>
      </c>
      <c r="G460" s="367" t="s">
        <v>1175</v>
      </c>
      <c r="H460" s="367" t="s">
        <v>1247</v>
      </c>
      <c r="I460" s="367" t="s">
        <v>1183</v>
      </c>
    </row>
    <row r="461" spans="1:10" hidden="1">
      <c r="A461" s="367" t="s">
        <v>426</v>
      </c>
      <c r="D461" s="367" t="s">
        <v>1252</v>
      </c>
      <c r="E461" s="367">
        <f t="shared" si="7"/>
        <v>2501995150</v>
      </c>
      <c r="F461" s="367" t="s">
        <v>1174</v>
      </c>
      <c r="G461" s="367" t="s">
        <v>1175</v>
      </c>
      <c r="H461" s="367" t="s">
        <v>1247</v>
      </c>
      <c r="I461" s="367" t="s">
        <v>1185</v>
      </c>
    </row>
    <row r="462" spans="1:10" hidden="1">
      <c r="A462" s="367" t="s">
        <v>426</v>
      </c>
      <c r="D462" s="367" t="s">
        <v>1253</v>
      </c>
      <c r="E462" s="367">
        <f t="shared" si="7"/>
        <v>2501995180</v>
      </c>
      <c r="F462" s="367" t="s">
        <v>1174</v>
      </c>
      <c r="G462" s="367" t="s">
        <v>1175</v>
      </c>
      <c r="H462" s="367" t="s">
        <v>1247</v>
      </c>
      <c r="I462" s="367" t="s">
        <v>470</v>
      </c>
    </row>
    <row r="463" spans="1:10" hidden="1">
      <c r="A463" s="367" t="s">
        <v>426</v>
      </c>
      <c r="D463" s="367" t="s">
        <v>1254</v>
      </c>
      <c r="E463" s="367">
        <f t="shared" si="7"/>
        <v>2505000000</v>
      </c>
      <c r="F463" s="367" t="s">
        <v>1174</v>
      </c>
      <c r="G463" s="367" t="s">
        <v>1255</v>
      </c>
      <c r="H463" s="367" t="s">
        <v>1256</v>
      </c>
      <c r="I463" s="367" t="s">
        <v>1177</v>
      </c>
    </row>
    <row r="464" spans="1:10" hidden="1">
      <c r="A464" s="367" t="s">
        <v>426</v>
      </c>
      <c r="D464" s="367" t="s">
        <v>1257</v>
      </c>
      <c r="E464" s="367">
        <f t="shared" si="7"/>
        <v>2505000030</v>
      </c>
      <c r="F464" s="367" t="s">
        <v>1174</v>
      </c>
      <c r="G464" s="367" t="s">
        <v>1255</v>
      </c>
      <c r="H464" s="367" t="s">
        <v>1256</v>
      </c>
      <c r="I464" s="367" t="s">
        <v>1179</v>
      </c>
    </row>
    <row r="465" spans="1:9" hidden="1">
      <c r="A465" s="367" t="s">
        <v>426</v>
      </c>
      <c r="D465" s="367" t="s">
        <v>1258</v>
      </c>
      <c r="E465" s="367">
        <f t="shared" si="7"/>
        <v>2505000060</v>
      </c>
      <c r="F465" s="367" t="s">
        <v>1174</v>
      </c>
      <c r="G465" s="367" t="s">
        <v>1255</v>
      </c>
      <c r="H465" s="367" t="s">
        <v>1256</v>
      </c>
      <c r="I465" s="367" t="s">
        <v>444</v>
      </c>
    </row>
    <row r="466" spans="1:9" hidden="1">
      <c r="A466" s="367" t="s">
        <v>426</v>
      </c>
      <c r="D466" s="367" t="s">
        <v>1259</v>
      </c>
      <c r="E466" s="367">
        <f t="shared" si="7"/>
        <v>2505000090</v>
      </c>
      <c r="F466" s="367" t="s">
        <v>1174</v>
      </c>
      <c r="G466" s="367" t="s">
        <v>1255</v>
      </c>
      <c r="H466" s="367" t="s">
        <v>1256</v>
      </c>
      <c r="I466" s="367" t="s">
        <v>437</v>
      </c>
    </row>
    <row r="467" spans="1:9" hidden="1">
      <c r="A467" s="367" t="s">
        <v>426</v>
      </c>
      <c r="D467" s="367" t="s">
        <v>1260</v>
      </c>
      <c r="E467" s="367">
        <f t="shared" si="7"/>
        <v>2505000120</v>
      </c>
      <c r="F467" s="367" t="s">
        <v>1174</v>
      </c>
      <c r="G467" s="367" t="s">
        <v>1255</v>
      </c>
      <c r="H467" s="367" t="s">
        <v>1256</v>
      </c>
      <c r="I467" s="367" t="s">
        <v>1183</v>
      </c>
    </row>
    <row r="468" spans="1:9" hidden="1">
      <c r="A468" s="367" t="s">
        <v>426</v>
      </c>
      <c r="D468" s="367" t="s">
        <v>1261</v>
      </c>
      <c r="E468" s="367">
        <f t="shared" si="7"/>
        <v>2505000150</v>
      </c>
      <c r="F468" s="367" t="s">
        <v>1174</v>
      </c>
      <c r="G468" s="367" t="s">
        <v>1255</v>
      </c>
      <c r="H468" s="367" t="s">
        <v>1256</v>
      </c>
      <c r="I468" s="367" t="s">
        <v>1185</v>
      </c>
    </row>
    <row r="469" spans="1:9" hidden="1">
      <c r="A469" s="367" t="s">
        <v>426</v>
      </c>
      <c r="D469" s="367" t="s">
        <v>1262</v>
      </c>
      <c r="E469" s="367">
        <f t="shared" si="7"/>
        <v>2505000180</v>
      </c>
      <c r="F469" s="367" t="s">
        <v>1174</v>
      </c>
      <c r="G469" s="367" t="s">
        <v>1255</v>
      </c>
      <c r="H469" s="367" t="s">
        <v>1256</v>
      </c>
      <c r="I469" s="367" t="s">
        <v>470</v>
      </c>
    </row>
    <row r="470" spans="1:9" hidden="1">
      <c r="A470" s="367" t="s">
        <v>426</v>
      </c>
      <c r="D470" s="367" t="s">
        <v>1263</v>
      </c>
      <c r="E470" s="367">
        <f t="shared" si="7"/>
        <v>2505000900</v>
      </c>
      <c r="F470" s="367" t="s">
        <v>1174</v>
      </c>
      <c r="G470" s="367" t="s">
        <v>1255</v>
      </c>
      <c r="H470" s="367" t="s">
        <v>1256</v>
      </c>
      <c r="I470" s="367" t="s">
        <v>1188</v>
      </c>
    </row>
    <row r="471" spans="1:9" hidden="1">
      <c r="A471" s="367" t="s">
        <v>426</v>
      </c>
      <c r="D471" s="367" t="s">
        <v>1264</v>
      </c>
      <c r="E471" s="367">
        <f t="shared" si="7"/>
        <v>2505010000</v>
      </c>
      <c r="F471" s="367" t="s">
        <v>1174</v>
      </c>
      <c r="G471" s="367" t="s">
        <v>1255</v>
      </c>
      <c r="H471" s="367" t="s">
        <v>1265</v>
      </c>
      <c r="I471" s="367" t="s">
        <v>1177</v>
      </c>
    </row>
    <row r="472" spans="1:9" hidden="1">
      <c r="A472" s="367" t="s">
        <v>426</v>
      </c>
      <c r="D472" s="367" t="s">
        <v>1266</v>
      </c>
      <c r="E472" s="367">
        <f t="shared" si="7"/>
        <v>2505010030</v>
      </c>
      <c r="F472" s="367" t="s">
        <v>1174</v>
      </c>
      <c r="G472" s="367" t="s">
        <v>1255</v>
      </c>
      <c r="H472" s="367" t="s">
        <v>1265</v>
      </c>
      <c r="I472" s="367" t="s">
        <v>1179</v>
      </c>
    </row>
    <row r="473" spans="1:9" hidden="1">
      <c r="A473" s="367" t="s">
        <v>426</v>
      </c>
      <c r="D473" s="367" t="s">
        <v>1267</v>
      </c>
      <c r="E473" s="367">
        <f t="shared" si="7"/>
        <v>2505010060</v>
      </c>
      <c r="F473" s="367" t="s">
        <v>1174</v>
      </c>
      <c r="G473" s="367" t="s">
        <v>1255</v>
      </c>
      <c r="H473" s="367" t="s">
        <v>1265</v>
      </c>
      <c r="I473" s="367" t="s">
        <v>444</v>
      </c>
    </row>
    <row r="474" spans="1:9" hidden="1">
      <c r="A474" s="367" t="s">
        <v>426</v>
      </c>
      <c r="D474" s="367" t="s">
        <v>1268</v>
      </c>
      <c r="E474" s="367">
        <f t="shared" si="7"/>
        <v>2505010090</v>
      </c>
      <c r="F474" s="367" t="s">
        <v>1174</v>
      </c>
      <c r="G474" s="367" t="s">
        <v>1255</v>
      </c>
      <c r="H474" s="367" t="s">
        <v>1265</v>
      </c>
      <c r="I474" s="367" t="s">
        <v>437</v>
      </c>
    </row>
    <row r="475" spans="1:9" hidden="1">
      <c r="A475" s="367" t="s">
        <v>426</v>
      </c>
      <c r="D475" s="367" t="s">
        <v>1269</v>
      </c>
      <c r="E475" s="367">
        <f t="shared" si="7"/>
        <v>2505010120</v>
      </c>
      <c r="F475" s="367" t="s">
        <v>1174</v>
      </c>
      <c r="G475" s="367" t="s">
        <v>1255</v>
      </c>
      <c r="H475" s="367" t="s">
        <v>1265</v>
      </c>
      <c r="I475" s="367" t="s">
        <v>1183</v>
      </c>
    </row>
    <row r="476" spans="1:9" hidden="1">
      <c r="A476" s="367" t="s">
        <v>426</v>
      </c>
      <c r="D476" s="367" t="s">
        <v>1270</v>
      </c>
      <c r="E476" s="367">
        <f t="shared" si="7"/>
        <v>2505010150</v>
      </c>
      <c r="F476" s="367" t="s">
        <v>1174</v>
      </c>
      <c r="G476" s="367" t="s">
        <v>1255</v>
      </c>
      <c r="H476" s="367" t="s">
        <v>1265</v>
      </c>
      <c r="I476" s="367" t="s">
        <v>1185</v>
      </c>
    </row>
    <row r="477" spans="1:9" hidden="1">
      <c r="A477" s="367" t="s">
        <v>426</v>
      </c>
      <c r="D477" s="367" t="s">
        <v>1271</v>
      </c>
      <c r="E477" s="367">
        <f t="shared" si="7"/>
        <v>2505010180</v>
      </c>
      <c r="F477" s="367" t="s">
        <v>1174</v>
      </c>
      <c r="G477" s="367" t="s">
        <v>1255</v>
      </c>
      <c r="H477" s="367" t="s">
        <v>1265</v>
      </c>
      <c r="I477" s="367" t="s">
        <v>470</v>
      </c>
    </row>
    <row r="478" spans="1:9" hidden="1">
      <c r="A478" s="367" t="s">
        <v>426</v>
      </c>
      <c r="D478" s="367" t="s">
        <v>1272</v>
      </c>
      <c r="E478" s="367">
        <f t="shared" si="7"/>
        <v>2505010900</v>
      </c>
      <c r="F478" s="367" t="s">
        <v>1174</v>
      </c>
      <c r="G478" s="367" t="s">
        <v>1255</v>
      </c>
      <c r="H478" s="367" t="s">
        <v>1265</v>
      </c>
      <c r="I478" s="367" t="s">
        <v>1188</v>
      </c>
    </row>
    <row r="479" spans="1:9" hidden="1">
      <c r="A479" s="367" t="s">
        <v>426</v>
      </c>
      <c r="D479" s="367" t="s">
        <v>1273</v>
      </c>
      <c r="E479" s="367">
        <f t="shared" si="7"/>
        <v>2505020000</v>
      </c>
      <c r="F479" s="367" t="s">
        <v>1174</v>
      </c>
      <c r="G479" s="367" t="s">
        <v>1255</v>
      </c>
      <c r="H479" s="367" t="s">
        <v>1274</v>
      </c>
      <c r="I479" s="367" t="s">
        <v>1177</v>
      </c>
    </row>
    <row r="480" spans="1:9" hidden="1">
      <c r="A480" s="367" t="s">
        <v>426</v>
      </c>
      <c r="D480" s="367" t="s">
        <v>1275</v>
      </c>
      <c r="E480" s="367">
        <f t="shared" si="7"/>
        <v>2505020030</v>
      </c>
      <c r="F480" s="367" t="s">
        <v>1174</v>
      </c>
      <c r="G480" s="367" t="s">
        <v>1255</v>
      </c>
      <c r="H480" s="367" t="s">
        <v>1274</v>
      </c>
      <c r="I480" s="367" t="s">
        <v>1179</v>
      </c>
    </row>
    <row r="481" spans="1:10" hidden="1">
      <c r="A481" s="367" t="s">
        <v>426</v>
      </c>
      <c r="D481" s="367" t="s">
        <v>1276</v>
      </c>
      <c r="E481" s="367">
        <f t="shared" si="7"/>
        <v>2505020060</v>
      </c>
      <c r="F481" s="367" t="s">
        <v>1174</v>
      </c>
      <c r="G481" s="367" t="s">
        <v>1255</v>
      </c>
      <c r="H481" s="367" t="s">
        <v>1274</v>
      </c>
      <c r="I481" s="367" t="s">
        <v>444</v>
      </c>
    </row>
    <row r="482" spans="1:10" hidden="1">
      <c r="A482" s="367" t="s">
        <v>426</v>
      </c>
      <c r="D482" s="367" t="s">
        <v>1277</v>
      </c>
      <c r="E482" s="367">
        <f t="shared" si="7"/>
        <v>2505020090</v>
      </c>
      <c r="F482" s="367" t="s">
        <v>1174</v>
      </c>
      <c r="G482" s="367" t="s">
        <v>1255</v>
      </c>
      <c r="H482" s="367" t="s">
        <v>1274</v>
      </c>
      <c r="I482" s="367" t="s">
        <v>437</v>
      </c>
    </row>
    <row r="483" spans="1:10" hidden="1">
      <c r="A483" s="367" t="s">
        <v>426</v>
      </c>
      <c r="D483" s="367" t="s">
        <v>1278</v>
      </c>
      <c r="E483" s="367">
        <f t="shared" si="7"/>
        <v>2505020120</v>
      </c>
      <c r="F483" s="367" t="s">
        <v>1174</v>
      </c>
      <c r="G483" s="367" t="s">
        <v>1255</v>
      </c>
      <c r="H483" s="367" t="s">
        <v>1274</v>
      </c>
      <c r="I483" s="367" t="s">
        <v>1183</v>
      </c>
    </row>
    <row r="484" spans="1:10" hidden="1">
      <c r="A484" s="367" t="s">
        <v>426</v>
      </c>
      <c r="D484" s="367" t="s">
        <v>1279</v>
      </c>
      <c r="E484" s="367">
        <f t="shared" si="7"/>
        <v>2505020121</v>
      </c>
      <c r="F484" s="367" t="s">
        <v>1174</v>
      </c>
      <c r="G484" s="367" t="s">
        <v>1255</v>
      </c>
      <c r="H484" s="367" t="s">
        <v>1274</v>
      </c>
      <c r="I484" s="367" t="s">
        <v>1280</v>
      </c>
      <c r="J484" s="369">
        <v>37484</v>
      </c>
    </row>
    <row r="485" spans="1:10" hidden="1">
      <c r="A485" s="367" t="s">
        <v>426</v>
      </c>
      <c r="D485" s="367" t="s">
        <v>1281</v>
      </c>
      <c r="E485" s="367">
        <f t="shared" si="7"/>
        <v>2505020150</v>
      </c>
      <c r="F485" s="367" t="s">
        <v>1174</v>
      </c>
      <c r="G485" s="367" t="s">
        <v>1255</v>
      </c>
      <c r="H485" s="367" t="s">
        <v>1274</v>
      </c>
      <c r="I485" s="367" t="s">
        <v>1185</v>
      </c>
    </row>
    <row r="486" spans="1:10" hidden="1">
      <c r="A486" s="367" t="s">
        <v>426</v>
      </c>
      <c r="D486" s="367" t="s">
        <v>1282</v>
      </c>
      <c r="E486" s="367">
        <f t="shared" si="7"/>
        <v>2505020180</v>
      </c>
      <c r="F486" s="367" t="s">
        <v>1174</v>
      </c>
      <c r="G486" s="367" t="s">
        <v>1255</v>
      </c>
      <c r="H486" s="367" t="s">
        <v>1274</v>
      </c>
      <c r="I486" s="367" t="s">
        <v>470</v>
      </c>
    </row>
    <row r="487" spans="1:10" hidden="1">
      <c r="A487" s="367" t="s">
        <v>426</v>
      </c>
      <c r="D487" s="367" t="s">
        <v>1283</v>
      </c>
      <c r="E487" s="367">
        <f t="shared" si="7"/>
        <v>2505020900</v>
      </c>
      <c r="F487" s="367" t="s">
        <v>1174</v>
      </c>
      <c r="G487" s="367" t="s">
        <v>1255</v>
      </c>
      <c r="H487" s="367" t="s">
        <v>1274</v>
      </c>
      <c r="I487" s="367" t="s">
        <v>1188</v>
      </c>
    </row>
    <row r="488" spans="1:10" hidden="1">
      <c r="A488" s="367" t="s">
        <v>426</v>
      </c>
      <c r="D488" s="367" t="s">
        <v>1284</v>
      </c>
      <c r="E488" s="367">
        <f t="shared" si="7"/>
        <v>2505030000</v>
      </c>
      <c r="F488" s="367" t="s">
        <v>1174</v>
      </c>
      <c r="G488" s="367" t="s">
        <v>1255</v>
      </c>
      <c r="H488" s="367" t="s">
        <v>1285</v>
      </c>
      <c r="I488" s="367" t="s">
        <v>1177</v>
      </c>
    </row>
    <row r="489" spans="1:10" hidden="1">
      <c r="A489" s="367" t="s">
        <v>426</v>
      </c>
      <c r="D489" s="367" t="s">
        <v>1286</v>
      </c>
      <c r="E489" s="367">
        <f t="shared" si="7"/>
        <v>2505030030</v>
      </c>
      <c r="F489" s="367" t="s">
        <v>1174</v>
      </c>
      <c r="G489" s="367" t="s">
        <v>1255</v>
      </c>
      <c r="H489" s="367" t="s">
        <v>1285</v>
      </c>
      <c r="I489" s="367" t="s">
        <v>1179</v>
      </c>
    </row>
    <row r="490" spans="1:10" hidden="1">
      <c r="A490" s="367" t="s">
        <v>426</v>
      </c>
      <c r="D490" s="367" t="s">
        <v>1287</v>
      </c>
      <c r="E490" s="367">
        <f t="shared" si="7"/>
        <v>2505030060</v>
      </c>
      <c r="F490" s="367" t="s">
        <v>1174</v>
      </c>
      <c r="G490" s="367" t="s">
        <v>1255</v>
      </c>
      <c r="H490" s="367" t="s">
        <v>1285</v>
      </c>
      <c r="I490" s="367" t="s">
        <v>444</v>
      </c>
    </row>
    <row r="491" spans="1:10" hidden="1">
      <c r="A491" s="367" t="s">
        <v>426</v>
      </c>
      <c r="D491" s="367" t="s">
        <v>1288</v>
      </c>
      <c r="E491" s="367">
        <f t="shared" si="7"/>
        <v>2505030090</v>
      </c>
      <c r="F491" s="367" t="s">
        <v>1174</v>
      </c>
      <c r="G491" s="367" t="s">
        <v>1255</v>
      </c>
      <c r="H491" s="367" t="s">
        <v>1285</v>
      </c>
      <c r="I491" s="367" t="s">
        <v>437</v>
      </c>
    </row>
    <row r="492" spans="1:10" hidden="1">
      <c r="A492" s="367" t="s">
        <v>426</v>
      </c>
      <c r="D492" s="367" t="s">
        <v>1289</v>
      </c>
      <c r="E492" s="367">
        <f t="shared" si="7"/>
        <v>2505030120</v>
      </c>
      <c r="F492" s="367" t="s">
        <v>1174</v>
      </c>
      <c r="G492" s="367" t="s">
        <v>1255</v>
      </c>
      <c r="H492" s="367" t="s">
        <v>1285</v>
      </c>
      <c r="I492" s="367" t="s">
        <v>1183</v>
      </c>
    </row>
    <row r="493" spans="1:10" hidden="1">
      <c r="A493" s="367" t="s">
        <v>426</v>
      </c>
      <c r="D493" s="367" t="s">
        <v>1290</v>
      </c>
      <c r="E493" s="367">
        <f t="shared" si="7"/>
        <v>2505030150</v>
      </c>
      <c r="F493" s="367" t="s">
        <v>1174</v>
      </c>
      <c r="G493" s="367" t="s">
        <v>1255</v>
      </c>
      <c r="H493" s="367" t="s">
        <v>1285</v>
      </c>
      <c r="I493" s="367" t="s">
        <v>1185</v>
      </c>
    </row>
    <row r="494" spans="1:10" hidden="1">
      <c r="A494" s="367" t="s">
        <v>426</v>
      </c>
      <c r="D494" s="367" t="s">
        <v>1291</v>
      </c>
      <c r="E494" s="367">
        <f t="shared" si="7"/>
        <v>2505030180</v>
      </c>
      <c r="F494" s="367" t="s">
        <v>1174</v>
      </c>
      <c r="G494" s="367" t="s">
        <v>1255</v>
      </c>
      <c r="H494" s="367" t="s">
        <v>1285</v>
      </c>
      <c r="I494" s="367" t="s">
        <v>470</v>
      </c>
    </row>
    <row r="495" spans="1:10" hidden="1">
      <c r="A495" s="367" t="s">
        <v>426</v>
      </c>
      <c r="D495" s="367" t="s">
        <v>1292</v>
      </c>
      <c r="E495" s="367">
        <f t="shared" si="7"/>
        <v>2505030900</v>
      </c>
      <c r="F495" s="367" t="s">
        <v>1174</v>
      </c>
      <c r="G495" s="367" t="s">
        <v>1255</v>
      </c>
      <c r="H495" s="367" t="s">
        <v>1285</v>
      </c>
      <c r="I495" s="367" t="s">
        <v>1188</v>
      </c>
    </row>
    <row r="496" spans="1:10" hidden="1">
      <c r="A496" s="367" t="s">
        <v>426</v>
      </c>
      <c r="D496" s="367" t="s">
        <v>1293</v>
      </c>
      <c r="E496" s="367">
        <f t="shared" si="7"/>
        <v>2505040000</v>
      </c>
      <c r="F496" s="367" t="s">
        <v>1174</v>
      </c>
      <c r="G496" s="367" t="s">
        <v>1255</v>
      </c>
      <c r="H496" s="367" t="s">
        <v>1294</v>
      </c>
      <c r="I496" s="367" t="s">
        <v>1177</v>
      </c>
    </row>
    <row r="497" spans="1:12" hidden="1">
      <c r="A497" s="367" t="s">
        <v>426</v>
      </c>
      <c r="D497" s="367" t="s">
        <v>1295</v>
      </c>
      <c r="E497" s="367">
        <f t="shared" si="7"/>
        <v>2505040030</v>
      </c>
      <c r="F497" s="367" t="s">
        <v>1174</v>
      </c>
      <c r="G497" s="367" t="s">
        <v>1255</v>
      </c>
      <c r="H497" s="367" t="s">
        <v>1294</v>
      </c>
      <c r="I497" s="367" t="s">
        <v>1179</v>
      </c>
    </row>
    <row r="498" spans="1:12" hidden="1">
      <c r="A498" s="367" t="s">
        <v>426</v>
      </c>
      <c r="D498" s="367" t="s">
        <v>1296</v>
      </c>
      <c r="E498" s="367">
        <f t="shared" si="7"/>
        <v>2505040060</v>
      </c>
      <c r="F498" s="367" t="s">
        <v>1174</v>
      </c>
      <c r="G498" s="367" t="s">
        <v>1255</v>
      </c>
      <c r="H498" s="367" t="s">
        <v>1294</v>
      </c>
      <c r="I498" s="367" t="s">
        <v>444</v>
      </c>
    </row>
    <row r="499" spans="1:12" hidden="1">
      <c r="A499" s="367" t="s">
        <v>426</v>
      </c>
      <c r="D499" s="367" t="s">
        <v>1297</v>
      </c>
      <c r="E499" s="367">
        <f t="shared" si="7"/>
        <v>2505040090</v>
      </c>
      <c r="F499" s="367" t="s">
        <v>1174</v>
      </c>
      <c r="G499" s="367" t="s">
        <v>1255</v>
      </c>
      <c r="H499" s="367" t="s">
        <v>1294</v>
      </c>
      <c r="I499" s="367" t="s">
        <v>437</v>
      </c>
    </row>
    <row r="500" spans="1:12" hidden="1">
      <c r="A500" s="367" t="s">
        <v>426</v>
      </c>
      <c r="D500" s="367" t="s">
        <v>1298</v>
      </c>
      <c r="E500" s="367">
        <f t="shared" si="7"/>
        <v>2505040120</v>
      </c>
      <c r="F500" s="367" t="s">
        <v>1174</v>
      </c>
      <c r="G500" s="367" t="s">
        <v>1255</v>
      </c>
      <c r="H500" s="367" t="s">
        <v>1294</v>
      </c>
      <c r="I500" s="367" t="s">
        <v>1183</v>
      </c>
    </row>
    <row r="501" spans="1:12" hidden="1">
      <c r="A501" s="367" t="s">
        <v>426</v>
      </c>
      <c r="D501" s="367" t="s">
        <v>1299</v>
      </c>
      <c r="E501" s="367">
        <f t="shared" si="7"/>
        <v>2505040150</v>
      </c>
      <c r="F501" s="367" t="s">
        <v>1174</v>
      </c>
      <c r="G501" s="367" t="s">
        <v>1255</v>
      </c>
      <c r="H501" s="367" t="s">
        <v>1294</v>
      </c>
      <c r="I501" s="367" t="s">
        <v>1185</v>
      </c>
    </row>
    <row r="502" spans="1:12" hidden="1">
      <c r="A502" s="367" t="s">
        <v>426</v>
      </c>
      <c r="D502" s="367" t="s">
        <v>1300</v>
      </c>
      <c r="E502" s="367">
        <f t="shared" si="7"/>
        <v>2505040180</v>
      </c>
      <c r="F502" s="367" t="s">
        <v>1174</v>
      </c>
      <c r="G502" s="367" t="s">
        <v>1255</v>
      </c>
      <c r="H502" s="367" t="s">
        <v>1294</v>
      </c>
      <c r="I502" s="367" t="s">
        <v>470</v>
      </c>
    </row>
    <row r="503" spans="1:12" hidden="1">
      <c r="A503" s="367" t="s">
        <v>426</v>
      </c>
      <c r="D503" s="367" t="s">
        <v>1301</v>
      </c>
      <c r="E503" s="367">
        <f t="shared" si="7"/>
        <v>2510000000</v>
      </c>
      <c r="F503" s="367" t="s">
        <v>1174</v>
      </c>
      <c r="G503" s="367" t="s">
        <v>1302</v>
      </c>
      <c r="H503" s="367" t="s">
        <v>1176</v>
      </c>
      <c r="I503" s="367" t="s">
        <v>1177</v>
      </c>
    </row>
    <row r="504" spans="1:12" hidden="1">
      <c r="A504" s="367" t="s">
        <v>426</v>
      </c>
      <c r="D504" s="367" t="s">
        <v>1303</v>
      </c>
      <c r="E504" s="367">
        <f t="shared" si="7"/>
        <v>2510000030</v>
      </c>
      <c r="F504" s="367" t="s">
        <v>1174</v>
      </c>
      <c r="G504" s="367" t="s">
        <v>1302</v>
      </c>
      <c r="H504" s="367" t="s">
        <v>1176</v>
      </c>
      <c r="I504" s="367" t="s">
        <v>1304</v>
      </c>
    </row>
    <row r="505" spans="1:12" hidden="1">
      <c r="A505" s="367" t="s">
        <v>426</v>
      </c>
      <c r="D505" s="367" t="s">
        <v>1305</v>
      </c>
      <c r="E505" s="367">
        <f t="shared" si="7"/>
        <v>2510000060</v>
      </c>
      <c r="F505" s="367" t="s">
        <v>1174</v>
      </c>
      <c r="G505" s="367" t="s">
        <v>1302</v>
      </c>
      <c r="H505" s="367" t="s">
        <v>1176</v>
      </c>
      <c r="I505" s="367" t="s">
        <v>1306</v>
      </c>
      <c r="K505" s="369"/>
      <c r="L505" s="367"/>
    </row>
    <row r="506" spans="1:12" hidden="1">
      <c r="A506" s="367" t="s">
        <v>426</v>
      </c>
      <c r="D506" s="367" t="s">
        <v>1307</v>
      </c>
      <c r="E506" s="367">
        <f t="shared" si="7"/>
        <v>2510000065</v>
      </c>
      <c r="F506" s="367" t="s">
        <v>1174</v>
      </c>
      <c r="G506" s="367" t="s">
        <v>1302</v>
      </c>
      <c r="H506" s="367" t="s">
        <v>1176</v>
      </c>
      <c r="I506" s="367" t="s">
        <v>1308</v>
      </c>
    </row>
    <row r="507" spans="1:12" hidden="1">
      <c r="A507" s="367" t="s">
        <v>426</v>
      </c>
      <c r="D507" s="367" t="s">
        <v>1309</v>
      </c>
      <c r="E507" s="367">
        <f t="shared" si="7"/>
        <v>2510000070</v>
      </c>
      <c r="F507" s="367" t="s">
        <v>1174</v>
      </c>
      <c r="G507" s="367" t="s">
        <v>1302</v>
      </c>
      <c r="H507" s="367" t="s">
        <v>1176</v>
      </c>
      <c r="I507" s="367" t="s">
        <v>1310</v>
      </c>
    </row>
    <row r="508" spans="1:12" hidden="1">
      <c r="A508" s="367" t="s">
        <v>426</v>
      </c>
      <c r="D508" s="367" t="s">
        <v>1311</v>
      </c>
      <c r="E508" s="367">
        <f t="shared" si="7"/>
        <v>2510000100</v>
      </c>
      <c r="F508" s="367" t="s">
        <v>1174</v>
      </c>
      <c r="G508" s="367" t="s">
        <v>1302</v>
      </c>
      <c r="H508" s="367" t="s">
        <v>1176</v>
      </c>
      <c r="I508" s="367" t="s">
        <v>1312</v>
      </c>
    </row>
    <row r="509" spans="1:12" hidden="1">
      <c r="A509" s="367" t="s">
        <v>426</v>
      </c>
      <c r="D509" s="367" t="s">
        <v>1313</v>
      </c>
      <c r="E509" s="367">
        <f t="shared" si="7"/>
        <v>2510000165</v>
      </c>
      <c r="F509" s="367" t="s">
        <v>1174</v>
      </c>
      <c r="G509" s="367" t="s">
        <v>1302</v>
      </c>
      <c r="H509" s="367" t="s">
        <v>1176</v>
      </c>
      <c r="I509" s="367" t="s">
        <v>1314</v>
      </c>
    </row>
    <row r="510" spans="1:12" hidden="1">
      <c r="A510" s="367" t="s">
        <v>426</v>
      </c>
      <c r="D510" s="367" t="s">
        <v>1315</v>
      </c>
      <c r="E510" s="367">
        <f t="shared" si="7"/>
        <v>2510000185</v>
      </c>
      <c r="F510" s="367" t="s">
        <v>1174</v>
      </c>
      <c r="G510" s="367" t="s">
        <v>1302</v>
      </c>
      <c r="H510" s="367" t="s">
        <v>1176</v>
      </c>
      <c r="I510" s="367" t="s">
        <v>1316</v>
      </c>
      <c r="K510" s="369"/>
      <c r="L510" s="367"/>
    </row>
    <row r="511" spans="1:12" hidden="1">
      <c r="A511" s="367" t="s">
        <v>426</v>
      </c>
      <c r="D511" s="367" t="s">
        <v>1317</v>
      </c>
      <c r="E511" s="367">
        <f t="shared" si="7"/>
        <v>2510000195</v>
      </c>
      <c r="F511" s="367" t="s">
        <v>1174</v>
      </c>
      <c r="G511" s="367" t="s">
        <v>1302</v>
      </c>
      <c r="H511" s="367" t="s">
        <v>1176</v>
      </c>
      <c r="I511" s="367" t="s">
        <v>1318</v>
      </c>
    </row>
    <row r="512" spans="1:12" hidden="1">
      <c r="A512" s="367" t="s">
        <v>426</v>
      </c>
      <c r="D512" s="367" t="s">
        <v>1319</v>
      </c>
      <c r="E512" s="367">
        <f t="shared" si="7"/>
        <v>2510000220</v>
      </c>
      <c r="F512" s="367" t="s">
        <v>1174</v>
      </c>
      <c r="G512" s="367" t="s">
        <v>1302</v>
      </c>
      <c r="H512" s="367" t="s">
        <v>1176</v>
      </c>
      <c r="I512" s="367" t="s">
        <v>1320</v>
      </c>
    </row>
    <row r="513" spans="1:12" hidden="1">
      <c r="A513" s="367" t="s">
        <v>426</v>
      </c>
      <c r="D513" s="367" t="s">
        <v>1321</v>
      </c>
      <c r="E513" s="367">
        <f t="shared" si="7"/>
        <v>2510000235</v>
      </c>
      <c r="F513" s="367" t="s">
        <v>1174</v>
      </c>
      <c r="G513" s="367" t="s">
        <v>1302</v>
      </c>
      <c r="H513" s="367" t="s">
        <v>1176</v>
      </c>
      <c r="I513" s="367" t="s">
        <v>1322</v>
      </c>
    </row>
    <row r="514" spans="1:12" hidden="1">
      <c r="A514" s="367" t="s">
        <v>426</v>
      </c>
      <c r="D514" s="367" t="s">
        <v>1323</v>
      </c>
      <c r="E514" s="367">
        <f t="shared" ref="E514:E577" si="8">VALUE(D514)</f>
        <v>2510000240</v>
      </c>
      <c r="F514" s="367" t="s">
        <v>1174</v>
      </c>
      <c r="G514" s="367" t="s">
        <v>1302</v>
      </c>
      <c r="H514" s="367" t="s">
        <v>1176</v>
      </c>
      <c r="I514" s="367" t="s">
        <v>1324</v>
      </c>
    </row>
    <row r="515" spans="1:12" hidden="1">
      <c r="A515" s="367" t="s">
        <v>426</v>
      </c>
      <c r="D515" s="367" t="s">
        <v>1325</v>
      </c>
      <c r="E515" s="367">
        <f t="shared" si="8"/>
        <v>2510000250</v>
      </c>
      <c r="F515" s="367" t="s">
        <v>1174</v>
      </c>
      <c r="G515" s="367" t="s">
        <v>1302</v>
      </c>
      <c r="H515" s="367" t="s">
        <v>1176</v>
      </c>
      <c r="I515" s="367" t="s">
        <v>1326</v>
      </c>
    </row>
    <row r="516" spans="1:12" hidden="1">
      <c r="A516" s="367" t="s">
        <v>426</v>
      </c>
      <c r="D516" s="367" t="s">
        <v>1327</v>
      </c>
      <c r="E516" s="367">
        <f t="shared" si="8"/>
        <v>2510000260</v>
      </c>
      <c r="F516" s="367" t="s">
        <v>1174</v>
      </c>
      <c r="G516" s="367" t="s">
        <v>1302</v>
      </c>
      <c r="H516" s="367" t="s">
        <v>1176</v>
      </c>
      <c r="I516" s="367" t="s">
        <v>1328</v>
      </c>
    </row>
    <row r="517" spans="1:12" hidden="1">
      <c r="A517" s="367" t="s">
        <v>426</v>
      </c>
      <c r="D517" s="367" t="s">
        <v>1329</v>
      </c>
      <c r="E517" s="367">
        <f t="shared" si="8"/>
        <v>2510000265</v>
      </c>
      <c r="F517" s="367" t="s">
        <v>1174</v>
      </c>
      <c r="G517" s="367" t="s">
        <v>1302</v>
      </c>
      <c r="H517" s="367" t="s">
        <v>1176</v>
      </c>
      <c r="I517" s="367" t="s">
        <v>1330</v>
      </c>
    </row>
    <row r="518" spans="1:12" hidden="1">
      <c r="A518" s="367" t="s">
        <v>426</v>
      </c>
      <c r="D518" s="367" t="s">
        <v>1331</v>
      </c>
      <c r="E518" s="367">
        <f t="shared" si="8"/>
        <v>2510000270</v>
      </c>
      <c r="F518" s="367" t="s">
        <v>1174</v>
      </c>
      <c r="G518" s="367" t="s">
        <v>1302</v>
      </c>
      <c r="H518" s="367" t="s">
        <v>1176</v>
      </c>
      <c r="I518" s="367" t="s">
        <v>1332</v>
      </c>
      <c r="K518" s="369"/>
      <c r="L518" s="367"/>
    </row>
    <row r="519" spans="1:12" hidden="1">
      <c r="A519" s="367" t="s">
        <v>426</v>
      </c>
      <c r="D519" s="367" t="s">
        <v>1333</v>
      </c>
      <c r="E519" s="367">
        <f t="shared" si="8"/>
        <v>2510000275</v>
      </c>
      <c r="F519" s="367" t="s">
        <v>1174</v>
      </c>
      <c r="G519" s="367" t="s">
        <v>1302</v>
      </c>
      <c r="H519" s="367" t="s">
        <v>1176</v>
      </c>
      <c r="I519" s="367" t="s">
        <v>1334</v>
      </c>
    </row>
    <row r="520" spans="1:12" hidden="1">
      <c r="A520" s="367" t="s">
        <v>426</v>
      </c>
      <c r="D520" s="367" t="s">
        <v>1335</v>
      </c>
      <c r="E520" s="367">
        <f t="shared" si="8"/>
        <v>2510000285</v>
      </c>
      <c r="F520" s="367" t="s">
        <v>1174</v>
      </c>
      <c r="G520" s="367" t="s">
        <v>1302</v>
      </c>
      <c r="H520" s="367" t="s">
        <v>1176</v>
      </c>
      <c r="I520" s="367" t="s">
        <v>1336</v>
      </c>
    </row>
    <row r="521" spans="1:12" hidden="1">
      <c r="A521" s="367" t="s">
        <v>426</v>
      </c>
      <c r="D521" s="367" t="s">
        <v>1337</v>
      </c>
      <c r="E521" s="367">
        <f t="shared" si="8"/>
        <v>2510000295</v>
      </c>
      <c r="F521" s="367" t="s">
        <v>1174</v>
      </c>
      <c r="G521" s="367" t="s">
        <v>1302</v>
      </c>
      <c r="H521" s="367" t="s">
        <v>1176</v>
      </c>
      <c r="I521" s="367" t="s">
        <v>1338</v>
      </c>
    </row>
    <row r="522" spans="1:12" hidden="1">
      <c r="A522" s="367" t="s">
        <v>426</v>
      </c>
      <c r="D522" s="367" t="s">
        <v>1339</v>
      </c>
      <c r="E522" s="367">
        <f t="shared" si="8"/>
        <v>2510000310</v>
      </c>
      <c r="F522" s="367" t="s">
        <v>1174</v>
      </c>
      <c r="G522" s="367" t="s">
        <v>1302</v>
      </c>
      <c r="H522" s="367" t="s">
        <v>1176</v>
      </c>
      <c r="I522" s="367" t="s">
        <v>1340</v>
      </c>
      <c r="L522" s="367"/>
    </row>
    <row r="523" spans="1:12" hidden="1">
      <c r="A523" s="367" t="s">
        <v>426</v>
      </c>
      <c r="D523" s="367" t="s">
        <v>1341</v>
      </c>
      <c r="E523" s="367">
        <f t="shared" si="8"/>
        <v>2510000320</v>
      </c>
      <c r="F523" s="367" t="s">
        <v>1174</v>
      </c>
      <c r="G523" s="367" t="s">
        <v>1302</v>
      </c>
      <c r="H523" s="367" t="s">
        <v>1176</v>
      </c>
      <c r="I523" s="367" t="s">
        <v>1342</v>
      </c>
    </row>
    <row r="524" spans="1:12" hidden="1">
      <c r="A524" s="367" t="s">
        <v>426</v>
      </c>
      <c r="D524" s="367" t="s">
        <v>1343</v>
      </c>
      <c r="E524" s="367">
        <f t="shared" si="8"/>
        <v>2510000345</v>
      </c>
      <c r="F524" s="367" t="s">
        <v>1174</v>
      </c>
      <c r="G524" s="367" t="s">
        <v>1302</v>
      </c>
      <c r="H524" s="367" t="s">
        <v>1176</v>
      </c>
      <c r="I524" s="367" t="s">
        <v>987</v>
      </c>
    </row>
    <row r="525" spans="1:12" hidden="1">
      <c r="A525" s="367" t="s">
        <v>426</v>
      </c>
      <c r="D525" s="367" t="s">
        <v>1344</v>
      </c>
      <c r="E525" s="367">
        <f t="shared" si="8"/>
        <v>2510000350</v>
      </c>
      <c r="F525" s="367" t="s">
        <v>1174</v>
      </c>
      <c r="G525" s="367" t="s">
        <v>1302</v>
      </c>
      <c r="H525" s="367" t="s">
        <v>1176</v>
      </c>
      <c r="I525" s="367" t="s">
        <v>1345</v>
      </c>
    </row>
    <row r="526" spans="1:12" hidden="1">
      <c r="A526" s="367" t="s">
        <v>426</v>
      </c>
      <c r="D526" s="367" t="s">
        <v>1346</v>
      </c>
      <c r="E526" s="367">
        <f t="shared" si="8"/>
        <v>2510000370</v>
      </c>
      <c r="F526" s="367" t="s">
        <v>1174</v>
      </c>
      <c r="G526" s="367" t="s">
        <v>1302</v>
      </c>
      <c r="H526" s="367" t="s">
        <v>1176</v>
      </c>
      <c r="I526" s="367" t="s">
        <v>989</v>
      </c>
    </row>
    <row r="527" spans="1:12" hidden="1">
      <c r="A527" s="367" t="s">
        <v>426</v>
      </c>
      <c r="D527" s="367" t="s">
        <v>1347</v>
      </c>
      <c r="E527" s="367">
        <f t="shared" si="8"/>
        <v>2510000380</v>
      </c>
      <c r="F527" s="367" t="s">
        <v>1174</v>
      </c>
      <c r="G527" s="367" t="s">
        <v>1302</v>
      </c>
      <c r="H527" s="367" t="s">
        <v>1176</v>
      </c>
      <c r="I527" s="367" t="s">
        <v>1348</v>
      </c>
    </row>
    <row r="528" spans="1:12" hidden="1">
      <c r="A528" s="367" t="s">
        <v>426</v>
      </c>
      <c r="D528" s="367" t="s">
        <v>1349</v>
      </c>
      <c r="E528" s="367">
        <f t="shared" si="8"/>
        <v>2510000385</v>
      </c>
      <c r="F528" s="367" t="s">
        <v>1174</v>
      </c>
      <c r="G528" s="367" t="s">
        <v>1302</v>
      </c>
      <c r="H528" s="367" t="s">
        <v>1176</v>
      </c>
      <c r="I528" s="367" t="s">
        <v>1350</v>
      </c>
    </row>
    <row r="529" spans="1:12" hidden="1">
      <c r="A529" s="367" t="s">
        <v>426</v>
      </c>
      <c r="D529" s="367" t="s">
        <v>1351</v>
      </c>
      <c r="E529" s="367">
        <f t="shared" si="8"/>
        <v>2510000405</v>
      </c>
      <c r="F529" s="367" t="s">
        <v>1174</v>
      </c>
      <c r="G529" s="367" t="s">
        <v>1302</v>
      </c>
      <c r="H529" s="367" t="s">
        <v>1176</v>
      </c>
      <c r="I529" s="367" t="s">
        <v>1352</v>
      </c>
    </row>
    <row r="530" spans="1:12" hidden="1">
      <c r="A530" s="367" t="s">
        <v>426</v>
      </c>
      <c r="D530" s="367" t="s">
        <v>1353</v>
      </c>
      <c r="E530" s="367">
        <f t="shared" si="8"/>
        <v>2510000900</v>
      </c>
      <c r="F530" s="367" t="s">
        <v>1174</v>
      </c>
      <c r="G530" s="367" t="s">
        <v>1302</v>
      </c>
      <c r="H530" s="367" t="s">
        <v>1176</v>
      </c>
      <c r="I530" s="367" t="s">
        <v>1188</v>
      </c>
      <c r="K530" s="369"/>
      <c r="L530" s="367"/>
    </row>
    <row r="531" spans="1:12" hidden="1">
      <c r="A531" s="367" t="s">
        <v>426</v>
      </c>
      <c r="D531" s="367" t="s">
        <v>1354</v>
      </c>
      <c r="E531" s="367">
        <f t="shared" si="8"/>
        <v>2510010000</v>
      </c>
      <c r="F531" s="367" t="s">
        <v>1174</v>
      </c>
      <c r="G531" s="367" t="s">
        <v>1302</v>
      </c>
      <c r="H531" s="367" t="s">
        <v>1190</v>
      </c>
      <c r="I531" s="367" t="s">
        <v>1177</v>
      </c>
    </row>
    <row r="532" spans="1:12" hidden="1">
      <c r="A532" s="367" t="s">
        <v>426</v>
      </c>
      <c r="D532" s="367" t="s">
        <v>1355</v>
      </c>
      <c r="E532" s="367">
        <f t="shared" si="8"/>
        <v>2510010030</v>
      </c>
      <c r="F532" s="367" t="s">
        <v>1174</v>
      </c>
      <c r="G532" s="367" t="s">
        <v>1302</v>
      </c>
      <c r="H532" s="367" t="s">
        <v>1190</v>
      </c>
      <c r="I532" s="367" t="s">
        <v>1304</v>
      </c>
    </row>
    <row r="533" spans="1:12" hidden="1">
      <c r="A533" s="367" t="s">
        <v>426</v>
      </c>
      <c r="D533" s="367" t="s">
        <v>1356</v>
      </c>
      <c r="E533" s="367">
        <f t="shared" si="8"/>
        <v>2510010060</v>
      </c>
      <c r="F533" s="367" t="s">
        <v>1174</v>
      </c>
      <c r="G533" s="367" t="s">
        <v>1302</v>
      </c>
      <c r="H533" s="367" t="s">
        <v>1190</v>
      </c>
      <c r="I533" s="367" t="s">
        <v>1306</v>
      </c>
      <c r="K533" s="369"/>
      <c r="L533" s="367"/>
    </row>
    <row r="534" spans="1:12" hidden="1">
      <c r="A534" s="367" t="s">
        <v>426</v>
      </c>
      <c r="D534" s="367" t="s">
        <v>1357</v>
      </c>
      <c r="E534" s="367">
        <f t="shared" si="8"/>
        <v>2510010065</v>
      </c>
      <c r="F534" s="367" t="s">
        <v>1174</v>
      </c>
      <c r="G534" s="367" t="s">
        <v>1302</v>
      </c>
      <c r="H534" s="367" t="s">
        <v>1190</v>
      </c>
      <c r="I534" s="367" t="s">
        <v>1308</v>
      </c>
    </row>
    <row r="535" spans="1:12" hidden="1">
      <c r="A535" s="367" t="s">
        <v>426</v>
      </c>
      <c r="D535" s="367" t="s">
        <v>1358</v>
      </c>
      <c r="E535" s="367">
        <f t="shared" si="8"/>
        <v>2510010070</v>
      </c>
      <c r="F535" s="367" t="s">
        <v>1174</v>
      </c>
      <c r="G535" s="367" t="s">
        <v>1302</v>
      </c>
      <c r="H535" s="367" t="s">
        <v>1190</v>
      </c>
      <c r="I535" s="367" t="s">
        <v>1310</v>
      </c>
    </row>
    <row r="536" spans="1:12" hidden="1">
      <c r="A536" s="367" t="s">
        <v>426</v>
      </c>
      <c r="D536" s="367" t="s">
        <v>1359</v>
      </c>
      <c r="E536" s="367">
        <f t="shared" si="8"/>
        <v>2510010100</v>
      </c>
      <c r="F536" s="367" t="s">
        <v>1174</v>
      </c>
      <c r="G536" s="367" t="s">
        <v>1302</v>
      </c>
      <c r="H536" s="367" t="s">
        <v>1190</v>
      </c>
      <c r="I536" s="367" t="s">
        <v>1312</v>
      </c>
    </row>
    <row r="537" spans="1:12" hidden="1">
      <c r="A537" s="367" t="s">
        <v>426</v>
      </c>
      <c r="D537" s="367" t="s">
        <v>1360</v>
      </c>
      <c r="E537" s="367">
        <f t="shared" si="8"/>
        <v>2510010165</v>
      </c>
      <c r="F537" s="367" t="s">
        <v>1174</v>
      </c>
      <c r="G537" s="367" t="s">
        <v>1302</v>
      </c>
      <c r="H537" s="367" t="s">
        <v>1190</v>
      </c>
      <c r="I537" s="367" t="s">
        <v>1314</v>
      </c>
    </row>
    <row r="538" spans="1:12" hidden="1">
      <c r="A538" s="367" t="s">
        <v>426</v>
      </c>
      <c r="D538" s="367" t="s">
        <v>1361</v>
      </c>
      <c r="E538" s="367">
        <f t="shared" si="8"/>
        <v>2510010185</v>
      </c>
      <c r="F538" s="367" t="s">
        <v>1174</v>
      </c>
      <c r="G538" s="367" t="s">
        <v>1302</v>
      </c>
      <c r="H538" s="367" t="s">
        <v>1190</v>
      </c>
      <c r="I538" s="367" t="s">
        <v>1316</v>
      </c>
      <c r="K538" s="369"/>
      <c r="L538" s="367"/>
    </row>
    <row r="539" spans="1:12" hidden="1">
      <c r="A539" s="367" t="s">
        <v>426</v>
      </c>
      <c r="D539" s="367" t="s">
        <v>1362</v>
      </c>
      <c r="E539" s="367">
        <f t="shared" si="8"/>
        <v>2510010195</v>
      </c>
      <c r="F539" s="367" t="s">
        <v>1174</v>
      </c>
      <c r="G539" s="367" t="s">
        <v>1302</v>
      </c>
      <c r="H539" s="367" t="s">
        <v>1190</v>
      </c>
      <c r="I539" s="367" t="s">
        <v>1318</v>
      </c>
    </row>
    <row r="540" spans="1:12" hidden="1">
      <c r="A540" s="367" t="s">
        <v>426</v>
      </c>
      <c r="D540" s="367" t="s">
        <v>1363</v>
      </c>
      <c r="E540" s="367">
        <f t="shared" si="8"/>
        <v>2510010220</v>
      </c>
      <c r="F540" s="367" t="s">
        <v>1174</v>
      </c>
      <c r="G540" s="367" t="s">
        <v>1302</v>
      </c>
      <c r="H540" s="367" t="s">
        <v>1190</v>
      </c>
      <c r="I540" s="367" t="s">
        <v>1320</v>
      </c>
    </row>
    <row r="541" spans="1:12" hidden="1">
      <c r="A541" s="367" t="s">
        <v>426</v>
      </c>
      <c r="D541" s="367" t="s">
        <v>1364</v>
      </c>
      <c r="E541" s="367">
        <f t="shared" si="8"/>
        <v>2510010235</v>
      </c>
      <c r="F541" s="367" t="s">
        <v>1174</v>
      </c>
      <c r="G541" s="367" t="s">
        <v>1302</v>
      </c>
      <c r="H541" s="367" t="s">
        <v>1190</v>
      </c>
      <c r="I541" s="367" t="s">
        <v>1322</v>
      </c>
    </row>
    <row r="542" spans="1:12" hidden="1">
      <c r="A542" s="367" t="s">
        <v>426</v>
      </c>
      <c r="D542" s="367" t="s">
        <v>1365</v>
      </c>
      <c r="E542" s="367">
        <f t="shared" si="8"/>
        <v>2510010240</v>
      </c>
      <c r="F542" s="367" t="s">
        <v>1174</v>
      </c>
      <c r="G542" s="367" t="s">
        <v>1302</v>
      </c>
      <c r="H542" s="367" t="s">
        <v>1190</v>
      </c>
      <c r="I542" s="367" t="s">
        <v>1324</v>
      </c>
    </row>
    <row r="543" spans="1:12" hidden="1">
      <c r="A543" s="367" t="s">
        <v>426</v>
      </c>
      <c r="D543" s="367" t="s">
        <v>1366</v>
      </c>
      <c r="E543" s="367">
        <f t="shared" si="8"/>
        <v>2510010250</v>
      </c>
      <c r="F543" s="367" t="s">
        <v>1174</v>
      </c>
      <c r="G543" s="367" t="s">
        <v>1302</v>
      </c>
      <c r="H543" s="367" t="s">
        <v>1190</v>
      </c>
      <c r="I543" s="367" t="s">
        <v>1326</v>
      </c>
    </row>
    <row r="544" spans="1:12" hidden="1">
      <c r="A544" s="367" t="s">
        <v>426</v>
      </c>
      <c r="D544" s="367" t="s">
        <v>1367</v>
      </c>
      <c r="E544" s="367">
        <f t="shared" si="8"/>
        <v>2510010260</v>
      </c>
      <c r="F544" s="367" t="s">
        <v>1174</v>
      </c>
      <c r="G544" s="367" t="s">
        <v>1302</v>
      </c>
      <c r="H544" s="367" t="s">
        <v>1190</v>
      </c>
      <c r="I544" s="367" t="s">
        <v>1328</v>
      </c>
    </row>
    <row r="545" spans="1:12" hidden="1">
      <c r="A545" s="367" t="s">
        <v>426</v>
      </c>
      <c r="D545" s="367" t="s">
        <v>1368</v>
      </c>
      <c r="E545" s="367">
        <f t="shared" si="8"/>
        <v>2510010265</v>
      </c>
      <c r="F545" s="367" t="s">
        <v>1174</v>
      </c>
      <c r="G545" s="367" t="s">
        <v>1302</v>
      </c>
      <c r="H545" s="367" t="s">
        <v>1190</v>
      </c>
      <c r="I545" s="367" t="s">
        <v>1330</v>
      </c>
    </row>
    <row r="546" spans="1:12" hidden="1">
      <c r="A546" s="367" t="s">
        <v>426</v>
      </c>
      <c r="D546" s="367" t="s">
        <v>1369</v>
      </c>
      <c r="E546" s="367">
        <f t="shared" si="8"/>
        <v>2510010270</v>
      </c>
      <c r="F546" s="367" t="s">
        <v>1174</v>
      </c>
      <c r="G546" s="367" t="s">
        <v>1302</v>
      </c>
      <c r="H546" s="367" t="s">
        <v>1190</v>
      </c>
      <c r="I546" s="367" t="s">
        <v>1332</v>
      </c>
      <c r="K546" s="369"/>
      <c r="L546" s="367"/>
    </row>
    <row r="547" spans="1:12" hidden="1">
      <c r="A547" s="367" t="s">
        <v>426</v>
      </c>
      <c r="D547" s="367" t="s">
        <v>1370</v>
      </c>
      <c r="E547" s="367">
        <f t="shared" si="8"/>
        <v>2510010275</v>
      </c>
      <c r="F547" s="367" t="s">
        <v>1174</v>
      </c>
      <c r="G547" s="367" t="s">
        <v>1302</v>
      </c>
      <c r="H547" s="367" t="s">
        <v>1190</v>
      </c>
      <c r="I547" s="367" t="s">
        <v>1334</v>
      </c>
    </row>
    <row r="548" spans="1:12" hidden="1">
      <c r="A548" s="367" t="s">
        <v>426</v>
      </c>
      <c r="D548" s="367" t="s">
        <v>1371</v>
      </c>
      <c r="E548" s="367">
        <f t="shared" si="8"/>
        <v>2510010285</v>
      </c>
      <c r="F548" s="367" t="s">
        <v>1174</v>
      </c>
      <c r="G548" s="367" t="s">
        <v>1302</v>
      </c>
      <c r="H548" s="367" t="s">
        <v>1190</v>
      </c>
      <c r="I548" s="367" t="s">
        <v>1336</v>
      </c>
    </row>
    <row r="549" spans="1:12" hidden="1">
      <c r="A549" s="367" t="s">
        <v>426</v>
      </c>
      <c r="D549" s="367" t="s">
        <v>1372</v>
      </c>
      <c r="E549" s="367">
        <f t="shared" si="8"/>
        <v>2510010295</v>
      </c>
      <c r="F549" s="367" t="s">
        <v>1174</v>
      </c>
      <c r="G549" s="367" t="s">
        <v>1302</v>
      </c>
      <c r="H549" s="367" t="s">
        <v>1190</v>
      </c>
      <c r="I549" s="367" t="s">
        <v>1338</v>
      </c>
    </row>
    <row r="550" spans="1:12" hidden="1">
      <c r="A550" s="367" t="s">
        <v>426</v>
      </c>
      <c r="D550" s="367" t="s">
        <v>1373</v>
      </c>
      <c r="E550" s="367">
        <f t="shared" si="8"/>
        <v>2510010310</v>
      </c>
      <c r="F550" s="367" t="s">
        <v>1174</v>
      </c>
      <c r="G550" s="367" t="s">
        <v>1302</v>
      </c>
      <c r="H550" s="367" t="s">
        <v>1190</v>
      </c>
      <c r="I550" s="367" t="s">
        <v>1340</v>
      </c>
      <c r="L550" s="367"/>
    </row>
    <row r="551" spans="1:12" hidden="1">
      <c r="A551" s="367" t="s">
        <v>426</v>
      </c>
      <c r="D551" s="367" t="s">
        <v>1374</v>
      </c>
      <c r="E551" s="367">
        <f t="shared" si="8"/>
        <v>2510010320</v>
      </c>
      <c r="F551" s="367" t="s">
        <v>1174</v>
      </c>
      <c r="G551" s="367" t="s">
        <v>1302</v>
      </c>
      <c r="H551" s="367" t="s">
        <v>1190</v>
      </c>
      <c r="I551" s="367" t="s">
        <v>1342</v>
      </c>
    </row>
    <row r="552" spans="1:12" hidden="1">
      <c r="A552" s="367" t="s">
        <v>426</v>
      </c>
      <c r="D552" s="367" t="s">
        <v>1375</v>
      </c>
      <c r="E552" s="367">
        <f t="shared" si="8"/>
        <v>2510010345</v>
      </c>
      <c r="F552" s="367" t="s">
        <v>1174</v>
      </c>
      <c r="G552" s="367" t="s">
        <v>1302</v>
      </c>
      <c r="H552" s="367" t="s">
        <v>1190</v>
      </c>
      <c r="I552" s="367" t="s">
        <v>987</v>
      </c>
    </row>
    <row r="553" spans="1:12" hidden="1">
      <c r="A553" s="367" t="s">
        <v>426</v>
      </c>
      <c r="D553" s="367" t="s">
        <v>1376</v>
      </c>
      <c r="E553" s="367">
        <f t="shared" si="8"/>
        <v>2510010350</v>
      </c>
      <c r="F553" s="367" t="s">
        <v>1174</v>
      </c>
      <c r="G553" s="367" t="s">
        <v>1302</v>
      </c>
      <c r="H553" s="367" t="s">
        <v>1190</v>
      </c>
      <c r="I553" s="367" t="s">
        <v>1345</v>
      </c>
    </row>
    <row r="554" spans="1:12" hidden="1">
      <c r="A554" s="367" t="s">
        <v>426</v>
      </c>
      <c r="D554" s="367" t="s">
        <v>1377</v>
      </c>
      <c r="E554" s="367">
        <f t="shared" si="8"/>
        <v>2510010370</v>
      </c>
      <c r="F554" s="367" t="s">
        <v>1174</v>
      </c>
      <c r="G554" s="367" t="s">
        <v>1302</v>
      </c>
      <c r="H554" s="367" t="s">
        <v>1190</v>
      </c>
      <c r="I554" s="367" t="s">
        <v>989</v>
      </c>
    </row>
    <row r="555" spans="1:12" hidden="1">
      <c r="A555" s="367" t="s">
        <v>426</v>
      </c>
      <c r="D555" s="367" t="s">
        <v>1378</v>
      </c>
      <c r="E555" s="367">
        <f t="shared" si="8"/>
        <v>2510010380</v>
      </c>
      <c r="F555" s="367" t="s">
        <v>1174</v>
      </c>
      <c r="G555" s="367" t="s">
        <v>1302</v>
      </c>
      <c r="H555" s="367" t="s">
        <v>1190</v>
      </c>
      <c r="I555" s="367" t="s">
        <v>1348</v>
      </c>
    </row>
    <row r="556" spans="1:12" hidden="1">
      <c r="A556" s="367" t="s">
        <v>426</v>
      </c>
      <c r="D556" s="367" t="s">
        <v>1379</v>
      </c>
      <c r="E556" s="367">
        <f t="shared" si="8"/>
        <v>2510010385</v>
      </c>
      <c r="F556" s="367" t="s">
        <v>1174</v>
      </c>
      <c r="G556" s="367" t="s">
        <v>1302</v>
      </c>
      <c r="H556" s="367" t="s">
        <v>1190</v>
      </c>
      <c r="I556" s="367" t="s">
        <v>1350</v>
      </c>
    </row>
    <row r="557" spans="1:12" hidden="1">
      <c r="A557" s="367" t="s">
        <v>426</v>
      </c>
      <c r="D557" s="367" t="s">
        <v>1380</v>
      </c>
      <c r="E557" s="367">
        <f t="shared" si="8"/>
        <v>2510010405</v>
      </c>
      <c r="F557" s="367" t="s">
        <v>1174</v>
      </c>
      <c r="G557" s="367" t="s">
        <v>1302</v>
      </c>
      <c r="H557" s="367" t="s">
        <v>1190</v>
      </c>
      <c r="I557" s="367" t="s">
        <v>1352</v>
      </c>
    </row>
    <row r="558" spans="1:12" hidden="1">
      <c r="A558" s="367" t="s">
        <v>426</v>
      </c>
      <c r="D558" s="367" t="s">
        <v>1381</v>
      </c>
      <c r="E558" s="367">
        <f t="shared" si="8"/>
        <v>2510010900</v>
      </c>
      <c r="F558" s="367" t="s">
        <v>1174</v>
      </c>
      <c r="G558" s="367" t="s">
        <v>1302</v>
      </c>
      <c r="H558" s="367" t="s">
        <v>1190</v>
      </c>
      <c r="I558" s="367" t="s">
        <v>1188</v>
      </c>
      <c r="K558" s="369"/>
      <c r="L558" s="367"/>
    </row>
    <row r="559" spans="1:12" hidden="1">
      <c r="A559" s="367" t="s">
        <v>426</v>
      </c>
      <c r="D559" s="367" t="s">
        <v>1382</v>
      </c>
      <c r="E559" s="367">
        <f t="shared" si="8"/>
        <v>2510050000</v>
      </c>
      <c r="F559" s="367" t="s">
        <v>1174</v>
      </c>
      <c r="G559" s="367" t="s">
        <v>1302</v>
      </c>
      <c r="H559" s="367" t="s">
        <v>1199</v>
      </c>
      <c r="I559" s="367" t="s">
        <v>1177</v>
      </c>
    </row>
    <row r="560" spans="1:12" hidden="1">
      <c r="A560" s="367" t="s">
        <v>426</v>
      </c>
      <c r="D560" s="367" t="s">
        <v>1383</v>
      </c>
      <c r="E560" s="367">
        <f t="shared" si="8"/>
        <v>2510050030</v>
      </c>
      <c r="F560" s="367" t="s">
        <v>1174</v>
      </c>
      <c r="G560" s="367" t="s">
        <v>1302</v>
      </c>
      <c r="H560" s="367" t="s">
        <v>1199</v>
      </c>
      <c r="I560" s="367" t="s">
        <v>1304</v>
      </c>
    </row>
    <row r="561" spans="1:12" hidden="1">
      <c r="A561" s="367" t="s">
        <v>426</v>
      </c>
      <c r="D561" s="367" t="s">
        <v>1384</v>
      </c>
      <c r="E561" s="367">
        <f t="shared" si="8"/>
        <v>2510050060</v>
      </c>
      <c r="F561" s="367" t="s">
        <v>1174</v>
      </c>
      <c r="G561" s="367" t="s">
        <v>1302</v>
      </c>
      <c r="H561" s="367" t="s">
        <v>1199</v>
      </c>
      <c r="I561" s="367" t="s">
        <v>1306</v>
      </c>
      <c r="K561" s="369"/>
      <c r="L561" s="367"/>
    </row>
    <row r="562" spans="1:12" hidden="1">
      <c r="A562" s="367" t="s">
        <v>426</v>
      </c>
      <c r="D562" s="367" t="s">
        <v>1385</v>
      </c>
      <c r="E562" s="367">
        <f t="shared" si="8"/>
        <v>2510050065</v>
      </c>
      <c r="F562" s="367" t="s">
        <v>1174</v>
      </c>
      <c r="G562" s="367" t="s">
        <v>1302</v>
      </c>
      <c r="H562" s="367" t="s">
        <v>1199</v>
      </c>
      <c r="I562" s="367" t="s">
        <v>1308</v>
      </c>
    </row>
    <row r="563" spans="1:12" hidden="1">
      <c r="A563" s="367" t="s">
        <v>426</v>
      </c>
      <c r="D563" s="367" t="s">
        <v>1386</v>
      </c>
      <c r="E563" s="367">
        <f t="shared" si="8"/>
        <v>2510050070</v>
      </c>
      <c r="F563" s="367" t="s">
        <v>1174</v>
      </c>
      <c r="G563" s="367" t="s">
        <v>1302</v>
      </c>
      <c r="H563" s="367" t="s">
        <v>1199</v>
      </c>
      <c r="I563" s="367" t="s">
        <v>1310</v>
      </c>
    </row>
    <row r="564" spans="1:12" hidden="1">
      <c r="A564" s="367" t="s">
        <v>426</v>
      </c>
      <c r="D564" s="367" t="s">
        <v>1387</v>
      </c>
      <c r="E564" s="367">
        <f t="shared" si="8"/>
        <v>2510050100</v>
      </c>
      <c r="F564" s="367" t="s">
        <v>1174</v>
      </c>
      <c r="G564" s="367" t="s">
        <v>1302</v>
      </c>
      <c r="H564" s="367" t="s">
        <v>1199</v>
      </c>
      <c r="I564" s="367" t="s">
        <v>1312</v>
      </c>
    </row>
    <row r="565" spans="1:12" hidden="1">
      <c r="A565" s="367" t="s">
        <v>426</v>
      </c>
      <c r="D565" s="367" t="s">
        <v>1388</v>
      </c>
      <c r="E565" s="367">
        <f t="shared" si="8"/>
        <v>2510050165</v>
      </c>
      <c r="F565" s="367" t="s">
        <v>1174</v>
      </c>
      <c r="G565" s="367" t="s">
        <v>1302</v>
      </c>
      <c r="H565" s="367" t="s">
        <v>1199</v>
      </c>
      <c r="I565" s="367" t="s">
        <v>1314</v>
      </c>
    </row>
    <row r="566" spans="1:12" hidden="1">
      <c r="A566" s="367" t="s">
        <v>426</v>
      </c>
      <c r="D566" s="367" t="s">
        <v>1389</v>
      </c>
      <c r="E566" s="367">
        <f t="shared" si="8"/>
        <v>2510050185</v>
      </c>
      <c r="F566" s="367" t="s">
        <v>1174</v>
      </c>
      <c r="G566" s="367" t="s">
        <v>1302</v>
      </c>
      <c r="H566" s="367" t="s">
        <v>1199</v>
      </c>
      <c r="I566" s="367" t="s">
        <v>1316</v>
      </c>
      <c r="K566" s="369"/>
      <c r="L566" s="367"/>
    </row>
    <row r="567" spans="1:12" hidden="1">
      <c r="A567" s="367" t="s">
        <v>426</v>
      </c>
      <c r="D567" s="367" t="s">
        <v>1390</v>
      </c>
      <c r="E567" s="367">
        <f t="shared" si="8"/>
        <v>2510050195</v>
      </c>
      <c r="F567" s="367" t="s">
        <v>1174</v>
      </c>
      <c r="G567" s="367" t="s">
        <v>1302</v>
      </c>
      <c r="H567" s="367" t="s">
        <v>1199</v>
      </c>
      <c r="I567" s="367" t="s">
        <v>1318</v>
      </c>
    </row>
    <row r="568" spans="1:12" hidden="1">
      <c r="A568" s="367" t="s">
        <v>426</v>
      </c>
      <c r="D568" s="367" t="s">
        <v>1391</v>
      </c>
      <c r="E568" s="367">
        <f t="shared" si="8"/>
        <v>2510050220</v>
      </c>
      <c r="F568" s="367" t="s">
        <v>1174</v>
      </c>
      <c r="G568" s="367" t="s">
        <v>1302</v>
      </c>
      <c r="H568" s="367" t="s">
        <v>1199</v>
      </c>
      <c r="I568" s="367" t="s">
        <v>1320</v>
      </c>
    </row>
    <row r="569" spans="1:12" hidden="1">
      <c r="A569" s="367" t="s">
        <v>426</v>
      </c>
      <c r="D569" s="367" t="s">
        <v>1392</v>
      </c>
      <c r="E569" s="367">
        <f t="shared" si="8"/>
        <v>2510050235</v>
      </c>
      <c r="F569" s="367" t="s">
        <v>1174</v>
      </c>
      <c r="G569" s="367" t="s">
        <v>1302</v>
      </c>
      <c r="H569" s="367" t="s">
        <v>1199</v>
      </c>
      <c r="I569" s="367" t="s">
        <v>1322</v>
      </c>
    </row>
    <row r="570" spans="1:12" hidden="1">
      <c r="A570" s="367" t="s">
        <v>426</v>
      </c>
      <c r="D570" s="367" t="s">
        <v>1393</v>
      </c>
      <c r="E570" s="367">
        <f t="shared" si="8"/>
        <v>2510050240</v>
      </c>
      <c r="F570" s="367" t="s">
        <v>1174</v>
      </c>
      <c r="G570" s="367" t="s">
        <v>1302</v>
      </c>
      <c r="H570" s="367" t="s">
        <v>1199</v>
      </c>
      <c r="I570" s="367" t="s">
        <v>1324</v>
      </c>
    </row>
    <row r="571" spans="1:12" hidden="1">
      <c r="A571" s="367" t="s">
        <v>426</v>
      </c>
      <c r="D571" s="367" t="s">
        <v>1394</v>
      </c>
      <c r="E571" s="367">
        <f t="shared" si="8"/>
        <v>2510050250</v>
      </c>
      <c r="F571" s="367" t="s">
        <v>1174</v>
      </c>
      <c r="G571" s="367" t="s">
        <v>1302</v>
      </c>
      <c r="H571" s="367" t="s">
        <v>1199</v>
      </c>
      <c r="I571" s="367" t="s">
        <v>1326</v>
      </c>
    </row>
    <row r="572" spans="1:12" hidden="1">
      <c r="A572" s="367" t="s">
        <v>426</v>
      </c>
      <c r="D572" s="367" t="s">
        <v>1395</v>
      </c>
      <c r="E572" s="367">
        <f t="shared" si="8"/>
        <v>2510050260</v>
      </c>
      <c r="F572" s="367" t="s">
        <v>1174</v>
      </c>
      <c r="G572" s="367" t="s">
        <v>1302</v>
      </c>
      <c r="H572" s="367" t="s">
        <v>1199</v>
      </c>
      <c r="I572" s="367" t="s">
        <v>1328</v>
      </c>
    </row>
    <row r="573" spans="1:12" hidden="1">
      <c r="A573" s="367" t="s">
        <v>426</v>
      </c>
      <c r="D573" s="367" t="s">
        <v>1396</v>
      </c>
      <c r="E573" s="367">
        <f t="shared" si="8"/>
        <v>2510050265</v>
      </c>
      <c r="F573" s="367" t="s">
        <v>1174</v>
      </c>
      <c r="G573" s="367" t="s">
        <v>1302</v>
      </c>
      <c r="H573" s="367" t="s">
        <v>1199</v>
      </c>
      <c r="I573" s="367" t="s">
        <v>1330</v>
      </c>
    </row>
    <row r="574" spans="1:12" hidden="1">
      <c r="A574" s="367" t="s">
        <v>426</v>
      </c>
      <c r="D574" s="367" t="s">
        <v>1397</v>
      </c>
      <c r="E574" s="367">
        <f t="shared" si="8"/>
        <v>2510050270</v>
      </c>
      <c r="F574" s="367" t="s">
        <v>1174</v>
      </c>
      <c r="G574" s="367" t="s">
        <v>1302</v>
      </c>
      <c r="H574" s="367" t="s">
        <v>1199</v>
      </c>
      <c r="I574" s="367" t="s">
        <v>1332</v>
      </c>
      <c r="K574" s="369"/>
      <c r="L574" s="367"/>
    </row>
    <row r="575" spans="1:12" hidden="1">
      <c r="A575" s="367" t="s">
        <v>426</v>
      </c>
      <c r="D575" s="367" t="s">
        <v>1398</v>
      </c>
      <c r="E575" s="367">
        <f t="shared" si="8"/>
        <v>2510050275</v>
      </c>
      <c r="F575" s="367" t="s">
        <v>1174</v>
      </c>
      <c r="G575" s="367" t="s">
        <v>1302</v>
      </c>
      <c r="H575" s="367" t="s">
        <v>1199</v>
      </c>
      <c r="I575" s="367" t="s">
        <v>1334</v>
      </c>
    </row>
    <row r="576" spans="1:12" hidden="1">
      <c r="A576" s="367" t="s">
        <v>426</v>
      </c>
      <c r="D576" s="367" t="s">
        <v>1399</v>
      </c>
      <c r="E576" s="367">
        <f t="shared" si="8"/>
        <v>2510050285</v>
      </c>
      <c r="F576" s="367" t="s">
        <v>1174</v>
      </c>
      <c r="G576" s="367" t="s">
        <v>1302</v>
      </c>
      <c r="H576" s="367" t="s">
        <v>1199</v>
      </c>
      <c r="I576" s="367" t="s">
        <v>1336</v>
      </c>
    </row>
    <row r="577" spans="1:12" hidden="1">
      <c r="A577" s="367" t="s">
        <v>426</v>
      </c>
      <c r="D577" s="367" t="s">
        <v>1400</v>
      </c>
      <c r="E577" s="367">
        <f t="shared" si="8"/>
        <v>2510050295</v>
      </c>
      <c r="F577" s="367" t="s">
        <v>1174</v>
      </c>
      <c r="G577" s="367" t="s">
        <v>1302</v>
      </c>
      <c r="H577" s="367" t="s">
        <v>1199</v>
      </c>
      <c r="I577" s="367" t="s">
        <v>1338</v>
      </c>
    </row>
    <row r="578" spans="1:12" hidden="1">
      <c r="A578" s="367" t="s">
        <v>426</v>
      </c>
      <c r="D578" s="367" t="s">
        <v>1401</v>
      </c>
      <c r="E578" s="367">
        <f t="shared" ref="E578:E641" si="9">VALUE(D578)</f>
        <v>2510050310</v>
      </c>
      <c r="F578" s="367" t="s">
        <v>1174</v>
      </c>
      <c r="G578" s="367" t="s">
        <v>1302</v>
      </c>
      <c r="H578" s="367" t="s">
        <v>1199</v>
      </c>
      <c r="I578" s="367" t="s">
        <v>1340</v>
      </c>
      <c r="L578" s="367"/>
    </row>
    <row r="579" spans="1:12" hidden="1">
      <c r="A579" s="367" t="s">
        <v>426</v>
      </c>
      <c r="D579" s="367" t="s">
        <v>1402</v>
      </c>
      <c r="E579" s="367">
        <f t="shared" si="9"/>
        <v>2510050320</v>
      </c>
      <c r="F579" s="367" t="s">
        <v>1174</v>
      </c>
      <c r="G579" s="367" t="s">
        <v>1302</v>
      </c>
      <c r="H579" s="367" t="s">
        <v>1199</v>
      </c>
      <c r="I579" s="367" t="s">
        <v>1342</v>
      </c>
    </row>
    <row r="580" spans="1:12" hidden="1">
      <c r="A580" s="367" t="s">
        <v>426</v>
      </c>
      <c r="D580" s="367" t="s">
        <v>1403</v>
      </c>
      <c r="E580" s="367">
        <f t="shared" si="9"/>
        <v>2510050345</v>
      </c>
      <c r="F580" s="367" t="s">
        <v>1174</v>
      </c>
      <c r="G580" s="367" t="s">
        <v>1302</v>
      </c>
      <c r="H580" s="367" t="s">
        <v>1199</v>
      </c>
      <c r="I580" s="367" t="s">
        <v>987</v>
      </c>
    </row>
    <row r="581" spans="1:12" hidden="1">
      <c r="A581" s="367" t="s">
        <v>426</v>
      </c>
      <c r="D581" s="367" t="s">
        <v>1404</v>
      </c>
      <c r="E581" s="367">
        <f t="shared" si="9"/>
        <v>2510050350</v>
      </c>
      <c r="F581" s="367" t="s">
        <v>1174</v>
      </c>
      <c r="G581" s="367" t="s">
        <v>1302</v>
      </c>
      <c r="H581" s="367" t="s">
        <v>1199</v>
      </c>
      <c r="I581" s="367" t="s">
        <v>1345</v>
      </c>
    </row>
    <row r="582" spans="1:12" hidden="1">
      <c r="A582" s="367" t="s">
        <v>426</v>
      </c>
      <c r="D582" s="367" t="s">
        <v>1405</v>
      </c>
      <c r="E582" s="367">
        <f t="shared" si="9"/>
        <v>2510050370</v>
      </c>
      <c r="F582" s="367" t="s">
        <v>1174</v>
      </c>
      <c r="G582" s="367" t="s">
        <v>1302</v>
      </c>
      <c r="H582" s="367" t="s">
        <v>1199</v>
      </c>
      <c r="I582" s="367" t="s">
        <v>989</v>
      </c>
    </row>
    <row r="583" spans="1:12" hidden="1">
      <c r="A583" s="367" t="s">
        <v>426</v>
      </c>
      <c r="D583" s="367" t="s">
        <v>1406</v>
      </c>
      <c r="E583" s="367">
        <f t="shared" si="9"/>
        <v>2510050380</v>
      </c>
      <c r="F583" s="367" t="s">
        <v>1174</v>
      </c>
      <c r="G583" s="367" t="s">
        <v>1302</v>
      </c>
      <c r="H583" s="367" t="s">
        <v>1199</v>
      </c>
      <c r="I583" s="367" t="s">
        <v>1348</v>
      </c>
    </row>
    <row r="584" spans="1:12" hidden="1">
      <c r="A584" s="367" t="s">
        <v>426</v>
      </c>
      <c r="D584" s="367" t="s">
        <v>1407</v>
      </c>
      <c r="E584" s="367">
        <f t="shared" si="9"/>
        <v>2510050385</v>
      </c>
      <c r="F584" s="367" t="s">
        <v>1174</v>
      </c>
      <c r="G584" s="367" t="s">
        <v>1302</v>
      </c>
      <c r="H584" s="367" t="s">
        <v>1199</v>
      </c>
      <c r="I584" s="367" t="s">
        <v>1350</v>
      </c>
    </row>
    <row r="585" spans="1:12" hidden="1">
      <c r="A585" s="367" t="s">
        <v>426</v>
      </c>
      <c r="D585" s="367" t="s">
        <v>1408</v>
      </c>
      <c r="E585" s="367">
        <f t="shared" si="9"/>
        <v>2510050405</v>
      </c>
      <c r="F585" s="367" t="s">
        <v>1174</v>
      </c>
      <c r="G585" s="367" t="s">
        <v>1302</v>
      </c>
      <c r="H585" s="367" t="s">
        <v>1199</v>
      </c>
      <c r="I585" s="367" t="s">
        <v>1352</v>
      </c>
    </row>
    <row r="586" spans="1:12" hidden="1">
      <c r="A586" s="367" t="s">
        <v>426</v>
      </c>
      <c r="D586" s="367" t="s">
        <v>1409</v>
      </c>
      <c r="E586" s="367">
        <f t="shared" si="9"/>
        <v>2510050900</v>
      </c>
      <c r="F586" s="367" t="s">
        <v>1174</v>
      </c>
      <c r="G586" s="367" t="s">
        <v>1302</v>
      </c>
      <c r="H586" s="367" t="s">
        <v>1199</v>
      </c>
      <c r="I586" s="367" t="s">
        <v>1188</v>
      </c>
      <c r="K586" s="369"/>
      <c r="L586" s="367"/>
    </row>
    <row r="587" spans="1:12" hidden="1">
      <c r="A587" s="367" t="s">
        <v>426</v>
      </c>
      <c r="D587" s="367" t="s">
        <v>1410</v>
      </c>
      <c r="E587" s="367">
        <f t="shared" si="9"/>
        <v>2510995000</v>
      </c>
      <c r="F587" s="367" t="s">
        <v>1174</v>
      </c>
      <c r="G587" s="367" t="s">
        <v>1302</v>
      </c>
      <c r="H587" s="367" t="s">
        <v>1247</v>
      </c>
      <c r="I587" s="367" t="s">
        <v>1177</v>
      </c>
    </row>
    <row r="588" spans="1:12" hidden="1">
      <c r="A588" s="367" t="s">
        <v>426</v>
      </c>
      <c r="D588" s="367" t="s">
        <v>1411</v>
      </c>
      <c r="E588" s="367">
        <f t="shared" si="9"/>
        <v>2510995030</v>
      </c>
      <c r="F588" s="367" t="s">
        <v>1174</v>
      </c>
      <c r="G588" s="367" t="s">
        <v>1302</v>
      </c>
      <c r="H588" s="367" t="s">
        <v>1247</v>
      </c>
      <c r="I588" s="367" t="s">
        <v>1304</v>
      </c>
    </row>
    <row r="589" spans="1:12" hidden="1">
      <c r="A589" s="367" t="s">
        <v>426</v>
      </c>
      <c r="D589" s="367" t="s">
        <v>1412</v>
      </c>
      <c r="E589" s="367">
        <f t="shared" si="9"/>
        <v>2510995060</v>
      </c>
      <c r="F589" s="367" t="s">
        <v>1174</v>
      </c>
      <c r="G589" s="367" t="s">
        <v>1302</v>
      </c>
      <c r="H589" s="367" t="s">
        <v>1247</v>
      </c>
      <c r="I589" s="367" t="s">
        <v>1306</v>
      </c>
      <c r="K589" s="369"/>
      <c r="L589" s="367"/>
    </row>
    <row r="590" spans="1:12" hidden="1">
      <c r="A590" s="367" t="s">
        <v>426</v>
      </c>
      <c r="D590" s="367" t="s">
        <v>1413</v>
      </c>
      <c r="E590" s="367">
        <f t="shared" si="9"/>
        <v>2510995065</v>
      </c>
      <c r="F590" s="367" t="s">
        <v>1174</v>
      </c>
      <c r="G590" s="367" t="s">
        <v>1302</v>
      </c>
      <c r="H590" s="367" t="s">
        <v>1247</v>
      </c>
      <c r="I590" s="367" t="s">
        <v>1308</v>
      </c>
    </row>
    <row r="591" spans="1:12" hidden="1">
      <c r="A591" s="367" t="s">
        <v>426</v>
      </c>
      <c r="D591" s="367" t="s">
        <v>1414</v>
      </c>
      <c r="E591" s="367">
        <f t="shared" si="9"/>
        <v>2510995070</v>
      </c>
      <c r="F591" s="367" t="s">
        <v>1174</v>
      </c>
      <c r="G591" s="367" t="s">
        <v>1302</v>
      </c>
      <c r="H591" s="367" t="s">
        <v>1247</v>
      </c>
      <c r="I591" s="367" t="s">
        <v>1310</v>
      </c>
    </row>
    <row r="592" spans="1:12" hidden="1">
      <c r="A592" s="367" t="s">
        <v>426</v>
      </c>
      <c r="D592" s="367" t="s">
        <v>1415</v>
      </c>
      <c r="E592" s="367">
        <f t="shared" si="9"/>
        <v>2510995100</v>
      </c>
      <c r="F592" s="367" t="s">
        <v>1174</v>
      </c>
      <c r="G592" s="367" t="s">
        <v>1302</v>
      </c>
      <c r="H592" s="367" t="s">
        <v>1247</v>
      </c>
      <c r="I592" s="367" t="s">
        <v>1312</v>
      </c>
    </row>
    <row r="593" spans="1:12" hidden="1">
      <c r="A593" s="367" t="s">
        <v>426</v>
      </c>
      <c r="D593" s="367" t="s">
        <v>1416</v>
      </c>
      <c r="E593" s="367">
        <f t="shared" si="9"/>
        <v>2510995165</v>
      </c>
      <c r="F593" s="367" t="s">
        <v>1174</v>
      </c>
      <c r="G593" s="367" t="s">
        <v>1302</v>
      </c>
      <c r="H593" s="367" t="s">
        <v>1247</v>
      </c>
      <c r="I593" s="367" t="s">
        <v>1314</v>
      </c>
    </row>
    <row r="594" spans="1:12" hidden="1">
      <c r="A594" s="367" t="s">
        <v>426</v>
      </c>
      <c r="D594" s="367" t="s">
        <v>1417</v>
      </c>
      <c r="E594" s="367">
        <f t="shared" si="9"/>
        <v>2510995185</v>
      </c>
      <c r="F594" s="367" t="s">
        <v>1174</v>
      </c>
      <c r="G594" s="367" t="s">
        <v>1302</v>
      </c>
      <c r="H594" s="367" t="s">
        <v>1247</v>
      </c>
      <c r="I594" s="367" t="s">
        <v>1316</v>
      </c>
      <c r="K594" s="369"/>
      <c r="L594" s="367"/>
    </row>
    <row r="595" spans="1:12" hidden="1">
      <c r="A595" s="367" t="s">
        <v>426</v>
      </c>
      <c r="D595" s="367" t="s">
        <v>1418</v>
      </c>
      <c r="E595" s="367">
        <f t="shared" si="9"/>
        <v>2510995195</v>
      </c>
      <c r="F595" s="367" t="s">
        <v>1174</v>
      </c>
      <c r="G595" s="367" t="s">
        <v>1302</v>
      </c>
      <c r="H595" s="367" t="s">
        <v>1247</v>
      </c>
      <c r="I595" s="367" t="s">
        <v>1318</v>
      </c>
    </row>
    <row r="596" spans="1:12" hidden="1">
      <c r="A596" s="367" t="s">
        <v>426</v>
      </c>
      <c r="D596" s="367" t="s">
        <v>1419</v>
      </c>
      <c r="E596" s="367">
        <f t="shared" si="9"/>
        <v>2510995220</v>
      </c>
      <c r="F596" s="367" t="s">
        <v>1174</v>
      </c>
      <c r="G596" s="367" t="s">
        <v>1302</v>
      </c>
      <c r="H596" s="367" t="s">
        <v>1247</v>
      </c>
      <c r="I596" s="367" t="s">
        <v>1320</v>
      </c>
    </row>
    <row r="597" spans="1:12" hidden="1">
      <c r="A597" s="367" t="s">
        <v>426</v>
      </c>
      <c r="D597" s="367" t="s">
        <v>1420</v>
      </c>
      <c r="E597" s="367">
        <f t="shared" si="9"/>
        <v>2510995235</v>
      </c>
      <c r="F597" s="367" t="s">
        <v>1174</v>
      </c>
      <c r="G597" s="367" t="s">
        <v>1302</v>
      </c>
      <c r="H597" s="367" t="s">
        <v>1247</v>
      </c>
      <c r="I597" s="367" t="s">
        <v>1322</v>
      </c>
    </row>
    <row r="598" spans="1:12" hidden="1">
      <c r="A598" s="367" t="s">
        <v>426</v>
      </c>
      <c r="D598" s="367" t="s">
        <v>1421</v>
      </c>
      <c r="E598" s="367">
        <f t="shared" si="9"/>
        <v>2510995240</v>
      </c>
      <c r="F598" s="367" t="s">
        <v>1174</v>
      </c>
      <c r="G598" s="367" t="s">
        <v>1302</v>
      </c>
      <c r="H598" s="367" t="s">
        <v>1247</v>
      </c>
      <c r="I598" s="367" t="s">
        <v>1324</v>
      </c>
    </row>
    <row r="599" spans="1:12" hidden="1">
      <c r="A599" s="367" t="s">
        <v>426</v>
      </c>
      <c r="D599" s="367" t="s">
        <v>1422</v>
      </c>
      <c r="E599" s="367">
        <f t="shared" si="9"/>
        <v>2510995250</v>
      </c>
      <c r="F599" s="367" t="s">
        <v>1174</v>
      </c>
      <c r="G599" s="367" t="s">
        <v>1302</v>
      </c>
      <c r="H599" s="367" t="s">
        <v>1247</v>
      </c>
      <c r="I599" s="367" t="s">
        <v>1326</v>
      </c>
    </row>
    <row r="600" spans="1:12" hidden="1">
      <c r="A600" s="367" t="s">
        <v>426</v>
      </c>
      <c r="D600" s="367" t="s">
        <v>1423</v>
      </c>
      <c r="E600" s="367">
        <f t="shared" si="9"/>
        <v>2510995260</v>
      </c>
      <c r="F600" s="367" t="s">
        <v>1174</v>
      </c>
      <c r="G600" s="367" t="s">
        <v>1302</v>
      </c>
      <c r="H600" s="367" t="s">
        <v>1247</v>
      </c>
      <c r="I600" s="367" t="s">
        <v>1328</v>
      </c>
    </row>
    <row r="601" spans="1:12" hidden="1">
      <c r="A601" s="367" t="s">
        <v>426</v>
      </c>
      <c r="D601" s="367" t="s">
        <v>1424</v>
      </c>
      <c r="E601" s="367">
        <f t="shared" si="9"/>
        <v>2510995265</v>
      </c>
      <c r="F601" s="367" t="s">
        <v>1174</v>
      </c>
      <c r="G601" s="367" t="s">
        <v>1302</v>
      </c>
      <c r="H601" s="367" t="s">
        <v>1247</v>
      </c>
      <c r="I601" s="367" t="s">
        <v>1330</v>
      </c>
    </row>
    <row r="602" spans="1:12" hidden="1">
      <c r="A602" s="367" t="s">
        <v>426</v>
      </c>
      <c r="D602" s="367" t="s">
        <v>1425</v>
      </c>
      <c r="E602" s="367">
        <f t="shared" si="9"/>
        <v>2510995270</v>
      </c>
      <c r="F602" s="367" t="s">
        <v>1174</v>
      </c>
      <c r="G602" s="367" t="s">
        <v>1302</v>
      </c>
      <c r="H602" s="367" t="s">
        <v>1247</v>
      </c>
      <c r="I602" s="367" t="s">
        <v>1332</v>
      </c>
      <c r="K602" s="369"/>
      <c r="L602" s="367"/>
    </row>
    <row r="603" spans="1:12" hidden="1">
      <c r="A603" s="367" t="s">
        <v>426</v>
      </c>
      <c r="D603" s="367" t="s">
        <v>1426</v>
      </c>
      <c r="E603" s="367">
        <f t="shared" si="9"/>
        <v>2510995275</v>
      </c>
      <c r="F603" s="367" t="s">
        <v>1174</v>
      </c>
      <c r="G603" s="367" t="s">
        <v>1302</v>
      </c>
      <c r="H603" s="367" t="s">
        <v>1247</v>
      </c>
      <c r="I603" s="367" t="s">
        <v>1334</v>
      </c>
    </row>
    <row r="604" spans="1:12" hidden="1">
      <c r="A604" s="367" t="s">
        <v>426</v>
      </c>
      <c r="D604" s="367" t="s">
        <v>1427</v>
      </c>
      <c r="E604" s="367">
        <f t="shared" si="9"/>
        <v>2510995285</v>
      </c>
      <c r="F604" s="367" t="s">
        <v>1174</v>
      </c>
      <c r="G604" s="367" t="s">
        <v>1302</v>
      </c>
      <c r="H604" s="367" t="s">
        <v>1247</v>
      </c>
      <c r="I604" s="367" t="s">
        <v>1336</v>
      </c>
    </row>
    <row r="605" spans="1:12" hidden="1">
      <c r="A605" s="367" t="s">
        <v>426</v>
      </c>
      <c r="D605" s="367" t="s">
        <v>1428</v>
      </c>
      <c r="E605" s="367">
        <f t="shared" si="9"/>
        <v>2510995295</v>
      </c>
      <c r="F605" s="367" t="s">
        <v>1174</v>
      </c>
      <c r="G605" s="367" t="s">
        <v>1302</v>
      </c>
      <c r="H605" s="367" t="s">
        <v>1247</v>
      </c>
      <c r="I605" s="367" t="s">
        <v>1338</v>
      </c>
    </row>
    <row r="606" spans="1:12" hidden="1">
      <c r="A606" s="367" t="s">
        <v>426</v>
      </c>
      <c r="D606" s="367" t="s">
        <v>1429</v>
      </c>
      <c r="E606" s="367">
        <f t="shared" si="9"/>
        <v>2510995310</v>
      </c>
      <c r="F606" s="367" t="s">
        <v>1174</v>
      </c>
      <c r="G606" s="367" t="s">
        <v>1302</v>
      </c>
      <c r="H606" s="367" t="s">
        <v>1247</v>
      </c>
      <c r="I606" s="367" t="s">
        <v>1340</v>
      </c>
      <c r="L606" s="367"/>
    </row>
    <row r="607" spans="1:12" hidden="1">
      <c r="A607" s="367" t="s">
        <v>426</v>
      </c>
      <c r="D607" s="367" t="s">
        <v>1430</v>
      </c>
      <c r="E607" s="367">
        <f t="shared" si="9"/>
        <v>2510995320</v>
      </c>
      <c r="F607" s="367" t="s">
        <v>1174</v>
      </c>
      <c r="G607" s="367" t="s">
        <v>1302</v>
      </c>
      <c r="H607" s="367" t="s">
        <v>1247</v>
      </c>
      <c r="I607" s="367" t="s">
        <v>1342</v>
      </c>
    </row>
    <row r="608" spans="1:12" hidden="1">
      <c r="A608" s="367" t="s">
        <v>426</v>
      </c>
      <c r="D608" s="367" t="s">
        <v>1431</v>
      </c>
      <c r="E608" s="367">
        <f t="shared" si="9"/>
        <v>2510995345</v>
      </c>
      <c r="F608" s="367" t="s">
        <v>1174</v>
      </c>
      <c r="G608" s="367" t="s">
        <v>1302</v>
      </c>
      <c r="H608" s="367" t="s">
        <v>1247</v>
      </c>
      <c r="I608" s="367" t="s">
        <v>987</v>
      </c>
    </row>
    <row r="609" spans="1:12" hidden="1">
      <c r="A609" s="367" t="s">
        <v>426</v>
      </c>
      <c r="D609" s="367" t="s">
        <v>1432</v>
      </c>
      <c r="E609" s="367">
        <f t="shared" si="9"/>
        <v>2510995350</v>
      </c>
      <c r="F609" s="367" t="s">
        <v>1174</v>
      </c>
      <c r="G609" s="367" t="s">
        <v>1302</v>
      </c>
      <c r="H609" s="367" t="s">
        <v>1247</v>
      </c>
      <c r="I609" s="367" t="s">
        <v>1345</v>
      </c>
    </row>
    <row r="610" spans="1:12" hidden="1">
      <c r="A610" s="367" t="s">
        <v>426</v>
      </c>
      <c r="D610" s="367" t="s">
        <v>1433</v>
      </c>
      <c r="E610" s="367">
        <f t="shared" si="9"/>
        <v>2510995370</v>
      </c>
      <c r="F610" s="367" t="s">
        <v>1174</v>
      </c>
      <c r="G610" s="367" t="s">
        <v>1302</v>
      </c>
      <c r="H610" s="367" t="s">
        <v>1247</v>
      </c>
      <c r="I610" s="367" t="s">
        <v>989</v>
      </c>
    </row>
    <row r="611" spans="1:12" hidden="1">
      <c r="A611" s="367" t="s">
        <v>426</v>
      </c>
      <c r="D611" s="367" t="s">
        <v>1434</v>
      </c>
      <c r="E611" s="367">
        <f t="shared" si="9"/>
        <v>2510995380</v>
      </c>
      <c r="F611" s="367" t="s">
        <v>1174</v>
      </c>
      <c r="G611" s="367" t="s">
        <v>1302</v>
      </c>
      <c r="H611" s="367" t="s">
        <v>1247</v>
      </c>
      <c r="I611" s="367" t="s">
        <v>1348</v>
      </c>
    </row>
    <row r="612" spans="1:12" hidden="1">
      <c r="A612" s="367" t="s">
        <v>426</v>
      </c>
      <c r="D612" s="367" t="s">
        <v>1435</v>
      </c>
      <c r="E612" s="367">
        <f t="shared" si="9"/>
        <v>2510995385</v>
      </c>
      <c r="F612" s="367" t="s">
        <v>1174</v>
      </c>
      <c r="G612" s="367" t="s">
        <v>1302</v>
      </c>
      <c r="H612" s="367" t="s">
        <v>1247</v>
      </c>
      <c r="I612" s="367" t="s">
        <v>1350</v>
      </c>
    </row>
    <row r="613" spans="1:12" hidden="1">
      <c r="A613" s="367" t="s">
        <v>426</v>
      </c>
      <c r="D613" s="367" t="s">
        <v>1436</v>
      </c>
      <c r="E613" s="367">
        <f t="shared" si="9"/>
        <v>2510995405</v>
      </c>
      <c r="F613" s="367" t="s">
        <v>1174</v>
      </c>
      <c r="G613" s="367" t="s">
        <v>1302</v>
      </c>
      <c r="H613" s="367" t="s">
        <v>1247</v>
      </c>
      <c r="I613" s="367" t="s">
        <v>1352</v>
      </c>
    </row>
    <row r="614" spans="1:12" hidden="1">
      <c r="A614" s="367" t="s">
        <v>426</v>
      </c>
      <c r="D614" s="367" t="s">
        <v>1437</v>
      </c>
      <c r="E614" s="367">
        <f t="shared" si="9"/>
        <v>2515000000</v>
      </c>
      <c r="F614" s="367" t="s">
        <v>1174</v>
      </c>
      <c r="G614" s="367" t="s">
        <v>1438</v>
      </c>
      <c r="H614" s="367" t="s">
        <v>1256</v>
      </c>
      <c r="I614" s="367" t="s">
        <v>1177</v>
      </c>
    </row>
    <row r="615" spans="1:12" hidden="1">
      <c r="A615" s="367" t="s">
        <v>426</v>
      </c>
      <c r="D615" s="367" t="s">
        <v>1439</v>
      </c>
      <c r="E615" s="367">
        <f t="shared" si="9"/>
        <v>2515000030</v>
      </c>
      <c r="F615" s="367" t="s">
        <v>1174</v>
      </c>
      <c r="G615" s="367" t="s">
        <v>1438</v>
      </c>
      <c r="H615" s="367" t="s">
        <v>1256</v>
      </c>
      <c r="I615" s="367" t="s">
        <v>1304</v>
      </c>
    </row>
    <row r="616" spans="1:12" hidden="1">
      <c r="A616" s="367" t="s">
        <v>426</v>
      </c>
      <c r="D616" s="367" t="s">
        <v>1440</v>
      </c>
      <c r="E616" s="367">
        <f t="shared" si="9"/>
        <v>2515000060</v>
      </c>
      <c r="F616" s="367" t="s">
        <v>1174</v>
      </c>
      <c r="G616" s="367" t="s">
        <v>1438</v>
      </c>
      <c r="H616" s="367" t="s">
        <v>1256</v>
      </c>
      <c r="I616" s="367" t="s">
        <v>1306</v>
      </c>
      <c r="K616" s="369"/>
      <c r="L616" s="367"/>
    </row>
    <row r="617" spans="1:12" hidden="1">
      <c r="A617" s="367" t="s">
        <v>426</v>
      </c>
      <c r="D617" s="367" t="s">
        <v>1441</v>
      </c>
      <c r="E617" s="367">
        <f t="shared" si="9"/>
        <v>2515000065</v>
      </c>
      <c r="F617" s="367" t="s">
        <v>1174</v>
      </c>
      <c r="G617" s="367" t="s">
        <v>1438</v>
      </c>
      <c r="H617" s="367" t="s">
        <v>1256</v>
      </c>
      <c r="I617" s="367" t="s">
        <v>1308</v>
      </c>
    </row>
    <row r="618" spans="1:12" hidden="1">
      <c r="A618" s="367" t="s">
        <v>426</v>
      </c>
      <c r="D618" s="367" t="s">
        <v>1442</v>
      </c>
      <c r="E618" s="367">
        <f t="shared" si="9"/>
        <v>2515000070</v>
      </c>
      <c r="F618" s="367" t="s">
        <v>1174</v>
      </c>
      <c r="G618" s="367" t="s">
        <v>1438</v>
      </c>
      <c r="H618" s="367" t="s">
        <v>1256</v>
      </c>
      <c r="I618" s="367" t="s">
        <v>1310</v>
      </c>
    </row>
    <row r="619" spans="1:12" hidden="1">
      <c r="A619" s="367" t="s">
        <v>426</v>
      </c>
      <c r="D619" s="367" t="s">
        <v>1443</v>
      </c>
      <c r="E619" s="367">
        <f t="shared" si="9"/>
        <v>2515000100</v>
      </c>
      <c r="F619" s="367" t="s">
        <v>1174</v>
      </c>
      <c r="G619" s="367" t="s">
        <v>1438</v>
      </c>
      <c r="H619" s="367" t="s">
        <v>1256</v>
      </c>
      <c r="I619" s="367" t="s">
        <v>1312</v>
      </c>
    </row>
    <row r="620" spans="1:12" hidden="1">
      <c r="A620" s="367" t="s">
        <v>426</v>
      </c>
      <c r="D620" s="367" t="s">
        <v>1444</v>
      </c>
      <c r="E620" s="367">
        <f t="shared" si="9"/>
        <v>2515000165</v>
      </c>
      <c r="F620" s="367" t="s">
        <v>1174</v>
      </c>
      <c r="G620" s="367" t="s">
        <v>1438</v>
      </c>
      <c r="H620" s="367" t="s">
        <v>1256</v>
      </c>
      <c r="I620" s="367" t="s">
        <v>1314</v>
      </c>
    </row>
    <row r="621" spans="1:12" hidden="1">
      <c r="A621" s="367" t="s">
        <v>426</v>
      </c>
      <c r="D621" s="367" t="s">
        <v>1445</v>
      </c>
      <c r="E621" s="367">
        <f t="shared" si="9"/>
        <v>2515000185</v>
      </c>
      <c r="F621" s="367" t="s">
        <v>1174</v>
      </c>
      <c r="G621" s="367" t="s">
        <v>1438</v>
      </c>
      <c r="H621" s="367" t="s">
        <v>1256</v>
      </c>
      <c r="I621" s="367" t="s">
        <v>1316</v>
      </c>
      <c r="K621" s="369"/>
      <c r="L621" s="367"/>
    </row>
    <row r="622" spans="1:12" hidden="1">
      <c r="A622" s="367" t="s">
        <v>426</v>
      </c>
      <c r="D622" s="367" t="s">
        <v>1446</v>
      </c>
      <c r="E622" s="367">
        <f t="shared" si="9"/>
        <v>2515000195</v>
      </c>
      <c r="F622" s="367" t="s">
        <v>1174</v>
      </c>
      <c r="G622" s="367" t="s">
        <v>1438</v>
      </c>
      <c r="H622" s="367" t="s">
        <v>1256</v>
      </c>
      <c r="I622" s="367" t="s">
        <v>1318</v>
      </c>
    </row>
    <row r="623" spans="1:12" hidden="1">
      <c r="A623" s="367" t="s">
        <v>426</v>
      </c>
      <c r="D623" s="367" t="s">
        <v>1447</v>
      </c>
      <c r="E623" s="367">
        <f t="shared" si="9"/>
        <v>2515000220</v>
      </c>
      <c r="F623" s="367" t="s">
        <v>1174</v>
      </c>
      <c r="G623" s="367" t="s">
        <v>1438</v>
      </c>
      <c r="H623" s="367" t="s">
        <v>1256</v>
      </c>
      <c r="I623" s="367" t="s">
        <v>1320</v>
      </c>
    </row>
    <row r="624" spans="1:12" hidden="1">
      <c r="A624" s="367" t="s">
        <v>426</v>
      </c>
      <c r="D624" s="367" t="s">
        <v>1448</v>
      </c>
      <c r="E624" s="367">
        <f t="shared" si="9"/>
        <v>2515000235</v>
      </c>
      <c r="F624" s="367" t="s">
        <v>1174</v>
      </c>
      <c r="G624" s="367" t="s">
        <v>1438</v>
      </c>
      <c r="H624" s="367" t="s">
        <v>1256</v>
      </c>
      <c r="I624" s="367" t="s">
        <v>1322</v>
      </c>
    </row>
    <row r="625" spans="1:12" hidden="1">
      <c r="A625" s="367" t="s">
        <v>426</v>
      </c>
      <c r="D625" s="367" t="s">
        <v>1449</v>
      </c>
      <c r="E625" s="367">
        <f t="shared" si="9"/>
        <v>2515000240</v>
      </c>
      <c r="F625" s="367" t="s">
        <v>1174</v>
      </c>
      <c r="G625" s="367" t="s">
        <v>1438</v>
      </c>
      <c r="H625" s="367" t="s">
        <v>1256</v>
      </c>
      <c r="I625" s="367" t="s">
        <v>1324</v>
      </c>
    </row>
    <row r="626" spans="1:12" hidden="1">
      <c r="A626" s="367" t="s">
        <v>426</v>
      </c>
      <c r="D626" s="367" t="s">
        <v>1450</v>
      </c>
      <c r="E626" s="367">
        <f t="shared" si="9"/>
        <v>2515000250</v>
      </c>
      <c r="F626" s="367" t="s">
        <v>1174</v>
      </c>
      <c r="G626" s="367" t="s">
        <v>1438</v>
      </c>
      <c r="H626" s="367" t="s">
        <v>1256</v>
      </c>
      <c r="I626" s="367" t="s">
        <v>1326</v>
      </c>
    </row>
    <row r="627" spans="1:12" hidden="1">
      <c r="A627" s="367" t="s">
        <v>426</v>
      </c>
      <c r="D627" s="367" t="s">
        <v>1451</v>
      </c>
      <c r="E627" s="367">
        <f t="shared" si="9"/>
        <v>2515000260</v>
      </c>
      <c r="F627" s="367" t="s">
        <v>1174</v>
      </c>
      <c r="G627" s="367" t="s">
        <v>1438</v>
      </c>
      <c r="H627" s="367" t="s">
        <v>1256</v>
      </c>
      <c r="I627" s="367" t="s">
        <v>1328</v>
      </c>
    </row>
    <row r="628" spans="1:12" hidden="1">
      <c r="A628" s="367" t="s">
        <v>426</v>
      </c>
      <c r="D628" s="367" t="s">
        <v>1452</v>
      </c>
      <c r="E628" s="367">
        <f t="shared" si="9"/>
        <v>2515000265</v>
      </c>
      <c r="F628" s="367" t="s">
        <v>1174</v>
      </c>
      <c r="G628" s="367" t="s">
        <v>1438</v>
      </c>
      <c r="H628" s="367" t="s">
        <v>1256</v>
      </c>
      <c r="I628" s="367" t="s">
        <v>1330</v>
      </c>
    </row>
    <row r="629" spans="1:12" hidden="1">
      <c r="A629" s="367" t="s">
        <v>426</v>
      </c>
      <c r="D629" s="367" t="s">
        <v>1453</v>
      </c>
      <c r="E629" s="367">
        <f t="shared" si="9"/>
        <v>2515000270</v>
      </c>
      <c r="F629" s="367" t="s">
        <v>1174</v>
      </c>
      <c r="G629" s="367" t="s">
        <v>1438</v>
      </c>
      <c r="H629" s="367" t="s">
        <v>1256</v>
      </c>
      <c r="I629" s="367" t="s">
        <v>1332</v>
      </c>
      <c r="K629" s="369"/>
      <c r="L629" s="367"/>
    </row>
    <row r="630" spans="1:12" hidden="1">
      <c r="A630" s="367" t="s">
        <v>426</v>
      </c>
      <c r="D630" s="367" t="s">
        <v>1454</v>
      </c>
      <c r="E630" s="367">
        <f t="shared" si="9"/>
        <v>2515000275</v>
      </c>
      <c r="F630" s="367" t="s">
        <v>1174</v>
      </c>
      <c r="G630" s="367" t="s">
        <v>1438</v>
      </c>
      <c r="H630" s="367" t="s">
        <v>1256</v>
      </c>
      <c r="I630" s="367" t="s">
        <v>1334</v>
      </c>
    </row>
    <row r="631" spans="1:12" hidden="1">
      <c r="A631" s="367" t="s">
        <v>426</v>
      </c>
      <c r="D631" s="367" t="s">
        <v>1455</v>
      </c>
      <c r="E631" s="367">
        <f t="shared" si="9"/>
        <v>2515000285</v>
      </c>
      <c r="F631" s="367" t="s">
        <v>1174</v>
      </c>
      <c r="G631" s="367" t="s">
        <v>1438</v>
      </c>
      <c r="H631" s="367" t="s">
        <v>1256</v>
      </c>
      <c r="I631" s="367" t="s">
        <v>1336</v>
      </c>
    </row>
    <row r="632" spans="1:12" hidden="1">
      <c r="A632" s="367" t="s">
        <v>426</v>
      </c>
      <c r="D632" s="367" t="s">
        <v>1456</v>
      </c>
      <c r="E632" s="367">
        <f t="shared" si="9"/>
        <v>2515000295</v>
      </c>
      <c r="F632" s="367" t="s">
        <v>1174</v>
      </c>
      <c r="G632" s="367" t="s">
        <v>1438</v>
      </c>
      <c r="H632" s="367" t="s">
        <v>1256</v>
      </c>
      <c r="I632" s="367" t="s">
        <v>1338</v>
      </c>
    </row>
    <row r="633" spans="1:12" hidden="1">
      <c r="A633" s="367" t="s">
        <v>426</v>
      </c>
      <c r="D633" s="367" t="s">
        <v>1457</v>
      </c>
      <c r="E633" s="367">
        <f t="shared" si="9"/>
        <v>2515000310</v>
      </c>
      <c r="F633" s="367" t="s">
        <v>1174</v>
      </c>
      <c r="G633" s="367" t="s">
        <v>1438</v>
      </c>
      <c r="H633" s="367" t="s">
        <v>1256</v>
      </c>
      <c r="I633" s="367" t="s">
        <v>1340</v>
      </c>
      <c r="L633" s="367"/>
    </row>
    <row r="634" spans="1:12" hidden="1">
      <c r="A634" s="367" t="s">
        <v>426</v>
      </c>
      <c r="D634" s="367" t="s">
        <v>1458</v>
      </c>
      <c r="E634" s="367">
        <f t="shared" si="9"/>
        <v>2515000320</v>
      </c>
      <c r="F634" s="367" t="s">
        <v>1174</v>
      </c>
      <c r="G634" s="367" t="s">
        <v>1438</v>
      </c>
      <c r="H634" s="367" t="s">
        <v>1256</v>
      </c>
      <c r="I634" s="367" t="s">
        <v>1342</v>
      </c>
    </row>
    <row r="635" spans="1:12" hidden="1">
      <c r="A635" s="367" t="s">
        <v>426</v>
      </c>
      <c r="D635" s="367" t="s">
        <v>1459</v>
      </c>
      <c r="E635" s="367">
        <f t="shared" si="9"/>
        <v>2515000345</v>
      </c>
      <c r="F635" s="367" t="s">
        <v>1174</v>
      </c>
      <c r="G635" s="367" t="s">
        <v>1438</v>
      </c>
      <c r="H635" s="367" t="s">
        <v>1256</v>
      </c>
      <c r="I635" s="367" t="s">
        <v>987</v>
      </c>
    </row>
    <row r="636" spans="1:12" hidden="1">
      <c r="A636" s="367" t="s">
        <v>426</v>
      </c>
      <c r="D636" s="367" t="s">
        <v>1460</v>
      </c>
      <c r="E636" s="367">
        <f t="shared" si="9"/>
        <v>2515000350</v>
      </c>
      <c r="F636" s="367" t="s">
        <v>1174</v>
      </c>
      <c r="G636" s="367" t="s">
        <v>1438</v>
      </c>
      <c r="H636" s="367" t="s">
        <v>1256</v>
      </c>
      <c r="I636" s="367" t="s">
        <v>1345</v>
      </c>
    </row>
    <row r="637" spans="1:12" hidden="1">
      <c r="A637" s="367" t="s">
        <v>426</v>
      </c>
      <c r="D637" s="367" t="s">
        <v>1461</v>
      </c>
      <c r="E637" s="367">
        <f t="shared" si="9"/>
        <v>2515000370</v>
      </c>
      <c r="F637" s="367" t="s">
        <v>1174</v>
      </c>
      <c r="G637" s="367" t="s">
        <v>1438</v>
      </c>
      <c r="H637" s="367" t="s">
        <v>1256</v>
      </c>
      <c r="I637" s="367" t="s">
        <v>989</v>
      </c>
    </row>
    <row r="638" spans="1:12" hidden="1">
      <c r="A638" s="367" t="s">
        <v>426</v>
      </c>
      <c r="D638" s="367" t="s">
        <v>1462</v>
      </c>
      <c r="E638" s="367">
        <f t="shared" si="9"/>
        <v>2515000380</v>
      </c>
      <c r="F638" s="367" t="s">
        <v>1174</v>
      </c>
      <c r="G638" s="367" t="s">
        <v>1438</v>
      </c>
      <c r="H638" s="367" t="s">
        <v>1256</v>
      </c>
      <c r="I638" s="367" t="s">
        <v>1348</v>
      </c>
    </row>
    <row r="639" spans="1:12" hidden="1">
      <c r="A639" s="367" t="s">
        <v>426</v>
      </c>
      <c r="D639" s="367" t="s">
        <v>1463</v>
      </c>
      <c r="E639" s="367">
        <f t="shared" si="9"/>
        <v>2515000385</v>
      </c>
      <c r="F639" s="367" t="s">
        <v>1174</v>
      </c>
      <c r="G639" s="367" t="s">
        <v>1438</v>
      </c>
      <c r="H639" s="367" t="s">
        <v>1256</v>
      </c>
      <c r="I639" s="367" t="s">
        <v>1350</v>
      </c>
    </row>
    <row r="640" spans="1:12" hidden="1">
      <c r="A640" s="367" t="s">
        <v>426</v>
      </c>
      <c r="D640" s="367" t="s">
        <v>1464</v>
      </c>
      <c r="E640" s="367">
        <f t="shared" si="9"/>
        <v>2515000405</v>
      </c>
      <c r="F640" s="367" t="s">
        <v>1174</v>
      </c>
      <c r="G640" s="367" t="s">
        <v>1438</v>
      </c>
      <c r="H640" s="367" t="s">
        <v>1256</v>
      </c>
      <c r="I640" s="367" t="s">
        <v>1352</v>
      </c>
    </row>
    <row r="641" spans="1:12" hidden="1">
      <c r="A641" s="367" t="s">
        <v>426</v>
      </c>
      <c r="D641" s="367" t="s">
        <v>1465</v>
      </c>
      <c r="E641" s="367">
        <f t="shared" si="9"/>
        <v>2515000900</v>
      </c>
      <c r="F641" s="367" t="s">
        <v>1174</v>
      </c>
      <c r="G641" s="367" t="s">
        <v>1438</v>
      </c>
      <c r="H641" s="367" t="s">
        <v>1256</v>
      </c>
      <c r="I641" s="367" t="s">
        <v>1188</v>
      </c>
    </row>
    <row r="642" spans="1:12" hidden="1">
      <c r="A642" s="367" t="s">
        <v>426</v>
      </c>
      <c r="D642" s="367" t="s">
        <v>1466</v>
      </c>
      <c r="E642" s="367">
        <f t="shared" ref="E642:E705" si="10">VALUE(D642)</f>
        <v>2515010000</v>
      </c>
      <c r="F642" s="367" t="s">
        <v>1174</v>
      </c>
      <c r="G642" s="367" t="s">
        <v>1438</v>
      </c>
      <c r="H642" s="367" t="s">
        <v>1265</v>
      </c>
      <c r="I642" s="367" t="s">
        <v>1177</v>
      </c>
    </row>
    <row r="643" spans="1:12" hidden="1">
      <c r="A643" s="367" t="s">
        <v>426</v>
      </c>
      <c r="D643" s="367" t="s">
        <v>1467</v>
      </c>
      <c r="E643" s="367">
        <f t="shared" si="10"/>
        <v>2515010030</v>
      </c>
      <c r="F643" s="367" t="s">
        <v>1174</v>
      </c>
      <c r="G643" s="367" t="s">
        <v>1438</v>
      </c>
      <c r="H643" s="367" t="s">
        <v>1265</v>
      </c>
      <c r="I643" s="367" t="s">
        <v>1304</v>
      </c>
    </row>
    <row r="644" spans="1:12" hidden="1">
      <c r="A644" s="367" t="s">
        <v>426</v>
      </c>
      <c r="D644" s="367" t="s">
        <v>1468</v>
      </c>
      <c r="E644" s="367">
        <f t="shared" si="10"/>
        <v>2515010060</v>
      </c>
      <c r="F644" s="367" t="s">
        <v>1174</v>
      </c>
      <c r="G644" s="367" t="s">
        <v>1438</v>
      </c>
      <c r="H644" s="367" t="s">
        <v>1265</v>
      </c>
      <c r="I644" s="367" t="s">
        <v>1306</v>
      </c>
      <c r="K644" s="369"/>
      <c r="L644" s="367"/>
    </row>
    <row r="645" spans="1:12" hidden="1">
      <c r="A645" s="367" t="s">
        <v>426</v>
      </c>
      <c r="D645" s="367" t="s">
        <v>1469</v>
      </c>
      <c r="E645" s="367">
        <f t="shared" si="10"/>
        <v>2515010065</v>
      </c>
      <c r="F645" s="367" t="s">
        <v>1174</v>
      </c>
      <c r="G645" s="367" t="s">
        <v>1438</v>
      </c>
      <c r="H645" s="367" t="s">
        <v>1265</v>
      </c>
      <c r="I645" s="367" t="s">
        <v>1308</v>
      </c>
    </row>
    <row r="646" spans="1:12" hidden="1">
      <c r="A646" s="367" t="s">
        <v>426</v>
      </c>
      <c r="D646" s="367" t="s">
        <v>1470</v>
      </c>
      <c r="E646" s="367">
        <f t="shared" si="10"/>
        <v>2515010070</v>
      </c>
      <c r="F646" s="367" t="s">
        <v>1174</v>
      </c>
      <c r="G646" s="367" t="s">
        <v>1438</v>
      </c>
      <c r="H646" s="367" t="s">
        <v>1265</v>
      </c>
      <c r="I646" s="367" t="s">
        <v>1310</v>
      </c>
    </row>
    <row r="647" spans="1:12" hidden="1">
      <c r="A647" s="367" t="s">
        <v>426</v>
      </c>
      <c r="D647" s="367" t="s">
        <v>1471</v>
      </c>
      <c r="E647" s="367">
        <f t="shared" si="10"/>
        <v>2515010100</v>
      </c>
      <c r="F647" s="367" t="s">
        <v>1174</v>
      </c>
      <c r="G647" s="367" t="s">
        <v>1438</v>
      </c>
      <c r="H647" s="367" t="s">
        <v>1265</v>
      </c>
      <c r="I647" s="367" t="s">
        <v>1312</v>
      </c>
    </row>
    <row r="648" spans="1:12" hidden="1">
      <c r="A648" s="367" t="s">
        <v>426</v>
      </c>
      <c r="D648" s="367" t="s">
        <v>1472</v>
      </c>
      <c r="E648" s="367">
        <f t="shared" si="10"/>
        <v>2515010165</v>
      </c>
      <c r="F648" s="367" t="s">
        <v>1174</v>
      </c>
      <c r="G648" s="367" t="s">
        <v>1438</v>
      </c>
      <c r="H648" s="367" t="s">
        <v>1265</v>
      </c>
      <c r="I648" s="367" t="s">
        <v>1314</v>
      </c>
    </row>
    <row r="649" spans="1:12" hidden="1">
      <c r="A649" s="367" t="s">
        <v>426</v>
      </c>
      <c r="D649" s="367" t="s">
        <v>1473</v>
      </c>
      <c r="E649" s="367">
        <f t="shared" si="10"/>
        <v>2515010185</v>
      </c>
      <c r="F649" s="367" t="s">
        <v>1174</v>
      </c>
      <c r="G649" s="367" t="s">
        <v>1438</v>
      </c>
      <c r="H649" s="367" t="s">
        <v>1265</v>
      </c>
      <c r="I649" s="367" t="s">
        <v>1316</v>
      </c>
      <c r="K649" s="369"/>
      <c r="L649" s="367"/>
    </row>
    <row r="650" spans="1:12" hidden="1">
      <c r="A650" s="367" t="s">
        <v>426</v>
      </c>
      <c r="D650" s="367" t="s">
        <v>1474</v>
      </c>
      <c r="E650" s="367">
        <f t="shared" si="10"/>
        <v>2515010195</v>
      </c>
      <c r="F650" s="367" t="s">
        <v>1174</v>
      </c>
      <c r="G650" s="367" t="s">
        <v>1438</v>
      </c>
      <c r="H650" s="367" t="s">
        <v>1265</v>
      </c>
      <c r="I650" s="367" t="s">
        <v>1318</v>
      </c>
    </row>
    <row r="651" spans="1:12" hidden="1">
      <c r="A651" s="367" t="s">
        <v>426</v>
      </c>
      <c r="D651" s="367" t="s">
        <v>1475</v>
      </c>
      <c r="E651" s="367">
        <f t="shared" si="10"/>
        <v>2515010220</v>
      </c>
      <c r="F651" s="367" t="s">
        <v>1174</v>
      </c>
      <c r="G651" s="367" t="s">
        <v>1438</v>
      </c>
      <c r="H651" s="367" t="s">
        <v>1265</v>
      </c>
      <c r="I651" s="367" t="s">
        <v>1320</v>
      </c>
    </row>
    <row r="652" spans="1:12" hidden="1">
      <c r="A652" s="367" t="s">
        <v>426</v>
      </c>
      <c r="D652" s="367" t="s">
        <v>1476</v>
      </c>
      <c r="E652" s="367">
        <f t="shared" si="10"/>
        <v>2515010235</v>
      </c>
      <c r="F652" s="367" t="s">
        <v>1174</v>
      </c>
      <c r="G652" s="367" t="s">
        <v>1438</v>
      </c>
      <c r="H652" s="367" t="s">
        <v>1265</v>
      </c>
      <c r="I652" s="367" t="s">
        <v>1322</v>
      </c>
    </row>
    <row r="653" spans="1:12" hidden="1">
      <c r="A653" s="367" t="s">
        <v>426</v>
      </c>
      <c r="D653" s="367" t="s">
        <v>1477</v>
      </c>
      <c r="E653" s="367">
        <f t="shared" si="10"/>
        <v>2515010240</v>
      </c>
      <c r="F653" s="367" t="s">
        <v>1174</v>
      </c>
      <c r="G653" s="367" t="s">
        <v>1438</v>
      </c>
      <c r="H653" s="367" t="s">
        <v>1265</v>
      </c>
      <c r="I653" s="367" t="s">
        <v>1324</v>
      </c>
    </row>
    <row r="654" spans="1:12" hidden="1">
      <c r="A654" s="367" t="s">
        <v>426</v>
      </c>
      <c r="D654" s="367" t="s">
        <v>1478</v>
      </c>
      <c r="E654" s="367">
        <f t="shared" si="10"/>
        <v>2515010250</v>
      </c>
      <c r="F654" s="367" t="s">
        <v>1174</v>
      </c>
      <c r="G654" s="367" t="s">
        <v>1438</v>
      </c>
      <c r="H654" s="367" t="s">
        <v>1265</v>
      </c>
      <c r="I654" s="367" t="s">
        <v>1326</v>
      </c>
    </row>
    <row r="655" spans="1:12" hidden="1">
      <c r="A655" s="367" t="s">
        <v>426</v>
      </c>
      <c r="D655" s="367" t="s">
        <v>1479</v>
      </c>
      <c r="E655" s="367">
        <f t="shared" si="10"/>
        <v>2515010260</v>
      </c>
      <c r="F655" s="367" t="s">
        <v>1174</v>
      </c>
      <c r="G655" s="367" t="s">
        <v>1438</v>
      </c>
      <c r="H655" s="367" t="s">
        <v>1265</v>
      </c>
      <c r="I655" s="367" t="s">
        <v>1328</v>
      </c>
    </row>
    <row r="656" spans="1:12" hidden="1">
      <c r="A656" s="367" t="s">
        <v>426</v>
      </c>
      <c r="D656" s="367" t="s">
        <v>1480</v>
      </c>
      <c r="E656" s="367">
        <f t="shared" si="10"/>
        <v>2515010265</v>
      </c>
      <c r="F656" s="367" t="s">
        <v>1174</v>
      </c>
      <c r="G656" s="367" t="s">
        <v>1438</v>
      </c>
      <c r="H656" s="367" t="s">
        <v>1265</v>
      </c>
      <c r="I656" s="367" t="s">
        <v>1330</v>
      </c>
    </row>
    <row r="657" spans="1:12" hidden="1">
      <c r="A657" s="367" t="s">
        <v>426</v>
      </c>
      <c r="D657" s="367" t="s">
        <v>1481</v>
      </c>
      <c r="E657" s="367">
        <f t="shared" si="10"/>
        <v>2515010270</v>
      </c>
      <c r="F657" s="367" t="s">
        <v>1174</v>
      </c>
      <c r="G657" s="367" t="s">
        <v>1438</v>
      </c>
      <c r="H657" s="367" t="s">
        <v>1265</v>
      </c>
      <c r="I657" s="367" t="s">
        <v>1332</v>
      </c>
      <c r="K657" s="369"/>
      <c r="L657" s="367"/>
    </row>
    <row r="658" spans="1:12" hidden="1">
      <c r="A658" s="367" t="s">
        <v>426</v>
      </c>
      <c r="D658" s="367" t="s">
        <v>1482</v>
      </c>
      <c r="E658" s="367">
        <f t="shared" si="10"/>
        <v>2515010275</v>
      </c>
      <c r="F658" s="367" t="s">
        <v>1174</v>
      </c>
      <c r="G658" s="367" t="s">
        <v>1438</v>
      </c>
      <c r="H658" s="367" t="s">
        <v>1265</v>
      </c>
      <c r="I658" s="367" t="s">
        <v>1334</v>
      </c>
    </row>
    <row r="659" spans="1:12" hidden="1">
      <c r="A659" s="367" t="s">
        <v>426</v>
      </c>
      <c r="D659" s="367" t="s">
        <v>1483</v>
      </c>
      <c r="E659" s="367">
        <f t="shared" si="10"/>
        <v>2515010285</v>
      </c>
      <c r="F659" s="367" t="s">
        <v>1174</v>
      </c>
      <c r="G659" s="367" t="s">
        <v>1438</v>
      </c>
      <c r="H659" s="367" t="s">
        <v>1265</v>
      </c>
      <c r="I659" s="367" t="s">
        <v>1336</v>
      </c>
    </row>
    <row r="660" spans="1:12" hidden="1">
      <c r="A660" s="367" t="s">
        <v>426</v>
      </c>
      <c r="D660" s="367" t="s">
        <v>1484</v>
      </c>
      <c r="E660" s="367">
        <f t="shared" si="10"/>
        <v>2515010295</v>
      </c>
      <c r="F660" s="367" t="s">
        <v>1174</v>
      </c>
      <c r="G660" s="367" t="s">
        <v>1438</v>
      </c>
      <c r="H660" s="367" t="s">
        <v>1265</v>
      </c>
      <c r="I660" s="367" t="s">
        <v>1338</v>
      </c>
    </row>
    <row r="661" spans="1:12" hidden="1">
      <c r="A661" s="367" t="s">
        <v>426</v>
      </c>
      <c r="D661" s="367" t="s">
        <v>1485</v>
      </c>
      <c r="E661" s="367">
        <f t="shared" si="10"/>
        <v>2515010310</v>
      </c>
      <c r="F661" s="367" t="s">
        <v>1174</v>
      </c>
      <c r="G661" s="367" t="s">
        <v>1438</v>
      </c>
      <c r="H661" s="367" t="s">
        <v>1265</v>
      </c>
      <c r="I661" s="367" t="s">
        <v>1340</v>
      </c>
      <c r="L661" s="367"/>
    </row>
    <row r="662" spans="1:12" hidden="1">
      <c r="A662" s="367" t="s">
        <v>426</v>
      </c>
      <c r="D662" s="367" t="s">
        <v>1486</v>
      </c>
      <c r="E662" s="367">
        <f t="shared" si="10"/>
        <v>2515010320</v>
      </c>
      <c r="F662" s="367" t="s">
        <v>1174</v>
      </c>
      <c r="G662" s="367" t="s">
        <v>1438</v>
      </c>
      <c r="H662" s="367" t="s">
        <v>1265</v>
      </c>
      <c r="I662" s="367" t="s">
        <v>1342</v>
      </c>
    </row>
    <row r="663" spans="1:12" hidden="1">
      <c r="A663" s="367" t="s">
        <v>426</v>
      </c>
      <c r="D663" s="367" t="s">
        <v>1487</v>
      </c>
      <c r="E663" s="367">
        <f t="shared" si="10"/>
        <v>2515010345</v>
      </c>
      <c r="F663" s="367" t="s">
        <v>1174</v>
      </c>
      <c r="G663" s="367" t="s">
        <v>1438</v>
      </c>
      <c r="H663" s="367" t="s">
        <v>1265</v>
      </c>
      <c r="I663" s="367" t="s">
        <v>987</v>
      </c>
    </row>
    <row r="664" spans="1:12" hidden="1">
      <c r="A664" s="367" t="s">
        <v>426</v>
      </c>
      <c r="D664" s="367" t="s">
        <v>1488</v>
      </c>
      <c r="E664" s="367">
        <f t="shared" si="10"/>
        <v>2515010350</v>
      </c>
      <c r="F664" s="367" t="s">
        <v>1174</v>
      </c>
      <c r="G664" s="367" t="s">
        <v>1438</v>
      </c>
      <c r="H664" s="367" t="s">
        <v>1265</v>
      </c>
      <c r="I664" s="367" t="s">
        <v>1345</v>
      </c>
    </row>
    <row r="665" spans="1:12" hidden="1">
      <c r="A665" s="367" t="s">
        <v>426</v>
      </c>
      <c r="D665" s="367" t="s">
        <v>1489</v>
      </c>
      <c r="E665" s="367">
        <f t="shared" si="10"/>
        <v>2515010370</v>
      </c>
      <c r="F665" s="367" t="s">
        <v>1174</v>
      </c>
      <c r="G665" s="367" t="s">
        <v>1438</v>
      </c>
      <c r="H665" s="367" t="s">
        <v>1265</v>
      </c>
      <c r="I665" s="367" t="s">
        <v>989</v>
      </c>
    </row>
    <row r="666" spans="1:12" hidden="1">
      <c r="A666" s="367" t="s">
        <v>426</v>
      </c>
      <c r="D666" s="367" t="s">
        <v>1490</v>
      </c>
      <c r="E666" s="367">
        <f t="shared" si="10"/>
        <v>2515010380</v>
      </c>
      <c r="F666" s="367" t="s">
        <v>1174</v>
      </c>
      <c r="G666" s="367" t="s">
        <v>1438</v>
      </c>
      <c r="H666" s="367" t="s">
        <v>1265</v>
      </c>
      <c r="I666" s="367" t="s">
        <v>1348</v>
      </c>
    </row>
    <row r="667" spans="1:12" hidden="1">
      <c r="A667" s="367" t="s">
        <v>426</v>
      </c>
      <c r="D667" s="367" t="s">
        <v>1491</v>
      </c>
      <c r="E667" s="367">
        <f t="shared" si="10"/>
        <v>2515010385</v>
      </c>
      <c r="F667" s="367" t="s">
        <v>1174</v>
      </c>
      <c r="G667" s="367" t="s">
        <v>1438</v>
      </c>
      <c r="H667" s="367" t="s">
        <v>1265</v>
      </c>
      <c r="I667" s="367" t="s">
        <v>1350</v>
      </c>
    </row>
    <row r="668" spans="1:12" hidden="1">
      <c r="A668" s="367" t="s">
        <v>426</v>
      </c>
      <c r="D668" s="367" t="s">
        <v>1492</v>
      </c>
      <c r="E668" s="367">
        <f t="shared" si="10"/>
        <v>2515010405</v>
      </c>
      <c r="F668" s="367" t="s">
        <v>1174</v>
      </c>
      <c r="G668" s="367" t="s">
        <v>1438</v>
      </c>
      <c r="H668" s="367" t="s">
        <v>1265</v>
      </c>
      <c r="I668" s="367" t="s">
        <v>1352</v>
      </c>
    </row>
    <row r="669" spans="1:12" hidden="1">
      <c r="A669" s="367" t="s">
        <v>426</v>
      </c>
      <c r="D669" s="367" t="s">
        <v>1493</v>
      </c>
      <c r="E669" s="367">
        <f t="shared" si="10"/>
        <v>2515010900</v>
      </c>
      <c r="F669" s="367" t="s">
        <v>1174</v>
      </c>
      <c r="G669" s="367" t="s">
        <v>1438</v>
      </c>
      <c r="H669" s="367" t="s">
        <v>1265</v>
      </c>
      <c r="I669" s="367" t="s">
        <v>1188</v>
      </c>
    </row>
    <row r="670" spans="1:12" hidden="1">
      <c r="A670" s="367" t="s">
        <v>426</v>
      </c>
      <c r="D670" s="367" t="s">
        <v>1494</v>
      </c>
      <c r="E670" s="367">
        <f t="shared" si="10"/>
        <v>2515020000</v>
      </c>
      <c r="F670" s="367" t="s">
        <v>1174</v>
      </c>
      <c r="G670" s="367" t="s">
        <v>1438</v>
      </c>
      <c r="H670" s="367" t="s">
        <v>1274</v>
      </c>
      <c r="I670" s="367" t="s">
        <v>1177</v>
      </c>
    </row>
    <row r="671" spans="1:12" hidden="1">
      <c r="A671" s="367" t="s">
        <v>426</v>
      </c>
      <c r="D671" s="367" t="s">
        <v>1495</v>
      </c>
      <c r="E671" s="367">
        <f t="shared" si="10"/>
        <v>2515020030</v>
      </c>
      <c r="F671" s="367" t="s">
        <v>1174</v>
      </c>
      <c r="G671" s="367" t="s">
        <v>1438</v>
      </c>
      <c r="H671" s="367" t="s">
        <v>1274</v>
      </c>
      <c r="I671" s="367" t="s">
        <v>1304</v>
      </c>
    </row>
    <row r="672" spans="1:12" hidden="1">
      <c r="A672" s="367" t="s">
        <v>426</v>
      </c>
      <c r="D672" s="367" t="s">
        <v>1496</v>
      </c>
      <c r="E672" s="367">
        <f t="shared" si="10"/>
        <v>2515020060</v>
      </c>
      <c r="F672" s="367" t="s">
        <v>1174</v>
      </c>
      <c r="G672" s="367" t="s">
        <v>1438</v>
      </c>
      <c r="H672" s="367" t="s">
        <v>1274</v>
      </c>
      <c r="I672" s="367" t="s">
        <v>1306</v>
      </c>
      <c r="K672" s="369"/>
      <c r="L672" s="367"/>
    </row>
    <row r="673" spans="1:12" hidden="1">
      <c r="A673" s="367" t="s">
        <v>426</v>
      </c>
      <c r="D673" s="367" t="s">
        <v>1497</v>
      </c>
      <c r="E673" s="367">
        <f t="shared" si="10"/>
        <v>2515020065</v>
      </c>
      <c r="F673" s="367" t="s">
        <v>1174</v>
      </c>
      <c r="G673" s="367" t="s">
        <v>1438</v>
      </c>
      <c r="H673" s="367" t="s">
        <v>1274</v>
      </c>
      <c r="I673" s="367" t="s">
        <v>1308</v>
      </c>
    </row>
    <row r="674" spans="1:12" hidden="1">
      <c r="A674" s="367" t="s">
        <v>426</v>
      </c>
      <c r="D674" s="367" t="s">
        <v>1498</v>
      </c>
      <c r="E674" s="367">
        <f t="shared" si="10"/>
        <v>2515020070</v>
      </c>
      <c r="F674" s="367" t="s">
        <v>1174</v>
      </c>
      <c r="G674" s="367" t="s">
        <v>1438</v>
      </c>
      <c r="H674" s="367" t="s">
        <v>1274</v>
      </c>
      <c r="I674" s="367" t="s">
        <v>1310</v>
      </c>
    </row>
    <row r="675" spans="1:12" hidden="1">
      <c r="A675" s="367" t="s">
        <v>426</v>
      </c>
      <c r="D675" s="367" t="s">
        <v>1499</v>
      </c>
      <c r="E675" s="367">
        <f t="shared" si="10"/>
        <v>2515020100</v>
      </c>
      <c r="F675" s="367" t="s">
        <v>1174</v>
      </c>
      <c r="G675" s="367" t="s">
        <v>1438</v>
      </c>
      <c r="H675" s="367" t="s">
        <v>1274</v>
      </c>
      <c r="I675" s="367" t="s">
        <v>1312</v>
      </c>
    </row>
    <row r="676" spans="1:12" hidden="1">
      <c r="A676" s="367" t="s">
        <v>426</v>
      </c>
      <c r="D676" s="367" t="s">
        <v>1500</v>
      </c>
      <c r="E676" s="367">
        <f t="shared" si="10"/>
        <v>2515020165</v>
      </c>
      <c r="F676" s="367" t="s">
        <v>1174</v>
      </c>
      <c r="G676" s="367" t="s">
        <v>1438</v>
      </c>
      <c r="H676" s="367" t="s">
        <v>1274</v>
      </c>
      <c r="I676" s="367" t="s">
        <v>1314</v>
      </c>
    </row>
    <row r="677" spans="1:12" hidden="1">
      <c r="A677" s="367" t="s">
        <v>426</v>
      </c>
      <c r="D677" s="367" t="s">
        <v>1501</v>
      </c>
      <c r="E677" s="367">
        <f t="shared" si="10"/>
        <v>2515020185</v>
      </c>
      <c r="F677" s="367" t="s">
        <v>1174</v>
      </c>
      <c r="G677" s="367" t="s">
        <v>1438</v>
      </c>
      <c r="H677" s="367" t="s">
        <v>1274</v>
      </c>
      <c r="I677" s="367" t="s">
        <v>1316</v>
      </c>
      <c r="K677" s="369"/>
      <c r="L677" s="367"/>
    </row>
    <row r="678" spans="1:12" hidden="1">
      <c r="A678" s="367" t="s">
        <v>426</v>
      </c>
      <c r="D678" s="367" t="s">
        <v>1502</v>
      </c>
      <c r="E678" s="367">
        <f t="shared" si="10"/>
        <v>2515020195</v>
      </c>
      <c r="F678" s="367" t="s">
        <v>1174</v>
      </c>
      <c r="G678" s="367" t="s">
        <v>1438</v>
      </c>
      <c r="H678" s="367" t="s">
        <v>1274</v>
      </c>
      <c r="I678" s="367" t="s">
        <v>1318</v>
      </c>
    </row>
    <row r="679" spans="1:12" hidden="1">
      <c r="A679" s="367" t="s">
        <v>426</v>
      </c>
      <c r="D679" s="367" t="s">
        <v>1503</v>
      </c>
      <c r="E679" s="367">
        <f t="shared" si="10"/>
        <v>2515020220</v>
      </c>
      <c r="F679" s="367" t="s">
        <v>1174</v>
      </c>
      <c r="G679" s="367" t="s">
        <v>1438</v>
      </c>
      <c r="H679" s="367" t="s">
        <v>1274</v>
      </c>
      <c r="I679" s="367" t="s">
        <v>1320</v>
      </c>
    </row>
    <row r="680" spans="1:12" hidden="1">
      <c r="A680" s="367" t="s">
        <v>426</v>
      </c>
      <c r="D680" s="367" t="s">
        <v>1504</v>
      </c>
      <c r="E680" s="367">
        <f t="shared" si="10"/>
        <v>2515020235</v>
      </c>
      <c r="F680" s="367" t="s">
        <v>1174</v>
      </c>
      <c r="G680" s="367" t="s">
        <v>1438</v>
      </c>
      <c r="H680" s="367" t="s">
        <v>1274</v>
      </c>
      <c r="I680" s="367" t="s">
        <v>1322</v>
      </c>
    </row>
    <row r="681" spans="1:12" hidden="1">
      <c r="A681" s="367" t="s">
        <v>426</v>
      </c>
      <c r="D681" s="367" t="s">
        <v>1505</v>
      </c>
      <c r="E681" s="367">
        <f t="shared" si="10"/>
        <v>2515020240</v>
      </c>
      <c r="F681" s="367" t="s">
        <v>1174</v>
      </c>
      <c r="G681" s="367" t="s">
        <v>1438</v>
      </c>
      <c r="H681" s="367" t="s">
        <v>1274</v>
      </c>
      <c r="I681" s="367" t="s">
        <v>1324</v>
      </c>
    </row>
    <row r="682" spans="1:12" hidden="1">
      <c r="A682" s="367" t="s">
        <v>426</v>
      </c>
      <c r="D682" s="367" t="s">
        <v>1506</v>
      </c>
      <c r="E682" s="367">
        <f t="shared" si="10"/>
        <v>2515020250</v>
      </c>
      <c r="F682" s="367" t="s">
        <v>1174</v>
      </c>
      <c r="G682" s="367" t="s">
        <v>1438</v>
      </c>
      <c r="H682" s="367" t="s">
        <v>1274</v>
      </c>
      <c r="I682" s="367" t="s">
        <v>1326</v>
      </c>
    </row>
    <row r="683" spans="1:12" hidden="1">
      <c r="A683" s="367" t="s">
        <v>426</v>
      </c>
      <c r="D683" s="367" t="s">
        <v>1507</v>
      </c>
      <c r="E683" s="367">
        <f t="shared" si="10"/>
        <v>2515020260</v>
      </c>
      <c r="F683" s="367" t="s">
        <v>1174</v>
      </c>
      <c r="G683" s="367" t="s">
        <v>1438</v>
      </c>
      <c r="H683" s="367" t="s">
        <v>1274</v>
      </c>
      <c r="I683" s="367" t="s">
        <v>1328</v>
      </c>
    </row>
    <row r="684" spans="1:12" hidden="1">
      <c r="A684" s="367" t="s">
        <v>426</v>
      </c>
      <c r="D684" s="367" t="s">
        <v>1508</v>
      </c>
      <c r="E684" s="367">
        <f t="shared" si="10"/>
        <v>2515020265</v>
      </c>
      <c r="F684" s="367" t="s">
        <v>1174</v>
      </c>
      <c r="G684" s="367" t="s">
        <v>1438</v>
      </c>
      <c r="H684" s="367" t="s">
        <v>1274</v>
      </c>
      <c r="I684" s="367" t="s">
        <v>1330</v>
      </c>
    </row>
    <row r="685" spans="1:12" hidden="1">
      <c r="A685" s="367" t="s">
        <v>426</v>
      </c>
      <c r="D685" s="367" t="s">
        <v>1509</v>
      </c>
      <c r="E685" s="367">
        <f t="shared" si="10"/>
        <v>2515020270</v>
      </c>
      <c r="F685" s="367" t="s">
        <v>1174</v>
      </c>
      <c r="G685" s="367" t="s">
        <v>1438</v>
      </c>
      <c r="H685" s="367" t="s">
        <v>1274</v>
      </c>
      <c r="I685" s="367" t="s">
        <v>1332</v>
      </c>
      <c r="K685" s="369"/>
      <c r="L685" s="367"/>
    </row>
    <row r="686" spans="1:12" hidden="1">
      <c r="A686" s="367" t="s">
        <v>426</v>
      </c>
      <c r="D686" s="367" t="s">
        <v>1510</v>
      </c>
      <c r="E686" s="367">
        <f t="shared" si="10"/>
        <v>2515020275</v>
      </c>
      <c r="F686" s="367" t="s">
        <v>1174</v>
      </c>
      <c r="G686" s="367" t="s">
        <v>1438</v>
      </c>
      <c r="H686" s="367" t="s">
        <v>1274</v>
      </c>
      <c r="I686" s="367" t="s">
        <v>1334</v>
      </c>
    </row>
    <row r="687" spans="1:12" hidden="1">
      <c r="A687" s="367" t="s">
        <v>426</v>
      </c>
      <c r="D687" s="367" t="s">
        <v>1511</v>
      </c>
      <c r="E687" s="367">
        <f t="shared" si="10"/>
        <v>2515020285</v>
      </c>
      <c r="F687" s="367" t="s">
        <v>1174</v>
      </c>
      <c r="G687" s="367" t="s">
        <v>1438</v>
      </c>
      <c r="H687" s="367" t="s">
        <v>1274</v>
      </c>
      <c r="I687" s="367" t="s">
        <v>1336</v>
      </c>
    </row>
    <row r="688" spans="1:12" hidden="1">
      <c r="A688" s="367" t="s">
        <v>426</v>
      </c>
      <c r="D688" s="367" t="s">
        <v>1512</v>
      </c>
      <c r="E688" s="367">
        <f t="shared" si="10"/>
        <v>2515020295</v>
      </c>
      <c r="F688" s="367" t="s">
        <v>1174</v>
      </c>
      <c r="G688" s="367" t="s">
        <v>1438</v>
      </c>
      <c r="H688" s="367" t="s">
        <v>1274</v>
      </c>
      <c r="I688" s="367" t="s">
        <v>1338</v>
      </c>
    </row>
    <row r="689" spans="1:12" hidden="1">
      <c r="A689" s="367" t="s">
        <v>426</v>
      </c>
      <c r="D689" s="367" t="s">
        <v>1513</v>
      </c>
      <c r="E689" s="367">
        <f t="shared" si="10"/>
        <v>2515020310</v>
      </c>
      <c r="F689" s="367" t="s">
        <v>1174</v>
      </c>
      <c r="G689" s="367" t="s">
        <v>1438</v>
      </c>
      <c r="H689" s="367" t="s">
        <v>1274</v>
      </c>
      <c r="I689" s="367" t="s">
        <v>1340</v>
      </c>
      <c r="L689" s="367"/>
    </row>
    <row r="690" spans="1:12" hidden="1">
      <c r="A690" s="367" t="s">
        <v>426</v>
      </c>
      <c r="D690" s="367" t="s">
        <v>1514</v>
      </c>
      <c r="E690" s="367">
        <f t="shared" si="10"/>
        <v>2515020320</v>
      </c>
      <c r="F690" s="367" t="s">
        <v>1174</v>
      </c>
      <c r="G690" s="367" t="s">
        <v>1438</v>
      </c>
      <c r="H690" s="367" t="s">
        <v>1274</v>
      </c>
      <c r="I690" s="367" t="s">
        <v>1342</v>
      </c>
    </row>
    <row r="691" spans="1:12" hidden="1">
      <c r="A691" s="367" t="s">
        <v>426</v>
      </c>
      <c r="D691" s="367" t="s">
        <v>1515</v>
      </c>
      <c r="E691" s="367">
        <f t="shared" si="10"/>
        <v>2515020345</v>
      </c>
      <c r="F691" s="367" t="s">
        <v>1174</v>
      </c>
      <c r="G691" s="367" t="s">
        <v>1438</v>
      </c>
      <c r="H691" s="367" t="s">
        <v>1274</v>
      </c>
      <c r="I691" s="367" t="s">
        <v>987</v>
      </c>
    </row>
    <row r="692" spans="1:12" hidden="1">
      <c r="A692" s="367" t="s">
        <v>426</v>
      </c>
      <c r="D692" s="367" t="s">
        <v>1516</v>
      </c>
      <c r="E692" s="367">
        <f t="shared" si="10"/>
        <v>2515020350</v>
      </c>
      <c r="F692" s="367" t="s">
        <v>1174</v>
      </c>
      <c r="G692" s="367" t="s">
        <v>1438</v>
      </c>
      <c r="H692" s="367" t="s">
        <v>1274</v>
      </c>
      <c r="I692" s="367" t="s">
        <v>1345</v>
      </c>
    </row>
    <row r="693" spans="1:12" hidden="1">
      <c r="A693" s="367" t="s">
        <v>426</v>
      </c>
      <c r="D693" s="367" t="s">
        <v>1517</v>
      </c>
      <c r="E693" s="367">
        <f t="shared" si="10"/>
        <v>2515020370</v>
      </c>
      <c r="F693" s="367" t="s">
        <v>1174</v>
      </c>
      <c r="G693" s="367" t="s">
        <v>1438</v>
      </c>
      <c r="H693" s="367" t="s">
        <v>1274</v>
      </c>
      <c r="I693" s="367" t="s">
        <v>989</v>
      </c>
    </row>
    <row r="694" spans="1:12" hidden="1">
      <c r="A694" s="367" t="s">
        <v>426</v>
      </c>
      <c r="D694" s="367" t="s">
        <v>1518</v>
      </c>
      <c r="E694" s="367">
        <f t="shared" si="10"/>
        <v>2515020380</v>
      </c>
      <c r="F694" s="367" t="s">
        <v>1174</v>
      </c>
      <c r="G694" s="367" t="s">
        <v>1438</v>
      </c>
      <c r="H694" s="367" t="s">
        <v>1274</v>
      </c>
      <c r="I694" s="367" t="s">
        <v>1348</v>
      </c>
    </row>
    <row r="695" spans="1:12" hidden="1">
      <c r="A695" s="367" t="s">
        <v>426</v>
      </c>
      <c r="D695" s="367" t="s">
        <v>1519</v>
      </c>
      <c r="E695" s="367">
        <f t="shared" si="10"/>
        <v>2515020385</v>
      </c>
      <c r="F695" s="367" t="s">
        <v>1174</v>
      </c>
      <c r="G695" s="367" t="s">
        <v>1438</v>
      </c>
      <c r="H695" s="367" t="s">
        <v>1274</v>
      </c>
      <c r="I695" s="367" t="s">
        <v>1350</v>
      </c>
    </row>
    <row r="696" spans="1:12" hidden="1">
      <c r="A696" s="367" t="s">
        <v>426</v>
      </c>
      <c r="D696" s="367" t="s">
        <v>1520</v>
      </c>
      <c r="E696" s="367">
        <f t="shared" si="10"/>
        <v>2515020405</v>
      </c>
      <c r="F696" s="367" t="s">
        <v>1174</v>
      </c>
      <c r="G696" s="367" t="s">
        <v>1438</v>
      </c>
      <c r="H696" s="367" t="s">
        <v>1274</v>
      </c>
      <c r="I696" s="367" t="s">
        <v>1352</v>
      </c>
    </row>
    <row r="697" spans="1:12" hidden="1">
      <c r="A697" s="367" t="s">
        <v>426</v>
      </c>
      <c r="D697" s="367" t="s">
        <v>1521</v>
      </c>
      <c r="E697" s="367">
        <f t="shared" si="10"/>
        <v>2515020900</v>
      </c>
      <c r="F697" s="367" t="s">
        <v>1174</v>
      </c>
      <c r="G697" s="367" t="s">
        <v>1438</v>
      </c>
      <c r="H697" s="367" t="s">
        <v>1274</v>
      </c>
      <c r="I697" s="367" t="s">
        <v>1188</v>
      </c>
    </row>
    <row r="698" spans="1:12" hidden="1">
      <c r="A698" s="367" t="s">
        <v>426</v>
      </c>
      <c r="D698" s="367" t="s">
        <v>1522</v>
      </c>
      <c r="E698" s="367">
        <f t="shared" si="10"/>
        <v>2515030000</v>
      </c>
      <c r="F698" s="367" t="s">
        <v>1174</v>
      </c>
      <c r="G698" s="367" t="s">
        <v>1438</v>
      </c>
      <c r="H698" s="367" t="s">
        <v>1285</v>
      </c>
      <c r="I698" s="367" t="s">
        <v>1177</v>
      </c>
    </row>
    <row r="699" spans="1:12" hidden="1">
      <c r="A699" s="367" t="s">
        <v>426</v>
      </c>
      <c r="D699" s="367" t="s">
        <v>1523</v>
      </c>
      <c r="E699" s="367">
        <f t="shared" si="10"/>
        <v>2515030030</v>
      </c>
      <c r="F699" s="367" t="s">
        <v>1174</v>
      </c>
      <c r="G699" s="367" t="s">
        <v>1438</v>
      </c>
      <c r="H699" s="367" t="s">
        <v>1285</v>
      </c>
      <c r="I699" s="367" t="s">
        <v>1304</v>
      </c>
    </row>
    <row r="700" spans="1:12" hidden="1">
      <c r="A700" s="367" t="s">
        <v>426</v>
      </c>
      <c r="D700" s="367" t="s">
        <v>1524</v>
      </c>
      <c r="E700" s="367">
        <f t="shared" si="10"/>
        <v>2515030060</v>
      </c>
      <c r="F700" s="367" t="s">
        <v>1174</v>
      </c>
      <c r="G700" s="367" t="s">
        <v>1438</v>
      </c>
      <c r="H700" s="367" t="s">
        <v>1285</v>
      </c>
      <c r="I700" s="367" t="s">
        <v>1306</v>
      </c>
      <c r="K700" s="369"/>
      <c r="L700" s="367"/>
    </row>
    <row r="701" spans="1:12" hidden="1">
      <c r="A701" s="367" t="s">
        <v>426</v>
      </c>
      <c r="D701" s="367" t="s">
        <v>1525</v>
      </c>
      <c r="E701" s="367">
        <f t="shared" si="10"/>
        <v>2515030065</v>
      </c>
      <c r="F701" s="367" t="s">
        <v>1174</v>
      </c>
      <c r="G701" s="367" t="s">
        <v>1438</v>
      </c>
      <c r="H701" s="367" t="s">
        <v>1285</v>
      </c>
      <c r="I701" s="367" t="s">
        <v>1308</v>
      </c>
    </row>
    <row r="702" spans="1:12" hidden="1">
      <c r="A702" s="367" t="s">
        <v>426</v>
      </c>
      <c r="D702" s="367" t="s">
        <v>1526</v>
      </c>
      <c r="E702" s="367">
        <f t="shared" si="10"/>
        <v>2515030070</v>
      </c>
      <c r="F702" s="367" t="s">
        <v>1174</v>
      </c>
      <c r="G702" s="367" t="s">
        <v>1438</v>
      </c>
      <c r="H702" s="367" t="s">
        <v>1285</v>
      </c>
      <c r="I702" s="367" t="s">
        <v>1310</v>
      </c>
    </row>
    <row r="703" spans="1:12" hidden="1">
      <c r="A703" s="367" t="s">
        <v>426</v>
      </c>
      <c r="D703" s="367" t="s">
        <v>1527</v>
      </c>
      <c r="E703" s="367">
        <f t="shared" si="10"/>
        <v>2515030100</v>
      </c>
      <c r="F703" s="367" t="s">
        <v>1174</v>
      </c>
      <c r="G703" s="367" t="s">
        <v>1438</v>
      </c>
      <c r="H703" s="367" t="s">
        <v>1285</v>
      </c>
      <c r="I703" s="367" t="s">
        <v>1312</v>
      </c>
    </row>
    <row r="704" spans="1:12" hidden="1">
      <c r="A704" s="367" t="s">
        <v>426</v>
      </c>
      <c r="D704" s="367" t="s">
        <v>1528</v>
      </c>
      <c r="E704" s="367">
        <f t="shared" si="10"/>
        <v>2515030165</v>
      </c>
      <c r="F704" s="367" t="s">
        <v>1174</v>
      </c>
      <c r="G704" s="367" t="s">
        <v>1438</v>
      </c>
      <c r="H704" s="367" t="s">
        <v>1285</v>
      </c>
      <c r="I704" s="367" t="s">
        <v>1314</v>
      </c>
    </row>
    <row r="705" spans="1:12" hidden="1">
      <c r="A705" s="367" t="s">
        <v>426</v>
      </c>
      <c r="D705" s="367" t="s">
        <v>1529</v>
      </c>
      <c r="E705" s="367">
        <f t="shared" si="10"/>
        <v>2515030185</v>
      </c>
      <c r="F705" s="367" t="s">
        <v>1174</v>
      </c>
      <c r="G705" s="367" t="s">
        <v>1438</v>
      </c>
      <c r="H705" s="367" t="s">
        <v>1285</v>
      </c>
      <c r="I705" s="367" t="s">
        <v>1316</v>
      </c>
      <c r="K705" s="369"/>
      <c r="L705" s="367"/>
    </row>
    <row r="706" spans="1:12" hidden="1">
      <c r="A706" s="367" t="s">
        <v>426</v>
      </c>
      <c r="D706" s="367" t="s">
        <v>1530</v>
      </c>
      <c r="E706" s="367">
        <f t="shared" ref="E706:E769" si="11">VALUE(D706)</f>
        <v>2515030195</v>
      </c>
      <c r="F706" s="367" t="s">
        <v>1174</v>
      </c>
      <c r="G706" s="367" t="s">
        <v>1438</v>
      </c>
      <c r="H706" s="367" t="s">
        <v>1285</v>
      </c>
      <c r="I706" s="367" t="s">
        <v>1318</v>
      </c>
    </row>
    <row r="707" spans="1:12" hidden="1">
      <c r="A707" s="367" t="s">
        <v>426</v>
      </c>
      <c r="D707" s="367" t="s">
        <v>1531</v>
      </c>
      <c r="E707" s="367">
        <f t="shared" si="11"/>
        <v>2515030220</v>
      </c>
      <c r="F707" s="367" t="s">
        <v>1174</v>
      </c>
      <c r="G707" s="367" t="s">
        <v>1438</v>
      </c>
      <c r="H707" s="367" t="s">
        <v>1285</v>
      </c>
      <c r="I707" s="367" t="s">
        <v>1320</v>
      </c>
    </row>
    <row r="708" spans="1:12" hidden="1">
      <c r="A708" s="367" t="s">
        <v>426</v>
      </c>
      <c r="D708" s="367" t="s">
        <v>1532</v>
      </c>
      <c r="E708" s="367">
        <f t="shared" si="11"/>
        <v>2515030235</v>
      </c>
      <c r="F708" s="367" t="s">
        <v>1174</v>
      </c>
      <c r="G708" s="367" t="s">
        <v>1438</v>
      </c>
      <c r="H708" s="367" t="s">
        <v>1285</v>
      </c>
      <c r="I708" s="367" t="s">
        <v>1322</v>
      </c>
    </row>
    <row r="709" spans="1:12" hidden="1">
      <c r="A709" s="367" t="s">
        <v>426</v>
      </c>
      <c r="D709" s="367" t="s">
        <v>1533</v>
      </c>
      <c r="E709" s="367">
        <f t="shared" si="11"/>
        <v>2515030240</v>
      </c>
      <c r="F709" s="367" t="s">
        <v>1174</v>
      </c>
      <c r="G709" s="367" t="s">
        <v>1438</v>
      </c>
      <c r="H709" s="367" t="s">
        <v>1285</v>
      </c>
      <c r="I709" s="367" t="s">
        <v>1324</v>
      </c>
    </row>
    <row r="710" spans="1:12" hidden="1">
      <c r="A710" s="367" t="s">
        <v>426</v>
      </c>
      <c r="D710" s="367" t="s">
        <v>1534</v>
      </c>
      <c r="E710" s="367">
        <f t="shared" si="11"/>
        <v>2515030250</v>
      </c>
      <c r="F710" s="367" t="s">
        <v>1174</v>
      </c>
      <c r="G710" s="367" t="s">
        <v>1438</v>
      </c>
      <c r="H710" s="367" t="s">
        <v>1285</v>
      </c>
      <c r="I710" s="367" t="s">
        <v>1326</v>
      </c>
    </row>
    <row r="711" spans="1:12" hidden="1">
      <c r="A711" s="367" t="s">
        <v>426</v>
      </c>
      <c r="D711" s="367" t="s">
        <v>1535</v>
      </c>
      <c r="E711" s="367">
        <f t="shared" si="11"/>
        <v>2515030260</v>
      </c>
      <c r="F711" s="367" t="s">
        <v>1174</v>
      </c>
      <c r="G711" s="367" t="s">
        <v>1438</v>
      </c>
      <c r="H711" s="367" t="s">
        <v>1285</v>
      </c>
      <c r="I711" s="367" t="s">
        <v>1328</v>
      </c>
    </row>
    <row r="712" spans="1:12" hidden="1">
      <c r="A712" s="367" t="s">
        <v>426</v>
      </c>
      <c r="D712" s="367" t="s">
        <v>1536</v>
      </c>
      <c r="E712" s="367">
        <f t="shared" si="11"/>
        <v>2515030265</v>
      </c>
      <c r="F712" s="367" t="s">
        <v>1174</v>
      </c>
      <c r="G712" s="367" t="s">
        <v>1438</v>
      </c>
      <c r="H712" s="367" t="s">
        <v>1285</v>
      </c>
      <c r="I712" s="367" t="s">
        <v>1330</v>
      </c>
    </row>
    <row r="713" spans="1:12" hidden="1">
      <c r="A713" s="367" t="s">
        <v>426</v>
      </c>
      <c r="D713" s="367" t="s">
        <v>1537</v>
      </c>
      <c r="E713" s="367">
        <f t="shared" si="11"/>
        <v>2515030270</v>
      </c>
      <c r="F713" s="367" t="s">
        <v>1174</v>
      </c>
      <c r="G713" s="367" t="s">
        <v>1438</v>
      </c>
      <c r="H713" s="367" t="s">
        <v>1285</v>
      </c>
      <c r="I713" s="367" t="s">
        <v>1332</v>
      </c>
      <c r="K713" s="369"/>
      <c r="L713" s="367"/>
    </row>
    <row r="714" spans="1:12" hidden="1">
      <c r="A714" s="367" t="s">
        <v>426</v>
      </c>
      <c r="D714" s="367" t="s">
        <v>1538</v>
      </c>
      <c r="E714" s="367">
        <f t="shared" si="11"/>
        <v>2515030275</v>
      </c>
      <c r="F714" s="367" t="s">
        <v>1174</v>
      </c>
      <c r="G714" s="367" t="s">
        <v>1438</v>
      </c>
      <c r="H714" s="367" t="s">
        <v>1285</v>
      </c>
      <c r="I714" s="367" t="s">
        <v>1334</v>
      </c>
    </row>
    <row r="715" spans="1:12" hidden="1">
      <c r="A715" s="367" t="s">
        <v>426</v>
      </c>
      <c r="D715" s="367" t="s">
        <v>1539</v>
      </c>
      <c r="E715" s="367">
        <f t="shared" si="11"/>
        <v>2515030285</v>
      </c>
      <c r="F715" s="367" t="s">
        <v>1174</v>
      </c>
      <c r="G715" s="367" t="s">
        <v>1438</v>
      </c>
      <c r="H715" s="367" t="s">
        <v>1285</v>
      </c>
      <c r="I715" s="367" t="s">
        <v>1336</v>
      </c>
    </row>
    <row r="716" spans="1:12" hidden="1">
      <c r="A716" s="367" t="s">
        <v>426</v>
      </c>
      <c r="D716" s="367" t="s">
        <v>1540</v>
      </c>
      <c r="E716" s="367">
        <f t="shared" si="11"/>
        <v>2515030295</v>
      </c>
      <c r="F716" s="367" t="s">
        <v>1174</v>
      </c>
      <c r="G716" s="367" t="s">
        <v>1438</v>
      </c>
      <c r="H716" s="367" t="s">
        <v>1285</v>
      </c>
      <c r="I716" s="367" t="s">
        <v>1338</v>
      </c>
    </row>
    <row r="717" spans="1:12" hidden="1">
      <c r="A717" s="367" t="s">
        <v>426</v>
      </c>
      <c r="D717" s="367" t="s">
        <v>1541</v>
      </c>
      <c r="E717" s="367">
        <f t="shared" si="11"/>
        <v>2515030310</v>
      </c>
      <c r="F717" s="367" t="s">
        <v>1174</v>
      </c>
      <c r="G717" s="367" t="s">
        <v>1438</v>
      </c>
      <c r="H717" s="367" t="s">
        <v>1285</v>
      </c>
      <c r="I717" s="367" t="s">
        <v>1340</v>
      </c>
      <c r="L717" s="367"/>
    </row>
    <row r="718" spans="1:12" hidden="1">
      <c r="A718" s="367" t="s">
        <v>426</v>
      </c>
      <c r="D718" s="367" t="s">
        <v>1542</v>
      </c>
      <c r="E718" s="367">
        <f t="shared" si="11"/>
        <v>2515030320</v>
      </c>
      <c r="F718" s="367" t="s">
        <v>1174</v>
      </c>
      <c r="G718" s="367" t="s">
        <v>1438</v>
      </c>
      <c r="H718" s="367" t="s">
        <v>1285</v>
      </c>
      <c r="I718" s="367" t="s">
        <v>1342</v>
      </c>
    </row>
    <row r="719" spans="1:12" hidden="1">
      <c r="A719" s="367" t="s">
        <v>426</v>
      </c>
      <c r="D719" s="367" t="s">
        <v>1543</v>
      </c>
      <c r="E719" s="367">
        <f t="shared" si="11"/>
        <v>2515030345</v>
      </c>
      <c r="F719" s="367" t="s">
        <v>1174</v>
      </c>
      <c r="G719" s="367" t="s">
        <v>1438</v>
      </c>
      <c r="H719" s="367" t="s">
        <v>1285</v>
      </c>
      <c r="I719" s="367" t="s">
        <v>987</v>
      </c>
    </row>
    <row r="720" spans="1:12" hidden="1">
      <c r="A720" s="367" t="s">
        <v>426</v>
      </c>
      <c r="D720" s="367" t="s">
        <v>1544</v>
      </c>
      <c r="E720" s="367">
        <f t="shared" si="11"/>
        <v>2515030350</v>
      </c>
      <c r="F720" s="367" t="s">
        <v>1174</v>
      </c>
      <c r="G720" s="367" t="s">
        <v>1438</v>
      </c>
      <c r="H720" s="367" t="s">
        <v>1285</v>
      </c>
      <c r="I720" s="367" t="s">
        <v>1345</v>
      </c>
    </row>
    <row r="721" spans="1:12" hidden="1">
      <c r="A721" s="367" t="s">
        <v>426</v>
      </c>
      <c r="D721" s="367" t="s">
        <v>1545</v>
      </c>
      <c r="E721" s="367">
        <f t="shared" si="11"/>
        <v>2515030370</v>
      </c>
      <c r="F721" s="367" t="s">
        <v>1174</v>
      </c>
      <c r="G721" s="367" t="s">
        <v>1438</v>
      </c>
      <c r="H721" s="367" t="s">
        <v>1285</v>
      </c>
      <c r="I721" s="367" t="s">
        <v>989</v>
      </c>
    </row>
    <row r="722" spans="1:12" hidden="1">
      <c r="A722" s="367" t="s">
        <v>426</v>
      </c>
      <c r="D722" s="367" t="s">
        <v>1546</v>
      </c>
      <c r="E722" s="367">
        <f t="shared" si="11"/>
        <v>2515030380</v>
      </c>
      <c r="F722" s="367" t="s">
        <v>1174</v>
      </c>
      <c r="G722" s="367" t="s">
        <v>1438</v>
      </c>
      <c r="H722" s="367" t="s">
        <v>1285</v>
      </c>
      <c r="I722" s="367" t="s">
        <v>1348</v>
      </c>
    </row>
    <row r="723" spans="1:12" hidden="1">
      <c r="A723" s="367" t="s">
        <v>426</v>
      </c>
      <c r="D723" s="367" t="s">
        <v>1547</v>
      </c>
      <c r="E723" s="367">
        <f t="shared" si="11"/>
        <v>2515030385</v>
      </c>
      <c r="F723" s="367" t="s">
        <v>1174</v>
      </c>
      <c r="G723" s="367" t="s">
        <v>1438</v>
      </c>
      <c r="H723" s="367" t="s">
        <v>1285</v>
      </c>
      <c r="I723" s="367" t="s">
        <v>1350</v>
      </c>
    </row>
    <row r="724" spans="1:12" hidden="1">
      <c r="A724" s="367" t="s">
        <v>426</v>
      </c>
      <c r="D724" s="367" t="s">
        <v>1548</v>
      </c>
      <c r="E724" s="367">
        <f t="shared" si="11"/>
        <v>2515030405</v>
      </c>
      <c r="F724" s="367" t="s">
        <v>1174</v>
      </c>
      <c r="G724" s="367" t="s">
        <v>1438</v>
      </c>
      <c r="H724" s="367" t="s">
        <v>1285</v>
      </c>
      <c r="I724" s="367" t="s">
        <v>1352</v>
      </c>
    </row>
    <row r="725" spans="1:12" hidden="1">
      <c r="A725" s="367" t="s">
        <v>426</v>
      </c>
      <c r="D725" s="367" t="s">
        <v>1549</v>
      </c>
      <c r="E725" s="367">
        <f t="shared" si="11"/>
        <v>2515030900</v>
      </c>
      <c r="F725" s="367" t="s">
        <v>1174</v>
      </c>
      <c r="G725" s="367" t="s">
        <v>1438</v>
      </c>
      <c r="H725" s="367" t="s">
        <v>1285</v>
      </c>
      <c r="I725" s="367" t="s">
        <v>1188</v>
      </c>
    </row>
    <row r="726" spans="1:12" hidden="1">
      <c r="A726" s="367" t="s">
        <v>426</v>
      </c>
      <c r="D726" s="367" t="s">
        <v>1550</v>
      </c>
      <c r="E726" s="367">
        <f t="shared" si="11"/>
        <v>2515040000</v>
      </c>
      <c r="F726" s="367" t="s">
        <v>1174</v>
      </c>
      <c r="G726" s="367" t="s">
        <v>1438</v>
      </c>
      <c r="H726" s="367" t="s">
        <v>1294</v>
      </c>
      <c r="I726" s="367" t="s">
        <v>1177</v>
      </c>
    </row>
    <row r="727" spans="1:12" hidden="1">
      <c r="A727" s="367" t="s">
        <v>426</v>
      </c>
      <c r="D727" s="367" t="s">
        <v>1551</v>
      </c>
      <c r="E727" s="367">
        <f t="shared" si="11"/>
        <v>2515040030</v>
      </c>
      <c r="F727" s="367" t="s">
        <v>1174</v>
      </c>
      <c r="G727" s="367" t="s">
        <v>1438</v>
      </c>
      <c r="H727" s="367" t="s">
        <v>1294</v>
      </c>
      <c r="I727" s="367" t="s">
        <v>1304</v>
      </c>
    </row>
    <row r="728" spans="1:12" hidden="1">
      <c r="A728" s="367" t="s">
        <v>426</v>
      </c>
      <c r="D728" s="367" t="s">
        <v>1552</v>
      </c>
      <c r="E728" s="367">
        <f t="shared" si="11"/>
        <v>2515040060</v>
      </c>
      <c r="F728" s="367" t="s">
        <v>1174</v>
      </c>
      <c r="G728" s="367" t="s">
        <v>1438</v>
      </c>
      <c r="H728" s="367" t="s">
        <v>1294</v>
      </c>
      <c r="I728" s="367" t="s">
        <v>1306</v>
      </c>
      <c r="K728" s="369"/>
      <c r="L728" s="367"/>
    </row>
    <row r="729" spans="1:12" hidden="1">
      <c r="A729" s="367" t="s">
        <v>426</v>
      </c>
      <c r="D729" s="367" t="s">
        <v>1553</v>
      </c>
      <c r="E729" s="367">
        <f t="shared" si="11"/>
        <v>2515040065</v>
      </c>
      <c r="F729" s="367" t="s">
        <v>1174</v>
      </c>
      <c r="G729" s="367" t="s">
        <v>1438</v>
      </c>
      <c r="H729" s="367" t="s">
        <v>1294</v>
      </c>
      <c r="I729" s="367" t="s">
        <v>1308</v>
      </c>
    </row>
    <row r="730" spans="1:12" hidden="1">
      <c r="A730" s="367" t="s">
        <v>426</v>
      </c>
      <c r="D730" s="367" t="s">
        <v>1554</v>
      </c>
      <c r="E730" s="367">
        <f t="shared" si="11"/>
        <v>2515040070</v>
      </c>
      <c r="F730" s="367" t="s">
        <v>1174</v>
      </c>
      <c r="G730" s="367" t="s">
        <v>1438</v>
      </c>
      <c r="H730" s="367" t="s">
        <v>1294</v>
      </c>
      <c r="I730" s="367" t="s">
        <v>1310</v>
      </c>
    </row>
    <row r="731" spans="1:12" hidden="1">
      <c r="A731" s="367" t="s">
        <v>426</v>
      </c>
      <c r="D731" s="367" t="s">
        <v>1555</v>
      </c>
      <c r="E731" s="367">
        <f t="shared" si="11"/>
        <v>2515040100</v>
      </c>
      <c r="F731" s="367" t="s">
        <v>1174</v>
      </c>
      <c r="G731" s="367" t="s">
        <v>1438</v>
      </c>
      <c r="H731" s="367" t="s">
        <v>1294</v>
      </c>
      <c r="I731" s="367" t="s">
        <v>1312</v>
      </c>
    </row>
    <row r="732" spans="1:12" hidden="1">
      <c r="A732" s="367" t="s">
        <v>426</v>
      </c>
      <c r="D732" s="367" t="s">
        <v>1556</v>
      </c>
      <c r="E732" s="367">
        <f t="shared" si="11"/>
        <v>2515040165</v>
      </c>
      <c r="F732" s="367" t="s">
        <v>1174</v>
      </c>
      <c r="G732" s="367" t="s">
        <v>1438</v>
      </c>
      <c r="H732" s="367" t="s">
        <v>1294</v>
      </c>
      <c r="I732" s="367" t="s">
        <v>1314</v>
      </c>
    </row>
    <row r="733" spans="1:12" hidden="1">
      <c r="A733" s="367" t="s">
        <v>426</v>
      </c>
      <c r="D733" s="367" t="s">
        <v>1557</v>
      </c>
      <c r="E733" s="367">
        <f t="shared" si="11"/>
        <v>2515040185</v>
      </c>
      <c r="F733" s="367" t="s">
        <v>1174</v>
      </c>
      <c r="G733" s="367" t="s">
        <v>1438</v>
      </c>
      <c r="H733" s="367" t="s">
        <v>1294</v>
      </c>
      <c r="I733" s="367" t="s">
        <v>1316</v>
      </c>
      <c r="K733" s="369"/>
      <c r="L733" s="367"/>
    </row>
    <row r="734" spans="1:12" hidden="1">
      <c r="A734" s="367" t="s">
        <v>426</v>
      </c>
      <c r="D734" s="367" t="s">
        <v>1558</v>
      </c>
      <c r="E734" s="367">
        <f t="shared" si="11"/>
        <v>2515040195</v>
      </c>
      <c r="F734" s="367" t="s">
        <v>1174</v>
      </c>
      <c r="G734" s="367" t="s">
        <v>1438</v>
      </c>
      <c r="H734" s="367" t="s">
        <v>1294</v>
      </c>
      <c r="I734" s="367" t="s">
        <v>1318</v>
      </c>
    </row>
    <row r="735" spans="1:12" hidden="1">
      <c r="A735" s="367" t="s">
        <v>426</v>
      </c>
      <c r="D735" s="367" t="s">
        <v>1559</v>
      </c>
      <c r="E735" s="367">
        <f t="shared" si="11"/>
        <v>2515040220</v>
      </c>
      <c r="F735" s="367" t="s">
        <v>1174</v>
      </c>
      <c r="G735" s="367" t="s">
        <v>1438</v>
      </c>
      <c r="H735" s="367" t="s">
        <v>1294</v>
      </c>
      <c r="I735" s="367" t="s">
        <v>1320</v>
      </c>
    </row>
    <row r="736" spans="1:12" hidden="1">
      <c r="A736" s="367" t="s">
        <v>426</v>
      </c>
      <c r="D736" s="367" t="s">
        <v>1560</v>
      </c>
      <c r="E736" s="367">
        <f t="shared" si="11"/>
        <v>2515040235</v>
      </c>
      <c r="F736" s="367" t="s">
        <v>1174</v>
      </c>
      <c r="G736" s="367" t="s">
        <v>1438</v>
      </c>
      <c r="H736" s="367" t="s">
        <v>1294</v>
      </c>
      <c r="I736" s="367" t="s">
        <v>1322</v>
      </c>
    </row>
    <row r="737" spans="1:12" hidden="1">
      <c r="A737" s="367" t="s">
        <v>426</v>
      </c>
      <c r="D737" s="367" t="s">
        <v>1561</v>
      </c>
      <c r="E737" s="367">
        <f t="shared" si="11"/>
        <v>2515040240</v>
      </c>
      <c r="F737" s="367" t="s">
        <v>1174</v>
      </c>
      <c r="G737" s="367" t="s">
        <v>1438</v>
      </c>
      <c r="H737" s="367" t="s">
        <v>1294</v>
      </c>
      <c r="I737" s="367" t="s">
        <v>1324</v>
      </c>
    </row>
    <row r="738" spans="1:12" hidden="1">
      <c r="A738" s="367" t="s">
        <v>426</v>
      </c>
      <c r="D738" s="367" t="s">
        <v>1562</v>
      </c>
      <c r="E738" s="367">
        <f t="shared" si="11"/>
        <v>2515040250</v>
      </c>
      <c r="F738" s="367" t="s">
        <v>1174</v>
      </c>
      <c r="G738" s="367" t="s">
        <v>1438</v>
      </c>
      <c r="H738" s="367" t="s">
        <v>1294</v>
      </c>
      <c r="I738" s="367" t="s">
        <v>1326</v>
      </c>
    </row>
    <row r="739" spans="1:12" hidden="1">
      <c r="A739" s="367" t="s">
        <v>426</v>
      </c>
      <c r="D739" s="367" t="s">
        <v>1563</v>
      </c>
      <c r="E739" s="367">
        <f t="shared" si="11"/>
        <v>2515040260</v>
      </c>
      <c r="F739" s="367" t="s">
        <v>1174</v>
      </c>
      <c r="G739" s="367" t="s">
        <v>1438</v>
      </c>
      <c r="H739" s="367" t="s">
        <v>1294</v>
      </c>
      <c r="I739" s="367" t="s">
        <v>1328</v>
      </c>
    </row>
    <row r="740" spans="1:12" hidden="1">
      <c r="A740" s="367" t="s">
        <v>426</v>
      </c>
      <c r="D740" s="367" t="s">
        <v>1564</v>
      </c>
      <c r="E740" s="367">
        <f t="shared" si="11"/>
        <v>2515040265</v>
      </c>
      <c r="F740" s="367" t="s">
        <v>1174</v>
      </c>
      <c r="G740" s="367" t="s">
        <v>1438</v>
      </c>
      <c r="H740" s="367" t="s">
        <v>1294</v>
      </c>
      <c r="I740" s="367" t="s">
        <v>1330</v>
      </c>
    </row>
    <row r="741" spans="1:12" hidden="1">
      <c r="A741" s="367" t="s">
        <v>426</v>
      </c>
      <c r="D741" s="367" t="s">
        <v>1565</v>
      </c>
      <c r="E741" s="367">
        <f t="shared" si="11"/>
        <v>2515040270</v>
      </c>
      <c r="F741" s="367" t="s">
        <v>1174</v>
      </c>
      <c r="G741" s="367" t="s">
        <v>1438</v>
      </c>
      <c r="H741" s="367" t="s">
        <v>1294</v>
      </c>
      <c r="I741" s="367" t="s">
        <v>1332</v>
      </c>
      <c r="K741" s="369"/>
      <c r="L741" s="367"/>
    </row>
    <row r="742" spans="1:12" hidden="1">
      <c r="A742" s="367" t="s">
        <v>426</v>
      </c>
      <c r="D742" s="367" t="s">
        <v>1566</v>
      </c>
      <c r="E742" s="367">
        <f t="shared" si="11"/>
        <v>2515040275</v>
      </c>
      <c r="F742" s="367" t="s">
        <v>1174</v>
      </c>
      <c r="G742" s="367" t="s">
        <v>1438</v>
      </c>
      <c r="H742" s="367" t="s">
        <v>1294</v>
      </c>
      <c r="I742" s="367" t="s">
        <v>1334</v>
      </c>
    </row>
    <row r="743" spans="1:12" hidden="1">
      <c r="A743" s="367" t="s">
        <v>426</v>
      </c>
      <c r="D743" s="367" t="s">
        <v>1567</v>
      </c>
      <c r="E743" s="367">
        <f t="shared" si="11"/>
        <v>2515040285</v>
      </c>
      <c r="F743" s="367" t="s">
        <v>1174</v>
      </c>
      <c r="G743" s="367" t="s">
        <v>1438</v>
      </c>
      <c r="H743" s="367" t="s">
        <v>1294</v>
      </c>
      <c r="I743" s="367" t="s">
        <v>1336</v>
      </c>
    </row>
    <row r="744" spans="1:12" hidden="1">
      <c r="A744" s="367" t="s">
        <v>426</v>
      </c>
      <c r="D744" s="367" t="s">
        <v>1568</v>
      </c>
      <c r="E744" s="367">
        <f t="shared" si="11"/>
        <v>2515040295</v>
      </c>
      <c r="F744" s="367" t="s">
        <v>1174</v>
      </c>
      <c r="G744" s="367" t="s">
        <v>1438</v>
      </c>
      <c r="H744" s="367" t="s">
        <v>1294</v>
      </c>
      <c r="I744" s="367" t="s">
        <v>1338</v>
      </c>
    </row>
    <row r="745" spans="1:12" hidden="1">
      <c r="A745" s="367" t="s">
        <v>426</v>
      </c>
      <c r="D745" s="367" t="s">
        <v>1569</v>
      </c>
      <c r="E745" s="367">
        <f t="shared" si="11"/>
        <v>2515040310</v>
      </c>
      <c r="F745" s="367" t="s">
        <v>1174</v>
      </c>
      <c r="G745" s="367" t="s">
        <v>1438</v>
      </c>
      <c r="H745" s="367" t="s">
        <v>1294</v>
      </c>
      <c r="I745" s="367" t="s">
        <v>1340</v>
      </c>
      <c r="L745" s="367"/>
    </row>
    <row r="746" spans="1:12" hidden="1">
      <c r="A746" s="367" t="s">
        <v>426</v>
      </c>
      <c r="D746" s="367" t="s">
        <v>1570</v>
      </c>
      <c r="E746" s="367">
        <f t="shared" si="11"/>
        <v>2515040320</v>
      </c>
      <c r="F746" s="367" t="s">
        <v>1174</v>
      </c>
      <c r="G746" s="367" t="s">
        <v>1438</v>
      </c>
      <c r="H746" s="367" t="s">
        <v>1294</v>
      </c>
      <c r="I746" s="367" t="s">
        <v>1342</v>
      </c>
    </row>
    <row r="747" spans="1:12" hidden="1">
      <c r="A747" s="367" t="s">
        <v>426</v>
      </c>
      <c r="D747" s="367" t="s">
        <v>1571</v>
      </c>
      <c r="E747" s="367">
        <f t="shared" si="11"/>
        <v>2515040345</v>
      </c>
      <c r="F747" s="367" t="s">
        <v>1174</v>
      </c>
      <c r="G747" s="367" t="s">
        <v>1438</v>
      </c>
      <c r="H747" s="367" t="s">
        <v>1294</v>
      </c>
      <c r="I747" s="367" t="s">
        <v>987</v>
      </c>
    </row>
    <row r="748" spans="1:12" hidden="1">
      <c r="A748" s="367" t="s">
        <v>426</v>
      </c>
      <c r="D748" s="367" t="s">
        <v>1572</v>
      </c>
      <c r="E748" s="367">
        <f t="shared" si="11"/>
        <v>2515040350</v>
      </c>
      <c r="F748" s="367" t="s">
        <v>1174</v>
      </c>
      <c r="G748" s="367" t="s">
        <v>1438</v>
      </c>
      <c r="H748" s="367" t="s">
        <v>1294</v>
      </c>
      <c r="I748" s="367" t="s">
        <v>1345</v>
      </c>
    </row>
    <row r="749" spans="1:12" hidden="1">
      <c r="A749" s="367" t="s">
        <v>426</v>
      </c>
      <c r="D749" s="367" t="s">
        <v>1573</v>
      </c>
      <c r="E749" s="367">
        <f t="shared" si="11"/>
        <v>2515040370</v>
      </c>
      <c r="F749" s="367" t="s">
        <v>1174</v>
      </c>
      <c r="G749" s="367" t="s">
        <v>1438</v>
      </c>
      <c r="H749" s="367" t="s">
        <v>1294</v>
      </c>
      <c r="I749" s="367" t="s">
        <v>989</v>
      </c>
    </row>
    <row r="750" spans="1:12" hidden="1">
      <c r="A750" s="367" t="s">
        <v>426</v>
      </c>
      <c r="D750" s="367" t="s">
        <v>1574</v>
      </c>
      <c r="E750" s="367">
        <f t="shared" si="11"/>
        <v>2515040380</v>
      </c>
      <c r="F750" s="367" t="s">
        <v>1174</v>
      </c>
      <c r="G750" s="367" t="s">
        <v>1438</v>
      </c>
      <c r="H750" s="367" t="s">
        <v>1294</v>
      </c>
      <c r="I750" s="367" t="s">
        <v>1348</v>
      </c>
    </row>
    <row r="751" spans="1:12" hidden="1">
      <c r="A751" s="367" t="s">
        <v>426</v>
      </c>
      <c r="D751" s="367" t="s">
        <v>1575</v>
      </c>
      <c r="E751" s="367">
        <f t="shared" si="11"/>
        <v>2515040385</v>
      </c>
      <c r="F751" s="367" t="s">
        <v>1174</v>
      </c>
      <c r="G751" s="367" t="s">
        <v>1438</v>
      </c>
      <c r="H751" s="367" t="s">
        <v>1294</v>
      </c>
      <c r="I751" s="367" t="s">
        <v>1350</v>
      </c>
    </row>
    <row r="752" spans="1:12" hidden="1">
      <c r="A752" s="367" t="s">
        <v>426</v>
      </c>
      <c r="D752" s="367" t="s">
        <v>1576</v>
      </c>
      <c r="E752" s="367">
        <f t="shared" si="11"/>
        <v>2515040405</v>
      </c>
      <c r="F752" s="367" t="s">
        <v>1174</v>
      </c>
      <c r="G752" s="367" t="s">
        <v>1438</v>
      </c>
      <c r="H752" s="367" t="s">
        <v>1294</v>
      </c>
      <c r="I752" s="367" t="s">
        <v>1352</v>
      </c>
    </row>
    <row r="753" spans="1:12" hidden="1">
      <c r="A753" s="367" t="s">
        <v>426</v>
      </c>
      <c r="D753" s="367" t="s">
        <v>1577</v>
      </c>
      <c r="E753" s="367">
        <f t="shared" si="11"/>
        <v>2520000000</v>
      </c>
      <c r="F753" s="367" t="s">
        <v>1174</v>
      </c>
      <c r="G753" s="367" t="s">
        <v>1578</v>
      </c>
      <c r="H753" s="367" t="s">
        <v>1176</v>
      </c>
      <c r="I753" s="367" t="s">
        <v>1177</v>
      </c>
    </row>
    <row r="754" spans="1:12" hidden="1">
      <c r="A754" s="367" t="s">
        <v>426</v>
      </c>
      <c r="D754" s="367" t="s">
        <v>1579</v>
      </c>
      <c r="E754" s="367">
        <f t="shared" si="11"/>
        <v>2520000010</v>
      </c>
      <c r="F754" s="367" t="s">
        <v>1174</v>
      </c>
      <c r="G754" s="367" t="s">
        <v>1578</v>
      </c>
      <c r="H754" s="367" t="s">
        <v>1176</v>
      </c>
      <c r="I754" s="367" t="s">
        <v>1580</v>
      </c>
    </row>
    <row r="755" spans="1:12" hidden="1">
      <c r="A755" s="367" t="s">
        <v>426</v>
      </c>
      <c r="D755" s="367" t="s">
        <v>1581</v>
      </c>
      <c r="E755" s="367">
        <f t="shared" si="11"/>
        <v>2520000020</v>
      </c>
      <c r="F755" s="367" t="s">
        <v>1174</v>
      </c>
      <c r="G755" s="367" t="s">
        <v>1578</v>
      </c>
      <c r="H755" s="367" t="s">
        <v>1176</v>
      </c>
      <c r="I755" s="367" t="s">
        <v>1582</v>
      </c>
    </row>
    <row r="756" spans="1:12" hidden="1">
      <c r="A756" s="367" t="s">
        <v>426</v>
      </c>
      <c r="D756" s="367" t="s">
        <v>1583</v>
      </c>
      <c r="E756" s="367">
        <f t="shared" si="11"/>
        <v>2520000030</v>
      </c>
      <c r="F756" s="367" t="s">
        <v>1174</v>
      </c>
      <c r="G756" s="367" t="s">
        <v>1578</v>
      </c>
      <c r="H756" s="367" t="s">
        <v>1176</v>
      </c>
      <c r="I756" s="367" t="s">
        <v>1584</v>
      </c>
    </row>
    <row r="757" spans="1:12" hidden="1">
      <c r="A757" s="367" t="s">
        <v>426</v>
      </c>
      <c r="D757" s="367" t="s">
        <v>1585</v>
      </c>
      <c r="E757" s="367">
        <f t="shared" si="11"/>
        <v>2520000040</v>
      </c>
      <c r="F757" s="367" t="s">
        <v>1174</v>
      </c>
      <c r="G757" s="367" t="s">
        <v>1578</v>
      </c>
      <c r="H757" s="367" t="s">
        <v>1176</v>
      </c>
      <c r="I757" s="367" t="s">
        <v>1586</v>
      </c>
    </row>
    <row r="758" spans="1:12" hidden="1">
      <c r="A758" s="367" t="s">
        <v>426</v>
      </c>
      <c r="D758" s="367" t="s">
        <v>1587</v>
      </c>
      <c r="E758" s="367">
        <f t="shared" si="11"/>
        <v>2520000900</v>
      </c>
      <c r="F758" s="367" t="s">
        <v>1174</v>
      </c>
      <c r="G758" s="367" t="s">
        <v>1578</v>
      </c>
      <c r="H758" s="367" t="s">
        <v>1176</v>
      </c>
      <c r="I758" s="367" t="s">
        <v>1188</v>
      </c>
      <c r="K758" s="369"/>
      <c r="L758" s="367"/>
    </row>
    <row r="759" spans="1:12" hidden="1">
      <c r="A759" s="367" t="s">
        <v>426</v>
      </c>
      <c r="D759" s="367" t="s">
        <v>1588</v>
      </c>
      <c r="E759" s="367">
        <f t="shared" si="11"/>
        <v>2520010000</v>
      </c>
      <c r="F759" s="367" t="s">
        <v>1174</v>
      </c>
      <c r="G759" s="367" t="s">
        <v>1578</v>
      </c>
      <c r="H759" s="367" t="s">
        <v>1190</v>
      </c>
      <c r="I759" s="367" t="s">
        <v>1177</v>
      </c>
    </row>
    <row r="760" spans="1:12" hidden="1">
      <c r="A760" s="367" t="s">
        <v>426</v>
      </c>
      <c r="D760" s="367" t="s">
        <v>1589</v>
      </c>
      <c r="E760" s="367">
        <f t="shared" si="11"/>
        <v>2520010010</v>
      </c>
      <c r="F760" s="367" t="s">
        <v>1174</v>
      </c>
      <c r="G760" s="367" t="s">
        <v>1578</v>
      </c>
      <c r="H760" s="367" t="s">
        <v>1190</v>
      </c>
      <c r="I760" s="367" t="s">
        <v>1580</v>
      </c>
    </row>
    <row r="761" spans="1:12" hidden="1">
      <c r="A761" s="367" t="s">
        <v>426</v>
      </c>
      <c r="D761" s="367" t="s">
        <v>1590</v>
      </c>
      <c r="E761" s="367">
        <f t="shared" si="11"/>
        <v>2520010020</v>
      </c>
      <c r="F761" s="367" t="s">
        <v>1174</v>
      </c>
      <c r="G761" s="367" t="s">
        <v>1578</v>
      </c>
      <c r="H761" s="367" t="s">
        <v>1190</v>
      </c>
      <c r="I761" s="367" t="s">
        <v>1582</v>
      </c>
    </row>
    <row r="762" spans="1:12" hidden="1">
      <c r="A762" s="367" t="s">
        <v>426</v>
      </c>
      <c r="D762" s="367" t="s">
        <v>1591</v>
      </c>
      <c r="E762" s="367">
        <f t="shared" si="11"/>
        <v>2520010030</v>
      </c>
      <c r="F762" s="367" t="s">
        <v>1174</v>
      </c>
      <c r="G762" s="367" t="s">
        <v>1578</v>
      </c>
      <c r="H762" s="367" t="s">
        <v>1190</v>
      </c>
      <c r="I762" s="367" t="s">
        <v>1584</v>
      </c>
    </row>
    <row r="763" spans="1:12" hidden="1">
      <c r="A763" s="367" t="s">
        <v>426</v>
      </c>
      <c r="D763" s="367" t="s">
        <v>1592</v>
      </c>
      <c r="E763" s="367">
        <f t="shared" si="11"/>
        <v>2520010040</v>
      </c>
      <c r="F763" s="367" t="s">
        <v>1174</v>
      </c>
      <c r="G763" s="367" t="s">
        <v>1578</v>
      </c>
      <c r="H763" s="367" t="s">
        <v>1190</v>
      </c>
      <c r="I763" s="367" t="s">
        <v>1586</v>
      </c>
    </row>
    <row r="764" spans="1:12" hidden="1">
      <c r="A764" s="367" t="s">
        <v>426</v>
      </c>
      <c r="D764" s="367" t="s">
        <v>1593</v>
      </c>
      <c r="E764" s="367">
        <f t="shared" si="11"/>
        <v>2520010900</v>
      </c>
      <c r="F764" s="367" t="s">
        <v>1174</v>
      </c>
      <c r="G764" s="367" t="s">
        <v>1578</v>
      </c>
      <c r="H764" s="367" t="s">
        <v>1190</v>
      </c>
      <c r="I764" s="367" t="s">
        <v>1188</v>
      </c>
      <c r="K764" s="369"/>
      <c r="L764" s="367"/>
    </row>
    <row r="765" spans="1:12" hidden="1">
      <c r="A765" s="367" t="s">
        <v>426</v>
      </c>
      <c r="D765" s="367" t="s">
        <v>1594</v>
      </c>
      <c r="E765" s="367">
        <f t="shared" si="11"/>
        <v>2520050000</v>
      </c>
      <c r="F765" s="367" t="s">
        <v>1174</v>
      </c>
      <c r="G765" s="367" t="s">
        <v>1578</v>
      </c>
      <c r="H765" s="367" t="s">
        <v>1199</v>
      </c>
      <c r="I765" s="367" t="s">
        <v>1177</v>
      </c>
    </row>
    <row r="766" spans="1:12" hidden="1">
      <c r="A766" s="367" t="s">
        <v>426</v>
      </c>
      <c r="D766" s="367" t="s">
        <v>1595</v>
      </c>
      <c r="E766" s="367">
        <f t="shared" si="11"/>
        <v>2520050010</v>
      </c>
      <c r="F766" s="367" t="s">
        <v>1174</v>
      </c>
      <c r="G766" s="367" t="s">
        <v>1578</v>
      </c>
      <c r="H766" s="367" t="s">
        <v>1199</v>
      </c>
      <c r="I766" s="367" t="s">
        <v>1580</v>
      </c>
    </row>
    <row r="767" spans="1:12" hidden="1">
      <c r="A767" s="367" t="s">
        <v>426</v>
      </c>
      <c r="D767" s="367" t="s">
        <v>1596</v>
      </c>
      <c r="E767" s="367">
        <f t="shared" si="11"/>
        <v>2520050020</v>
      </c>
      <c r="F767" s="367" t="s">
        <v>1174</v>
      </c>
      <c r="G767" s="367" t="s">
        <v>1578</v>
      </c>
      <c r="H767" s="367" t="s">
        <v>1199</v>
      </c>
      <c r="I767" s="367" t="s">
        <v>1582</v>
      </c>
    </row>
    <row r="768" spans="1:12" hidden="1">
      <c r="A768" s="367" t="s">
        <v>426</v>
      </c>
      <c r="D768" s="367" t="s">
        <v>1597</v>
      </c>
      <c r="E768" s="367">
        <f t="shared" si="11"/>
        <v>2520050030</v>
      </c>
      <c r="F768" s="367" t="s">
        <v>1174</v>
      </c>
      <c r="G768" s="367" t="s">
        <v>1578</v>
      </c>
      <c r="H768" s="367" t="s">
        <v>1199</v>
      </c>
      <c r="I768" s="367" t="s">
        <v>1584</v>
      </c>
    </row>
    <row r="769" spans="1:12" hidden="1">
      <c r="A769" s="367" t="s">
        <v>426</v>
      </c>
      <c r="D769" s="367" t="s">
        <v>1598</v>
      </c>
      <c r="E769" s="367">
        <f t="shared" si="11"/>
        <v>2520050040</v>
      </c>
      <c r="F769" s="367" t="s">
        <v>1174</v>
      </c>
      <c r="G769" s="367" t="s">
        <v>1578</v>
      </c>
      <c r="H769" s="367" t="s">
        <v>1199</v>
      </c>
      <c r="I769" s="367" t="s">
        <v>1586</v>
      </c>
    </row>
    <row r="770" spans="1:12" hidden="1">
      <c r="A770" s="367" t="s">
        <v>426</v>
      </c>
      <c r="D770" s="367" t="s">
        <v>1599</v>
      </c>
      <c r="E770" s="367">
        <f t="shared" ref="E770:E833" si="12">VALUE(D770)</f>
        <v>2520050900</v>
      </c>
      <c r="F770" s="367" t="s">
        <v>1174</v>
      </c>
      <c r="G770" s="367" t="s">
        <v>1578</v>
      </c>
      <c r="H770" s="367" t="s">
        <v>1199</v>
      </c>
      <c r="I770" s="367" t="s">
        <v>1188</v>
      </c>
      <c r="K770" s="369"/>
      <c r="L770" s="367"/>
    </row>
    <row r="771" spans="1:12" hidden="1">
      <c r="A771" s="367" t="s">
        <v>426</v>
      </c>
      <c r="D771" s="367" t="s">
        <v>1600</v>
      </c>
      <c r="E771" s="367">
        <f t="shared" si="12"/>
        <v>2520995000</v>
      </c>
      <c r="F771" s="367" t="s">
        <v>1174</v>
      </c>
      <c r="G771" s="367" t="s">
        <v>1578</v>
      </c>
      <c r="H771" s="367" t="s">
        <v>1247</v>
      </c>
      <c r="I771" s="367" t="s">
        <v>1177</v>
      </c>
    </row>
    <row r="772" spans="1:12" hidden="1">
      <c r="A772" s="367" t="s">
        <v>426</v>
      </c>
      <c r="D772" s="367" t="s">
        <v>1601</v>
      </c>
      <c r="E772" s="367">
        <f t="shared" si="12"/>
        <v>2520995010</v>
      </c>
      <c r="F772" s="367" t="s">
        <v>1174</v>
      </c>
      <c r="G772" s="367" t="s">
        <v>1578</v>
      </c>
      <c r="H772" s="367" t="s">
        <v>1247</v>
      </c>
      <c r="I772" s="367" t="s">
        <v>1580</v>
      </c>
    </row>
    <row r="773" spans="1:12" hidden="1">
      <c r="A773" s="367" t="s">
        <v>426</v>
      </c>
      <c r="D773" s="367" t="s">
        <v>1602</v>
      </c>
      <c r="E773" s="367">
        <f t="shared" si="12"/>
        <v>2520995020</v>
      </c>
      <c r="F773" s="367" t="s">
        <v>1174</v>
      </c>
      <c r="G773" s="367" t="s">
        <v>1578</v>
      </c>
      <c r="H773" s="367" t="s">
        <v>1247</v>
      </c>
      <c r="I773" s="367" t="s">
        <v>1582</v>
      </c>
    </row>
    <row r="774" spans="1:12" hidden="1">
      <c r="A774" s="367" t="s">
        <v>426</v>
      </c>
      <c r="D774" s="367" t="s">
        <v>1603</v>
      </c>
      <c r="E774" s="367">
        <f t="shared" si="12"/>
        <v>2520995030</v>
      </c>
      <c r="F774" s="367" t="s">
        <v>1174</v>
      </c>
      <c r="G774" s="367" t="s">
        <v>1578</v>
      </c>
      <c r="H774" s="367" t="s">
        <v>1247</v>
      </c>
      <c r="I774" s="367" t="s">
        <v>1584</v>
      </c>
    </row>
    <row r="775" spans="1:12" hidden="1">
      <c r="A775" s="367" t="s">
        <v>426</v>
      </c>
      <c r="D775" s="367" t="s">
        <v>1604</v>
      </c>
      <c r="E775" s="367">
        <f t="shared" si="12"/>
        <v>2520995040</v>
      </c>
      <c r="F775" s="367" t="s">
        <v>1174</v>
      </c>
      <c r="G775" s="367" t="s">
        <v>1578</v>
      </c>
      <c r="H775" s="367" t="s">
        <v>1247</v>
      </c>
      <c r="I775" s="367" t="s">
        <v>1586</v>
      </c>
    </row>
    <row r="776" spans="1:12" hidden="1">
      <c r="A776" s="367" t="s">
        <v>426</v>
      </c>
      <c r="D776" s="367" t="s">
        <v>1605</v>
      </c>
      <c r="E776" s="367">
        <f t="shared" si="12"/>
        <v>2525000000</v>
      </c>
      <c r="F776" s="367" t="s">
        <v>1174</v>
      </c>
      <c r="G776" s="367" t="s">
        <v>1606</v>
      </c>
      <c r="H776" s="367" t="s">
        <v>1256</v>
      </c>
      <c r="I776" s="367" t="s">
        <v>1177</v>
      </c>
    </row>
    <row r="777" spans="1:12" hidden="1">
      <c r="A777" s="367" t="s">
        <v>426</v>
      </c>
      <c r="D777" s="367" t="s">
        <v>1607</v>
      </c>
      <c r="E777" s="367">
        <f t="shared" si="12"/>
        <v>2525000010</v>
      </c>
      <c r="F777" s="367" t="s">
        <v>1174</v>
      </c>
      <c r="G777" s="367" t="s">
        <v>1606</v>
      </c>
      <c r="H777" s="367" t="s">
        <v>1256</v>
      </c>
      <c r="I777" s="367" t="s">
        <v>1580</v>
      </c>
    </row>
    <row r="778" spans="1:12" hidden="1">
      <c r="A778" s="367" t="s">
        <v>426</v>
      </c>
      <c r="D778" s="367" t="s">
        <v>1608</v>
      </c>
      <c r="E778" s="367">
        <f t="shared" si="12"/>
        <v>2525000020</v>
      </c>
      <c r="F778" s="367" t="s">
        <v>1174</v>
      </c>
      <c r="G778" s="367" t="s">
        <v>1606</v>
      </c>
      <c r="H778" s="367" t="s">
        <v>1256</v>
      </c>
      <c r="I778" s="367" t="s">
        <v>1582</v>
      </c>
    </row>
    <row r="779" spans="1:12" hidden="1">
      <c r="A779" s="367" t="s">
        <v>426</v>
      </c>
      <c r="D779" s="367" t="s">
        <v>1609</v>
      </c>
      <c r="E779" s="367">
        <f t="shared" si="12"/>
        <v>2525000030</v>
      </c>
      <c r="F779" s="367" t="s">
        <v>1174</v>
      </c>
      <c r="G779" s="367" t="s">
        <v>1606</v>
      </c>
      <c r="H779" s="367" t="s">
        <v>1256</v>
      </c>
      <c r="I779" s="367" t="s">
        <v>1584</v>
      </c>
    </row>
    <row r="780" spans="1:12" hidden="1">
      <c r="A780" s="367" t="s">
        <v>426</v>
      </c>
      <c r="D780" s="367" t="s">
        <v>1610</v>
      </c>
      <c r="E780" s="367">
        <f t="shared" si="12"/>
        <v>2525000040</v>
      </c>
      <c r="F780" s="367" t="s">
        <v>1174</v>
      </c>
      <c r="G780" s="367" t="s">
        <v>1606</v>
      </c>
      <c r="H780" s="367" t="s">
        <v>1256</v>
      </c>
      <c r="I780" s="367" t="s">
        <v>1586</v>
      </c>
    </row>
    <row r="781" spans="1:12" hidden="1">
      <c r="A781" s="367" t="s">
        <v>426</v>
      </c>
      <c r="D781" s="367" t="s">
        <v>1611</v>
      </c>
      <c r="E781" s="367">
        <f t="shared" si="12"/>
        <v>2525000900</v>
      </c>
      <c r="F781" s="367" t="s">
        <v>1174</v>
      </c>
      <c r="G781" s="367" t="s">
        <v>1606</v>
      </c>
      <c r="H781" s="367" t="s">
        <v>1256</v>
      </c>
      <c r="I781" s="367" t="s">
        <v>1188</v>
      </c>
    </row>
    <row r="782" spans="1:12" hidden="1">
      <c r="A782" s="367" t="s">
        <v>426</v>
      </c>
      <c r="D782" s="367" t="s">
        <v>1612</v>
      </c>
      <c r="E782" s="367">
        <f t="shared" si="12"/>
        <v>2525010000</v>
      </c>
      <c r="F782" s="367" t="s">
        <v>1174</v>
      </c>
      <c r="G782" s="367" t="s">
        <v>1606</v>
      </c>
      <c r="H782" s="367" t="s">
        <v>1265</v>
      </c>
      <c r="I782" s="367" t="s">
        <v>1177</v>
      </c>
    </row>
    <row r="783" spans="1:12" hidden="1">
      <c r="A783" s="367" t="s">
        <v>426</v>
      </c>
      <c r="D783" s="367" t="s">
        <v>1613</v>
      </c>
      <c r="E783" s="367">
        <f t="shared" si="12"/>
        <v>2525010010</v>
      </c>
      <c r="F783" s="367" t="s">
        <v>1174</v>
      </c>
      <c r="G783" s="367" t="s">
        <v>1606</v>
      </c>
      <c r="H783" s="367" t="s">
        <v>1265</v>
      </c>
      <c r="I783" s="367" t="s">
        <v>1580</v>
      </c>
    </row>
    <row r="784" spans="1:12" hidden="1">
      <c r="A784" s="367" t="s">
        <v>426</v>
      </c>
      <c r="D784" s="367" t="s">
        <v>1614</v>
      </c>
      <c r="E784" s="367">
        <f t="shared" si="12"/>
        <v>2525010020</v>
      </c>
      <c r="F784" s="367" t="s">
        <v>1174</v>
      </c>
      <c r="G784" s="367" t="s">
        <v>1606</v>
      </c>
      <c r="H784" s="367" t="s">
        <v>1265</v>
      </c>
      <c r="I784" s="367" t="s">
        <v>1582</v>
      </c>
    </row>
    <row r="785" spans="1:9" hidden="1">
      <c r="A785" s="367" t="s">
        <v>426</v>
      </c>
      <c r="D785" s="367" t="s">
        <v>1615</v>
      </c>
      <c r="E785" s="367">
        <f t="shared" si="12"/>
        <v>2525010030</v>
      </c>
      <c r="F785" s="367" t="s">
        <v>1174</v>
      </c>
      <c r="G785" s="367" t="s">
        <v>1606</v>
      </c>
      <c r="H785" s="367" t="s">
        <v>1265</v>
      </c>
      <c r="I785" s="367" t="s">
        <v>1584</v>
      </c>
    </row>
    <row r="786" spans="1:9" hidden="1">
      <c r="A786" s="367" t="s">
        <v>426</v>
      </c>
      <c r="D786" s="367" t="s">
        <v>1616</v>
      </c>
      <c r="E786" s="367">
        <f t="shared" si="12"/>
        <v>2525010040</v>
      </c>
      <c r="F786" s="367" t="s">
        <v>1174</v>
      </c>
      <c r="G786" s="367" t="s">
        <v>1606</v>
      </c>
      <c r="H786" s="367" t="s">
        <v>1265</v>
      </c>
      <c r="I786" s="367" t="s">
        <v>1586</v>
      </c>
    </row>
    <row r="787" spans="1:9" hidden="1">
      <c r="A787" s="367" t="s">
        <v>426</v>
      </c>
      <c r="D787" s="367" t="s">
        <v>1617</v>
      </c>
      <c r="E787" s="367">
        <f t="shared" si="12"/>
        <v>2525010900</v>
      </c>
      <c r="F787" s="367" t="s">
        <v>1174</v>
      </c>
      <c r="G787" s="367" t="s">
        <v>1606</v>
      </c>
      <c r="H787" s="367" t="s">
        <v>1265</v>
      </c>
      <c r="I787" s="367" t="s">
        <v>1188</v>
      </c>
    </row>
    <row r="788" spans="1:9" hidden="1">
      <c r="A788" s="367" t="s">
        <v>426</v>
      </c>
      <c r="D788" s="367" t="s">
        <v>1618</v>
      </c>
      <c r="E788" s="367">
        <f t="shared" si="12"/>
        <v>2525020000</v>
      </c>
      <c r="F788" s="367" t="s">
        <v>1174</v>
      </c>
      <c r="G788" s="367" t="s">
        <v>1606</v>
      </c>
      <c r="H788" s="367" t="s">
        <v>1274</v>
      </c>
      <c r="I788" s="367" t="s">
        <v>1177</v>
      </c>
    </row>
    <row r="789" spans="1:9" hidden="1">
      <c r="A789" s="367" t="s">
        <v>426</v>
      </c>
      <c r="D789" s="367" t="s">
        <v>1619</v>
      </c>
      <c r="E789" s="367">
        <f t="shared" si="12"/>
        <v>2525020010</v>
      </c>
      <c r="F789" s="367" t="s">
        <v>1174</v>
      </c>
      <c r="G789" s="367" t="s">
        <v>1606</v>
      </c>
      <c r="H789" s="367" t="s">
        <v>1274</v>
      </c>
      <c r="I789" s="367" t="s">
        <v>1580</v>
      </c>
    </row>
    <row r="790" spans="1:9" hidden="1">
      <c r="A790" s="367" t="s">
        <v>426</v>
      </c>
      <c r="D790" s="367" t="s">
        <v>1620</v>
      </c>
      <c r="E790" s="367">
        <f t="shared" si="12"/>
        <v>2525020020</v>
      </c>
      <c r="F790" s="367" t="s">
        <v>1174</v>
      </c>
      <c r="G790" s="367" t="s">
        <v>1606</v>
      </c>
      <c r="H790" s="367" t="s">
        <v>1274</v>
      </c>
      <c r="I790" s="367" t="s">
        <v>1582</v>
      </c>
    </row>
    <row r="791" spans="1:9" hidden="1">
      <c r="A791" s="367" t="s">
        <v>426</v>
      </c>
      <c r="D791" s="367" t="s">
        <v>1621</v>
      </c>
      <c r="E791" s="367">
        <f t="shared" si="12"/>
        <v>2525020030</v>
      </c>
      <c r="F791" s="367" t="s">
        <v>1174</v>
      </c>
      <c r="G791" s="367" t="s">
        <v>1606</v>
      </c>
      <c r="H791" s="367" t="s">
        <v>1274</v>
      </c>
      <c r="I791" s="367" t="s">
        <v>1584</v>
      </c>
    </row>
    <row r="792" spans="1:9" hidden="1">
      <c r="A792" s="367" t="s">
        <v>426</v>
      </c>
      <c r="D792" s="367" t="s">
        <v>1622</v>
      </c>
      <c r="E792" s="367">
        <f t="shared" si="12"/>
        <v>2525020040</v>
      </c>
      <c r="F792" s="367" t="s">
        <v>1174</v>
      </c>
      <c r="G792" s="367" t="s">
        <v>1606</v>
      </c>
      <c r="H792" s="367" t="s">
        <v>1274</v>
      </c>
      <c r="I792" s="367" t="s">
        <v>1586</v>
      </c>
    </row>
    <row r="793" spans="1:9" hidden="1">
      <c r="A793" s="367" t="s">
        <v>426</v>
      </c>
      <c r="D793" s="367" t="s">
        <v>1623</v>
      </c>
      <c r="E793" s="367">
        <f t="shared" si="12"/>
        <v>2525020900</v>
      </c>
      <c r="F793" s="367" t="s">
        <v>1174</v>
      </c>
      <c r="G793" s="367" t="s">
        <v>1606</v>
      </c>
      <c r="H793" s="367" t="s">
        <v>1274</v>
      </c>
      <c r="I793" s="367" t="s">
        <v>1188</v>
      </c>
    </row>
    <row r="794" spans="1:9" hidden="1">
      <c r="A794" s="367" t="s">
        <v>426</v>
      </c>
      <c r="D794" s="367" t="s">
        <v>1624</v>
      </c>
      <c r="E794" s="367">
        <f t="shared" si="12"/>
        <v>2525030000</v>
      </c>
      <c r="F794" s="367" t="s">
        <v>1174</v>
      </c>
      <c r="G794" s="367" t="s">
        <v>1606</v>
      </c>
      <c r="H794" s="367" t="s">
        <v>1285</v>
      </c>
      <c r="I794" s="367" t="s">
        <v>1177</v>
      </c>
    </row>
    <row r="795" spans="1:9" hidden="1">
      <c r="A795" s="367" t="s">
        <v>426</v>
      </c>
      <c r="D795" s="367" t="s">
        <v>1625</v>
      </c>
      <c r="E795" s="367">
        <f t="shared" si="12"/>
        <v>2525030010</v>
      </c>
      <c r="F795" s="367" t="s">
        <v>1174</v>
      </c>
      <c r="G795" s="367" t="s">
        <v>1606</v>
      </c>
      <c r="H795" s="367" t="s">
        <v>1285</v>
      </c>
      <c r="I795" s="367" t="s">
        <v>1580</v>
      </c>
    </row>
    <row r="796" spans="1:9" hidden="1">
      <c r="A796" s="367" t="s">
        <v>426</v>
      </c>
      <c r="D796" s="367" t="s">
        <v>1626</v>
      </c>
      <c r="E796" s="367">
        <f t="shared" si="12"/>
        <v>2525030020</v>
      </c>
      <c r="F796" s="367" t="s">
        <v>1174</v>
      </c>
      <c r="G796" s="367" t="s">
        <v>1606</v>
      </c>
      <c r="H796" s="367" t="s">
        <v>1285</v>
      </c>
      <c r="I796" s="367" t="s">
        <v>1582</v>
      </c>
    </row>
    <row r="797" spans="1:9" hidden="1">
      <c r="A797" s="367" t="s">
        <v>426</v>
      </c>
      <c r="D797" s="367" t="s">
        <v>1627</v>
      </c>
      <c r="E797" s="367">
        <f t="shared" si="12"/>
        <v>2525030030</v>
      </c>
      <c r="F797" s="367" t="s">
        <v>1174</v>
      </c>
      <c r="G797" s="367" t="s">
        <v>1606</v>
      </c>
      <c r="H797" s="367" t="s">
        <v>1285</v>
      </c>
      <c r="I797" s="367" t="s">
        <v>1584</v>
      </c>
    </row>
    <row r="798" spans="1:9" hidden="1">
      <c r="A798" s="367" t="s">
        <v>426</v>
      </c>
      <c r="D798" s="367" t="s">
        <v>1628</v>
      </c>
      <c r="E798" s="367">
        <f t="shared" si="12"/>
        <v>2525030040</v>
      </c>
      <c r="F798" s="367" t="s">
        <v>1174</v>
      </c>
      <c r="G798" s="367" t="s">
        <v>1606</v>
      </c>
      <c r="H798" s="367" t="s">
        <v>1285</v>
      </c>
      <c r="I798" s="367" t="s">
        <v>1586</v>
      </c>
    </row>
    <row r="799" spans="1:9" hidden="1">
      <c r="A799" s="367" t="s">
        <v>426</v>
      </c>
      <c r="D799" s="367" t="s">
        <v>1629</v>
      </c>
      <c r="E799" s="367">
        <f t="shared" si="12"/>
        <v>2525030900</v>
      </c>
      <c r="F799" s="367" t="s">
        <v>1174</v>
      </c>
      <c r="G799" s="367" t="s">
        <v>1606</v>
      </c>
      <c r="H799" s="367" t="s">
        <v>1285</v>
      </c>
      <c r="I799" s="367" t="s">
        <v>1188</v>
      </c>
    </row>
    <row r="800" spans="1:9" hidden="1">
      <c r="A800" s="367" t="s">
        <v>426</v>
      </c>
      <c r="D800" s="367" t="s">
        <v>1630</v>
      </c>
      <c r="E800" s="367">
        <f t="shared" si="12"/>
        <v>2525040000</v>
      </c>
      <c r="F800" s="367" t="s">
        <v>1174</v>
      </c>
      <c r="G800" s="367" t="s">
        <v>1606</v>
      </c>
      <c r="H800" s="367" t="s">
        <v>1294</v>
      </c>
      <c r="I800" s="367" t="s">
        <v>1177</v>
      </c>
    </row>
    <row r="801" spans="1:9" hidden="1">
      <c r="A801" s="367" t="s">
        <v>426</v>
      </c>
      <c r="D801" s="367" t="s">
        <v>1631</v>
      </c>
      <c r="E801" s="367">
        <f t="shared" si="12"/>
        <v>2525040010</v>
      </c>
      <c r="F801" s="367" t="s">
        <v>1174</v>
      </c>
      <c r="G801" s="367" t="s">
        <v>1606</v>
      </c>
      <c r="H801" s="367" t="s">
        <v>1294</v>
      </c>
      <c r="I801" s="367" t="s">
        <v>1580</v>
      </c>
    </row>
    <row r="802" spans="1:9" hidden="1">
      <c r="A802" s="367" t="s">
        <v>426</v>
      </c>
      <c r="D802" s="367" t="s">
        <v>1632</v>
      </c>
      <c r="E802" s="367">
        <f t="shared" si="12"/>
        <v>2525040020</v>
      </c>
      <c r="F802" s="367" t="s">
        <v>1174</v>
      </c>
      <c r="G802" s="367" t="s">
        <v>1606</v>
      </c>
      <c r="H802" s="367" t="s">
        <v>1294</v>
      </c>
      <c r="I802" s="367" t="s">
        <v>1582</v>
      </c>
    </row>
    <row r="803" spans="1:9" hidden="1">
      <c r="A803" s="367" t="s">
        <v>426</v>
      </c>
      <c r="D803" s="367" t="s">
        <v>1633</v>
      </c>
      <c r="E803" s="367">
        <f t="shared" si="12"/>
        <v>2525040030</v>
      </c>
      <c r="F803" s="367" t="s">
        <v>1174</v>
      </c>
      <c r="G803" s="367" t="s">
        <v>1606</v>
      </c>
      <c r="H803" s="367" t="s">
        <v>1294</v>
      </c>
      <c r="I803" s="367" t="s">
        <v>1584</v>
      </c>
    </row>
    <row r="804" spans="1:9" hidden="1">
      <c r="A804" s="367" t="s">
        <v>426</v>
      </c>
      <c r="D804" s="367" t="s">
        <v>1634</v>
      </c>
      <c r="E804" s="367">
        <f t="shared" si="12"/>
        <v>2525040040</v>
      </c>
      <c r="F804" s="367" t="s">
        <v>1174</v>
      </c>
      <c r="G804" s="367" t="s">
        <v>1606</v>
      </c>
      <c r="H804" s="367" t="s">
        <v>1294</v>
      </c>
      <c r="I804" s="367" t="s">
        <v>1586</v>
      </c>
    </row>
    <row r="805" spans="1:9" hidden="1">
      <c r="A805" s="367" t="s">
        <v>426</v>
      </c>
      <c r="D805" s="367" t="s">
        <v>1635</v>
      </c>
      <c r="E805" s="367">
        <f t="shared" si="12"/>
        <v>2530000000</v>
      </c>
      <c r="F805" s="367" t="s">
        <v>1174</v>
      </c>
      <c r="G805" s="367" t="s">
        <v>1636</v>
      </c>
      <c r="H805" s="367" t="s">
        <v>1637</v>
      </c>
      <c r="I805" s="367" t="s">
        <v>1177</v>
      </c>
    </row>
    <row r="806" spans="1:9" hidden="1">
      <c r="A806" s="367" t="s">
        <v>426</v>
      </c>
      <c r="D806" s="367" t="s">
        <v>1638</v>
      </c>
      <c r="E806" s="367">
        <f t="shared" si="12"/>
        <v>2530000020</v>
      </c>
      <c r="F806" s="367" t="s">
        <v>1174</v>
      </c>
      <c r="G806" s="367" t="s">
        <v>1636</v>
      </c>
      <c r="H806" s="367" t="s">
        <v>1637</v>
      </c>
      <c r="I806" s="367" t="s">
        <v>1639</v>
      </c>
    </row>
    <row r="807" spans="1:9" hidden="1">
      <c r="A807" s="367" t="s">
        <v>426</v>
      </c>
      <c r="D807" s="367" t="s">
        <v>1640</v>
      </c>
      <c r="E807" s="367">
        <f t="shared" si="12"/>
        <v>2530000040</v>
      </c>
      <c r="F807" s="367" t="s">
        <v>1174</v>
      </c>
      <c r="G807" s="367" t="s">
        <v>1636</v>
      </c>
      <c r="H807" s="367" t="s">
        <v>1637</v>
      </c>
      <c r="I807" s="367" t="s">
        <v>1641</v>
      </c>
    </row>
    <row r="808" spans="1:9" hidden="1">
      <c r="A808" s="367" t="s">
        <v>426</v>
      </c>
      <c r="D808" s="367" t="s">
        <v>1642</v>
      </c>
      <c r="E808" s="367">
        <f t="shared" si="12"/>
        <v>2530000060</v>
      </c>
      <c r="F808" s="367" t="s">
        <v>1174</v>
      </c>
      <c r="G808" s="367" t="s">
        <v>1636</v>
      </c>
      <c r="H808" s="367" t="s">
        <v>1637</v>
      </c>
      <c r="I808" s="367" t="s">
        <v>1643</v>
      </c>
    </row>
    <row r="809" spans="1:9" hidden="1">
      <c r="A809" s="367" t="s">
        <v>426</v>
      </c>
      <c r="D809" s="367" t="s">
        <v>1644</v>
      </c>
      <c r="E809" s="367">
        <f t="shared" si="12"/>
        <v>2530000080</v>
      </c>
      <c r="F809" s="367" t="s">
        <v>1174</v>
      </c>
      <c r="G809" s="367" t="s">
        <v>1636</v>
      </c>
      <c r="H809" s="367" t="s">
        <v>1637</v>
      </c>
      <c r="I809" s="367" t="s">
        <v>1645</v>
      </c>
    </row>
    <row r="810" spans="1:9" hidden="1">
      <c r="A810" s="367" t="s">
        <v>426</v>
      </c>
      <c r="D810" s="367" t="s">
        <v>1646</v>
      </c>
      <c r="E810" s="367">
        <f t="shared" si="12"/>
        <v>2530000100</v>
      </c>
      <c r="F810" s="367" t="s">
        <v>1174</v>
      </c>
      <c r="G810" s="367" t="s">
        <v>1636</v>
      </c>
      <c r="H810" s="367" t="s">
        <v>1637</v>
      </c>
      <c r="I810" s="367" t="s">
        <v>1647</v>
      </c>
    </row>
    <row r="811" spans="1:9" hidden="1">
      <c r="A811" s="367" t="s">
        <v>426</v>
      </c>
      <c r="D811" s="367" t="s">
        <v>1648</v>
      </c>
      <c r="E811" s="367">
        <f t="shared" si="12"/>
        <v>2530000120</v>
      </c>
      <c r="F811" s="367" t="s">
        <v>1174</v>
      </c>
      <c r="G811" s="367" t="s">
        <v>1636</v>
      </c>
      <c r="H811" s="367" t="s">
        <v>1637</v>
      </c>
      <c r="I811" s="367" t="s">
        <v>1649</v>
      </c>
    </row>
    <row r="812" spans="1:9" hidden="1">
      <c r="A812" s="367" t="s">
        <v>426</v>
      </c>
      <c r="D812" s="367" t="s">
        <v>1650</v>
      </c>
      <c r="E812" s="367">
        <f t="shared" si="12"/>
        <v>2530010000</v>
      </c>
      <c r="F812" s="367" t="s">
        <v>1174</v>
      </c>
      <c r="G812" s="367" t="s">
        <v>1636</v>
      </c>
      <c r="H812" s="367" t="s">
        <v>1651</v>
      </c>
      <c r="I812" s="367" t="s">
        <v>1177</v>
      </c>
    </row>
    <row r="813" spans="1:9" hidden="1">
      <c r="A813" s="367" t="s">
        <v>426</v>
      </c>
      <c r="D813" s="367" t="s">
        <v>1652</v>
      </c>
      <c r="E813" s="367">
        <f t="shared" si="12"/>
        <v>2530010020</v>
      </c>
      <c r="F813" s="367" t="s">
        <v>1174</v>
      </c>
      <c r="G813" s="367" t="s">
        <v>1636</v>
      </c>
      <c r="H813" s="367" t="s">
        <v>1651</v>
      </c>
      <c r="I813" s="367" t="s">
        <v>1639</v>
      </c>
    </row>
    <row r="814" spans="1:9" hidden="1">
      <c r="A814" s="367" t="s">
        <v>426</v>
      </c>
      <c r="D814" s="367" t="s">
        <v>1653</v>
      </c>
      <c r="E814" s="367">
        <f t="shared" si="12"/>
        <v>2530010040</v>
      </c>
      <c r="F814" s="367" t="s">
        <v>1174</v>
      </c>
      <c r="G814" s="367" t="s">
        <v>1636</v>
      </c>
      <c r="H814" s="367" t="s">
        <v>1651</v>
      </c>
      <c r="I814" s="367" t="s">
        <v>1641</v>
      </c>
    </row>
    <row r="815" spans="1:9" hidden="1">
      <c r="A815" s="367" t="s">
        <v>426</v>
      </c>
      <c r="D815" s="367" t="s">
        <v>1654</v>
      </c>
      <c r="E815" s="367">
        <f t="shared" si="12"/>
        <v>2530010060</v>
      </c>
      <c r="F815" s="367" t="s">
        <v>1174</v>
      </c>
      <c r="G815" s="367" t="s">
        <v>1636</v>
      </c>
      <c r="H815" s="367" t="s">
        <v>1651</v>
      </c>
      <c r="I815" s="367" t="s">
        <v>1643</v>
      </c>
    </row>
    <row r="816" spans="1:9" hidden="1">
      <c r="A816" s="367" t="s">
        <v>426</v>
      </c>
      <c r="D816" s="367" t="s">
        <v>1655</v>
      </c>
      <c r="E816" s="367">
        <f t="shared" si="12"/>
        <v>2530010080</v>
      </c>
      <c r="F816" s="367" t="s">
        <v>1174</v>
      </c>
      <c r="G816" s="367" t="s">
        <v>1636</v>
      </c>
      <c r="H816" s="367" t="s">
        <v>1651</v>
      </c>
      <c r="I816" s="367" t="s">
        <v>1645</v>
      </c>
    </row>
    <row r="817" spans="1:9" hidden="1">
      <c r="A817" s="367" t="s">
        <v>426</v>
      </c>
      <c r="D817" s="367" t="s">
        <v>1656</v>
      </c>
      <c r="E817" s="367">
        <f t="shared" si="12"/>
        <v>2530010100</v>
      </c>
      <c r="F817" s="367" t="s">
        <v>1174</v>
      </c>
      <c r="G817" s="367" t="s">
        <v>1636</v>
      </c>
      <c r="H817" s="367" t="s">
        <v>1651</v>
      </c>
      <c r="I817" s="367" t="s">
        <v>1647</v>
      </c>
    </row>
    <row r="818" spans="1:9" hidden="1">
      <c r="A818" s="367" t="s">
        <v>426</v>
      </c>
      <c r="D818" s="367" t="s">
        <v>1657</v>
      </c>
      <c r="E818" s="367">
        <f t="shared" si="12"/>
        <v>2530010120</v>
      </c>
      <c r="F818" s="367" t="s">
        <v>1174</v>
      </c>
      <c r="G818" s="367" t="s">
        <v>1636</v>
      </c>
      <c r="H818" s="367" t="s">
        <v>1651</v>
      </c>
      <c r="I818" s="367" t="s">
        <v>1649</v>
      </c>
    </row>
    <row r="819" spans="1:9" hidden="1">
      <c r="A819" s="367" t="s">
        <v>426</v>
      </c>
      <c r="D819" s="367" t="s">
        <v>1658</v>
      </c>
      <c r="E819" s="367">
        <f t="shared" si="12"/>
        <v>2530050000</v>
      </c>
      <c r="F819" s="367" t="s">
        <v>1174</v>
      </c>
      <c r="G819" s="367" t="s">
        <v>1636</v>
      </c>
      <c r="H819" s="367" t="s">
        <v>1659</v>
      </c>
      <c r="I819" s="367" t="s">
        <v>1177</v>
      </c>
    </row>
    <row r="820" spans="1:9" hidden="1">
      <c r="A820" s="367" t="s">
        <v>426</v>
      </c>
      <c r="D820" s="367" t="s">
        <v>1660</v>
      </c>
      <c r="E820" s="367">
        <f t="shared" si="12"/>
        <v>2530050020</v>
      </c>
      <c r="F820" s="367" t="s">
        <v>1174</v>
      </c>
      <c r="G820" s="367" t="s">
        <v>1636</v>
      </c>
      <c r="H820" s="367" t="s">
        <v>1659</v>
      </c>
      <c r="I820" s="367" t="s">
        <v>1639</v>
      </c>
    </row>
    <row r="821" spans="1:9" hidden="1">
      <c r="A821" s="367" t="s">
        <v>426</v>
      </c>
      <c r="D821" s="367" t="s">
        <v>1661</v>
      </c>
      <c r="E821" s="367">
        <f t="shared" si="12"/>
        <v>2530050040</v>
      </c>
      <c r="F821" s="367" t="s">
        <v>1174</v>
      </c>
      <c r="G821" s="367" t="s">
        <v>1636</v>
      </c>
      <c r="H821" s="367" t="s">
        <v>1659</v>
      </c>
      <c r="I821" s="367" t="s">
        <v>1641</v>
      </c>
    </row>
    <row r="822" spans="1:9" hidden="1">
      <c r="A822" s="367" t="s">
        <v>426</v>
      </c>
      <c r="D822" s="367" t="s">
        <v>1662</v>
      </c>
      <c r="E822" s="367">
        <f t="shared" si="12"/>
        <v>2530050060</v>
      </c>
      <c r="F822" s="367" t="s">
        <v>1174</v>
      </c>
      <c r="G822" s="367" t="s">
        <v>1636</v>
      </c>
      <c r="H822" s="367" t="s">
        <v>1659</v>
      </c>
      <c r="I822" s="367" t="s">
        <v>1643</v>
      </c>
    </row>
    <row r="823" spans="1:9" hidden="1">
      <c r="A823" s="367" t="s">
        <v>426</v>
      </c>
      <c r="D823" s="367" t="s">
        <v>1663</v>
      </c>
      <c r="E823" s="367">
        <f t="shared" si="12"/>
        <v>2530050080</v>
      </c>
      <c r="F823" s="367" t="s">
        <v>1174</v>
      </c>
      <c r="G823" s="367" t="s">
        <v>1636</v>
      </c>
      <c r="H823" s="367" t="s">
        <v>1659</v>
      </c>
      <c r="I823" s="367" t="s">
        <v>1645</v>
      </c>
    </row>
    <row r="824" spans="1:9" hidden="1">
      <c r="A824" s="367" t="s">
        <v>426</v>
      </c>
      <c r="D824" s="367" t="s">
        <v>1664</v>
      </c>
      <c r="E824" s="367">
        <f t="shared" si="12"/>
        <v>2530050100</v>
      </c>
      <c r="F824" s="367" t="s">
        <v>1174</v>
      </c>
      <c r="G824" s="367" t="s">
        <v>1636</v>
      </c>
      <c r="H824" s="367" t="s">
        <v>1659</v>
      </c>
      <c r="I824" s="367" t="s">
        <v>1647</v>
      </c>
    </row>
    <row r="825" spans="1:9" hidden="1">
      <c r="A825" s="367" t="s">
        <v>426</v>
      </c>
      <c r="D825" s="367" t="s">
        <v>1665</v>
      </c>
      <c r="E825" s="367">
        <f t="shared" si="12"/>
        <v>2530050120</v>
      </c>
      <c r="F825" s="367" t="s">
        <v>1174</v>
      </c>
      <c r="G825" s="367" t="s">
        <v>1636</v>
      </c>
      <c r="H825" s="367" t="s">
        <v>1659</v>
      </c>
      <c r="I825" s="367" t="s">
        <v>1649</v>
      </c>
    </row>
    <row r="826" spans="1:9" hidden="1">
      <c r="A826" s="367" t="s">
        <v>426</v>
      </c>
      <c r="D826" s="367" t="s">
        <v>1666</v>
      </c>
      <c r="E826" s="367">
        <f t="shared" si="12"/>
        <v>2535000000</v>
      </c>
      <c r="F826" s="367" t="s">
        <v>1174</v>
      </c>
      <c r="G826" s="367" t="s">
        <v>1667</v>
      </c>
      <c r="H826" s="367" t="s">
        <v>1256</v>
      </c>
      <c r="I826" s="367" t="s">
        <v>1177</v>
      </c>
    </row>
    <row r="827" spans="1:9" hidden="1">
      <c r="A827" s="367" t="s">
        <v>426</v>
      </c>
      <c r="D827" s="367" t="s">
        <v>1668</v>
      </c>
      <c r="E827" s="367">
        <f t="shared" si="12"/>
        <v>2535000020</v>
      </c>
      <c r="F827" s="367" t="s">
        <v>1174</v>
      </c>
      <c r="G827" s="367" t="s">
        <v>1667</v>
      </c>
      <c r="H827" s="367" t="s">
        <v>1256</v>
      </c>
      <c r="I827" s="367" t="s">
        <v>1639</v>
      </c>
    </row>
    <row r="828" spans="1:9" hidden="1">
      <c r="A828" s="367" t="s">
        <v>426</v>
      </c>
      <c r="D828" s="367" t="s">
        <v>1669</v>
      </c>
      <c r="E828" s="367">
        <f t="shared" si="12"/>
        <v>2535000040</v>
      </c>
      <c r="F828" s="367" t="s">
        <v>1174</v>
      </c>
      <c r="G828" s="367" t="s">
        <v>1667</v>
      </c>
      <c r="H828" s="367" t="s">
        <v>1256</v>
      </c>
      <c r="I828" s="367" t="s">
        <v>1641</v>
      </c>
    </row>
    <row r="829" spans="1:9" hidden="1">
      <c r="A829" s="367" t="s">
        <v>426</v>
      </c>
      <c r="D829" s="367" t="s">
        <v>1670</v>
      </c>
      <c r="E829" s="367">
        <f t="shared" si="12"/>
        <v>2535000060</v>
      </c>
      <c r="F829" s="367" t="s">
        <v>1174</v>
      </c>
      <c r="G829" s="367" t="s">
        <v>1667</v>
      </c>
      <c r="H829" s="367" t="s">
        <v>1256</v>
      </c>
      <c r="I829" s="367" t="s">
        <v>1643</v>
      </c>
    </row>
    <row r="830" spans="1:9" hidden="1">
      <c r="A830" s="367" t="s">
        <v>426</v>
      </c>
      <c r="D830" s="367" t="s">
        <v>1671</v>
      </c>
      <c r="E830" s="367">
        <f t="shared" si="12"/>
        <v>2535000080</v>
      </c>
      <c r="F830" s="367" t="s">
        <v>1174</v>
      </c>
      <c r="G830" s="367" t="s">
        <v>1667</v>
      </c>
      <c r="H830" s="367" t="s">
        <v>1256</v>
      </c>
      <c r="I830" s="367" t="s">
        <v>1645</v>
      </c>
    </row>
    <row r="831" spans="1:9" hidden="1">
      <c r="A831" s="367" t="s">
        <v>426</v>
      </c>
      <c r="D831" s="367" t="s">
        <v>1672</v>
      </c>
      <c r="E831" s="367">
        <f t="shared" si="12"/>
        <v>2535000100</v>
      </c>
      <c r="F831" s="367" t="s">
        <v>1174</v>
      </c>
      <c r="G831" s="367" t="s">
        <v>1667</v>
      </c>
      <c r="H831" s="367" t="s">
        <v>1256</v>
      </c>
      <c r="I831" s="367" t="s">
        <v>1647</v>
      </c>
    </row>
    <row r="832" spans="1:9" hidden="1">
      <c r="A832" s="367" t="s">
        <v>426</v>
      </c>
      <c r="D832" s="367" t="s">
        <v>1673</v>
      </c>
      <c r="E832" s="367">
        <f t="shared" si="12"/>
        <v>2535000120</v>
      </c>
      <c r="F832" s="367" t="s">
        <v>1174</v>
      </c>
      <c r="G832" s="367" t="s">
        <v>1667</v>
      </c>
      <c r="H832" s="367" t="s">
        <v>1256</v>
      </c>
      <c r="I832" s="367" t="s">
        <v>1649</v>
      </c>
    </row>
    <row r="833" spans="1:9" hidden="1">
      <c r="A833" s="367" t="s">
        <v>426</v>
      </c>
      <c r="D833" s="367" t="s">
        <v>1674</v>
      </c>
      <c r="E833" s="367">
        <f t="shared" si="12"/>
        <v>2535000140</v>
      </c>
      <c r="F833" s="367" t="s">
        <v>1174</v>
      </c>
      <c r="G833" s="367" t="s">
        <v>1667</v>
      </c>
      <c r="H833" s="367" t="s">
        <v>1256</v>
      </c>
      <c r="I833" s="367" t="s">
        <v>1675</v>
      </c>
    </row>
    <row r="834" spans="1:9" hidden="1">
      <c r="A834" s="367" t="s">
        <v>426</v>
      </c>
      <c r="D834" s="367" t="s">
        <v>1676</v>
      </c>
      <c r="E834" s="367">
        <f t="shared" ref="E834:E897" si="13">VALUE(D834)</f>
        <v>2535010000</v>
      </c>
      <c r="F834" s="367" t="s">
        <v>1174</v>
      </c>
      <c r="G834" s="367" t="s">
        <v>1667</v>
      </c>
      <c r="H834" s="367" t="s">
        <v>1677</v>
      </c>
      <c r="I834" s="367" t="s">
        <v>1177</v>
      </c>
    </row>
    <row r="835" spans="1:9" hidden="1">
      <c r="A835" s="367" t="s">
        <v>426</v>
      </c>
      <c r="D835" s="367" t="s">
        <v>1678</v>
      </c>
      <c r="E835" s="367">
        <f t="shared" si="13"/>
        <v>2535010020</v>
      </c>
      <c r="F835" s="367" t="s">
        <v>1174</v>
      </c>
      <c r="G835" s="367" t="s">
        <v>1667</v>
      </c>
      <c r="H835" s="367" t="s">
        <v>1677</v>
      </c>
      <c r="I835" s="367" t="s">
        <v>1639</v>
      </c>
    </row>
    <row r="836" spans="1:9" hidden="1">
      <c r="A836" s="367" t="s">
        <v>426</v>
      </c>
      <c r="D836" s="367" t="s">
        <v>1679</v>
      </c>
      <c r="E836" s="367">
        <f t="shared" si="13"/>
        <v>2535010040</v>
      </c>
      <c r="F836" s="367" t="s">
        <v>1174</v>
      </c>
      <c r="G836" s="367" t="s">
        <v>1667</v>
      </c>
      <c r="H836" s="367" t="s">
        <v>1677</v>
      </c>
      <c r="I836" s="367" t="s">
        <v>1641</v>
      </c>
    </row>
    <row r="837" spans="1:9" hidden="1">
      <c r="A837" s="367" t="s">
        <v>426</v>
      </c>
      <c r="D837" s="367" t="s">
        <v>1680</v>
      </c>
      <c r="E837" s="367">
        <f t="shared" si="13"/>
        <v>2535010060</v>
      </c>
      <c r="F837" s="367" t="s">
        <v>1174</v>
      </c>
      <c r="G837" s="367" t="s">
        <v>1667</v>
      </c>
      <c r="H837" s="367" t="s">
        <v>1677</v>
      </c>
      <c r="I837" s="367" t="s">
        <v>1643</v>
      </c>
    </row>
    <row r="838" spans="1:9" hidden="1">
      <c r="A838" s="367" t="s">
        <v>426</v>
      </c>
      <c r="D838" s="367" t="s">
        <v>1681</v>
      </c>
      <c r="E838" s="367">
        <f t="shared" si="13"/>
        <v>2535010080</v>
      </c>
      <c r="F838" s="367" t="s">
        <v>1174</v>
      </c>
      <c r="G838" s="367" t="s">
        <v>1667</v>
      </c>
      <c r="H838" s="367" t="s">
        <v>1677</v>
      </c>
      <c r="I838" s="367" t="s">
        <v>1645</v>
      </c>
    </row>
    <row r="839" spans="1:9" hidden="1">
      <c r="A839" s="367" t="s">
        <v>426</v>
      </c>
      <c r="D839" s="367" t="s">
        <v>1682</v>
      </c>
      <c r="E839" s="367">
        <f t="shared" si="13"/>
        <v>2535010100</v>
      </c>
      <c r="F839" s="367" t="s">
        <v>1174</v>
      </c>
      <c r="G839" s="367" t="s">
        <v>1667</v>
      </c>
      <c r="H839" s="367" t="s">
        <v>1677</v>
      </c>
      <c r="I839" s="367" t="s">
        <v>1647</v>
      </c>
    </row>
    <row r="840" spans="1:9" hidden="1">
      <c r="A840" s="367" t="s">
        <v>426</v>
      </c>
      <c r="D840" s="367" t="s">
        <v>1683</v>
      </c>
      <c r="E840" s="367">
        <f t="shared" si="13"/>
        <v>2535010120</v>
      </c>
      <c r="F840" s="367" t="s">
        <v>1174</v>
      </c>
      <c r="G840" s="367" t="s">
        <v>1667</v>
      </c>
      <c r="H840" s="367" t="s">
        <v>1677</v>
      </c>
      <c r="I840" s="367" t="s">
        <v>1649</v>
      </c>
    </row>
    <row r="841" spans="1:9" hidden="1">
      <c r="A841" s="367" t="s">
        <v>426</v>
      </c>
      <c r="D841" s="367" t="s">
        <v>1684</v>
      </c>
      <c r="E841" s="367">
        <f t="shared" si="13"/>
        <v>2535010140</v>
      </c>
      <c r="F841" s="367" t="s">
        <v>1174</v>
      </c>
      <c r="G841" s="367" t="s">
        <v>1667</v>
      </c>
      <c r="H841" s="367" t="s">
        <v>1677</v>
      </c>
      <c r="I841" s="367" t="s">
        <v>1675</v>
      </c>
    </row>
    <row r="842" spans="1:9" hidden="1">
      <c r="A842" s="367" t="s">
        <v>426</v>
      </c>
      <c r="D842" s="367" t="s">
        <v>1685</v>
      </c>
      <c r="E842" s="367">
        <f t="shared" si="13"/>
        <v>2535020000</v>
      </c>
      <c r="F842" s="367" t="s">
        <v>1174</v>
      </c>
      <c r="G842" s="367" t="s">
        <v>1667</v>
      </c>
      <c r="H842" s="367" t="s">
        <v>1274</v>
      </c>
      <c r="I842" s="367" t="s">
        <v>1177</v>
      </c>
    </row>
    <row r="843" spans="1:9" hidden="1">
      <c r="A843" s="367" t="s">
        <v>426</v>
      </c>
      <c r="D843" s="367" t="s">
        <v>1686</v>
      </c>
      <c r="E843" s="367">
        <f t="shared" si="13"/>
        <v>2535020020</v>
      </c>
      <c r="F843" s="367" t="s">
        <v>1174</v>
      </c>
      <c r="G843" s="367" t="s">
        <v>1667</v>
      </c>
      <c r="H843" s="367" t="s">
        <v>1274</v>
      </c>
      <c r="I843" s="367" t="s">
        <v>1639</v>
      </c>
    </row>
    <row r="844" spans="1:9" hidden="1">
      <c r="A844" s="367" t="s">
        <v>426</v>
      </c>
      <c r="D844" s="367" t="s">
        <v>1687</v>
      </c>
      <c r="E844" s="367">
        <f t="shared" si="13"/>
        <v>2535020040</v>
      </c>
      <c r="F844" s="367" t="s">
        <v>1174</v>
      </c>
      <c r="G844" s="367" t="s">
        <v>1667</v>
      </c>
      <c r="H844" s="367" t="s">
        <v>1274</v>
      </c>
      <c r="I844" s="367" t="s">
        <v>1641</v>
      </c>
    </row>
    <row r="845" spans="1:9" hidden="1">
      <c r="A845" s="367" t="s">
        <v>426</v>
      </c>
      <c r="D845" s="367" t="s">
        <v>1688</v>
      </c>
      <c r="E845" s="367">
        <f t="shared" si="13"/>
        <v>2535020060</v>
      </c>
      <c r="F845" s="367" t="s">
        <v>1174</v>
      </c>
      <c r="G845" s="367" t="s">
        <v>1667</v>
      </c>
      <c r="H845" s="367" t="s">
        <v>1274</v>
      </c>
      <c r="I845" s="367" t="s">
        <v>1643</v>
      </c>
    </row>
    <row r="846" spans="1:9" hidden="1">
      <c r="A846" s="367" t="s">
        <v>426</v>
      </c>
      <c r="D846" s="367" t="s">
        <v>1689</v>
      </c>
      <c r="E846" s="367">
        <f t="shared" si="13"/>
        <v>2535020080</v>
      </c>
      <c r="F846" s="367" t="s">
        <v>1174</v>
      </c>
      <c r="G846" s="367" t="s">
        <v>1667</v>
      </c>
      <c r="H846" s="367" t="s">
        <v>1274</v>
      </c>
      <c r="I846" s="367" t="s">
        <v>1645</v>
      </c>
    </row>
    <row r="847" spans="1:9" hidden="1">
      <c r="A847" s="367" t="s">
        <v>426</v>
      </c>
      <c r="D847" s="367" t="s">
        <v>1690</v>
      </c>
      <c r="E847" s="367">
        <f t="shared" si="13"/>
        <v>2535020100</v>
      </c>
      <c r="F847" s="367" t="s">
        <v>1174</v>
      </c>
      <c r="G847" s="367" t="s">
        <v>1667</v>
      </c>
      <c r="H847" s="367" t="s">
        <v>1274</v>
      </c>
      <c r="I847" s="367" t="s">
        <v>1647</v>
      </c>
    </row>
    <row r="848" spans="1:9" hidden="1">
      <c r="A848" s="367" t="s">
        <v>426</v>
      </c>
      <c r="D848" s="367" t="s">
        <v>1691</v>
      </c>
      <c r="E848" s="367">
        <f t="shared" si="13"/>
        <v>2535020120</v>
      </c>
      <c r="F848" s="367" t="s">
        <v>1174</v>
      </c>
      <c r="G848" s="367" t="s">
        <v>1667</v>
      </c>
      <c r="H848" s="367" t="s">
        <v>1274</v>
      </c>
      <c r="I848" s="367" t="s">
        <v>1649</v>
      </c>
    </row>
    <row r="849" spans="1:12" hidden="1">
      <c r="A849" s="367" t="s">
        <v>426</v>
      </c>
      <c r="D849" s="367" t="s">
        <v>1692</v>
      </c>
      <c r="E849" s="367">
        <f t="shared" si="13"/>
        <v>2535020140</v>
      </c>
      <c r="F849" s="367" t="s">
        <v>1174</v>
      </c>
      <c r="G849" s="367" t="s">
        <v>1667</v>
      </c>
      <c r="H849" s="367" t="s">
        <v>1274</v>
      </c>
      <c r="I849" s="367" t="s">
        <v>1675</v>
      </c>
    </row>
    <row r="850" spans="1:12" hidden="1">
      <c r="A850" s="367" t="s">
        <v>426</v>
      </c>
      <c r="D850" s="367" t="s">
        <v>1693</v>
      </c>
      <c r="E850" s="367">
        <f t="shared" si="13"/>
        <v>2535030000</v>
      </c>
      <c r="F850" s="367" t="s">
        <v>1174</v>
      </c>
      <c r="G850" s="367" t="s">
        <v>1667</v>
      </c>
      <c r="H850" s="367" t="s">
        <v>1285</v>
      </c>
      <c r="I850" s="367" t="s">
        <v>1177</v>
      </c>
    </row>
    <row r="851" spans="1:12" hidden="1">
      <c r="A851" s="367" t="s">
        <v>426</v>
      </c>
      <c r="D851" s="367" t="s">
        <v>1694</v>
      </c>
      <c r="E851" s="367">
        <f t="shared" si="13"/>
        <v>2535030020</v>
      </c>
      <c r="F851" s="367" t="s">
        <v>1174</v>
      </c>
      <c r="G851" s="367" t="s">
        <v>1667</v>
      </c>
      <c r="H851" s="367" t="s">
        <v>1285</v>
      </c>
      <c r="I851" s="367" t="s">
        <v>1639</v>
      </c>
    </row>
    <row r="852" spans="1:12" hidden="1">
      <c r="A852" s="367" t="s">
        <v>426</v>
      </c>
      <c r="D852" s="367" t="s">
        <v>1695</v>
      </c>
      <c r="E852" s="367">
        <f t="shared" si="13"/>
        <v>2535030040</v>
      </c>
      <c r="F852" s="367" t="s">
        <v>1174</v>
      </c>
      <c r="G852" s="367" t="s">
        <v>1667</v>
      </c>
      <c r="H852" s="367" t="s">
        <v>1285</v>
      </c>
      <c r="I852" s="367" t="s">
        <v>1641</v>
      </c>
    </row>
    <row r="853" spans="1:12" hidden="1">
      <c r="A853" s="367" t="s">
        <v>426</v>
      </c>
      <c r="D853" s="367" t="s">
        <v>1696</v>
      </c>
      <c r="E853" s="367">
        <f t="shared" si="13"/>
        <v>2535030060</v>
      </c>
      <c r="F853" s="367" t="s">
        <v>1174</v>
      </c>
      <c r="G853" s="367" t="s">
        <v>1667</v>
      </c>
      <c r="H853" s="367" t="s">
        <v>1285</v>
      </c>
      <c r="I853" s="367" t="s">
        <v>1643</v>
      </c>
    </row>
    <row r="854" spans="1:12" hidden="1">
      <c r="A854" s="367" t="s">
        <v>426</v>
      </c>
      <c r="D854" s="367" t="s">
        <v>1697</v>
      </c>
      <c r="E854" s="367">
        <f t="shared" si="13"/>
        <v>2535030080</v>
      </c>
      <c r="F854" s="367" t="s">
        <v>1174</v>
      </c>
      <c r="G854" s="367" t="s">
        <v>1667</v>
      </c>
      <c r="H854" s="367" t="s">
        <v>1285</v>
      </c>
      <c r="I854" s="367" t="s">
        <v>1645</v>
      </c>
    </row>
    <row r="855" spans="1:12" hidden="1">
      <c r="A855" s="367" t="s">
        <v>426</v>
      </c>
      <c r="D855" s="367" t="s">
        <v>1698</v>
      </c>
      <c r="E855" s="367">
        <f t="shared" si="13"/>
        <v>2535030100</v>
      </c>
      <c r="F855" s="367" t="s">
        <v>1174</v>
      </c>
      <c r="G855" s="367" t="s">
        <v>1667</v>
      </c>
      <c r="H855" s="367" t="s">
        <v>1285</v>
      </c>
      <c r="I855" s="367" t="s">
        <v>1647</v>
      </c>
    </row>
    <row r="856" spans="1:12" hidden="1">
      <c r="A856" s="367" t="s">
        <v>426</v>
      </c>
      <c r="D856" s="367" t="s">
        <v>1699</v>
      </c>
      <c r="E856" s="367">
        <f t="shared" si="13"/>
        <v>2535030120</v>
      </c>
      <c r="F856" s="367" t="s">
        <v>1174</v>
      </c>
      <c r="G856" s="367" t="s">
        <v>1667</v>
      </c>
      <c r="H856" s="367" t="s">
        <v>1285</v>
      </c>
      <c r="I856" s="367" t="s">
        <v>1649</v>
      </c>
    </row>
    <row r="857" spans="1:12" hidden="1">
      <c r="A857" s="367" t="s">
        <v>426</v>
      </c>
      <c r="D857" s="367" t="s">
        <v>1700</v>
      </c>
      <c r="E857" s="367">
        <f t="shared" si="13"/>
        <v>2535030140</v>
      </c>
      <c r="F857" s="367" t="s">
        <v>1174</v>
      </c>
      <c r="G857" s="367" t="s">
        <v>1667</v>
      </c>
      <c r="H857" s="367" t="s">
        <v>1285</v>
      </c>
      <c r="I857" s="367" t="s">
        <v>1675</v>
      </c>
    </row>
    <row r="858" spans="1:12" hidden="1">
      <c r="A858" s="367" t="s">
        <v>426</v>
      </c>
      <c r="D858" s="367" t="s">
        <v>1701</v>
      </c>
      <c r="E858" s="367">
        <f t="shared" si="13"/>
        <v>2601000000</v>
      </c>
      <c r="F858" s="367" t="s">
        <v>1702</v>
      </c>
      <c r="G858" s="367" t="s">
        <v>1703</v>
      </c>
      <c r="H858" s="367" t="s">
        <v>1704</v>
      </c>
      <c r="I858" s="367" t="s">
        <v>74</v>
      </c>
    </row>
    <row r="859" spans="1:12" hidden="1">
      <c r="A859" s="367" t="s">
        <v>426</v>
      </c>
      <c r="D859" s="367" t="s">
        <v>1705</v>
      </c>
      <c r="E859" s="367">
        <f t="shared" si="13"/>
        <v>2601010000</v>
      </c>
      <c r="F859" s="367" t="s">
        <v>1702</v>
      </c>
      <c r="G859" s="367" t="s">
        <v>1703</v>
      </c>
      <c r="H859" s="367" t="s">
        <v>458</v>
      </c>
      <c r="I859" s="367" t="s">
        <v>74</v>
      </c>
    </row>
    <row r="860" spans="1:12" hidden="1">
      <c r="A860" s="367" t="s">
        <v>426</v>
      </c>
      <c r="D860" s="367" t="s">
        <v>1706</v>
      </c>
      <c r="E860" s="367">
        <f t="shared" si="13"/>
        <v>2601020000</v>
      </c>
      <c r="F860" s="367" t="s">
        <v>1702</v>
      </c>
      <c r="G860" s="367" t="s">
        <v>1703</v>
      </c>
      <c r="H860" s="367" t="s">
        <v>472</v>
      </c>
      <c r="I860" s="367" t="s">
        <v>74</v>
      </c>
    </row>
    <row r="861" spans="1:12" hidden="1">
      <c r="A861" s="367" t="s">
        <v>426</v>
      </c>
      <c r="B861" s="370" t="s">
        <v>718</v>
      </c>
      <c r="D861" s="367" t="s">
        <v>1707</v>
      </c>
      <c r="E861" s="367">
        <f t="shared" si="13"/>
        <v>2601030000</v>
      </c>
      <c r="F861" s="367" t="s">
        <v>1702</v>
      </c>
      <c r="G861" s="367" t="s">
        <v>1703</v>
      </c>
      <c r="H861" s="367" t="s">
        <v>487</v>
      </c>
      <c r="I861" s="367" t="s">
        <v>74</v>
      </c>
      <c r="K861" s="369">
        <v>37302</v>
      </c>
      <c r="L861" s="367" t="s">
        <v>1708</v>
      </c>
    </row>
    <row r="862" spans="1:12" hidden="1">
      <c r="A862" s="367" t="s">
        <v>426</v>
      </c>
      <c r="B862" s="370" t="s">
        <v>718</v>
      </c>
      <c r="D862" s="367" t="s">
        <v>1709</v>
      </c>
      <c r="E862" s="367">
        <f t="shared" si="13"/>
        <v>2610000000</v>
      </c>
      <c r="F862" s="367" t="s">
        <v>1702</v>
      </c>
      <c r="G862" s="367" t="s">
        <v>1710</v>
      </c>
      <c r="H862" s="367" t="s">
        <v>1704</v>
      </c>
      <c r="I862" s="367" t="s">
        <v>74</v>
      </c>
      <c r="K862" s="369">
        <v>37302</v>
      </c>
      <c r="L862" s="367" t="s">
        <v>1708</v>
      </c>
    </row>
    <row r="863" spans="1:12" hidden="1">
      <c r="A863" s="367" t="s">
        <v>426</v>
      </c>
      <c r="D863" s="367" t="s">
        <v>1711</v>
      </c>
      <c r="E863" s="367">
        <f t="shared" si="13"/>
        <v>2610000100</v>
      </c>
      <c r="F863" s="367" t="s">
        <v>1702</v>
      </c>
      <c r="G863" s="367" t="s">
        <v>1710</v>
      </c>
      <c r="H863" s="367" t="s">
        <v>1704</v>
      </c>
      <c r="I863" s="367" t="s">
        <v>1712</v>
      </c>
      <c r="K863" s="369">
        <v>36769</v>
      </c>
      <c r="L863" s="367" t="s">
        <v>1713</v>
      </c>
    </row>
    <row r="864" spans="1:12" hidden="1">
      <c r="A864" s="367" t="s">
        <v>426</v>
      </c>
      <c r="D864" s="367" t="s">
        <v>1714</v>
      </c>
      <c r="E864" s="367">
        <f t="shared" si="13"/>
        <v>2610000110</v>
      </c>
      <c r="F864" s="367" t="s">
        <v>1702</v>
      </c>
      <c r="G864" s="367" t="s">
        <v>1710</v>
      </c>
      <c r="H864" s="367" t="s">
        <v>1704</v>
      </c>
      <c r="I864" s="367" t="s">
        <v>1715</v>
      </c>
    </row>
    <row r="865" spans="1:9" hidden="1">
      <c r="A865" s="367" t="s">
        <v>426</v>
      </c>
      <c r="D865" s="367" t="s">
        <v>1716</v>
      </c>
      <c r="E865" s="367">
        <f t="shared" si="13"/>
        <v>2610000120</v>
      </c>
      <c r="F865" s="367" t="s">
        <v>1702</v>
      </c>
      <c r="G865" s="367" t="s">
        <v>1710</v>
      </c>
      <c r="H865" s="367" t="s">
        <v>1704</v>
      </c>
      <c r="I865" s="367" t="s">
        <v>1717</v>
      </c>
    </row>
    <row r="866" spans="1:9" hidden="1">
      <c r="A866" s="367" t="s">
        <v>426</v>
      </c>
      <c r="D866" s="367" t="s">
        <v>1718</v>
      </c>
      <c r="E866" s="367">
        <f t="shared" si="13"/>
        <v>2610000130</v>
      </c>
      <c r="F866" s="367" t="s">
        <v>1702</v>
      </c>
      <c r="G866" s="367" t="s">
        <v>1710</v>
      </c>
      <c r="H866" s="367" t="s">
        <v>1704</v>
      </c>
      <c r="I866" s="367" t="s">
        <v>1719</v>
      </c>
    </row>
    <row r="867" spans="1:9" hidden="1">
      <c r="A867" s="367" t="s">
        <v>426</v>
      </c>
      <c r="D867" s="367" t="s">
        <v>1720</v>
      </c>
      <c r="E867" s="367">
        <f t="shared" si="13"/>
        <v>2610000140</v>
      </c>
      <c r="F867" s="367" t="s">
        <v>1702</v>
      </c>
      <c r="G867" s="367" t="s">
        <v>1710</v>
      </c>
      <c r="H867" s="367" t="s">
        <v>1704</v>
      </c>
      <c r="I867" s="367" t="s">
        <v>1721</v>
      </c>
    </row>
    <row r="868" spans="1:9" hidden="1">
      <c r="A868" s="367" t="s">
        <v>426</v>
      </c>
      <c r="D868" s="367" t="s">
        <v>1722</v>
      </c>
      <c r="E868" s="367">
        <f t="shared" si="13"/>
        <v>2610000150</v>
      </c>
      <c r="F868" s="367" t="s">
        <v>1702</v>
      </c>
      <c r="G868" s="367" t="s">
        <v>1710</v>
      </c>
      <c r="H868" s="367" t="s">
        <v>1704</v>
      </c>
      <c r="I868" s="367" t="s">
        <v>1723</v>
      </c>
    </row>
    <row r="869" spans="1:9" hidden="1">
      <c r="A869" s="367" t="s">
        <v>426</v>
      </c>
      <c r="D869" s="367" t="s">
        <v>1724</v>
      </c>
      <c r="E869" s="367">
        <f t="shared" si="13"/>
        <v>2610000160</v>
      </c>
      <c r="F869" s="367" t="s">
        <v>1702</v>
      </c>
      <c r="G869" s="367" t="s">
        <v>1710</v>
      </c>
      <c r="H869" s="367" t="s">
        <v>1704</v>
      </c>
      <c r="I869" s="367" t="s">
        <v>1725</v>
      </c>
    </row>
    <row r="870" spans="1:9" hidden="1">
      <c r="A870" s="367" t="s">
        <v>426</v>
      </c>
      <c r="D870" s="367" t="s">
        <v>1726</v>
      </c>
      <c r="E870" s="367">
        <f t="shared" si="13"/>
        <v>2610000170</v>
      </c>
      <c r="F870" s="367" t="s">
        <v>1702</v>
      </c>
      <c r="G870" s="367" t="s">
        <v>1710</v>
      </c>
      <c r="H870" s="367" t="s">
        <v>1704</v>
      </c>
      <c r="I870" s="367" t="s">
        <v>1727</v>
      </c>
    </row>
    <row r="871" spans="1:9" hidden="1">
      <c r="A871" s="367" t="s">
        <v>426</v>
      </c>
      <c r="D871" s="367" t="s">
        <v>1728</v>
      </c>
      <c r="E871" s="367">
        <f t="shared" si="13"/>
        <v>2610000180</v>
      </c>
      <c r="F871" s="367" t="s">
        <v>1702</v>
      </c>
      <c r="G871" s="367" t="s">
        <v>1710</v>
      </c>
      <c r="H871" s="367" t="s">
        <v>1704</v>
      </c>
      <c r="I871" s="367" t="s">
        <v>1729</v>
      </c>
    </row>
    <row r="872" spans="1:9" hidden="1">
      <c r="A872" s="367" t="s">
        <v>426</v>
      </c>
      <c r="D872" s="367" t="s">
        <v>1730</v>
      </c>
      <c r="E872" s="367">
        <f t="shared" si="13"/>
        <v>2610000190</v>
      </c>
      <c r="F872" s="367" t="s">
        <v>1702</v>
      </c>
      <c r="G872" s="367" t="s">
        <v>1710</v>
      </c>
      <c r="H872" s="367" t="s">
        <v>1704</v>
      </c>
      <c r="I872" s="367" t="s">
        <v>1731</v>
      </c>
    </row>
    <row r="873" spans="1:9" hidden="1">
      <c r="A873" s="367" t="s">
        <v>426</v>
      </c>
      <c r="D873" s="367" t="s">
        <v>1732</v>
      </c>
      <c r="E873" s="367">
        <f t="shared" si="13"/>
        <v>2610000200</v>
      </c>
      <c r="F873" s="367" t="s">
        <v>1702</v>
      </c>
      <c r="G873" s="367" t="s">
        <v>1710</v>
      </c>
      <c r="H873" s="367" t="s">
        <v>1704</v>
      </c>
      <c r="I873" s="367" t="s">
        <v>1733</v>
      </c>
    </row>
    <row r="874" spans="1:9" hidden="1">
      <c r="A874" s="367" t="s">
        <v>426</v>
      </c>
      <c r="D874" s="367" t="s">
        <v>1734</v>
      </c>
      <c r="E874" s="367">
        <f t="shared" si="13"/>
        <v>2610000210</v>
      </c>
      <c r="F874" s="367" t="s">
        <v>1702</v>
      </c>
      <c r="G874" s="367" t="s">
        <v>1710</v>
      </c>
      <c r="H874" s="367" t="s">
        <v>1704</v>
      </c>
      <c r="I874" s="367" t="s">
        <v>1735</v>
      </c>
    </row>
    <row r="875" spans="1:9" hidden="1">
      <c r="A875" s="367" t="s">
        <v>426</v>
      </c>
      <c r="D875" s="367" t="s">
        <v>1736</v>
      </c>
      <c r="E875" s="367">
        <f t="shared" si="13"/>
        <v>2610000220</v>
      </c>
      <c r="F875" s="367" t="s">
        <v>1702</v>
      </c>
      <c r="G875" s="367" t="s">
        <v>1710</v>
      </c>
      <c r="H875" s="367" t="s">
        <v>1704</v>
      </c>
      <c r="I875" s="367" t="s">
        <v>1737</v>
      </c>
    </row>
    <row r="876" spans="1:9" hidden="1">
      <c r="A876" s="367" t="s">
        <v>426</v>
      </c>
      <c r="D876" s="367" t="s">
        <v>1738</v>
      </c>
      <c r="E876" s="367">
        <f t="shared" si="13"/>
        <v>2610000230</v>
      </c>
      <c r="F876" s="367" t="s">
        <v>1702</v>
      </c>
      <c r="G876" s="367" t="s">
        <v>1710</v>
      </c>
      <c r="H876" s="367" t="s">
        <v>1704</v>
      </c>
      <c r="I876" s="367" t="s">
        <v>1739</v>
      </c>
    </row>
    <row r="877" spans="1:9" hidden="1">
      <c r="A877" s="367" t="s">
        <v>426</v>
      </c>
      <c r="D877" s="367" t="s">
        <v>1740</v>
      </c>
      <c r="E877" s="367">
        <f t="shared" si="13"/>
        <v>2610000240</v>
      </c>
      <c r="F877" s="367" t="s">
        <v>1702</v>
      </c>
      <c r="G877" s="367" t="s">
        <v>1710</v>
      </c>
      <c r="H877" s="367" t="s">
        <v>1704</v>
      </c>
      <c r="I877" s="367" t="s">
        <v>1741</v>
      </c>
    </row>
    <row r="878" spans="1:9" hidden="1">
      <c r="A878" s="367" t="s">
        <v>426</v>
      </c>
      <c r="D878" s="367" t="s">
        <v>1742</v>
      </c>
      <c r="E878" s="367">
        <f t="shared" si="13"/>
        <v>2610000250</v>
      </c>
      <c r="F878" s="367" t="s">
        <v>1702</v>
      </c>
      <c r="G878" s="367" t="s">
        <v>1710</v>
      </c>
      <c r="H878" s="367" t="s">
        <v>1704</v>
      </c>
      <c r="I878" s="367" t="s">
        <v>1743</v>
      </c>
    </row>
    <row r="879" spans="1:9" hidden="1">
      <c r="A879" s="367" t="s">
        <v>426</v>
      </c>
      <c r="D879" s="367" t="s">
        <v>1744</v>
      </c>
      <c r="E879" s="367">
        <f t="shared" si="13"/>
        <v>2610000260</v>
      </c>
      <c r="F879" s="367" t="s">
        <v>1702</v>
      </c>
      <c r="G879" s="367" t="s">
        <v>1710</v>
      </c>
      <c r="H879" s="367" t="s">
        <v>1704</v>
      </c>
      <c r="I879" s="367" t="s">
        <v>1745</v>
      </c>
    </row>
    <row r="880" spans="1:9" hidden="1">
      <c r="A880" s="367" t="s">
        <v>426</v>
      </c>
      <c r="D880" s="367" t="s">
        <v>1746</v>
      </c>
      <c r="E880" s="367">
        <f t="shared" si="13"/>
        <v>2610000270</v>
      </c>
      <c r="F880" s="367" t="s">
        <v>1702</v>
      </c>
      <c r="G880" s="367" t="s">
        <v>1710</v>
      </c>
      <c r="H880" s="367" t="s">
        <v>1704</v>
      </c>
      <c r="I880" s="367" t="s">
        <v>1747</v>
      </c>
    </row>
    <row r="881" spans="1:12" hidden="1">
      <c r="A881" s="367" t="s">
        <v>426</v>
      </c>
      <c r="D881" s="367" t="s">
        <v>1748</v>
      </c>
      <c r="E881" s="367">
        <f t="shared" si="13"/>
        <v>2610000300</v>
      </c>
      <c r="F881" s="367" t="s">
        <v>1702</v>
      </c>
      <c r="G881" s="367" t="s">
        <v>1710</v>
      </c>
      <c r="H881" s="367" t="s">
        <v>1704</v>
      </c>
      <c r="I881" s="367" t="s">
        <v>1749</v>
      </c>
      <c r="K881" s="369">
        <v>36769</v>
      </c>
      <c r="L881" s="367" t="s">
        <v>1750</v>
      </c>
    </row>
    <row r="882" spans="1:12" hidden="1">
      <c r="A882" s="367" t="s">
        <v>426</v>
      </c>
      <c r="D882" s="367" t="s">
        <v>1751</v>
      </c>
      <c r="E882" s="367">
        <f t="shared" si="13"/>
        <v>2610000310</v>
      </c>
      <c r="F882" s="367" t="s">
        <v>1702</v>
      </c>
      <c r="G882" s="367" t="s">
        <v>1710</v>
      </c>
      <c r="H882" s="367" t="s">
        <v>1704</v>
      </c>
      <c r="I882" s="367" t="s">
        <v>1752</v>
      </c>
    </row>
    <row r="883" spans="1:12" hidden="1">
      <c r="A883" s="367" t="s">
        <v>426</v>
      </c>
      <c r="D883" s="367" t="s">
        <v>1753</v>
      </c>
      <c r="E883" s="367">
        <f t="shared" si="13"/>
        <v>2610000320</v>
      </c>
      <c r="F883" s="367" t="s">
        <v>1702</v>
      </c>
      <c r="G883" s="367" t="s">
        <v>1710</v>
      </c>
      <c r="H883" s="367" t="s">
        <v>1704</v>
      </c>
      <c r="I883" s="367" t="s">
        <v>1754</v>
      </c>
    </row>
    <row r="884" spans="1:12" hidden="1">
      <c r="A884" s="367" t="s">
        <v>426</v>
      </c>
      <c r="D884" s="367" t="s">
        <v>1755</v>
      </c>
      <c r="E884" s="367">
        <f t="shared" si="13"/>
        <v>2610000400</v>
      </c>
      <c r="F884" s="367" t="s">
        <v>1702</v>
      </c>
      <c r="G884" s="367" t="s">
        <v>1710</v>
      </c>
      <c r="H884" s="367" t="s">
        <v>1704</v>
      </c>
      <c r="I884" s="367" t="s">
        <v>1756</v>
      </c>
      <c r="J884" s="369">
        <v>36769</v>
      </c>
    </row>
    <row r="885" spans="1:12" hidden="1">
      <c r="A885" s="367" t="s">
        <v>426</v>
      </c>
      <c r="D885" s="367" t="s">
        <v>1757</v>
      </c>
      <c r="E885" s="367">
        <f t="shared" si="13"/>
        <v>2610000500</v>
      </c>
      <c r="F885" s="367" t="s">
        <v>1702</v>
      </c>
      <c r="G885" s="367" t="s">
        <v>1710</v>
      </c>
      <c r="H885" s="367" t="s">
        <v>1704</v>
      </c>
      <c r="I885" s="367" t="s">
        <v>1758</v>
      </c>
      <c r="J885" s="369">
        <v>36769</v>
      </c>
    </row>
    <row r="886" spans="1:12" hidden="1">
      <c r="A886" s="367" t="s">
        <v>426</v>
      </c>
      <c r="B886" s="370" t="s">
        <v>718</v>
      </c>
      <c r="D886" s="367" t="s">
        <v>1759</v>
      </c>
      <c r="E886" s="367">
        <f t="shared" si="13"/>
        <v>2610010000</v>
      </c>
      <c r="F886" s="367" t="s">
        <v>1702</v>
      </c>
      <c r="G886" s="367" t="s">
        <v>1710</v>
      </c>
      <c r="H886" s="367" t="s">
        <v>458</v>
      </c>
      <c r="I886" s="367" t="s">
        <v>74</v>
      </c>
      <c r="K886" s="369">
        <v>37302</v>
      </c>
      <c r="L886" s="367" t="s">
        <v>1708</v>
      </c>
    </row>
    <row r="887" spans="1:12" hidden="1">
      <c r="A887" s="367" t="s">
        <v>426</v>
      </c>
      <c r="B887" s="370" t="s">
        <v>718</v>
      </c>
      <c r="D887" s="367" t="s">
        <v>1760</v>
      </c>
      <c r="E887" s="367">
        <f t="shared" si="13"/>
        <v>2610020000</v>
      </c>
      <c r="F887" s="367" t="s">
        <v>1702</v>
      </c>
      <c r="G887" s="367" t="s">
        <v>1710</v>
      </c>
      <c r="H887" s="367" t="s">
        <v>472</v>
      </c>
      <c r="I887" s="367" t="s">
        <v>74</v>
      </c>
      <c r="K887" s="369">
        <v>37302</v>
      </c>
      <c r="L887" s="367" t="s">
        <v>1708</v>
      </c>
    </row>
    <row r="888" spans="1:12" hidden="1">
      <c r="A888" s="367" t="s">
        <v>426</v>
      </c>
      <c r="D888" s="367" t="s">
        <v>1761</v>
      </c>
      <c r="E888" s="367">
        <f t="shared" si="13"/>
        <v>2610030000</v>
      </c>
      <c r="F888" s="367" t="s">
        <v>1702</v>
      </c>
      <c r="G888" s="367" t="s">
        <v>1710</v>
      </c>
      <c r="H888" s="367" t="s">
        <v>487</v>
      </c>
      <c r="I888" s="367" t="s">
        <v>1762</v>
      </c>
      <c r="K888" s="369">
        <v>36769</v>
      </c>
      <c r="L888" s="367" t="s">
        <v>1763</v>
      </c>
    </row>
    <row r="889" spans="1:12" hidden="1">
      <c r="A889" s="367" t="s">
        <v>426</v>
      </c>
      <c r="D889" s="367" t="s">
        <v>1764</v>
      </c>
      <c r="E889" s="367">
        <f t="shared" si="13"/>
        <v>2610040400</v>
      </c>
      <c r="F889" s="367" t="s">
        <v>1702</v>
      </c>
      <c r="G889" s="367" t="s">
        <v>1710</v>
      </c>
      <c r="H889" s="367" t="s">
        <v>1765</v>
      </c>
      <c r="I889" s="367" t="s">
        <v>1766</v>
      </c>
      <c r="J889" s="369">
        <v>37804</v>
      </c>
    </row>
    <row r="890" spans="1:12" hidden="1">
      <c r="A890" s="367" t="s">
        <v>426</v>
      </c>
      <c r="D890" s="367" t="s">
        <v>1767</v>
      </c>
      <c r="E890" s="367">
        <f t="shared" si="13"/>
        <v>2620000000</v>
      </c>
      <c r="F890" s="367" t="s">
        <v>1702</v>
      </c>
      <c r="G890" s="367" t="s">
        <v>1768</v>
      </c>
      <c r="H890" s="367" t="s">
        <v>1704</v>
      </c>
      <c r="I890" s="367" t="s">
        <v>74</v>
      </c>
    </row>
    <row r="891" spans="1:12" hidden="1">
      <c r="A891" s="367" t="s">
        <v>426</v>
      </c>
      <c r="D891" s="367" t="s">
        <v>1769</v>
      </c>
      <c r="E891" s="367">
        <f t="shared" si="13"/>
        <v>2620010000</v>
      </c>
      <c r="F891" s="367" t="s">
        <v>1702</v>
      </c>
      <c r="G891" s="367" t="s">
        <v>1768</v>
      </c>
      <c r="H891" s="367" t="s">
        <v>458</v>
      </c>
      <c r="I891" s="367" t="s">
        <v>74</v>
      </c>
    </row>
    <row r="892" spans="1:12" hidden="1">
      <c r="A892" s="367" t="s">
        <v>426</v>
      </c>
      <c r="D892" s="367" t="s">
        <v>1770</v>
      </c>
      <c r="E892" s="367">
        <f t="shared" si="13"/>
        <v>2620020000</v>
      </c>
      <c r="F892" s="367" t="s">
        <v>1702</v>
      </c>
      <c r="G892" s="367" t="s">
        <v>1768</v>
      </c>
      <c r="H892" s="367" t="s">
        <v>472</v>
      </c>
      <c r="I892" s="367" t="s">
        <v>74</v>
      </c>
    </row>
    <row r="893" spans="1:12" hidden="1">
      <c r="A893" s="367" t="s">
        <v>426</v>
      </c>
      <c r="D893" s="367" t="s">
        <v>1771</v>
      </c>
      <c r="E893" s="367">
        <f t="shared" si="13"/>
        <v>2620030000</v>
      </c>
      <c r="F893" s="367" t="s">
        <v>1702</v>
      </c>
      <c r="G893" s="367" t="s">
        <v>1768</v>
      </c>
      <c r="H893" s="367" t="s">
        <v>1772</v>
      </c>
      <c r="I893" s="367" t="s">
        <v>74</v>
      </c>
    </row>
    <row r="894" spans="1:12" hidden="1">
      <c r="A894" s="367" t="s">
        <v>426</v>
      </c>
      <c r="D894" s="367" t="s">
        <v>1773</v>
      </c>
      <c r="E894" s="367">
        <f t="shared" si="13"/>
        <v>2630000000</v>
      </c>
      <c r="F894" s="367" t="s">
        <v>1702</v>
      </c>
      <c r="G894" s="367" t="s">
        <v>1774</v>
      </c>
      <c r="H894" s="367" t="s">
        <v>1704</v>
      </c>
      <c r="I894" s="367" t="s">
        <v>1775</v>
      </c>
    </row>
    <row r="895" spans="1:12" hidden="1">
      <c r="A895" s="367" t="s">
        <v>426</v>
      </c>
      <c r="D895" s="367" t="s">
        <v>1776</v>
      </c>
      <c r="E895" s="367">
        <f t="shared" si="13"/>
        <v>2630010000</v>
      </c>
      <c r="F895" s="367" t="s">
        <v>1702</v>
      </c>
      <c r="G895" s="367" t="s">
        <v>1774</v>
      </c>
      <c r="H895" s="367" t="s">
        <v>458</v>
      </c>
      <c r="I895" s="367" t="s">
        <v>1775</v>
      </c>
    </row>
    <row r="896" spans="1:12" hidden="1">
      <c r="A896" s="367" t="s">
        <v>426</v>
      </c>
      <c r="D896" s="367" t="s">
        <v>1777</v>
      </c>
      <c r="E896" s="367">
        <f t="shared" si="13"/>
        <v>2630020000</v>
      </c>
      <c r="F896" s="367" t="s">
        <v>1702</v>
      </c>
      <c r="G896" s="367" t="s">
        <v>1774</v>
      </c>
      <c r="H896" s="367" t="s">
        <v>1778</v>
      </c>
      <c r="I896" s="367" t="s">
        <v>1775</v>
      </c>
    </row>
    <row r="897" spans="1:10" hidden="1">
      <c r="A897" s="367" t="s">
        <v>426</v>
      </c>
      <c r="D897" s="367" t="s">
        <v>1779</v>
      </c>
      <c r="E897" s="367">
        <f t="shared" si="13"/>
        <v>2630020001</v>
      </c>
      <c r="F897" s="367" t="s">
        <v>1702</v>
      </c>
      <c r="G897" s="367" t="s">
        <v>1774</v>
      </c>
      <c r="H897" s="367" t="s">
        <v>1778</v>
      </c>
      <c r="I897" s="367" t="s">
        <v>1780</v>
      </c>
      <c r="J897" s="369">
        <v>37112</v>
      </c>
    </row>
    <row r="898" spans="1:10" hidden="1">
      <c r="A898" s="367" t="s">
        <v>426</v>
      </c>
      <c r="D898" s="367" t="s">
        <v>1781</v>
      </c>
      <c r="E898" s="367">
        <f t="shared" ref="E898:E961" si="14">VALUE(D898)</f>
        <v>2630030000</v>
      </c>
      <c r="F898" s="367" t="s">
        <v>1702</v>
      </c>
      <c r="G898" s="367" t="s">
        <v>1774</v>
      </c>
      <c r="H898" s="367" t="s">
        <v>1782</v>
      </c>
      <c r="I898" s="367" t="s">
        <v>1775</v>
      </c>
    </row>
    <row r="899" spans="1:10" hidden="1">
      <c r="A899" s="367" t="s">
        <v>426</v>
      </c>
      <c r="D899" s="367" t="s">
        <v>1783</v>
      </c>
      <c r="E899" s="367">
        <f t="shared" si="14"/>
        <v>2635000000</v>
      </c>
      <c r="F899" s="367" t="s">
        <v>1702</v>
      </c>
      <c r="G899" s="367" t="s">
        <v>1784</v>
      </c>
      <c r="H899" s="367" t="s">
        <v>1704</v>
      </c>
      <c r="I899" s="367" t="s">
        <v>74</v>
      </c>
      <c r="J899" s="369">
        <v>37519</v>
      </c>
    </row>
    <row r="900" spans="1:10" hidden="1">
      <c r="A900" s="367" t="s">
        <v>426</v>
      </c>
      <c r="D900" s="367" t="s">
        <v>1785</v>
      </c>
      <c r="E900" s="367">
        <f t="shared" si="14"/>
        <v>2640000000</v>
      </c>
      <c r="F900" s="367" t="s">
        <v>1702</v>
      </c>
      <c r="G900" s="367" t="s">
        <v>1786</v>
      </c>
      <c r="H900" s="367" t="s">
        <v>1787</v>
      </c>
      <c r="I900" s="367" t="s">
        <v>652</v>
      </c>
    </row>
    <row r="901" spans="1:10" hidden="1">
      <c r="A901" s="367" t="s">
        <v>426</v>
      </c>
      <c r="D901" s="367" t="s">
        <v>1788</v>
      </c>
      <c r="E901" s="367">
        <f t="shared" si="14"/>
        <v>2640000001</v>
      </c>
      <c r="F901" s="367" t="s">
        <v>1702</v>
      </c>
      <c r="G901" s="367" t="s">
        <v>1786</v>
      </c>
      <c r="H901" s="367" t="s">
        <v>1787</v>
      </c>
      <c r="I901" s="367" t="s">
        <v>1789</v>
      </c>
    </row>
    <row r="902" spans="1:10" hidden="1">
      <c r="A902" s="367" t="s">
        <v>426</v>
      </c>
      <c r="D902" s="367" t="s">
        <v>1790</v>
      </c>
      <c r="E902" s="367">
        <f t="shared" si="14"/>
        <v>2640000002</v>
      </c>
      <c r="F902" s="367" t="s">
        <v>1702</v>
      </c>
      <c r="G902" s="367" t="s">
        <v>1786</v>
      </c>
      <c r="H902" s="367" t="s">
        <v>1787</v>
      </c>
      <c r="I902" s="367" t="s">
        <v>1791</v>
      </c>
    </row>
    <row r="903" spans="1:10" hidden="1">
      <c r="A903" s="367" t="s">
        <v>426</v>
      </c>
      <c r="D903" s="367" t="s">
        <v>1792</v>
      </c>
      <c r="E903" s="367">
        <f t="shared" si="14"/>
        <v>2640000003</v>
      </c>
      <c r="F903" s="367" t="s">
        <v>1702</v>
      </c>
      <c r="G903" s="367" t="s">
        <v>1786</v>
      </c>
      <c r="H903" s="367" t="s">
        <v>1787</v>
      </c>
      <c r="I903" s="367" t="s">
        <v>1768</v>
      </c>
    </row>
    <row r="904" spans="1:10" hidden="1">
      <c r="A904" s="367" t="s">
        <v>426</v>
      </c>
      <c r="D904" s="367" t="s">
        <v>1793</v>
      </c>
      <c r="E904" s="367">
        <f t="shared" si="14"/>
        <v>2640000004</v>
      </c>
      <c r="F904" s="367" t="s">
        <v>1702</v>
      </c>
      <c r="G904" s="367" t="s">
        <v>1786</v>
      </c>
      <c r="H904" s="367" t="s">
        <v>1787</v>
      </c>
      <c r="I904" s="367" t="s">
        <v>1794</v>
      </c>
    </row>
    <row r="905" spans="1:10" hidden="1">
      <c r="A905" s="367" t="s">
        <v>426</v>
      </c>
      <c r="D905" s="367" t="s">
        <v>1795</v>
      </c>
      <c r="E905" s="367">
        <f t="shared" si="14"/>
        <v>2640010000</v>
      </c>
      <c r="F905" s="367" t="s">
        <v>1702</v>
      </c>
      <c r="G905" s="367" t="s">
        <v>1786</v>
      </c>
      <c r="H905" s="367" t="s">
        <v>458</v>
      </c>
      <c r="I905" s="367" t="s">
        <v>652</v>
      </c>
    </row>
    <row r="906" spans="1:10" hidden="1">
      <c r="A906" s="367" t="s">
        <v>426</v>
      </c>
      <c r="D906" s="367" t="s">
        <v>1796</v>
      </c>
      <c r="E906" s="367">
        <f t="shared" si="14"/>
        <v>2640010001</v>
      </c>
      <c r="F906" s="367" t="s">
        <v>1702</v>
      </c>
      <c r="G906" s="367" t="s">
        <v>1786</v>
      </c>
      <c r="H906" s="367" t="s">
        <v>458</v>
      </c>
      <c r="I906" s="367" t="s">
        <v>1789</v>
      </c>
    </row>
    <row r="907" spans="1:10" hidden="1">
      <c r="A907" s="367" t="s">
        <v>426</v>
      </c>
      <c r="D907" s="367" t="s">
        <v>1797</v>
      </c>
      <c r="E907" s="367">
        <f t="shared" si="14"/>
        <v>2640010002</v>
      </c>
      <c r="F907" s="367" t="s">
        <v>1702</v>
      </c>
      <c r="G907" s="367" t="s">
        <v>1786</v>
      </c>
      <c r="H907" s="367" t="s">
        <v>458</v>
      </c>
      <c r="I907" s="367" t="s">
        <v>1791</v>
      </c>
    </row>
    <row r="908" spans="1:10" hidden="1">
      <c r="A908" s="367" t="s">
        <v>426</v>
      </c>
      <c r="D908" s="367" t="s">
        <v>1798</v>
      </c>
      <c r="E908" s="367">
        <f t="shared" si="14"/>
        <v>2640010003</v>
      </c>
      <c r="F908" s="367" t="s">
        <v>1702</v>
      </c>
      <c r="G908" s="367" t="s">
        <v>1786</v>
      </c>
      <c r="H908" s="367" t="s">
        <v>458</v>
      </c>
      <c r="I908" s="367" t="s">
        <v>1768</v>
      </c>
    </row>
    <row r="909" spans="1:10" hidden="1">
      <c r="A909" s="367" t="s">
        <v>426</v>
      </c>
      <c r="D909" s="367" t="s">
        <v>1799</v>
      </c>
      <c r="E909" s="367">
        <f t="shared" si="14"/>
        <v>2640010004</v>
      </c>
      <c r="F909" s="367" t="s">
        <v>1702</v>
      </c>
      <c r="G909" s="367" t="s">
        <v>1786</v>
      </c>
      <c r="H909" s="367" t="s">
        <v>458</v>
      </c>
      <c r="I909" s="367" t="s">
        <v>1794</v>
      </c>
    </row>
    <row r="910" spans="1:10" hidden="1">
      <c r="A910" s="367" t="s">
        <v>426</v>
      </c>
      <c r="D910" s="367" t="s">
        <v>1800</v>
      </c>
      <c r="E910" s="367">
        <f t="shared" si="14"/>
        <v>2640020000</v>
      </c>
      <c r="F910" s="367" t="s">
        <v>1702</v>
      </c>
      <c r="G910" s="367" t="s">
        <v>1786</v>
      </c>
      <c r="H910" s="367" t="s">
        <v>472</v>
      </c>
      <c r="I910" s="367" t="s">
        <v>652</v>
      </c>
    </row>
    <row r="911" spans="1:10" hidden="1">
      <c r="A911" s="367" t="s">
        <v>426</v>
      </c>
      <c r="D911" s="367" t="s">
        <v>1801</v>
      </c>
      <c r="E911" s="367">
        <f t="shared" si="14"/>
        <v>2640020001</v>
      </c>
      <c r="F911" s="367" t="s">
        <v>1702</v>
      </c>
      <c r="G911" s="367" t="s">
        <v>1786</v>
      </c>
      <c r="H911" s="367" t="s">
        <v>472</v>
      </c>
      <c r="I911" s="367" t="s">
        <v>1789</v>
      </c>
    </row>
    <row r="912" spans="1:10" hidden="1">
      <c r="A912" s="367" t="s">
        <v>426</v>
      </c>
      <c r="D912" s="367" t="s">
        <v>1802</v>
      </c>
      <c r="E912" s="367">
        <f t="shared" si="14"/>
        <v>2640020002</v>
      </c>
      <c r="F912" s="367" t="s">
        <v>1702</v>
      </c>
      <c r="G912" s="367" t="s">
        <v>1786</v>
      </c>
      <c r="H912" s="367" t="s">
        <v>472</v>
      </c>
      <c r="I912" s="367" t="s">
        <v>1791</v>
      </c>
    </row>
    <row r="913" spans="1:10" hidden="1">
      <c r="A913" s="367" t="s">
        <v>426</v>
      </c>
      <c r="D913" s="367" t="s">
        <v>1803</v>
      </c>
      <c r="E913" s="367">
        <f t="shared" si="14"/>
        <v>2640020003</v>
      </c>
      <c r="F913" s="367" t="s">
        <v>1702</v>
      </c>
      <c r="G913" s="367" t="s">
        <v>1786</v>
      </c>
      <c r="H913" s="367" t="s">
        <v>472</v>
      </c>
      <c r="I913" s="367" t="s">
        <v>1768</v>
      </c>
    </row>
    <row r="914" spans="1:10" hidden="1">
      <c r="A914" s="367" t="s">
        <v>426</v>
      </c>
      <c r="D914" s="367" t="s">
        <v>1804</v>
      </c>
      <c r="E914" s="367">
        <f t="shared" si="14"/>
        <v>2640020004</v>
      </c>
      <c r="F914" s="367" t="s">
        <v>1702</v>
      </c>
      <c r="G914" s="367" t="s">
        <v>1786</v>
      </c>
      <c r="H914" s="367" t="s">
        <v>472</v>
      </c>
      <c r="I914" s="367" t="s">
        <v>1794</v>
      </c>
    </row>
    <row r="915" spans="1:10" hidden="1">
      <c r="A915" s="367" t="s">
        <v>426</v>
      </c>
      <c r="D915" s="367" t="s">
        <v>1805</v>
      </c>
      <c r="E915" s="367">
        <f t="shared" si="14"/>
        <v>2650000000</v>
      </c>
      <c r="F915" s="367" t="s">
        <v>1702</v>
      </c>
      <c r="G915" s="367" t="s">
        <v>1806</v>
      </c>
      <c r="H915" s="367" t="s">
        <v>1806</v>
      </c>
      <c r="I915" s="367" t="s">
        <v>652</v>
      </c>
    </row>
    <row r="916" spans="1:10" hidden="1">
      <c r="A916" s="367" t="s">
        <v>426</v>
      </c>
      <c r="D916" s="367" t="s">
        <v>1807</v>
      </c>
      <c r="E916" s="367">
        <f t="shared" si="14"/>
        <v>2650000001</v>
      </c>
      <c r="F916" s="367" t="s">
        <v>1702</v>
      </c>
      <c r="G916" s="367" t="s">
        <v>1806</v>
      </c>
      <c r="H916" s="367" t="s">
        <v>1806</v>
      </c>
      <c r="I916" s="367" t="s">
        <v>1808</v>
      </c>
    </row>
    <row r="917" spans="1:10" hidden="1">
      <c r="A917" s="367" t="s">
        <v>426</v>
      </c>
      <c r="D917" s="367" t="s">
        <v>1809</v>
      </c>
      <c r="E917" s="367">
        <f t="shared" si="14"/>
        <v>2650000002</v>
      </c>
      <c r="F917" s="367" t="s">
        <v>1702</v>
      </c>
      <c r="G917" s="367" t="s">
        <v>1806</v>
      </c>
      <c r="H917" s="367" t="s">
        <v>1806</v>
      </c>
      <c r="I917" s="367" t="s">
        <v>1810</v>
      </c>
    </row>
    <row r="918" spans="1:10" hidden="1">
      <c r="A918" s="367" t="s">
        <v>426</v>
      </c>
      <c r="D918" s="367" t="s">
        <v>1811</v>
      </c>
      <c r="E918" s="367">
        <f t="shared" si="14"/>
        <v>2650000003</v>
      </c>
      <c r="F918" s="367" t="s">
        <v>1702</v>
      </c>
      <c r="G918" s="367" t="s">
        <v>1806</v>
      </c>
      <c r="H918" s="367" t="s">
        <v>1806</v>
      </c>
      <c r="I918" s="367" t="s">
        <v>1812</v>
      </c>
    </row>
    <row r="919" spans="1:10" hidden="1">
      <c r="A919" s="367" t="s">
        <v>426</v>
      </c>
      <c r="D919" s="367" t="s">
        <v>1813</v>
      </c>
      <c r="E919" s="367">
        <f t="shared" si="14"/>
        <v>2650000004</v>
      </c>
      <c r="F919" s="367" t="s">
        <v>1702</v>
      </c>
      <c r="G919" s="367" t="s">
        <v>1806</v>
      </c>
      <c r="H919" s="367" t="s">
        <v>1806</v>
      </c>
      <c r="I919" s="367" t="s">
        <v>1814</v>
      </c>
    </row>
    <row r="920" spans="1:10" hidden="1">
      <c r="A920" s="367" t="s">
        <v>426</v>
      </c>
      <c r="D920" s="367" t="s">
        <v>1815</v>
      </c>
      <c r="E920" s="367">
        <f t="shared" si="14"/>
        <v>2650000005</v>
      </c>
      <c r="F920" s="367" t="s">
        <v>1702</v>
      </c>
      <c r="G920" s="367" t="s">
        <v>1806</v>
      </c>
      <c r="H920" s="367" t="s">
        <v>1806</v>
      </c>
      <c r="I920" s="367" t="s">
        <v>1816</v>
      </c>
    </row>
    <row r="921" spans="1:10" hidden="1">
      <c r="A921" s="367" t="s">
        <v>426</v>
      </c>
      <c r="D921" s="367" t="s">
        <v>1817</v>
      </c>
      <c r="E921" s="367">
        <f t="shared" si="14"/>
        <v>2660000000</v>
      </c>
      <c r="F921" s="367" t="s">
        <v>1702</v>
      </c>
      <c r="G921" s="367" t="s">
        <v>1818</v>
      </c>
      <c r="H921" s="367" t="s">
        <v>1818</v>
      </c>
      <c r="I921" s="367" t="s">
        <v>1819</v>
      </c>
    </row>
    <row r="922" spans="1:10" hidden="1">
      <c r="A922" s="367" t="s">
        <v>426</v>
      </c>
      <c r="D922" s="367" t="s">
        <v>1820</v>
      </c>
      <c r="E922" s="367">
        <f t="shared" si="14"/>
        <v>2670001000</v>
      </c>
      <c r="F922" s="367" t="s">
        <v>1702</v>
      </c>
      <c r="G922" s="367" t="s">
        <v>1821</v>
      </c>
      <c r="H922" s="367" t="s">
        <v>1822</v>
      </c>
      <c r="I922" s="367" t="s">
        <v>1823</v>
      </c>
      <c r="J922" s="369">
        <v>36797</v>
      </c>
    </row>
    <row r="923" spans="1:10" hidden="1">
      <c r="A923" s="367" t="s">
        <v>426</v>
      </c>
      <c r="D923" s="367" t="s">
        <v>1824</v>
      </c>
      <c r="E923" s="367">
        <f t="shared" si="14"/>
        <v>2670002000</v>
      </c>
      <c r="F923" s="367" t="s">
        <v>1702</v>
      </c>
      <c r="G923" s="367" t="s">
        <v>1821</v>
      </c>
      <c r="H923" s="367" t="s">
        <v>1825</v>
      </c>
      <c r="I923" s="367" t="s">
        <v>1823</v>
      </c>
      <c r="J923" s="369">
        <v>36797</v>
      </c>
    </row>
    <row r="924" spans="1:10" hidden="1">
      <c r="A924" s="367" t="s">
        <v>426</v>
      </c>
      <c r="D924" s="367" t="s">
        <v>1826</v>
      </c>
      <c r="E924" s="367">
        <f t="shared" si="14"/>
        <v>2670003000</v>
      </c>
      <c r="F924" s="367" t="s">
        <v>1702</v>
      </c>
      <c r="G924" s="367" t="s">
        <v>1821</v>
      </c>
      <c r="H924" s="367" t="s">
        <v>1827</v>
      </c>
      <c r="I924" s="367" t="s">
        <v>1823</v>
      </c>
      <c r="J924" s="369">
        <v>36797</v>
      </c>
    </row>
    <row r="925" spans="1:10" hidden="1">
      <c r="A925" s="367" t="s">
        <v>426</v>
      </c>
      <c r="D925" s="367" t="s">
        <v>1828</v>
      </c>
      <c r="E925" s="367">
        <f t="shared" si="14"/>
        <v>2680001000</v>
      </c>
      <c r="F925" s="367" t="s">
        <v>1702</v>
      </c>
      <c r="G925" s="367" t="s">
        <v>1829</v>
      </c>
      <c r="H925" s="367" t="s">
        <v>1830</v>
      </c>
      <c r="I925" s="367" t="s">
        <v>571</v>
      </c>
      <c r="J925" s="369">
        <v>37826</v>
      </c>
    </row>
    <row r="926" spans="1:10" hidden="1">
      <c r="A926" s="367" t="s">
        <v>426</v>
      </c>
      <c r="D926" s="367" t="s">
        <v>1831</v>
      </c>
      <c r="E926" s="367">
        <f t="shared" si="14"/>
        <v>2680002000</v>
      </c>
      <c r="F926" s="367" t="s">
        <v>1702</v>
      </c>
      <c r="G926" s="367" t="s">
        <v>1829</v>
      </c>
      <c r="H926" s="367" t="s">
        <v>1832</v>
      </c>
      <c r="I926" s="367" t="s">
        <v>571</v>
      </c>
      <c r="J926" s="369">
        <v>37826</v>
      </c>
    </row>
    <row r="927" spans="1:10" hidden="1">
      <c r="A927" s="367" t="s">
        <v>426</v>
      </c>
      <c r="D927" s="367" t="s">
        <v>1833</v>
      </c>
      <c r="E927" s="367">
        <f t="shared" si="14"/>
        <v>2680003000</v>
      </c>
      <c r="F927" s="367" t="s">
        <v>1702</v>
      </c>
      <c r="G927" s="367" t="s">
        <v>1829</v>
      </c>
      <c r="H927" s="367" t="s">
        <v>1834</v>
      </c>
      <c r="I927" s="367" t="s">
        <v>571</v>
      </c>
      <c r="J927" s="369">
        <v>37826</v>
      </c>
    </row>
    <row r="928" spans="1:10" hidden="1">
      <c r="A928" s="367" t="s">
        <v>426</v>
      </c>
      <c r="D928" s="367" t="s">
        <v>1835</v>
      </c>
      <c r="E928" s="367">
        <f t="shared" si="14"/>
        <v>2680003010</v>
      </c>
      <c r="F928" s="367" t="s">
        <v>1702</v>
      </c>
      <c r="G928" s="367" t="s">
        <v>1829</v>
      </c>
      <c r="H928" s="367" t="s">
        <v>1834</v>
      </c>
      <c r="I928" s="367" t="s">
        <v>1836</v>
      </c>
      <c r="J928" s="369">
        <v>37826</v>
      </c>
    </row>
    <row r="929" spans="1:12" hidden="1">
      <c r="A929" s="367" t="s">
        <v>426</v>
      </c>
      <c r="D929" s="367" t="s">
        <v>1837</v>
      </c>
      <c r="E929" s="367">
        <f t="shared" si="14"/>
        <v>2801000000</v>
      </c>
      <c r="F929" s="367" t="s">
        <v>1838</v>
      </c>
      <c r="G929" s="367" t="s">
        <v>1839</v>
      </c>
      <c r="H929" s="367" t="s">
        <v>1840</v>
      </c>
      <c r="I929" s="367" t="s">
        <v>74</v>
      </c>
      <c r="J929" s="369">
        <v>36552</v>
      </c>
    </row>
    <row r="930" spans="1:12" hidden="1">
      <c r="A930" s="367" t="s">
        <v>426</v>
      </c>
      <c r="D930" s="367" t="s">
        <v>1841</v>
      </c>
      <c r="E930" s="367">
        <f t="shared" si="14"/>
        <v>2801000001</v>
      </c>
      <c r="F930" s="367" t="s">
        <v>1838</v>
      </c>
      <c r="G930" s="367" t="s">
        <v>1839</v>
      </c>
      <c r="H930" s="367" t="s">
        <v>1840</v>
      </c>
      <c r="I930" s="367" t="s">
        <v>1842</v>
      </c>
    </row>
    <row r="931" spans="1:12" hidden="1">
      <c r="A931" s="367" t="s">
        <v>426</v>
      </c>
      <c r="D931" s="367" t="s">
        <v>1843</v>
      </c>
      <c r="E931" s="367">
        <f t="shared" si="14"/>
        <v>2801000002</v>
      </c>
      <c r="F931" s="367" t="s">
        <v>1838</v>
      </c>
      <c r="G931" s="367" t="s">
        <v>1839</v>
      </c>
      <c r="H931" s="367" t="s">
        <v>1840</v>
      </c>
      <c r="I931" s="367" t="s">
        <v>1844</v>
      </c>
    </row>
    <row r="932" spans="1:12" hidden="1">
      <c r="A932" s="367" t="s">
        <v>426</v>
      </c>
      <c r="D932" s="367" t="s">
        <v>1845</v>
      </c>
      <c r="E932" s="367">
        <f t="shared" si="14"/>
        <v>2801000003</v>
      </c>
      <c r="F932" s="367" t="s">
        <v>1838</v>
      </c>
      <c r="G932" s="367" t="s">
        <v>1839</v>
      </c>
      <c r="H932" s="367" t="s">
        <v>1840</v>
      </c>
      <c r="I932" s="367" t="s">
        <v>1846</v>
      </c>
    </row>
    <row r="933" spans="1:12" hidden="1">
      <c r="A933" s="367" t="s">
        <v>426</v>
      </c>
      <c r="D933" s="367" t="s">
        <v>1847</v>
      </c>
      <c r="E933" s="367">
        <f t="shared" si="14"/>
        <v>2801000004</v>
      </c>
      <c r="F933" s="367" t="s">
        <v>1838</v>
      </c>
      <c r="G933" s="367" t="s">
        <v>1839</v>
      </c>
      <c r="H933" s="367" t="s">
        <v>1840</v>
      </c>
      <c r="I933" s="367" t="s">
        <v>1848</v>
      </c>
    </row>
    <row r="934" spans="1:12" hidden="1">
      <c r="A934" s="367" t="s">
        <v>426</v>
      </c>
      <c r="D934" s="367" t="s">
        <v>1849</v>
      </c>
      <c r="E934" s="367">
        <f t="shared" si="14"/>
        <v>2801000005</v>
      </c>
      <c r="F934" s="367" t="s">
        <v>1838</v>
      </c>
      <c r="G934" s="367" t="s">
        <v>1839</v>
      </c>
      <c r="H934" s="367" t="s">
        <v>1840</v>
      </c>
      <c r="I934" s="367" t="s">
        <v>1850</v>
      </c>
    </row>
    <row r="935" spans="1:12" hidden="1">
      <c r="A935" s="367" t="s">
        <v>426</v>
      </c>
      <c r="D935" s="367" t="s">
        <v>1851</v>
      </c>
      <c r="E935" s="367">
        <f t="shared" si="14"/>
        <v>2801000006</v>
      </c>
      <c r="F935" s="367" t="s">
        <v>1838</v>
      </c>
      <c r="G935" s="367" t="s">
        <v>1839</v>
      </c>
      <c r="H935" s="367" t="s">
        <v>1840</v>
      </c>
      <c r="I935" s="367" t="s">
        <v>1852</v>
      </c>
    </row>
    <row r="936" spans="1:12" hidden="1">
      <c r="A936" s="367" t="s">
        <v>426</v>
      </c>
      <c r="D936" s="367" t="s">
        <v>1853</v>
      </c>
      <c r="E936" s="367">
        <f t="shared" si="14"/>
        <v>2801000007</v>
      </c>
      <c r="F936" s="367" t="s">
        <v>1838</v>
      </c>
      <c r="G936" s="367" t="s">
        <v>1839</v>
      </c>
      <c r="H936" s="367" t="s">
        <v>1840</v>
      </c>
      <c r="I936" s="367" t="s">
        <v>1854</v>
      </c>
    </row>
    <row r="937" spans="1:12" hidden="1">
      <c r="A937" s="367" t="s">
        <v>426</v>
      </c>
      <c r="D937" s="367" t="s">
        <v>1855</v>
      </c>
      <c r="E937" s="367">
        <f t="shared" si="14"/>
        <v>2801000008</v>
      </c>
      <c r="F937" s="367" t="s">
        <v>1838</v>
      </c>
      <c r="G937" s="367" t="s">
        <v>1839</v>
      </c>
      <c r="H937" s="367" t="s">
        <v>1840</v>
      </c>
      <c r="I937" s="367" t="s">
        <v>1856</v>
      </c>
    </row>
    <row r="938" spans="1:12" hidden="1">
      <c r="A938" s="367" t="s">
        <v>426</v>
      </c>
      <c r="D938" s="367" t="s">
        <v>1857</v>
      </c>
      <c r="E938" s="367">
        <f t="shared" si="14"/>
        <v>2801500000</v>
      </c>
      <c r="F938" s="367" t="s">
        <v>1838</v>
      </c>
      <c r="G938" s="367" t="s">
        <v>1839</v>
      </c>
      <c r="H938" s="367" t="s">
        <v>1858</v>
      </c>
      <c r="I938" s="367" t="s">
        <v>1859</v>
      </c>
      <c r="K938" s="369">
        <v>36552</v>
      </c>
      <c r="L938" s="367" t="s">
        <v>1860</v>
      </c>
    </row>
    <row r="939" spans="1:12" hidden="1">
      <c r="A939" s="367" t="s">
        <v>426</v>
      </c>
      <c r="D939" s="367" t="s">
        <v>1861</v>
      </c>
      <c r="E939" s="367">
        <f t="shared" si="14"/>
        <v>2801500100</v>
      </c>
      <c r="F939" s="367" t="s">
        <v>1838</v>
      </c>
      <c r="G939" s="367" t="s">
        <v>1839</v>
      </c>
      <c r="H939" s="367" t="s">
        <v>1858</v>
      </c>
      <c r="I939" s="367" t="s">
        <v>1862</v>
      </c>
      <c r="K939" s="369">
        <v>36552</v>
      </c>
      <c r="L939" s="367" t="s">
        <v>1863</v>
      </c>
    </row>
    <row r="940" spans="1:12" hidden="1">
      <c r="A940" s="367" t="s">
        <v>426</v>
      </c>
      <c r="D940" s="367" t="s">
        <v>1864</v>
      </c>
      <c r="E940" s="367">
        <f t="shared" si="14"/>
        <v>2801500111</v>
      </c>
      <c r="F940" s="367" t="s">
        <v>1838</v>
      </c>
      <c r="G940" s="367" t="s">
        <v>1839</v>
      </c>
      <c r="H940" s="367" t="s">
        <v>1858</v>
      </c>
      <c r="I940" s="367" t="s">
        <v>1865</v>
      </c>
      <c r="K940" s="369">
        <v>36552</v>
      </c>
      <c r="L940" s="367" t="s">
        <v>1863</v>
      </c>
    </row>
    <row r="941" spans="1:12" hidden="1">
      <c r="A941" s="367" t="s">
        <v>426</v>
      </c>
      <c r="D941" s="367" t="s">
        <v>1866</v>
      </c>
      <c r="E941" s="367">
        <f t="shared" si="14"/>
        <v>2801500112</v>
      </c>
      <c r="F941" s="367" t="s">
        <v>1838</v>
      </c>
      <c r="G941" s="367" t="s">
        <v>1839</v>
      </c>
      <c r="H941" s="367" t="s">
        <v>1858</v>
      </c>
      <c r="I941" s="367" t="s">
        <v>1867</v>
      </c>
      <c r="K941" s="369">
        <v>36552</v>
      </c>
      <c r="L941" s="367" t="s">
        <v>1863</v>
      </c>
    </row>
    <row r="942" spans="1:12" hidden="1">
      <c r="A942" s="367" t="s">
        <v>426</v>
      </c>
      <c r="D942" s="367" t="s">
        <v>1868</v>
      </c>
      <c r="E942" s="367">
        <f t="shared" si="14"/>
        <v>2801500120</v>
      </c>
      <c r="F942" s="367" t="s">
        <v>1838</v>
      </c>
      <c r="G942" s="367" t="s">
        <v>1839</v>
      </c>
      <c r="H942" s="367" t="s">
        <v>1858</v>
      </c>
      <c r="I942" s="367" t="s">
        <v>1869</v>
      </c>
      <c r="K942" s="369">
        <v>36552</v>
      </c>
      <c r="L942" s="367" t="s">
        <v>1863</v>
      </c>
    </row>
    <row r="943" spans="1:12" hidden="1">
      <c r="A943" s="367" t="s">
        <v>426</v>
      </c>
      <c r="D943" s="367" t="s">
        <v>1870</v>
      </c>
      <c r="E943" s="367">
        <f t="shared" si="14"/>
        <v>2801500130</v>
      </c>
      <c r="F943" s="367" t="s">
        <v>1838</v>
      </c>
      <c r="G943" s="367" t="s">
        <v>1839</v>
      </c>
      <c r="H943" s="367" t="s">
        <v>1858</v>
      </c>
      <c r="I943" s="367" t="s">
        <v>1871</v>
      </c>
      <c r="K943" s="369">
        <v>36552</v>
      </c>
      <c r="L943" s="367" t="s">
        <v>1863</v>
      </c>
    </row>
    <row r="944" spans="1:12" hidden="1">
      <c r="A944" s="367" t="s">
        <v>426</v>
      </c>
      <c r="D944" s="367" t="s">
        <v>1872</v>
      </c>
      <c r="E944" s="367">
        <f t="shared" si="14"/>
        <v>2801500141</v>
      </c>
      <c r="F944" s="367" t="s">
        <v>1838</v>
      </c>
      <c r="G944" s="367" t="s">
        <v>1839</v>
      </c>
      <c r="H944" s="367" t="s">
        <v>1858</v>
      </c>
      <c r="I944" s="367" t="s">
        <v>1873</v>
      </c>
      <c r="K944" s="369">
        <v>36552</v>
      </c>
      <c r="L944" s="367" t="s">
        <v>1863</v>
      </c>
    </row>
    <row r="945" spans="1:12" hidden="1">
      <c r="A945" s="367" t="s">
        <v>426</v>
      </c>
      <c r="D945" s="367" t="s">
        <v>1874</v>
      </c>
      <c r="E945" s="367">
        <f t="shared" si="14"/>
        <v>2801500142</v>
      </c>
      <c r="F945" s="367" t="s">
        <v>1838</v>
      </c>
      <c r="G945" s="367" t="s">
        <v>1839</v>
      </c>
      <c r="H945" s="367" t="s">
        <v>1858</v>
      </c>
      <c r="I945" s="367" t="s">
        <v>1875</v>
      </c>
      <c r="K945" s="369">
        <v>36552</v>
      </c>
      <c r="L945" s="367" t="s">
        <v>1863</v>
      </c>
    </row>
    <row r="946" spans="1:12" hidden="1">
      <c r="A946" s="367" t="s">
        <v>426</v>
      </c>
      <c r="D946" s="367" t="s">
        <v>1876</v>
      </c>
      <c r="E946" s="367">
        <f t="shared" si="14"/>
        <v>2801500150</v>
      </c>
      <c r="F946" s="367" t="s">
        <v>1838</v>
      </c>
      <c r="G946" s="367" t="s">
        <v>1839</v>
      </c>
      <c r="H946" s="367" t="s">
        <v>1858</v>
      </c>
      <c r="I946" s="367" t="s">
        <v>1877</v>
      </c>
      <c r="K946" s="369">
        <v>36552</v>
      </c>
      <c r="L946" s="367" t="s">
        <v>1863</v>
      </c>
    </row>
    <row r="947" spans="1:12" hidden="1">
      <c r="A947" s="367" t="s">
        <v>426</v>
      </c>
      <c r="D947" s="367" t="s">
        <v>1878</v>
      </c>
      <c r="E947" s="367">
        <f t="shared" si="14"/>
        <v>2801500160</v>
      </c>
      <c r="F947" s="367" t="s">
        <v>1838</v>
      </c>
      <c r="G947" s="367" t="s">
        <v>1839</v>
      </c>
      <c r="H947" s="367" t="s">
        <v>1858</v>
      </c>
      <c r="I947" s="367" t="s">
        <v>1879</v>
      </c>
      <c r="K947" s="369">
        <v>36552</v>
      </c>
      <c r="L947" s="367" t="s">
        <v>1863</v>
      </c>
    </row>
    <row r="948" spans="1:12" hidden="1">
      <c r="A948" s="367" t="s">
        <v>426</v>
      </c>
      <c r="D948" s="367" t="s">
        <v>1880</v>
      </c>
      <c r="E948" s="367">
        <f t="shared" si="14"/>
        <v>2801500170</v>
      </c>
      <c r="F948" s="367" t="s">
        <v>1838</v>
      </c>
      <c r="G948" s="367" t="s">
        <v>1839</v>
      </c>
      <c r="H948" s="367" t="s">
        <v>1858</v>
      </c>
      <c r="I948" s="367" t="s">
        <v>1881</v>
      </c>
      <c r="K948" s="369">
        <v>36552</v>
      </c>
      <c r="L948" s="367" t="s">
        <v>1863</v>
      </c>
    </row>
    <row r="949" spans="1:12" hidden="1">
      <c r="A949" s="367" t="s">
        <v>426</v>
      </c>
      <c r="D949" s="367" t="s">
        <v>1882</v>
      </c>
      <c r="E949" s="367">
        <f t="shared" si="14"/>
        <v>2801500181</v>
      </c>
      <c r="F949" s="367" t="s">
        <v>1838</v>
      </c>
      <c r="G949" s="367" t="s">
        <v>1839</v>
      </c>
      <c r="H949" s="367" t="s">
        <v>1858</v>
      </c>
      <c r="I949" s="367" t="s">
        <v>1883</v>
      </c>
      <c r="K949" s="369">
        <v>36552</v>
      </c>
      <c r="L949" s="367" t="s">
        <v>1863</v>
      </c>
    </row>
    <row r="950" spans="1:12" hidden="1">
      <c r="A950" s="367" t="s">
        <v>426</v>
      </c>
      <c r="D950" s="367" t="s">
        <v>1884</v>
      </c>
      <c r="E950" s="367">
        <f t="shared" si="14"/>
        <v>2801500182</v>
      </c>
      <c r="F950" s="367" t="s">
        <v>1838</v>
      </c>
      <c r="G950" s="367" t="s">
        <v>1839</v>
      </c>
      <c r="H950" s="367" t="s">
        <v>1858</v>
      </c>
      <c r="I950" s="367" t="s">
        <v>1885</v>
      </c>
      <c r="K950" s="369">
        <v>36552</v>
      </c>
      <c r="L950" s="367" t="s">
        <v>1863</v>
      </c>
    </row>
    <row r="951" spans="1:12" hidden="1">
      <c r="A951" s="367" t="s">
        <v>426</v>
      </c>
      <c r="D951" s="367" t="s">
        <v>1886</v>
      </c>
      <c r="E951" s="367">
        <f t="shared" si="14"/>
        <v>2801500191</v>
      </c>
      <c r="F951" s="367" t="s">
        <v>1838</v>
      </c>
      <c r="G951" s="367" t="s">
        <v>1839</v>
      </c>
      <c r="H951" s="367" t="s">
        <v>1858</v>
      </c>
      <c r="I951" s="367" t="s">
        <v>1887</v>
      </c>
      <c r="K951" s="369">
        <v>36552</v>
      </c>
      <c r="L951" s="367" t="s">
        <v>1863</v>
      </c>
    </row>
    <row r="952" spans="1:12" hidden="1">
      <c r="A952" s="367" t="s">
        <v>426</v>
      </c>
      <c r="D952" s="367" t="s">
        <v>1888</v>
      </c>
      <c r="E952" s="367">
        <f t="shared" si="14"/>
        <v>2801500192</v>
      </c>
      <c r="F952" s="367" t="s">
        <v>1838</v>
      </c>
      <c r="G952" s="367" t="s">
        <v>1839</v>
      </c>
      <c r="H952" s="367" t="s">
        <v>1858</v>
      </c>
      <c r="I952" s="367" t="s">
        <v>1889</v>
      </c>
      <c r="K952" s="369">
        <v>36552</v>
      </c>
      <c r="L952" s="367" t="s">
        <v>1863</v>
      </c>
    </row>
    <row r="953" spans="1:12" hidden="1">
      <c r="A953" s="367" t="s">
        <v>426</v>
      </c>
      <c r="D953" s="367" t="s">
        <v>1890</v>
      </c>
      <c r="E953" s="367">
        <f t="shared" si="14"/>
        <v>2801500201</v>
      </c>
      <c r="F953" s="367" t="s">
        <v>1838</v>
      </c>
      <c r="G953" s="367" t="s">
        <v>1839</v>
      </c>
      <c r="H953" s="367" t="s">
        <v>1858</v>
      </c>
      <c r="I953" s="367" t="s">
        <v>1891</v>
      </c>
      <c r="K953" s="369">
        <v>36552</v>
      </c>
      <c r="L953" s="367" t="s">
        <v>1863</v>
      </c>
    </row>
    <row r="954" spans="1:12" hidden="1">
      <c r="A954" s="367" t="s">
        <v>426</v>
      </c>
      <c r="D954" s="367" t="s">
        <v>1892</v>
      </c>
      <c r="E954" s="367">
        <f t="shared" si="14"/>
        <v>2801500202</v>
      </c>
      <c r="F954" s="367" t="s">
        <v>1838</v>
      </c>
      <c r="G954" s="367" t="s">
        <v>1839</v>
      </c>
      <c r="H954" s="367" t="s">
        <v>1858</v>
      </c>
      <c r="I954" s="367" t="s">
        <v>1893</v>
      </c>
      <c r="K954" s="369">
        <v>36552</v>
      </c>
      <c r="L954" s="367" t="s">
        <v>1863</v>
      </c>
    </row>
    <row r="955" spans="1:12" hidden="1">
      <c r="A955" s="367" t="s">
        <v>426</v>
      </c>
      <c r="D955" s="367" t="s">
        <v>1894</v>
      </c>
      <c r="E955" s="367">
        <f t="shared" si="14"/>
        <v>2801500210</v>
      </c>
      <c r="F955" s="367" t="s">
        <v>1838</v>
      </c>
      <c r="G955" s="367" t="s">
        <v>1839</v>
      </c>
      <c r="H955" s="367" t="s">
        <v>1858</v>
      </c>
      <c r="I955" s="367" t="s">
        <v>1895</v>
      </c>
      <c r="K955" s="369">
        <v>36552</v>
      </c>
      <c r="L955" s="367" t="s">
        <v>1863</v>
      </c>
    </row>
    <row r="956" spans="1:12" hidden="1">
      <c r="A956" s="367" t="s">
        <v>426</v>
      </c>
      <c r="D956" s="367" t="s">
        <v>1896</v>
      </c>
      <c r="E956" s="367">
        <f t="shared" si="14"/>
        <v>2801500220</v>
      </c>
      <c r="F956" s="367" t="s">
        <v>1838</v>
      </c>
      <c r="G956" s="367" t="s">
        <v>1839</v>
      </c>
      <c r="H956" s="367" t="s">
        <v>1858</v>
      </c>
      <c r="I956" s="367" t="s">
        <v>1897</v>
      </c>
      <c r="K956" s="369">
        <v>36552</v>
      </c>
      <c r="L956" s="367" t="s">
        <v>1863</v>
      </c>
    </row>
    <row r="957" spans="1:12" hidden="1">
      <c r="A957" s="367" t="s">
        <v>426</v>
      </c>
      <c r="D957" s="367" t="s">
        <v>1898</v>
      </c>
      <c r="E957" s="367">
        <f t="shared" si="14"/>
        <v>2801500230</v>
      </c>
      <c r="F957" s="367" t="s">
        <v>1838</v>
      </c>
      <c r="G957" s="367" t="s">
        <v>1839</v>
      </c>
      <c r="H957" s="367" t="s">
        <v>1858</v>
      </c>
      <c r="I957" s="367" t="s">
        <v>1899</v>
      </c>
      <c r="K957" s="369">
        <v>36552</v>
      </c>
      <c r="L957" s="367" t="s">
        <v>1863</v>
      </c>
    </row>
    <row r="958" spans="1:12" hidden="1">
      <c r="A958" s="367" t="s">
        <v>426</v>
      </c>
      <c r="D958" s="367" t="s">
        <v>1900</v>
      </c>
      <c r="E958" s="367">
        <f t="shared" si="14"/>
        <v>2801500240</v>
      </c>
      <c r="F958" s="367" t="s">
        <v>1838</v>
      </c>
      <c r="G958" s="367" t="s">
        <v>1839</v>
      </c>
      <c r="H958" s="367" t="s">
        <v>1858</v>
      </c>
      <c r="I958" s="367" t="s">
        <v>1901</v>
      </c>
      <c r="K958" s="369">
        <v>36552</v>
      </c>
      <c r="L958" s="367" t="s">
        <v>1863</v>
      </c>
    </row>
    <row r="959" spans="1:12" hidden="1">
      <c r="A959" s="367" t="s">
        <v>426</v>
      </c>
      <c r="D959" s="367" t="s">
        <v>1902</v>
      </c>
      <c r="E959" s="367">
        <f t="shared" si="14"/>
        <v>2801500250</v>
      </c>
      <c r="F959" s="367" t="s">
        <v>1838</v>
      </c>
      <c r="G959" s="367" t="s">
        <v>1839</v>
      </c>
      <c r="H959" s="367" t="s">
        <v>1858</v>
      </c>
      <c r="I959" s="367" t="s">
        <v>1903</v>
      </c>
      <c r="K959" s="369">
        <v>36552</v>
      </c>
      <c r="L959" s="367" t="s">
        <v>1863</v>
      </c>
    </row>
    <row r="960" spans="1:12" hidden="1">
      <c r="A960" s="367" t="s">
        <v>426</v>
      </c>
      <c r="D960" s="367" t="s">
        <v>1904</v>
      </c>
      <c r="E960" s="367">
        <f t="shared" si="14"/>
        <v>2801500261</v>
      </c>
      <c r="F960" s="367" t="s">
        <v>1838</v>
      </c>
      <c r="G960" s="367" t="s">
        <v>1839</v>
      </c>
      <c r="H960" s="367" t="s">
        <v>1858</v>
      </c>
      <c r="I960" s="367" t="s">
        <v>1905</v>
      </c>
      <c r="K960" s="369">
        <v>36552</v>
      </c>
      <c r="L960" s="367" t="s">
        <v>1863</v>
      </c>
    </row>
    <row r="961" spans="1:12" hidden="1">
      <c r="A961" s="367" t="s">
        <v>426</v>
      </c>
      <c r="D961" s="367" t="s">
        <v>1906</v>
      </c>
      <c r="E961" s="367">
        <f t="shared" si="14"/>
        <v>2801500262</v>
      </c>
      <c r="F961" s="367" t="s">
        <v>1838</v>
      </c>
      <c r="G961" s="367" t="s">
        <v>1839</v>
      </c>
      <c r="H961" s="367" t="s">
        <v>1858</v>
      </c>
      <c r="I961" s="367" t="s">
        <v>1907</v>
      </c>
      <c r="K961" s="369">
        <v>36552</v>
      </c>
      <c r="L961" s="367" t="s">
        <v>1863</v>
      </c>
    </row>
    <row r="962" spans="1:12" hidden="1">
      <c r="A962" s="367" t="s">
        <v>426</v>
      </c>
      <c r="D962" s="367" t="s">
        <v>1908</v>
      </c>
      <c r="E962" s="367">
        <f t="shared" ref="E962:E1025" si="15">VALUE(D962)</f>
        <v>2801500300</v>
      </c>
      <c r="F962" s="367" t="s">
        <v>1838</v>
      </c>
      <c r="G962" s="367" t="s">
        <v>1839</v>
      </c>
      <c r="H962" s="367" t="s">
        <v>1858</v>
      </c>
      <c r="I962" s="367" t="s">
        <v>1909</v>
      </c>
      <c r="K962" s="369">
        <v>36552</v>
      </c>
      <c r="L962" s="367" t="s">
        <v>1863</v>
      </c>
    </row>
    <row r="963" spans="1:12" hidden="1">
      <c r="A963" s="367" t="s">
        <v>426</v>
      </c>
      <c r="D963" s="367" t="s">
        <v>1910</v>
      </c>
      <c r="E963" s="367">
        <f t="shared" si="15"/>
        <v>2801500310</v>
      </c>
      <c r="F963" s="367" t="s">
        <v>1838</v>
      </c>
      <c r="G963" s="367" t="s">
        <v>1839</v>
      </c>
      <c r="H963" s="367" t="s">
        <v>1858</v>
      </c>
      <c r="I963" s="367" t="s">
        <v>1911</v>
      </c>
      <c r="K963" s="369">
        <v>36552</v>
      </c>
      <c r="L963" s="367" t="s">
        <v>1863</v>
      </c>
    </row>
    <row r="964" spans="1:12" hidden="1">
      <c r="A964" s="367" t="s">
        <v>426</v>
      </c>
      <c r="D964" s="367" t="s">
        <v>1912</v>
      </c>
      <c r="E964" s="367">
        <f t="shared" si="15"/>
        <v>2801500320</v>
      </c>
      <c r="F964" s="367" t="s">
        <v>1838</v>
      </c>
      <c r="G964" s="367" t="s">
        <v>1839</v>
      </c>
      <c r="H964" s="367" t="s">
        <v>1858</v>
      </c>
      <c r="I964" s="367" t="s">
        <v>1913</v>
      </c>
      <c r="K964" s="369">
        <v>36552</v>
      </c>
      <c r="L964" s="367" t="s">
        <v>1863</v>
      </c>
    </row>
    <row r="965" spans="1:12" hidden="1">
      <c r="A965" s="367" t="s">
        <v>426</v>
      </c>
      <c r="D965" s="367" t="s">
        <v>1914</v>
      </c>
      <c r="E965" s="367">
        <f t="shared" si="15"/>
        <v>2801500330</v>
      </c>
      <c r="F965" s="367" t="s">
        <v>1838</v>
      </c>
      <c r="G965" s="367" t="s">
        <v>1839</v>
      </c>
      <c r="H965" s="367" t="s">
        <v>1858</v>
      </c>
      <c r="I965" s="367" t="s">
        <v>1915</v>
      </c>
      <c r="K965" s="369">
        <v>36552</v>
      </c>
      <c r="L965" s="367" t="s">
        <v>1863</v>
      </c>
    </row>
    <row r="966" spans="1:12" hidden="1">
      <c r="A966" s="367" t="s">
        <v>426</v>
      </c>
      <c r="D966" s="367" t="s">
        <v>1916</v>
      </c>
      <c r="E966" s="367">
        <f t="shared" si="15"/>
        <v>2801500340</v>
      </c>
      <c r="F966" s="367" t="s">
        <v>1838</v>
      </c>
      <c r="G966" s="367" t="s">
        <v>1839</v>
      </c>
      <c r="H966" s="367" t="s">
        <v>1858</v>
      </c>
      <c r="I966" s="367" t="s">
        <v>1917</v>
      </c>
      <c r="K966" s="369">
        <v>36552</v>
      </c>
      <c r="L966" s="367" t="s">
        <v>1863</v>
      </c>
    </row>
    <row r="967" spans="1:12" hidden="1">
      <c r="A967" s="367" t="s">
        <v>426</v>
      </c>
      <c r="D967" s="367" t="s">
        <v>1918</v>
      </c>
      <c r="E967" s="367">
        <f t="shared" si="15"/>
        <v>2801500350</v>
      </c>
      <c r="F967" s="367" t="s">
        <v>1838</v>
      </c>
      <c r="G967" s="367" t="s">
        <v>1839</v>
      </c>
      <c r="H967" s="367" t="s">
        <v>1858</v>
      </c>
      <c r="I967" s="367" t="s">
        <v>1919</v>
      </c>
      <c r="K967" s="369">
        <v>36552</v>
      </c>
      <c r="L967" s="367" t="s">
        <v>1863</v>
      </c>
    </row>
    <row r="968" spans="1:12" hidden="1">
      <c r="A968" s="367" t="s">
        <v>426</v>
      </c>
      <c r="D968" s="367" t="s">
        <v>1920</v>
      </c>
      <c r="E968" s="367">
        <f t="shared" si="15"/>
        <v>2801500360</v>
      </c>
      <c r="F968" s="367" t="s">
        <v>1838</v>
      </c>
      <c r="G968" s="367" t="s">
        <v>1839</v>
      </c>
      <c r="H968" s="367" t="s">
        <v>1858</v>
      </c>
      <c r="I968" s="367" t="s">
        <v>1921</v>
      </c>
      <c r="K968" s="369">
        <v>36552</v>
      </c>
      <c r="L968" s="367" t="s">
        <v>1863</v>
      </c>
    </row>
    <row r="969" spans="1:12" hidden="1">
      <c r="A969" s="367" t="s">
        <v>426</v>
      </c>
      <c r="D969" s="367" t="s">
        <v>1922</v>
      </c>
      <c r="E969" s="367">
        <f t="shared" si="15"/>
        <v>2801500370</v>
      </c>
      <c r="F969" s="367" t="s">
        <v>1838</v>
      </c>
      <c r="G969" s="367" t="s">
        <v>1839</v>
      </c>
      <c r="H969" s="367" t="s">
        <v>1858</v>
      </c>
      <c r="I969" s="367" t="s">
        <v>1923</v>
      </c>
      <c r="K969" s="369">
        <v>36552</v>
      </c>
      <c r="L969" s="367" t="s">
        <v>1863</v>
      </c>
    </row>
    <row r="970" spans="1:12" hidden="1">
      <c r="A970" s="367" t="s">
        <v>426</v>
      </c>
      <c r="D970" s="367" t="s">
        <v>1924</v>
      </c>
      <c r="E970" s="367">
        <f t="shared" si="15"/>
        <v>2801500380</v>
      </c>
      <c r="F970" s="367" t="s">
        <v>1838</v>
      </c>
      <c r="G970" s="367" t="s">
        <v>1839</v>
      </c>
      <c r="H970" s="367" t="s">
        <v>1858</v>
      </c>
      <c r="I970" s="367" t="s">
        <v>1925</v>
      </c>
      <c r="K970" s="369">
        <v>36552</v>
      </c>
      <c r="L970" s="367" t="s">
        <v>1863</v>
      </c>
    </row>
    <row r="971" spans="1:12" hidden="1">
      <c r="A971" s="367" t="s">
        <v>426</v>
      </c>
      <c r="D971" s="367" t="s">
        <v>1926</v>
      </c>
      <c r="E971" s="367">
        <f t="shared" si="15"/>
        <v>2801500390</v>
      </c>
      <c r="F971" s="367" t="s">
        <v>1838</v>
      </c>
      <c r="G971" s="367" t="s">
        <v>1839</v>
      </c>
      <c r="H971" s="367" t="s">
        <v>1858</v>
      </c>
      <c r="I971" s="367" t="s">
        <v>1927</v>
      </c>
      <c r="K971" s="369">
        <v>36552</v>
      </c>
      <c r="L971" s="367" t="s">
        <v>1863</v>
      </c>
    </row>
    <row r="972" spans="1:12" hidden="1">
      <c r="A972" s="367" t="s">
        <v>426</v>
      </c>
      <c r="D972" s="367" t="s">
        <v>1928</v>
      </c>
      <c r="E972" s="367">
        <f t="shared" si="15"/>
        <v>2801500400</v>
      </c>
      <c r="F972" s="367" t="s">
        <v>1838</v>
      </c>
      <c r="G972" s="367" t="s">
        <v>1839</v>
      </c>
      <c r="H972" s="367" t="s">
        <v>1858</v>
      </c>
      <c r="I972" s="367" t="s">
        <v>1929</v>
      </c>
      <c r="K972" s="369">
        <v>36552</v>
      </c>
      <c r="L972" s="367" t="s">
        <v>1863</v>
      </c>
    </row>
    <row r="973" spans="1:12" hidden="1">
      <c r="A973" s="367" t="s">
        <v>426</v>
      </c>
      <c r="D973" s="367" t="s">
        <v>1930</v>
      </c>
      <c r="E973" s="367">
        <f t="shared" si="15"/>
        <v>2801500410</v>
      </c>
      <c r="F973" s="367" t="s">
        <v>1838</v>
      </c>
      <c r="G973" s="367" t="s">
        <v>1839</v>
      </c>
      <c r="H973" s="367" t="s">
        <v>1858</v>
      </c>
      <c r="I973" s="367" t="s">
        <v>1931</v>
      </c>
      <c r="K973" s="369">
        <v>36552</v>
      </c>
      <c r="L973" s="367" t="s">
        <v>1863</v>
      </c>
    </row>
    <row r="974" spans="1:12" hidden="1">
      <c r="A974" s="367" t="s">
        <v>426</v>
      </c>
      <c r="D974" s="367" t="s">
        <v>1932</v>
      </c>
      <c r="E974" s="367">
        <f t="shared" si="15"/>
        <v>2801500420</v>
      </c>
      <c r="F974" s="367" t="s">
        <v>1838</v>
      </c>
      <c r="G974" s="367" t="s">
        <v>1839</v>
      </c>
      <c r="H974" s="367" t="s">
        <v>1858</v>
      </c>
      <c r="I974" s="367" t="s">
        <v>1933</v>
      </c>
      <c r="K974" s="369">
        <v>36552</v>
      </c>
      <c r="L974" s="367" t="s">
        <v>1863</v>
      </c>
    </row>
    <row r="975" spans="1:12" hidden="1">
      <c r="A975" s="367" t="s">
        <v>426</v>
      </c>
      <c r="D975" s="367" t="s">
        <v>1934</v>
      </c>
      <c r="E975" s="367">
        <f t="shared" si="15"/>
        <v>2801500430</v>
      </c>
      <c r="F975" s="367" t="s">
        <v>1838</v>
      </c>
      <c r="G975" s="367" t="s">
        <v>1839</v>
      </c>
      <c r="H975" s="367" t="s">
        <v>1858</v>
      </c>
      <c r="I975" s="367" t="s">
        <v>1935</v>
      </c>
      <c r="K975" s="369">
        <v>36552</v>
      </c>
      <c r="L975" s="367" t="s">
        <v>1863</v>
      </c>
    </row>
    <row r="976" spans="1:12" hidden="1">
      <c r="A976" s="367" t="s">
        <v>426</v>
      </c>
      <c r="D976" s="367" t="s">
        <v>1936</v>
      </c>
      <c r="E976" s="367">
        <f t="shared" si="15"/>
        <v>2801500440</v>
      </c>
      <c r="F976" s="367" t="s">
        <v>1838</v>
      </c>
      <c r="G976" s="367" t="s">
        <v>1839</v>
      </c>
      <c r="H976" s="367" t="s">
        <v>1858</v>
      </c>
      <c r="I976" s="367" t="s">
        <v>1937</v>
      </c>
      <c r="K976" s="369">
        <v>36552</v>
      </c>
      <c r="L976" s="367" t="s">
        <v>1863</v>
      </c>
    </row>
    <row r="977" spans="1:12" hidden="1">
      <c r="A977" s="367" t="s">
        <v>426</v>
      </c>
      <c r="D977" s="367" t="s">
        <v>1938</v>
      </c>
      <c r="E977" s="367">
        <f t="shared" si="15"/>
        <v>2801500450</v>
      </c>
      <c r="F977" s="367" t="s">
        <v>1838</v>
      </c>
      <c r="G977" s="367" t="s">
        <v>1839</v>
      </c>
      <c r="H977" s="367" t="s">
        <v>1858</v>
      </c>
      <c r="I977" s="367" t="s">
        <v>1939</v>
      </c>
      <c r="J977" s="369">
        <v>37236</v>
      </c>
    </row>
    <row r="978" spans="1:12" hidden="1">
      <c r="A978" s="367" t="s">
        <v>426</v>
      </c>
      <c r="D978" s="367" t="s">
        <v>1940</v>
      </c>
      <c r="E978" s="367">
        <f t="shared" si="15"/>
        <v>2801500500</v>
      </c>
      <c r="F978" s="367" t="s">
        <v>1838</v>
      </c>
      <c r="G978" s="367" t="s">
        <v>1839</v>
      </c>
      <c r="H978" s="367" t="s">
        <v>1858</v>
      </c>
      <c r="I978" s="367" t="s">
        <v>1941</v>
      </c>
      <c r="K978" s="369">
        <v>36552</v>
      </c>
      <c r="L978" s="367" t="s">
        <v>1863</v>
      </c>
    </row>
    <row r="979" spans="1:12" hidden="1">
      <c r="A979" s="367" t="s">
        <v>426</v>
      </c>
      <c r="D979" s="367" t="s">
        <v>1942</v>
      </c>
      <c r="E979" s="367">
        <f t="shared" si="15"/>
        <v>2801500600</v>
      </c>
      <c r="F979" s="367" t="s">
        <v>1838</v>
      </c>
      <c r="G979" s="367" t="s">
        <v>1839</v>
      </c>
      <c r="H979" s="367" t="s">
        <v>1858</v>
      </c>
      <c r="I979" s="367" t="s">
        <v>1943</v>
      </c>
      <c r="K979" s="369">
        <v>36552</v>
      </c>
      <c r="L979" s="367" t="s">
        <v>1863</v>
      </c>
    </row>
    <row r="980" spans="1:12" hidden="1">
      <c r="A980" s="367" t="s">
        <v>426</v>
      </c>
      <c r="D980" s="367" t="s">
        <v>1944</v>
      </c>
      <c r="E980" s="367">
        <f t="shared" si="15"/>
        <v>2801500610</v>
      </c>
      <c r="F980" s="367" t="s">
        <v>1838</v>
      </c>
      <c r="G980" s="367" t="s">
        <v>1839</v>
      </c>
      <c r="H980" s="367" t="s">
        <v>1858</v>
      </c>
      <c r="I980" s="367" t="s">
        <v>1945</v>
      </c>
      <c r="K980" s="369">
        <v>36552</v>
      </c>
      <c r="L980" s="367" t="s">
        <v>1863</v>
      </c>
    </row>
    <row r="981" spans="1:12" hidden="1">
      <c r="A981" s="367" t="s">
        <v>426</v>
      </c>
      <c r="D981" s="367" t="s">
        <v>1946</v>
      </c>
      <c r="E981" s="367">
        <f t="shared" si="15"/>
        <v>2801500620</v>
      </c>
      <c r="F981" s="367" t="s">
        <v>1838</v>
      </c>
      <c r="G981" s="367" t="s">
        <v>1839</v>
      </c>
      <c r="H981" s="367" t="s">
        <v>1858</v>
      </c>
      <c r="I981" s="367" t="s">
        <v>1947</v>
      </c>
      <c r="K981" s="369">
        <v>36552</v>
      </c>
      <c r="L981" s="367" t="s">
        <v>1863</v>
      </c>
    </row>
    <row r="982" spans="1:12" hidden="1">
      <c r="A982" s="367" t="s">
        <v>426</v>
      </c>
      <c r="D982" s="367" t="s">
        <v>1948</v>
      </c>
      <c r="E982" s="367">
        <f t="shared" si="15"/>
        <v>2801501000</v>
      </c>
      <c r="F982" s="367" t="s">
        <v>1838</v>
      </c>
      <c r="G982" s="367" t="s">
        <v>1839</v>
      </c>
      <c r="H982" s="367" t="s">
        <v>1949</v>
      </c>
      <c r="I982" s="367" t="s">
        <v>1859</v>
      </c>
      <c r="J982" s="369">
        <v>36552</v>
      </c>
    </row>
    <row r="983" spans="1:12" hidden="1">
      <c r="A983" s="367" t="s">
        <v>426</v>
      </c>
      <c r="D983" s="367" t="s">
        <v>1950</v>
      </c>
      <c r="E983" s="367">
        <f t="shared" si="15"/>
        <v>2801501105</v>
      </c>
      <c r="F983" s="367" t="s">
        <v>1838</v>
      </c>
      <c r="G983" s="367" t="s">
        <v>1839</v>
      </c>
      <c r="H983" s="367" t="s">
        <v>1949</v>
      </c>
      <c r="I983" s="367" t="s">
        <v>1951</v>
      </c>
      <c r="J983" s="369">
        <v>36552</v>
      </c>
    </row>
    <row r="984" spans="1:12" hidden="1">
      <c r="A984" s="367" t="s">
        <v>426</v>
      </c>
      <c r="D984" s="367" t="s">
        <v>1952</v>
      </c>
      <c r="E984" s="367">
        <f t="shared" si="15"/>
        <v>2801501130</v>
      </c>
      <c r="F984" s="367" t="s">
        <v>1838</v>
      </c>
      <c r="G984" s="367" t="s">
        <v>1839</v>
      </c>
      <c r="H984" s="367" t="s">
        <v>1949</v>
      </c>
      <c r="I984" s="367" t="s">
        <v>1953</v>
      </c>
      <c r="J984" s="369">
        <v>36552</v>
      </c>
    </row>
    <row r="985" spans="1:12" hidden="1">
      <c r="A985" s="367" t="s">
        <v>426</v>
      </c>
      <c r="D985" s="367" t="s">
        <v>1954</v>
      </c>
      <c r="E985" s="367">
        <f t="shared" si="15"/>
        <v>2801501170</v>
      </c>
      <c r="F985" s="367" t="s">
        <v>1838</v>
      </c>
      <c r="G985" s="367" t="s">
        <v>1839</v>
      </c>
      <c r="H985" s="367" t="s">
        <v>1949</v>
      </c>
      <c r="I985" s="367" t="s">
        <v>1955</v>
      </c>
      <c r="J985" s="369">
        <v>36552</v>
      </c>
    </row>
    <row r="986" spans="1:12" hidden="1">
      <c r="A986" s="367" t="s">
        <v>426</v>
      </c>
      <c r="D986" s="367" t="s">
        <v>1956</v>
      </c>
      <c r="E986" s="367">
        <f t="shared" si="15"/>
        <v>2801501260</v>
      </c>
      <c r="F986" s="367" t="s">
        <v>1838</v>
      </c>
      <c r="G986" s="367" t="s">
        <v>1839</v>
      </c>
      <c r="H986" s="367" t="s">
        <v>1949</v>
      </c>
      <c r="I986" s="367" t="s">
        <v>1957</v>
      </c>
      <c r="J986" s="369">
        <v>36552</v>
      </c>
    </row>
    <row r="987" spans="1:12" hidden="1">
      <c r="A987" s="367" t="s">
        <v>426</v>
      </c>
      <c r="D987" s="367" t="s">
        <v>1958</v>
      </c>
      <c r="E987" s="367">
        <f t="shared" si="15"/>
        <v>2801501270</v>
      </c>
      <c r="F987" s="367" t="s">
        <v>1838</v>
      </c>
      <c r="G987" s="367" t="s">
        <v>1839</v>
      </c>
      <c r="H987" s="367" t="s">
        <v>1949</v>
      </c>
      <c r="I987" s="367" t="s">
        <v>1959</v>
      </c>
      <c r="J987" s="369">
        <v>36552</v>
      </c>
    </row>
    <row r="988" spans="1:12" hidden="1">
      <c r="A988" s="367" t="s">
        <v>426</v>
      </c>
      <c r="D988" s="367" t="s">
        <v>1960</v>
      </c>
      <c r="E988" s="367">
        <f t="shared" si="15"/>
        <v>2801502000</v>
      </c>
      <c r="F988" s="367" t="s">
        <v>1838</v>
      </c>
      <c r="G988" s="367" t="s">
        <v>1839</v>
      </c>
      <c r="H988" s="367" t="s">
        <v>1961</v>
      </c>
      <c r="I988" s="367" t="s">
        <v>1859</v>
      </c>
      <c r="J988" s="369">
        <v>36552</v>
      </c>
    </row>
    <row r="989" spans="1:12" hidden="1">
      <c r="A989" s="367" t="s">
        <v>426</v>
      </c>
      <c r="D989" s="367" t="s">
        <v>1962</v>
      </c>
      <c r="E989" s="367">
        <f t="shared" si="15"/>
        <v>2801502105</v>
      </c>
      <c r="F989" s="367" t="s">
        <v>1838</v>
      </c>
      <c r="G989" s="367" t="s">
        <v>1839</v>
      </c>
      <c r="H989" s="367" t="s">
        <v>1961</v>
      </c>
      <c r="I989" s="367" t="s">
        <v>1951</v>
      </c>
      <c r="J989" s="369">
        <v>36552</v>
      </c>
    </row>
    <row r="990" spans="1:12" hidden="1">
      <c r="A990" s="367" t="s">
        <v>426</v>
      </c>
      <c r="D990" s="367" t="s">
        <v>1963</v>
      </c>
      <c r="E990" s="367">
        <f t="shared" si="15"/>
        <v>2801502130</v>
      </c>
      <c r="F990" s="367" t="s">
        <v>1838</v>
      </c>
      <c r="G990" s="367" t="s">
        <v>1839</v>
      </c>
      <c r="H990" s="367" t="s">
        <v>1961</v>
      </c>
      <c r="I990" s="367" t="s">
        <v>1953</v>
      </c>
      <c r="J990" s="369">
        <v>36552</v>
      </c>
    </row>
    <row r="991" spans="1:12" hidden="1">
      <c r="A991" s="367" t="s">
        <v>426</v>
      </c>
      <c r="D991" s="367" t="s">
        <v>1964</v>
      </c>
      <c r="E991" s="367">
        <f t="shared" si="15"/>
        <v>2801502170</v>
      </c>
      <c r="F991" s="367" t="s">
        <v>1838</v>
      </c>
      <c r="G991" s="367" t="s">
        <v>1839</v>
      </c>
      <c r="H991" s="367" t="s">
        <v>1961</v>
      </c>
      <c r="I991" s="367" t="s">
        <v>1955</v>
      </c>
      <c r="J991" s="369">
        <v>36552</v>
      </c>
    </row>
    <row r="992" spans="1:12" hidden="1">
      <c r="A992" s="367" t="s">
        <v>426</v>
      </c>
      <c r="D992" s="367" t="s">
        <v>1965</v>
      </c>
      <c r="E992" s="367">
        <f t="shared" si="15"/>
        <v>2801502260</v>
      </c>
      <c r="F992" s="367" t="s">
        <v>1838</v>
      </c>
      <c r="G992" s="367" t="s">
        <v>1839</v>
      </c>
      <c r="H992" s="367" t="s">
        <v>1961</v>
      </c>
      <c r="I992" s="367" t="s">
        <v>1957</v>
      </c>
      <c r="J992" s="369">
        <v>36552</v>
      </c>
    </row>
    <row r="993" spans="1:12" hidden="1">
      <c r="A993" s="367" t="s">
        <v>426</v>
      </c>
      <c r="D993" s="367" t="s">
        <v>1966</v>
      </c>
      <c r="E993" s="367">
        <f t="shared" si="15"/>
        <v>2801502270</v>
      </c>
      <c r="F993" s="367" t="s">
        <v>1838</v>
      </c>
      <c r="G993" s="367" t="s">
        <v>1839</v>
      </c>
      <c r="H993" s="367" t="s">
        <v>1961</v>
      </c>
      <c r="I993" s="367" t="s">
        <v>1959</v>
      </c>
      <c r="J993" s="369">
        <v>36552</v>
      </c>
    </row>
    <row r="994" spans="1:12" hidden="1">
      <c r="A994" s="367" t="s">
        <v>426</v>
      </c>
      <c r="D994" s="367" t="s">
        <v>1967</v>
      </c>
      <c r="E994" s="367">
        <f t="shared" si="15"/>
        <v>2801520000</v>
      </c>
      <c r="F994" s="367" t="s">
        <v>1838</v>
      </c>
      <c r="G994" s="367" t="s">
        <v>1839</v>
      </c>
      <c r="H994" s="367" t="s">
        <v>1968</v>
      </c>
      <c r="I994" s="367" t="s">
        <v>1969</v>
      </c>
      <c r="K994" s="369">
        <v>36552</v>
      </c>
      <c r="L994" s="367" t="s">
        <v>1970</v>
      </c>
    </row>
    <row r="995" spans="1:12" hidden="1">
      <c r="A995" s="367" t="s">
        <v>426</v>
      </c>
      <c r="D995" s="367" t="s">
        <v>1971</v>
      </c>
      <c r="E995" s="367">
        <f t="shared" si="15"/>
        <v>2801520004</v>
      </c>
      <c r="F995" s="367" t="s">
        <v>1838</v>
      </c>
      <c r="G995" s="367" t="s">
        <v>1839</v>
      </c>
      <c r="H995" s="367" t="s">
        <v>1968</v>
      </c>
      <c r="I995" s="367" t="s">
        <v>1972</v>
      </c>
      <c r="J995" s="369">
        <v>36552</v>
      </c>
    </row>
    <row r="996" spans="1:12" hidden="1">
      <c r="A996" s="367" t="s">
        <v>426</v>
      </c>
      <c r="D996" s="367" t="s">
        <v>1973</v>
      </c>
      <c r="E996" s="367">
        <f t="shared" si="15"/>
        <v>2801520006</v>
      </c>
      <c r="F996" s="367" t="s">
        <v>1838</v>
      </c>
      <c r="G996" s="367" t="s">
        <v>1839</v>
      </c>
      <c r="H996" s="367" t="s">
        <v>1968</v>
      </c>
      <c r="I996" s="367" t="s">
        <v>287</v>
      </c>
      <c r="J996" s="369">
        <v>36552</v>
      </c>
    </row>
    <row r="997" spans="1:12" hidden="1">
      <c r="A997" s="367" t="s">
        <v>426</v>
      </c>
      <c r="D997" s="367" t="s">
        <v>1974</v>
      </c>
      <c r="E997" s="367">
        <f t="shared" si="15"/>
        <v>2801520010</v>
      </c>
      <c r="F997" s="367" t="s">
        <v>1838</v>
      </c>
      <c r="G997" s="367" t="s">
        <v>1839</v>
      </c>
      <c r="H997" s="367" t="s">
        <v>1968</v>
      </c>
      <c r="I997" s="367" t="s">
        <v>1975</v>
      </c>
      <c r="J997" s="369">
        <v>36552</v>
      </c>
    </row>
    <row r="998" spans="1:12" hidden="1">
      <c r="A998" s="367" t="s">
        <v>426</v>
      </c>
      <c r="B998" s="367"/>
      <c r="D998" s="367" t="s">
        <v>1976</v>
      </c>
      <c r="E998" s="367">
        <f t="shared" si="15"/>
        <v>2801600000</v>
      </c>
      <c r="F998" s="367" t="s">
        <v>1838</v>
      </c>
      <c r="G998" s="367" t="s">
        <v>1839</v>
      </c>
      <c r="H998" s="367" t="s">
        <v>1977</v>
      </c>
      <c r="I998" s="367" t="s">
        <v>74</v>
      </c>
    </row>
    <row r="999" spans="1:12" hidden="1">
      <c r="A999" s="367" t="s">
        <v>426</v>
      </c>
      <c r="D999" s="367" t="s">
        <v>1978</v>
      </c>
      <c r="E999" s="367">
        <f t="shared" si="15"/>
        <v>2801700001</v>
      </c>
      <c r="F999" s="367" t="s">
        <v>1838</v>
      </c>
      <c r="G999" s="367" t="s">
        <v>1839</v>
      </c>
      <c r="H999" s="367" t="s">
        <v>1979</v>
      </c>
      <c r="I999" s="367" t="s">
        <v>1980</v>
      </c>
      <c r="J999" s="369">
        <v>36504</v>
      </c>
    </row>
    <row r="1000" spans="1:12" hidden="1">
      <c r="A1000" s="367" t="s">
        <v>426</v>
      </c>
      <c r="D1000" s="367" t="s">
        <v>1981</v>
      </c>
      <c r="E1000" s="367">
        <f t="shared" si="15"/>
        <v>2801700002</v>
      </c>
      <c r="F1000" s="367" t="s">
        <v>1838</v>
      </c>
      <c r="G1000" s="367" t="s">
        <v>1839</v>
      </c>
      <c r="H1000" s="367" t="s">
        <v>1979</v>
      </c>
      <c r="I1000" s="367" t="s">
        <v>1982</v>
      </c>
      <c r="J1000" s="369">
        <v>36504</v>
      </c>
      <c r="K1000" s="369">
        <v>37544</v>
      </c>
      <c r="L1000" s="367" t="s">
        <v>1983</v>
      </c>
    </row>
    <row r="1001" spans="1:12" hidden="1">
      <c r="A1001" s="367" t="s">
        <v>426</v>
      </c>
      <c r="D1001" s="367" t="s">
        <v>1984</v>
      </c>
      <c r="E1001" s="367">
        <f t="shared" si="15"/>
        <v>2801700003</v>
      </c>
      <c r="F1001" s="367" t="s">
        <v>1838</v>
      </c>
      <c r="G1001" s="367" t="s">
        <v>1839</v>
      </c>
      <c r="H1001" s="367" t="s">
        <v>1979</v>
      </c>
      <c r="I1001" s="367" t="s">
        <v>1985</v>
      </c>
      <c r="J1001" s="369">
        <v>36504</v>
      </c>
    </row>
    <row r="1002" spans="1:12" hidden="1">
      <c r="A1002" s="367" t="s">
        <v>426</v>
      </c>
      <c r="D1002" s="367" t="s">
        <v>1986</v>
      </c>
      <c r="E1002" s="367">
        <f t="shared" si="15"/>
        <v>2801700004</v>
      </c>
      <c r="F1002" s="367" t="s">
        <v>1838</v>
      </c>
      <c r="G1002" s="367" t="s">
        <v>1839</v>
      </c>
      <c r="H1002" s="367" t="s">
        <v>1979</v>
      </c>
      <c r="I1002" s="367" t="s">
        <v>1987</v>
      </c>
      <c r="J1002" s="369">
        <v>36504</v>
      </c>
    </row>
    <row r="1003" spans="1:12" hidden="1">
      <c r="A1003" s="367" t="s">
        <v>426</v>
      </c>
      <c r="D1003" s="367" t="s">
        <v>1988</v>
      </c>
      <c r="E1003" s="367">
        <f t="shared" si="15"/>
        <v>2801700005</v>
      </c>
      <c r="F1003" s="367" t="s">
        <v>1838</v>
      </c>
      <c r="G1003" s="367" t="s">
        <v>1839</v>
      </c>
      <c r="H1003" s="367" t="s">
        <v>1979</v>
      </c>
      <c r="I1003" s="367" t="s">
        <v>1989</v>
      </c>
      <c r="J1003" s="369">
        <v>36504</v>
      </c>
    </row>
    <row r="1004" spans="1:12" hidden="1">
      <c r="A1004" s="367" t="s">
        <v>426</v>
      </c>
      <c r="D1004" s="367" t="s">
        <v>1990</v>
      </c>
      <c r="E1004" s="367">
        <f t="shared" si="15"/>
        <v>2801700006</v>
      </c>
      <c r="F1004" s="367" t="s">
        <v>1838</v>
      </c>
      <c r="G1004" s="367" t="s">
        <v>1839</v>
      </c>
      <c r="H1004" s="367" t="s">
        <v>1979</v>
      </c>
      <c r="I1004" s="367" t="s">
        <v>1991</v>
      </c>
      <c r="J1004" s="369">
        <v>36504</v>
      </c>
    </row>
    <row r="1005" spans="1:12" hidden="1">
      <c r="A1005" s="367" t="s">
        <v>426</v>
      </c>
      <c r="D1005" s="367" t="s">
        <v>1992</v>
      </c>
      <c r="E1005" s="367">
        <f t="shared" si="15"/>
        <v>2801700007</v>
      </c>
      <c r="F1005" s="367" t="s">
        <v>1838</v>
      </c>
      <c r="G1005" s="367" t="s">
        <v>1839</v>
      </c>
      <c r="H1005" s="367" t="s">
        <v>1979</v>
      </c>
      <c r="I1005" s="367" t="s">
        <v>1993</v>
      </c>
      <c r="J1005" s="369">
        <v>36504</v>
      </c>
    </row>
    <row r="1006" spans="1:12" hidden="1">
      <c r="A1006" s="367" t="s">
        <v>426</v>
      </c>
      <c r="D1006" s="367" t="s">
        <v>1994</v>
      </c>
      <c r="E1006" s="367">
        <f t="shared" si="15"/>
        <v>2801700008</v>
      </c>
      <c r="F1006" s="367" t="s">
        <v>1838</v>
      </c>
      <c r="G1006" s="367" t="s">
        <v>1839</v>
      </c>
      <c r="H1006" s="367" t="s">
        <v>1979</v>
      </c>
      <c r="I1006" s="367" t="s">
        <v>1995</v>
      </c>
      <c r="J1006" s="369">
        <v>36504</v>
      </c>
    </row>
    <row r="1007" spans="1:12" hidden="1">
      <c r="A1007" s="367" t="s">
        <v>426</v>
      </c>
      <c r="D1007" s="367" t="s">
        <v>1996</v>
      </c>
      <c r="E1007" s="367">
        <f t="shared" si="15"/>
        <v>2801700009</v>
      </c>
      <c r="F1007" s="367" t="s">
        <v>1838</v>
      </c>
      <c r="G1007" s="367" t="s">
        <v>1839</v>
      </c>
      <c r="H1007" s="367" t="s">
        <v>1979</v>
      </c>
      <c r="I1007" s="367" t="s">
        <v>1997</v>
      </c>
      <c r="J1007" s="369">
        <v>36504</v>
      </c>
      <c r="K1007" s="369">
        <v>37544</v>
      </c>
      <c r="L1007" s="367" t="s">
        <v>1998</v>
      </c>
    </row>
    <row r="1008" spans="1:12" hidden="1">
      <c r="A1008" s="367" t="s">
        <v>426</v>
      </c>
      <c r="D1008" s="367" t="s">
        <v>1999</v>
      </c>
      <c r="E1008" s="367">
        <f t="shared" si="15"/>
        <v>2801700010</v>
      </c>
      <c r="F1008" s="367" t="s">
        <v>1838</v>
      </c>
      <c r="G1008" s="367" t="s">
        <v>1839</v>
      </c>
      <c r="H1008" s="367" t="s">
        <v>1979</v>
      </c>
      <c r="I1008" s="367" t="s">
        <v>2000</v>
      </c>
      <c r="J1008" s="369">
        <v>36504</v>
      </c>
      <c r="K1008" s="369">
        <v>37544</v>
      </c>
      <c r="L1008" s="367" t="s">
        <v>2001</v>
      </c>
    </row>
    <row r="1009" spans="1:12" hidden="1">
      <c r="A1009" s="367" t="s">
        <v>426</v>
      </c>
      <c r="D1009" s="367" t="s">
        <v>2002</v>
      </c>
      <c r="E1009" s="367">
        <f t="shared" si="15"/>
        <v>2801700011</v>
      </c>
      <c r="F1009" s="367" t="s">
        <v>1838</v>
      </c>
      <c r="G1009" s="367" t="s">
        <v>1839</v>
      </c>
      <c r="H1009" s="367" t="s">
        <v>1979</v>
      </c>
      <c r="I1009" s="367" t="s">
        <v>2003</v>
      </c>
      <c r="J1009" s="369">
        <v>37544</v>
      </c>
    </row>
    <row r="1010" spans="1:12" hidden="1">
      <c r="A1010" s="367" t="s">
        <v>426</v>
      </c>
      <c r="D1010" s="367" t="s">
        <v>2004</v>
      </c>
      <c r="E1010" s="367">
        <f t="shared" si="15"/>
        <v>2801700012</v>
      </c>
      <c r="F1010" s="367" t="s">
        <v>1838</v>
      </c>
      <c r="G1010" s="367" t="s">
        <v>1839</v>
      </c>
      <c r="H1010" s="367" t="s">
        <v>1979</v>
      </c>
      <c r="I1010" s="367" t="s">
        <v>2005</v>
      </c>
      <c r="J1010" s="369">
        <v>37544</v>
      </c>
    </row>
    <row r="1011" spans="1:12" hidden="1">
      <c r="A1011" s="367" t="s">
        <v>426</v>
      </c>
      <c r="D1011" s="367" t="s">
        <v>2006</v>
      </c>
      <c r="E1011" s="367">
        <f t="shared" si="15"/>
        <v>2801700013</v>
      </c>
      <c r="F1011" s="367" t="s">
        <v>1838</v>
      </c>
      <c r="G1011" s="367" t="s">
        <v>1839</v>
      </c>
      <c r="H1011" s="367" t="s">
        <v>1979</v>
      </c>
      <c r="I1011" s="367" t="s">
        <v>2007</v>
      </c>
      <c r="J1011" s="369">
        <v>37544</v>
      </c>
    </row>
    <row r="1012" spans="1:12" hidden="1">
      <c r="A1012" s="367" t="s">
        <v>426</v>
      </c>
      <c r="D1012" s="367" t="s">
        <v>2008</v>
      </c>
      <c r="E1012" s="367">
        <f t="shared" si="15"/>
        <v>2801700014</v>
      </c>
      <c r="F1012" s="367" t="s">
        <v>1838</v>
      </c>
      <c r="G1012" s="367" t="s">
        <v>1839</v>
      </c>
      <c r="H1012" s="367" t="s">
        <v>1979</v>
      </c>
      <c r="I1012" s="367" t="s">
        <v>2009</v>
      </c>
      <c r="J1012" s="369">
        <v>37544</v>
      </c>
    </row>
    <row r="1013" spans="1:12" hidden="1">
      <c r="A1013" s="367" t="s">
        <v>426</v>
      </c>
      <c r="D1013" s="367" t="s">
        <v>2010</v>
      </c>
      <c r="E1013" s="367">
        <f t="shared" si="15"/>
        <v>2801700015</v>
      </c>
      <c r="F1013" s="367" t="s">
        <v>1838</v>
      </c>
      <c r="G1013" s="367" t="s">
        <v>1839</v>
      </c>
      <c r="H1013" s="367" t="s">
        <v>1979</v>
      </c>
      <c r="I1013" s="367" t="s">
        <v>2011</v>
      </c>
      <c r="J1013" s="369">
        <v>37544</v>
      </c>
    </row>
    <row r="1014" spans="1:12" hidden="1">
      <c r="A1014" s="367" t="s">
        <v>426</v>
      </c>
      <c r="D1014" s="367" t="s">
        <v>2012</v>
      </c>
      <c r="E1014" s="367">
        <f t="shared" si="15"/>
        <v>2801700099</v>
      </c>
      <c r="F1014" s="367" t="s">
        <v>1838</v>
      </c>
      <c r="G1014" s="367" t="s">
        <v>1839</v>
      </c>
      <c r="H1014" s="367" t="s">
        <v>1979</v>
      </c>
      <c r="I1014" s="367" t="s">
        <v>2013</v>
      </c>
      <c r="J1014" s="369">
        <v>37544</v>
      </c>
    </row>
    <row r="1015" spans="1:12" hidden="1">
      <c r="A1015" s="367" t="s">
        <v>426</v>
      </c>
      <c r="B1015" s="370" t="s">
        <v>718</v>
      </c>
      <c r="D1015" s="367" t="s">
        <v>2014</v>
      </c>
      <c r="E1015" s="367">
        <f t="shared" si="15"/>
        <v>2805000000</v>
      </c>
      <c r="F1015" s="367" t="s">
        <v>1838</v>
      </c>
      <c r="G1015" s="367" t="s">
        <v>2015</v>
      </c>
      <c r="H1015" s="367" t="s">
        <v>2016</v>
      </c>
      <c r="I1015" s="367" t="s">
        <v>74</v>
      </c>
      <c r="K1015" s="369">
        <v>37302</v>
      </c>
      <c r="L1015" s="367" t="s">
        <v>1708</v>
      </c>
    </row>
    <row r="1016" spans="1:12" hidden="1">
      <c r="A1016" s="367" t="s">
        <v>426</v>
      </c>
      <c r="D1016" s="367" t="s">
        <v>2017</v>
      </c>
      <c r="E1016" s="367">
        <f t="shared" si="15"/>
        <v>2805001000</v>
      </c>
      <c r="F1016" s="367" t="s">
        <v>1838</v>
      </c>
      <c r="G1016" s="367" t="s">
        <v>2015</v>
      </c>
      <c r="H1016" s="367" t="s">
        <v>2018</v>
      </c>
      <c r="I1016" s="367" t="s">
        <v>2019</v>
      </c>
      <c r="K1016" s="369">
        <v>37544</v>
      </c>
      <c r="L1016" s="367" t="s">
        <v>2020</v>
      </c>
    </row>
    <row r="1017" spans="1:12" hidden="1">
      <c r="A1017" s="367" t="s">
        <v>426</v>
      </c>
      <c r="D1017" s="367" t="s">
        <v>2021</v>
      </c>
      <c r="E1017" s="367">
        <f t="shared" si="15"/>
        <v>2805001100</v>
      </c>
      <c r="F1017" s="367" t="s">
        <v>1838</v>
      </c>
      <c r="G1017" s="367" t="s">
        <v>2015</v>
      </c>
      <c r="H1017" s="367" t="s">
        <v>2018</v>
      </c>
      <c r="I1017" s="367" t="s">
        <v>2022</v>
      </c>
      <c r="J1017" s="369">
        <v>38040</v>
      </c>
    </row>
    <row r="1018" spans="1:12" hidden="1">
      <c r="A1018" s="367" t="s">
        <v>426</v>
      </c>
      <c r="D1018" s="367" t="s">
        <v>2023</v>
      </c>
      <c r="E1018" s="367">
        <f t="shared" si="15"/>
        <v>2805001200</v>
      </c>
      <c r="F1018" s="367" t="s">
        <v>1838</v>
      </c>
      <c r="G1018" s="367" t="s">
        <v>2015</v>
      </c>
      <c r="H1018" s="367" t="s">
        <v>2018</v>
      </c>
      <c r="I1018" s="367" t="s">
        <v>2024</v>
      </c>
      <c r="J1018" s="369">
        <v>38040</v>
      </c>
    </row>
    <row r="1019" spans="1:12" hidden="1">
      <c r="A1019" s="367" t="s">
        <v>426</v>
      </c>
      <c r="D1019" s="367" t="s">
        <v>2025</v>
      </c>
      <c r="E1019" s="367">
        <f t="shared" si="15"/>
        <v>2805001300</v>
      </c>
      <c r="F1019" s="367" t="s">
        <v>1838</v>
      </c>
      <c r="G1019" s="367" t="s">
        <v>2015</v>
      </c>
      <c r="H1019" s="367" t="s">
        <v>2018</v>
      </c>
      <c r="I1019" s="367" t="s">
        <v>2026</v>
      </c>
      <c r="J1019" s="369">
        <v>38040</v>
      </c>
    </row>
    <row r="1020" spans="1:12" hidden="1">
      <c r="A1020" s="367" t="s">
        <v>426</v>
      </c>
      <c r="D1020" s="367" t="s">
        <v>2027</v>
      </c>
      <c r="E1020" s="367">
        <f t="shared" si="15"/>
        <v>2805002000</v>
      </c>
      <c r="F1020" s="367" t="s">
        <v>1838</v>
      </c>
      <c r="G1020" s="367" t="s">
        <v>2015</v>
      </c>
      <c r="H1020" s="367" t="s">
        <v>2028</v>
      </c>
      <c r="I1020" s="367" t="s">
        <v>1155</v>
      </c>
      <c r="J1020" s="369">
        <v>38040</v>
      </c>
    </row>
    <row r="1021" spans="1:12" hidden="1">
      <c r="A1021" s="367" t="s">
        <v>426</v>
      </c>
      <c r="D1021" s="367" t="s">
        <v>2029</v>
      </c>
      <c r="E1021" s="367">
        <f t="shared" si="15"/>
        <v>2805003100</v>
      </c>
      <c r="F1021" s="367" t="s">
        <v>1838</v>
      </c>
      <c r="G1021" s="367" t="s">
        <v>2015</v>
      </c>
      <c r="H1021" s="367" t="s">
        <v>2030</v>
      </c>
      <c r="I1021" s="367" t="s">
        <v>2022</v>
      </c>
      <c r="J1021" s="369">
        <v>38040</v>
      </c>
    </row>
    <row r="1022" spans="1:12" hidden="1">
      <c r="A1022" s="367" t="s">
        <v>426</v>
      </c>
      <c r="B1022" s="370" t="s">
        <v>718</v>
      </c>
      <c r="C1022" s="367" t="s">
        <v>2031</v>
      </c>
      <c r="D1022" s="367" t="s">
        <v>2032</v>
      </c>
      <c r="E1022" s="367">
        <f t="shared" si="15"/>
        <v>2805005000</v>
      </c>
      <c r="F1022" s="367" t="s">
        <v>1838</v>
      </c>
      <c r="G1022" s="367" t="s">
        <v>2015</v>
      </c>
      <c r="H1022" s="367" t="s">
        <v>2033</v>
      </c>
      <c r="I1022" s="367" t="s">
        <v>2034</v>
      </c>
      <c r="K1022" s="369">
        <v>37544</v>
      </c>
      <c r="L1022" s="367" t="s">
        <v>2035</v>
      </c>
    </row>
    <row r="1023" spans="1:12" hidden="1">
      <c r="A1023" s="367" t="s">
        <v>426</v>
      </c>
      <c r="D1023" s="367" t="s">
        <v>2036</v>
      </c>
      <c r="E1023" s="367">
        <f t="shared" si="15"/>
        <v>2805007100</v>
      </c>
      <c r="F1023" s="367" t="s">
        <v>1838</v>
      </c>
      <c r="G1023" s="367" t="s">
        <v>2015</v>
      </c>
      <c r="H1023" s="367" t="s">
        <v>2037</v>
      </c>
      <c r="I1023" s="367" t="s">
        <v>2022</v>
      </c>
      <c r="J1023" s="369">
        <v>38040</v>
      </c>
    </row>
    <row r="1024" spans="1:12" hidden="1">
      <c r="A1024" s="367" t="s">
        <v>426</v>
      </c>
      <c r="D1024" s="367" t="s">
        <v>2038</v>
      </c>
      <c r="E1024" s="367">
        <f t="shared" si="15"/>
        <v>2805007300</v>
      </c>
      <c r="F1024" s="367" t="s">
        <v>1838</v>
      </c>
      <c r="G1024" s="367" t="s">
        <v>2015</v>
      </c>
      <c r="H1024" s="367" t="s">
        <v>2037</v>
      </c>
      <c r="I1024" s="367" t="s">
        <v>2026</v>
      </c>
      <c r="J1024" s="369">
        <v>38040</v>
      </c>
    </row>
    <row r="1025" spans="1:12" hidden="1">
      <c r="A1025" s="367" t="s">
        <v>426</v>
      </c>
      <c r="D1025" s="367" t="s">
        <v>2039</v>
      </c>
      <c r="E1025" s="367">
        <f t="shared" si="15"/>
        <v>2805008100</v>
      </c>
      <c r="F1025" s="367" t="s">
        <v>1838</v>
      </c>
      <c r="G1025" s="367" t="s">
        <v>2015</v>
      </c>
      <c r="H1025" s="367" t="s">
        <v>2040</v>
      </c>
      <c r="I1025" s="367" t="s">
        <v>2022</v>
      </c>
      <c r="J1025" s="369">
        <v>38040</v>
      </c>
    </row>
    <row r="1026" spans="1:12" hidden="1">
      <c r="A1026" s="367" t="s">
        <v>426</v>
      </c>
      <c r="D1026" s="367" t="s">
        <v>2041</v>
      </c>
      <c r="E1026" s="367">
        <f t="shared" ref="E1026:E1089" si="16">VALUE(D1026)</f>
        <v>2805008200</v>
      </c>
      <c r="F1026" s="367" t="s">
        <v>1838</v>
      </c>
      <c r="G1026" s="367" t="s">
        <v>2015</v>
      </c>
      <c r="H1026" s="367" t="s">
        <v>2040</v>
      </c>
      <c r="I1026" s="367" t="s">
        <v>2024</v>
      </c>
      <c r="J1026" s="369">
        <v>38040</v>
      </c>
    </row>
    <row r="1027" spans="1:12" hidden="1">
      <c r="A1027" s="367" t="s">
        <v>426</v>
      </c>
      <c r="D1027" s="367" t="s">
        <v>2042</v>
      </c>
      <c r="E1027" s="367">
        <f t="shared" si="16"/>
        <v>2805008300</v>
      </c>
      <c r="F1027" s="367" t="s">
        <v>1838</v>
      </c>
      <c r="G1027" s="367" t="s">
        <v>2015</v>
      </c>
      <c r="H1027" s="367" t="s">
        <v>2040</v>
      </c>
      <c r="I1027" s="367" t="s">
        <v>2026</v>
      </c>
      <c r="J1027" s="369">
        <v>38040</v>
      </c>
    </row>
    <row r="1028" spans="1:12" hidden="1">
      <c r="A1028" s="367" t="s">
        <v>426</v>
      </c>
      <c r="D1028" s="367" t="s">
        <v>2043</v>
      </c>
      <c r="E1028" s="367">
        <f t="shared" si="16"/>
        <v>2805009100</v>
      </c>
      <c r="F1028" s="367" t="s">
        <v>1838</v>
      </c>
      <c r="G1028" s="367" t="s">
        <v>2015</v>
      </c>
      <c r="H1028" s="367" t="s">
        <v>2044</v>
      </c>
      <c r="I1028" s="367" t="s">
        <v>2022</v>
      </c>
      <c r="J1028" s="369">
        <v>38040</v>
      </c>
    </row>
    <row r="1029" spans="1:12" hidden="1">
      <c r="A1029" s="367" t="s">
        <v>426</v>
      </c>
      <c r="D1029" s="367" t="s">
        <v>2045</v>
      </c>
      <c r="E1029" s="367">
        <f t="shared" si="16"/>
        <v>2805009200</v>
      </c>
      <c r="F1029" s="367" t="s">
        <v>1838</v>
      </c>
      <c r="G1029" s="367" t="s">
        <v>2015</v>
      </c>
      <c r="H1029" s="367" t="s">
        <v>2044</v>
      </c>
      <c r="I1029" s="367" t="s">
        <v>2024</v>
      </c>
      <c r="J1029" s="369">
        <v>38040</v>
      </c>
    </row>
    <row r="1030" spans="1:12" hidden="1">
      <c r="A1030" s="367" t="s">
        <v>426</v>
      </c>
      <c r="D1030" s="367" t="s">
        <v>2046</v>
      </c>
      <c r="E1030" s="367">
        <f t="shared" si="16"/>
        <v>2805009300</v>
      </c>
      <c r="F1030" s="367" t="s">
        <v>1838</v>
      </c>
      <c r="G1030" s="367" t="s">
        <v>2015</v>
      </c>
      <c r="H1030" s="367" t="s">
        <v>2044</v>
      </c>
      <c r="I1030" s="367" t="s">
        <v>2026</v>
      </c>
      <c r="J1030" s="369">
        <v>38040</v>
      </c>
    </row>
    <row r="1031" spans="1:12" hidden="1">
      <c r="A1031" s="367" t="s">
        <v>426</v>
      </c>
      <c r="D1031" s="367" t="s">
        <v>2047</v>
      </c>
      <c r="E1031" s="367">
        <f t="shared" si="16"/>
        <v>2805010100</v>
      </c>
      <c r="F1031" s="367" t="s">
        <v>1838</v>
      </c>
      <c r="G1031" s="367" t="s">
        <v>2015</v>
      </c>
      <c r="H1031" s="367" t="s">
        <v>2048</v>
      </c>
      <c r="I1031" s="367" t="s">
        <v>2022</v>
      </c>
      <c r="J1031" s="369">
        <v>38040</v>
      </c>
    </row>
    <row r="1032" spans="1:12" hidden="1">
      <c r="A1032" s="367" t="s">
        <v>426</v>
      </c>
      <c r="D1032" s="367" t="s">
        <v>2049</v>
      </c>
      <c r="E1032" s="367">
        <f t="shared" si="16"/>
        <v>2805010200</v>
      </c>
      <c r="F1032" s="367" t="s">
        <v>1838</v>
      </c>
      <c r="G1032" s="367" t="s">
        <v>2015</v>
      </c>
      <c r="H1032" s="367" t="s">
        <v>2048</v>
      </c>
      <c r="I1032" s="367" t="s">
        <v>2024</v>
      </c>
      <c r="J1032" s="369">
        <v>38040</v>
      </c>
    </row>
    <row r="1033" spans="1:12" hidden="1">
      <c r="A1033" s="367" t="s">
        <v>426</v>
      </c>
      <c r="D1033" s="367" t="s">
        <v>2050</v>
      </c>
      <c r="E1033" s="367">
        <f t="shared" si="16"/>
        <v>2805010300</v>
      </c>
      <c r="F1033" s="367" t="s">
        <v>1838</v>
      </c>
      <c r="G1033" s="367" t="s">
        <v>2015</v>
      </c>
      <c r="H1033" s="367" t="s">
        <v>2048</v>
      </c>
      <c r="I1033" s="367" t="s">
        <v>2026</v>
      </c>
      <c r="J1033" s="369">
        <v>38040</v>
      </c>
    </row>
    <row r="1034" spans="1:12" hidden="1">
      <c r="A1034" s="367" t="s">
        <v>426</v>
      </c>
      <c r="B1034" s="370" t="s">
        <v>718</v>
      </c>
      <c r="C1034" s="367" t="s">
        <v>2051</v>
      </c>
      <c r="D1034" s="367" t="s">
        <v>2052</v>
      </c>
      <c r="E1034" s="367">
        <f t="shared" si="16"/>
        <v>2805015000</v>
      </c>
      <c r="F1034" s="367" t="s">
        <v>1838</v>
      </c>
      <c r="G1034" s="367" t="s">
        <v>2015</v>
      </c>
      <c r="H1034" s="367" t="s">
        <v>2053</v>
      </c>
      <c r="I1034" s="367" t="s">
        <v>2054</v>
      </c>
      <c r="K1034" s="369">
        <v>37544</v>
      </c>
      <c r="L1034" s="367" t="s">
        <v>2035</v>
      </c>
    </row>
    <row r="1035" spans="1:12" hidden="1">
      <c r="A1035" s="367" t="s">
        <v>426</v>
      </c>
      <c r="D1035" s="367" t="s">
        <v>2055</v>
      </c>
      <c r="E1035" s="367">
        <f t="shared" si="16"/>
        <v>2805018000</v>
      </c>
      <c r="F1035" s="367" t="s">
        <v>1838</v>
      </c>
      <c r="G1035" s="367" t="s">
        <v>2015</v>
      </c>
      <c r="H1035" s="367" t="s">
        <v>2056</v>
      </c>
      <c r="I1035" s="367" t="s">
        <v>1155</v>
      </c>
      <c r="J1035" s="369">
        <v>38040</v>
      </c>
    </row>
    <row r="1036" spans="1:12" hidden="1">
      <c r="A1036" s="367" t="s">
        <v>426</v>
      </c>
      <c r="D1036" s="367" t="s">
        <v>2057</v>
      </c>
      <c r="E1036" s="367">
        <f t="shared" si="16"/>
        <v>2805019100</v>
      </c>
      <c r="F1036" s="367" t="s">
        <v>1838</v>
      </c>
      <c r="G1036" s="367" t="s">
        <v>2015</v>
      </c>
      <c r="H1036" s="367" t="s">
        <v>2058</v>
      </c>
      <c r="I1036" s="367" t="s">
        <v>2022</v>
      </c>
      <c r="J1036" s="369">
        <v>38040</v>
      </c>
    </row>
    <row r="1037" spans="1:12" hidden="1">
      <c r="A1037" s="367" t="s">
        <v>426</v>
      </c>
      <c r="D1037" s="367" t="s">
        <v>2059</v>
      </c>
      <c r="E1037" s="367">
        <f t="shared" si="16"/>
        <v>2805019200</v>
      </c>
      <c r="F1037" s="367" t="s">
        <v>1838</v>
      </c>
      <c r="G1037" s="367" t="s">
        <v>2015</v>
      </c>
      <c r="H1037" s="367" t="s">
        <v>2058</v>
      </c>
      <c r="I1037" s="367" t="s">
        <v>2024</v>
      </c>
      <c r="J1037" s="369">
        <v>38040</v>
      </c>
    </row>
    <row r="1038" spans="1:12" hidden="1">
      <c r="A1038" s="367" t="s">
        <v>426</v>
      </c>
      <c r="D1038" s="367" t="s">
        <v>2060</v>
      </c>
      <c r="E1038" s="367">
        <f t="shared" si="16"/>
        <v>2805019300</v>
      </c>
      <c r="F1038" s="367" t="s">
        <v>1838</v>
      </c>
      <c r="G1038" s="367" t="s">
        <v>2015</v>
      </c>
      <c r="H1038" s="367" t="s">
        <v>2058</v>
      </c>
      <c r="I1038" s="367" t="s">
        <v>2026</v>
      </c>
      <c r="J1038" s="369">
        <v>38040</v>
      </c>
    </row>
    <row r="1039" spans="1:12" hidden="1">
      <c r="A1039" s="367" t="s">
        <v>426</v>
      </c>
      <c r="D1039" s="367" t="s">
        <v>2061</v>
      </c>
      <c r="E1039" s="367">
        <f t="shared" si="16"/>
        <v>2805020000</v>
      </c>
      <c r="F1039" s="367" t="s">
        <v>1838</v>
      </c>
      <c r="G1039" s="367" t="s">
        <v>2015</v>
      </c>
      <c r="H1039" s="367" t="s">
        <v>2062</v>
      </c>
      <c r="I1039" s="367" t="s">
        <v>2063</v>
      </c>
      <c r="J1039" s="369">
        <v>36504</v>
      </c>
      <c r="K1039" s="369">
        <v>38040</v>
      </c>
      <c r="L1039" s="367" t="s">
        <v>2064</v>
      </c>
    </row>
    <row r="1040" spans="1:12" hidden="1">
      <c r="A1040" s="367" t="s">
        <v>426</v>
      </c>
      <c r="D1040" s="367" t="s">
        <v>2065</v>
      </c>
      <c r="E1040" s="367">
        <f t="shared" si="16"/>
        <v>2805020001</v>
      </c>
      <c r="F1040" s="367" t="s">
        <v>1838</v>
      </c>
      <c r="G1040" s="367" t="s">
        <v>2015</v>
      </c>
      <c r="H1040" s="367" t="s">
        <v>2062</v>
      </c>
      <c r="I1040" s="367" t="s">
        <v>2066</v>
      </c>
      <c r="J1040" s="369">
        <v>37544</v>
      </c>
    </row>
    <row r="1041" spans="1:12" hidden="1">
      <c r="A1041" s="367" t="s">
        <v>426</v>
      </c>
      <c r="D1041" s="367" t="s">
        <v>2067</v>
      </c>
      <c r="E1041" s="367">
        <f t="shared" si="16"/>
        <v>2805020002</v>
      </c>
      <c r="F1041" s="367" t="s">
        <v>1838</v>
      </c>
      <c r="G1041" s="367" t="s">
        <v>2015</v>
      </c>
      <c r="H1041" s="367" t="s">
        <v>2062</v>
      </c>
      <c r="I1041" s="367" t="s">
        <v>2068</v>
      </c>
      <c r="J1041" s="369">
        <v>37544</v>
      </c>
    </row>
    <row r="1042" spans="1:12" hidden="1">
      <c r="A1042" s="367" t="s">
        <v>426</v>
      </c>
      <c r="D1042" s="367" t="s">
        <v>2069</v>
      </c>
      <c r="E1042" s="367">
        <f t="shared" si="16"/>
        <v>2805020003</v>
      </c>
      <c r="F1042" s="367" t="s">
        <v>1838</v>
      </c>
      <c r="G1042" s="367" t="s">
        <v>2015</v>
      </c>
      <c r="H1042" s="367" t="s">
        <v>2062</v>
      </c>
      <c r="I1042" s="367" t="s">
        <v>2070</v>
      </c>
      <c r="J1042" s="369">
        <v>37544</v>
      </c>
    </row>
    <row r="1043" spans="1:12" hidden="1">
      <c r="A1043" s="367" t="s">
        <v>426</v>
      </c>
      <c r="D1043" s="367" t="s">
        <v>2071</v>
      </c>
      <c r="E1043" s="367">
        <f t="shared" si="16"/>
        <v>2805020004</v>
      </c>
      <c r="F1043" s="367" t="s">
        <v>1838</v>
      </c>
      <c r="G1043" s="367" t="s">
        <v>2015</v>
      </c>
      <c r="H1043" s="367" t="s">
        <v>2062</v>
      </c>
      <c r="I1043" s="367" t="s">
        <v>2072</v>
      </c>
      <c r="J1043" s="369">
        <v>37544</v>
      </c>
    </row>
    <row r="1044" spans="1:12" hidden="1">
      <c r="A1044" s="367" t="s">
        <v>426</v>
      </c>
      <c r="D1044" s="367" t="s">
        <v>2073</v>
      </c>
      <c r="E1044" s="367">
        <f t="shared" si="16"/>
        <v>2805021100</v>
      </c>
      <c r="F1044" s="367" t="s">
        <v>1838</v>
      </c>
      <c r="G1044" s="367" t="s">
        <v>2015</v>
      </c>
      <c r="H1044" s="367" t="s">
        <v>2074</v>
      </c>
      <c r="I1044" s="367" t="s">
        <v>2022</v>
      </c>
      <c r="J1044" s="369">
        <v>38040</v>
      </c>
    </row>
    <row r="1045" spans="1:12" hidden="1">
      <c r="A1045" s="367" t="s">
        <v>426</v>
      </c>
      <c r="D1045" s="367" t="s">
        <v>2075</v>
      </c>
      <c r="E1045" s="367">
        <f t="shared" si="16"/>
        <v>2805021200</v>
      </c>
      <c r="F1045" s="367" t="s">
        <v>1838</v>
      </c>
      <c r="G1045" s="367" t="s">
        <v>2015</v>
      </c>
      <c r="H1045" s="367" t="s">
        <v>2074</v>
      </c>
      <c r="I1045" s="367" t="s">
        <v>2024</v>
      </c>
      <c r="J1045" s="369">
        <v>38040</v>
      </c>
    </row>
    <row r="1046" spans="1:12" hidden="1">
      <c r="A1046" s="367" t="s">
        <v>426</v>
      </c>
      <c r="D1046" s="367" t="s">
        <v>2076</v>
      </c>
      <c r="E1046" s="367">
        <f t="shared" si="16"/>
        <v>2805021300</v>
      </c>
      <c r="F1046" s="367" t="s">
        <v>1838</v>
      </c>
      <c r="G1046" s="367" t="s">
        <v>2015</v>
      </c>
      <c r="H1046" s="367" t="s">
        <v>2074</v>
      </c>
      <c r="I1046" s="367" t="s">
        <v>2026</v>
      </c>
      <c r="J1046" s="369">
        <v>38040</v>
      </c>
    </row>
    <row r="1047" spans="1:12" hidden="1">
      <c r="A1047" s="367" t="s">
        <v>426</v>
      </c>
      <c r="D1047" s="367" t="s">
        <v>2077</v>
      </c>
      <c r="E1047" s="367">
        <f t="shared" si="16"/>
        <v>2805022100</v>
      </c>
      <c r="F1047" s="367" t="s">
        <v>1838</v>
      </c>
      <c r="G1047" s="367" t="s">
        <v>2015</v>
      </c>
      <c r="H1047" s="367" t="s">
        <v>2078</v>
      </c>
      <c r="I1047" s="367" t="s">
        <v>2022</v>
      </c>
      <c r="J1047" s="369">
        <v>38040</v>
      </c>
    </row>
    <row r="1048" spans="1:12" hidden="1">
      <c r="A1048" s="367" t="s">
        <v>426</v>
      </c>
      <c r="D1048" s="367" t="s">
        <v>2079</v>
      </c>
      <c r="E1048" s="367">
        <f t="shared" si="16"/>
        <v>2805022200</v>
      </c>
      <c r="F1048" s="367" t="s">
        <v>1838</v>
      </c>
      <c r="G1048" s="367" t="s">
        <v>2015</v>
      </c>
      <c r="H1048" s="367" t="s">
        <v>2078</v>
      </c>
      <c r="I1048" s="367" t="s">
        <v>2024</v>
      </c>
      <c r="J1048" s="369">
        <v>38040</v>
      </c>
    </row>
    <row r="1049" spans="1:12" hidden="1">
      <c r="A1049" s="367" t="s">
        <v>426</v>
      </c>
      <c r="D1049" s="367" t="s">
        <v>2080</v>
      </c>
      <c r="E1049" s="367">
        <f t="shared" si="16"/>
        <v>2805022300</v>
      </c>
      <c r="F1049" s="367" t="s">
        <v>1838</v>
      </c>
      <c r="G1049" s="367" t="s">
        <v>2015</v>
      </c>
      <c r="H1049" s="367" t="s">
        <v>2078</v>
      </c>
      <c r="I1049" s="367" t="s">
        <v>2026</v>
      </c>
      <c r="J1049" s="369">
        <v>38040</v>
      </c>
    </row>
    <row r="1050" spans="1:12" hidden="1">
      <c r="A1050" s="367" t="s">
        <v>426</v>
      </c>
      <c r="D1050" s="367" t="s">
        <v>2081</v>
      </c>
      <c r="E1050" s="367">
        <f t="shared" si="16"/>
        <v>2805023100</v>
      </c>
      <c r="F1050" s="367" t="s">
        <v>1838</v>
      </c>
      <c r="G1050" s="367" t="s">
        <v>2015</v>
      </c>
      <c r="H1050" s="367" t="s">
        <v>2082</v>
      </c>
      <c r="I1050" s="367" t="s">
        <v>2022</v>
      </c>
      <c r="J1050" s="369">
        <v>38040</v>
      </c>
    </row>
    <row r="1051" spans="1:12" hidden="1">
      <c r="A1051" s="367" t="s">
        <v>426</v>
      </c>
      <c r="D1051" s="367" t="s">
        <v>2083</v>
      </c>
      <c r="E1051" s="367">
        <f t="shared" si="16"/>
        <v>2805023200</v>
      </c>
      <c r="F1051" s="367" t="s">
        <v>1838</v>
      </c>
      <c r="G1051" s="367" t="s">
        <v>2015</v>
      </c>
      <c r="H1051" s="367" t="s">
        <v>2082</v>
      </c>
      <c r="I1051" s="367" t="s">
        <v>2024</v>
      </c>
      <c r="J1051" s="369">
        <v>38040</v>
      </c>
    </row>
    <row r="1052" spans="1:12" hidden="1">
      <c r="A1052" s="367" t="s">
        <v>426</v>
      </c>
      <c r="D1052" s="367" t="s">
        <v>2084</v>
      </c>
      <c r="E1052" s="367">
        <f t="shared" si="16"/>
        <v>2805023300</v>
      </c>
      <c r="F1052" s="367" t="s">
        <v>1838</v>
      </c>
      <c r="G1052" s="367" t="s">
        <v>2015</v>
      </c>
      <c r="H1052" s="367" t="s">
        <v>2082</v>
      </c>
      <c r="I1052" s="367" t="s">
        <v>2026</v>
      </c>
      <c r="J1052" s="369">
        <v>38040</v>
      </c>
    </row>
    <row r="1053" spans="1:12" hidden="1">
      <c r="A1053" s="367" t="s">
        <v>426</v>
      </c>
      <c r="D1053" s="367" t="s">
        <v>2051</v>
      </c>
      <c r="E1053" s="367">
        <f t="shared" si="16"/>
        <v>2805025000</v>
      </c>
      <c r="F1053" s="367" t="s">
        <v>1838</v>
      </c>
      <c r="G1053" s="367" t="s">
        <v>2015</v>
      </c>
      <c r="H1053" s="367" t="s">
        <v>2085</v>
      </c>
      <c r="I1053" s="367" t="s">
        <v>2086</v>
      </c>
      <c r="J1053" s="369">
        <v>36504</v>
      </c>
      <c r="K1053" s="369">
        <v>38040</v>
      </c>
      <c r="L1053" s="367" t="s">
        <v>2064</v>
      </c>
    </row>
    <row r="1054" spans="1:12" hidden="1">
      <c r="A1054" s="367" t="s">
        <v>426</v>
      </c>
      <c r="D1054" s="367" t="s">
        <v>2031</v>
      </c>
      <c r="E1054" s="367">
        <f t="shared" si="16"/>
        <v>2805030000</v>
      </c>
      <c r="F1054" s="367" t="s">
        <v>1838</v>
      </c>
      <c r="G1054" s="367" t="s">
        <v>2015</v>
      </c>
      <c r="H1054" s="367" t="s">
        <v>2087</v>
      </c>
      <c r="I1054" s="367" t="s">
        <v>2088</v>
      </c>
      <c r="J1054" s="369">
        <v>36504</v>
      </c>
      <c r="K1054" s="369">
        <v>38040</v>
      </c>
      <c r="L1054" s="367" t="s">
        <v>2089</v>
      </c>
    </row>
    <row r="1055" spans="1:12" hidden="1">
      <c r="A1055" s="367" t="s">
        <v>426</v>
      </c>
      <c r="D1055" s="367" t="s">
        <v>2090</v>
      </c>
      <c r="E1055" s="367">
        <f t="shared" si="16"/>
        <v>2805030001</v>
      </c>
      <c r="F1055" s="367" t="s">
        <v>1838</v>
      </c>
      <c r="G1055" s="367" t="s">
        <v>2015</v>
      </c>
      <c r="H1055" s="367" t="s">
        <v>2087</v>
      </c>
      <c r="I1055" s="367" t="s">
        <v>2091</v>
      </c>
      <c r="J1055" s="369">
        <v>37544</v>
      </c>
    </row>
    <row r="1056" spans="1:12" hidden="1">
      <c r="A1056" s="367" t="s">
        <v>426</v>
      </c>
      <c r="D1056" s="367" t="s">
        <v>2092</v>
      </c>
      <c r="E1056" s="367">
        <f t="shared" si="16"/>
        <v>2805030002</v>
      </c>
      <c r="F1056" s="367" t="s">
        <v>1838</v>
      </c>
      <c r="G1056" s="367" t="s">
        <v>2015</v>
      </c>
      <c r="H1056" s="367" t="s">
        <v>2087</v>
      </c>
      <c r="I1056" s="367" t="s">
        <v>2093</v>
      </c>
      <c r="J1056" s="369">
        <v>37544</v>
      </c>
    </row>
    <row r="1057" spans="1:12" hidden="1">
      <c r="A1057" s="367" t="s">
        <v>426</v>
      </c>
      <c r="D1057" s="367" t="s">
        <v>2094</v>
      </c>
      <c r="E1057" s="367">
        <f t="shared" si="16"/>
        <v>2805030003</v>
      </c>
      <c r="F1057" s="367" t="s">
        <v>1838</v>
      </c>
      <c r="G1057" s="367" t="s">
        <v>2015</v>
      </c>
      <c r="H1057" s="367" t="s">
        <v>2087</v>
      </c>
      <c r="I1057" s="367" t="s">
        <v>2095</v>
      </c>
      <c r="J1057" s="369">
        <v>37544</v>
      </c>
    </row>
    <row r="1058" spans="1:12" hidden="1">
      <c r="A1058" s="367" t="s">
        <v>426</v>
      </c>
      <c r="D1058" s="367" t="s">
        <v>2096</v>
      </c>
      <c r="E1058" s="367">
        <f t="shared" si="16"/>
        <v>2805030004</v>
      </c>
      <c r="F1058" s="367" t="s">
        <v>1838</v>
      </c>
      <c r="G1058" s="367" t="s">
        <v>2015</v>
      </c>
      <c r="H1058" s="367" t="s">
        <v>2087</v>
      </c>
      <c r="I1058" s="367" t="s">
        <v>2097</v>
      </c>
      <c r="J1058" s="369">
        <v>37544</v>
      </c>
    </row>
    <row r="1059" spans="1:12" hidden="1">
      <c r="A1059" s="367" t="s">
        <v>426</v>
      </c>
      <c r="D1059" s="367" t="s">
        <v>2098</v>
      </c>
      <c r="E1059" s="367">
        <f t="shared" si="16"/>
        <v>2805030007</v>
      </c>
      <c r="F1059" s="367" t="s">
        <v>1838</v>
      </c>
      <c r="G1059" s="367" t="s">
        <v>2015</v>
      </c>
      <c r="H1059" s="367" t="s">
        <v>2087</v>
      </c>
      <c r="I1059" s="367" t="s">
        <v>2099</v>
      </c>
      <c r="J1059" s="369">
        <v>37544</v>
      </c>
    </row>
    <row r="1060" spans="1:12" hidden="1">
      <c r="A1060" s="367" t="s">
        <v>426</v>
      </c>
      <c r="D1060" s="367" t="s">
        <v>2100</v>
      </c>
      <c r="E1060" s="367">
        <f t="shared" si="16"/>
        <v>2805030008</v>
      </c>
      <c r="F1060" s="367" t="s">
        <v>1838</v>
      </c>
      <c r="G1060" s="367" t="s">
        <v>2015</v>
      </c>
      <c r="H1060" s="367" t="s">
        <v>2087</v>
      </c>
      <c r="I1060" s="367" t="s">
        <v>2101</v>
      </c>
      <c r="J1060" s="369">
        <v>37544</v>
      </c>
    </row>
    <row r="1061" spans="1:12" hidden="1">
      <c r="A1061" s="367" t="s">
        <v>426</v>
      </c>
      <c r="D1061" s="367" t="s">
        <v>2102</v>
      </c>
      <c r="E1061" s="367">
        <f t="shared" si="16"/>
        <v>2805030009</v>
      </c>
      <c r="F1061" s="367" t="s">
        <v>1838</v>
      </c>
      <c r="G1061" s="367" t="s">
        <v>2015</v>
      </c>
      <c r="H1061" s="367" t="s">
        <v>2087</v>
      </c>
      <c r="I1061" s="367" t="s">
        <v>2103</v>
      </c>
      <c r="J1061" s="369">
        <v>37544</v>
      </c>
    </row>
    <row r="1062" spans="1:12" hidden="1">
      <c r="A1062" s="367" t="s">
        <v>426</v>
      </c>
      <c r="D1062" s="367" t="s">
        <v>2104</v>
      </c>
      <c r="E1062" s="367">
        <f t="shared" si="16"/>
        <v>2805035000</v>
      </c>
      <c r="F1062" s="367" t="s">
        <v>1838</v>
      </c>
      <c r="G1062" s="367" t="s">
        <v>2015</v>
      </c>
      <c r="H1062" s="367" t="s">
        <v>2105</v>
      </c>
      <c r="I1062" s="367" t="s">
        <v>1155</v>
      </c>
      <c r="J1062" s="369">
        <v>36516</v>
      </c>
      <c r="K1062" s="369">
        <v>38040</v>
      </c>
      <c r="L1062" s="367" t="s">
        <v>2106</v>
      </c>
    </row>
    <row r="1063" spans="1:12" hidden="1">
      <c r="A1063" s="367" t="s">
        <v>426</v>
      </c>
      <c r="D1063" s="367" t="s">
        <v>2107</v>
      </c>
      <c r="E1063" s="367">
        <f t="shared" si="16"/>
        <v>2805039100</v>
      </c>
      <c r="F1063" s="367" t="s">
        <v>1838</v>
      </c>
      <c r="G1063" s="367" t="s">
        <v>2015</v>
      </c>
      <c r="H1063" s="367" t="s">
        <v>2108</v>
      </c>
      <c r="I1063" s="367" t="s">
        <v>2022</v>
      </c>
      <c r="J1063" s="369">
        <v>38040</v>
      </c>
    </row>
    <row r="1064" spans="1:12" hidden="1">
      <c r="A1064" s="367" t="s">
        <v>426</v>
      </c>
      <c r="D1064" s="367" t="s">
        <v>2109</v>
      </c>
      <c r="E1064" s="367">
        <f t="shared" si="16"/>
        <v>2805039200</v>
      </c>
      <c r="F1064" s="367" t="s">
        <v>1838</v>
      </c>
      <c r="G1064" s="367" t="s">
        <v>2015</v>
      </c>
      <c r="H1064" s="367" t="s">
        <v>2108</v>
      </c>
      <c r="I1064" s="367" t="s">
        <v>2024</v>
      </c>
      <c r="J1064" s="369">
        <v>38040</v>
      </c>
    </row>
    <row r="1065" spans="1:12" hidden="1">
      <c r="A1065" s="367" t="s">
        <v>426</v>
      </c>
      <c r="D1065" s="367" t="s">
        <v>2110</v>
      </c>
      <c r="E1065" s="367">
        <f t="shared" si="16"/>
        <v>2805039300</v>
      </c>
      <c r="F1065" s="367" t="s">
        <v>1838</v>
      </c>
      <c r="G1065" s="367" t="s">
        <v>2015</v>
      </c>
      <c r="H1065" s="367" t="s">
        <v>2108</v>
      </c>
      <c r="I1065" s="367" t="s">
        <v>2026</v>
      </c>
      <c r="J1065" s="369">
        <v>38040</v>
      </c>
    </row>
    <row r="1066" spans="1:12" hidden="1">
      <c r="A1066" s="367" t="s">
        <v>426</v>
      </c>
      <c r="D1066" s="367" t="s">
        <v>2111</v>
      </c>
      <c r="E1066" s="367">
        <f t="shared" si="16"/>
        <v>2805040000</v>
      </c>
      <c r="F1066" s="367" t="s">
        <v>1838</v>
      </c>
      <c r="G1066" s="367" t="s">
        <v>2015</v>
      </c>
      <c r="H1066" s="367" t="s">
        <v>2112</v>
      </c>
      <c r="I1066" s="367" t="s">
        <v>74</v>
      </c>
      <c r="J1066" s="369">
        <v>36504</v>
      </c>
      <c r="K1066" s="369">
        <v>37544</v>
      </c>
      <c r="L1066" s="367" t="s">
        <v>2020</v>
      </c>
    </row>
    <row r="1067" spans="1:12" hidden="1">
      <c r="A1067" s="367" t="s">
        <v>426</v>
      </c>
      <c r="D1067" s="367" t="s">
        <v>2113</v>
      </c>
      <c r="E1067" s="367">
        <f t="shared" si="16"/>
        <v>2805045000</v>
      </c>
      <c r="F1067" s="367" t="s">
        <v>1838</v>
      </c>
      <c r="G1067" s="367" t="s">
        <v>2015</v>
      </c>
      <c r="H1067" s="367" t="s">
        <v>2114</v>
      </c>
      <c r="I1067" s="367" t="s">
        <v>1155</v>
      </c>
      <c r="J1067" s="369">
        <v>38040</v>
      </c>
    </row>
    <row r="1068" spans="1:12" hidden="1">
      <c r="A1068" s="367" t="s">
        <v>426</v>
      </c>
      <c r="B1068" s="370" t="s">
        <v>718</v>
      </c>
      <c r="C1068" s="367" t="s">
        <v>2113</v>
      </c>
      <c r="D1068" s="367" t="s">
        <v>2115</v>
      </c>
      <c r="E1068" s="367">
        <f t="shared" si="16"/>
        <v>2805045001</v>
      </c>
      <c r="F1068" s="367" t="s">
        <v>1838</v>
      </c>
      <c r="G1068" s="367" t="s">
        <v>2015</v>
      </c>
      <c r="H1068" s="367" t="s">
        <v>2114</v>
      </c>
      <c r="I1068" s="367" t="s">
        <v>74</v>
      </c>
      <c r="J1068" s="369">
        <v>36516</v>
      </c>
      <c r="K1068" s="369">
        <v>37544</v>
      </c>
      <c r="L1068" s="367" t="s">
        <v>2020</v>
      </c>
    </row>
    <row r="1069" spans="1:12" hidden="1">
      <c r="A1069" s="367" t="s">
        <v>426</v>
      </c>
      <c r="D1069" s="367" t="s">
        <v>2116</v>
      </c>
      <c r="E1069" s="367">
        <f t="shared" si="16"/>
        <v>2805045002</v>
      </c>
      <c r="F1069" s="367" t="s">
        <v>1838</v>
      </c>
      <c r="G1069" s="367" t="s">
        <v>2015</v>
      </c>
      <c r="H1069" s="367" t="s">
        <v>2114</v>
      </c>
      <c r="I1069" s="367" t="s">
        <v>2117</v>
      </c>
      <c r="J1069" s="369">
        <v>37544</v>
      </c>
    </row>
    <row r="1070" spans="1:12" hidden="1">
      <c r="A1070" s="367" t="s">
        <v>426</v>
      </c>
      <c r="D1070" s="367" t="s">
        <v>2118</v>
      </c>
      <c r="E1070" s="367">
        <f t="shared" si="16"/>
        <v>2805045003</v>
      </c>
      <c r="F1070" s="367" t="s">
        <v>1838</v>
      </c>
      <c r="G1070" s="367" t="s">
        <v>2015</v>
      </c>
      <c r="H1070" s="367" t="s">
        <v>2114</v>
      </c>
      <c r="I1070" s="367" t="s">
        <v>2119</v>
      </c>
      <c r="J1070" s="369">
        <v>37544</v>
      </c>
    </row>
    <row r="1071" spans="1:12" hidden="1">
      <c r="A1071" s="367" t="s">
        <v>426</v>
      </c>
      <c r="D1071" s="367" t="s">
        <v>2120</v>
      </c>
      <c r="E1071" s="367">
        <f t="shared" si="16"/>
        <v>2805047100</v>
      </c>
      <c r="F1071" s="367" t="s">
        <v>1838</v>
      </c>
      <c r="G1071" s="367" t="s">
        <v>2015</v>
      </c>
      <c r="H1071" s="367" t="s">
        <v>2121</v>
      </c>
      <c r="I1071" s="367" t="s">
        <v>2022</v>
      </c>
      <c r="J1071" s="369">
        <v>38040</v>
      </c>
    </row>
    <row r="1072" spans="1:12" hidden="1">
      <c r="A1072" s="367" t="s">
        <v>426</v>
      </c>
      <c r="D1072" s="367" t="s">
        <v>2122</v>
      </c>
      <c r="E1072" s="367">
        <f t="shared" si="16"/>
        <v>2805047300</v>
      </c>
      <c r="F1072" s="367" t="s">
        <v>1838</v>
      </c>
      <c r="G1072" s="367" t="s">
        <v>2015</v>
      </c>
      <c r="H1072" s="367" t="s">
        <v>2121</v>
      </c>
      <c r="I1072" s="367" t="s">
        <v>2026</v>
      </c>
      <c r="J1072" s="369">
        <v>38040</v>
      </c>
    </row>
    <row r="1073" spans="1:12" hidden="1">
      <c r="A1073" s="367" t="s">
        <v>426</v>
      </c>
      <c r="D1073" s="367" t="s">
        <v>2123</v>
      </c>
      <c r="E1073" s="367">
        <f t="shared" si="16"/>
        <v>2805053100</v>
      </c>
      <c r="F1073" s="367" t="s">
        <v>1838</v>
      </c>
      <c r="G1073" s="367" t="s">
        <v>2015</v>
      </c>
      <c r="H1073" s="367" t="s">
        <v>2124</v>
      </c>
      <c r="I1073" s="367" t="s">
        <v>2022</v>
      </c>
      <c r="J1073" s="369">
        <v>38040</v>
      </c>
    </row>
    <row r="1074" spans="1:12" hidden="1">
      <c r="A1074" s="367" t="s">
        <v>426</v>
      </c>
      <c r="D1074" s="367" t="s">
        <v>2125</v>
      </c>
      <c r="E1074" s="367">
        <f t="shared" si="16"/>
        <v>2806010000</v>
      </c>
      <c r="F1074" s="367" t="s">
        <v>1838</v>
      </c>
      <c r="G1074" s="367" t="s">
        <v>2126</v>
      </c>
      <c r="H1074" s="367" t="s">
        <v>2127</v>
      </c>
      <c r="I1074" s="367" t="s">
        <v>74</v>
      </c>
      <c r="J1074" s="369">
        <v>37544</v>
      </c>
    </row>
    <row r="1075" spans="1:12" hidden="1">
      <c r="A1075" s="367" t="s">
        <v>426</v>
      </c>
      <c r="D1075" s="367" t="s">
        <v>2128</v>
      </c>
      <c r="E1075" s="367">
        <f t="shared" si="16"/>
        <v>2806015000</v>
      </c>
      <c r="F1075" s="367" t="s">
        <v>1838</v>
      </c>
      <c r="G1075" s="367" t="s">
        <v>2126</v>
      </c>
      <c r="H1075" s="367" t="s">
        <v>2129</v>
      </c>
      <c r="I1075" s="367" t="s">
        <v>74</v>
      </c>
      <c r="J1075" s="369">
        <v>37544</v>
      </c>
    </row>
    <row r="1076" spans="1:12" hidden="1">
      <c r="A1076" s="367" t="s">
        <v>426</v>
      </c>
      <c r="D1076" s="367" t="s">
        <v>2130</v>
      </c>
      <c r="E1076" s="367">
        <f t="shared" si="16"/>
        <v>2807020001</v>
      </c>
      <c r="F1076" s="367" t="s">
        <v>1838</v>
      </c>
      <c r="G1076" s="367" t="s">
        <v>2131</v>
      </c>
      <c r="H1076" s="367" t="s">
        <v>2132</v>
      </c>
      <c r="I1076" s="367" t="s">
        <v>2133</v>
      </c>
      <c r="J1076" s="369">
        <v>37544</v>
      </c>
    </row>
    <row r="1077" spans="1:12" hidden="1">
      <c r="A1077" s="367" t="s">
        <v>426</v>
      </c>
      <c r="D1077" s="367" t="s">
        <v>2134</v>
      </c>
      <c r="E1077" s="367">
        <f t="shared" si="16"/>
        <v>2807020002</v>
      </c>
      <c r="F1077" s="367" t="s">
        <v>1838</v>
      </c>
      <c r="G1077" s="367" t="s">
        <v>2131</v>
      </c>
      <c r="H1077" s="367" t="s">
        <v>2132</v>
      </c>
      <c r="I1077" s="367" t="s">
        <v>2135</v>
      </c>
      <c r="J1077" s="369">
        <v>37544</v>
      </c>
    </row>
    <row r="1078" spans="1:12" hidden="1">
      <c r="A1078" s="367" t="s">
        <v>426</v>
      </c>
      <c r="D1078" s="367" t="s">
        <v>2136</v>
      </c>
      <c r="E1078" s="367">
        <f t="shared" si="16"/>
        <v>2807025000</v>
      </c>
      <c r="F1078" s="367" t="s">
        <v>1838</v>
      </c>
      <c r="G1078" s="367" t="s">
        <v>2131</v>
      </c>
      <c r="H1078" s="367" t="s">
        <v>2137</v>
      </c>
      <c r="I1078" s="367" t="s">
        <v>74</v>
      </c>
      <c r="J1078" s="369">
        <v>37544</v>
      </c>
    </row>
    <row r="1079" spans="1:12" hidden="1">
      <c r="A1079" s="367" t="s">
        <v>426</v>
      </c>
      <c r="D1079" s="367" t="s">
        <v>2138</v>
      </c>
      <c r="E1079" s="367">
        <f t="shared" si="16"/>
        <v>2807030000</v>
      </c>
      <c r="F1079" s="367" t="s">
        <v>1838</v>
      </c>
      <c r="G1079" s="367" t="s">
        <v>2131</v>
      </c>
      <c r="H1079" s="367" t="s">
        <v>2139</v>
      </c>
      <c r="I1079" s="367" t="s">
        <v>74</v>
      </c>
      <c r="J1079" s="369">
        <v>37544</v>
      </c>
    </row>
    <row r="1080" spans="1:12" hidden="1">
      <c r="A1080" s="367" t="s">
        <v>426</v>
      </c>
      <c r="D1080" s="367" t="s">
        <v>2140</v>
      </c>
      <c r="E1080" s="367">
        <f t="shared" si="16"/>
        <v>2807035000</v>
      </c>
      <c r="F1080" s="367" t="s">
        <v>1838</v>
      </c>
      <c r="G1080" s="367" t="s">
        <v>2131</v>
      </c>
      <c r="H1080" s="367" t="s">
        <v>2141</v>
      </c>
      <c r="I1080" s="367" t="s">
        <v>74</v>
      </c>
      <c r="J1080" s="369">
        <v>37544</v>
      </c>
    </row>
    <row r="1081" spans="1:12" hidden="1">
      <c r="A1081" s="367" t="s">
        <v>426</v>
      </c>
      <c r="D1081" s="367" t="s">
        <v>2142</v>
      </c>
      <c r="E1081" s="367">
        <f t="shared" si="16"/>
        <v>2807040000</v>
      </c>
      <c r="F1081" s="367" t="s">
        <v>1838</v>
      </c>
      <c r="G1081" s="367" t="s">
        <v>2131</v>
      </c>
      <c r="H1081" s="367" t="s">
        <v>2143</v>
      </c>
      <c r="I1081" s="367" t="s">
        <v>74</v>
      </c>
      <c r="J1081" s="369">
        <v>37544</v>
      </c>
    </row>
    <row r="1082" spans="1:12" hidden="1">
      <c r="A1082" s="367" t="s">
        <v>426</v>
      </c>
      <c r="D1082" s="367" t="s">
        <v>2144</v>
      </c>
      <c r="E1082" s="367">
        <f t="shared" si="16"/>
        <v>2807045000</v>
      </c>
      <c r="F1082" s="367" t="s">
        <v>1838</v>
      </c>
      <c r="G1082" s="367" t="s">
        <v>2131</v>
      </c>
      <c r="H1082" s="367" t="s">
        <v>2145</v>
      </c>
      <c r="I1082" s="367" t="s">
        <v>74</v>
      </c>
      <c r="J1082" s="369">
        <v>37544</v>
      </c>
    </row>
    <row r="1083" spans="1:12" hidden="1">
      <c r="A1083" s="367" t="s">
        <v>426</v>
      </c>
      <c r="D1083" s="367" t="s">
        <v>2146</v>
      </c>
      <c r="E1083" s="367">
        <f t="shared" si="16"/>
        <v>2810001000</v>
      </c>
      <c r="F1083" s="367" t="s">
        <v>1838</v>
      </c>
      <c r="G1083" s="367" t="s">
        <v>2147</v>
      </c>
      <c r="H1083" s="367" t="s">
        <v>2148</v>
      </c>
      <c r="I1083" s="367" t="s">
        <v>74</v>
      </c>
    </row>
    <row r="1084" spans="1:12" hidden="1">
      <c r="A1084" s="367" t="s">
        <v>426</v>
      </c>
      <c r="D1084" s="367" t="s">
        <v>2149</v>
      </c>
      <c r="E1084" s="367">
        <f t="shared" si="16"/>
        <v>2810003000</v>
      </c>
      <c r="F1084" s="367" t="s">
        <v>1838</v>
      </c>
      <c r="G1084" s="367" t="s">
        <v>2147</v>
      </c>
      <c r="H1084" s="367" t="s">
        <v>2150</v>
      </c>
      <c r="I1084" s="367" t="s">
        <v>74</v>
      </c>
      <c r="J1084" s="369">
        <v>36504</v>
      </c>
    </row>
    <row r="1085" spans="1:12" hidden="1">
      <c r="A1085" s="367" t="s">
        <v>426</v>
      </c>
      <c r="D1085" s="367" t="s">
        <v>2151</v>
      </c>
      <c r="E1085" s="367">
        <f t="shared" si="16"/>
        <v>2810005000</v>
      </c>
      <c r="F1085" s="367" t="s">
        <v>1838</v>
      </c>
      <c r="G1085" s="367" t="s">
        <v>2147</v>
      </c>
      <c r="H1085" s="367" t="s">
        <v>2152</v>
      </c>
      <c r="I1085" s="367" t="s">
        <v>74</v>
      </c>
      <c r="K1085" s="369">
        <v>36769</v>
      </c>
      <c r="L1085" s="367" t="s">
        <v>2153</v>
      </c>
    </row>
    <row r="1086" spans="1:12" hidden="1">
      <c r="A1086" s="367" t="s">
        <v>426</v>
      </c>
      <c r="D1086" s="367" t="s">
        <v>2154</v>
      </c>
      <c r="E1086" s="367">
        <f t="shared" si="16"/>
        <v>2810010000</v>
      </c>
      <c r="F1086" s="367" t="s">
        <v>1838</v>
      </c>
      <c r="G1086" s="367" t="s">
        <v>2147</v>
      </c>
      <c r="H1086" s="367" t="s">
        <v>2155</v>
      </c>
      <c r="I1086" s="367" t="s">
        <v>74</v>
      </c>
      <c r="J1086" s="369">
        <v>36797</v>
      </c>
      <c r="K1086" s="369">
        <v>37544</v>
      </c>
      <c r="L1086" s="367" t="s">
        <v>2156</v>
      </c>
    </row>
    <row r="1087" spans="1:12" hidden="1">
      <c r="A1087" s="367" t="s">
        <v>426</v>
      </c>
      <c r="D1087" s="367" t="s">
        <v>2157</v>
      </c>
      <c r="E1087" s="367">
        <f t="shared" si="16"/>
        <v>2810015000</v>
      </c>
      <c r="F1087" s="367" t="s">
        <v>1838</v>
      </c>
      <c r="G1087" s="367" t="s">
        <v>2147</v>
      </c>
      <c r="H1087" s="367" t="s">
        <v>2158</v>
      </c>
      <c r="I1087" s="367" t="s">
        <v>74</v>
      </c>
      <c r="K1087" s="369">
        <v>36769</v>
      </c>
      <c r="L1087" s="367" t="s">
        <v>2159</v>
      </c>
    </row>
    <row r="1088" spans="1:12" hidden="1">
      <c r="A1088" s="367" t="s">
        <v>426</v>
      </c>
      <c r="D1088" s="367" t="s">
        <v>2160</v>
      </c>
      <c r="E1088" s="367">
        <f t="shared" si="16"/>
        <v>2810020000</v>
      </c>
      <c r="F1088" s="367" t="s">
        <v>1838</v>
      </c>
      <c r="G1088" s="367" t="s">
        <v>2147</v>
      </c>
      <c r="H1088" s="367" t="s">
        <v>2161</v>
      </c>
      <c r="I1088" s="367" t="s">
        <v>74</v>
      </c>
      <c r="J1088" s="369">
        <v>37223</v>
      </c>
    </row>
    <row r="1089" spans="1:12" hidden="1">
      <c r="A1089" s="367" t="s">
        <v>426</v>
      </c>
      <c r="D1089" s="367" t="s">
        <v>2162</v>
      </c>
      <c r="E1089" s="367">
        <f t="shared" si="16"/>
        <v>2810025000</v>
      </c>
      <c r="F1089" s="367" t="s">
        <v>1838</v>
      </c>
      <c r="G1089" s="367" t="s">
        <v>2147</v>
      </c>
      <c r="H1089" s="367" t="s">
        <v>2163</v>
      </c>
      <c r="I1089" s="367" t="s">
        <v>74</v>
      </c>
      <c r="K1089" s="369">
        <v>37778</v>
      </c>
      <c r="L1089" s="367" t="s">
        <v>2164</v>
      </c>
    </row>
    <row r="1090" spans="1:12" hidden="1">
      <c r="A1090" s="367" t="s">
        <v>426</v>
      </c>
      <c r="D1090" s="367" t="s">
        <v>2165</v>
      </c>
      <c r="E1090" s="367">
        <f t="shared" ref="E1090:E1153" si="17">VALUE(D1090)</f>
        <v>2810030000</v>
      </c>
      <c r="F1090" s="367" t="s">
        <v>1838</v>
      </c>
      <c r="G1090" s="367" t="s">
        <v>2147</v>
      </c>
      <c r="H1090" s="367" t="s">
        <v>2166</v>
      </c>
      <c r="I1090" s="367" t="s">
        <v>74</v>
      </c>
    </row>
    <row r="1091" spans="1:12" hidden="1">
      <c r="A1091" s="367" t="s">
        <v>426</v>
      </c>
      <c r="D1091" s="367" t="s">
        <v>2167</v>
      </c>
      <c r="E1091" s="367">
        <f t="shared" si="17"/>
        <v>2810035000</v>
      </c>
      <c r="F1091" s="367" t="s">
        <v>1838</v>
      </c>
      <c r="G1091" s="367" t="s">
        <v>2147</v>
      </c>
      <c r="H1091" s="367" t="s">
        <v>2168</v>
      </c>
      <c r="I1091" s="367" t="s">
        <v>74</v>
      </c>
    </row>
    <row r="1092" spans="1:12" hidden="1">
      <c r="A1092" s="367" t="s">
        <v>426</v>
      </c>
      <c r="D1092" s="367" t="s">
        <v>2169</v>
      </c>
      <c r="E1092" s="367">
        <f t="shared" si="17"/>
        <v>2810040000</v>
      </c>
      <c r="F1092" s="367" t="s">
        <v>1838</v>
      </c>
      <c r="G1092" s="367" t="s">
        <v>2147</v>
      </c>
      <c r="H1092" s="367" t="s">
        <v>2170</v>
      </c>
      <c r="I1092" s="367" t="s">
        <v>74</v>
      </c>
    </row>
    <row r="1093" spans="1:12" hidden="1">
      <c r="A1093" s="367" t="s">
        <v>426</v>
      </c>
      <c r="D1093" s="367" t="s">
        <v>2171</v>
      </c>
      <c r="E1093" s="367">
        <f t="shared" si="17"/>
        <v>2810050000</v>
      </c>
      <c r="F1093" s="367" t="s">
        <v>1838</v>
      </c>
      <c r="G1093" s="367" t="s">
        <v>2147</v>
      </c>
      <c r="H1093" s="367" t="s">
        <v>2172</v>
      </c>
      <c r="I1093" s="367" t="s">
        <v>74</v>
      </c>
    </row>
    <row r="1094" spans="1:12" hidden="1">
      <c r="A1094" s="367" t="s">
        <v>426</v>
      </c>
      <c r="D1094" s="367" t="s">
        <v>2173</v>
      </c>
      <c r="E1094" s="367">
        <f t="shared" si="17"/>
        <v>2810060100</v>
      </c>
      <c r="F1094" s="367" t="s">
        <v>1838</v>
      </c>
      <c r="G1094" s="367" t="s">
        <v>2147</v>
      </c>
      <c r="H1094" s="367" t="s">
        <v>2174</v>
      </c>
      <c r="I1094" s="367" t="s">
        <v>2175</v>
      </c>
    </row>
    <row r="1095" spans="1:12" hidden="1">
      <c r="A1095" s="367" t="s">
        <v>426</v>
      </c>
      <c r="D1095" s="367" t="s">
        <v>2176</v>
      </c>
      <c r="E1095" s="367">
        <f t="shared" si="17"/>
        <v>2810060200</v>
      </c>
      <c r="F1095" s="367" t="s">
        <v>1838</v>
      </c>
      <c r="G1095" s="367" t="s">
        <v>2147</v>
      </c>
      <c r="H1095" s="367" t="s">
        <v>2174</v>
      </c>
      <c r="I1095" s="367" t="s">
        <v>2177</v>
      </c>
    </row>
    <row r="1096" spans="1:12" hidden="1">
      <c r="A1096" s="367" t="s">
        <v>426</v>
      </c>
      <c r="D1096" s="367" t="s">
        <v>2178</v>
      </c>
      <c r="E1096" s="367">
        <f t="shared" si="17"/>
        <v>2820000000</v>
      </c>
      <c r="F1096" s="367" t="s">
        <v>1838</v>
      </c>
      <c r="G1096" s="367" t="s">
        <v>2179</v>
      </c>
      <c r="H1096" s="367" t="s">
        <v>2180</v>
      </c>
      <c r="I1096" s="367" t="s">
        <v>74</v>
      </c>
    </row>
    <row r="1097" spans="1:12" hidden="1">
      <c r="A1097" s="367" t="s">
        <v>426</v>
      </c>
      <c r="D1097" s="367" t="s">
        <v>2181</v>
      </c>
      <c r="E1097" s="367">
        <f t="shared" si="17"/>
        <v>2820010000</v>
      </c>
      <c r="F1097" s="367" t="s">
        <v>1838</v>
      </c>
      <c r="G1097" s="367" t="s">
        <v>2179</v>
      </c>
      <c r="H1097" s="367" t="s">
        <v>2182</v>
      </c>
      <c r="I1097" s="367" t="s">
        <v>74</v>
      </c>
    </row>
    <row r="1098" spans="1:12" hidden="1">
      <c r="A1098" s="367" t="s">
        <v>426</v>
      </c>
      <c r="D1098" s="367" t="s">
        <v>2183</v>
      </c>
      <c r="E1098" s="367">
        <f t="shared" si="17"/>
        <v>2820020000</v>
      </c>
      <c r="F1098" s="367" t="s">
        <v>1838</v>
      </c>
      <c r="G1098" s="367" t="s">
        <v>2179</v>
      </c>
      <c r="H1098" s="367" t="s">
        <v>2184</v>
      </c>
      <c r="I1098" s="367" t="s">
        <v>74</v>
      </c>
    </row>
    <row r="1099" spans="1:12" hidden="1">
      <c r="A1099" s="367" t="s">
        <v>426</v>
      </c>
      <c r="D1099" s="367" t="s">
        <v>2185</v>
      </c>
      <c r="E1099" s="367">
        <f t="shared" si="17"/>
        <v>2830000000</v>
      </c>
      <c r="F1099" s="367" t="s">
        <v>1838</v>
      </c>
      <c r="G1099" s="367" t="s">
        <v>2186</v>
      </c>
      <c r="H1099" s="367" t="s">
        <v>2187</v>
      </c>
      <c r="I1099" s="367" t="s">
        <v>74</v>
      </c>
    </row>
    <row r="1100" spans="1:12" hidden="1">
      <c r="A1100" s="367" t="s">
        <v>426</v>
      </c>
      <c r="D1100" s="367" t="s">
        <v>2188</v>
      </c>
      <c r="E1100" s="367">
        <f t="shared" si="17"/>
        <v>2830001000</v>
      </c>
      <c r="F1100" s="367" t="s">
        <v>1838</v>
      </c>
      <c r="G1100" s="367" t="s">
        <v>2186</v>
      </c>
      <c r="H1100" s="367" t="s">
        <v>2189</v>
      </c>
      <c r="I1100" s="367" t="s">
        <v>74</v>
      </c>
    </row>
    <row r="1101" spans="1:12" hidden="1">
      <c r="A1101" s="367" t="s">
        <v>426</v>
      </c>
      <c r="D1101" s="367" t="s">
        <v>2190</v>
      </c>
      <c r="E1101" s="367">
        <f t="shared" si="17"/>
        <v>2830010000</v>
      </c>
      <c r="F1101" s="367" t="s">
        <v>1838</v>
      </c>
      <c r="G1101" s="367" t="s">
        <v>2186</v>
      </c>
      <c r="H1101" s="367" t="s">
        <v>2191</v>
      </c>
      <c r="I1101" s="367" t="s">
        <v>74</v>
      </c>
    </row>
    <row r="1102" spans="1:12" hidden="1">
      <c r="A1102" s="367" t="s">
        <v>426</v>
      </c>
      <c r="D1102" s="367" t="s">
        <v>2192</v>
      </c>
      <c r="E1102" s="367">
        <f t="shared" si="17"/>
        <v>2840000000</v>
      </c>
      <c r="F1102" s="367" t="s">
        <v>1838</v>
      </c>
      <c r="G1102" s="367" t="s">
        <v>2193</v>
      </c>
      <c r="H1102" s="367" t="s">
        <v>2193</v>
      </c>
      <c r="I1102" s="367" t="s">
        <v>74</v>
      </c>
    </row>
    <row r="1103" spans="1:12" hidden="1">
      <c r="A1103" s="367" t="s">
        <v>426</v>
      </c>
      <c r="D1103" s="367" t="s">
        <v>2194</v>
      </c>
      <c r="E1103" s="367">
        <f t="shared" si="17"/>
        <v>2840000010</v>
      </c>
      <c r="F1103" s="367" t="s">
        <v>1838</v>
      </c>
      <c r="G1103" s="367" t="s">
        <v>2193</v>
      </c>
      <c r="H1103" s="367" t="s">
        <v>2193</v>
      </c>
      <c r="I1103" s="367" t="s">
        <v>2195</v>
      </c>
    </row>
    <row r="1104" spans="1:12" hidden="1">
      <c r="A1104" s="367" t="s">
        <v>426</v>
      </c>
      <c r="D1104" s="367" t="s">
        <v>2196</v>
      </c>
      <c r="E1104" s="367">
        <f t="shared" si="17"/>
        <v>2840000020</v>
      </c>
      <c r="F1104" s="367" t="s">
        <v>1838</v>
      </c>
      <c r="G1104" s="367" t="s">
        <v>2193</v>
      </c>
      <c r="H1104" s="367" t="s">
        <v>2193</v>
      </c>
      <c r="I1104" s="367" t="s">
        <v>713</v>
      </c>
    </row>
    <row r="1105" spans="1:9" hidden="1">
      <c r="A1105" s="367" t="s">
        <v>426</v>
      </c>
      <c r="D1105" s="367" t="s">
        <v>2197</v>
      </c>
      <c r="E1105" s="367">
        <f t="shared" si="17"/>
        <v>2840000030</v>
      </c>
      <c r="F1105" s="367" t="s">
        <v>1838</v>
      </c>
      <c r="G1105" s="367" t="s">
        <v>2193</v>
      </c>
      <c r="H1105" s="367" t="s">
        <v>2193</v>
      </c>
      <c r="I1105" s="367" t="s">
        <v>2198</v>
      </c>
    </row>
    <row r="1106" spans="1:9" hidden="1">
      <c r="A1106" s="367" t="s">
        <v>426</v>
      </c>
      <c r="D1106" s="367" t="s">
        <v>2199</v>
      </c>
      <c r="E1106" s="367">
        <f t="shared" si="17"/>
        <v>2840000040</v>
      </c>
      <c r="F1106" s="367" t="s">
        <v>1838</v>
      </c>
      <c r="G1106" s="367" t="s">
        <v>2193</v>
      </c>
      <c r="H1106" s="367" t="s">
        <v>2193</v>
      </c>
      <c r="I1106" s="367" t="s">
        <v>2200</v>
      </c>
    </row>
    <row r="1107" spans="1:9" hidden="1">
      <c r="A1107" s="367" t="s">
        <v>426</v>
      </c>
      <c r="D1107" s="367" t="s">
        <v>2201</v>
      </c>
      <c r="E1107" s="367">
        <f t="shared" si="17"/>
        <v>2840000050</v>
      </c>
      <c r="F1107" s="367" t="s">
        <v>1838</v>
      </c>
      <c r="G1107" s="367" t="s">
        <v>2193</v>
      </c>
      <c r="H1107" s="367" t="s">
        <v>2193</v>
      </c>
      <c r="I1107" s="367" t="s">
        <v>2202</v>
      </c>
    </row>
    <row r="1108" spans="1:9" hidden="1">
      <c r="A1108" s="367" t="s">
        <v>426</v>
      </c>
      <c r="D1108" s="367" t="s">
        <v>2203</v>
      </c>
      <c r="E1108" s="367">
        <f t="shared" si="17"/>
        <v>2840010000</v>
      </c>
      <c r="F1108" s="367" t="s">
        <v>1838</v>
      </c>
      <c r="G1108" s="367" t="s">
        <v>2193</v>
      </c>
      <c r="H1108" s="367" t="s">
        <v>2204</v>
      </c>
      <c r="I1108" s="367" t="s">
        <v>74</v>
      </c>
    </row>
    <row r="1109" spans="1:9" hidden="1">
      <c r="A1109" s="367" t="s">
        <v>426</v>
      </c>
      <c r="D1109" s="367" t="s">
        <v>2205</v>
      </c>
      <c r="E1109" s="367">
        <f t="shared" si="17"/>
        <v>2840010010</v>
      </c>
      <c r="F1109" s="367" t="s">
        <v>1838</v>
      </c>
      <c r="G1109" s="367" t="s">
        <v>2193</v>
      </c>
      <c r="H1109" s="367" t="s">
        <v>2204</v>
      </c>
      <c r="I1109" s="367" t="s">
        <v>2195</v>
      </c>
    </row>
    <row r="1110" spans="1:9" hidden="1">
      <c r="A1110" s="367" t="s">
        <v>426</v>
      </c>
      <c r="D1110" s="367" t="s">
        <v>2206</v>
      </c>
      <c r="E1110" s="367">
        <f t="shared" si="17"/>
        <v>2840010020</v>
      </c>
      <c r="F1110" s="367" t="s">
        <v>1838</v>
      </c>
      <c r="G1110" s="367" t="s">
        <v>2193</v>
      </c>
      <c r="H1110" s="367" t="s">
        <v>2204</v>
      </c>
      <c r="I1110" s="367" t="s">
        <v>713</v>
      </c>
    </row>
    <row r="1111" spans="1:9" hidden="1">
      <c r="A1111" s="367" t="s">
        <v>426</v>
      </c>
      <c r="D1111" s="367" t="s">
        <v>2207</v>
      </c>
      <c r="E1111" s="367">
        <f t="shared" si="17"/>
        <v>2840010030</v>
      </c>
      <c r="F1111" s="367" t="s">
        <v>1838</v>
      </c>
      <c r="G1111" s="367" t="s">
        <v>2193</v>
      </c>
      <c r="H1111" s="367" t="s">
        <v>2204</v>
      </c>
      <c r="I1111" s="367" t="s">
        <v>2198</v>
      </c>
    </row>
    <row r="1112" spans="1:9" hidden="1">
      <c r="A1112" s="367" t="s">
        <v>426</v>
      </c>
      <c r="D1112" s="367" t="s">
        <v>2208</v>
      </c>
      <c r="E1112" s="367">
        <f t="shared" si="17"/>
        <v>2840010040</v>
      </c>
      <c r="F1112" s="367" t="s">
        <v>1838</v>
      </c>
      <c r="G1112" s="367" t="s">
        <v>2193</v>
      </c>
      <c r="H1112" s="367" t="s">
        <v>2204</v>
      </c>
      <c r="I1112" s="367" t="s">
        <v>2200</v>
      </c>
    </row>
    <row r="1113" spans="1:9" hidden="1">
      <c r="A1113" s="367" t="s">
        <v>426</v>
      </c>
      <c r="D1113" s="367" t="s">
        <v>2209</v>
      </c>
      <c r="E1113" s="367">
        <f t="shared" si="17"/>
        <v>2840010050</v>
      </c>
      <c r="F1113" s="367" t="s">
        <v>1838</v>
      </c>
      <c r="G1113" s="367" t="s">
        <v>2193</v>
      </c>
      <c r="H1113" s="367" t="s">
        <v>2204</v>
      </c>
      <c r="I1113" s="367" t="s">
        <v>2202</v>
      </c>
    </row>
    <row r="1114" spans="1:9" hidden="1">
      <c r="A1114" s="367" t="s">
        <v>426</v>
      </c>
      <c r="D1114" s="367" t="s">
        <v>2210</v>
      </c>
      <c r="E1114" s="367">
        <f t="shared" si="17"/>
        <v>2840020000</v>
      </c>
      <c r="F1114" s="367" t="s">
        <v>1838</v>
      </c>
      <c r="G1114" s="367" t="s">
        <v>2193</v>
      </c>
      <c r="H1114" s="367" t="s">
        <v>2211</v>
      </c>
      <c r="I1114" s="367" t="s">
        <v>74</v>
      </c>
    </row>
    <row r="1115" spans="1:9" hidden="1">
      <c r="A1115" s="367" t="s">
        <v>426</v>
      </c>
      <c r="D1115" s="367" t="s">
        <v>2212</v>
      </c>
      <c r="E1115" s="367">
        <f t="shared" si="17"/>
        <v>2840020010</v>
      </c>
      <c r="F1115" s="367" t="s">
        <v>1838</v>
      </c>
      <c r="G1115" s="367" t="s">
        <v>2193</v>
      </c>
      <c r="H1115" s="367" t="s">
        <v>2211</v>
      </c>
      <c r="I1115" s="367" t="s">
        <v>2195</v>
      </c>
    </row>
    <row r="1116" spans="1:9" hidden="1">
      <c r="A1116" s="367" t="s">
        <v>426</v>
      </c>
      <c r="D1116" s="367" t="s">
        <v>2213</v>
      </c>
      <c r="E1116" s="367">
        <f t="shared" si="17"/>
        <v>2840020020</v>
      </c>
      <c r="F1116" s="367" t="s">
        <v>1838</v>
      </c>
      <c r="G1116" s="367" t="s">
        <v>2193</v>
      </c>
      <c r="H1116" s="367" t="s">
        <v>2211</v>
      </c>
      <c r="I1116" s="367" t="s">
        <v>713</v>
      </c>
    </row>
    <row r="1117" spans="1:9" hidden="1">
      <c r="A1117" s="367" t="s">
        <v>426</v>
      </c>
      <c r="D1117" s="367" t="s">
        <v>2214</v>
      </c>
      <c r="E1117" s="367">
        <f t="shared" si="17"/>
        <v>2840020030</v>
      </c>
      <c r="F1117" s="367" t="s">
        <v>1838</v>
      </c>
      <c r="G1117" s="367" t="s">
        <v>2193</v>
      </c>
      <c r="H1117" s="367" t="s">
        <v>2211</v>
      </c>
      <c r="I1117" s="367" t="s">
        <v>2198</v>
      </c>
    </row>
    <row r="1118" spans="1:9" hidden="1">
      <c r="A1118" s="367" t="s">
        <v>426</v>
      </c>
      <c r="D1118" s="367" t="s">
        <v>2215</v>
      </c>
      <c r="E1118" s="367">
        <f t="shared" si="17"/>
        <v>2840020040</v>
      </c>
      <c r="F1118" s="367" t="s">
        <v>1838</v>
      </c>
      <c r="G1118" s="367" t="s">
        <v>2193</v>
      </c>
      <c r="H1118" s="367" t="s">
        <v>2211</v>
      </c>
      <c r="I1118" s="367" t="s">
        <v>2200</v>
      </c>
    </row>
    <row r="1119" spans="1:9" hidden="1">
      <c r="A1119" s="367" t="s">
        <v>426</v>
      </c>
      <c r="D1119" s="367" t="s">
        <v>2216</v>
      </c>
      <c r="E1119" s="367">
        <f t="shared" si="17"/>
        <v>2840020050</v>
      </c>
      <c r="F1119" s="367" t="s">
        <v>1838</v>
      </c>
      <c r="G1119" s="367" t="s">
        <v>2193</v>
      </c>
      <c r="H1119" s="367" t="s">
        <v>2211</v>
      </c>
      <c r="I1119" s="367" t="s">
        <v>2202</v>
      </c>
    </row>
    <row r="1120" spans="1:9" hidden="1">
      <c r="A1120" s="367" t="s">
        <v>426</v>
      </c>
      <c r="D1120" s="367" t="s">
        <v>2217</v>
      </c>
      <c r="E1120" s="367">
        <f t="shared" si="17"/>
        <v>2840030000</v>
      </c>
      <c r="F1120" s="367" t="s">
        <v>1838</v>
      </c>
      <c r="G1120" s="367" t="s">
        <v>2193</v>
      </c>
      <c r="H1120" s="367" t="s">
        <v>2218</v>
      </c>
      <c r="I1120" s="367" t="s">
        <v>74</v>
      </c>
    </row>
    <row r="1121" spans="1:9" hidden="1">
      <c r="A1121" s="367" t="s">
        <v>426</v>
      </c>
      <c r="D1121" s="367" t="s">
        <v>2219</v>
      </c>
      <c r="E1121" s="367">
        <f t="shared" si="17"/>
        <v>2840030010</v>
      </c>
      <c r="F1121" s="367" t="s">
        <v>1838</v>
      </c>
      <c r="G1121" s="367" t="s">
        <v>2193</v>
      </c>
      <c r="H1121" s="367" t="s">
        <v>2218</v>
      </c>
      <c r="I1121" s="367" t="s">
        <v>2220</v>
      </c>
    </row>
    <row r="1122" spans="1:9" hidden="1">
      <c r="A1122" s="367" t="s">
        <v>426</v>
      </c>
      <c r="D1122" s="367" t="s">
        <v>2221</v>
      </c>
      <c r="E1122" s="367">
        <f t="shared" si="17"/>
        <v>2841000000</v>
      </c>
      <c r="F1122" s="367" t="s">
        <v>1838</v>
      </c>
      <c r="G1122" s="367" t="s">
        <v>2222</v>
      </c>
      <c r="H1122" s="367" t="s">
        <v>2222</v>
      </c>
      <c r="I1122" s="367" t="s">
        <v>74</v>
      </c>
    </row>
    <row r="1123" spans="1:9" hidden="1">
      <c r="A1123" s="367" t="s">
        <v>426</v>
      </c>
      <c r="D1123" s="367" t="s">
        <v>2223</v>
      </c>
      <c r="E1123" s="367">
        <f t="shared" si="17"/>
        <v>2841000010</v>
      </c>
      <c r="F1123" s="367" t="s">
        <v>1838</v>
      </c>
      <c r="G1123" s="367" t="s">
        <v>2222</v>
      </c>
      <c r="H1123" s="367" t="s">
        <v>2222</v>
      </c>
      <c r="I1123" s="367" t="s">
        <v>2195</v>
      </c>
    </row>
    <row r="1124" spans="1:9" hidden="1">
      <c r="A1124" s="367" t="s">
        <v>426</v>
      </c>
      <c r="D1124" s="367" t="s">
        <v>2224</v>
      </c>
      <c r="E1124" s="367">
        <f t="shared" si="17"/>
        <v>2841000020</v>
      </c>
      <c r="F1124" s="367" t="s">
        <v>1838</v>
      </c>
      <c r="G1124" s="367" t="s">
        <v>2222</v>
      </c>
      <c r="H1124" s="367" t="s">
        <v>2222</v>
      </c>
      <c r="I1124" s="367" t="s">
        <v>713</v>
      </c>
    </row>
    <row r="1125" spans="1:9" hidden="1">
      <c r="A1125" s="367" t="s">
        <v>426</v>
      </c>
      <c r="D1125" s="367" t="s">
        <v>2225</v>
      </c>
      <c r="E1125" s="367">
        <f t="shared" si="17"/>
        <v>2841000030</v>
      </c>
      <c r="F1125" s="367" t="s">
        <v>1838</v>
      </c>
      <c r="G1125" s="367" t="s">
        <v>2222</v>
      </c>
      <c r="H1125" s="367" t="s">
        <v>2222</v>
      </c>
      <c r="I1125" s="367" t="s">
        <v>2198</v>
      </c>
    </row>
    <row r="1126" spans="1:9" hidden="1">
      <c r="A1126" s="367" t="s">
        <v>426</v>
      </c>
      <c r="D1126" s="367" t="s">
        <v>2226</v>
      </c>
      <c r="E1126" s="367">
        <f t="shared" si="17"/>
        <v>2841000040</v>
      </c>
      <c r="F1126" s="367" t="s">
        <v>1838</v>
      </c>
      <c r="G1126" s="367" t="s">
        <v>2222</v>
      </c>
      <c r="H1126" s="367" t="s">
        <v>2222</v>
      </c>
      <c r="I1126" s="367" t="s">
        <v>2200</v>
      </c>
    </row>
    <row r="1127" spans="1:9" hidden="1">
      <c r="A1127" s="367" t="s">
        <v>426</v>
      </c>
      <c r="D1127" s="367" t="s">
        <v>2227</v>
      </c>
      <c r="E1127" s="367">
        <f t="shared" si="17"/>
        <v>2841000050</v>
      </c>
      <c r="F1127" s="367" t="s">
        <v>1838</v>
      </c>
      <c r="G1127" s="367" t="s">
        <v>2222</v>
      </c>
      <c r="H1127" s="367" t="s">
        <v>2222</v>
      </c>
      <c r="I1127" s="367" t="s">
        <v>2202</v>
      </c>
    </row>
    <row r="1128" spans="1:9" hidden="1">
      <c r="A1128" s="367" t="s">
        <v>426</v>
      </c>
      <c r="D1128" s="367" t="s">
        <v>2228</v>
      </c>
      <c r="E1128" s="367">
        <f t="shared" si="17"/>
        <v>2841010000</v>
      </c>
      <c r="F1128" s="367" t="s">
        <v>1838</v>
      </c>
      <c r="G1128" s="367" t="s">
        <v>2222</v>
      </c>
      <c r="H1128" s="367" t="s">
        <v>2229</v>
      </c>
      <c r="I1128" s="367" t="s">
        <v>74</v>
      </c>
    </row>
    <row r="1129" spans="1:9" hidden="1">
      <c r="A1129" s="367" t="s">
        <v>426</v>
      </c>
      <c r="D1129" s="367" t="s">
        <v>2230</v>
      </c>
      <c r="E1129" s="367">
        <f t="shared" si="17"/>
        <v>2841010010</v>
      </c>
      <c r="F1129" s="367" t="s">
        <v>1838</v>
      </c>
      <c r="G1129" s="367" t="s">
        <v>2222</v>
      </c>
      <c r="H1129" s="367" t="s">
        <v>2229</v>
      </c>
      <c r="I1129" s="367" t="s">
        <v>2195</v>
      </c>
    </row>
    <row r="1130" spans="1:9" hidden="1">
      <c r="A1130" s="367" t="s">
        <v>426</v>
      </c>
      <c r="D1130" s="367" t="s">
        <v>2231</v>
      </c>
      <c r="E1130" s="367">
        <f t="shared" si="17"/>
        <v>2841010020</v>
      </c>
      <c r="F1130" s="367" t="s">
        <v>1838</v>
      </c>
      <c r="G1130" s="367" t="s">
        <v>2222</v>
      </c>
      <c r="H1130" s="367" t="s">
        <v>2229</v>
      </c>
      <c r="I1130" s="367" t="s">
        <v>713</v>
      </c>
    </row>
    <row r="1131" spans="1:9" hidden="1">
      <c r="A1131" s="367" t="s">
        <v>426</v>
      </c>
      <c r="D1131" s="367" t="s">
        <v>2232</v>
      </c>
      <c r="E1131" s="367">
        <f t="shared" si="17"/>
        <v>2841010030</v>
      </c>
      <c r="F1131" s="367" t="s">
        <v>1838</v>
      </c>
      <c r="G1131" s="367" t="s">
        <v>2222</v>
      </c>
      <c r="H1131" s="367" t="s">
        <v>2229</v>
      </c>
      <c r="I1131" s="367" t="s">
        <v>2198</v>
      </c>
    </row>
    <row r="1132" spans="1:9" hidden="1">
      <c r="A1132" s="367" t="s">
        <v>426</v>
      </c>
      <c r="D1132" s="367" t="s">
        <v>2233</v>
      </c>
      <c r="E1132" s="367">
        <f t="shared" si="17"/>
        <v>2841010040</v>
      </c>
      <c r="F1132" s="367" t="s">
        <v>1838</v>
      </c>
      <c r="G1132" s="367" t="s">
        <v>2222</v>
      </c>
      <c r="H1132" s="367" t="s">
        <v>2229</v>
      </c>
      <c r="I1132" s="367" t="s">
        <v>2200</v>
      </c>
    </row>
    <row r="1133" spans="1:9" hidden="1">
      <c r="A1133" s="367" t="s">
        <v>426</v>
      </c>
      <c r="D1133" s="367" t="s">
        <v>2234</v>
      </c>
      <c r="E1133" s="367">
        <f t="shared" si="17"/>
        <v>2841010050</v>
      </c>
      <c r="F1133" s="367" t="s">
        <v>1838</v>
      </c>
      <c r="G1133" s="367" t="s">
        <v>2222</v>
      </c>
      <c r="H1133" s="367" t="s">
        <v>2229</v>
      </c>
      <c r="I1133" s="367" t="s">
        <v>2202</v>
      </c>
    </row>
    <row r="1134" spans="1:9" hidden="1">
      <c r="A1134" s="367" t="s">
        <v>426</v>
      </c>
      <c r="D1134" s="367" t="s">
        <v>2235</v>
      </c>
      <c r="E1134" s="367">
        <f t="shared" si="17"/>
        <v>2850000000</v>
      </c>
      <c r="F1134" s="367" t="s">
        <v>1838</v>
      </c>
      <c r="G1134" s="367" t="s">
        <v>2236</v>
      </c>
      <c r="H1134" s="367" t="s">
        <v>2237</v>
      </c>
      <c r="I1134" s="367" t="s">
        <v>2238</v>
      </c>
    </row>
    <row r="1135" spans="1:9" hidden="1">
      <c r="A1135" s="367" t="s">
        <v>426</v>
      </c>
      <c r="D1135" s="367" t="s">
        <v>2239</v>
      </c>
      <c r="E1135" s="367">
        <f t="shared" si="17"/>
        <v>2850000010</v>
      </c>
      <c r="F1135" s="367" t="s">
        <v>1838</v>
      </c>
      <c r="G1135" s="367" t="s">
        <v>2236</v>
      </c>
      <c r="H1135" s="367" t="s">
        <v>2237</v>
      </c>
      <c r="I1135" s="367" t="s">
        <v>2240</v>
      </c>
    </row>
    <row r="1136" spans="1:9" hidden="1">
      <c r="A1136" s="367" t="s">
        <v>426</v>
      </c>
      <c r="D1136" s="367" t="s">
        <v>2241</v>
      </c>
      <c r="E1136" s="367">
        <f t="shared" si="17"/>
        <v>2850000030</v>
      </c>
      <c r="F1136" s="367" t="s">
        <v>1838</v>
      </c>
      <c r="G1136" s="367" t="s">
        <v>2236</v>
      </c>
      <c r="H1136" s="367" t="s">
        <v>2237</v>
      </c>
      <c r="I1136" s="367" t="s">
        <v>2242</v>
      </c>
    </row>
    <row r="1137" spans="1:10" hidden="1">
      <c r="A1137" s="367" t="s">
        <v>426</v>
      </c>
      <c r="D1137" s="367" t="s">
        <v>2243</v>
      </c>
      <c r="E1137" s="367">
        <f t="shared" si="17"/>
        <v>2861000000</v>
      </c>
      <c r="F1137" s="367" t="s">
        <v>1838</v>
      </c>
      <c r="G1137" s="367" t="s">
        <v>2244</v>
      </c>
      <c r="H1137" s="367" t="s">
        <v>74</v>
      </c>
      <c r="I1137" s="367" t="s">
        <v>74</v>
      </c>
      <c r="J1137" s="369">
        <v>36504</v>
      </c>
    </row>
    <row r="1138" spans="1:10" hidden="1">
      <c r="A1138" s="367" t="s">
        <v>426</v>
      </c>
      <c r="D1138" s="367" t="s">
        <v>2245</v>
      </c>
      <c r="E1138" s="367">
        <f t="shared" si="17"/>
        <v>2862000000</v>
      </c>
      <c r="F1138" s="367" t="s">
        <v>1838</v>
      </c>
      <c r="G1138" s="367" t="s">
        <v>2246</v>
      </c>
      <c r="H1138" s="367" t="s">
        <v>2247</v>
      </c>
      <c r="I1138" s="367" t="s">
        <v>74</v>
      </c>
      <c r="J1138" s="369">
        <v>36504</v>
      </c>
    </row>
    <row r="1139" spans="1:10" hidden="1">
      <c r="A1139" s="367" t="s">
        <v>426</v>
      </c>
      <c r="D1139" s="367" t="s">
        <v>2248</v>
      </c>
      <c r="E1139" s="367">
        <f t="shared" si="17"/>
        <v>2862001000</v>
      </c>
      <c r="F1139" s="367" t="s">
        <v>1838</v>
      </c>
      <c r="G1139" s="367" t="s">
        <v>2246</v>
      </c>
      <c r="H1139" s="367" t="s">
        <v>2249</v>
      </c>
      <c r="I1139" s="367" t="s">
        <v>74</v>
      </c>
    </row>
    <row r="1140" spans="1:10" hidden="1">
      <c r="A1140" s="367" t="s">
        <v>426</v>
      </c>
      <c r="D1140" s="367" t="s">
        <v>2250</v>
      </c>
      <c r="E1140" s="367">
        <f t="shared" si="17"/>
        <v>2862002000</v>
      </c>
      <c r="F1140" s="367" t="s">
        <v>1838</v>
      </c>
      <c r="G1140" s="367" t="s">
        <v>2246</v>
      </c>
      <c r="H1140" s="367" t="s">
        <v>487</v>
      </c>
      <c r="I1140" s="367" t="s">
        <v>74</v>
      </c>
    </row>
    <row r="1141" spans="1:10" hidden="1">
      <c r="A1141" s="367" t="s">
        <v>2251</v>
      </c>
      <c r="D1141" s="367" t="s">
        <v>2252</v>
      </c>
      <c r="E1141" s="367">
        <f t="shared" si="17"/>
        <v>2701001000</v>
      </c>
      <c r="F1141" s="367" t="s">
        <v>2253</v>
      </c>
      <c r="G1141" s="367" t="s">
        <v>2254</v>
      </c>
      <c r="H1141" s="367" t="s">
        <v>2255</v>
      </c>
      <c r="I1141" s="367" t="s">
        <v>74</v>
      </c>
    </row>
    <row r="1142" spans="1:10" hidden="1">
      <c r="A1142" s="367" t="s">
        <v>2251</v>
      </c>
      <c r="D1142" s="367" t="s">
        <v>2256</v>
      </c>
      <c r="E1142" s="367">
        <f t="shared" si="17"/>
        <v>2701010000</v>
      </c>
      <c r="F1142" s="367" t="s">
        <v>2253</v>
      </c>
      <c r="G1142" s="367" t="s">
        <v>2254</v>
      </c>
      <c r="H1142" s="367" t="s">
        <v>2257</v>
      </c>
      <c r="I1142" s="367" t="s">
        <v>74</v>
      </c>
    </row>
    <row r="1143" spans="1:10" hidden="1">
      <c r="A1143" s="367" t="s">
        <v>2251</v>
      </c>
      <c r="D1143" s="367" t="s">
        <v>2258</v>
      </c>
      <c r="E1143" s="367">
        <f t="shared" si="17"/>
        <v>2701020000</v>
      </c>
      <c r="F1143" s="367" t="s">
        <v>2253</v>
      </c>
      <c r="G1143" s="367" t="s">
        <v>2254</v>
      </c>
      <c r="H1143" s="367" t="s">
        <v>2259</v>
      </c>
      <c r="I1143" s="367" t="s">
        <v>74</v>
      </c>
    </row>
    <row r="1144" spans="1:10" hidden="1">
      <c r="A1144" s="367" t="s">
        <v>2251</v>
      </c>
      <c r="D1144" s="367" t="s">
        <v>2260</v>
      </c>
      <c r="E1144" s="367">
        <f t="shared" si="17"/>
        <v>2701030000</v>
      </c>
      <c r="F1144" s="367" t="s">
        <v>2253</v>
      </c>
      <c r="G1144" s="367" t="s">
        <v>2254</v>
      </c>
      <c r="H1144" s="367" t="s">
        <v>2261</v>
      </c>
      <c r="I1144" s="367" t="s">
        <v>74</v>
      </c>
    </row>
    <row r="1145" spans="1:10" hidden="1">
      <c r="A1145" s="367" t="s">
        <v>2251</v>
      </c>
      <c r="D1145" s="367" t="s">
        <v>2262</v>
      </c>
      <c r="E1145" s="367">
        <f t="shared" si="17"/>
        <v>2701200000</v>
      </c>
      <c r="F1145" s="367" t="s">
        <v>2253</v>
      </c>
      <c r="G1145" s="367" t="s">
        <v>2254</v>
      </c>
      <c r="H1145" s="367" t="s">
        <v>2263</v>
      </c>
      <c r="I1145" s="367" t="s">
        <v>74</v>
      </c>
    </row>
    <row r="1146" spans="1:10" hidden="1">
      <c r="A1146" s="367" t="s">
        <v>2251</v>
      </c>
      <c r="D1146" s="367" t="s">
        <v>2264</v>
      </c>
      <c r="E1146" s="367">
        <f t="shared" si="17"/>
        <v>2701220000</v>
      </c>
      <c r="F1146" s="367" t="s">
        <v>2253</v>
      </c>
      <c r="G1146" s="367" t="s">
        <v>2254</v>
      </c>
      <c r="H1146" s="367" t="s">
        <v>2265</v>
      </c>
      <c r="I1146" s="367" t="s">
        <v>74</v>
      </c>
    </row>
    <row r="1147" spans="1:10" hidden="1">
      <c r="A1147" s="367" t="s">
        <v>2251</v>
      </c>
      <c r="D1147" s="367" t="s">
        <v>2266</v>
      </c>
      <c r="E1147" s="367">
        <f t="shared" si="17"/>
        <v>2701220001</v>
      </c>
      <c r="F1147" s="367" t="s">
        <v>2253</v>
      </c>
      <c r="G1147" s="367" t="s">
        <v>2254</v>
      </c>
      <c r="H1147" s="367" t="s">
        <v>2265</v>
      </c>
      <c r="I1147" s="367" t="s">
        <v>2267</v>
      </c>
    </row>
    <row r="1148" spans="1:10" hidden="1">
      <c r="A1148" s="367" t="s">
        <v>2251</v>
      </c>
      <c r="D1148" s="367" t="s">
        <v>2268</v>
      </c>
      <c r="E1148" s="367">
        <f t="shared" si="17"/>
        <v>2701220002</v>
      </c>
      <c r="F1148" s="367" t="s">
        <v>2253</v>
      </c>
      <c r="G1148" s="367" t="s">
        <v>2254</v>
      </c>
      <c r="H1148" s="367" t="s">
        <v>2265</v>
      </c>
      <c r="I1148" s="367" t="s">
        <v>2269</v>
      </c>
    </row>
    <row r="1149" spans="1:10" hidden="1">
      <c r="A1149" s="367" t="s">
        <v>2251</v>
      </c>
      <c r="D1149" s="367" t="s">
        <v>2270</v>
      </c>
      <c r="E1149" s="367">
        <f t="shared" si="17"/>
        <v>2701220003</v>
      </c>
      <c r="F1149" s="367" t="s">
        <v>2253</v>
      </c>
      <c r="G1149" s="367" t="s">
        <v>2254</v>
      </c>
      <c r="H1149" s="367" t="s">
        <v>2265</v>
      </c>
      <c r="I1149" s="367" t="s">
        <v>2271</v>
      </c>
    </row>
    <row r="1150" spans="1:10" hidden="1">
      <c r="A1150" s="367" t="s">
        <v>2251</v>
      </c>
      <c r="D1150" s="367" t="s">
        <v>2272</v>
      </c>
      <c r="E1150" s="367">
        <f t="shared" si="17"/>
        <v>2701220004</v>
      </c>
      <c r="F1150" s="367" t="s">
        <v>2253</v>
      </c>
      <c r="G1150" s="367" t="s">
        <v>2254</v>
      </c>
      <c r="H1150" s="367" t="s">
        <v>2265</v>
      </c>
      <c r="I1150" s="367" t="s">
        <v>2273</v>
      </c>
    </row>
    <row r="1151" spans="1:10" hidden="1">
      <c r="A1151" s="367" t="s">
        <v>2251</v>
      </c>
      <c r="D1151" s="367" t="s">
        <v>2274</v>
      </c>
      <c r="E1151" s="367">
        <f t="shared" si="17"/>
        <v>2701220005</v>
      </c>
      <c r="F1151" s="367" t="s">
        <v>2253</v>
      </c>
      <c r="G1151" s="367" t="s">
        <v>2254</v>
      </c>
      <c r="H1151" s="367" t="s">
        <v>2265</v>
      </c>
      <c r="I1151" s="367" t="s">
        <v>2275</v>
      </c>
    </row>
    <row r="1152" spans="1:10" hidden="1">
      <c r="A1152" s="367" t="s">
        <v>2251</v>
      </c>
      <c r="D1152" s="367" t="s">
        <v>2276</v>
      </c>
      <c r="E1152" s="367">
        <f t="shared" si="17"/>
        <v>2701220006</v>
      </c>
      <c r="F1152" s="367" t="s">
        <v>2253</v>
      </c>
      <c r="G1152" s="367" t="s">
        <v>2254</v>
      </c>
      <c r="H1152" s="367" t="s">
        <v>2265</v>
      </c>
      <c r="I1152" s="367" t="s">
        <v>2277</v>
      </c>
    </row>
    <row r="1153" spans="1:12" hidden="1">
      <c r="A1153" s="367" t="s">
        <v>2251</v>
      </c>
      <c r="D1153" s="367" t="s">
        <v>2278</v>
      </c>
      <c r="E1153" s="367">
        <f t="shared" si="17"/>
        <v>2701220007</v>
      </c>
      <c r="F1153" s="367" t="s">
        <v>2253</v>
      </c>
      <c r="G1153" s="367" t="s">
        <v>2254</v>
      </c>
      <c r="H1153" s="367" t="s">
        <v>2265</v>
      </c>
      <c r="I1153" s="367" t="s">
        <v>2279</v>
      </c>
    </row>
    <row r="1154" spans="1:12" hidden="1">
      <c r="A1154" s="367" t="s">
        <v>2251</v>
      </c>
      <c r="D1154" s="367" t="s">
        <v>2280</v>
      </c>
      <c r="E1154" s="367">
        <f t="shared" ref="E1154:E1217" si="18">VALUE(D1154)</f>
        <v>2701220008</v>
      </c>
      <c r="F1154" s="367" t="s">
        <v>2253</v>
      </c>
      <c r="G1154" s="367" t="s">
        <v>2254</v>
      </c>
      <c r="H1154" s="367" t="s">
        <v>2265</v>
      </c>
      <c r="I1154" s="367" t="s">
        <v>2281</v>
      </c>
    </row>
    <row r="1155" spans="1:12" hidden="1">
      <c r="A1155" s="367" t="s">
        <v>2251</v>
      </c>
      <c r="D1155" s="367" t="s">
        <v>2282</v>
      </c>
      <c r="E1155" s="367">
        <f t="shared" si="18"/>
        <v>2701220009</v>
      </c>
      <c r="F1155" s="367" t="s">
        <v>2253</v>
      </c>
      <c r="G1155" s="367" t="s">
        <v>2254</v>
      </c>
      <c r="H1155" s="367" t="s">
        <v>2265</v>
      </c>
      <c r="I1155" s="367" t="s">
        <v>1957</v>
      </c>
    </row>
    <row r="1156" spans="1:12" hidden="1">
      <c r="A1156" s="367" t="s">
        <v>2251</v>
      </c>
      <c r="D1156" s="367" t="s">
        <v>2283</v>
      </c>
      <c r="E1156" s="367">
        <f t="shared" si="18"/>
        <v>2701220999</v>
      </c>
      <c r="F1156" s="367" t="s">
        <v>2253</v>
      </c>
      <c r="G1156" s="367" t="s">
        <v>2254</v>
      </c>
      <c r="H1156" s="367" t="s">
        <v>2265</v>
      </c>
      <c r="I1156" s="367" t="s">
        <v>2284</v>
      </c>
    </row>
    <row r="1157" spans="1:12" hidden="1">
      <c r="A1157" s="367" t="s">
        <v>2251</v>
      </c>
      <c r="D1157" s="367" t="s">
        <v>2285</v>
      </c>
      <c r="E1157" s="367">
        <f t="shared" si="18"/>
        <v>2701240000</v>
      </c>
      <c r="F1157" s="367" t="s">
        <v>2253</v>
      </c>
      <c r="G1157" s="367" t="s">
        <v>2254</v>
      </c>
      <c r="H1157" s="367" t="s">
        <v>2286</v>
      </c>
      <c r="I1157" s="367" t="s">
        <v>74</v>
      </c>
    </row>
    <row r="1158" spans="1:12" hidden="1">
      <c r="A1158" s="367" t="s">
        <v>2251</v>
      </c>
      <c r="D1158" s="367" t="s">
        <v>2287</v>
      </c>
      <c r="E1158" s="367">
        <f t="shared" si="18"/>
        <v>2701250000</v>
      </c>
      <c r="F1158" s="367" t="s">
        <v>2253</v>
      </c>
      <c r="G1158" s="367" t="s">
        <v>2254</v>
      </c>
      <c r="H1158" s="367" t="s">
        <v>2288</v>
      </c>
      <c r="I1158" s="367" t="s">
        <v>74</v>
      </c>
      <c r="J1158" s="369">
        <v>36797</v>
      </c>
    </row>
    <row r="1159" spans="1:12" hidden="1">
      <c r="A1159" s="367" t="s">
        <v>2251</v>
      </c>
      <c r="D1159" s="367" t="s">
        <v>2289</v>
      </c>
      <c r="E1159" s="367">
        <f t="shared" si="18"/>
        <v>2701260000</v>
      </c>
      <c r="F1159" s="367" t="s">
        <v>2253</v>
      </c>
      <c r="G1159" s="367" t="s">
        <v>2254</v>
      </c>
      <c r="H1159" s="367" t="s">
        <v>2290</v>
      </c>
      <c r="I1159" s="367" t="s">
        <v>74</v>
      </c>
    </row>
    <row r="1160" spans="1:12" hidden="1">
      <c r="A1160" s="367" t="s">
        <v>2251</v>
      </c>
      <c r="D1160" s="367" t="s">
        <v>2291</v>
      </c>
      <c r="E1160" s="367">
        <f t="shared" si="18"/>
        <v>2701270000</v>
      </c>
      <c r="F1160" s="367" t="s">
        <v>2253</v>
      </c>
      <c r="G1160" s="367" t="s">
        <v>2254</v>
      </c>
      <c r="H1160" s="367" t="s">
        <v>2292</v>
      </c>
      <c r="I1160" s="367" t="s">
        <v>74</v>
      </c>
      <c r="J1160" s="369">
        <v>36797</v>
      </c>
    </row>
    <row r="1161" spans="1:12" hidden="1">
      <c r="A1161" s="367" t="s">
        <v>2251</v>
      </c>
      <c r="D1161" s="367" t="s">
        <v>2293</v>
      </c>
      <c r="E1161" s="367">
        <f t="shared" si="18"/>
        <v>2701280000</v>
      </c>
      <c r="F1161" s="367" t="s">
        <v>2253</v>
      </c>
      <c r="G1161" s="367" t="s">
        <v>2254</v>
      </c>
      <c r="H1161" s="367" t="s">
        <v>2294</v>
      </c>
      <c r="I1161" s="367" t="s">
        <v>74</v>
      </c>
    </row>
    <row r="1162" spans="1:12" hidden="1">
      <c r="A1162" s="367" t="s">
        <v>2251</v>
      </c>
      <c r="D1162" s="367" t="s">
        <v>2295</v>
      </c>
      <c r="E1162" s="367">
        <f t="shared" si="18"/>
        <v>2701290000</v>
      </c>
      <c r="F1162" s="367" t="s">
        <v>2253</v>
      </c>
      <c r="G1162" s="367" t="s">
        <v>2254</v>
      </c>
      <c r="H1162" s="367" t="s">
        <v>2296</v>
      </c>
      <c r="I1162" s="367" t="s">
        <v>74</v>
      </c>
    </row>
    <row r="1163" spans="1:12" hidden="1">
      <c r="A1163" s="367" t="s">
        <v>2251</v>
      </c>
      <c r="D1163" s="367" t="s">
        <v>2297</v>
      </c>
      <c r="E1163" s="367">
        <f t="shared" si="18"/>
        <v>2701400000</v>
      </c>
      <c r="F1163" s="367" t="s">
        <v>2253</v>
      </c>
      <c r="G1163" s="367" t="s">
        <v>2254</v>
      </c>
      <c r="H1163" s="367" t="s">
        <v>2298</v>
      </c>
      <c r="I1163" s="367" t="s">
        <v>74</v>
      </c>
      <c r="K1163" s="369">
        <v>37589</v>
      </c>
      <c r="L1163" s="367" t="s">
        <v>2299</v>
      </c>
    </row>
    <row r="1164" spans="1:12" hidden="1">
      <c r="A1164" s="367" t="s">
        <v>2251</v>
      </c>
      <c r="D1164" s="367" t="s">
        <v>2300</v>
      </c>
      <c r="E1164" s="367">
        <f t="shared" si="18"/>
        <v>2701405000</v>
      </c>
      <c r="F1164" s="367" t="s">
        <v>2253</v>
      </c>
      <c r="G1164" s="367" t="s">
        <v>2254</v>
      </c>
      <c r="H1164" s="367" t="s">
        <v>2301</v>
      </c>
      <c r="I1164" s="367" t="s">
        <v>74</v>
      </c>
      <c r="J1164" s="369">
        <v>37589</v>
      </c>
    </row>
    <row r="1165" spans="1:12" hidden="1">
      <c r="A1165" s="367" t="s">
        <v>2251</v>
      </c>
      <c r="D1165" s="367" t="s">
        <v>2302</v>
      </c>
      <c r="E1165" s="367">
        <f t="shared" si="18"/>
        <v>2701410000</v>
      </c>
      <c r="F1165" s="367" t="s">
        <v>2253</v>
      </c>
      <c r="G1165" s="367" t="s">
        <v>2254</v>
      </c>
      <c r="H1165" s="367" t="s">
        <v>2303</v>
      </c>
      <c r="I1165" s="367" t="s">
        <v>74</v>
      </c>
      <c r="J1165" s="369">
        <v>37589</v>
      </c>
    </row>
    <row r="1166" spans="1:12" hidden="1">
      <c r="A1166" s="367" t="s">
        <v>2251</v>
      </c>
      <c r="D1166" s="367" t="s">
        <v>2304</v>
      </c>
      <c r="E1166" s="367">
        <f t="shared" si="18"/>
        <v>2701411000</v>
      </c>
      <c r="F1166" s="367" t="s">
        <v>2253</v>
      </c>
      <c r="G1166" s="367" t="s">
        <v>2254</v>
      </c>
      <c r="H1166" s="367" t="s">
        <v>2305</v>
      </c>
      <c r="I1166" s="367" t="s">
        <v>74</v>
      </c>
      <c r="J1166" s="369">
        <v>37589</v>
      </c>
    </row>
    <row r="1167" spans="1:12" hidden="1">
      <c r="A1167" s="367" t="s">
        <v>2251</v>
      </c>
      <c r="D1167" s="367" t="s">
        <v>2306</v>
      </c>
      <c r="E1167" s="367">
        <f t="shared" si="18"/>
        <v>2701412000</v>
      </c>
      <c r="F1167" s="367" t="s">
        <v>2253</v>
      </c>
      <c r="G1167" s="367" t="s">
        <v>2254</v>
      </c>
      <c r="H1167" s="367" t="s">
        <v>2307</v>
      </c>
      <c r="I1167" s="367" t="s">
        <v>74</v>
      </c>
      <c r="J1167" s="369">
        <v>37589</v>
      </c>
    </row>
    <row r="1168" spans="1:12" hidden="1">
      <c r="A1168" s="367" t="s">
        <v>2251</v>
      </c>
      <c r="D1168" s="367" t="s">
        <v>2308</v>
      </c>
      <c r="E1168" s="367">
        <f t="shared" si="18"/>
        <v>2701413000</v>
      </c>
      <c r="F1168" s="367" t="s">
        <v>2253</v>
      </c>
      <c r="G1168" s="367" t="s">
        <v>2254</v>
      </c>
      <c r="H1168" s="367" t="s">
        <v>2309</v>
      </c>
      <c r="I1168" s="367" t="s">
        <v>74</v>
      </c>
      <c r="J1168" s="369">
        <v>37589</v>
      </c>
    </row>
    <row r="1169" spans="1:12" hidden="1">
      <c r="A1169" s="367" t="s">
        <v>2251</v>
      </c>
      <c r="D1169" s="367" t="s">
        <v>2310</v>
      </c>
      <c r="E1169" s="367">
        <f t="shared" si="18"/>
        <v>2701414000</v>
      </c>
      <c r="F1169" s="367" t="s">
        <v>2253</v>
      </c>
      <c r="G1169" s="367" t="s">
        <v>2254</v>
      </c>
      <c r="H1169" s="367" t="s">
        <v>2311</v>
      </c>
      <c r="I1169" s="367" t="s">
        <v>74</v>
      </c>
      <c r="J1169" s="369">
        <v>37589</v>
      </c>
    </row>
    <row r="1170" spans="1:12" hidden="1">
      <c r="A1170" s="367" t="s">
        <v>2251</v>
      </c>
      <c r="D1170" s="367" t="s">
        <v>2312</v>
      </c>
      <c r="E1170" s="367">
        <f t="shared" si="18"/>
        <v>2701415000</v>
      </c>
      <c r="F1170" s="367" t="s">
        <v>2253</v>
      </c>
      <c r="G1170" s="367" t="s">
        <v>2254</v>
      </c>
      <c r="H1170" s="367" t="s">
        <v>2313</v>
      </c>
      <c r="I1170" s="367" t="s">
        <v>74</v>
      </c>
      <c r="J1170" s="369">
        <v>37589</v>
      </c>
    </row>
    <row r="1171" spans="1:12" hidden="1">
      <c r="A1171" s="367" t="s">
        <v>2251</v>
      </c>
      <c r="D1171" s="367" t="s">
        <v>2314</v>
      </c>
      <c r="E1171" s="367">
        <f t="shared" si="18"/>
        <v>2701416000</v>
      </c>
      <c r="F1171" s="367" t="s">
        <v>2253</v>
      </c>
      <c r="G1171" s="367" t="s">
        <v>2254</v>
      </c>
      <c r="H1171" s="367" t="s">
        <v>2315</v>
      </c>
      <c r="I1171" s="367" t="s">
        <v>74</v>
      </c>
      <c r="J1171" s="369">
        <v>37589</v>
      </c>
    </row>
    <row r="1172" spans="1:12" hidden="1">
      <c r="A1172" s="367" t="s">
        <v>2251</v>
      </c>
      <c r="D1172" s="367" t="s">
        <v>2316</v>
      </c>
      <c r="E1172" s="367">
        <f t="shared" si="18"/>
        <v>2701417000</v>
      </c>
      <c r="F1172" s="367" t="s">
        <v>2253</v>
      </c>
      <c r="G1172" s="367" t="s">
        <v>2254</v>
      </c>
      <c r="H1172" s="367" t="s">
        <v>2317</v>
      </c>
      <c r="I1172" s="367" t="s">
        <v>74</v>
      </c>
      <c r="J1172" s="369">
        <v>37589</v>
      </c>
    </row>
    <row r="1173" spans="1:12" hidden="1">
      <c r="A1173" s="367" t="s">
        <v>2251</v>
      </c>
      <c r="D1173" s="367" t="s">
        <v>2318</v>
      </c>
      <c r="E1173" s="367">
        <f t="shared" si="18"/>
        <v>2701420000</v>
      </c>
      <c r="F1173" s="367" t="s">
        <v>2253</v>
      </c>
      <c r="G1173" s="367" t="s">
        <v>2254</v>
      </c>
      <c r="H1173" s="367" t="s">
        <v>2319</v>
      </c>
      <c r="I1173" s="367" t="s">
        <v>74</v>
      </c>
      <c r="K1173" s="369">
        <v>37589</v>
      </c>
      <c r="L1173" s="367" t="s">
        <v>2320</v>
      </c>
    </row>
    <row r="1174" spans="1:12" hidden="1">
      <c r="A1174" s="367" t="s">
        <v>2251</v>
      </c>
      <c r="D1174" s="367" t="s">
        <v>2321</v>
      </c>
      <c r="E1174" s="367">
        <f t="shared" si="18"/>
        <v>2701421000</v>
      </c>
      <c r="F1174" s="367" t="s">
        <v>2253</v>
      </c>
      <c r="G1174" s="367" t="s">
        <v>2254</v>
      </c>
      <c r="H1174" s="367" t="s">
        <v>2322</v>
      </c>
      <c r="I1174" s="367" t="s">
        <v>74</v>
      </c>
      <c r="J1174" s="369">
        <v>37589</v>
      </c>
    </row>
    <row r="1175" spans="1:12" hidden="1">
      <c r="A1175" s="367" t="s">
        <v>2251</v>
      </c>
      <c r="D1175" s="367" t="s">
        <v>2323</v>
      </c>
      <c r="E1175" s="367">
        <f t="shared" si="18"/>
        <v>2701422000</v>
      </c>
      <c r="F1175" s="367" t="s">
        <v>2253</v>
      </c>
      <c r="G1175" s="367" t="s">
        <v>2254</v>
      </c>
      <c r="H1175" s="367" t="s">
        <v>2324</v>
      </c>
      <c r="I1175" s="367" t="s">
        <v>74</v>
      </c>
      <c r="J1175" s="369">
        <v>37589</v>
      </c>
    </row>
    <row r="1176" spans="1:12" hidden="1">
      <c r="A1176" s="367" t="s">
        <v>2251</v>
      </c>
      <c r="D1176" s="367" t="s">
        <v>2325</v>
      </c>
      <c r="E1176" s="367">
        <f t="shared" si="18"/>
        <v>2701423000</v>
      </c>
      <c r="F1176" s="367" t="s">
        <v>2253</v>
      </c>
      <c r="G1176" s="367" t="s">
        <v>2254</v>
      </c>
      <c r="H1176" s="367" t="s">
        <v>2326</v>
      </c>
      <c r="I1176" s="367" t="s">
        <v>74</v>
      </c>
      <c r="J1176" s="369">
        <v>37589</v>
      </c>
    </row>
    <row r="1177" spans="1:12" hidden="1">
      <c r="A1177" s="367" t="s">
        <v>2251</v>
      </c>
      <c r="D1177" s="367" t="s">
        <v>2327</v>
      </c>
      <c r="E1177" s="367">
        <f t="shared" si="18"/>
        <v>2701424000</v>
      </c>
      <c r="F1177" s="367" t="s">
        <v>2253</v>
      </c>
      <c r="G1177" s="367" t="s">
        <v>2254</v>
      </c>
      <c r="H1177" s="367" t="s">
        <v>2328</v>
      </c>
      <c r="I1177" s="367" t="s">
        <v>74</v>
      </c>
      <c r="J1177" s="369">
        <v>37589</v>
      </c>
    </row>
    <row r="1178" spans="1:12" hidden="1">
      <c r="A1178" s="367" t="s">
        <v>2251</v>
      </c>
      <c r="D1178" s="367" t="s">
        <v>2329</v>
      </c>
      <c r="E1178" s="367">
        <f t="shared" si="18"/>
        <v>2701430000</v>
      </c>
      <c r="F1178" s="367" t="s">
        <v>2253</v>
      </c>
      <c r="G1178" s="367" t="s">
        <v>2254</v>
      </c>
      <c r="H1178" s="367" t="s">
        <v>2330</v>
      </c>
      <c r="I1178" s="367" t="s">
        <v>74</v>
      </c>
      <c r="J1178" s="369">
        <v>37589</v>
      </c>
    </row>
    <row r="1179" spans="1:12" hidden="1">
      <c r="A1179" s="367" t="s">
        <v>2251</v>
      </c>
      <c r="D1179" s="367" t="s">
        <v>2331</v>
      </c>
      <c r="E1179" s="367">
        <f t="shared" si="18"/>
        <v>2701431000</v>
      </c>
      <c r="F1179" s="367" t="s">
        <v>2253</v>
      </c>
      <c r="G1179" s="367" t="s">
        <v>2254</v>
      </c>
      <c r="H1179" s="367" t="s">
        <v>2332</v>
      </c>
      <c r="I1179" s="367" t="s">
        <v>74</v>
      </c>
      <c r="J1179" s="369">
        <v>37589</v>
      </c>
    </row>
    <row r="1180" spans="1:12" hidden="1">
      <c r="A1180" s="367" t="s">
        <v>2251</v>
      </c>
      <c r="D1180" s="367" t="s">
        <v>2333</v>
      </c>
      <c r="E1180" s="367">
        <f t="shared" si="18"/>
        <v>2701432000</v>
      </c>
      <c r="F1180" s="367" t="s">
        <v>2253</v>
      </c>
      <c r="G1180" s="367" t="s">
        <v>2254</v>
      </c>
      <c r="H1180" s="367" t="s">
        <v>2334</v>
      </c>
      <c r="I1180" s="367" t="s">
        <v>74</v>
      </c>
      <c r="J1180" s="369">
        <v>37589</v>
      </c>
    </row>
    <row r="1181" spans="1:12" hidden="1">
      <c r="A1181" s="367" t="s">
        <v>2251</v>
      </c>
      <c r="D1181" s="367" t="s">
        <v>2335</v>
      </c>
      <c r="E1181" s="367">
        <f t="shared" si="18"/>
        <v>2701433000</v>
      </c>
      <c r="F1181" s="367" t="s">
        <v>2253</v>
      </c>
      <c r="G1181" s="367" t="s">
        <v>2254</v>
      </c>
      <c r="H1181" s="367" t="s">
        <v>2336</v>
      </c>
      <c r="I1181" s="367" t="s">
        <v>74</v>
      </c>
      <c r="J1181" s="369">
        <v>37589</v>
      </c>
    </row>
    <row r="1182" spans="1:12" hidden="1">
      <c r="A1182" s="367" t="s">
        <v>2251</v>
      </c>
      <c r="D1182" s="367" t="s">
        <v>2337</v>
      </c>
      <c r="E1182" s="367">
        <f t="shared" si="18"/>
        <v>2701440000</v>
      </c>
      <c r="F1182" s="367" t="s">
        <v>2253</v>
      </c>
      <c r="G1182" s="367" t="s">
        <v>2254</v>
      </c>
      <c r="H1182" s="367" t="s">
        <v>2338</v>
      </c>
      <c r="I1182" s="367" t="s">
        <v>74</v>
      </c>
      <c r="K1182" s="369">
        <v>37589</v>
      </c>
      <c r="L1182" s="367" t="s">
        <v>2339</v>
      </c>
    </row>
    <row r="1183" spans="1:12" hidden="1">
      <c r="A1183" s="367" t="s">
        <v>2251</v>
      </c>
      <c r="D1183" s="367" t="s">
        <v>2340</v>
      </c>
      <c r="E1183" s="367">
        <f t="shared" si="18"/>
        <v>2701441000</v>
      </c>
      <c r="F1183" s="367" t="s">
        <v>2253</v>
      </c>
      <c r="G1183" s="367" t="s">
        <v>2254</v>
      </c>
      <c r="H1183" s="367" t="s">
        <v>2341</v>
      </c>
      <c r="I1183" s="367" t="s">
        <v>74</v>
      </c>
      <c r="J1183" s="369">
        <v>37589</v>
      </c>
    </row>
    <row r="1184" spans="1:12" hidden="1">
      <c r="A1184" s="367" t="s">
        <v>2251</v>
      </c>
      <c r="D1184" s="367" t="s">
        <v>2342</v>
      </c>
      <c r="E1184" s="367">
        <f t="shared" si="18"/>
        <v>2701442000</v>
      </c>
      <c r="F1184" s="367" t="s">
        <v>2253</v>
      </c>
      <c r="G1184" s="367" t="s">
        <v>2254</v>
      </c>
      <c r="H1184" s="367" t="s">
        <v>2343</v>
      </c>
      <c r="I1184" s="367" t="s">
        <v>74</v>
      </c>
      <c r="J1184" s="369">
        <v>37589</v>
      </c>
    </row>
    <row r="1185" spans="1:12" hidden="1">
      <c r="A1185" s="367" t="s">
        <v>2251</v>
      </c>
      <c r="D1185" s="367" t="s">
        <v>2344</v>
      </c>
      <c r="E1185" s="367">
        <f t="shared" si="18"/>
        <v>2701443000</v>
      </c>
      <c r="F1185" s="367" t="s">
        <v>2253</v>
      </c>
      <c r="G1185" s="367" t="s">
        <v>2254</v>
      </c>
      <c r="H1185" s="367" t="s">
        <v>2345</v>
      </c>
      <c r="I1185" s="367" t="s">
        <v>74</v>
      </c>
      <c r="J1185" s="369">
        <v>37589</v>
      </c>
    </row>
    <row r="1186" spans="1:12" hidden="1">
      <c r="A1186" s="367" t="s">
        <v>2251</v>
      </c>
      <c r="D1186" s="367" t="s">
        <v>2346</v>
      </c>
      <c r="E1186" s="367">
        <f t="shared" si="18"/>
        <v>2701450000</v>
      </c>
      <c r="F1186" s="367" t="s">
        <v>2253</v>
      </c>
      <c r="G1186" s="367" t="s">
        <v>2254</v>
      </c>
      <c r="H1186" s="367" t="s">
        <v>2347</v>
      </c>
      <c r="I1186" s="367" t="s">
        <v>74</v>
      </c>
      <c r="J1186" s="369">
        <v>37589</v>
      </c>
    </row>
    <row r="1187" spans="1:12" hidden="1">
      <c r="A1187" s="367" t="s">
        <v>2251</v>
      </c>
      <c r="D1187" s="367" t="s">
        <v>2348</v>
      </c>
      <c r="E1187" s="367">
        <f t="shared" si="18"/>
        <v>2701451000</v>
      </c>
      <c r="F1187" s="367" t="s">
        <v>2253</v>
      </c>
      <c r="G1187" s="367" t="s">
        <v>2254</v>
      </c>
      <c r="H1187" s="367" t="s">
        <v>2349</v>
      </c>
      <c r="I1187" s="367" t="s">
        <v>74</v>
      </c>
      <c r="J1187" s="369">
        <v>37589</v>
      </c>
    </row>
    <row r="1188" spans="1:12" hidden="1">
      <c r="A1188" s="367" t="s">
        <v>2251</v>
      </c>
      <c r="D1188" s="367" t="s">
        <v>2350</v>
      </c>
      <c r="E1188" s="367">
        <f t="shared" si="18"/>
        <v>2701452000</v>
      </c>
      <c r="F1188" s="367" t="s">
        <v>2253</v>
      </c>
      <c r="G1188" s="367" t="s">
        <v>2254</v>
      </c>
      <c r="H1188" s="367" t="s">
        <v>2351</v>
      </c>
      <c r="I1188" s="367" t="s">
        <v>74</v>
      </c>
      <c r="J1188" s="369">
        <v>37589</v>
      </c>
    </row>
    <row r="1189" spans="1:12" hidden="1">
      <c r="A1189" s="367" t="s">
        <v>2251</v>
      </c>
      <c r="D1189" s="367" t="s">
        <v>2352</v>
      </c>
      <c r="E1189" s="367">
        <f t="shared" si="18"/>
        <v>2701453000</v>
      </c>
      <c r="F1189" s="367" t="s">
        <v>2253</v>
      </c>
      <c r="G1189" s="367" t="s">
        <v>2254</v>
      </c>
      <c r="H1189" s="367" t="s">
        <v>2353</v>
      </c>
      <c r="I1189" s="367" t="s">
        <v>74</v>
      </c>
      <c r="J1189" s="369">
        <v>37589</v>
      </c>
    </row>
    <row r="1190" spans="1:12" hidden="1">
      <c r="A1190" s="367" t="s">
        <v>2251</v>
      </c>
      <c r="D1190" s="367" t="s">
        <v>2354</v>
      </c>
      <c r="E1190" s="367">
        <f t="shared" si="18"/>
        <v>2701454000</v>
      </c>
      <c r="F1190" s="367" t="s">
        <v>2253</v>
      </c>
      <c r="G1190" s="367" t="s">
        <v>2254</v>
      </c>
      <c r="H1190" s="367" t="s">
        <v>2355</v>
      </c>
      <c r="I1190" s="367" t="s">
        <v>74</v>
      </c>
      <c r="J1190" s="369">
        <v>37589</v>
      </c>
    </row>
    <row r="1191" spans="1:12" hidden="1">
      <c r="A1191" s="367" t="s">
        <v>2251</v>
      </c>
      <c r="D1191" s="367" t="s">
        <v>2356</v>
      </c>
      <c r="E1191" s="367">
        <f t="shared" si="18"/>
        <v>2701460000</v>
      </c>
      <c r="F1191" s="367" t="s">
        <v>2253</v>
      </c>
      <c r="G1191" s="367" t="s">
        <v>2254</v>
      </c>
      <c r="H1191" s="367" t="s">
        <v>2357</v>
      </c>
      <c r="I1191" s="367" t="s">
        <v>74</v>
      </c>
      <c r="K1191" s="369">
        <v>37589</v>
      </c>
      <c r="L1191" s="367" t="s">
        <v>2358</v>
      </c>
    </row>
    <row r="1192" spans="1:12" hidden="1">
      <c r="A1192" s="367" t="s">
        <v>2251</v>
      </c>
      <c r="D1192" s="367" t="s">
        <v>2359</v>
      </c>
      <c r="E1192" s="367">
        <f t="shared" si="18"/>
        <v>2701461000</v>
      </c>
      <c r="F1192" s="367" t="s">
        <v>2253</v>
      </c>
      <c r="G1192" s="367" t="s">
        <v>2254</v>
      </c>
      <c r="H1192" s="367" t="s">
        <v>2360</v>
      </c>
      <c r="I1192" s="367" t="s">
        <v>74</v>
      </c>
      <c r="J1192" s="369">
        <v>37589</v>
      </c>
    </row>
    <row r="1193" spans="1:12" hidden="1">
      <c r="A1193" s="367" t="s">
        <v>2251</v>
      </c>
      <c r="D1193" s="367" t="s">
        <v>2361</v>
      </c>
      <c r="E1193" s="367">
        <f t="shared" si="18"/>
        <v>2701462000</v>
      </c>
      <c r="F1193" s="367" t="s">
        <v>2253</v>
      </c>
      <c r="G1193" s="367" t="s">
        <v>2254</v>
      </c>
      <c r="H1193" s="367" t="s">
        <v>2362</v>
      </c>
      <c r="I1193" s="367" t="s">
        <v>74</v>
      </c>
      <c r="J1193" s="369">
        <v>37589</v>
      </c>
    </row>
    <row r="1194" spans="1:12" hidden="1">
      <c r="A1194" s="367" t="s">
        <v>2251</v>
      </c>
      <c r="D1194" s="367" t="s">
        <v>2363</v>
      </c>
      <c r="E1194" s="367">
        <f t="shared" si="18"/>
        <v>2701470000</v>
      </c>
      <c r="F1194" s="367" t="s">
        <v>2253</v>
      </c>
      <c r="G1194" s="367" t="s">
        <v>2254</v>
      </c>
      <c r="H1194" s="367" t="s">
        <v>2364</v>
      </c>
      <c r="I1194" s="367" t="s">
        <v>74</v>
      </c>
      <c r="J1194" s="369">
        <v>37589</v>
      </c>
    </row>
    <row r="1195" spans="1:12" hidden="1">
      <c r="A1195" s="367" t="s">
        <v>2251</v>
      </c>
      <c r="D1195" s="367" t="s">
        <v>2365</v>
      </c>
      <c r="E1195" s="367">
        <f t="shared" si="18"/>
        <v>2701471000</v>
      </c>
      <c r="F1195" s="367" t="s">
        <v>2253</v>
      </c>
      <c r="G1195" s="367" t="s">
        <v>2254</v>
      </c>
      <c r="H1195" s="367" t="s">
        <v>2366</v>
      </c>
      <c r="I1195" s="367" t="s">
        <v>74</v>
      </c>
      <c r="J1195" s="369">
        <v>37589</v>
      </c>
    </row>
    <row r="1196" spans="1:12" hidden="1">
      <c r="A1196" s="367" t="s">
        <v>2251</v>
      </c>
      <c r="D1196" s="367" t="s">
        <v>2367</v>
      </c>
      <c r="E1196" s="367">
        <f t="shared" si="18"/>
        <v>2701472000</v>
      </c>
      <c r="F1196" s="367" t="s">
        <v>2253</v>
      </c>
      <c r="G1196" s="367" t="s">
        <v>2254</v>
      </c>
      <c r="H1196" s="367" t="s">
        <v>2368</v>
      </c>
      <c r="I1196" s="367" t="s">
        <v>74</v>
      </c>
      <c r="J1196" s="369">
        <v>37589</v>
      </c>
    </row>
    <row r="1197" spans="1:12" hidden="1">
      <c r="A1197" s="367" t="s">
        <v>2251</v>
      </c>
      <c r="D1197" s="367" t="s">
        <v>2369</v>
      </c>
      <c r="E1197" s="367">
        <f t="shared" si="18"/>
        <v>2701473000</v>
      </c>
      <c r="F1197" s="367" t="s">
        <v>2253</v>
      </c>
      <c r="G1197" s="367" t="s">
        <v>2254</v>
      </c>
      <c r="H1197" s="367" t="s">
        <v>2370</v>
      </c>
      <c r="I1197" s="367" t="s">
        <v>74</v>
      </c>
      <c r="J1197" s="369">
        <v>37589</v>
      </c>
    </row>
    <row r="1198" spans="1:12" hidden="1">
      <c r="A1198" s="367" t="s">
        <v>2251</v>
      </c>
      <c r="D1198" s="367" t="s">
        <v>2371</v>
      </c>
      <c r="E1198" s="367">
        <f t="shared" si="18"/>
        <v>2701474000</v>
      </c>
      <c r="F1198" s="367" t="s">
        <v>2253</v>
      </c>
      <c r="G1198" s="367" t="s">
        <v>2254</v>
      </c>
      <c r="H1198" s="367" t="s">
        <v>2372</v>
      </c>
      <c r="I1198" s="367" t="s">
        <v>74</v>
      </c>
      <c r="J1198" s="369">
        <v>37589</v>
      </c>
    </row>
    <row r="1199" spans="1:12" hidden="1">
      <c r="A1199" s="367" t="s">
        <v>2251</v>
      </c>
      <c r="D1199" s="367" t="s">
        <v>2373</v>
      </c>
      <c r="E1199" s="367">
        <f t="shared" si="18"/>
        <v>2701475000</v>
      </c>
      <c r="F1199" s="367" t="s">
        <v>2253</v>
      </c>
      <c r="G1199" s="367" t="s">
        <v>2254</v>
      </c>
      <c r="H1199" s="367" t="s">
        <v>2374</v>
      </c>
      <c r="I1199" s="367" t="s">
        <v>74</v>
      </c>
      <c r="J1199" s="369">
        <v>37589</v>
      </c>
    </row>
    <row r="1200" spans="1:12" hidden="1">
      <c r="A1200" s="367" t="s">
        <v>2251</v>
      </c>
      <c r="D1200" s="367" t="s">
        <v>2375</v>
      </c>
      <c r="E1200" s="367">
        <f t="shared" si="18"/>
        <v>2701476000</v>
      </c>
      <c r="F1200" s="367" t="s">
        <v>2253</v>
      </c>
      <c r="G1200" s="367" t="s">
        <v>2254</v>
      </c>
      <c r="H1200" s="367" t="s">
        <v>2376</v>
      </c>
      <c r="I1200" s="367" t="s">
        <v>74</v>
      </c>
      <c r="J1200" s="369">
        <v>37589</v>
      </c>
    </row>
    <row r="1201" spans="1:12" hidden="1">
      <c r="A1201" s="367" t="s">
        <v>2251</v>
      </c>
      <c r="D1201" s="367" t="s">
        <v>2377</v>
      </c>
      <c r="E1201" s="367">
        <f t="shared" si="18"/>
        <v>2701477000</v>
      </c>
      <c r="F1201" s="367" t="s">
        <v>2253</v>
      </c>
      <c r="G1201" s="367" t="s">
        <v>2254</v>
      </c>
      <c r="H1201" s="367" t="s">
        <v>2378</v>
      </c>
      <c r="I1201" s="367" t="s">
        <v>74</v>
      </c>
      <c r="J1201" s="369">
        <v>37589</v>
      </c>
    </row>
    <row r="1202" spans="1:12" hidden="1">
      <c r="A1202" s="367" t="s">
        <v>2251</v>
      </c>
      <c r="D1202" s="367" t="s">
        <v>2379</v>
      </c>
      <c r="E1202" s="367">
        <f t="shared" si="18"/>
        <v>2701480000</v>
      </c>
      <c r="F1202" s="367" t="s">
        <v>2253</v>
      </c>
      <c r="G1202" s="367" t="s">
        <v>2254</v>
      </c>
      <c r="H1202" s="367" t="s">
        <v>2380</v>
      </c>
      <c r="I1202" s="367" t="s">
        <v>74</v>
      </c>
      <c r="K1202" s="369">
        <v>37589</v>
      </c>
      <c r="L1202" s="367" t="s">
        <v>2381</v>
      </c>
    </row>
    <row r="1203" spans="1:12" hidden="1">
      <c r="A1203" s="367" t="s">
        <v>2251</v>
      </c>
      <c r="D1203" s="367" t="s">
        <v>2382</v>
      </c>
      <c r="E1203" s="367">
        <f t="shared" si="18"/>
        <v>2701481000</v>
      </c>
      <c r="F1203" s="367" t="s">
        <v>2253</v>
      </c>
      <c r="G1203" s="367" t="s">
        <v>2254</v>
      </c>
      <c r="H1203" s="367" t="s">
        <v>2383</v>
      </c>
      <c r="I1203" s="367" t="s">
        <v>74</v>
      </c>
      <c r="J1203" s="369">
        <v>37589</v>
      </c>
    </row>
    <row r="1204" spans="1:12" hidden="1">
      <c r="A1204" s="367" t="s">
        <v>2251</v>
      </c>
      <c r="D1204" s="367" t="s">
        <v>2384</v>
      </c>
      <c r="E1204" s="367">
        <f t="shared" si="18"/>
        <v>2701482000</v>
      </c>
      <c r="F1204" s="367" t="s">
        <v>2253</v>
      </c>
      <c r="G1204" s="367" t="s">
        <v>2254</v>
      </c>
      <c r="H1204" s="367" t="s">
        <v>2385</v>
      </c>
      <c r="I1204" s="367" t="s">
        <v>74</v>
      </c>
      <c r="J1204" s="369">
        <v>37589</v>
      </c>
    </row>
    <row r="1205" spans="1:12" hidden="1">
      <c r="A1205" s="367" t="s">
        <v>2251</v>
      </c>
      <c r="D1205" s="367" t="s">
        <v>2386</v>
      </c>
      <c r="E1205" s="367">
        <f t="shared" si="18"/>
        <v>2701483000</v>
      </c>
      <c r="F1205" s="367" t="s">
        <v>2253</v>
      </c>
      <c r="G1205" s="367" t="s">
        <v>2254</v>
      </c>
      <c r="H1205" s="367" t="s">
        <v>2387</v>
      </c>
      <c r="I1205" s="367" t="s">
        <v>74</v>
      </c>
      <c r="J1205" s="369">
        <v>37589</v>
      </c>
    </row>
    <row r="1206" spans="1:12" hidden="1">
      <c r="A1206" s="367" t="s">
        <v>2251</v>
      </c>
      <c r="D1206" s="367" t="s">
        <v>2388</v>
      </c>
      <c r="E1206" s="367">
        <f t="shared" si="18"/>
        <v>2701484000</v>
      </c>
      <c r="F1206" s="367" t="s">
        <v>2253</v>
      </c>
      <c r="G1206" s="367" t="s">
        <v>2254</v>
      </c>
      <c r="H1206" s="367" t="s">
        <v>2389</v>
      </c>
      <c r="I1206" s="367" t="s">
        <v>74</v>
      </c>
      <c r="J1206" s="369">
        <v>37589</v>
      </c>
    </row>
    <row r="1207" spans="1:12" hidden="1">
      <c r="A1207" s="367" t="s">
        <v>2251</v>
      </c>
      <c r="D1207" s="367" t="s">
        <v>2390</v>
      </c>
      <c r="E1207" s="367">
        <f t="shared" si="18"/>
        <v>2701485000</v>
      </c>
      <c r="F1207" s="367" t="s">
        <v>2253</v>
      </c>
      <c r="G1207" s="367" t="s">
        <v>2254</v>
      </c>
      <c r="H1207" s="367" t="s">
        <v>2391</v>
      </c>
      <c r="I1207" s="367" t="s">
        <v>74</v>
      </c>
      <c r="J1207" s="369">
        <v>37589</v>
      </c>
    </row>
    <row r="1208" spans="1:12" hidden="1">
      <c r="A1208" s="367" t="s">
        <v>2251</v>
      </c>
      <c r="D1208" s="367" t="s">
        <v>2392</v>
      </c>
      <c r="E1208" s="367">
        <f t="shared" si="18"/>
        <v>2701490000</v>
      </c>
      <c r="F1208" s="367" t="s">
        <v>2253</v>
      </c>
      <c r="G1208" s="367" t="s">
        <v>2254</v>
      </c>
      <c r="H1208" s="367" t="s">
        <v>2393</v>
      </c>
      <c r="I1208" s="367" t="s">
        <v>74</v>
      </c>
      <c r="J1208" s="369">
        <v>37589</v>
      </c>
    </row>
    <row r="1209" spans="1:12" hidden="1">
      <c r="A1209" s="367" t="s">
        <v>2251</v>
      </c>
      <c r="D1209" s="367" t="s">
        <v>2394</v>
      </c>
      <c r="E1209" s="367">
        <f t="shared" si="18"/>
        <v>2701491000</v>
      </c>
      <c r="F1209" s="367" t="s">
        <v>2253</v>
      </c>
      <c r="G1209" s="367" t="s">
        <v>2254</v>
      </c>
      <c r="H1209" s="367" t="s">
        <v>2395</v>
      </c>
      <c r="I1209" s="367" t="s">
        <v>74</v>
      </c>
      <c r="J1209" s="369">
        <v>37589</v>
      </c>
    </row>
    <row r="1210" spans="1:12" hidden="1">
      <c r="A1210" s="367" t="s">
        <v>2251</v>
      </c>
      <c r="D1210" s="367" t="s">
        <v>2396</v>
      </c>
      <c r="E1210" s="367">
        <f t="shared" si="18"/>
        <v>2701492000</v>
      </c>
      <c r="F1210" s="367" t="s">
        <v>2253</v>
      </c>
      <c r="G1210" s="367" t="s">
        <v>2254</v>
      </c>
      <c r="H1210" s="367" t="s">
        <v>2397</v>
      </c>
      <c r="I1210" s="367" t="s">
        <v>74</v>
      </c>
      <c r="J1210" s="369">
        <v>37589</v>
      </c>
    </row>
    <row r="1211" spans="1:12" hidden="1">
      <c r="A1211" s="367" t="s">
        <v>2251</v>
      </c>
      <c r="B1211" s="370" t="s">
        <v>718</v>
      </c>
      <c r="C1211" s="367" t="s">
        <v>2104</v>
      </c>
      <c r="D1211" s="367" t="s">
        <v>2398</v>
      </c>
      <c r="E1211" s="367">
        <f t="shared" si="18"/>
        <v>2710020030</v>
      </c>
      <c r="F1211" s="367" t="s">
        <v>2253</v>
      </c>
      <c r="G1211" s="367" t="s">
        <v>2015</v>
      </c>
      <c r="H1211" s="367" t="s">
        <v>2399</v>
      </c>
      <c r="I1211" s="367" t="s">
        <v>74</v>
      </c>
      <c r="J1211" s="369">
        <v>36837</v>
      </c>
      <c r="K1211" s="369">
        <v>38014</v>
      </c>
      <c r="L1211" s="367" t="s">
        <v>2400</v>
      </c>
    </row>
    <row r="1212" spans="1:12" hidden="1">
      <c r="A1212" s="367" t="s">
        <v>2251</v>
      </c>
      <c r="D1212" s="367" t="s">
        <v>2401</v>
      </c>
      <c r="E1212" s="367">
        <f t="shared" si="18"/>
        <v>2730001000</v>
      </c>
      <c r="F1212" s="367" t="s">
        <v>2253</v>
      </c>
      <c r="G1212" s="367" t="s">
        <v>2402</v>
      </c>
      <c r="H1212" s="367" t="s">
        <v>2403</v>
      </c>
      <c r="I1212" s="367" t="s">
        <v>74</v>
      </c>
    </row>
    <row r="1213" spans="1:12" hidden="1">
      <c r="A1213" s="367" t="s">
        <v>2251</v>
      </c>
      <c r="D1213" s="367" t="s">
        <v>2404</v>
      </c>
      <c r="E1213" s="367">
        <f t="shared" si="18"/>
        <v>2730050000</v>
      </c>
      <c r="F1213" s="367" t="s">
        <v>2253</v>
      </c>
      <c r="G1213" s="367" t="s">
        <v>2402</v>
      </c>
      <c r="H1213" s="367" t="s">
        <v>2405</v>
      </c>
      <c r="I1213" s="367" t="s">
        <v>74</v>
      </c>
    </row>
    <row r="1214" spans="1:12" hidden="1">
      <c r="A1214" s="367" t="s">
        <v>2251</v>
      </c>
      <c r="D1214" s="367" t="s">
        <v>2406</v>
      </c>
      <c r="E1214" s="367">
        <f t="shared" si="18"/>
        <v>2730100000</v>
      </c>
      <c r="F1214" s="367" t="s">
        <v>2253</v>
      </c>
      <c r="G1214" s="367" t="s">
        <v>2402</v>
      </c>
      <c r="H1214" s="367" t="s">
        <v>715</v>
      </c>
      <c r="I1214" s="367" t="s">
        <v>74</v>
      </c>
    </row>
    <row r="1215" spans="1:12" hidden="1">
      <c r="A1215" s="367" t="s">
        <v>2251</v>
      </c>
      <c r="D1215" s="367" t="s">
        <v>2407</v>
      </c>
      <c r="E1215" s="367">
        <f t="shared" si="18"/>
        <v>2730100001</v>
      </c>
      <c r="F1215" s="367" t="s">
        <v>2253</v>
      </c>
      <c r="G1215" s="367" t="s">
        <v>2402</v>
      </c>
      <c r="H1215" s="367" t="s">
        <v>715</v>
      </c>
      <c r="I1215" s="367" t="s">
        <v>2408</v>
      </c>
    </row>
    <row r="1216" spans="1:12" hidden="1">
      <c r="A1216" s="367" t="s">
        <v>2251</v>
      </c>
      <c r="D1216" s="367" t="s">
        <v>2409</v>
      </c>
      <c r="E1216" s="367">
        <f t="shared" si="18"/>
        <v>2740001000</v>
      </c>
      <c r="F1216" s="367" t="s">
        <v>2253</v>
      </c>
      <c r="G1216" s="367" t="s">
        <v>2410</v>
      </c>
      <c r="H1216" s="367" t="s">
        <v>2411</v>
      </c>
      <c r="I1216" s="367" t="s">
        <v>74</v>
      </c>
    </row>
    <row r="1217" spans="1:12" hidden="1">
      <c r="A1217" s="367" t="s">
        <v>2251</v>
      </c>
      <c r="D1217" s="367" t="s">
        <v>2412</v>
      </c>
      <c r="E1217" s="367">
        <f t="shared" si="18"/>
        <v>2740020000</v>
      </c>
      <c r="F1217" s="367" t="s">
        <v>2253</v>
      </c>
      <c r="G1217" s="367" t="s">
        <v>2410</v>
      </c>
      <c r="H1217" s="367" t="s">
        <v>2347</v>
      </c>
      <c r="I1217" s="367" t="s">
        <v>74</v>
      </c>
    </row>
    <row r="1218" spans="1:12" hidden="1">
      <c r="A1218" s="367" t="s">
        <v>2251</v>
      </c>
      <c r="D1218" s="367" t="s">
        <v>2413</v>
      </c>
      <c r="E1218" s="367">
        <f t="shared" ref="E1218:E1281" si="19">VALUE(D1218)</f>
        <v>2740020010</v>
      </c>
      <c r="F1218" s="367" t="s">
        <v>2253</v>
      </c>
      <c r="G1218" s="367" t="s">
        <v>2410</v>
      </c>
      <c r="H1218" s="367" t="s">
        <v>2347</v>
      </c>
      <c r="I1218" s="367" t="s">
        <v>2414</v>
      </c>
    </row>
    <row r="1219" spans="1:12" hidden="1">
      <c r="A1219" s="367" t="s">
        <v>2251</v>
      </c>
      <c r="D1219" s="367" t="s">
        <v>2415</v>
      </c>
      <c r="E1219" s="367">
        <f t="shared" si="19"/>
        <v>2740030000</v>
      </c>
      <c r="F1219" s="367" t="s">
        <v>2253</v>
      </c>
      <c r="G1219" s="367" t="s">
        <v>2410</v>
      </c>
      <c r="H1219" s="367" t="s">
        <v>2416</v>
      </c>
      <c r="I1219" s="367" t="s">
        <v>74</v>
      </c>
    </row>
    <row r="1220" spans="1:12" hidden="1">
      <c r="A1220" s="367" t="s">
        <v>2251</v>
      </c>
      <c r="D1220" s="367" t="s">
        <v>2417</v>
      </c>
      <c r="E1220" s="367">
        <f t="shared" si="19"/>
        <v>2740030010</v>
      </c>
      <c r="F1220" s="367" t="s">
        <v>2253</v>
      </c>
      <c r="G1220" s="367" t="s">
        <v>2410</v>
      </c>
      <c r="H1220" s="367" t="s">
        <v>2416</v>
      </c>
      <c r="I1220" s="367" t="s">
        <v>2414</v>
      </c>
    </row>
    <row r="1221" spans="1:12" hidden="1">
      <c r="A1221" s="367" t="s">
        <v>2251</v>
      </c>
      <c r="D1221" s="367" t="s">
        <v>2418</v>
      </c>
      <c r="E1221" s="367">
        <f t="shared" si="19"/>
        <v>2740040000</v>
      </c>
      <c r="F1221" s="367" t="s">
        <v>2253</v>
      </c>
      <c r="G1221" s="367" t="s">
        <v>2410</v>
      </c>
      <c r="H1221" s="367" t="s">
        <v>2419</v>
      </c>
      <c r="I1221" s="367" t="s">
        <v>74</v>
      </c>
    </row>
    <row r="1222" spans="1:12" hidden="1">
      <c r="A1222" s="367" t="s">
        <v>2251</v>
      </c>
      <c r="D1222" s="367" t="s">
        <v>2420</v>
      </c>
      <c r="E1222" s="367">
        <f t="shared" si="19"/>
        <v>2740040010</v>
      </c>
      <c r="F1222" s="367" t="s">
        <v>2253</v>
      </c>
      <c r="G1222" s="367" t="s">
        <v>2410</v>
      </c>
      <c r="H1222" s="367" t="s">
        <v>2419</v>
      </c>
      <c r="I1222" s="367" t="s">
        <v>2414</v>
      </c>
    </row>
    <row r="1223" spans="1:12" hidden="1">
      <c r="A1223" s="367" t="s">
        <v>2421</v>
      </c>
      <c r="D1223" s="367" t="s">
        <v>2422</v>
      </c>
      <c r="E1223" s="367">
        <f t="shared" si="19"/>
        <v>2260000000</v>
      </c>
      <c r="F1223" s="367" t="s">
        <v>541</v>
      </c>
      <c r="G1223" s="367" t="s">
        <v>2423</v>
      </c>
      <c r="H1223" s="367" t="s">
        <v>2424</v>
      </c>
      <c r="I1223" s="367" t="s">
        <v>2425</v>
      </c>
    </row>
    <row r="1224" spans="1:12" hidden="1">
      <c r="A1224" s="367" t="s">
        <v>2421</v>
      </c>
      <c r="D1224" s="367" t="s">
        <v>2426</v>
      </c>
      <c r="E1224" s="367">
        <f t="shared" si="19"/>
        <v>2260001000</v>
      </c>
      <c r="F1224" s="367" t="s">
        <v>541</v>
      </c>
      <c r="G1224" s="367" t="s">
        <v>2423</v>
      </c>
      <c r="H1224" s="367" t="s">
        <v>2427</v>
      </c>
      <c r="I1224" s="367" t="s">
        <v>74</v>
      </c>
    </row>
    <row r="1225" spans="1:12" hidden="1">
      <c r="A1225" s="367" t="s">
        <v>2421</v>
      </c>
      <c r="D1225" s="367" t="s">
        <v>2428</v>
      </c>
      <c r="E1225" s="367">
        <f t="shared" si="19"/>
        <v>2260001010</v>
      </c>
      <c r="F1225" s="367" t="s">
        <v>541</v>
      </c>
      <c r="G1225" s="367" t="s">
        <v>2423</v>
      </c>
      <c r="H1225" s="367" t="s">
        <v>2427</v>
      </c>
      <c r="I1225" s="367" t="s">
        <v>2429</v>
      </c>
    </row>
    <row r="1226" spans="1:12" hidden="1">
      <c r="A1226" s="367" t="s">
        <v>2421</v>
      </c>
      <c r="D1226" s="367" t="s">
        <v>2430</v>
      </c>
      <c r="E1226" s="367">
        <f t="shared" si="19"/>
        <v>2260001020</v>
      </c>
      <c r="F1226" s="367" t="s">
        <v>541</v>
      </c>
      <c r="G1226" s="367" t="s">
        <v>2423</v>
      </c>
      <c r="H1226" s="367" t="s">
        <v>2427</v>
      </c>
      <c r="I1226" s="367" t="s">
        <v>2431</v>
      </c>
    </row>
    <row r="1227" spans="1:12" hidden="1">
      <c r="A1227" s="367" t="s">
        <v>2421</v>
      </c>
      <c r="D1227" s="367" t="s">
        <v>2432</v>
      </c>
      <c r="E1227" s="367">
        <f t="shared" si="19"/>
        <v>2260001030</v>
      </c>
      <c r="F1227" s="367" t="s">
        <v>541</v>
      </c>
      <c r="G1227" s="367" t="s">
        <v>2423</v>
      </c>
      <c r="H1227" s="367" t="s">
        <v>2427</v>
      </c>
      <c r="I1227" s="367" t="s">
        <v>2433</v>
      </c>
      <c r="K1227" s="369">
        <v>37342</v>
      </c>
      <c r="L1227" s="367" t="s">
        <v>2434</v>
      </c>
    </row>
    <row r="1228" spans="1:12" hidden="1">
      <c r="A1228" s="367" t="s">
        <v>2421</v>
      </c>
      <c r="D1228" s="367" t="s">
        <v>2435</v>
      </c>
      <c r="E1228" s="367">
        <f t="shared" si="19"/>
        <v>2260001040</v>
      </c>
      <c r="F1228" s="367" t="s">
        <v>541</v>
      </c>
      <c r="G1228" s="367" t="s">
        <v>2423</v>
      </c>
      <c r="H1228" s="367" t="s">
        <v>2427</v>
      </c>
      <c r="I1228" s="367" t="s">
        <v>2436</v>
      </c>
    </row>
    <row r="1229" spans="1:12" hidden="1">
      <c r="A1229" s="367" t="s">
        <v>2421</v>
      </c>
      <c r="D1229" s="367" t="s">
        <v>2437</v>
      </c>
      <c r="E1229" s="367">
        <f t="shared" si="19"/>
        <v>2260001050</v>
      </c>
      <c r="F1229" s="367" t="s">
        <v>541</v>
      </c>
      <c r="G1229" s="367" t="s">
        <v>2423</v>
      </c>
      <c r="H1229" s="367" t="s">
        <v>2427</v>
      </c>
      <c r="I1229" s="367" t="s">
        <v>2438</v>
      </c>
    </row>
    <row r="1230" spans="1:12" hidden="1">
      <c r="A1230" s="367" t="s">
        <v>2421</v>
      </c>
      <c r="D1230" s="367" t="s">
        <v>2439</v>
      </c>
      <c r="E1230" s="367">
        <f t="shared" si="19"/>
        <v>2260001060</v>
      </c>
      <c r="F1230" s="367" t="s">
        <v>541</v>
      </c>
      <c r="G1230" s="367" t="s">
        <v>2423</v>
      </c>
      <c r="H1230" s="367" t="s">
        <v>2427</v>
      </c>
      <c r="I1230" s="367" t="s">
        <v>2440</v>
      </c>
    </row>
    <row r="1231" spans="1:12" hidden="1">
      <c r="A1231" s="367" t="s">
        <v>2421</v>
      </c>
      <c r="D1231" s="367" t="s">
        <v>2441</v>
      </c>
      <c r="E1231" s="367">
        <f t="shared" si="19"/>
        <v>2260002000</v>
      </c>
      <c r="F1231" s="367" t="s">
        <v>541</v>
      </c>
      <c r="G1231" s="367" t="s">
        <v>2423</v>
      </c>
      <c r="H1231" s="367" t="s">
        <v>2442</v>
      </c>
      <c r="I1231" s="367" t="s">
        <v>74</v>
      </c>
      <c r="K1231" s="369">
        <v>36504</v>
      </c>
      <c r="L1231" s="367" t="s">
        <v>2443</v>
      </c>
    </row>
    <row r="1232" spans="1:12" hidden="1">
      <c r="A1232" s="367" t="s">
        <v>2421</v>
      </c>
      <c r="D1232" s="367" t="s">
        <v>2444</v>
      </c>
      <c r="E1232" s="367">
        <f t="shared" si="19"/>
        <v>2260002003</v>
      </c>
      <c r="F1232" s="367" t="s">
        <v>541</v>
      </c>
      <c r="G1232" s="367" t="s">
        <v>2423</v>
      </c>
      <c r="H1232" s="367" t="s">
        <v>2442</v>
      </c>
      <c r="I1232" s="367" t="s">
        <v>2445</v>
      </c>
      <c r="K1232" s="369">
        <v>36504</v>
      </c>
      <c r="L1232" s="367" t="s">
        <v>2446</v>
      </c>
    </row>
    <row r="1233" spans="1:12" hidden="1">
      <c r="A1233" s="367" t="s">
        <v>2421</v>
      </c>
      <c r="D1233" s="367" t="s">
        <v>2447</v>
      </c>
      <c r="E1233" s="367">
        <f t="shared" si="19"/>
        <v>2260002006</v>
      </c>
      <c r="F1233" s="367" t="s">
        <v>541</v>
      </c>
      <c r="G1233" s="367" t="s">
        <v>2423</v>
      </c>
      <c r="H1233" s="367" t="s">
        <v>2442</v>
      </c>
      <c r="I1233" s="367" t="s">
        <v>2448</v>
      </c>
    </row>
    <row r="1234" spans="1:12" hidden="1">
      <c r="A1234" s="367" t="s">
        <v>2421</v>
      </c>
      <c r="D1234" s="367" t="s">
        <v>2449</v>
      </c>
      <c r="E1234" s="367">
        <f t="shared" si="19"/>
        <v>2260002009</v>
      </c>
      <c r="F1234" s="367" t="s">
        <v>541</v>
      </c>
      <c r="G1234" s="367" t="s">
        <v>2423</v>
      </c>
      <c r="H1234" s="367" t="s">
        <v>2442</v>
      </c>
      <c r="I1234" s="367" t="s">
        <v>2450</v>
      </c>
    </row>
    <row r="1235" spans="1:12" hidden="1">
      <c r="A1235" s="367" t="s">
        <v>2421</v>
      </c>
      <c r="D1235" s="367" t="s">
        <v>2451</v>
      </c>
      <c r="E1235" s="367">
        <f t="shared" si="19"/>
        <v>2260002012</v>
      </c>
      <c r="F1235" s="367" t="s">
        <v>541</v>
      </c>
      <c r="G1235" s="367" t="s">
        <v>2423</v>
      </c>
      <c r="H1235" s="367" t="s">
        <v>2442</v>
      </c>
      <c r="I1235" s="367" t="s">
        <v>2452</v>
      </c>
      <c r="K1235" s="369">
        <v>36504</v>
      </c>
      <c r="L1235" s="367" t="s">
        <v>2453</v>
      </c>
    </row>
    <row r="1236" spans="1:12" hidden="1">
      <c r="A1236" s="367" t="s">
        <v>2421</v>
      </c>
      <c r="D1236" s="367" t="s">
        <v>2454</v>
      </c>
      <c r="E1236" s="367">
        <f t="shared" si="19"/>
        <v>2260002015</v>
      </c>
      <c r="F1236" s="367" t="s">
        <v>541</v>
      </c>
      <c r="G1236" s="367" t="s">
        <v>2423</v>
      </c>
      <c r="H1236" s="367" t="s">
        <v>2442</v>
      </c>
      <c r="I1236" s="367" t="s">
        <v>2455</v>
      </c>
    </row>
    <row r="1237" spans="1:12" hidden="1">
      <c r="A1237" s="367" t="s">
        <v>2421</v>
      </c>
      <c r="D1237" s="367" t="s">
        <v>2456</v>
      </c>
      <c r="E1237" s="367">
        <f t="shared" si="19"/>
        <v>2260002018</v>
      </c>
      <c r="F1237" s="367" t="s">
        <v>541</v>
      </c>
      <c r="G1237" s="367" t="s">
        <v>2423</v>
      </c>
      <c r="H1237" s="367" t="s">
        <v>2442</v>
      </c>
      <c r="I1237" s="367" t="s">
        <v>2457</v>
      </c>
    </row>
    <row r="1238" spans="1:12" hidden="1">
      <c r="A1238" s="367" t="s">
        <v>2421</v>
      </c>
      <c r="D1238" s="367" t="s">
        <v>2458</v>
      </c>
      <c r="E1238" s="367">
        <f t="shared" si="19"/>
        <v>2260002021</v>
      </c>
      <c r="F1238" s="367" t="s">
        <v>541</v>
      </c>
      <c r="G1238" s="367" t="s">
        <v>2423</v>
      </c>
      <c r="H1238" s="367" t="s">
        <v>2442</v>
      </c>
      <c r="I1238" s="367" t="s">
        <v>2459</v>
      </c>
    </row>
    <row r="1239" spans="1:12" hidden="1">
      <c r="A1239" s="367" t="s">
        <v>2421</v>
      </c>
      <c r="D1239" s="367" t="s">
        <v>2460</v>
      </c>
      <c r="E1239" s="367">
        <f t="shared" si="19"/>
        <v>2260002024</v>
      </c>
      <c r="F1239" s="367" t="s">
        <v>541</v>
      </c>
      <c r="G1239" s="367" t="s">
        <v>2423</v>
      </c>
      <c r="H1239" s="367" t="s">
        <v>2442</v>
      </c>
      <c r="I1239" s="367" t="s">
        <v>2461</v>
      </c>
    </row>
    <row r="1240" spans="1:12" hidden="1">
      <c r="A1240" s="367" t="s">
        <v>2421</v>
      </c>
      <c r="D1240" s="367" t="s">
        <v>2462</v>
      </c>
      <c r="E1240" s="367">
        <f t="shared" si="19"/>
        <v>2260002027</v>
      </c>
      <c r="F1240" s="367" t="s">
        <v>541</v>
      </c>
      <c r="G1240" s="367" t="s">
        <v>2423</v>
      </c>
      <c r="H1240" s="367" t="s">
        <v>2442</v>
      </c>
      <c r="I1240" s="367" t="s">
        <v>2463</v>
      </c>
      <c r="K1240" s="369">
        <v>36504</v>
      </c>
      <c r="L1240" s="367" t="s">
        <v>2464</v>
      </c>
    </row>
    <row r="1241" spans="1:12" hidden="1">
      <c r="A1241" s="367" t="s">
        <v>2421</v>
      </c>
      <c r="D1241" s="367" t="s">
        <v>2465</v>
      </c>
      <c r="E1241" s="367">
        <f t="shared" si="19"/>
        <v>2260002030</v>
      </c>
      <c r="F1241" s="367" t="s">
        <v>541</v>
      </c>
      <c r="G1241" s="367" t="s">
        <v>2423</v>
      </c>
      <c r="H1241" s="367" t="s">
        <v>2442</v>
      </c>
      <c r="I1241" s="367" t="s">
        <v>2466</v>
      </c>
    </row>
    <row r="1242" spans="1:12" hidden="1">
      <c r="A1242" s="367" t="s">
        <v>2421</v>
      </c>
      <c r="D1242" s="367" t="s">
        <v>2467</v>
      </c>
      <c r="E1242" s="367">
        <f t="shared" si="19"/>
        <v>2260002033</v>
      </c>
      <c r="F1242" s="367" t="s">
        <v>541</v>
      </c>
      <c r="G1242" s="367" t="s">
        <v>2423</v>
      </c>
      <c r="H1242" s="367" t="s">
        <v>2442</v>
      </c>
      <c r="I1242" s="367" t="s">
        <v>2468</v>
      </c>
    </row>
    <row r="1243" spans="1:12" hidden="1">
      <c r="A1243" s="367" t="s">
        <v>2421</v>
      </c>
      <c r="D1243" s="367" t="s">
        <v>2469</v>
      </c>
      <c r="E1243" s="367">
        <f t="shared" si="19"/>
        <v>2260002036</v>
      </c>
      <c r="F1243" s="367" t="s">
        <v>541</v>
      </c>
      <c r="G1243" s="367" t="s">
        <v>2423</v>
      </c>
      <c r="H1243" s="367" t="s">
        <v>2442</v>
      </c>
      <c r="I1243" s="367" t="s">
        <v>2470</v>
      </c>
    </row>
    <row r="1244" spans="1:12" hidden="1">
      <c r="A1244" s="367" t="s">
        <v>2421</v>
      </c>
      <c r="D1244" s="367" t="s">
        <v>2471</v>
      </c>
      <c r="E1244" s="367">
        <f t="shared" si="19"/>
        <v>2260002039</v>
      </c>
      <c r="F1244" s="367" t="s">
        <v>541</v>
      </c>
      <c r="G1244" s="367" t="s">
        <v>2423</v>
      </c>
      <c r="H1244" s="367" t="s">
        <v>2442</v>
      </c>
      <c r="I1244" s="367" t="s">
        <v>2472</v>
      </c>
    </row>
    <row r="1245" spans="1:12" hidden="1">
      <c r="A1245" s="367" t="s">
        <v>2421</v>
      </c>
      <c r="D1245" s="367" t="s">
        <v>2473</v>
      </c>
      <c r="E1245" s="367">
        <f t="shared" si="19"/>
        <v>2260002042</v>
      </c>
      <c r="F1245" s="367" t="s">
        <v>541</v>
      </c>
      <c r="G1245" s="367" t="s">
        <v>2423</v>
      </c>
      <c r="H1245" s="367" t="s">
        <v>2442</v>
      </c>
      <c r="I1245" s="367" t="s">
        <v>2474</v>
      </c>
    </row>
    <row r="1246" spans="1:12" hidden="1">
      <c r="A1246" s="367" t="s">
        <v>2421</v>
      </c>
      <c r="D1246" s="367" t="s">
        <v>2475</v>
      </c>
      <c r="E1246" s="367">
        <f t="shared" si="19"/>
        <v>2260002045</v>
      </c>
      <c r="F1246" s="367" t="s">
        <v>541</v>
      </c>
      <c r="G1246" s="367" t="s">
        <v>2423</v>
      </c>
      <c r="H1246" s="367" t="s">
        <v>2442</v>
      </c>
      <c r="I1246" s="367" t="s">
        <v>2476</v>
      </c>
    </row>
    <row r="1247" spans="1:12" hidden="1">
      <c r="A1247" s="367" t="s">
        <v>2421</v>
      </c>
      <c r="D1247" s="367" t="s">
        <v>2477</v>
      </c>
      <c r="E1247" s="367">
        <f t="shared" si="19"/>
        <v>2260002048</v>
      </c>
      <c r="F1247" s="367" t="s">
        <v>541</v>
      </c>
      <c r="G1247" s="367" t="s">
        <v>2423</v>
      </c>
      <c r="H1247" s="367" t="s">
        <v>2442</v>
      </c>
      <c r="I1247" s="367" t="s">
        <v>2478</v>
      </c>
    </row>
    <row r="1248" spans="1:12" hidden="1">
      <c r="A1248" s="367" t="s">
        <v>2421</v>
      </c>
      <c r="D1248" s="367" t="s">
        <v>2479</v>
      </c>
      <c r="E1248" s="367">
        <f t="shared" si="19"/>
        <v>2260002051</v>
      </c>
      <c r="F1248" s="367" t="s">
        <v>541</v>
      </c>
      <c r="G1248" s="367" t="s">
        <v>2423</v>
      </c>
      <c r="H1248" s="367" t="s">
        <v>2442</v>
      </c>
      <c r="I1248" s="367" t="s">
        <v>2480</v>
      </c>
    </row>
    <row r="1249" spans="1:12" hidden="1">
      <c r="A1249" s="367" t="s">
        <v>2421</v>
      </c>
      <c r="D1249" s="367" t="s">
        <v>2481</v>
      </c>
      <c r="E1249" s="367">
        <f t="shared" si="19"/>
        <v>2260002054</v>
      </c>
      <c r="F1249" s="367" t="s">
        <v>541</v>
      </c>
      <c r="G1249" s="367" t="s">
        <v>2423</v>
      </c>
      <c r="H1249" s="367" t="s">
        <v>2442</v>
      </c>
      <c r="I1249" s="367" t="s">
        <v>2482</v>
      </c>
    </row>
    <row r="1250" spans="1:12" hidden="1">
      <c r="A1250" s="367" t="s">
        <v>2421</v>
      </c>
      <c r="D1250" s="367" t="s">
        <v>2483</v>
      </c>
      <c r="E1250" s="367">
        <f t="shared" si="19"/>
        <v>2260002057</v>
      </c>
      <c r="F1250" s="367" t="s">
        <v>541</v>
      </c>
      <c r="G1250" s="367" t="s">
        <v>2423</v>
      </c>
      <c r="H1250" s="367" t="s">
        <v>2442</v>
      </c>
      <c r="I1250" s="367" t="s">
        <v>2484</v>
      </c>
    </row>
    <row r="1251" spans="1:12" hidden="1">
      <c r="A1251" s="367" t="s">
        <v>2421</v>
      </c>
      <c r="D1251" s="367" t="s">
        <v>2485</v>
      </c>
      <c r="E1251" s="367">
        <f t="shared" si="19"/>
        <v>2260002060</v>
      </c>
      <c r="F1251" s="367" t="s">
        <v>541</v>
      </c>
      <c r="G1251" s="367" t="s">
        <v>2423</v>
      </c>
      <c r="H1251" s="367" t="s">
        <v>2442</v>
      </c>
      <c r="I1251" s="367" t="s">
        <v>2486</v>
      </c>
    </row>
    <row r="1252" spans="1:12" hidden="1">
      <c r="A1252" s="367" t="s">
        <v>2421</v>
      </c>
      <c r="D1252" s="367" t="s">
        <v>2487</v>
      </c>
      <c r="E1252" s="367">
        <f t="shared" si="19"/>
        <v>2260002063</v>
      </c>
      <c r="F1252" s="367" t="s">
        <v>541</v>
      </c>
      <c r="G1252" s="367" t="s">
        <v>2423</v>
      </c>
      <c r="H1252" s="367" t="s">
        <v>2442</v>
      </c>
      <c r="I1252" s="367" t="s">
        <v>2488</v>
      </c>
      <c r="K1252" s="369">
        <v>36504</v>
      </c>
      <c r="L1252" s="367" t="s">
        <v>2489</v>
      </c>
    </row>
    <row r="1253" spans="1:12" hidden="1">
      <c r="A1253" s="367" t="s">
        <v>2421</v>
      </c>
      <c r="D1253" s="367" t="s">
        <v>2490</v>
      </c>
      <c r="E1253" s="367">
        <f t="shared" si="19"/>
        <v>2260002066</v>
      </c>
      <c r="F1253" s="367" t="s">
        <v>541</v>
      </c>
      <c r="G1253" s="367" t="s">
        <v>2423</v>
      </c>
      <c r="H1253" s="367" t="s">
        <v>2442</v>
      </c>
      <c r="I1253" s="367" t="s">
        <v>2491</v>
      </c>
    </row>
    <row r="1254" spans="1:12" hidden="1">
      <c r="A1254" s="367" t="s">
        <v>2421</v>
      </c>
      <c r="D1254" s="367" t="s">
        <v>2492</v>
      </c>
      <c r="E1254" s="367">
        <f t="shared" si="19"/>
        <v>2260002069</v>
      </c>
      <c r="F1254" s="367" t="s">
        <v>541</v>
      </c>
      <c r="G1254" s="367" t="s">
        <v>2423</v>
      </c>
      <c r="H1254" s="367" t="s">
        <v>2442</v>
      </c>
      <c r="I1254" s="367" t="s">
        <v>2493</v>
      </c>
      <c r="K1254" s="369">
        <v>36504</v>
      </c>
      <c r="L1254" s="367" t="s">
        <v>2489</v>
      </c>
    </row>
    <row r="1255" spans="1:12" hidden="1">
      <c r="A1255" s="367" t="s">
        <v>2421</v>
      </c>
      <c r="D1255" s="367" t="s">
        <v>2494</v>
      </c>
      <c r="E1255" s="367">
        <f t="shared" si="19"/>
        <v>2260002072</v>
      </c>
      <c r="F1255" s="367" t="s">
        <v>541</v>
      </c>
      <c r="G1255" s="367" t="s">
        <v>2423</v>
      </c>
      <c r="H1255" s="367" t="s">
        <v>2442</v>
      </c>
      <c r="I1255" s="367" t="s">
        <v>2495</v>
      </c>
    </row>
    <row r="1256" spans="1:12" hidden="1">
      <c r="A1256" s="367" t="s">
        <v>2421</v>
      </c>
      <c r="D1256" s="367" t="s">
        <v>2496</v>
      </c>
      <c r="E1256" s="367">
        <f t="shared" si="19"/>
        <v>2260002075</v>
      </c>
      <c r="F1256" s="367" t="s">
        <v>541</v>
      </c>
      <c r="G1256" s="367" t="s">
        <v>2423</v>
      </c>
      <c r="H1256" s="367" t="s">
        <v>2442</v>
      </c>
      <c r="I1256" s="367" t="s">
        <v>2497</v>
      </c>
    </row>
    <row r="1257" spans="1:12" hidden="1">
      <c r="A1257" s="367" t="s">
        <v>2421</v>
      </c>
      <c r="D1257" s="367" t="s">
        <v>2498</v>
      </c>
      <c r="E1257" s="367">
        <f t="shared" si="19"/>
        <v>2260002078</v>
      </c>
      <c r="F1257" s="367" t="s">
        <v>541</v>
      </c>
      <c r="G1257" s="367" t="s">
        <v>2423</v>
      </c>
      <c r="H1257" s="367" t="s">
        <v>2442</v>
      </c>
      <c r="I1257" s="367" t="s">
        <v>2499</v>
      </c>
    </row>
    <row r="1258" spans="1:12" hidden="1">
      <c r="A1258" s="367" t="s">
        <v>2421</v>
      </c>
      <c r="D1258" s="367" t="s">
        <v>2500</v>
      </c>
      <c r="E1258" s="367">
        <f t="shared" si="19"/>
        <v>2260002081</v>
      </c>
      <c r="F1258" s="367" t="s">
        <v>541</v>
      </c>
      <c r="G1258" s="367" t="s">
        <v>2423</v>
      </c>
      <c r="H1258" s="367" t="s">
        <v>2442</v>
      </c>
      <c r="I1258" s="367" t="s">
        <v>2501</v>
      </c>
    </row>
    <row r="1259" spans="1:12" hidden="1">
      <c r="A1259" s="367" t="s">
        <v>2421</v>
      </c>
      <c r="D1259" s="367" t="s">
        <v>2502</v>
      </c>
      <c r="E1259" s="367">
        <f t="shared" si="19"/>
        <v>2260003000</v>
      </c>
      <c r="F1259" s="367" t="s">
        <v>541</v>
      </c>
      <c r="G1259" s="367" t="s">
        <v>2423</v>
      </c>
      <c r="H1259" s="367" t="s">
        <v>2503</v>
      </c>
      <c r="I1259" s="367" t="s">
        <v>74</v>
      </c>
    </row>
    <row r="1260" spans="1:12" hidden="1">
      <c r="A1260" s="367" t="s">
        <v>2421</v>
      </c>
      <c r="D1260" s="367" t="s">
        <v>2504</v>
      </c>
      <c r="E1260" s="367">
        <f t="shared" si="19"/>
        <v>2260003010</v>
      </c>
      <c r="F1260" s="367" t="s">
        <v>541</v>
      </c>
      <c r="G1260" s="367" t="s">
        <v>2423</v>
      </c>
      <c r="H1260" s="367" t="s">
        <v>2503</v>
      </c>
      <c r="I1260" s="367" t="s">
        <v>2505</v>
      </c>
    </row>
    <row r="1261" spans="1:12" hidden="1">
      <c r="A1261" s="367" t="s">
        <v>2421</v>
      </c>
      <c r="D1261" s="367" t="s">
        <v>2506</v>
      </c>
      <c r="E1261" s="367">
        <f t="shared" si="19"/>
        <v>2260003020</v>
      </c>
      <c r="F1261" s="367" t="s">
        <v>541</v>
      </c>
      <c r="G1261" s="367" t="s">
        <v>2423</v>
      </c>
      <c r="H1261" s="367" t="s">
        <v>2503</v>
      </c>
      <c r="I1261" s="367" t="s">
        <v>2507</v>
      </c>
    </row>
    <row r="1262" spans="1:12" hidden="1">
      <c r="A1262" s="367" t="s">
        <v>2421</v>
      </c>
      <c r="D1262" s="367" t="s">
        <v>2508</v>
      </c>
      <c r="E1262" s="367">
        <f t="shared" si="19"/>
        <v>2260003030</v>
      </c>
      <c r="F1262" s="367" t="s">
        <v>541</v>
      </c>
      <c r="G1262" s="367" t="s">
        <v>2423</v>
      </c>
      <c r="H1262" s="367" t="s">
        <v>2503</v>
      </c>
      <c r="I1262" s="367" t="s">
        <v>2509</v>
      </c>
    </row>
    <row r="1263" spans="1:12" hidden="1">
      <c r="A1263" s="367" t="s">
        <v>2421</v>
      </c>
      <c r="D1263" s="367" t="s">
        <v>2510</v>
      </c>
      <c r="E1263" s="367">
        <f t="shared" si="19"/>
        <v>2260003040</v>
      </c>
      <c r="F1263" s="367" t="s">
        <v>541</v>
      </c>
      <c r="G1263" s="367" t="s">
        <v>2423</v>
      </c>
      <c r="H1263" s="367" t="s">
        <v>2503</v>
      </c>
      <c r="I1263" s="367" t="s">
        <v>2511</v>
      </c>
    </row>
    <row r="1264" spans="1:12" hidden="1">
      <c r="A1264" s="367" t="s">
        <v>2421</v>
      </c>
      <c r="D1264" s="367" t="s">
        <v>2512</v>
      </c>
      <c r="E1264" s="367">
        <f t="shared" si="19"/>
        <v>2260003050</v>
      </c>
      <c r="F1264" s="367" t="s">
        <v>541</v>
      </c>
      <c r="G1264" s="367" t="s">
        <v>2423</v>
      </c>
      <c r="H1264" s="367" t="s">
        <v>2503</v>
      </c>
      <c r="I1264" s="367" t="s">
        <v>2513</v>
      </c>
    </row>
    <row r="1265" spans="1:12" hidden="1">
      <c r="A1265" s="367" t="s">
        <v>2421</v>
      </c>
      <c r="D1265" s="367" t="s">
        <v>2514</v>
      </c>
      <c r="E1265" s="367">
        <f t="shared" si="19"/>
        <v>2260003060</v>
      </c>
      <c r="F1265" s="367" t="s">
        <v>541</v>
      </c>
      <c r="G1265" s="367" t="s">
        <v>2423</v>
      </c>
      <c r="H1265" s="367" t="s">
        <v>2503</v>
      </c>
      <c r="I1265" s="367" t="s">
        <v>2515</v>
      </c>
      <c r="J1265" s="369">
        <v>36504</v>
      </c>
    </row>
    <row r="1266" spans="1:12" hidden="1">
      <c r="A1266" s="367" t="s">
        <v>2421</v>
      </c>
      <c r="D1266" s="367" t="s">
        <v>2516</v>
      </c>
      <c r="E1266" s="367">
        <f t="shared" si="19"/>
        <v>2260003070</v>
      </c>
      <c r="F1266" s="367" t="s">
        <v>541</v>
      </c>
      <c r="G1266" s="367" t="s">
        <v>2423</v>
      </c>
      <c r="H1266" s="367" t="s">
        <v>2503</v>
      </c>
      <c r="I1266" s="367" t="s">
        <v>2517</v>
      </c>
      <c r="J1266" s="369">
        <v>36504</v>
      </c>
    </row>
    <row r="1267" spans="1:12" hidden="1">
      <c r="A1267" s="367" t="s">
        <v>2421</v>
      </c>
      <c r="D1267" s="367" t="s">
        <v>2518</v>
      </c>
      <c r="E1267" s="367">
        <f t="shared" si="19"/>
        <v>2260004000</v>
      </c>
      <c r="F1267" s="367" t="s">
        <v>541</v>
      </c>
      <c r="G1267" s="367" t="s">
        <v>2423</v>
      </c>
      <c r="H1267" s="367" t="s">
        <v>2519</v>
      </c>
      <c r="I1267" s="367" t="s">
        <v>2425</v>
      </c>
      <c r="K1267" s="369">
        <v>36515</v>
      </c>
      <c r="L1267" s="367" t="s">
        <v>2520</v>
      </c>
    </row>
    <row r="1268" spans="1:12" hidden="1">
      <c r="A1268" s="367" t="s">
        <v>2421</v>
      </c>
      <c r="D1268" s="367" t="s">
        <v>2521</v>
      </c>
      <c r="E1268" s="367">
        <f t="shared" si="19"/>
        <v>2260004010</v>
      </c>
      <c r="F1268" s="367" t="s">
        <v>541</v>
      </c>
      <c r="G1268" s="367" t="s">
        <v>2423</v>
      </c>
      <c r="H1268" s="367" t="s">
        <v>2519</v>
      </c>
      <c r="I1268" s="367" t="s">
        <v>2522</v>
      </c>
      <c r="K1268" s="369">
        <v>36504</v>
      </c>
      <c r="L1268" s="367" t="s">
        <v>2523</v>
      </c>
    </row>
    <row r="1269" spans="1:12" hidden="1">
      <c r="A1269" s="367" t="s">
        <v>2421</v>
      </c>
      <c r="D1269" s="367" t="s">
        <v>2524</v>
      </c>
      <c r="E1269" s="367">
        <f t="shared" si="19"/>
        <v>2260004011</v>
      </c>
      <c r="F1269" s="367" t="s">
        <v>541</v>
      </c>
      <c r="G1269" s="367" t="s">
        <v>2423</v>
      </c>
      <c r="H1269" s="367" t="s">
        <v>2519</v>
      </c>
      <c r="I1269" s="367" t="s">
        <v>2525</v>
      </c>
      <c r="J1269" s="369">
        <v>36504</v>
      </c>
    </row>
    <row r="1270" spans="1:12" hidden="1">
      <c r="A1270" s="367" t="s">
        <v>2421</v>
      </c>
      <c r="D1270" s="367" t="s">
        <v>2526</v>
      </c>
      <c r="E1270" s="367">
        <f t="shared" si="19"/>
        <v>2260004015</v>
      </c>
      <c r="F1270" s="367" t="s">
        <v>541</v>
      </c>
      <c r="G1270" s="367" t="s">
        <v>2423</v>
      </c>
      <c r="H1270" s="367" t="s">
        <v>2519</v>
      </c>
      <c r="I1270" s="367" t="s">
        <v>2527</v>
      </c>
      <c r="K1270" s="369">
        <v>36504</v>
      </c>
      <c r="L1270" s="367" t="s">
        <v>2528</v>
      </c>
    </row>
    <row r="1271" spans="1:12" hidden="1">
      <c r="A1271" s="367" t="s">
        <v>2421</v>
      </c>
      <c r="D1271" s="367" t="s">
        <v>2529</v>
      </c>
      <c r="E1271" s="367">
        <f t="shared" si="19"/>
        <v>2260004016</v>
      </c>
      <c r="F1271" s="367" t="s">
        <v>541</v>
      </c>
      <c r="G1271" s="367" t="s">
        <v>2423</v>
      </c>
      <c r="H1271" s="367" t="s">
        <v>2519</v>
      </c>
      <c r="I1271" s="367" t="s">
        <v>2530</v>
      </c>
      <c r="J1271" s="369">
        <v>36504</v>
      </c>
    </row>
    <row r="1272" spans="1:12" hidden="1">
      <c r="A1272" s="367" t="s">
        <v>2421</v>
      </c>
      <c r="D1272" s="367" t="s">
        <v>2531</v>
      </c>
      <c r="E1272" s="367">
        <f t="shared" si="19"/>
        <v>2260004020</v>
      </c>
      <c r="F1272" s="367" t="s">
        <v>541</v>
      </c>
      <c r="G1272" s="367" t="s">
        <v>2423</v>
      </c>
      <c r="H1272" s="367" t="s">
        <v>2519</v>
      </c>
      <c r="I1272" s="367" t="s">
        <v>2532</v>
      </c>
      <c r="K1272" s="369">
        <v>36504</v>
      </c>
      <c r="L1272" s="367" t="s">
        <v>2533</v>
      </c>
    </row>
    <row r="1273" spans="1:12" hidden="1">
      <c r="A1273" s="367" t="s">
        <v>2421</v>
      </c>
      <c r="D1273" s="367" t="s">
        <v>2534</v>
      </c>
      <c r="E1273" s="367">
        <f t="shared" si="19"/>
        <v>2260004021</v>
      </c>
      <c r="F1273" s="367" t="s">
        <v>541</v>
      </c>
      <c r="G1273" s="367" t="s">
        <v>2423</v>
      </c>
      <c r="H1273" s="367" t="s">
        <v>2519</v>
      </c>
      <c r="I1273" s="367" t="s">
        <v>2535</v>
      </c>
      <c r="J1273" s="369">
        <v>36504</v>
      </c>
    </row>
    <row r="1274" spans="1:12" hidden="1">
      <c r="A1274" s="367" t="s">
        <v>2421</v>
      </c>
      <c r="D1274" s="367" t="s">
        <v>2536</v>
      </c>
      <c r="E1274" s="367">
        <f t="shared" si="19"/>
        <v>2260004025</v>
      </c>
      <c r="F1274" s="367" t="s">
        <v>541</v>
      </c>
      <c r="G1274" s="367" t="s">
        <v>2423</v>
      </c>
      <c r="H1274" s="367" t="s">
        <v>2519</v>
      </c>
      <c r="I1274" s="367" t="s">
        <v>2537</v>
      </c>
      <c r="K1274" s="369">
        <v>36504</v>
      </c>
      <c r="L1274" s="367" t="s">
        <v>2523</v>
      </c>
    </row>
    <row r="1275" spans="1:12" hidden="1">
      <c r="A1275" s="367" t="s">
        <v>2421</v>
      </c>
      <c r="D1275" s="367" t="s">
        <v>2538</v>
      </c>
      <c r="E1275" s="367">
        <f t="shared" si="19"/>
        <v>2260004026</v>
      </c>
      <c r="F1275" s="367" t="s">
        <v>541</v>
      </c>
      <c r="G1275" s="367" t="s">
        <v>2423</v>
      </c>
      <c r="H1275" s="367" t="s">
        <v>2519</v>
      </c>
      <c r="I1275" s="367" t="s">
        <v>2539</v>
      </c>
      <c r="J1275" s="369">
        <v>36504</v>
      </c>
    </row>
    <row r="1276" spans="1:12" hidden="1">
      <c r="A1276" s="367" t="s">
        <v>2421</v>
      </c>
      <c r="D1276" s="367" t="s">
        <v>2540</v>
      </c>
      <c r="E1276" s="367">
        <f t="shared" si="19"/>
        <v>2260004030</v>
      </c>
      <c r="F1276" s="367" t="s">
        <v>541</v>
      </c>
      <c r="G1276" s="367" t="s">
        <v>2423</v>
      </c>
      <c r="H1276" s="367" t="s">
        <v>2519</v>
      </c>
      <c r="I1276" s="367" t="s">
        <v>2541</v>
      </c>
      <c r="K1276" s="369">
        <v>36504</v>
      </c>
      <c r="L1276" s="367" t="s">
        <v>2523</v>
      </c>
    </row>
    <row r="1277" spans="1:12" hidden="1">
      <c r="A1277" s="367" t="s">
        <v>2421</v>
      </c>
      <c r="D1277" s="367" t="s">
        <v>2542</v>
      </c>
      <c r="E1277" s="367">
        <f t="shared" si="19"/>
        <v>2260004031</v>
      </c>
      <c r="F1277" s="367" t="s">
        <v>541</v>
      </c>
      <c r="G1277" s="367" t="s">
        <v>2423</v>
      </c>
      <c r="H1277" s="367" t="s">
        <v>2519</v>
      </c>
      <c r="I1277" s="367" t="s">
        <v>2543</v>
      </c>
      <c r="J1277" s="369">
        <v>36504</v>
      </c>
    </row>
    <row r="1278" spans="1:12" hidden="1">
      <c r="A1278" s="367" t="s">
        <v>2421</v>
      </c>
      <c r="D1278" s="367" t="s">
        <v>2544</v>
      </c>
      <c r="E1278" s="367">
        <f t="shared" si="19"/>
        <v>2260004035</v>
      </c>
      <c r="F1278" s="367" t="s">
        <v>541</v>
      </c>
      <c r="G1278" s="367" t="s">
        <v>2423</v>
      </c>
      <c r="H1278" s="367" t="s">
        <v>2519</v>
      </c>
      <c r="I1278" s="367" t="s">
        <v>2545</v>
      </c>
      <c r="K1278" s="369">
        <v>36504</v>
      </c>
      <c r="L1278" s="367" t="s">
        <v>2523</v>
      </c>
    </row>
    <row r="1279" spans="1:12" hidden="1">
      <c r="A1279" s="367" t="s">
        <v>2421</v>
      </c>
      <c r="D1279" s="367" t="s">
        <v>2546</v>
      </c>
      <c r="E1279" s="367">
        <f t="shared" si="19"/>
        <v>2260004036</v>
      </c>
      <c r="F1279" s="367" t="s">
        <v>541</v>
      </c>
      <c r="G1279" s="367" t="s">
        <v>2423</v>
      </c>
      <c r="H1279" s="367" t="s">
        <v>2519</v>
      </c>
      <c r="I1279" s="367" t="s">
        <v>2547</v>
      </c>
      <c r="J1279" s="369">
        <v>36504</v>
      </c>
    </row>
    <row r="1280" spans="1:12" hidden="1">
      <c r="A1280" s="367" t="s">
        <v>2421</v>
      </c>
      <c r="D1280" s="367" t="s">
        <v>2548</v>
      </c>
      <c r="E1280" s="367">
        <f t="shared" si="19"/>
        <v>2260004040</v>
      </c>
      <c r="F1280" s="367" t="s">
        <v>541</v>
      </c>
      <c r="G1280" s="367" t="s">
        <v>2423</v>
      </c>
      <c r="H1280" s="367" t="s">
        <v>2519</v>
      </c>
      <c r="I1280" s="367" t="s">
        <v>2549</v>
      </c>
      <c r="K1280" s="369">
        <v>36504</v>
      </c>
      <c r="L1280" s="367" t="s">
        <v>2523</v>
      </c>
    </row>
    <row r="1281" spans="1:12" hidden="1">
      <c r="A1281" s="367" t="s">
        <v>2421</v>
      </c>
      <c r="D1281" s="367" t="s">
        <v>2550</v>
      </c>
      <c r="E1281" s="367">
        <f t="shared" si="19"/>
        <v>2260004041</v>
      </c>
      <c r="F1281" s="367" t="s">
        <v>541</v>
      </c>
      <c r="G1281" s="367" t="s">
        <v>2423</v>
      </c>
      <c r="H1281" s="367" t="s">
        <v>2519</v>
      </c>
      <c r="I1281" s="367" t="s">
        <v>2551</v>
      </c>
      <c r="J1281" s="369">
        <v>36504</v>
      </c>
    </row>
    <row r="1282" spans="1:12" hidden="1">
      <c r="A1282" s="367" t="s">
        <v>2421</v>
      </c>
      <c r="D1282" s="367" t="s">
        <v>2552</v>
      </c>
      <c r="E1282" s="367">
        <f t="shared" ref="E1282:E1345" si="20">VALUE(D1282)</f>
        <v>2260004045</v>
      </c>
      <c r="F1282" s="367" t="s">
        <v>541</v>
      </c>
      <c r="G1282" s="367" t="s">
        <v>2423</v>
      </c>
      <c r="H1282" s="367" t="s">
        <v>2519</v>
      </c>
      <c r="I1282" s="367" t="s">
        <v>2553</v>
      </c>
      <c r="K1282" s="369">
        <v>36504</v>
      </c>
      <c r="L1282" s="367" t="s">
        <v>2523</v>
      </c>
    </row>
    <row r="1283" spans="1:12" hidden="1">
      <c r="A1283" s="367" t="s">
        <v>2421</v>
      </c>
      <c r="D1283" s="367" t="s">
        <v>2554</v>
      </c>
      <c r="E1283" s="367">
        <f t="shared" si="20"/>
        <v>2260004046</v>
      </c>
      <c r="F1283" s="367" t="s">
        <v>541</v>
      </c>
      <c r="G1283" s="367" t="s">
        <v>2423</v>
      </c>
      <c r="H1283" s="367" t="s">
        <v>2519</v>
      </c>
      <c r="I1283" s="367" t="s">
        <v>2555</v>
      </c>
      <c r="J1283" s="369">
        <v>36504</v>
      </c>
    </row>
    <row r="1284" spans="1:12" hidden="1">
      <c r="A1284" s="367" t="s">
        <v>2421</v>
      </c>
      <c r="D1284" s="367" t="s">
        <v>2556</v>
      </c>
      <c r="E1284" s="367">
        <f t="shared" si="20"/>
        <v>2260004050</v>
      </c>
      <c r="F1284" s="367" t="s">
        <v>541</v>
      </c>
      <c r="G1284" s="367" t="s">
        <v>2423</v>
      </c>
      <c r="H1284" s="367" t="s">
        <v>2519</v>
      </c>
      <c r="I1284" s="367" t="s">
        <v>2557</v>
      </c>
      <c r="K1284" s="369">
        <v>36504</v>
      </c>
      <c r="L1284" s="367" t="s">
        <v>2528</v>
      </c>
    </row>
    <row r="1285" spans="1:12" hidden="1">
      <c r="A1285" s="367" t="s">
        <v>2421</v>
      </c>
      <c r="D1285" s="367" t="s">
        <v>2558</v>
      </c>
      <c r="E1285" s="367">
        <f t="shared" si="20"/>
        <v>2260004051</v>
      </c>
      <c r="F1285" s="367" t="s">
        <v>541</v>
      </c>
      <c r="G1285" s="367" t="s">
        <v>2423</v>
      </c>
      <c r="H1285" s="367" t="s">
        <v>2519</v>
      </c>
      <c r="I1285" s="367" t="s">
        <v>2559</v>
      </c>
      <c r="J1285" s="369">
        <v>36504</v>
      </c>
    </row>
    <row r="1286" spans="1:12" hidden="1">
      <c r="A1286" s="367" t="s">
        <v>2421</v>
      </c>
      <c r="D1286" s="367" t="s">
        <v>2560</v>
      </c>
      <c r="E1286" s="367">
        <f t="shared" si="20"/>
        <v>2260004055</v>
      </c>
      <c r="F1286" s="367" t="s">
        <v>541</v>
      </c>
      <c r="G1286" s="367" t="s">
        <v>2423</v>
      </c>
      <c r="H1286" s="367" t="s">
        <v>2519</v>
      </c>
      <c r="I1286" s="367" t="s">
        <v>2561</v>
      </c>
      <c r="K1286" s="369">
        <v>36504</v>
      </c>
      <c r="L1286" s="367" t="s">
        <v>2523</v>
      </c>
    </row>
    <row r="1287" spans="1:12" hidden="1">
      <c r="A1287" s="367" t="s">
        <v>2421</v>
      </c>
      <c r="D1287" s="367" t="s">
        <v>2562</v>
      </c>
      <c r="E1287" s="367">
        <f t="shared" si="20"/>
        <v>2260004056</v>
      </c>
      <c r="F1287" s="367" t="s">
        <v>541</v>
      </c>
      <c r="G1287" s="367" t="s">
        <v>2423</v>
      </c>
      <c r="H1287" s="367" t="s">
        <v>2519</v>
      </c>
      <c r="I1287" s="367" t="s">
        <v>2563</v>
      </c>
      <c r="J1287" s="369">
        <v>36504</v>
      </c>
    </row>
    <row r="1288" spans="1:12" hidden="1">
      <c r="A1288" s="367" t="s">
        <v>2421</v>
      </c>
      <c r="D1288" s="367" t="s">
        <v>2564</v>
      </c>
      <c r="E1288" s="367">
        <f t="shared" si="20"/>
        <v>2260004060</v>
      </c>
      <c r="F1288" s="367" t="s">
        <v>541</v>
      </c>
      <c r="G1288" s="367" t="s">
        <v>2423</v>
      </c>
      <c r="H1288" s="367" t="s">
        <v>2519</v>
      </c>
      <c r="I1288" s="367" t="s">
        <v>2565</v>
      </c>
      <c r="K1288" s="369">
        <v>36504</v>
      </c>
      <c r="L1288" s="367" t="s">
        <v>2523</v>
      </c>
    </row>
    <row r="1289" spans="1:12" hidden="1">
      <c r="A1289" s="367" t="s">
        <v>2421</v>
      </c>
      <c r="D1289" s="367" t="s">
        <v>2566</v>
      </c>
      <c r="E1289" s="367">
        <f t="shared" si="20"/>
        <v>2260004061</v>
      </c>
      <c r="F1289" s="367" t="s">
        <v>541</v>
      </c>
      <c r="G1289" s="367" t="s">
        <v>2423</v>
      </c>
      <c r="H1289" s="367" t="s">
        <v>2519</v>
      </c>
      <c r="I1289" s="367" t="s">
        <v>2567</v>
      </c>
      <c r="J1289" s="369">
        <v>36504</v>
      </c>
    </row>
    <row r="1290" spans="1:12" hidden="1">
      <c r="A1290" s="367" t="s">
        <v>2421</v>
      </c>
      <c r="D1290" s="367" t="s">
        <v>2568</v>
      </c>
      <c r="E1290" s="367">
        <f t="shared" si="20"/>
        <v>2260004065</v>
      </c>
      <c r="F1290" s="367" t="s">
        <v>541</v>
      </c>
      <c r="G1290" s="367" t="s">
        <v>2423</v>
      </c>
      <c r="H1290" s="367" t="s">
        <v>2519</v>
      </c>
      <c r="I1290" s="367" t="s">
        <v>2569</v>
      </c>
      <c r="K1290" s="369">
        <v>36504</v>
      </c>
      <c r="L1290" s="367" t="s">
        <v>2523</v>
      </c>
    </row>
    <row r="1291" spans="1:12" hidden="1">
      <c r="A1291" s="367" t="s">
        <v>2421</v>
      </c>
      <c r="D1291" s="367" t="s">
        <v>2570</v>
      </c>
      <c r="E1291" s="367">
        <f t="shared" si="20"/>
        <v>2260004066</v>
      </c>
      <c r="F1291" s="367" t="s">
        <v>541</v>
      </c>
      <c r="G1291" s="367" t="s">
        <v>2423</v>
      </c>
      <c r="H1291" s="367" t="s">
        <v>2519</v>
      </c>
      <c r="I1291" s="367" t="s">
        <v>2571</v>
      </c>
      <c r="J1291" s="369">
        <v>36504</v>
      </c>
    </row>
    <row r="1292" spans="1:12" hidden="1">
      <c r="A1292" s="367" t="s">
        <v>2421</v>
      </c>
      <c r="D1292" s="367" t="s">
        <v>2572</v>
      </c>
      <c r="E1292" s="367">
        <f t="shared" si="20"/>
        <v>2260004070</v>
      </c>
      <c r="F1292" s="367" t="s">
        <v>541</v>
      </c>
      <c r="G1292" s="367" t="s">
        <v>2423</v>
      </c>
      <c r="H1292" s="367" t="s">
        <v>2519</v>
      </c>
      <c r="I1292" s="367" t="s">
        <v>2573</v>
      </c>
      <c r="K1292" s="369">
        <v>36504</v>
      </c>
      <c r="L1292" s="367" t="s">
        <v>2453</v>
      </c>
    </row>
    <row r="1293" spans="1:12" hidden="1">
      <c r="A1293" s="367" t="s">
        <v>2421</v>
      </c>
      <c r="D1293" s="367" t="s">
        <v>2574</v>
      </c>
      <c r="E1293" s="367">
        <f t="shared" si="20"/>
        <v>2260004071</v>
      </c>
      <c r="F1293" s="367" t="s">
        <v>541</v>
      </c>
      <c r="G1293" s="367" t="s">
        <v>2423</v>
      </c>
      <c r="H1293" s="367" t="s">
        <v>2519</v>
      </c>
      <c r="I1293" s="367" t="s">
        <v>2575</v>
      </c>
      <c r="J1293" s="369">
        <v>36504</v>
      </c>
    </row>
    <row r="1294" spans="1:12" hidden="1">
      <c r="A1294" s="367" t="s">
        <v>2421</v>
      </c>
      <c r="D1294" s="367" t="s">
        <v>2576</v>
      </c>
      <c r="E1294" s="367">
        <f t="shared" si="20"/>
        <v>2260004075</v>
      </c>
      <c r="F1294" s="367" t="s">
        <v>541</v>
      </c>
      <c r="G1294" s="367" t="s">
        <v>2423</v>
      </c>
      <c r="H1294" s="367" t="s">
        <v>2519</v>
      </c>
      <c r="I1294" s="367" t="s">
        <v>2577</v>
      </c>
      <c r="K1294" s="369">
        <v>36504</v>
      </c>
      <c r="L1294" s="367" t="s">
        <v>2523</v>
      </c>
    </row>
    <row r="1295" spans="1:12" hidden="1">
      <c r="A1295" s="367" t="s">
        <v>2421</v>
      </c>
      <c r="D1295" s="367" t="s">
        <v>2578</v>
      </c>
      <c r="E1295" s="367">
        <f t="shared" si="20"/>
        <v>2260004076</v>
      </c>
      <c r="F1295" s="367" t="s">
        <v>541</v>
      </c>
      <c r="G1295" s="367" t="s">
        <v>2423</v>
      </c>
      <c r="H1295" s="367" t="s">
        <v>2519</v>
      </c>
      <c r="I1295" s="367" t="s">
        <v>2579</v>
      </c>
      <c r="J1295" s="369">
        <v>36504</v>
      </c>
    </row>
    <row r="1296" spans="1:12" hidden="1">
      <c r="A1296" s="367" t="s">
        <v>2421</v>
      </c>
      <c r="D1296" s="367" t="s">
        <v>2580</v>
      </c>
      <c r="E1296" s="367">
        <f t="shared" si="20"/>
        <v>2260005000</v>
      </c>
      <c r="F1296" s="367" t="s">
        <v>541</v>
      </c>
      <c r="G1296" s="367" t="s">
        <v>2423</v>
      </c>
      <c r="H1296" s="367" t="s">
        <v>2581</v>
      </c>
      <c r="I1296" s="367" t="s">
        <v>74</v>
      </c>
      <c r="K1296" s="369">
        <v>36504</v>
      </c>
      <c r="L1296" s="367" t="s">
        <v>2582</v>
      </c>
    </row>
    <row r="1297" spans="1:12" hidden="1">
      <c r="A1297" s="367" t="s">
        <v>2421</v>
      </c>
      <c r="D1297" s="367" t="s">
        <v>2583</v>
      </c>
      <c r="E1297" s="367">
        <f t="shared" si="20"/>
        <v>2260005010</v>
      </c>
      <c r="F1297" s="367" t="s">
        <v>541</v>
      </c>
      <c r="G1297" s="367" t="s">
        <v>2423</v>
      </c>
      <c r="H1297" s="367" t="s">
        <v>2581</v>
      </c>
      <c r="I1297" s="367" t="s">
        <v>2584</v>
      </c>
    </row>
    <row r="1298" spans="1:12" hidden="1">
      <c r="A1298" s="367" t="s">
        <v>2421</v>
      </c>
      <c r="D1298" s="367" t="s">
        <v>2585</v>
      </c>
      <c r="E1298" s="367">
        <f t="shared" si="20"/>
        <v>2260005015</v>
      </c>
      <c r="F1298" s="367" t="s">
        <v>541</v>
      </c>
      <c r="G1298" s="367" t="s">
        <v>2423</v>
      </c>
      <c r="H1298" s="367" t="s">
        <v>2581</v>
      </c>
      <c r="I1298" s="367" t="s">
        <v>2586</v>
      </c>
    </row>
    <row r="1299" spans="1:12" hidden="1">
      <c r="A1299" s="367" t="s">
        <v>2421</v>
      </c>
      <c r="D1299" s="367" t="s">
        <v>2587</v>
      </c>
      <c r="E1299" s="367">
        <f t="shared" si="20"/>
        <v>2260005020</v>
      </c>
      <c r="F1299" s="367" t="s">
        <v>541</v>
      </c>
      <c r="G1299" s="367" t="s">
        <v>2423</v>
      </c>
      <c r="H1299" s="367" t="s">
        <v>2581</v>
      </c>
      <c r="I1299" s="367" t="s">
        <v>2588</v>
      </c>
    </row>
    <row r="1300" spans="1:12" hidden="1">
      <c r="A1300" s="367" t="s">
        <v>2421</v>
      </c>
      <c r="D1300" s="367" t="s">
        <v>2589</v>
      </c>
      <c r="E1300" s="367">
        <f t="shared" si="20"/>
        <v>2260005025</v>
      </c>
      <c r="F1300" s="367" t="s">
        <v>541</v>
      </c>
      <c r="G1300" s="367" t="s">
        <v>2423</v>
      </c>
      <c r="H1300" s="367" t="s">
        <v>2581</v>
      </c>
      <c r="I1300" s="367" t="s">
        <v>2590</v>
      </c>
    </row>
    <row r="1301" spans="1:12" hidden="1">
      <c r="A1301" s="367" t="s">
        <v>2421</v>
      </c>
      <c r="D1301" s="367" t="s">
        <v>2591</v>
      </c>
      <c r="E1301" s="367">
        <f t="shared" si="20"/>
        <v>2260005030</v>
      </c>
      <c r="F1301" s="367" t="s">
        <v>541</v>
      </c>
      <c r="G1301" s="367" t="s">
        <v>2423</v>
      </c>
      <c r="H1301" s="367" t="s">
        <v>2581</v>
      </c>
      <c r="I1301" s="367" t="s">
        <v>2592</v>
      </c>
    </row>
    <row r="1302" spans="1:12" hidden="1">
      <c r="A1302" s="367" t="s">
        <v>2421</v>
      </c>
      <c r="D1302" s="367" t="s">
        <v>2593</v>
      </c>
      <c r="E1302" s="367">
        <f t="shared" si="20"/>
        <v>2260005035</v>
      </c>
      <c r="F1302" s="367" t="s">
        <v>541</v>
      </c>
      <c r="G1302" s="367" t="s">
        <v>2423</v>
      </c>
      <c r="H1302" s="367" t="s">
        <v>2581</v>
      </c>
      <c r="I1302" s="367" t="s">
        <v>2594</v>
      </c>
    </row>
    <row r="1303" spans="1:12" hidden="1">
      <c r="A1303" s="367" t="s">
        <v>2421</v>
      </c>
      <c r="D1303" s="367" t="s">
        <v>2595</v>
      </c>
      <c r="E1303" s="367">
        <f t="shared" si="20"/>
        <v>2260005040</v>
      </c>
      <c r="F1303" s="367" t="s">
        <v>541</v>
      </c>
      <c r="G1303" s="367" t="s">
        <v>2423</v>
      </c>
      <c r="H1303" s="367" t="s">
        <v>2581</v>
      </c>
      <c r="I1303" s="367" t="s">
        <v>2596</v>
      </c>
      <c r="K1303" s="369">
        <v>36504</v>
      </c>
      <c r="L1303" s="367" t="s">
        <v>2597</v>
      </c>
    </row>
    <row r="1304" spans="1:12" hidden="1">
      <c r="A1304" s="367" t="s">
        <v>2421</v>
      </c>
      <c r="D1304" s="367" t="s">
        <v>2598</v>
      </c>
      <c r="E1304" s="367">
        <f t="shared" si="20"/>
        <v>2260005045</v>
      </c>
      <c r="F1304" s="367" t="s">
        <v>541</v>
      </c>
      <c r="G1304" s="367" t="s">
        <v>2423</v>
      </c>
      <c r="H1304" s="367" t="s">
        <v>2581</v>
      </c>
      <c r="I1304" s="367" t="s">
        <v>2599</v>
      </c>
    </row>
    <row r="1305" spans="1:12" hidden="1">
      <c r="A1305" s="367" t="s">
        <v>2421</v>
      </c>
      <c r="D1305" s="367" t="s">
        <v>2600</v>
      </c>
      <c r="E1305" s="367">
        <f t="shared" si="20"/>
        <v>2260005050</v>
      </c>
      <c r="F1305" s="367" t="s">
        <v>541</v>
      </c>
      <c r="G1305" s="367" t="s">
        <v>2423</v>
      </c>
      <c r="H1305" s="367" t="s">
        <v>2581</v>
      </c>
      <c r="I1305" s="367" t="s">
        <v>2601</v>
      </c>
    </row>
    <row r="1306" spans="1:12" hidden="1">
      <c r="A1306" s="367" t="s">
        <v>2421</v>
      </c>
      <c r="D1306" s="367" t="s">
        <v>2602</v>
      </c>
      <c r="E1306" s="367">
        <f t="shared" si="20"/>
        <v>2260005055</v>
      </c>
      <c r="F1306" s="367" t="s">
        <v>541</v>
      </c>
      <c r="G1306" s="367" t="s">
        <v>2423</v>
      </c>
      <c r="H1306" s="367" t="s">
        <v>2581</v>
      </c>
      <c r="I1306" s="367" t="s">
        <v>2603</v>
      </c>
    </row>
    <row r="1307" spans="1:12" hidden="1">
      <c r="A1307" s="367" t="s">
        <v>2421</v>
      </c>
      <c r="D1307" s="367" t="s">
        <v>2604</v>
      </c>
      <c r="E1307" s="367">
        <f t="shared" si="20"/>
        <v>2260005060</v>
      </c>
      <c r="F1307" s="367" t="s">
        <v>541</v>
      </c>
      <c r="G1307" s="367" t="s">
        <v>2423</v>
      </c>
      <c r="H1307" s="367" t="s">
        <v>2581</v>
      </c>
      <c r="I1307" s="367" t="s">
        <v>2605</v>
      </c>
      <c r="J1307" s="369">
        <v>36504</v>
      </c>
    </row>
    <row r="1308" spans="1:12" hidden="1">
      <c r="A1308" s="367" t="s">
        <v>2421</v>
      </c>
      <c r="D1308" s="367" t="s">
        <v>2606</v>
      </c>
      <c r="E1308" s="367">
        <f t="shared" si="20"/>
        <v>2260006000</v>
      </c>
      <c r="F1308" s="367" t="s">
        <v>541</v>
      </c>
      <c r="G1308" s="367" t="s">
        <v>2423</v>
      </c>
      <c r="H1308" s="367" t="s">
        <v>2607</v>
      </c>
      <c r="I1308" s="367" t="s">
        <v>74</v>
      </c>
      <c r="K1308" s="369">
        <v>36504</v>
      </c>
      <c r="L1308" s="367" t="s">
        <v>2608</v>
      </c>
    </row>
    <row r="1309" spans="1:12" hidden="1">
      <c r="A1309" s="367" t="s">
        <v>2421</v>
      </c>
      <c r="D1309" s="367" t="s">
        <v>2609</v>
      </c>
      <c r="E1309" s="367">
        <f t="shared" si="20"/>
        <v>2260006005</v>
      </c>
      <c r="F1309" s="367" t="s">
        <v>541</v>
      </c>
      <c r="G1309" s="367" t="s">
        <v>2423</v>
      </c>
      <c r="H1309" s="367" t="s">
        <v>2607</v>
      </c>
      <c r="I1309" s="367" t="s">
        <v>2610</v>
      </c>
      <c r="K1309" s="369">
        <v>36504</v>
      </c>
      <c r="L1309" s="367" t="s">
        <v>2611</v>
      </c>
    </row>
    <row r="1310" spans="1:12" hidden="1">
      <c r="A1310" s="367" t="s">
        <v>2421</v>
      </c>
      <c r="D1310" s="367" t="s">
        <v>2612</v>
      </c>
      <c r="E1310" s="367">
        <f t="shared" si="20"/>
        <v>2260006010</v>
      </c>
      <c r="F1310" s="367" t="s">
        <v>541</v>
      </c>
      <c r="G1310" s="367" t="s">
        <v>2423</v>
      </c>
      <c r="H1310" s="367" t="s">
        <v>2607</v>
      </c>
      <c r="I1310" s="367" t="s">
        <v>2613</v>
      </c>
      <c r="K1310" s="369">
        <v>36504</v>
      </c>
      <c r="L1310" s="367" t="s">
        <v>2611</v>
      </c>
    </row>
    <row r="1311" spans="1:12" hidden="1">
      <c r="A1311" s="367" t="s">
        <v>2421</v>
      </c>
      <c r="D1311" s="367" t="s">
        <v>2614</v>
      </c>
      <c r="E1311" s="367">
        <f t="shared" si="20"/>
        <v>2260006015</v>
      </c>
      <c r="F1311" s="367" t="s">
        <v>541</v>
      </c>
      <c r="G1311" s="367" t="s">
        <v>2423</v>
      </c>
      <c r="H1311" s="367" t="s">
        <v>2607</v>
      </c>
      <c r="I1311" s="367" t="s">
        <v>2615</v>
      </c>
      <c r="K1311" s="369">
        <v>36504</v>
      </c>
      <c r="L1311" s="367" t="s">
        <v>2611</v>
      </c>
    </row>
    <row r="1312" spans="1:12" hidden="1">
      <c r="A1312" s="367" t="s">
        <v>2421</v>
      </c>
      <c r="D1312" s="367" t="s">
        <v>2616</v>
      </c>
      <c r="E1312" s="367">
        <f t="shared" si="20"/>
        <v>2260006020</v>
      </c>
      <c r="F1312" s="367" t="s">
        <v>541</v>
      </c>
      <c r="G1312" s="367" t="s">
        <v>2423</v>
      </c>
      <c r="H1312" s="367" t="s">
        <v>2607</v>
      </c>
      <c r="I1312" s="367" t="s">
        <v>2617</v>
      </c>
      <c r="K1312" s="369">
        <v>36504</v>
      </c>
      <c r="L1312" s="367" t="s">
        <v>2611</v>
      </c>
    </row>
    <row r="1313" spans="1:12" hidden="1">
      <c r="A1313" s="367" t="s">
        <v>2421</v>
      </c>
      <c r="D1313" s="367" t="s">
        <v>2618</v>
      </c>
      <c r="E1313" s="367">
        <f t="shared" si="20"/>
        <v>2260006025</v>
      </c>
      <c r="F1313" s="367" t="s">
        <v>541</v>
      </c>
      <c r="G1313" s="367" t="s">
        <v>2423</v>
      </c>
      <c r="H1313" s="367" t="s">
        <v>2607</v>
      </c>
      <c r="I1313" s="367" t="s">
        <v>2619</v>
      </c>
      <c r="K1313" s="369">
        <v>36504</v>
      </c>
      <c r="L1313" s="367" t="s">
        <v>2611</v>
      </c>
    </row>
    <row r="1314" spans="1:12" hidden="1">
      <c r="A1314" s="367" t="s">
        <v>2421</v>
      </c>
      <c r="D1314" s="367" t="s">
        <v>2620</v>
      </c>
      <c r="E1314" s="367">
        <f t="shared" si="20"/>
        <v>2260006030</v>
      </c>
      <c r="F1314" s="367" t="s">
        <v>541</v>
      </c>
      <c r="G1314" s="367" t="s">
        <v>2423</v>
      </c>
      <c r="H1314" s="367" t="s">
        <v>2607</v>
      </c>
      <c r="I1314" s="367" t="s">
        <v>2621</v>
      </c>
      <c r="K1314" s="369">
        <v>36504</v>
      </c>
      <c r="L1314" s="367" t="s">
        <v>2611</v>
      </c>
    </row>
    <row r="1315" spans="1:12" hidden="1">
      <c r="A1315" s="367" t="s">
        <v>2421</v>
      </c>
      <c r="D1315" s="367" t="s">
        <v>2622</v>
      </c>
      <c r="E1315" s="367">
        <f t="shared" si="20"/>
        <v>2260007000</v>
      </c>
      <c r="F1315" s="367" t="s">
        <v>541</v>
      </c>
      <c r="G1315" s="367" t="s">
        <v>2423</v>
      </c>
      <c r="H1315" s="367" t="s">
        <v>2623</v>
      </c>
      <c r="I1315" s="367" t="s">
        <v>74</v>
      </c>
    </row>
    <row r="1316" spans="1:12" hidden="1">
      <c r="A1316" s="367" t="s">
        <v>2421</v>
      </c>
      <c r="D1316" s="367" t="s">
        <v>2624</v>
      </c>
      <c r="E1316" s="367">
        <f t="shared" si="20"/>
        <v>2260007005</v>
      </c>
      <c r="F1316" s="367" t="s">
        <v>541</v>
      </c>
      <c r="G1316" s="367" t="s">
        <v>2423</v>
      </c>
      <c r="H1316" s="367" t="s">
        <v>2623</v>
      </c>
      <c r="I1316" s="367" t="s">
        <v>2625</v>
      </c>
      <c r="K1316" s="369">
        <v>36504</v>
      </c>
      <c r="L1316" s="367" t="s">
        <v>2626</v>
      </c>
    </row>
    <row r="1317" spans="1:12" hidden="1">
      <c r="A1317" s="367" t="s">
        <v>2421</v>
      </c>
      <c r="D1317" s="367" t="s">
        <v>2627</v>
      </c>
      <c r="E1317" s="367">
        <f t="shared" si="20"/>
        <v>2260007010</v>
      </c>
      <c r="F1317" s="367" t="s">
        <v>541</v>
      </c>
      <c r="G1317" s="367" t="s">
        <v>2423</v>
      </c>
      <c r="H1317" s="367" t="s">
        <v>2623</v>
      </c>
      <c r="I1317" s="367" t="s">
        <v>2628</v>
      </c>
      <c r="K1317" s="369">
        <v>36504</v>
      </c>
      <c r="L1317" s="367" t="s">
        <v>2597</v>
      </c>
    </row>
    <row r="1318" spans="1:12" hidden="1">
      <c r="A1318" s="367" t="s">
        <v>2421</v>
      </c>
      <c r="D1318" s="367" t="s">
        <v>2629</v>
      </c>
      <c r="E1318" s="367">
        <f t="shared" si="20"/>
        <v>2260007015</v>
      </c>
      <c r="F1318" s="367" t="s">
        <v>541</v>
      </c>
      <c r="G1318" s="367" t="s">
        <v>2423</v>
      </c>
      <c r="H1318" s="367" t="s">
        <v>2623</v>
      </c>
      <c r="I1318" s="367" t="s">
        <v>2630</v>
      </c>
      <c r="K1318" s="369">
        <v>36504</v>
      </c>
      <c r="L1318" s="367" t="s">
        <v>2631</v>
      </c>
    </row>
    <row r="1319" spans="1:12" hidden="1">
      <c r="A1319" s="367" t="s">
        <v>2421</v>
      </c>
      <c r="D1319" s="367" t="s">
        <v>2632</v>
      </c>
      <c r="E1319" s="367">
        <f t="shared" si="20"/>
        <v>2260007020</v>
      </c>
      <c r="F1319" s="367" t="s">
        <v>541</v>
      </c>
      <c r="G1319" s="367" t="s">
        <v>2423</v>
      </c>
      <c r="H1319" s="367" t="s">
        <v>2623</v>
      </c>
      <c r="I1319" s="367" t="s">
        <v>2633</v>
      </c>
      <c r="K1319" s="369">
        <v>36504</v>
      </c>
      <c r="L1319" s="367" t="s">
        <v>2453</v>
      </c>
    </row>
    <row r="1320" spans="1:12" hidden="1">
      <c r="A1320" s="367" t="s">
        <v>2421</v>
      </c>
      <c r="D1320" s="367" t="s">
        <v>2634</v>
      </c>
      <c r="E1320" s="367">
        <f t="shared" si="20"/>
        <v>2260008000</v>
      </c>
      <c r="F1320" s="367" t="s">
        <v>541</v>
      </c>
      <c r="G1320" s="367" t="s">
        <v>2423</v>
      </c>
      <c r="H1320" s="367" t="s">
        <v>2635</v>
      </c>
      <c r="I1320" s="367" t="s">
        <v>74</v>
      </c>
      <c r="K1320" s="369">
        <v>36504</v>
      </c>
      <c r="L1320" s="367" t="s">
        <v>2636</v>
      </c>
    </row>
    <row r="1321" spans="1:12" hidden="1">
      <c r="A1321" s="367" t="s">
        <v>2421</v>
      </c>
      <c r="D1321" s="367" t="s">
        <v>2637</v>
      </c>
      <c r="E1321" s="367">
        <f t="shared" si="20"/>
        <v>2260008005</v>
      </c>
      <c r="F1321" s="367" t="s">
        <v>541</v>
      </c>
      <c r="G1321" s="367" t="s">
        <v>2423</v>
      </c>
      <c r="H1321" s="367" t="s">
        <v>2635</v>
      </c>
      <c r="I1321" s="367" t="s">
        <v>2635</v>
      </c>
      <c r="K1321" s="369">
        <v>36504</v>
      </c>
      <c r="L1321" s="367" t="s">
        <v>2638</v>
      </c>
    </row>
    <row r="1322" spans="1:12" hidden="1">
      <c r="A1322" s="367" t="s">
        <v>2421</v>
      </c>
      <c r="D1322" s="367" t="s">
        <v>2639</v>
      </c>
      <c r="E1322" s="367">
        <f t="shared" si="20"/>
        <v>2260008010</v>
      </c>
      <c r="F1322" s="367" t="s">
        <v>541</v>
      </c>
      <c r="G1322" s="367" t="s">
        <v>2423</v>
      </c>
      <c r="H1322" s="367" t="s">
        <v>2635</v>
      </c>
      <c r="I1322" s="367" t="s">
        <v>2640</v>
      </c>
      <c r="K1322" s="369">
        <v>36504</v>
      </c>
      <c r="L1322" s="367" t="s">
        <v>2453</v>
      </c>
    </row>
    <row r="1323" spans="1:12" hidden="1">
      <c r="A1323" s="367" t="s">
        <v>2421</v>
      </c>
      <c r="D1323" s="367" t="s">
        <v>2641</v>
      </c>
      <c r="E1323" s="367">
        <f t="shared" si="20"/>
        <v>2260009000</v>
      </c>
      <c r="F1323" s="367" t="s">
        <v>541</v>
      </c>
      <c r="G1323" s="367" t="s">
        <v>2423</v>
      </c>
      <c r="H1323" s="367" t="s">
        <v>2642</v>
      </c>
      <c r="I1323" s="367" t="s">
        <v>2425</v>
      </c>
      <c r="J1323" s="369">
        <v>36504</v>
      </c>
    </row>
    <row r="1324" spans="1:12" hidden="1">
      <c r="A1324" s="367" t="s">
        <v>2421</v>
      </c>
      <c r="D1324" s="367" t="s">
        <v>2643</v>
      </c>
      <c r="E1324" s="367">
        <f t="shared" si="20"/>
        <v>2260009010</v>
      </c>
      <c r="F1324" s="367" t="s">
        <v>541</v>
      </c>
      <c r="G1324" s="367" t="s">
        <v>2423</v>
      </c>
      <c r="H1324" s="367" t="s">
        <v>2642</v>
      </c>
      <c r="I1324" s="367" t="s">
        <v>2644</v>
      </c>
      <c r="J1324" s="369">
        <v>36504</v>
      </c>
    </row>
    <row r="1325" spans="1:12" hidden="1">
      <c r="A1325" s="367" t="s">
        <v>2421</v>
      </c>
      <c r="D1325" s="367" t="s">
        <v>2645</v>
      </c>
      <c r="E1325" s="367">
        <f t="shared" si="20"/>
        <v>2260010000</v>
      </c>
      <c r="F1325" s="367" t="s">
        <v>541</v>
      </c>
      <c r="G1325" s="367" t="s">
        <v>2423</v>
      </c>
      <c r="H1325" s="367" t="s">
        <v>2503</v>
      </c>
      <c r="I1325" s="367" t="s">
        <v>2425</v>
      </c>
      <c r="J1325" s="369">
        <v>36504</v>
      </c>
    </row>
    <row r="1326" spans="1:12" hidden="1">
      <c r="A1326" s="367" t="s">
        <v>2421</v>
      </c>
      <c r="D1326" s="367" t="s">
        <v>2646</v>
      </c>
      <c r="E1326" s="367">
        <f t="shared" si="20"/>
        <v>2260010010</v>
      </c>
      <c r="F1326" s="367" t="s">
        <v>541</v>
      </c>
      <c r="G1326" s="367" t="s">
        <v>2423</v>
      </c>
      <c r="H1326" s="367" t="s">
        <v>2503</v>
      </c>
      <c r="I1326" s="367" t="s">
        <v>2647</v>
      </c>
      <c r="J1326" s="369">
        <v>36504</v>
      </c>
    </row>
    <row r="1327" spans="1:12" hidden="1">
      <c r="A1327" s="367" t="s">
        <v>2421</v>
      </c>
      <c r="D1327" s="367" t="s">
        <v>2648</v>
      </c>
      <c r="E1327" s="367">
        <f t="shared" si="20"/>
        <v>2265000000</v>
      </c>
      <c r="F1327" s="367" t="s">
        <v>541</v>
      </c>
      <c r="G1327" s="367" t="s">
        <v>2649</v>
      </c>
      <c r="H1327" s="367" t="s">
        <v>2650</v>
      </c>
      <c r="I1327" s="367" t="s">
        <v>2425</v>
      </c>
    </row>
    <row r="1328" spans="1:12" hidden="1">
      <c r="A1328" s="367" t="s">
        <v>2421</v>
      </c>
      <c r="D1328" s="367" t="s">
        <v>2651</v>
      </c>
      <c r="E1328" s="367">
        <f t="shared" si="20"/>
        <v>2265001000</v>
      </c>
      <c r="F1328" s="367" t="s">
        <v>541</v>
      </c>
      <c r="G1328" s="367" t="s">
        <v>2649</v>
      </c>
      <c r="H1328" s="367" t="s">
        <v>2427</v>
      </c>
      <c r="I1328" s="367" t="s">
        <v>74</v>
      </c>
    </row>
    <row r="1329" spans="1:12" hidden="1">
      <c r="A1329" s="367" t="s">
        <v>2421</v>
      </c>
      <c r="D1329" s="367" t="s">
        <v>2652</v>
      </c>
      <c r="E1329" s="367">
        <f t="shared" si="20"/>
        <v>2265001010</v>
      </c>
      <c r="F1329" s="367" t="s">
        <v>541</v>
      </c>
      <c r="G1329" s="367" t="s">
        <v>2649</v>
      </c>
      <c r="H1329" s="367" t="s">
        <v>2427</v>
      </c>
      <c r="I1329" s="367" t="s">
        <v>2429</v>
      </c>
    </row>
    <row r="1330" spans="1:12" hidden="1">
      <c r="A1330" s="367" t="s">
        <v>2421</v>
      </c>
      <c r="D1330" s="367" t="s">
        <v>2653</v>
      </c>
      <c r="E1330" s="367">
        <f t="shared" si="20"/>
        <v>2265001020</v>
      </c>
      <c r="F1330" s="367" t="s">
        <v>541</v>
      </c>
      <c r="G1330" s="367" t="s">
        <v>2649</v>
      </c>
      <c r="H1330" s="367" t="s">
        <v>2427</v>
      </c>
      <c r="I1330" s="367" t="s">
        <v>2431</v>
      </c>
    </row>
    <row r="1331" spans="1:12" hidden="1">
      <c r="A1331" s="367" t="s">
        <v>2421</v>
      </c>
      <c r="D1331" s="367" t="s">
        <v>2654</v>
      </c>
      <c r="E1331" s="367">
        <f t="shared" si="20"/>
        <v>2265001030</v>
      </c>
      <c r="F1331" s="367" t="s">
        <v>541</v>
      </c>
      <c r="G1331" s="367" t="s">
        <v>2649</v>
      </c>
      <c r="H1331" s="367" t="s">
        <v>2427</v>
      </c>
      <c r="I1331" s="367" t="s">
        <v>2433</v>
      </c>
      <c r="K1331" s="369">
        <v>37342</v>
      </c>
      <c r="L1331" s="367" t="s">
        <v>2434</v>
      </c>
    </row>
    <row r="1332" spans="1:12" hidden="1">
      <c r="A1332" s="367" t="s">
        <v>2421</v>
      </c>
      <c r="D1332" s="367" t="s">
        <v>2655</v>
      </c>
      <c r="E1332" s="367">
        <f t="shared" si="20"/>
        <v>2265001040</v>
      </c>
      <c r="F1332" s="367" t="s">
        <v>541</v>
      </c>
      <c r="G1332" s="367" t="s">
        <v>2649</v>
      </c>
      <c r="H1332" s="367" t="s">
        <v>2427</v>
      </c>
      <c r="I1332" s="367" t="s">
        <v>2436</v>
      </c>
    </row>
    <row r="1333" spans="1:12" hidden="1">
      <c r="A1333" s="367" t="s">
        <v>2421</v>
      </c>
      <c r="D1333" s="367" t="s">
        <v>2656</v>
      </c>
      <c r="E1333" s="367">
        <f t="shared" si="20"/>
        <v>2265001050</v>
      </c>
      <c r="F1333" s="367" t="s">
        <v>541</v>
      </c>
      <c r="G1333" s="367" t="s">
        <v>2649</v>
      </c>
      <c r="H1333" s="367" t="s">
        <v>2427</v>
      </c>
      <c r="I1333" s="367" t="s">
        <v>2438</v>
      </c>
    </row>
    <row r="1334" spans="1:12" hidden="1">
      <c r="A1334" s="367" t="s">
        <v>2421</v>
      </c>
      <c r="D1334" s="367" t="s">
        <v>2657</v>
      </c>
      <c r="E1334" s="367">
        <f t="shared" si="20"/>
        <v>2265001060</v>
      </c>
      <c r="F1334" s="367" t="s">
        <v>541</v>
      </c>
      <c r="G1334" s="367" t="s">
        <v>2649</v>
      </c>
      <c r="H1334" s="367" t="s">
        <v>2427</v>
      </c>
      <c r="I1334" s="367" t="s">
        <v>2440</v>
      </c>
    </row>
    <row r="1335" spans="1:12" hidden="1">
      <c r="A1335" s="367" t="s">
        <v>2421</v>
      </c>
      <c r="D1335" s="367" t="s">
        <v>2658</v>
      </c>
      <c r="E1335" s="367">
        <f t="shared" si="20"/>
        <v>2265002000</v>
      </c>
      <c r="F1335" s="367" t="s">
        <v>541</v>
      </c>
      <c r="G1335" s="367" t="s">
        <v>2649</v>
      </c>
      <c r="H1335" s="367" t="s">
        <v>2442</v>
      </c>
      <c r="I1335" s="367" t="s">
        <v>74</v>
      </c>
      <c r="K1335" s="369">
        <v>36504</v>
      </c>
      <c r="L1335" s="367" t="s">
        <v>2443</v>
      </c>
    </row>
    <row r="1336" spans="1:12" hidden="1">
      <c r="A1336" s="367" t="s">
        <v>2421</v>
      </c>
      <c r="D1336" s="367" t="s">
        <v>2659</v>
      </c>
      <c r="E1336" s="367">
        <f t="shared" si="20"/>
        <v>2265002003</v>
      </c>
      <c r="F1336" s="367" t="s">
        <v>541</v>
      </c>
      <c r="G1336" s="367" t="s">
        <v>2649</v>
      </c>
      <c r="H1336" s="367" t="s">
        <v>2442</v>
      </c>
      <c r="I1336" s="367" t="s">
        <v>2445</v>
      </c>
      <c r="K1336" s="369">
        <v>36504</v>
      </c>
      <c r="L1336" s="367" t="s">
        <v>2446</v>
      </c>
    </row>
    <row r="1337" spans="1:12" hidden="1">
      <c r="A1337" s="367" t="s">
        <v>2421</v>
      </c>
      <c r="D1337" s="367" t="s">
        <v>2660</v>
      </c>
      <c r="E1337" s="367">
        <f t="shared" si="20"/>
        <v>2265002006</v>
      </c>
      <c r="F1337" s="367" t="s">
        <v>541</v>
      </c>
      <c r="G1337" s="367" t="s">
        <v>2649</v>
      </c>
      <c r="H1337" s="367" t="s">
        <v>2442</v>
      </c>
      <c r="I1337" s="367" t="s">
        <v>2448</v>
      </c>
    </row>
    <row r="1338" spans="1:12" hidden="1">
      <c r="A1338" s="367" t="s">
        <v>2421</v>
      </c>
      <c r="D1338" s="367" t="s">
        <v>2661</v>
      </c>
      <c r="E1338" s="367">
        <f t="shared" si="20"/>
        <v>2265002009</v>
      </c>
      <c r="F1338" s="367" t="s">
        <v>541</v>
      </c>
      <c r="G1338" s="367" t="s">
        <v>2649</v>
      </c>
      <c r="H1338" s="367" t="s">
        <v>2442</v>
      </c>
      <c r="I1338" s="367" t="s">
        <v>2450</v>
      </c>
    </row>
    <row r="1339" spans="1:12" hidden="1">
      <c r="A1339" s="367" t="s">
        <v>2421</v>
      </c>
      <c r="D1339" s="367" t="s">
        <v>2662</v>
      </c>
      <c r="E1339" s="367">
        <f t="shared" si="20"/>
        <v>2265002012</v>
      </c>
      <c r="F1339" s="367" t="s">
        <v>541</v>
      </c>
      <c r="G1339" s="367" t="s">
        <v>2649</v>
      </c>
      <c r="H1339" s="367" t="s">
        <v>2442</v>
      </c>
      <c r="I1339" s="367" t="s">
        <v>2452</v>
      </c>
      <c r="K1339" s="369">
        <v>36504</v>
      </c>
      <c r="L1339" s="367" t="s">
        <v>2453</v>
      </c>
    </row>
    <row r="1340" spans="1:12" hidden="1">
      <c r="A1340" s="367" t="s">
        <v>2421</v>
      </c>
      <c r="D1340" s="367" t="s">
        <v>2663</v>
      </c>
      <c r="E1340" s="367">
        <f t="shared" si="20"/>
        <v>2265002015</v>
      </c>
      <c r="F1340" s="367" t="s">
        <v>541</v>
      </c>
      <c r="G1340" s="367" t="s">
        <v>2649</v>
      </c>
      <c r="H1340" s="367" t="s">
        <v>2442</v>
      </c>
      <c r="I1340" s="367" t="s">
        <v>2455</v>
      </c>
    </row>
    <row r="1341" spans="1:12" hidden="1">
      <c r="A1341" s="367" t="s">
        <v>2421</v>
      </c>
      <c r="D1341" s="367" t="s">
        <v>2664</v>
      </c>
      <c r="E1341" s="367">
        <f t="shared" si="20"/>
        <v>2265002018</v>
      </c>
      <c r="F1341" s="367" t="s">
        <v>541</v>
      </c>
      <c r="G1341" s="367" t="s">
        <v>2649</v>
      </c>
      <c r="H1341" s="367" t="s">
        <v>2442</v>
      </c>
      <c r="I1341" s="367" t="s">
        <v>2457</v>
      </c>
    </row>
    <row r="1342" spans="1:12" hidden="1">
      <c r="A1342" s="367" t="s">
        <v>2421</v>
      </c>
      <c r="D1342" s="367" t="s">
        <v>2665</v>
      </c>
      <c r="E1342" s="367">
        <f t="shared" si="20"/>
        <v>2265002021</v>
      </c>
      <c r="F1342" s="367" t="s">
        <v>541</v>
      </c>
      <c r="G1342" s="367" t="s">
        <v>2649</v>
      </c>
      <c r="H1342" s="367" t="s">
        <v>2442</v>
      </c>
      <c r="I1342" s="367" t="s">
        <v>2459</v>
      </c>
    </row>
    <row r="1343" spans="1:12" hidden="1">
      <c r="A1343" s="367" t="s">
        <v>2421</v>
      </c>
      <c r="D1343" s="367" t="s">
        <v>2666</v>
      </c>
      <c r="E1343" s="367">
        <f t="shared" si="20"/>
        <v>2265002024</v>
      </c>
      <c r="F1343" s="367" t="s">
        <v>541</v>
      </c>
      <c r="G1343" s="367" t="s">
        <v>2649</v>
      </c>
      <c r="H1343" s="367" t="s">
        <v>2442</v>
      </c>
      <c r="I1343" s="367" t="s">
        <v>2461</v>
      </c>
    </row>
    <row r="1344" spans="1:12" hidden="1">
      <c r="A1344" s="367" t="s">
        <v>2421</v>
      </c>
      <c r="D1344" s="367" t="s">
        <v>2667</v>
      </c>
      <c r="E1344" s="367">
        <f t="shared" si="20"/>
        <v>2265002027</v>
      </c>
      <c r="F1344" s="367" t="s">
        <v>541</v>
      </c>
      <c r="G1344" s="367" t="s">
        <v>2649</v>
      </c>
      <c r="H1344" s="367" t="s">
        <v>2442</v>
      </c>
      <c r="I1344" s="367" t="s">
        <v>2463</v>
      </c>
      <c r="K1344" s="369">
        <v>36504</v>
      </c>
      <c r="L1344" s="367" t="s">
        <v>2464</v>
      </c>
    </row>
    <row r="1345" spans="1:12" hidden="1">
      <c r="A1345" s="367" t="s">
        <v>2421</v>
      </c>
      <c r="D1345" s="367" t="s">
        <v>2668</v>
      </c>
      <c r="E1345" s="367">
        <f t="shared" si="20"/>
        <v>2265002030</v>
      </c>
      <c r="F1345" s="367" t="s">
        <v>541</v>
      </c>
      <c r="G1345" s="367" t="s">
        <v>2649</v>
      </c>
      <c r="H1345" s="367" t="s">
        <v>2442</v>
      </c>
      <c r="I1345" s="367" t="s">
        <v>2466</v>
      </c>
    </row>
    <row r="1346" spans="1:12" hidden="1">
      <c r="A1346" s="367" t="s">
        <v>2421</v>
      </c>
      <c r="D1346" s="367" t="s">
        <v>2669</v>
      </c>
      <c r="E1346" s="367">
        <f t="shared" ref="E1346:E1409" si="21">VALUE(D1346)</f>
        <v>2265002033</v>
      </c>
      <c r="F1346" s="367" t="s">
        <v>541</v>
      </c>
      <c r="G1346" s="367" t="s">
        <v>2649</v>
      </c>
      <c r="H1346" s="367" t="s">
        <v>2442</v>
      </c>
      <c r="I1346" s="367" t="s">
        <v>2468</v>
      </c>
    </row>
    <row r="1347" spans="1:12" hidden="1">
      <c r="A1347" s="367" t="s">
        <v>2421</v>
      </c>
      <c r="D1347" s="367" t="s">
        <v>2670</v>
      </c>
      <c r="E1347" s="367">
        <f t="shared" si="21"/>
        <v>2265002036</v>
      </c>
      <c r="F1347" s="367" t="s">
        <v>541</v>
      </c>
      <c r="G1347" s="367" t="s">
        <v>2649</v>
      </c>
      <c r="H1347" s="367" t="s">
        <v>2442</v>
      </c>
      <c r="I1347" s="367" t="s">
        <v>2470</v>
      </c>
    </row>
    <row r="1348" spans="1:12" hidden="1">
      <c r="A1348" s="367" t="s">
        <v>2421</v>
      </c>
      <c r="D1348" s="367" t="s">
        <v>2671</v>
      </c>
      <c r="E1348" s="367">
        <f t="shared" si="21"/>
        <v>2265002039</v>
      </c>
      <c r="F1348" s="367" t="s">
        <v>541</v>
      </c>
      <c r="G1348" s="367" t="s">
        <v>2649</v>
      </c>
      <c r="H1348" s="367" t="s">
        <v>2442</v>
      </c>
      <c r="I1348" s="367" t="s">
        <v>2472</v>
      </c>
    </row>
    <row r="1349" spans="1:12" hidden="1">
      <c r="A1349" s="367" t="s">
        <v>2421</v>
      </c>
      <c r="D1349" s="367" t="s">
        <v>2672</v>
      </c>
      <c r="E1349" s="367">
        <f t="shared" si="21"/>
        <v>2265002042</v>
      </c>
      <c r="F1349" s="367" t="s">
        <v>541</v>
      </c>
      <c r="G1349" s="367" t="s">
        <v>2649</v>
      </c>
      <c r="H1349" s="367" t="s">
        <v>2442</v>
      </c>
      <c r="I1349" s="367" t="s">
        <v>2474</v>
      </c>
    </row>
    <row r="1350" spans="1:12" hidden="1">
      <c r="A1350" s="367" t="s">
        <v>2421</v>
      </c>
      <c r="D1350" s="367" t="s">
        <v>2673</v>
      </c>
      <c r="E1350" s="367">
        <f t="shared" si="21"/>
        <v>2265002045</v>
      </c>
      <c r="F1350" s="367" t="s">
        <v>541</v>
      </c>
      <c r="G1350" s="367" t="s">
        <v>2649</v>
      </c>
      <c r="H1350" s="367" t="s">
        <v>2442</v>
      </c>
      <c r="I1350" s="367" t="s">
        <v>2476</v>
      </c>
    </row>
    <row r="1351" spans="1:12" hidden="1">
      <c r="A1351" s="367" t="s">
        <v>2421</v>
      </c>
      <c r="D1351" s="367" t="s">
        <v>2674</v>
      </c>
      <c r="E1351" s="367">
        <f t="shared" si="21"/>
        <v>2265002048</v>
      </c>
      <c r="F1351" s="367" t="s">
        <v>541</v>
      </c>
      <c r="G1351" s="367" t="s">
        <v>2649</v>
      </c>
      <c r="H1351" s="367" t="s">
        <v>2442</v>
      </c>
      <c r="I1351" s="367" t="s">
        <v>2478</v>
      </c>
    </row>
    <row r="1352" spans="1:12" hidden="1">
      <c r="A1352" s="367" t="s">
        <v>2421</v>
      </c>
      <c r="D1352" s="367" t="s">
        <v>2675</v>
      </c>
      <c r="E1352" s="367">
        <f t="shared" si="21"/>
        <v>2265002051</v>
      </c>
      <c r="F1352" s="367" t="s">
        <v>541</v>
      </c>
      <c r="G1352" s="367" t="s">
        <v>2649</v>
      </c>
      <c r="H1352" s="367" t="s">
        <v>2442</v>
      </c>
      <c r="I1352" s="367" t="s">
        <v>2480</v>
      </c>
    </row>
    <row r="1353" spans="1:12" hidden="1">
      <c r="A1353" s="367" t="s">
        <v>2421</v>
      </c>
      <c r="D1353" s="367" t="s">
        <v>2676</v>
      </c>
      <c r="E1353" s="367">
        <f t="shared" si="21"/>
        <v>2265002054</v>
      </c>
      <c r="F1353" s="367" t="s">
        <v>541</v>
      </c>
      <c r="G1353" s="367" t="s">
        <v>2649</v>
      </c>
      <c r="H1353" s="367" t="s">
        <v>2442</v>
      </c>
      <c r="I1353" s="367" t="s">
        <v>2482</v>
      </c>
    </row>
    <row r="1354" spans="1:12" hidden="1">
      <c r="A1354" s="367" t="s">
        <v>2421</v>
      </c>
      <c r="D1354" s="367" t="s">
        <v>2677</v>
      </c>
      <c r="E1354" s="367">
        <f t="shared" si="21"/>
        <v>2265002057</v>
      </c>
      <c r="F1354" s="367" t="s">
        <v>541</v>
      </c>
      <c r="G1354" s="367" t="s">
        <v>2649</v>
      </c>
      <c r="H1354" s="367" t="s">
        <v>2442</v>
      </c>
      <c r="I1354" s="367" t="s">
        <v>2484</v>
      </c>
    </row>
    <row r="1355" spans="1:12" hidden="1">
      <c r="A1355" s="367" t="s">
        <v>2421</v>
      </c>
      <c r="D1355" s="367" t="s">
        <v>2678</v>
      </c>
      <c r="E1355" s="367">
        <f t="shared" si="21"/>
        <v>2265002060</v>
      </c>
      <c r="F1355" s="367" t="s">
        <v>541</v>
      </c>
      <c r="G1355" s="367" t="s">
        <v>2649</v>
      </c>
      <c r="H1355" s="367" t="s">
        <v>2442</v>
      </c>
      <c r="I1355" s="367" t="s">
        <v>2486</v>
      </c>
    </row>
    <row r="1356" spans="1:12" hidden="1">
      <c r="A1356" s="367" t="s">
        <v>2421</v>
      </c>
      <c r="D1356" s="367" t="s">
        <v>2679</v>
      </c>
      <c r="E1356" s="367">
        <f t="shared" si="21"/>
        <v>2265002063</v>
      </c>
      <c r="F1356" s="367" t="s">
        <v>541</v>
      </c>
      <c r="G1356" s="367" t="s">
        <v>2649</v>
      </c>
      <c r="H1356" s="367" t="s">
        <v>2442</v>
      </c>
      <c r="I1356" s="367" t="s">
        <v>2488</v>
      </c>
      <c r="K1356" s="369">
        <v>36504</v>
      </c>
      <c r="L1356" s="367" t="s">
        <v>2489</v>
      </c>
    </row>
    <row r="1357" spans="1:12" hidden="1">
      <c r="A1357" s="367" t="s">
        <v>2421</v>
      </c>
      <c r="D1357" s="367" t="s">
        <v>2680</v>
      </c>
      <c r="E1357" s="367">
        <f t="shared" si="21"/>
        <v>2265002066</v>
      </c>
      <c r="F1357" s="367" t="s">
        <v>541</v>
      </c>
      <c r="G1357" s="367" t="s">
        <v>2649</v>
      </c>
      <c r="H1357" s="367" t="s">
        <v>2442</v>
      </c>
      <c r="I1357" s="367" t="s">
        <v>2491</v>
      </c>
    </row>
    <row r="1358" spans="1:12" hidden="1">
      <c r="A1358" s="367" t="s">
        <v>2421</v>
      </c>
      <c r="D1358" s="367" t="s">
        <v>2681</v>
      </c>
      <c r="E1358" s="367">
        <f t="shared" si="21"/>
        <v>2265002069</v>
      </c>
      <c r="F1358" s="367" t="s">
        <v>541</v>
      </c>
      <c r="G1358" s="367" t="s">
        <v>2649</v>
      </c>
      <c r="H1358" s="367" t="s">
        <v>2442</v>
      </c>
      <c r="I1358" s="367" t="s">
        <v>2493</v>
      </c>
      <c r="K1358" s="369">
        <v>36504</v>
      </c>
      <c r="L1358" s="367" t="s">
        <v>2489</v>
      </c>
    </row>
    <row r="1359" spans="1:12" hidden="1">
      <c r="A1359" s="367" t="s">
        <v>2421</v>
      </c>
      <c r="D1359" s="367" t="s">
        <v>2682</v>
      </c>
      <c r="E1359" s="367">
        <f t="shared" si="21"/>
        <v>2265002072</v>
      </c>
      <c r="F1359" s="367" t="s">
        <v>541</v>
      </c>
      <c r="G1359" s="367" t="s">
        <v>2649</v>
      </c>
      <c r="H1359" s="367" t="s">
        <v>2442</v>
      </c>
      <c r="I1359" s="367" t="s">
        <v>2495</v>
      </c>
    </row>
    <row r="1360" spans="1:12" hidden="1">
      <c r="A1360" s="367" t="s">
        <v>2421</v>
      </c>
      <c r="D1360" s="367" t="s">
        <v>2683</v>
      </c>
      <c r="E1360" s="367">
        <f t="shared" si="21"/>
        <v>2265002075</v>
      </c>
      <c r="F1360" s="367" t="s">
        <v>541</v>
      </c>
      <c r="G1360" s="367" t="s">
        <v>2649</v>
      </c>
      <c r="H1360" s="367" t="s">
        <v>2442</v>
      </c>
      <c r="I1360" s="367" t="s">
        <v>2497</v>
      </c>
    </row>
    <row r="1361" spans="1:12" hidden="1">
      <c r="A1361" s="367" t="s">
        <v>2421</v>
      </c>
      <c r="D1361" s="367" t="s">
        <v>2684</v>
      </c>
      <c r="E1361" s="367">
        <f t="shared" si="21"/>
        <v>2265002078</v>
      </c>
      <c r="F1361" s="367" t="s">
        <v>541</v>
      </c>
      <c r="G1361" s="367" t="s">
        <v>2649</v>
      </c>
      <c r="H1361" s="367" t="s">
        <v>2442</v>
      </c>
      <c r="I1361" s="367" t="s">
        <v>2499</v>
      </c>
    </row>
    <row r="1362" spans="1:12" hidden="1">
      <c r="A1362" s="367" t="s">
        <v>2421</v>
      </c>
      <c r="D1362" s="367" t="s">
        <v>2685</v>
      </c>
      <c r="E1362" s="367">
        <f t="shared" si="21"/>
        <v>2265002081</v>
      </c>
      <c r="F1362" s="367" t="s">
        <v>541</v>
      </c>
      <c r="G1362" s="367" t="s">
        <v>2649</v>
      </c>
      <c r="H1362" s="367" t="s">
        <v>2442</v>
      </c>
      <c r="I1362" s="367" t="s">
        <v>2501</v>
      </c>
    </row>
    <row r="1363" spans="1:12" hidden="1">
      <c r="A1363" s="367" t="s">
        <v>2421</v>
      </c>
      <c r="D1363" s="367" t="s">
        <v>2686</v>
      </c>
      <c r="E1363" s="367">
        <f t="shared" si="21"/>
        <v>2265003000</v>
      </c>
      <c r="F1363" s="367" t="s">
        <v>541</v>
      </c>
      <c r="G1363" s="367" t="s">
        <v>2649</v>
      </c>
      <c r="H1363" s="367" t="s">
        <v>2503</v>
      </c>
      <c r="I1363" s="367" t="s">
        <v>74</v>
      </c>
    </row>
    <row r="1364" spans="1:12" hidden="1">
      <c r="A1364" s="367" t="s">
        <v>2421</v>
      </c>
      <c r="D1364" s="367" t="s">
        <v>2687</v>
      </c>
      <c r="E1364" s="367">
        <f t="shared" si="21"/>
        <v>2265003010</v>
      </c>
      <c r="F1364" s="367" t="s">
        <v>541</v>
      </c>
      <c r="G1364" s="367" t="s">
        <v>2649</v>
      </c>
      <c r="H1364" s="367" t="s">
        <v>2503</v>
      </c>
      <c r="I1364" s="367" t="s">
        <v>2505</v>
      </c>
    </row>
    <row r="1365" spans="1:12" hidden="1">
      <c r="A1365" s="367" t="s">
        <v>2421</v>
      </c>
      <c r="D1365" s="367" t="s">
        <v>2688</v>
      </c>
      <c r="E1365" s="367">
        <f t="shared" si="21"/>
        <v>2265003020</v>
      </c>
      <c r="F1365" s="367" t="s">
        <v>541</v>
      </c>
      <c r="G1365" s="367" t="s">
        <v>2649</v>
      </c>
      <c r="H1365" s="367" t="s">
        <v>2503</v>
      </c>
      <c r="I1365" s="367" t="s">
        <v>2507</v>
      </c>
    </row>
    <row r="1366" spans="1:12" hidden="1">
      <c r="A1366" s="367" t="s">
        <v>2421</v>
      </c>
      <c r="D1366" s="367" t="s">
        <v>2689</v>
      </c>
      <c r="E1366" s="367">
        <f t="shared" si="21"/>
        <v>2265003030</v>
      </c>
      <c r="F1366" s="367" t="s">
        <v>541</v>
      </c>
      <c r="G1366" s="367" t="s">
        <v>2649</v>
      </c>
      <c r="H1366" s="367" t="s">
        <v>2503</v>
      </c>
      <c r="I1366" s="367" t="s">
        <v>2509</v>
      </c>
    </row>
    <row r="1367" spans="1:12" hidden="1">
      <c r="A1367" s="367" t="s">
        <v>2421</v>
      </c>
      <c r="D1367" s="367" t="s">
        <v>2690</v>
      </c>
      <c r="E1367" s="367">
        <f t="shared" si="21"/>
        <v>2265003040</v>
      </c>
      <c r="F1367" s="367" t="s">
        <v>541</v>
      </c>
      <c r="G1367" s="367" t="s">
        <v>2649</v>
      </c>
      <c r="H1367" s="367" t="s">
        <v>2503</v>
      </c>
      <c r="I1367" s="367" t="s">
        <v>2511</v>
      </c>
    </row>
    <row r="1368" spans="1:12" hidden="1">
      <c r="A1368" s="367" t="s">
        <v>2421</v>
      </c>
      <c r="D1368" s="367" t="s">
        <v>2691</v>
      </c>
      <c r="E1368" s="367">
        <f t="shared" si="21"/>
        <v>2265003050</v>
      </c>
      <c r="F1368" s="367" t="s">
        <v>541</v>
      </c>
      <c r="G1368" s="367" t="s">
        <v>2649</v>
      </c>
      <c r="H1368" s="367" t="s">
        <v>2503</v>
      </c>
      <c r="I1368" s="367" t="s">
        <v>2513</v>
      </c>
    </row>
    <row r="1369" spans="1:12" hidden="1">
      <c r="A1369" s="367" t="s">
        <v>2421</v>
      </c>
      <c r="D1369" s="367" t="s">
        <v>2692</v>
      </c>
      <c r="E1369" s="367">
        <f t="shared" si="21"/>
        <v>2265003060</v>
      </c>
      <c r="F1369" s="367" t="s">
        <v>541</v>
      </c>
      <c r="G1369" s="367" t="s">
        <v>2649</v>
      </c>
      <c r="H1369" s="367" t="s">
        <v>2503</v>
      </c>
      <c r="I1369" s="367" t="s">
        <v>2515</v>
      </c>
      <c r="J1369" s="369">
        <v>36504</v>
      </c>
    </row>
    <row r="1370" spans="1:12" hidden="1">
      <c r="A1370" s="367" t="s">
        <v>2421</v>
      </c>
      <c r="D1370" s="367" t="s">
        <v>2693</v>
      </c>
      <c r="E1370" s="367">
        <f t="shared" si="21"/>
        <v>2265003070</v>
      </c>
      <c r="F1370" s="367" t="s">
        <v>541</v>
      </c>
      <c r="G1370" s="367" t="s">
        <v>2649</v>
      </c>
      <c r="H1370" s="367" t="s">
        <v>2503</v>
      </c>
      <c r="I1370" s="367" t="s">
        <v>2517</v>
      </c>
      <c r="J1370" s="369">
        <v>36504</v>
      </c>
    </row>
    <row r="1371" spans="1:12" hidden="1">
      <c r="A1371" s="367" t="s">
        <v>2421</v>
      </c>
      <c r="D1371" s="367" t="s">
        <v>2694</v>
      </c>
      <c r="E1371" s="367">
        <f t="shared" si="21"/>
        <v>2265004000</v>
      </c>
      <c r="F1371" s="367" t="s">
        <v>541</v>
      </c>
      <c r="G1371" s="367" t="s">
        <v>2649</v>
      </c>
      <c r="H1371" s="367" t="s">
        <v>2519</v>
      </c>
      <c r="I1371" s="367" t="s">
        <v>2425</v>
      </c>
      <c r="K1371" s="369">
        <v>36515</v>
      </c>
      <c r="L1371" s="367" t="s">
        <v>2520</v>
      </c>
    </row>
    <row r="1372" spans="1:12" hidden="1">
      <c r="A1372" s="367" t="s">
        <v>2421</v>
      </c>
      <c r="D1372" s="367" t="s">
        <v>2695</v>
      </c>
      <c r="E1372" s="367">
        <f t="shared" si="21"/>
        <v>2265004010</v>
      </c>
      <c r="F1372" s="367" t="s">
        <v>541</v>
      </c>
      <c r="G1372" s="367" t="s">
        <v>2649</v>
      </c>
      <c r="H1372" s="367" t="s">
        <v>2519</v>
      </c>
      <c r="I1372" s="367" t="s">
        <v>2522</v>
      </c>
      <c r="K1372" s="369">
        <v>36504</v>
      </c>
      <c r="L1372" s="367" t="s">
        <v>2523</v>
      </c>
    </row>
    <row r="1373" spans="1:12" hidden="1">
      <c r="A1373" s="367" t="s">
        <v>2421</v>
      </c>
      <c r="D1373" s="367" t="s">
        <v>2696</v>
      </c>
      <c r="E1373" s="367">
        <f t="shared" si="21"/>
        <v>2265004011</v>
      </c>
      <c r="F1373" s="367" t="s">
        <v>541</v>
      </c>
      <c r="G1373" s="367" t="s">
        <v>2649</v>
      </c>
      <c r="H1373" s="367" t="s">
        <v>2519</v>
      </c>
      <c r="I1373" s="367" t="s">
        <v>2525</v>
      </c>
      <c r="J1373" s="369">
        <v>36504</v>
      </c>
    </row>
    <row r="1374" spans="1:12" hidden="1">
      <c r="A1374" s="367" t="s">
        <v>2421</v>
      </c>
      <c r="D1374" s="367" t="s">
        <v>2697</v>
      </c>
      <c r="E1374" s="367">
        <f t="shared" si="21"/>
        <v>2265004015</v>
      </c>
      <c r="F1374" s="367" t="s">
        <v>541</v>
      </c>
      <c r="G1374" s="367" t="s">
        <v>2649</v>
      </c>
      <c r="H1374" s="367" t="s">
        <v>2519</v>
      </c>
      <c r="I1374" s="367" t="s">
        <v>2527</v>
      </c>
      <c r="K1374" s="369">
        <v>36504</v>
      </c>
      <c r="L1374" s="367" t="s">
        <v>2528</v>
      </c>
    </row>
    <row r="1375" spans="1:12" hidden="1">
      <c r="A1375" s="367" t="s">
        <v>2421</v>
      </c>
      <c r="D1375" s="367" t="s">
        <v>2698</v>
      </c>
      <c r="E1375" s="367">
        <f t="shared" si="21"/>
        <v>2265004016</v>
      </c>
      <c r="F1375" s="367" t="s">
        <v>541</v>
      </c>
      <c r="G1375" s="367" t="s">
        <v>2649</v>
      </c>
      <c r="H1375" s="367" t="s">
        <v>2519</v>
      </c>
      <c r="I1375" s="367" t="s">
        <v>2530</v>
      </c>
      <c r="J1375" s="369">
        <v>36504</v>
      </c>
    </row>
    <row r="1376" spans="1:12" hidden="1">
      <c r="A1376" s="367" t="s">
        <v>2421</v>
      </c>
      <c r="D1376" s="367" t="s">
        <v>2699</v>
      </c>
      <c r="E1376" s="367">
        <f t="shared" si="21"/>
        <v>2265004020</v>
      </c>
      <c r="F1376" s="367" t="s">
        <v>541</v>
      </c>
      <c r="G1376" s="367" t="s">
        <v>2649</v>
      </c>
      <c r="H1376" s="367" t="s">
        <v>2519</v>
      </c>
      <c r="I1376" s="367" t="s">
        <v>2532</v>
      </c>
      <c r="K1376" s="369">
        <v>36504</v>
      </c>
      <c r="L1376" s="367" t="s">
        <v>2533</v>
      </c>
    </row>
    <row r="1377" spans="1:12" hidden="1">
      <c r="A1377" s="367" t="s">
        <v>2421</v>
      </c>
      <c r="D1377" s="367" t="s">
        <v>2700</v>
      </c>
      <c r="E1377" s="367">
        <f t="shared" si="21"/>
        <v>2265004021</v>
      </c>
      <c r="F1377" s="367" t="s">
        <v>541</v>
      </c>
      <c r="G1377" s="367" t="s">
        <v>2649</v>
      </c>
      <c r="H1377" s="367" t="s">
        <v>2519</v>
      </c>
      <c r="I1377" s="367" t="s">
        <v>2535</v>
      </c>
      <c r="J1377" s="369">
        <v>36504</v>
      </c>
    </row>
    <row r="1378" spans="1:12" hidden="1">
      <c r="A1378" s="367" t="s">
        <v>2421</v>
      </c>
      <c r="D1378" s="367" t="s">
        <v>2701</v>
      </c>
      <c r="E1378" s="367">
        <f t="shared" si="21"/>
        <v>2265004025</v>
      </c>
      <c r="F1378" s="367" t="s">
        <v>541</v>
      </c>
      <c r="G1378" s="367" t="s">
        <v>2649</v>
      </c>
      <c r="H1378" s="367" t="s">
        <v>2519</v>
      </c>
      <c r="I1378" s="367" t="s">
        <v>2537</v>
      </c>
      <c r="K1378" s="369">
        <v>36504</v>
      </c>
      <c r="L1378" s="367" t="s">
        <v>2523</v>
      </c>
    </row>
    <row r="1379" spans="1:12" hidden="1">
      <c r="A1379" s="367" t="s">
        <v>2421</v>
      </c>
      <c r="D1379" s="367" t="s">
        <v>2702</v>
      </c>
      <c r="E1379" s="367">
        <f t="shared" si="21"/>
        <v>2265004026</v>
      </c>
      <c r="F1379" s="367" t="s">
        <v>541</v>
      </c>
      <c r="G1379" s="367" t="s">
        <v>2649</v>
      </c>
      <c r="H1379" s="367" t="s">
        <v>2519</v>
      </c>
      <c r="I1379" s="367" t="s">
        <v>2539</v>
      </c>
      <c r="J1379" s="369">
        <v>36504</v>
      </c>
    </row>
    <row r="1380" spans="1:12" hidden="1">
      <c r="A1380" s="367" t="s">
        <v>2421</v>
      </c>
      <c r="D1380" s="367" t="s">
        <v>2703</v>
      </c>
      <c r="E1380" s="367">
        <f t="shared" si="21"/>
        <v>2265004030</v>
      </c>
      <c r="F1380" s="367" t="s">
        <v>541</v>
      </c>
      <c r="G1380" s="367" t="s">
        <v>2649</v>
      </c>
      <c r="H1380" s="367" t="s">
        <v>2519</v>
      </c>
      <c r="I1380" s="367" t="s">
        <v>2541</v>
      </c>
      <c r="K1380" s="369">
        <v>36504</v>
      </c>
      <c r="L1380" s="367" t="s">
        <v>2523</v>
      </c>
    </row>
    <row r="1381" spans="1:12" hidden="1">
      <c r="A1381" s="367" t="s">
        <v>2421</v>
      </c>
      <c r="D1381" s="367" t="s">
        <v>2704</v>
      </c>
      <c r="E1381" s="367">
        <f t="shared" si="21"/>
        <v>2265004031</v>
      </c>
      <c r="F1381" s="367" t="s">
        <v>541</v>
      </c>
      <c r="G1381" s="367" t="s">
        <v>2649</v>
      </c>
      <c r="H1381" s="367" t="s">
        <v>2519</v>
      </c>
      <c r="I1381" s="367" t="s">
        <v>2543</v>
      </c>
      <c r="J1381" s="369">
        <v>36504</v>
      </c>
    </row>
    <row r="1382" spans="1:12" hidden="1">
      <c r="A1382" s="367" t="s">
        <v>2421</v>
      </c>
      <c r="D1382" s="367" t="s">
        <v>2705</v>
      </c>
      <c r="E1382" s="367">
        <f t="shared" si="21"/>
        <v>2265004035</v>
      </c>
      <c r="F1382" s="367" t="s">
        <v>541</v>
      </c>
      <c r="G1382" s="367" t="s">
        <v>2649</v>
      </c>
      <c r="H1382" s="367" t="s">
        <v>2519</v>
      </c>
      <c r="I1382" s="367" t="s">
        <v>2545</v>
      </c>
      <c r="K1382" s="369">
        <v>36504</v>
      </c>
      <c r="L1382" s="367" t="s">
        <v>2523</v>
      </c>
    </row>
    <row r="1383" spans="1:12" hidden="1">
      <c r="A1383" s="367" t="s">
        <v>2421</v>
      </c>
      <c r="D1383" s="367" t="s">
        <v>2706</v>
      </c>
      <c r="E1383" s="367">
        <f t="shared" si="21"/>
        <v>2265004036</v>
      </c>
      <c r="F1383" s="367" t="s">
        <v>541</v>
      </c>
      <c r="G1383" s="367" t="s">
        <v>2649</v>
      </c>
      <c r="H1383" s="367" t="s">
        <v>2519</v>
      </c>
      <c r="I1383" s="367" t="s">
        <v>2547</v>
      </c>
      <c r="J1383" s="369">
        <v>36504</v>
      </c>
    </row>
    <row r="1384" spans="1:12" hidden="1">
      <c r="A1384" s="367" t="s">
        <v>2421</v>
      </c>
      <c r="D1384" s="367" t="s">
        <v>2707</v>
      </c>
      <c r="E1384" s="367">
        <f t="shared" si="21"/>
        <v>2265004040</v>
      </c>
      <c r="F1384" s="367" t="s">
        <v>541</v>
      </c>
      <c r="G1384" s="367" t="s">
        <v>2649</v>
      </c>
      <c r="H1384" s="367" t="s">
        <v>2519</v>
      </c>
      <c r="I1384" s="367" t="s">
        <v>2549</v>
      </c>
      <c r="K1384" s="369">
        <v>36504</v>
      </c>
      <c r="L1384" s="367" t="s">
        <v>2523</v>
      </c>
    </row>
    <row r="1385" spans="1:12" hidden="1">
      <c r="A1385" s="367" t="s">
        <v>2421</v>
      </c>
      <c r="D1385" s="367" t="s">
        <v>2708</v>
      </c>
      <c r="E1385" s="367">
        <f t="shared" si="21"/>
        <v>2265004041</v>
      </c>
      <c r="F1385" s="367" t="s">
        <v>541</v>
      </c>
      <c r="G1385" s="367" t="s">
        <v>2649</v>
      </c>
      <c r="H1385" s="367" t="s">
        <v>2519</v>
      </c>
      <c r="I1385" s="367" t="s">
        <v>2551</v>
      </c>
      <c r="J1385" s="369">
        <v>36504</v>
      </c>
    </row>
    <row r="1386" spans="1:12" hidden="1">
      <c r="A1386" s="367" t="s">
        <v>2421</v>
      </c>
      <c r="D1386" s="367" t="s">
        <v>2709</v>
      </c>
      <c r="E1386" s="367">
        <f t="shared" si="21"/>
        <v>2265004045</v>
      </c>
      <c r="F1386" s="367" t="s">
        <v>541</v>
      </c>
      <c r="G1386" s="367" t="s">
        <v>2649</v>
      </c>
      <c r="H1386" s="367" t="s">
        <v>2519</v>
      </c>
      <c r="I1386" s="367" t="s">
        <v>2553</v>
      </c>
      <c r="K1386" s="369">
        <v>36504</v>
      </c>
      <c r="L1386" s="367" t="s">
        <v>2523</v>
      </c>
    </row>
    <row r="1387" spans="1:12" hidden="1">
      <c r="A1387" s="367" t="s">
        <v>2421</v>
      </c>
      <c r="D1387" s="367" t="s">
        <v>2710</v>
      </c>
      <c r="E1387" s="367">
        <f t="shared" si="21"/>
        <v>2265004046</v>
      </c>
      <c r="F1387" s="367" t="s">
        <v>541</v>
      </c>
      <c r="G1387" s="367" t="s">
        <v>2649</v>
      </c>
      <c r="H1387" s="367" t="s">
        <v>2519</v>
      </c>
      <c r="I1387" s="367" t="s">
        <v>2555</v>
      </c>
      <c r="J1387" s="369">
        <v>36504</v>
      </c>
    </row>
    <row r="1388" spans="1:12" hidden="1">
      <c r="A1388" s="367" t="s">
        <v>2421</v>
      </c>
      <c r="D1388" s="367" t="s">
        <v>2711</v>
      </c>
      <c r="E1388" s="367">
        <f t="shared" si="21"/>
        <v>2265004050</v>
      </c>
      <c r="F1388" s="367" t="s">
        <v>541</v>
      </c>
      <c r="G1388" s="367" t="s">
        <v>2649</v>
      </c>
      <c r="H1388" s="367" t="s">
        <v>2519</v>
      </c>
      <c r="I1388" s="367" t="s">
        <v>2557</v>
      </c>
      <c r="K1388" s="369">
        <v>36504</v>
      </c>
      <c r="L1388" s="367" t="s">
        <v>2528</v>
      </c>
    </row>
    <row r="1389" spans="1:12" hidden="1">
      <c r="A1389" s="367" t="s">
        <v>2421</v>
      </c>
      <c r="D1389" s="367" t="s">
        <v>2712</v>
      </c>
      <c r="E1389" s="367">
        <f t="shared" si="21"/>
        <v>2265004051</v>
      </c>
      <c r="F1389" s="367" t="s">
        <v>541</v>
      </c>
      <c r="G1389" s="367" t="s">
        <v>2649</v>
      </c>
      <c r="H1389" s="367" t="s">
        <v>2519</v>
      </c>
      <c r="I1389" s="367" t="s">
        <v>2559</v>
      </c>
      <c r="J1389" s="369">
        <v>36504</v>
      </c>
    </row>
    <row r="1390" spans="1:12" hidden="1">
      <c r="A1390" s="367" t="s">
        <v>2421</v>
      </c>
      <c r="D1390" s="367" t="s">
        <v>2713</v>
      </c>
      <c r="E1390" s="367">
        <f t="shared" si="21"/>
        <v>2265004055</v>
      </c>
      <c r="F1390" s="367" t="s">
        <v>541</v>
      </c>
      <c r="G1390" s="367" t="s">
        <v>2649</v>
      </c>
      <c r="H1390" s="367" t="s">
        <v>2519</v>
      </c>
      <c r="I1390" s="367" t="s">
        <v>2561</v>
      </c>
      <c r="K1390" s="369">
        <v>36504</v>
      </c>
      <c r="L1390" s="367" t="s">
        <v>2523</v>
      </c>
    </row>
    <row r="1391" spans="1:12" hidden="1">
      <c r="A1391" s="367" t="s">
        <v>2421</v>
      </c>
      <c r="D1391" s="367" t="s">
        <v>2714</v>
      </c>
      <c r="E1391" s="367">
        <f t="shared" si="21"/>
        <v>2265004056</v>
      </c>
      <c r="F1391" s="367" t="s">
        <v>541</v>
      </c>
      <c r="G1391" s="367" t="s">
        <v>2649</v>
      </c>
      <c r="H1391" s="367" t="s">
        <v>2519</v>
      </c>
      <c r="I1391" s="367" t="s">
        <v>2563</v>
      </c>
      <c r="J1391" s="369">
        <v>36504</v>
      </c>
    </row>
    <row r="1392" spans="1:12" hidden="1">
      <c r="A1392" s="367" t="s">
        <v>2421</v>
      </c>
      <c r="D1392" s="367" t="s">
        <v>2715</v>
      </c>
      <c r="E1392" s="367">
        <f t="shared" si="21"/>
        <v>2265004060</v>
      </c>
      <c r="F1392" s="367" t="s">
        <v>541</v>
      </c>
      <c r="G1392" s="367" t="s">
        <v>2649</v>
      </c>
      <c r="H1392" s="367" t="s">
        <v>2519</v>
      </c>
      <c r="I1392" s="367" t="s">
        <v>2565</v>
      </c>
      <c r="K1392" s="369">
        <v>36504</v>
      </c>
      <c r="L1392" s="367" t="s">
        <v>2523</v>
      </c>
    </row>
    <row r="1393" spans="1:12" hidden="1">
      <c r="A1393" s="367" t="s">
        <v>2421</v>
      </c>
      <c r="D1393" s="367" t="s">
        <v>2716</v>
      </c>
      <c r="E1393" s="367">
        <f t="shared" si="21"/>
        <v>2265004061</v>
      </c>
      <c r="F1393" s="367" t="s">
        <v>541</v>
      </c>
      <c r="G1393" s="367" t="s">
        <v>2649</v>
      </c>
      <c r="H1393" s="367" t="s">
        <v>2519</v>
      </c>
      <c r="I1393" s="367" t="s">
        <v>2567</v>
      </c>
      <c r="J1393" s="369">
        <v>36504</v>
      </c>
    </row>
    <row r="1394" spans="1:12" hidden="1">
      <c r="A1394" s="367" t="s">
        <v>2421</v>
      </c>
      <c r="D1394" s="367" t="s">
        <v>2717</v>
      </c>
      <c r="E1394" s="367">
        <f t="shared" si="21"/>
        <v>2265004065</v>
      </c>
      <c r="F1394" s="367" t="s">
        <v>541</v>
      </c>
      <c r="G1394" s="367" t="s">
        <v>2649</v>
      </c>
      <c r="H1394" s="367" t="s">
        <v>2519</v>
      </c>
      <c r="I1394" s="367" t="s">
        <v>2569</v>
      </c>
      <c r="K1394" s="369">
        <v>36504</v>
      </c>
      <c r="L1394" s="367" t="s">
        <v>2523</v>
      </c>
    </row>
    <row r="1395" spans="1:12" hidden="1">
      <c r="A1395" s="367" t="s">
        <v>2421</v>
      </c>
      <c r="D1395" s="367" t="s">
        <v>2718</v>
      </c>
      <c r="E1395" s="367">
        <f t="shared" si="21"/>
        <v>2265004066</v>
      </c>
      <c r="F1395" s="367" t="s">
        <v>541</v>
      </c>
      <c r="G1395" s="367" t="s">
        <v>2649</v>
      </c>
      <c r="H1395" s="367" t="s">
        <v>2519</v>
      </c>
      <c r="I1395" s="367" t="s">
        <v>2571</v>
      </c>
      <c r="J1395" s="369">
        <v>36504</v>
      </c>
    </row>
    <row r="1396" spans="1:12" hidden="1">
      <c r="A1396" s="367" t="s">
        <v>2421</v>
      </c>
      <c r="D1396" s="367" t="s">
        <v>2719</v>
      </c>
      <c r="E1396" s="367">
        <f t="shared" si="21"/>
        <v>2265004070</v>
      </c>
      <c r="F1396" s="367" t="s">
        <v>541</v>
      </c>
      <c r="G1396" s="367" t="s">
        <v>2649</v>
      </c>
      <c r="H1396" s="367" t="s">
        <v>2519</v>
      </c>
      <c r="I1396" s="367" t="s">
        <v>2720</v>
      </c>
      <c r="K1396" s="369">
        <v>36504</v>
      </c>
      <c r="L1396" s="367" t="s">
        <v>2453</v>
      </c>
    </row>
    <row r="1397" spans="1:12" hidden="1">
      <c r="A1397" s="367" t="s">
        <v>2421</v>
      </c>
      <c r="D1397" s="367" t="s">
        <v>2721</v>
      </c>
      <c r="E1397" s="367">
        <f t="shared" si="21"/>
        <v>2265004071</v>
      </c>
      <c r="F1397" s="367" t="s">
        <v>541</v>
      </c>
      <c r="G1397" s="367" t="s">
        <v>2649</v>
      </c>
      <c r="H1397" s="367" t="s">
        <v>2519</v>
      </c>
      <c r="I1397" s="367" t="s">
        <v>2575</v>
      </c>
      <c r="J1397" s="369">
        <v>36504</v>
      </c>
    </row>
    <row r="1398" spans="1:12" hidden="1">
      <c r="A1398" s="367" t="s">
        <v>2421</v>
      </c>
      <c r="D1398" s="367" t="s">
        <v>2722</v>
      </c>
      <c r="E1398" s="367">
        <f t="shared" si="21"/>
        <v>2265004075</v>
      </c>
      <c r="F1398" s="367" t="s">
        <v>541</v>
      </c>
      <c r="G1398" s="367" t="s">
        <v>2649</v>
      </c>
      <c r="H1398" s="367" t="s">
        <v>2519</v>
      </c>
      <c r="I1398" s="367" t="s">
        <v>2577</v>
      </c>
      <c r="K1398" s="369">
        <v>36504</v>
      </c>
      <c r="L1398" s="367" t="s">
        <v>2523</v>
      </c>
    </row>
    <row r="1399" spans="1:12" hidden="1">
      <c r="A1399" s="367" t="s">
        <v>2421</v>
      </c>
      <c r="D1399" s="367" t="s">
        <v>2723</v>
      </c>
      <c r="E1399" s="367">
        <f t="shared" si="21"/>
        <v>2265004076</v>
      </c>
      <c r="F1399" s="367" t="s">
        <v>541</v>
      </c>
      <c r="G1399" s="367" t="s">
        <v>2649</v>
      </c>
      <c r="H1399" s="367" t="s">
        <v>2519</v>
      </c>
      <c r="I1399" s="367" t="s">
        <v>2579</v>
      </c>
      <c r="J1399" s="369">
        <v>36504</v>
      </c>
    </row>
    <row r="1400" spans="1:12" hidden="1">
      <c r="A1400" s="367" t="s">
        <v>2421</v>
      </c>
      <c r="D1400" s="367" t="s">
        <v>2724</v>
      </c>
      <c r="E1400" s="367">
        <f t="shared" si="21"/>
        <v>2265005000</v>
      </c>
      <c r="F1400" s="367" t="s">
        <v>541</v>
      </c>
      <c r="G1400" s="367" t="s">
        <v>2649</v>
      </c>
      <c r="H1400" s="367" t="s">
        <v>2581</v>
      </c>
      <c r="I1400" s="367" t="s">
        <v>74</v>
      </c>
      <c r="K1400" s="369">
        <v>36504</v>
      </c>
      <c r="L1400" s="367" t="s">
        <v>2582</v>
      </c>
    </row>
    <row r="1401" spans="1:12" hidden="1">
      <c r="A1401" s="367" t="s">
        <v>2421</v>
      </c>
      <c r="D1401" s="367" t="s">
        <v>2725</v>
      </c>
      <c r="E1401" s="367">
        <f t="shared" si="21"/>
        <v>2265005010</v>
      </c>
      <c r="F1401" s="367" t="s">
        <v>541</v>
      </c>
      <c r="G1401" s="367" t="s">
        <v>2649</v>
      </c>
      <c r="H1401" s="367" t="s">
        <v>2581</v>
      </c>
      <c r="I1401" s="367" t="s">
        <v>2584</v>
      </c>
    </row>
    <row r="1402" spans="1:12" hidden="1">
      <c r="A1402" s="367" t="s">
        <v>2421</v>
      </c>
      <c r="D1402" s="367" t="s">
        <v>2726</v>
      </c>
      <c r="E1402" s="367">
        <f t="shared" si="21"/>
        <v>2265005015</v>
      </c>
      <c r="F1402" s="367" t="s">
        <v>541</v>
      </c>
      <c r="G1402" s="367" t="s">
        <v>2649</v>
      </c>
      <c r="H1402" s="367" t="s">
        <v>2581</v>
      </c>
      <c r="I1402" s="367" t="s">
        <v>2586</v>
      </c>
    </row>
    <row r="1403" spans="1:12" hidden="1">
      <c r="A1403" s="367" t="s">
        <v>2421</v>
      </c>
      <c r="D1403" s="367" t="s">
        <v>2727</v>
      </c>
      <c r="E1403" s="367">
        <f t="shared" si="21"/>
        <v>2265005020</v>
      </c>
      <c r="F1403" s="367" t="s">
        <v>541</v>
      </c>
      <c r="G1403" s="367" t="s">
        <v>2649</v>
      </c>
      <c r="H1403" s="367" t="s">
        <v>2581</v>
      </c>
      <c r="I1403" s="367" t="s">
        <v>2588</v>
      </c>
    </row>
    <row r="1404" spans="1:12" hidden="1">
      <c r="A1404" s="367" t="s">
        <v>2421</v>
      </c>
      <c r="D1404" s="367" t="s">
        <v>2728</v>
      </c>
      <c r="E1404" s="367">
        <f t="shared" si="21"/>
        <v>2265005025</v>
      </c>
      <c r="F1404" s="367" t="s">
        <v>541</v>
      </c>
      <c r="G1404" s="367" t="s">
        <v>2649</v>
      </c>
      <c r="H1404" s="367" t="s">
        <v>2581</v>
      </c>
      <c r="I1404" s="367" t="s">
        <v>2590</v>
      </c>
    </row>
    <row r="1405" spans="1:12" hidden="1">
      <c r="A1405" s="367" t="s">
        <v>2421</v>
      </c>
      <c r="D1405" s="367" t="s">
        <v>2729</v>
      </c>
      <c r="E1405" s="367">
        <f t="shared" si="21"/>
        <v>2265005030</v>
      </c>
      <c r="F1405" s="367" t="s">
        <v>541</v>
      </c>
      <c r="G1405" s="367" t="s">
        <v>2649</v>
      </c>
      <c r="H1405" s="367" t="s">
        <v>2581</v>
      </c>
      <c r="I1405" s="367" t="s">
        <v>2592</v>
      </c>
    </row>
    <row r="1406" spans="1:12" hidden="1">
      <c r="A1406" s="367" t="s">
        <v>2421</v>
      </c>
      <c r="D1406" s="367" t="s">
        <v>2730</v>
      </c>
      <c r="E1406" s="367">
        <f t="shared" si="21"/>
        <v>2265005035</v>
      </c>
      <c r="F1406" s="367" t="s">
        <v>541</v>
      </c>
      <c r="G1406" s="367" t="s">
        <v>2649</v>
      </c>
      <c r="H1406" s="367" t="s">
        <v>2581</v>
      </c>
      <c r="I1406" s="367" t="s">
        <v>2594</v>
      </c>
    </row>
    <row r="1407" spans="1:12" hidden="1">
      <c r="A1407" s="367" t="s">
        <v>2421</v>
      </c>
      <c r="D1407" s="367" t="s">
        <v>2731</v>
      </c>
      <c r="E1407" s="367">
        <f t="shared" si="21"/>
        <v>2265005040</v>
      </c>
      <c r="F1407" s="367" t="s">
        <v>541</v>
      </c>
      <c r="G1407" s="367" t="s">
        <v>2649</v>
      </c>
      <c r="H1407" s="367" t="s">
        <v>2581</v>
      </c>
      <c r="I1407" s="367" t="s">
        <v>2596</v>
      </c>
      <c r="K1407" s="369">
        <v>36504</v>
      </c>
      <c r="L1407" s="367" t="s">
        <v>2597</v>
      </c>
    </row>
    <row r="1408" spans="1:12" hidden="1">
      <c r="A1408" s="367" t="s">
        <v>2421</v>
      </c>
      <c r="D1408" s="367" t="s">
        <v>2732</v>
      </c>
      <c r="E1408" s="367">
        <f t="shared" si="21"/>
        <v>2265005045</v>
      </c>
      <c r="F1408" s="367" t="s">
        <v>541</v>
      </c>
      <c r="G1408" s="367" t="s">
        <v>2649</v>
      </c>
      <c r="H1408" s="367" t="s">
        <v>2581</v>
      </c>
      <c r="I1408" s="367" t="s">
        <v>2599</v>
      </c>
    </row>
    <row r="1409" spans="1:12" hidden="1">
      <c r="A1409" s="367" t="s">
        <v>2421</v>
      </c>
      <c r="D1409" s="367" t="s">
        <v>2733</v>
      </c>
      <c r="E1409" s="367">
        <f t="shared" si="21"/>
        <v>2265005050</v>
      </c>
      <c r="F1409" s="367" t="s">
        <v>541</v>
      </c>
      <c r="G1409" s="367" t="s">
        <v>2649</v>
      </c>
      <c r="H1409" s="367" t="s">
        <v>2581</v>
      </c>
      <c r="I1409" s="367" t="s">
        <v>2601</v>
      </c>
    </row>
    <row r="1410" spans="1:12" hidden="1">
      <c r="A1410" s="367" t="s">
        <v>2421</v>
      </c>
      <c r="D1410" s="367" t="s">
        <v>2734</v>
      </c>
      <c r="E1410" s="367">
        <f t="shared" ref="E1410:E1473" si="22">VALUE(D1410)</f>
        <v>2265005055</v>
      </c>
      <c r="F1410" s="367" t="s">
        <v>541</v>
      </c>
      <c r="G1410" s="367" t="s">
        <v>2649</v>
      </c>
      <c r="H1410" s="367" t="s">
        <v>2581</v>
      </c>
      <c r="I1410" s="367" t="s">
        <v>2603</v>
      </c>
    </row>
    <row r="1411" spans="1:12" hidden="1">
      <c r="A1411" s="367" t="s">
        <v>2421</v>
      </c>
      <c r="D1411" s="367" t="s">
        <v>2735</v>
      </c>
      <c r="E1411" s="367">
        <f t="shared" si="22"/>
        <v>2265005060</v>
      </c>
      <c r="F1411" s="367" t="s">
        <v>541</v>
      </c>
      <c r="G1411" s="367" t="s">
        <v>2649</v>
      </c>
      <c r="H1411" s="367" t="s">
        <v>2581</v>
      </c>
      <c r="I1411" s="367" t="s">
        <v>2605</v>
      </c>
      <c r="J1411" s="369">
        <v>36504</v>
      </c>
    </row>
    <row r="1412" spans="1:12" hidden="1">
      <c r="A1412" s="367" t="s">
        <v>2421</v>
      </c>
      <c r="D1412" s="367" t="s">
        <v>2736</v>
      </c>
      <c r="E1412" s="367">
        <f t="shared" si="22"/>
        <v>2265006000</v>
      </c>
      <c r="F1412" s="367" t="s">
        <v>541</v>
      </c>
      <c r="G1412" s="367" t="s">
        <v>2649</v>
      </c>
      <c r="H1412" s="367" t="s">
        <v>2607</v>
      </c>
      <c r="I1412" s="367" t="s">
        <v>74</v>
      </c>
      <c r="K1412" s="369">
        <v>36504</v>
      </c>
      <c r="L1412" s="367" t="s">
        <v>2608</v>
      </c>
    </row>
    <row r="1413" spans="1:12" hidden="1">
      <c r="A1413" s="367" t="s">
        <v>2421</v>
      </c>
      <c r="D1413" s="367" t="s">
        <v>2737</v>
      </c>
      <c r="E1413" s="367">
        <f t="shared" si="22"/>
        <v>2265006005</v>
      </c>
      <c r="F1413" s="367" t="s">
        <v>541</v>
      </c>
      <c r="G1413" s="367" t="s">
        <v>2649</v>
      </c>
      <c r="H1413" s="367" t="s">
        <v>2607</v>
      </c>
      <c r="I1413" s="367" t="s">
        <v>2610</v>
      </c>
      <c r="K1413" s="369">
        <v>36504</v>
      </c>
      <c r="L1413" s="367" t="s">
        <v>2611</v>
      </c>
    </row>
    <row r="1414" spans="1:12" hidden="1">
      <c r="A1414" s="367" t="s">
        <v>2421</v>
      </c>
      <c r="D1414" s="367" t="s">
        <v>2738</v>
      </c>
      <c r="E1414" s="367">
        <f t="shared" si="22"/>
        <v>2265006010</v>
      </c>
      <c r="F1414" s="367" t="s">
        <v>541</v>
      </c>
      <c r="G1414" s="367" t="s">
        <v>2649</v>
      </c>
      <c r="H1414" s="367" t="s">
        <v>2607</v>
      </c>
      <c r="I1414" s="367" t="s">
        <v>2613</v>
      </c>
      <c r="K1414" s="369">
        <v>36504</v>
      </c>
      <c r="L1414" s="367" t="s">
        <v>2611</v>
      </c>
    </row>
    <row r="1415" spans="1:12" hidden="1">
      <c r="A1415" s="367" t="s">
        <v>2421</v>
      </c>
      <c r="D1415" s="367" t="s">
        <v>2739</v>
      </c>
      <c r="E1415" s="367">
        <f t="shared" si="22"/>
        <v>2265006015</v>
      </c>
      <c r="F1415" s="367" t="s">
        <v>541</v>
      </c>
      <c r="G1415" s="367" t="s">
        <v>2649</v>
      </c>
      <c r="H1415" s="367" t="s">
        <v>2607</v>
      </c>
      <c r="I1415" s="367" t="s">
        <v>2615</v>
      </c>
      <c r="K1415" s="369">
        <v>36504</v>
      </c>
      <c r="L1415" s="367" t="s">
        <v>2611</v>
      </c>
    </row>
    <row r="1416" spans="1:12" hidden="1">
      <c r="A1416" s="367" t="s">
        <v>2421</v>
      </c>
      <c r="D1416" s="367" t="s">
        <v>2740</v>
      </c>
      <c r="E1416" s="367">
        <f t="shared" si="22"/>
        <v>2265006020</v>
      </c>
      <c r="F1416" s="367" t="s">
        <v>541</v>
      </c>
      <c r="G1416" s="367" t="s">
        <v>2649</v>
      </c>
      <c r="H1416" s="367" t="s">
        <v>2607</v>
      </c>
      <c r="I1416" s="367" t="s">
        <v>2617</v>
      </c>
      <c r="K1416" s="369">
        <v>36504</v>
      </c>
      <c r="L1416" s="367" t="s">
        <v>2611</v>
      </c>
    </row>
    <row r="1417" spans="1:12" hidden="1">
      <c r="A1417" s="367" t="s">
        <v>2421</v>
      </c>
      <c r="D1417" s="367" t="s">
        <v>2741</v>
      </c>
      <c r="E1417" s="367">
        <f t="shared" si="22"/>
        <v>2265006025</v>
      </c>
      <c r="F1417" s="367" t="s">
        <v>541</v>
      </c>
      <c r="G1417" s="367" t="s">
        <v>2649</v>
      </c>
      <c r="H1417" s="367" t="s">
        <v>2607</v>
      </c>
      <c r="I1417" s="367" t="s">
        <v>2619</v>
      </c>
      <c r="K1417" s="369">
        <v>36504</v>
      </c>
      <c r="L1417" s="367" t="s">
        <v>2611</v>
      </c>
    </row>
    <row r="1418" spans="1:12" hidden="1">
      <c r="A1418" s="367" t="s">
        <v>2421</v>
      </c>
      <c r="D1418" s="367" t="s">
        <v>2742</v>
      </c>
      <c r="E1418" s="367">
        <f t="shared" si="22"/>
        <v>2265006030</v>
      </c>
      <c r="F1418" s="367" t="s">
        <v>541</v>
      </c>
      <c r="G1418" s="367" t="s">
        <v>2649</v>
      </c>
      <c r="H1418" s="367" t="s">
        <v>2607</v>
      </c>
      <c r="I1418" s="367" t="s">
        <v>2621</v>
      </c>
      <c r="K1418" s="369">
        <v>36504</v>
      </c>
      <c r="L1418" s="367" t="s">
        <v>2611</v>
      </c>
    </row>
    <row r="1419" spans="1:12" hidden="1">
      <c r="A1419" s="367" t="s">
        <v>2421</v>
      </c>
      <c r="D1419" s="367" t="s">
        <v>2743</v>
      </c>
      <c r="E1419" s="367">
        <f t="shared" si="22"/>
        <v>2265007000</v>
      </c>
      <c r="F1419" s="367" t="s">
        <v>541</v>
      </c>
      <c r="G1419" s="367" t="s">
        <v>2649</v>
      </c>
      <c r="H1419" s="367" t="s">
        <v>2623</v>
      </c>
      <c r="I1419" s="367" t="s">
        <v>74</v>
      </c>
    </row>
    <row r="1420" spans="1:12" hidden="1">
      <c r="A1420" s="367" t="s">
        <v>2421</v>
      </c>
      <c r="D1420" s="367" t="s">
        <v>2744</v>
      </c>
      <c r="E1420" s="367">
        <f t="shared" si="22"/>
        <v>2265007005</v>
      </c>
      <c r="F1420" s="367" t="s">
        <v>541</v>
      </c>
      <c r="G1420" s="367" t="s">
        <v>2649</v>
      </c>
      <c r="H1420" s="367" t="s">
        <v>2623</v>
      </c>
      <c r="I1420" s="367" t="s">
        <v>2625</v>
      </c>
      <c r="K1420" s="369">
        <v>36504</v>
      </c>
      <c r="L1420" s="367" t="s">
        <v>2626</v>
      </c>
    </row>
    <row r="1421" spans="1:12" hidden="1">
      <c r="A1421" s="367" t="s">
        <v>2421</v>
      </c>
      <c r="D1421" s="367" t="s">
        <v>2745</v>
      </c>
      <c r="E1421" s="367">
        <f t="shared" si="22"/>
        <v>2265007010</v>
      </c>
      <c r="F1421" s="367" t="s">
        <v>541</v>
      </c>
      <c r="G1421" s="367" t="s">
        <v>2649</v>
      </c>
      <c r="H1421" s="367" t="s">
        <v>2623</v>
      </c>
      <c r="I1421" s="367" t="s">
        <v>2628</v>
      </c>
      <c r="K1421" s="369">
        <v>36504</v>
      </c>
      <c r="L1421" s="367" t="s">
        <v>2597</v>
      </c>
    </row>
    <row r="1422" spans="1:12" hidden="1">
      <c r="A1422" s="367" t="s">
        <v>2421</v>
      </c>
      <c r="D1422" s="367" t="s">
        <v>2746</v>
      </c>
      <c r="E1422" s="367">
        <f t="shared" si="22"/>
        <v>2265007015</v>
      </c>
      <c r="F1422" s="367" t="s">
        <v>541</v>
      </c>
      <c r="G1422" s="367" t="s">
        <v>2649</v>
      </c>
      <c r="H1422" s="367" t="s">
        <v>2623</v>
      </c>
      <c r="I1422" s="367" t="s">
        <v>2630</v>
      </c>
      <c r="K1422" s="369">
        <v>36504</v>
      </c>
      <c r="L1422" s="367" t="s">
        <v>2631</v>
      </c>
    </row>
    <row r="1423" spans="1:12" hidden="1">
      <c r="A1423" s="367" t="s">
        <v>2421</v>
      </c>
      <c r="D1423" s="367" t="s">
        <v>2747</v>
      </c>
      <c r="E1423" s="367">
        <f t="shared" si="22"/>
        <v>2265007020</v>
      </c>
      <c r="F1423" s="367" t="s">
        <v>541</v>
      </c>
      <c r="G1423" s="367" t="s">
        <v>2649</v>
      </c>
      <c r="H1423" s="367" t="s">
        <v>2623</v>
      </c>
      <c r="I1423" s="367" t="s">
        <v>2748</v>
      </c>
      <c r="K1423" s="369">
        <v>36504</v>
      </c>
      <c r="L1423" s="367" t="s">
        <v>2453</v>
      </c>
    </row>
    <row r="1424" spans="1:12" hidden="1">
      <c r="A1424" s="367" t="s">
        <v>2421</v>
      </c>
      <c r="D1424" s="367" t="s">
        <v>2749</v>
      </c>
      <c r="E1424" s="367">
        <f t="shared" si="22"/>
        <v>2265008000</v>
      </c>
      <c r="F1424" s="367" t="s">
        <v>541</v>
      </c>
      <c r="G1424" s="367" t="s">
        <v>2649</v>
      </c>
      <c r="H1424" s="367" t="s">
        <v>2635</v>
      </c>
      <c r="I1424" s="367" t="s">
        <v>74</v>
      </c>
      <c r="K1424" s="369">
        <v>36504</v>
      </c>
      <c r="L1424" s="367" t="s">
        <v>2636</v>
      </c>
    </row>
    <row r="1425" spans="1:12" hidden="1">
      <c r="A1425" s="367" t="s">
        <v>2421</v>
      </c>
      <c r="D1425" s="367" t="s">
        <v>2750</v>
      </c>
      <c r="E1425" s="367">
        <f t="shared" si="22"/>
        <v>2265008005</v>
      </c>
      <c r="F1425" s="367" t="s">
        <v>541</v>
      </c>
      <c r="G1425" s="367" t="s">
        <v>2649</v>
      </c>
      <c r="H1425" s="367" t="s">
        <v>2635</v>
      </c>
      <c r="I1425" s="367" t="s">
        <v>2635</v>
      </c>
      <c r="K1425" s="369">
        <v>36504</v>
      </c>
      <c r="L1425" s="367" t="s">
        <v>2638</v>
      </c>
    </row>
    <row r="1426" spans="1:12" hidden="1">
      <c r="A1426" s="367" t="s">
        <v>2421</v>
      </c>
      <c r="D1426" s="367" t="s">
        <v>2751</v>
      </c>
      <c r="E1426" s="367">
        <f t="shared" si="22"/>
        <v>2265008010</v>
      </c>
      <c r="F1426" s="367" t="s">
        <v>541</v>
      </c>
      <c r="G1426" s="367" t="s">
        <v>2649</v>
      </c>
      <c r="H1426" s="367" t="s">
        <v>2635</v>
      </c>
      <c r="I1426" s="367" t="s">
        <v>2640</v>
      </c>
      <c r="K1426" s="369">
        <v>36504</v>
      </c>
      <c r="L1426" s="367" t="s">
        <v>2453</v>
      </c>
    </row>
    <row r="1427" spans="1:12" hidden="1">
      <c r="A1427" s="367" t="s">
        <v>2421</v>
      </c>
      <c r="D1427" s="367" t="s">
        <v>2752</v>
      </c>
      <c r="E1427" s="367">
        <f t="shared" si="22"/>
        <v>2265009000</v>
      </c>
      <c r="F1427" s="367" t="s">
        <v>541</v>
      </c>
      <c r="G1427" s="367" t="s">
        <v>2649</v>
      </c>
      <c r="H1427" s="367" t="s">
        <v>2642</v>
      </c>
      <c r="I1427" s="367" t="s">
        <v>2425</v>
      </c>
      <c r="J1427" s="369">
        <v>36504</v>
      </c>
    </row>
    <row r="1428" spans="1:12" hidden="1">
      <c r="A1428" s="367" t="s">
        <v>2421</v>
      </c>
      <c r="D1428" s="367" t="s">
        <v>2753</v>
      </c>
      <c r="E1428" s="367">
        <f t="shared" si="22"/>
        <v>2265009010</v>
      </c>
      <c r="F1428" s="367" t="s">
        <v>541</v>
      </c>
      <c r="G1428" s="367" t="s">
        <v>2649</v>
      </c>
      <c r="H1428" s="367" t="s">
        <v>2642</v>
      </c>
      <c r="I1428" s="367" t="s">
        <v>2644</v>
      </c>
      <c r="J1428" s="369">
        <v>36504</v>
      </c>
    </row>
    <row r="1429" spans="1:12" hidden="1">
      <c r="A1429" s="367" t="s">
        <v>2421</v>
      </c>
      <c r="D1429" s="367" t="s">
        <v>2754</v>
      </c>
      <c r="E1429" s="367">
        <f t="shared" si="22"/>
        <v>2265010000</v>
      </c>
      <c r="F1429" s="367" t="s">
        <v>541</v>
      </c>
      <c r="G1429" s="367" t="s">
        <v>2649</v>
      </c>
      <c r="H1429" s="367" t="s">
        <v>2503</v>
      </c>
      <c r="I1429" s="367" t="s">
        <v>2425</v>
      </c>
      <c r="J1429" s="369">
        <v>36504</v>
      </c>
    </row>
    <row r="1430" spans="1:12" hidden="1">
      <c r="A1430" s="367" t="s">
        <v>2421</v>
      </c>
      <c r="D1430" s="367" t="s">
        <v>2755</v>
      </c>
      <c r="E1430" s="367">
        <f t="shared" si="22"/>
        <v>2265010010</v>
      </c>
      <c r="F1430" s="367" t="s">
        <v>541</v>
      </c>
      <c r="G1430" s="367" t="s">
        <v>2649</v>
      </c>
      <c r="H1430" s="367" t="s">
        <v>2503</v>
      </c>
      <c r="I1430" s="367" t="s">
        <v>2647</v>
      </c>
      <c r="J1430" s="369">
        <v>36504</v>
      </c>
    </row>
    <row r="1431" spans="1:12" hidden="1">
      <c r="A1431" s="367" t="s">
        <v>2421</v>
      </c>
      <c r="D1431" s="367" t="s">
        <v>2756</v>
      </c>
      <c r="E1431" s="367">
        <f t="shared" si="22"/>
        <v>2267000000</v>
      </c>
      <c r="F1431" s="367" t="s">
        <v>541</v>
      </c>
      <c r="G1431" s="367" t="s">
        <v>2757</v>
      </c>
      <c r="H1431" s="367" t="s">
        <v>2758</v>
      </c>
      <c r="I1431" s="367" t="s">
        <v>2425</v>
      </c>
      <c r="J1431" s="369">
        <v>36504</v>
      </c>
    </row>
    <row r="1432" spans="1:12" hidden="1">
      <c r="A1432" s="367" t="s">
        <v>2421</v>
      </c>
      <c r="D1432" s="367" t="s">
        <v>2759</v>
      </c>
      <c r="E1432" s="367">
        <f t="shared" si="22"/>
        <v>2267001000</v>
      </c>
      <c r="F1432" s="367" t="s">
        <v>541</v>
      </c>
      <c r="G1432" s="367" t="s">
        <v>2757</v>
      </c>
      <c r="H1432" s="367" t="s">
        <v>2427</v>
      </c>
      <c r="I1432" s="367" t="s">
        <v>2425</v>
      </c>
      <c r="J1432" s="369">
        <v>36504</v>
      </c>
    </row>
    <row r="1433" spans="1:12" hidden="1">
      <c r="A1433" s="367" t="s">
        <v>2421</v>
      </c>
      <c r="D1433" s="367" t="s">
        <v>2760</v>
      </c>
      <c r="E1433" s="367">
        <f t="shared" si="22"/>
        <v>2267001010</v>
      </c>
      <c r="F1433" s="367" t="s">
        <v>541</v>
      </c>
      <c r="G1433" s="367" t="s">
        <v>2757</v>
      </c>
      <c r="H1433" s="367" t="s">
        <v>2427</v>
      </c>
      <c r="I1433" s="367" t="s">
        <v>2429</v>
      </c>
      <c r="J1433" s="369">
        <v>36504</v>
      </c>
    </row>
    <row r="1434" spans="1:12" hidden="1">
      <c r="A1434" s="367" t="s">
        <v>2421</v>
      </c>
      <c r="D1434" s="367" t="s">
        <v>2761</v>
      </c>
      <c r="E1434" s="367">
        <f t="shared" si="22"/>
        <v>2267001020</v>
      </c>
      <c r="F1434" s="367" t="s">
        <v>541</v>
      </c>
      <c r="G1434" s="367" t="s">
        <v>2757</v>
      </c>
      <c r="H1434" s="367" t="s">
        <v>2427</v>
      </c>
      <c r="I1434" s="367" t="s">
        <v>2431</v>
      </c>
      <c r="J1434" s="369">
        <v>36504</v>
      </c>
    </row>
    <row r="1435" spans="1:12" hidden="1">
      <c r="A1435" s="367" t="s">
        <v>2421</v>
      </c>
      <c r="D1435" s="367" t="s">
        <v>2762</v>
      </c>
      <c r="E1435" s="367">
        <f t="shared" si="22"/>
        <v>2267001030</v>
      </c>
      <c r="F1435" s="367" t="s">
        <v>541</v>
      </c>
      <c r="G1435" s="367" t="s">
        <v>2757</v>
      </c>
      <c r="H1435" s="367" t="s">
        <v>2427</v>
      </c>
      <c r="I1435" s="367" t="s">
        <v>2433</v>
      </c>
      <c r="J1435" s="369">
        <v>36504</v>
      </c>
    </row>
    <row r="1436" spans="1:12" hidden="1">
      <c r="A1436" s="367" t="s">
        <v>2421</v>
      </c>
      <c r="D1436" s="367" t="s">
        <v>2763</v>
      </c>
      <c r="E1436" s="367">
        <f t="shared" si="22"/>
        <v>2267001040</v>
      </c>
      <c r="F1436" s="367" t="s">
        <v>541</v>
      </c>
      <c r="G1436" s="367" t="s">
        <v>2757</v>
      </c>
      <c r="H1436" s="367" t="s">
        <v>2427</v>
      </c>
      <c r="I1436" s="367" t="s">
        <v>2436</v>
      </c>
      <c r="J1436" s="369">
        <v>36504</v>
      </c>
    </row>
    <row r="1437" spans="1:12" hidden="1">
      <c r="A1437" s="367" t="s">
        <v>2421</v>
      </c>
      <c r="D1437" s="367" t="s">
        <v>2764</v>
      </c>
      <c r="E1437" s="367">
        <f t="shared" si="22"/>
        <v>2267001050</v>
      </c>
      <c r="F1437" s="367" t="s">
        <v>541</v>
      </c>
      <c r="G1437" s="367" t="s">
        <v>2757</v>
      </c>
      <c r="H1437" s="367" t="s">
        <v>2427</v>
      </c>
      <c r="I1437" s="367" t="s">
        <v>2438</v>
      </c>
      <c r="J1437" s="369">
        <v>36504</v>
      </c>
    </row>
    <row r="1438" spans="1:12" hidden="1">
      <c r="A1438" s="367" t="s">
        <v>2421</v>
      </c>
      <c r="D1438" s="367" t="s">
        <v>2765</v>
      </c>
      <c r="E1438" s="367">
        <f t="shared" si="22"/>
        <v>2267001060</v>
      </c>
      <c r="F1438" s="367" t="s">
        <v>541</v>
      </c>
      <c r="G1438" s="367" t="s">
        <v>2757</v>
      </c>
      <c r="H1438" s="367" t="s">
        <v>2427</v>
      </c>
      <c r="I1438" s="367" t="s">
        <v>2440</v>
      </c>
      <c r="J1438" s="369">
        <v>36504</v>
      </c>
    </row>
    <row r="1439" spans="1:12" hidden="1">
      <c r="A1439" s="367" t="s">
        <v>2421</v>
      </c>
      <c r="D1439" s="367" t="s">
        <v>2766</v>
      </c>
      <c r="E1439" s="367">
        <f t="shared" si="22"/>
        <v>2267002000</v>
      </c>
      <c r="F1439" s="367" t="s">
        <v>541</v>
      </c>
      <c r="G1439" s="367" t="s">
        <v>2757</v>
      </c>
      <c r="H1439" s="367" t="s">
        <v>2442</v>
      </c>
      <c r="I1439" s="367" t="s">
        <v>2425</v>
      </c>
      <c r="J1439" s="369">
        <v>36504</v>
      </c>
    </row>
    <row r="1440" spans="1:12" hidden="1">
      <c r="A1440" s="367" t="s">
        <v>2421</v>
      </c>
      <c r="D1440" s="367" t="s">
        <v>2767</v>
      </c>
      <c r="E1440" s="367">
        <f t="shared" si="22"/>
        <v>2267002003</v>
      </c>
      <c r="F1440" s="367" t="s">
        <v>541</v>
      </c>
      <c r="G1440" s="367" t="s">
        <v>2757</v>
      </c>
      <c r="H1440" s="367" t="s">
        <v>2442</v>
      </c>
      <c r="I1440" s="367" t="s">
        <v>2445</v>
      </c>
      <c r="J1440" s="369">
        <v>36504</v>
      </c>
    </row>
    <row r="1441" spans="1:10" hidden="1">
      <c r="A1441" s="367" t="s">
        <v>2421</v>
      </c>
      <c r="D1441" s="367" t="s">
        <v>2768</v>
      </c>
      <c r="E1441" s="367">
        <f t="shared" si="22"/>
        <v>2267002006</v>
      </c>
      <c r="F1441" s="367" t="s">
        <v>541</v>
      </c>
      <c r="G1441" s="367" t="s">
        <v>2757</v>
      </c>
      <c r="H1441" s="367" t="s">
        <v>2442</v>
      </c>
      <c r="I1441" s="367" t="s">
        <v>2448</v>
      </c>
      <c r="J1441" s="369">
        <v>36504</v>
      </c>
    </row>
    <row r="1442" spans="1:10" hidden="1">
      <c r="A1442" s="367" t="s">
        <v>2421</v>
      </c>
      <c r="D1442" s="367" t="s">
        <v>2769</v>
      </c>
      <c r="E1442" s="367">
        <f t="shared" si="22"/>
        <v>2267002009</v>
      </c>
      <c r="F1442" s="367" t="s">
        <v>541</v>
      </c>
      <c r="G1442" s="367" t="s">
        <v>2757</v>
      </c>
      <c r="H1442" s="367" t="s">
        <v>2442</v>
      </c>
      <c r="I1442" s="367" t="s">
        <v>2450</v>
      </c>
      <c r="J1442" s="369">
        <v>36504</v>
      </c>
    </row>
    <row r="1443" spans="1:10" hidden="1">
      <c r="A1443" s="367" t="s">
        <v>2421</v>
      </c>
      <c r="D1443" s="367" t="s">
        <v>2770</v>
      </c>
      <c r="E1443" s="367">
        <f t="shared" si="22"/>
        <v>2267002015</v>
      </c>
      <c r="F1443" s="367" t="s">
        <v>541</v>
      </c>
      <c r="G1443" s="367" t="s">
        <v>2757</v>
      </c>
      <c r="H1443" s="367" t="s">
        <v>2442</v>
      </c>
      <c r="I1443" s="367" t="s">
        <v>2455</v>
      </c>
      <c r="J1443" s="369">
        <v>36504</v>
      </c>
    </row>
    <row r="1444" spans="1:10" hidden="1">
      <c r="A1444" s="367" t="s">
        <v>2421</v>
      </c>
      <c r="D1444" s="367" t="s">
        <v>2771</v>
      </c>
      <c r="E1444" s="367">
        <f t="shared" si="22"/>
        <v>2267002018</v>
      </c>
      <c r="F1444" s="367" t="s">
        <v>541</v>
      </c>
      <c r="G1444" s="367" t="s">
        <v>2757</v>
      </c>
      <c r="H1444" s="367" t="s">
        <v>2442</v>
      </c>
      <c r="I1444" s="367" t="s">
        <v>2457</v>
      </c>
      <c r="J1444" s="369">
        <v>36504</v>
      </c>
    </row>
    <row r="1445" spans="1:10" hidden="1">
      <c r="A1445" s="367" t="s">
        <v>2421</v>
      </c>
      <c r="D1445" s="367" t="s">
        <v>2772</v>
      </c>
      <c r="E1445" s="367">
        <f t="shared" si="22"/>
        <v>2267002021</v>
      </c>
      <c r="F1445" s="367" t="s">
        <v>541</v>
      </c>
      <c r="G1445" s="367" t="s">
        <v>2757</v>
      </c>
      <c r="H1445" s="367" t="s">
        <v>2442</v>
      </c>
      <c r="I1445" s="367" t="s">
        <v>2459</v>
      </c>
      <c r="J1445" s="369">
        <v>36504</v>
      </c>
    </row>
    <row r="1446" spans="1:10" hidden="1">
      <c r="A1446" s="367" t="s">
        <v>2421</v>
      </c>
      <c r="D1446" s="367" t="s">
        <v>2773</v>
      </c>
      <c r="E1446" s="367">
        <f t="shared" si="22"/>
        <v>2267002024</v>
      </c>
      <c r="F1446" s="367" t="s">
        <v>541</v>
      </c>
      <c r="G1446" s="367" t="s">
        <v>2757</v>
      </c>
      <c r="H1446" s="367" t="s">
        <v>2442</v>
      </c>
      <c r="I1446" s="367" t="s">
        <v>2461</v>
      </c>
      <c r="J1446" s="369">
        <v>36504</v>
      </c>
    </row>
    <row r="1447" spans="1:10" hidden="1">
      <c r="A1447" s="367" t="s">
        <v>2421</v>
      </c>
      <c r="D1447" s="367" t="s">
        <v>2774</v>
      </c>
      <c r="E1447" s="367">
        <f t="shared" si="22"/>
        <v>2267002027</v>
      </c>
      <c r="F1447" s="367" t="s">
        <v>541</v>
      </c>
      <c r="G1447" s="367" t="s">
        <v>2757</v>
      </c>
      <c r="H1447" s="367" t="s">
        <v>2442</v>
      </c>
      <c r="I1447" s="367" t="s">
        <v>2463</v>
      </c>
      <c r="J1447" s="369">
        <v>36504</v>
      </c>
    </row>
    <row r="1448" spans="1:10" hidden="1">
      <c r="A1448" s="367" t="s">
        <v>2421</v>
      </c>
      <c r="D1448" s="367" t="s">
        <v>2775</v>
      </c>
      <c r="E1448" s="367">
        <f t="shared" si="22"/>
        <v>2267002030</v>
      </c>
      <c r="F1448" s="367" t="s">
        <v>541</v>
      </c>
      <c r="G1448" s="367" t="s">
        <v>2757</v>
      </c>
      <c r="H1448" s="367" t="s">
        <v>2442</v>
      </c>
      <c r="I1448" s="367" t="s">
        <v>2466</v>
      </c>
      <c r="J1448" s="369">
        <v>36504</v>
      </c>
    </row>
    <row r="1449" spans="1:10" hidden="1">
      <c r="A1449" s="367" t="s">
        <v>2421</v>
      </c>
      <c r="D1449" s="367" t="s">
        <v>2776</v>
      </c>
      <c r="E1449" s="367">
        <f t="shared" si="22"/>
        <v>2267002033</v>
      </c>
      <c r="F1449" s="367" t="s">
        <v>541</v>
      </c>
      <c r="G1449" s="367" t="s">
        <v>2757</v>
      </c>
      <c r="H1449" s="367" t="s">
        <v>2442</v>
      </c>
      <c r="I1449" s="367" t="s">
        <v>2468</v>
      </c>
      <c r="J1449" s="369">
        <v>36504</v>
      </c>
    </row>
    <row r="1450" spans="1:10" hidden="1">
      <c r="A1450" s="367" t="s">
        <v>2421</v>
      </c>
      <c r="D1450" s="367" t="s">
        <v>2777</v>
      </c>
      <c r="E1450" s="367">
        <f t="shared" si="22"/>
        <v>2267002036</v>
      </c>
      <c r="F1450" s="367" t="s">
        <v>541</v>
      </c>
      <c r="G1450" s="367" t="s">
        <v>2757</v>
      </c>
      <c r="H1450" s="367" t="s">
        <v>2442</v>
      </c>
      <c r="I1450" s="367" t="s">
        <v>2470</v>
      </c>
      <c r="J1450" s="369">
        <v>36504</v>
      </c>
    </row>
    <row r="1451" spans="1:10" hidden="1">
      <c r="A1451" s="367" t="s">
        <v>2421</v>
      </c>
      <c r="D1451" s="367" t="s">
        <v>2778</v>
      </c>
      <c r="E1451" s="367">
        <f t="shared" si="22"/>
        <v>2267002039</v>
      </c>
      <c r="F1451" s="367" t="s">
        <v>541</v>
      </c>
      <c r="G1451" s="367" t="s">
        <v>2757</v>
      </c>
      <c r="H1451" s="367" t="s">
        <v>2442</v>
      </c>
      <c r="I1451" s="367" t="s">
        <v>2472</v>
      </c>
      <c r="J1451" s="369">
        <v>36504</v>
      </c>
    </row>
    <row r="1452" spans="1:10" hidden="1">
      <c r="A1452" s="367" t="s">
        <v>2421</v>
      </c>
      <c r="D1452" s="367" t="s">
        <v>2779</v>
      </c>
      <c r="E1452" s="367">
        <f t="shared" si="22"/>
        <v>2267002042</v>
      </c>
      <c r="F1452" s="367" t="s">
        <v>541</v>
      </c>
      <c r="G1452" s="367" t="s">
        <v>2757</v>
      </c>
      <c r="H1452" s="367" t="s">
        <v>2442</v>
      </c>
      <c r="I1452" s="367" t="s">
        <v>2474</v>
      </c>
      <c r="J1452" s="369">
        <v>36504</v>
      </c>
    </row>
    <row r="1453" spans="1:10" hidden="1">
      <c r="A1453" s="367" t="s">
        <v>2421</v>
      </c>
      <c r="D1453" s="367" t="s">
        <v>2780</v>
      </c>
      <c r="E1453" s="367">
        <f t="shared" si="22"/>
        <v>2267002045</v>
      </c>
      <c r="F1453" s="367" t="s">
        <v>541</v>
      </c>
      <c r="G1453" s="367" t="s">
        <v>2757</v>
      </c>
      <c r="H1453" s="367" t="s">
        <v>2442</v>
      </c>
      <c r="I1453" s="367" t="s">
        <v>2476</v>
      </c>
      <c r="J1453" s="369">
        <v>36504</v>
      </c>
    </row>
    <row r="1454" spans="1:10" hidden="1">
      <c r="A1454" s="367" t="s">
        <v>2421</v>
      </c>
      <c r="D1454" s="367" t="s">
        <v>2781</v>
      </c>
      <c r="E1454" s="367">
        <f t="shared" si="22"/>
        <v>2267002048</v>
      </c>
      <c r="F1454" s="367" t="s">
        <v>541</v>
      </c>
      <c r="G1454" s="367" t="s">
        <v>2757</v>
      </c>
      <c r="H1454" s="367" t="s">
        <v>2442</v>
      </c>
      <c r="I1454" s="367" t="s">
        <v>2478</v>
      </c>
      <c r="J1454" s="369">
        <v>36504</v>
      </c>
    </row>
    <row r="1455" spans="1:10" hidden="1">
      <c r="A1455" s="367" t="s">
        <v>2421</v>
      </c>
      <c r="D1455" s="367" t="s">
        <v>2782</v>
      </c>
      <c r="E1455" s="367">
        <f t="shared" si="22"/>
        <v>2267002051</v>
      </c>
      <c r="F1455" s="367" t="s">
        <v>541</v>
      </c>
      <c r="G1455" s="367" t="s">
        <v>2757</v>
      </c>
      <c r="H1455" s="367" t="s">
        <v>2442</v>
      </c>
      <c r="I1455" s="367" t="s">
        <v>2480</v>
      </c>
      <c r="J1455" s="369">
        <v>36504</v>
      </c>
    </row>
    <row r="1456" spans="1:10" hidden="1">
      <c r="A1456" s="367" t="s">
        <v>2421</v>
      </c>
      <c r="D1456" s="367" t="s">
        <v>2783</v>
      </c>
      <c r="E1456" s="367">
        <f t="shared" si="22"/>
        <v>2267002054</v>
      </c>
      <c r="F1456" s="367" t="s">
        <v>541</v>
      </c>
      <c r="G1456" s="367" t="s">
        <v>2757</v>
      </c>
      <c r="H1456" s="367" t="s">
        <v>2442</v>
      </c>
      <c r="I1456" s="367" t="s">
        <v>2482</v>
      </c>
      <c r="J1456" s="369">
        <v>36504</v>
      </c>
    </row>
    <row r="1457" spans="1:10" hidden="1">
      <c r="A1457" s="367" t="s">
        <v>2421</v>
      </c>
      <c r="D1457" s="367" t="s">
        <v>2784</v>
      </c>
      <c r="E1457" s="367">
        <f t="shared" si="22"/>
        <v>2267002057</v>
      </c>
      <c r="F1457" s="367" t="s">
        <v>541</v>
      </c>
      <c r="G1457" s="367" t="s">
        <v>2757</v>
      </c>
      <c r="H1457" s="367" t="s">
        <v>2442</v>
      </c>
      <c r="I1457" s="367" t="s">
        <v>2484</v>
      </c>
      <c r="J1457" s="369">
        <v>36504</v>
      </c>
    </row>
    <row r="1458" spans="1:10" hidden="1">
      <c r="A1458" s="367" t="s">
        <v>2421</v>
      </c>
      <c r="D1458" s="367" t="s">
        <v>2785</v>
      </c>
      <c r="E1458" s="367">
        <f t="shared" si="22"/>
        <v>2267002060</v>
      </c>
      <c r="F1458" s="367" t="s">
        <v>541</v>
      </c>
      <c r="G1458" s="367" t="s">
        <v>2757</v>
      </c>
      <c r="H1458" s="367" t="s">
        <v>2442</v>
      </c>
      <c r="I1458" s="367" t="s">
        <v>2486</v>
      </c>
      <c r="J1458" s="369">
        <v>36504</v>
      </c>
    </row>
    <row r="1459" spans="1:10" hidden="1">
      <c r="A1459" s="367" t="s">
        <v>2421</v>
      </c>
      <c r="D1459" s="367" t="s">
        <v>2786</v>
      </c>
      <c r="E1459" s="367">
        <f t="shared" si="22"/>
        <v>2267002063</v>
      </c>
      <c r="F1459" s="367" t="s">
        <v>541</v>
      </c>
      <c r="G1459" s="367" t="s">
        <v>2757</v>
      </c>
      <c r="H1459" s="367" t="s">
        <v>2442</v>
      </c>
      <c r="I1459" s="367" t="s">
        <v>2488</v>
      </c>
      <c r="J1459" s="369">
        <v>36504</v>
      </c>
    </row>
    <row r="1460" spans="1:10" hidden="1">
      <c r="A1460" s="367" t="s">
        <v>2421</v>
      </c>
      <c r="D1460" s="367" t="s">
        <v>2787</v>
      </c>
      <c r="E1460" s="367">
        <f t="shared" si="22"/>
        <v>2267002066</v>
      </c>
      <c r="F1460" s="367" t="s">
        <v>541</v>
      </c>
      <c r="G1460" s="367" t="s">
        <v>2757</v>
      </c>
      <c r="H1460" s="367" t="s">
        <v>2442</v>
      </c>
      <c r="I1460" s="367" t="s">
        <v>2491</v>
      </c>
      <c r="J1460" s="369">
        <v>36504</v>
      </c>
    </row>
    <row r="1461" spans="1:10" hidden="1">
      <c r="A1461" s="367" t="s">
        <v>2421</v>
      </c>
      <c r="D1461" s="367" t="s">
        <v>2788</v>
      </c>
      <c r="E1461" s="367">
        <f t="shared" si="22"/>
        <v>2267002069</v>
      </c>
      <c r="F1461" s="367" t="s">
        <v>541</v>
      </c>
      <c r="G1461" s="367" t="s">
        <v>2757</v>
      </c>
      <c r="H1461" s="367" t="s">
        <v>2442</v>
      </c>
      <c r="I1461" s="367" t="s">
        <v>2493</v>
      </c>
      <c r="J1461" s="369">
        <v>36504</v>
      </c>
    </row>
    <row r="1462" spans="1:10" hidden="1">
      <c r="A1462" s="367" t="s">
        <v>2421</v>
      </c>
      <c r="D1462" s="367" t="s">
        <v>2789</v>
      </c>
      <c r="E1462" s="367">
        <f t="shared" si="22"/>
        <v>2267002072</v>
      </c>
      <c r="F1462" s="367" t="s">
        <v>541</v>
      </c>
      <c r="G1462" s="367" t="s">
        <v>2757</v>
      </c>
      <c r="H1462" s="367" t="s">
        <v>2442</v>
      </c>
      <c r="I1462" s="367" t="s">
        <v>2495</v>
      </c>
      <c r="J1462" s="369">
        <v>36504</v>
      </c>
    </row>
    <row r="1463" spans="1:10" hidden="1">
      <c r="A1463" s="367" t="s">
        <v>2421</v>
      </c>
      <c r="D1463" s="367" t="s">
        <v>2790</v>
      </c>
      <c r="E1463" s="367">
        <f t="shared" si="22"/>
        <v>2267002075</v>
      </c>
      <c r="F1463" s="367" t="s">
        <v>541</v>
      </c>
      <c r="G1463" s="367" t="s">
        <v>2757</v>
      </c>
      <c r="H1463" s="367" t="s">
        <v>2442</v>
      </c>
      <c r="I1463" s="367" t="s">
        <v>2497</v>
      </c>
      <c r="J1463" s="369">
        <v>36504</v>
      </c>
    </row>
    <row r="1464" spans="1:10" hidden="1">
      <c r="A1464" s="367" t="s">
        <v>2421</v>
      </c>
      <c r="D1464" s="367" t="s">
        <v>2791</v>
      </c>
      <c r="E1464" s="367">
        <f t="shared" si="22"/>
        <v>2267002078</v>
      </c>
      <c r="F1464" s="367" t="s">
        <v>541</v>
      </c>
      <c r="G1464" s="367" t="s">
        <v>2757</v>
      </c>
      <c r="H1464" s="367" t="s">
        <v>2442</v>
      </c>
      <c r="I1464" s="367" t="s">
        <v>2499</v>
      </c>
      <c r="J1464" s="369">
        <v>36504</v>
      </c>
    </row>
    <row r="1465" spans="1:10" hidden="1">
      <c r="A1465" s="367" t="s">
        <v>2421</v>
      </c>
      <c r="D1465" s="367" t="s">
        <v>2792</v>
      </c>
      <c r="E1465" s="367">
        <f t="shared" si="22"/>
        <v>2267002081</v>
      </c>
      <c r="F1465" s="367" t="s">
        <v>541</v>
      </c>
      <c r="G1465" s="367" t="s">
        <v>2757</v>
      </c>
      <c r="H1465" s="367" t="s">
        <v>2442</v>
      </c>
      <c r="I1465" s="367" t="s">
        <v>2501</v>
      </c>
      <c r="J1465" s="369">
        <v>36504</v>
      </c>
    </row>
    <row r="1466" spans="1:10" hidden="1">
      <c r="A1466" s="367" t="s">
        <v>2421</v>
      </c>
      <c r="D1466" s="367" t="s">
        <v>2793</v>
      </c>
      <c r="E1466" s="367">
        <f t="shared" si="22"/>
        <v>2267003000</v>
      </c>
      <c r="F1466" s="367" t="s">
        <v>541</v>
      </c>
      <c r="G1466" s="367" t="s">
        <v>2757</v>
      </c>
      <c r="H1466" s="367" t="s">
        <v>2503</v>
      </c>
      <c r="I1466" s="367" t="s">
        <v>2425</v>
      </c>
      <c r="J1466" s="369">
        <v>36504</v>
      </c>
    </row>
    <row r="1467" spans="1:10" hidden="1">
      <c r="A1467" s="367" t="s">
        <v>2421</v>
      </c>
      <c r="D1467" s="367" t="s">
        <v>2794</v>
      </c>
      <c r="E1467" s="367">
        <f t="shared" si="22"/>
        <v>2267003010</v>
      </c>
      <c r="F1467" s="367" t="s">
        <v>541</v>
      </c>
      <c r="G1467" s="367" t="s">
        <v>2757</v>
      </c>
      <c r="H1467" s="367" t="s">
        <v>2503</v>
      </c>
      <c r="I1467" s="367" t="s">
        <v>2505</v>
      </c>
      <c r="J1467" s="369">
        <v>36504</v>
      </c>
    </row>
    <row r="1468" spans="1:10" hidden="1">
      <c r="A1468" s="367" t="s">
        <v>2421</v>
      </c>
      <c r="D1468" s="367" t="s">
        <v>2795</v>
      </c>
      <c r="E1468" s="367">
        <f t="shared" si="22"/>
        <v>2267003020</v>
      </c>
      <c r="F1468" s="367" t="s">
        <v>541</v>
      </c>
      <c r="G1468" s="367" t="s">
        <v>2757</v>
      </c>
      <c r="H1468" s="367" t="s">
        <v>2503</v>
      </c>
      <c r="I1468" s="367" t="s">
        <v>2507</v>
      </c>
      <c r="J1468" s="369">
        <v>36504</v>
      </c>
    </row>
    <row r="1469" spans="1:10" hidden="1">
      <c r="A1469" s="367" t="s">
        <v>2421</v>
      </c>
      <c r="D1469" s="367" t="s">
        <v>2796</v>
      </c>
      <c r="E1469" s="367">
        <f t="shared" si="22"/>
        <v>2267003030</v>
      </c>
      <c r="F1469" s="367" t="s">
        <v>541</v>
      </c>
      <c r="G1469" s="367" t="s">
        <v>2757</v>
      </c>
      <c r="H1469" s="367" t="s">
        <v>2503</v>
      </c>
      <c r="I1469" s="367" t="s">
        <v>2509</v>
      </c>
      <c r="J1469" s="369">
        <v>36504</v>
      </c>
    </row>
    <row r="1470" spans="1:10" hidden="1">
      <c r="A1470" s="367" t="s">
        <v>2421</v>
      </c>
      <c r="D1470" s="367" t="s">
        <v>2797</v>
      </c>
      <c r="E1470" s="367">
        <f t="shared" si="22"/>
        <v>2267003040</v>
      </c>
      <c r="F1470" s="367" t="s">
        <v>541</v>
      </c>
      <c r="G1470" s="367" t="s">
        <v>2757</v>
      </c>
      <c r="H1470" s="367" t="s">
        <v>2503</v>
      </c>
      <c r="I1470" s="367" t="s">
        <v>2511</v>
      </c>
      <c r="J1470" s="369">
        <v>36504</v>
      </c>
    </row>
    <row r="1471" spans="1:10" hidden="1">
      <c r="A1471" s="367" t="s">
        <v>2421</v>
      </c>
      <c r="D1471" s="367" t="s">
        <v>2798</v>
      </c>
      <c r="E1471" s="367">
        <f t="shared" si="22"/>
        <v>2267003050</v>
      </c>
      <c r="F1471" s="367" t="s">
        <v>541</v>
      </c>
      <c r="G1471" s="367" t="s">
        <v>2757</v>
      </c>
      <c r="H1471" s="367" t="s">
        <v>2503</v>
      </c>
      <c r="I1471" s="367" t="s">
        <v>2513</v>
      </c>
      <c r="J1471" s="369">
        <v>36504</v>
      </c>
    </row>
    <row r="1472" spans="1:10" hidden="1">
      <c r="A1472" s="367" t="s">
        <v>2421</v>
      </c>
      <c r="D1472" s="367" t="s">
        <v>2799</v>
      </c>
      <c r="E1472" s="367">
        <f t="shared" si="22"/>
        <v>2267003060</v>
      </c>
      <c r="F1472" s="367" t="s">
        <v>541</v>
      </c>
      <c r="G1472" s="367" t="s">
        <v>2757</v>
      </c>
      <c r="H1472" s="367" t="s">
        <v>2503</v>
      </c>
      <c r="I1472" s="367" t="s">
        <v>2515</v>
      </c>
      <c r="J1472" s="369">
        <v>36504</v>
      </c>
    </row>
    <row r="1473" spans="1:10" hidden="1">
      <c r="A1473" s="367" t="s">
        <v>2421</v>
      </c>
      <c r="D1473" s="367" t="s">
        <v>2800</v>
      </c>
      <c r="E1473" s="367">
        <f t="shared" si="22"/>
        <v>2267003070</v>
      </c>
      <c r="F1473" s="367" t="s">
        <v>541</v>
      </c>
      <c r="G1473" s="367" t="s">
        <v>2757</v>
      </c>
      <c r="H1473" s="367" t="s">
        <v>2503</v>
      </c>
      <c r="I1473" s="367" t="s">
        <v>2517</v>
      </c>
      <c r="J1473" s="369">
        <v>36504</v>
      </c>
    </row>
    <row r="1474" spans="1:10" hidden="1">
      <c r="A1474" s="367" t="s">
        <v>2421</v>
      </c>
      <c r="D1474" s="367" t="s">
        <v>2801</v>
      </c>
      <c r="E1474" s="367">
        <f t="shared" ref="E1474:E1537" si="23">VALUE(D1474)</f>
        <v>2267004000</v>
      </c>
      <c r="F1474" s="367" t="s">
        <v>541</v>
      </c>
      <c r="G1474" s="367" t="s">
        <v>2757</v>
      </c>
      <c r="H1474" s="367" t="s">
        <v>2519</v>
      </c>
      <c r="I1474" s="367" t="s">
        <v>2425</v>
      </c>
      <c r="J1474" s="369">
        <v>36504</v>
      </c>
    </row>
    <row r="1475" spans="1:10" hidden="1">
      <c r="A1475" s="367" t="s">
        <v>2421</v>
      </c>
      <c r="D1475" s="367" t="s">
        <v>2802</v>
      </c>
      <c r="E1475" s="367">
        <f t="shared" si="23"/>
        <v>2267004010</v>
      </c>
      <c r="F1475" s="367" t="s">
        <v>541</v>
      </c>
      <c r="G1475" s="367" t="s">
        <v>2757</v>
      </c>
      <c r="H1475" s="367" t="s">
        <v>2519</v>
      </c>
      <c r="I1475" s="367" t="s">
        <v>2522</v>
      </c>
      <c r="J1475" s="369">
        <v>36504</v>
      </c>
    </row>
    <row r="1476" spans="1:10" hidden="1">
      <c r="A1476" s="367" t="s">
        <v>2421</v>
      </c>
      <c r="D1476" s="367" t="s">
        <v>2803</v>
      </c>
      <c r="E1476" s="367">
        <f t="shared" si="23"/>
        <v>2267004011</v>
      </c>
      <c r="F1476" s="367" t="s">
        <v>541</v>
      </c>
      <c r="G1476" s="367" t="s">
        <v>2757</v>
      </c>
      <c r="H1476" s="367" t="s">
        <v>2519</v>
      </c>
      <c r="I1476" s="367" t="s">
        <v>2525</v>
      </c>
      <c r="J1476" s="369">
        <v>36504</v>
      </c>
    </row>
    <row r="1477" spans="1:10" hidden="1">
      <c r="A1477" s="367" t="s">
        <v>2421</v>
      </c>
      <c r="D1477" s="367" t="s">
        <v>2804</v>
      </c>
      <c r="E1477" s="367">
        <f t="shared" si="23"/>
        <v>2267004015</v>
      </c>
      <c r="F1477" s="367" t="s">
        <v>541</v>
      </c>
      <c r="G1477" s="367" t="s">
        <v>2757</v>
      </c>
      <c r="H1477" s="367" t="s">
        <v>2519</v>
      </c>
      <c r="I1477" s="367" t="s">
        <v>2527</v>
      </c>
      <c r="J1477" s="369">
        <v>36504</v>
      </c>
    </row>
    <row r="1478" spans="1:10" hidden="1">
      <c r="A1478" s="367" t="s">
        <v>2421</v>
      </c>
      <c r="D1478" s="367" t="s">
        <v>2805</v>
      </c>
      <c r="E1478" s="367">
        <f t="shared" si="23"/>
        <v>2267004016</v>
      </c>
      <c r="F1478" s="367" t="s">
        <v>541</v>
      </c>
      <c r="G1478" s="367" t="s">
        <v>2757</v>
      </c>
      <c r="H1478" s="367" t="s">
        <v>2519</v>
      </c>
      <c r="I1478" s="367" t="s">
        <v>2530</v>
      </c>
      <c r="J1478" s="369">
        <v>36504</v>
      </c>
    </row>
    <row r="1479" spans="1:10" hidden="1">
      <c r="A1479" s="367" t="s">
        <v>2421</v>
      </c>
      <c r="D1479" s="367" t="s">
        <v>2806</v>
      </c>
      <c r="E1479" s="367">
        <f t="shared" si="23"/>
        <v>2267004020</v>
      </c>
      <c r="F1479" s="367" t="s">
        <v>541</v>
      </c>
      <c r="G1479" s="367" t="s">
        <v>2757</v>
      </c>
      <c r="H1479" s="367" t="s">
        <v>2519</v>
      </c>
      <c r="I1479" s="367" t="s">
        <v>2532</v>
      </c>
      <c r="J1479" s="369">
        <v>36504</v>
      </c>
    </row>
    <row r="1480" spans="1:10" hidden="1">
      <c r="A1480" s="367" t="s">
        <v>2421</v>
      </c>
      <c r="D1480" s="367" t="s">
        <v>2807</v>
      </c>
      <c r="E1480" s="367">
        <f t="shared" si="23"/>
        <v>2267004021</v>
      </c>
      <c r="F1480" s="367" t="s">
        <v>541</v>
      </c>
      <c r="G1480" s="367" t="s">
        <v>2757</v>
      </c>
      <c r="H1480" s="367" t="s">
        <v>2519</v>
      </c>
      <c r="I1480" s="367" t="s">
        <v>2535</v>
      </c>
      <c r="J1480" s="369">
        <v>36504</v>
      </c>
    </row>
    <row r="1481" spans="1:10" hidden="1">
      <c r="A1481" s="367" t="s">
        <v>2421</v>
      </c>
      <c r="D1481" s="367" t="s">
        <v>2808</v>
      </c>
      <c r="E1481" s="367">
        <f t="shared" si="23"/>
        <v>2267004025</v>
      </c>
      <c r="F1481" s="367" t="s">
        <v>541</v>
      </c>
      <c r="G1481" s="367" t="s">
        <v>2757</v>
      </c>
      <c r="H1481" s="367" t="s">
        <v>2519</v>
      </c>
      <c r="I1481" s="367" t="s">
        <v>2537</v>
      </c>
      <c r="J1481" s="369">
        <v>36504</v>
      </c>
    </row>
    <row r="1482" spans="1:10" hidden="1">
      <c r="A1482" s="367" t="s">
        <v>2421</v>
      </c>
      <c r="D1482" s="367" t="s">
        <v>2809</v>
      </c>
      <c r="E1482" s="367">
        <f t="shared" si="23"/>
        <v>2267004026</v>
      </c>
      <c r="F1482" s="367" t="s">
        <v>541</v>
      </c>
      <c r="G1482" s="367" t="s">
        <v>2757</v>
      </c>
      <c r="H1482" s="367" t="s">
        <v>2519</v>
      </c>
      <c r="I1482" s="367" t="s">
        <v>2539</v>
      </c>
      <c r="J1482" s="369">
        <v>36504</v>
      </c>
    </row>
    <row r="1483" spans="1:10" hidden="1">
      <c r="A1483" s="367" t="s">
        <v>2421</v>
      </c>
      <c r="D1483" s="367" t="s">
        <v>2810</v>
      </c>
      <c r="E1483" s="367">
        <f t="shared" si="23"/>
        <v>2267004030</v>
      </c>
      <c r="F1483" s="367" t="s">
        <v>541</v>
      </c>
      <c r="G1483" s="367" t="s">
        <v>2757</v>
      </c>
      <c r="H1483" s="367" t="s">
        <v>2519</v>
      </c>
      <c r="I1483" s="367" t="s">
        <v>2541</v>
      </c>
      <c r="J1483" s="369">
        <v>36504</v>
      </c>
    </row>
    <row r="1484" spans="1:10" hidden="1">
      <c r="A1484" s="367" t="s">
        <v>2421</v>
      </c>
      <c r="D1484" s="367" t="s">
        <v>2811</v>
      </c>
      <c r="E1484" s="367">
        <f t="shared" si="23"/>
        <v>2267004031</v>
      </c>
      <c r="F1484" s="367" t="s">
        <v>541</v>
      </c>
      <c r="G1484" s="367" t="s">
        <v>2757</v>
      </c>
      <c r="H1484" s="367" t="s">
        <v>2519</v>
      </c>
      <c r="I1484" s="367" t="s">
        <v>2543</v>
      </c>
      <c r="J1484" s="369">
        <v>36504</v>
      </c>
    </row>
    <row r="1485" spans="1:10" hidden="1">
      <c r="A1485" s="367" t="s">
        <v>2421</v>
      </c>
      <c r="D1485" s="367" t="s">
        <v>2812</v>
      </c>
      <c r="E1485" s="367">
        <f t="shared" si="23"/>
        <v>2267004035</v>
      </c>
      <c r="F1485" s="367" t="s">
        <v>541</v>
      </c>
      <c r="G1485" s="367" t="s">
        <v>2757</v>
      </c>
      <c r="H1485" s="367" t="s">
        <v>2519</v>
      </c>
      <c r="I1485" s="367" t="s">
        <v>2545</v>
      </c>
      <c r="J1485" s="369">
        <v>36504</v>
      </c>
    </row>
    <row r="1486" spans="1:10" hidden="1">
      <c r="A1486" s="367" t="s">
        <v>2421</v>
      </c>
      <c r="D1486" s="367" t="s">
        <v>2813</v>
      </c>
      <c r="E1486" s="367">
        <f t="shared" si="23"/>
        <v>2267004036</v>
      </c>
      <c r="F1486" s="367" t="s">
        <v>541</v>
      </c>
      <c r="G1486" s="367" t="s">
        <v>2757</v>
      </c>
      <c r="H1486" s="367" t="s">
        <v>2519</v>
      </c>
      <c r="I1486" s="367" t="s">
        <v>2547</v>
      </c>
      <c r="J1486" s="369">
        <v>36504</v>
      </c>
    </row>
    <row r="1487" spans="1:10" hidden="1">
      <c r="A1487" s="367" t="s">
        <v>2421</v>
      </c>
      <c r="D1487" s="367" t="s">
        <v>2814</v>
      </c>
      <c r="E1487" s="367">
        <f t="shared" si="23"/>
        <v>2267004040</v>
      </c>
      <c r="F1487" s="367" t="s">
        <v>541</v>
      </c>
      <c r="G1487" s="367" t="s">
        <v>2757</v>
      </c>
      <c r="H1487" s="367" t="s">
        <v>2519</v>
      </c>
      <c r="I1487" s="367" t="s">
        <v>2549</v>
      </c>
      <c r="J1487" s="369">
        <v>36504</v>
      </c>
    </row>
    <row r="1488" spans="1:10" hidden="1">
      <c r="A1488" s="367" t="s">
        <v>2421</v>
      </c>
      <c r="D1488" s="367" t="s">
        <v>2815</v>
      </c>
      <c r="E1488" s="367">
        <f t="shared" si="23"/>
        <v>2267004041</v>
      </c>
      <c r="F1488" s="367" t="s">
        <v>541</v>
      </c>
      <c r="G1488" s="367" t="s">
        <v>2757</v>
      </c>
      <c r="H1488" s="367" t="s">
        <v>2519</v>
      </c>
      <c r="I1488" s="367" t="s">
        <v>2551</v>
      </c>
      <c r="J1488" s="369">
        <v>36504</v>
      </c>
    </row>
    <row r="1489" spans="1:10" hidden="1">
      <c r="A1489" s="367" t="s">
        <v>2421</v>
      </c>
      <c r="D1489" s="367" t="s">
        <v>2816</v>
      </c>
      <c r="E1489" s="367">
        <f t="shared" si="23"/>
        <v>2267004045</v>
      </c>
      <c r="F1489" s="367" t="s">
        <v>541</v>
      </c>
      <c r="G1489" s="367" t="s">
        <v>2757</v>
      </c>
      <c r="H1489" s="367" t="s">
        <v>2519</v>
      </c>
      <c r="I1489" s="367" t="s">
        <v>2553</v>
      </c>
      <c r="J1489" s="369">
        <v>36504</v>
      </c>
    </row>
    <row r="1490" spans="1:10" hidden="1">
      <c r="A1490" s="367" t="s">
        <v>2421</v>
      </c>
      <c r="D1490" s="367" t="s">
        <v>2817</v>
      </c>
      <c r="E1490" s="367">
        <f t="shared" si="23"/>
        <v>2267004046</v>
      </c>
      <c r="F1490" s="367" t="s">
        <v>541</v>
      </c>
      <c r="G1490" s="367" t="s">
        <v>2757</v>
      </c>
      <c r="H1490" s="367" t="s">
        <v>2519</v>
      </c>
      <c r="I1490" s="367" t="s">
        <v>2555</v>
      </c>
      <c r="J1490" s="369">
        <v>36504</v>
      </c>
    </row>
    <row r="1491" spans="1:10" hidden="1">
      <c r="A1491" s="367" t="s">
        <v>2421</v>
      </c>
      <c r="D1491" s="367" t="s">
        <v>2818</v>
      </c>
      <c r="E1491" s="367">
        <f t="shared" si="23"/>
        <v>2267004050</v>
      </c>
      <c r="F1491" s="367" t="s">
        <v>541</v>
      </c>
      <c r="G1491" s="367" t="s">
        <v>2757</v>
      </c>
      <c r="H1491" s="367" t="s">
        <v>2519</v>
      </c>
      <c r="I1491" s="367" t="s">
        <v>2557</v>
      </c>
      <c r="J1491" s="369">
        <v>36504</v>
      </c>
    </row>
    <row r="1492" spans="1:10" hidden="1">
      <c r="A1492" s="367" t="s">
        <v>2421</v>
      </c>
      <c r="D1492" s="367" t="s">
        <v>2819</v>
      </c>
      <c r="E1492" s="367">
        <f t="shared" si="23"/>
        <v>2267004051</v>
      </c>
      <c r="F1492" s="367" t="s">
        <v>541</v>
      </c>
      <c r="G1492" s="367" t="s">
        <v>2757</v>
      </c>
      <c r="H1492" s="367" t="s">
        <v>2519</v>
      </c>
      <c r="I1492" s="367" t="s">
        <v>2559</v>
      </c>
      <c r="J1492" s="369">
        <v>36504</v>
      </c>
    </row>
    <row r="1493" spans="1:10" hidden="1">
      <c r="A1493" s="367" t="s">
        <v>2421</v>
      </c>
      <c r="D1493" s="367" t="s">
        <v>2820</v>
      </c>
      <c r="E1493" s="367">
        <f t="shared" si="23"/>
        <v>2267004055</v>
      </c>
      <c r="F1493" s="367" t="s">
        <v>541</v>
      </c>
      <c r="G1493" s="367" t="s">
        <v>2757</v>
      </c>
      <c r="H1493" s="367" t="s">
        <v>2519</v>
      </c>
      <c r="I1493" s="367" t="s">
        <v>2561</v>
      </c>
      <c r="J1493" s="369">
        <v>36504</v>
      </c>
    </row>
    <row r="1494" spans="1:10" hidden="1">
      <c r="A1494" s="367" t="s">
        <v>2421</v>
      </c>
      <c r="D1494" s="367" t="s">
        <v>2821</v>
      </c>
      <c r="E1494" s="367">
        <f t="shared" si="23"/>
        <v>2267004056</v>
      </c>
      <c r="F1494" s="367" t="s">
        <v>541</v>
      </c>
      <c r="G1494" s="367" t="s">
        <v>2757</v>
      </c>
      <c r="H1494" s="367" t="s">
        <v>2519</v>
      </c>
      <c r="I1494" s="367" t="s">
        <v>2563</v>
      </c>
      <c r="J1494" s="369">
        <v>36504</v>
      </c>
    </row>
    <row r="1495" spans="1:10" hidden="1">
      <c r="A1495" s="367" t="s">
        <v>2421</v>
      </c>
      <c r="D1495" s="367" t="s">
        <v>2822</v>
      </c>
      <c r="E1495" s="367">
        <f t="shared" si="23"/>
        <v>2267004060</v>
      </c>
      <c r="F1495" s="367" t="s">
        <v>541</v>
      </c>
      <c r="G1495" s="367" t="s">
        <v>2757</v>
      </c>
      <c r="H1495" s="367" t="s">
        <v>2519</v>
      </c>
      <c r="I1495" s="367" t="s">
        <v>2565</v>
      </c>
      <c r="J1495" s="369">
        <v>36504</v>
      </c>
    </row>
    <row r="1496" spans="1:10" hidden="1">
      <c r="A1496" s="367" t="s">
        <v>2421</v>
      </c>
      <c r="D1496" s="367" t="s">
        <v>2823</v>
      </c>
      <c r="E1496" s="367">
        <f t="shared" si="23"/>
        <v>2267004061</v>
      </c>
      <c r="F1496" s="367" t="s">
        <v>541</v>
      </c>
      <c r="G1496" s="367" t="s">
        <v>2757</v>
      </c>
      <c r="H1496" s="367" t="s">
        <v>2519</v>
      </c>
      <c r="I1496" s="367" t="s">
        <v>2567</v>
      </c>
      <c r="J1496" s="369">
        <v>36504</v>
      </c>
    </row>
    <row r="1497" spans="1:10" hidden="1">
      <c r="A1497" s="367" t="s">
        <v>2421</v>
      </c>
      <c r="D1497" s="367" t="s">
        <v>2824</v>
      </c>
      <c r="E1497" s="367">
        <f t="shared" si="23"/>
        <v>2267004065</v>
      </c>
      <c r="F1497" s="367" t="s">
        <v>541</v>
      </c>
      <c r="G1497" s="367" t="s">
        <v>2757</v>
      </c>
      <c r="H1497" s="367" t="s">
        <v>2519</v>
      </c>
      <c r="I1497" s="367" t="s">
        <v>2569</v>
      </c>
      <c r="J1497" s="369">
        <v>36504</v>
      </c>
    </row>
    <row r="1498" spans="1:10" hidden="1">
      <c r="A1498" s="367" t="s">
        <v>2421</v>
      </c>
      <c r="D1498" s="367" t="s">
        <v>2825</v>
      </c>
      <c r="E1498" s="367">
        <f t="shared" si="23"/>
        <v>2267004066</v>
      </c>
      <c r="F1498" s="367" t="s">
        <v>541</v>
      </c>
      <c r="G1498" s="367" t="s">
        <v>2757</v>
      </c>
      <c r="H1498" s="367" t="s">
        <v>2519</v>
      </c>
      <c r="I1498" s="367" t="s">
        <v>2571</v>
      </c>
      <c r="J1498" s="369">
        <v>36504</v>
      </c>
    </row>
    <row r="1499" spans="1:10" hidden="1">
      <c r="A1499" s="367" t="s">
        <v>2421</v>
      </c>
      <c r="D1499" s="367" t="s">
        <v>2826</v>
      </c>
      <c r="E1499" s="367">
        <f t="shared" si="23"/>
        <v>2267004071</v>
      </c>
      <c r="F1499" s="367" t="s">
        <v>541</v>
      </c>
      <c r="G1499" s="367" t="s">
        <v>2757</v>
      </c>
      <c r="H1499" s="367" t="s">
        <v>2519</v>
      </c>
      <c r="I1499" s="367" t="s">
        <v>2575</v>
      </c>
      <c r="J1499" s="369">
        <v>36504</v>
      </c>
    </row>
    <row r="1500" spans="1:10" hidden="1">
      <c r="A1500" s="367" t="s">
        <v>2421</v>
      </c>
      <c r="D1500" s="367" t="s">
        <v>2827</v>
      </c>
      <c r="E1500" s="367">
        <f t="shared" si="23"/>
        <v>2267004075</v>
      </c>
      <c r="F1500" s="367" t="s">
        <v>541</v>
      </c>
      <c r="G1500" s="367" t="s">
        <v>2757</v>
      </c>
      <c r="H1500" s="367" t="s">
        <v>2519</v>
      </c>
      <c r="I1500" s="367" t="s">
        <v>2577</v>
      </c>
      <c r="J1500" s="369">
        <v>36504</v>
      </c>
    </row>
    <row r="1501" spans="1:10" hidden="1">
      <c r="A1501" s="367" t="s">
        <v>2421</v>
      </c>
      <c r="D1501" s="367" t="s">
        <v>2828</v>
      </c>
      <c r="E1501" s="367">
        <f t="shared" si="23"/>
        <v>2267004076</v>
      </c>
      <c r="F1501" s="367" t="s">
        <v>541</v>
      </c>
      <c r="G1501" s="367" t="s">
        <v>2757</v>
      </c>
      <c r="H1501" s="367" t="s">
        <v>2519</v>
      </c>
      <c r="I1501" s="367" t="s">
        <v>2579</v>
      </c>
      <c r="J1501" s="369">
        <v>36504</v>
      </c>
    </row>
    <row r="1502" spans="1:10" hidden="1">
      <c r="A1502" s="367" t="s">
        <v>2421</v>
      </c>
      <c r="D1502" s="367" t="s">
        <v>2829</v>
      </c>
      <c r="E1502" s="367">
        <f t="shared" si="23"/>
        <v>2267005000</v>
      </c>
      <c r="F1502" s="367" t="s">
        <v>541</v>
      </c>
      <c r="G1502" s="367" t="s">
        <v>2757</v>
      </c>
      <c r="H1502" s="367" t="s">
        <v>2581</v>
      </c>
      <c r="I1502" s="367" t="s">
        <v>2425</v>
      </c>
      <c r="J1502" s="369">
        <v>36504</v>
      </c>
    </row>
    <row r="1503" spans="1:10" hidden="1">
      <c r="A1503" s="367" t="s">
        <v>2421</v>
      </c>
      <c r="D1503" s="367" t="s">
        <v>2830</v>
      </c>
      <c r="E1503" s="367">
        <f t="shared" si="23"/>
        <v>2267005010</v>
      </c>
      <c r="F1503" s="367" t="s">
        <v>541</v>
      </c>
      <c r="G1503" s="367" t="s">
        <v>2757</v>
      </c>
      <c r="H1503" s="367" t="s">
        <v>2581</v>
      </c>
      <c r="I1503" s="367" t="s">
        <v>2584</v>
      </c>
      <c r="J1503" s="369">
        <v>36504</v>
      </c>
    </row>
    <row r="1504" spans="1:10" hidden="1">
      <c r="A1504" s="367" t="s">
        <v>2421</v>
      </c>
      <c r="D1504" s="367" t="s">
        <v>2831</v>
      </c>
      <c r="E1504" s="367">
        <f t="shared" si="23"/>
        <v>2267005015</v>
      </c>
      <c r="F1504" s="367" t="s">
        <v>541</v>
      </c>
      <c r="G1504" s="367" t="s">
        <v>2757</v>
      </c>
      <c r="H1504" s="367" t="s">
        <v>2581</v>
      </c>
      <c r="I1504" s="367" t="s">
        <v>2586</v>
      </c>
      <c r="J1504" s="369">
        <v>36504</v>
      </c>
    </row>
    <row r="1505" spans="1:10" hidden="1">
      <c r="A1505" s="367" t="s">
        <v>2421</v>
      </c>
      <c r="D1505" s="367" t="s">
        <v>2832</v>
      </c>
      <c r="E1505" s="367">
        <f t="shared" si="23"/>
        <v>2267005020</v>
      </c>
      <c r="F1505" s="367" t="s">
        <v>541</v>
      </c>
      <c r="G1505" s="367" t="s">
        <v>2757</v>
      </c>
      <c r="H1505" s="367" t="s">
        <v>2581</v>
      </c>
      <c r="I1505" s="367" t="s">
        <v>2588</v>
      </c>
      <c r="J1505" s="369">
        <v>36504</v>
      </c>
    </row>
    <row r="1506" spans="1:10" hidden="1">
      <c r="A1506" s="367" t="s">
        <v>2421</v>
      </c>
      <c r="D1506" s="367" t="s">
        <v>2833</v>
      </c>
      <c r="E1506" s="367">
        <f t="shared" si="23"/>
        <v>2267005025</v>
      </c>
      <c r="F1506" s="367" t="s">
        <v>541</v>
      </c>
      <c r="G1506" s="367" t="s">
        <v>2757</v>
      </c>
      <c r="H1506" s="367" t="s">
        <v>2581</v>
      </c>
      <c r="I1506" s="367" t="s">
        <v>2590</v>
      </c>
      <c r="J1506" s="369">
        <v>36504</v>
      </c>
    </row>
    <row r="1507" spans="1:10" hidden="1">
      <c r="A1507" s="367" t="s">
        <v>2421</v>
      </c>
      <c r="D1507" s="367" t="s">
        <v>2834</v>
      </c>
      <c r="E1507" s="367">
        <f t="shared" si="23"/>
        <v>2267005030</v>
      </c>
      <c r="F1507" s="367" t="s">
        <v>541</v>
      </c>
      <c r="G1507" s="367" t="s">
        <v>2757</v>
      </c>
      <c r="H1507" s="367" t="s">
        <v>2581</v>
      </c>
      <c r="I1507" s="367" t="s">
        <v>2592</v>
      </c>
      <c r="J1507" s="369">
        <v>36504</v>
      </c>
    </row>
    <row r="1508" spans="1:10" hidden="1">
      <c r="A1508" s="367" t="s">
        <v>2421</v>
      </c>
      <c r="D1508" s="367" t="s">
        <v>2835</v>
      </c>
      <c r="E1508" s="367">
        <f t="shared" si="23"/>
        <v>2267005035</v>
      </c>
      <c r="F1508" s="367" t="s">
        <v>541</v>
      </c>
      <c r="G1508" s="367" t="s">
        <v>2757</v>
      </c>
      <c r="H1508" s="367" t="s">
        <v>2581</v>
      </c>
      <c r="I1508" s="367" t="s">
        <v>2594</v>
      </c>
      <c r="J1508" s="369">
        <v>36504</v>
      </c>
    </row>
    <row r="1509" spans="1:10" hidden="1">
      <c r="A1509" s="367" t="s">
        <v>2421</v>
      </c>
      <c r="D1509" s="367" t="s">
        <v>2836</v>
      </c>
      <c r="E1509" s="367">
        <f t="shared" si="23"/>
        <v>2267005040</v>
      </c>
      <c r="F1509" s="367" t="s">
        <v>541</v>
      </c>
      <c r="G1509" s="367" t="s">
        <v>2757</v>
      </c>
      <c r="H1509" s="367" t="s">
        <v>2581</v>
      </c>
      <c r="I1509" s="367" t="s">
        <v>2596</v>
      </c>
      <c r="J1509" s="369">
        <v>36504</v>
      </c>
    </row>
    <row r="1510" spans="1:10" hidden="1">
      <c r="A1510" s="367" t="s">
        <v>2421</v>
      </c>
      <c r="D1510" s="367" t="s">
        <v>2837</v>
      </c>
      <c r="E1510" s="367">
        <f t="shared" si="23"/>
        <v>2267005045</v>
      </c>
      <c r="F1510" s="367" t="s">
        <v>541</v>
      </c>
      <c r="G1510" s="367" t="s">
        <v>2757</v>
      </c>
      <c r="H1510" s="367" t="s">
        <v>2581</v>
      </c>
      <c r="I1510" s="367" t="s">
        <v>2599</v>
      </c>
      <c r="J1510" s="369">
        <v>36504</v>
      </c>
    </row>
    <row r="1511" spans="1:10" hidden="1">
      <c r="A1511" s="367" t="s">
        <v>2421</v>
      </c>
      <c r="D1511" s="367" t="s">
        <v>2838</v>
      </c>
      <c r="E1511" s="367">
        <f t="shared" si="23"/>
        <v>2267005050</v>
      </c>
      <c r="F1511" s="367" t="s">
        <v>541</v>
      </c>
      <c r="G1511" s="367" t="s">
        <v>2757</v>
      </c>
      <c r="H1511" s="367" t="s">
        <v>2581</v>
      </c>
      <c r="I1511" s="367" t="s">
        <v>2601</v>
      </c>
      <c r="J1511" s="369">
        <v>36504</v>
      </c>
    </row>
    <row r="1512" spans="1:10" hidden="1">
      <c r="A1512" s="367" t="s">
        <v>2421</v>
      </c>
      <c r="D1512" s="367" t="s">
        <v>2839</v>
      </c>
      <c r="E1512" s="367">
        <f t="shared" si="23"/>
        <v>2267005055</v>
      </c>
      <c r="F1512" s="367" t="s">
        <v>541</v>
      </c>
      <c r="G1512" s="367" t="s">
        <v>2757</v>
      </c>
      <c r="H1512" s="367" t="s">
        <v>2581</v>
      </c>
      <c r="I1512" s="367" t="s">
        <v>2603</v>
      </c>
      <c r="J1512" s="369">
        <v>36504</v>
      </c>
    </row>
    <row r="1513" spans="1:10" hidden="1">
      <c r="A1513" s="367" t="s">
        <v>2421</v>
      </c>
      <c r="D1513" s="367" t="s">
        <v>2840</v>
      </c>
      <c r="E1513" s="367">
        <f t="shared" si="23"/>
        <v>2267005060</v>
      </c>
      <c r="F1513" s="367" t="s">
        <v>541</v>
      </c>
      <c r="G1513" s="367" t="s">
        <v>2757</v>
      </c>
      <c r="H1513" s="367" t="s">
        <v>2581</v>
      </c>
      <c r="I1513" s="367" t="s">
        <v>2605</v>
      </c>
      <c r="J1513" s="369">
        <v>36504</v>
      </c>
    </row>
    <row r="1514" spans="1:10" hidden="1">
      <c r="A1514" s="367" t="s">
        <v>2421</v>
      </c>
      <c r="D1514" s="367" t="s">
        <v>2841</v>
      </c>
      <c r="E1514" s="367">
        <f t="shared" si="23"/>
        <v>2267006000</v>
      </c>
      <c r="F1514" s="367" t="s">
        <v>541</v>
      </c>
      <c r="G1514" s="367" t="s">
        <v>2757</v>
      </c>
      <c r="H1514" s="367" t="s">
        <v>2607</v>
      </c>
      <c r="I1514" s="367" t="s">
        <v>2425</v>
      </c>
      <c r="J1514" s="369">
        <v>36504</v>
      </c>
    </row>
    <row r="1515" spans="1:10" hidden="1">
      <c r="A1515" s="367" t="s">
        <v>2421</v>
      </c>
      <c r="D1515" s="367" t="s">
        <v>2842</v>
      </c>
      <c r="E1515" s="367">
        <f t="shared" si="23"/>
        <v>2267006005</v>
      </c>
      <c r="F1515" s="367" t="s">
        <v>541</v>
      </c>
      <c r="G1515" s="367" t="s">
        <v>2757</v>
      </c>
      <c r="H1515" s="367" t="s">
        <v>2607</v>
      </c>
      <c r="I1515" s="367" t="s">
        <v>2610</v>
      </c>
      <c r="J1515" s="369">
        <v>36504</v>
      </c>
    </row>
    <row r="1516" spans="1:10" hidden="1">
      <c r="A1516" s="367" t="s">
        <v>2421</v>
      </c>
      <c r="D1516" s="367" t="s">
        <v>2843</v>
      </c>
      <c r="E1516" s="367">
        <f t="shared" si="23"/>
        <v>2267006010</v>
      </c>
      <c r="F1516" s="367" t="s">
        <v>541</v>
      </c>
      <c r="G1516" s="367" t="s">
        <v>2757</v>
      </c>
      <c r="H1516" s="367" t="s">
        <v>2607</v>
      </c>
      <c r="I1516" s="367" t="s">
        <v>2613</v>
      </c>
      <c r="J1516" s="369">
        <v>36504</v>
      </c>
    </row>
    <row r="1517" spans="1:10" hidden="1">
      <c r="A1517" s="367" t="s">
        <v>2421</v>
      </c>
      <c r="D1517" s="367" t="s">
        <v>2844</v>
      </c>
      <c r="E1517" s="367">
        <f t="shared" si="23"/>
        <v>2267006015</v>
      </c>
      <c r="F1517" s="367" t="s">
        <v>541</v>
      </c>
      <c r="G1517" s="367" t="s">
        <v>2757</v>
      </c>
      <c r="H1517" s="367" t="s">
        <v>2607</v>
      </c>
      <c r="I1517" s="367" t="s">
        <v>2615</v>
      </c>
      <c r="J1517" s="369">
        <v>36504</v>
      </c>
    </row>
    <row r="1518" spans="1:10" hidden="1">
      <c r="A1518" s="367" t="s">
        <v>2421</v>
      </c>
      <c r="D1518" s="367" t="s">
        <v>2845</v>
      </c>
      <c r="E1518" s="367">
        <f t="shared" si="23"/>
        <v>2267006020</v>
      </c>
      <c r="F1518" s="367" t="s">
        <v>541</v>
      </c>
      <c r="G1518" s="367" t="s">
        <v>2757</v>
      </c>
      <c r="H1518" s="367" t="s">
        <v>2607</v>
      </c>
      <c r="I1518" s="367" t="s">
        <v>2617</v>
      </c>
      <c r="J1518" s="369">
        <v>36504</v>
      </c>
    </row>
    <row r="1519" spans="1:10" hidden="1">
      <c r="A1519" s="367" t="s">
        <v>2421</v>
      </c>
      <c r="D1519" s="367" t="s">
        <v>2846</v>
      </c>
      <c r="E1519" s="367">
        <f t="shared" si="23"/>
        <v>2267006025</v>
      </c>
      <c r="F1519" s="367" t="s">
        <v>541</v>
      </c>
      <c r="G1519" s="367" t="s">
        <v>2757</v>
      </c>
      <c r="H1519" s="367" t="s">
        <v>2607</v>
      </c>
      <c r="I1519" s="367" t="s">
        <v>2619</v>
      </c>
      <c r="J1519" s="369">
        <v>36504</v>
      </c>
    </row>
    <row r="1520" spans="1:10" hidden="1">
      <c r="A1520" s="367" t="s">
        <v>2421</v>
      </c>
      <c r="D1520" s="367" t="s">
        <v>2847</v>
      </c>
      <c r="E1520" s="367">
        <f t="shared" si="23"/>
        <v>2267006030</v>
      </c>
      <c r="F1520" s="367" t="s">
        <v>541</v>
      </c>
      <c r="G1520" s="367" t="s">
        <v>2757</v>
      </c>
      <c r="H1520" s="367" t="s">
        <v>2607</v>
      </c>
      <c r="I1520" s="367" t="s">
        <v>2621</v>
      </c>
      <c r="J1520" s="369">
        <v>36504</v>
      </c>
    </row>
    <row r="1521" spans="1:10" hidden="1">
      <c r="A1521" s="367" t="s">
        <v>2421</v>
      </c>
      <c r="D1521" s="367" t="s">
        <v>2848</v>
      </c>
      <c r="E1521" s="367">
        <f t="shared" si="23"/>
        <v>2267007000</v>
      </c>
      <c r="F1521" s="367" t="s">
        <v>541</v>
      </c>
      <c r="G1521" s="367" t="s">
        <v>2757</v>
      </c>
      <c r="H1521" s="367" t="s">
        <v>2623</v>
      </c>
      <c r="I1521" s="367" t="s">
        <v>2425</v>
      </c>
      <c r="J1521" s="369">
        <v>36504</v>
      </c>
    </row>
    <row r="1522" spans="1:10" hidden="1">
      <c r="A1522" s="367" t="s">
        <v>2421</v>
      </c>
      <c r="D1522" s="367" t="s">
        <v>2849</v>
      </c>
      <c r="E1522" s="367">
        <f t="shared" si="23"/>
        <v>2267007005</v>
      </c>
      <c r="F1522" s="367" t="s">
        <v>541</v>
      </c>
      <c r="G1522" s="367" t="s">
        <v>2757</v>
      </c>
      <c r="H1522" s="367" t="s">
        <v>2623</v>
      </c>
      <c r="I1522" s="367" t="s">
        <v>2625</v>
      </c>
      <c r="J1522" s="369">
        <v>36504</v>
      </c>
    </row>
    <row r="1523" spans="1:10" hidden="1">
      <c r="A1523" s="367" t="s">
        <v>2421</v>
      </c>
      <c r="D1523" s="367" t="s">
        <v>2850</v>
      </c>
      <c r="E1523" s="367">
        <f t="shared" si="23"/>
        <v>2267007010</v>
      </c>
      <c r="F1523" s="367" t="s">
        <v>541</v>
      </c>
      <c r="G1523" s="367" t="s">
        <v>2757</v>
      </c>
      <c r="H1523" s="367" t="s">
        <v>2623</v>
      </c>
      <c r="I1523" s="367" t="s">
        <v>2628</v>
      </c>
      <c r="J1523" s="369">
        <v>36504</v>
      </c>
    </row>
    <row r="1524" spans="1:10" hidden="1">
      <c r="A1524" s="367" t="s">
        <v>2421</v>
      </c>
      <c r="D1524" s="367" t="s">
        <v>2851</v>
      </c>
      <c r="E1524" s="367">
        <f t="shared" si="23"/>
        <v>2267007015</v>
      </c>
      <c r="F1524" s="367" t="s">
        <v>541</v>
      </c>
      <c r="G1524" s="367" t="s">
        <v>2757</v>
      </c>
      <c r="H1524" s="367" t="s">
        <v>2623</v>
      </c>
      <c r="I1524" s="367" t="s">
        <v>2630</v>
      </c>
      <c r="J1524" s="369">
        <v>36504</v>
      </c>
    </row>
    <row r="1525" spans="1:10" hidden="1">
      <c r="A1525" s="367" t="s">
        <v>2421</v>
      </c>
      <c r="D1525" s="367" t="s">
        <v>2852</v>
      </c>
      <c r="E1525" s="367">
        <f t="shared" si="23"/>
        <v>2267008000</v>
      </c>
      <c r="F1525" s="367" t="s">
        <v>541</v>
      </c>
      <c r="G1525" s="367" t="s">
        <v>2757</v>
      </c>
      <c r="H1525" s="367" t="s">
        <v>2635</v>
      </c>
      <c r="I1525" s="367" t="s">
        <v>2425</v>
      </c>
      <c r="J1525" s="369">
        <v>36504</v>
      </c>
    </row>
    <row r="1526" spans="1:10" hidden="1">
      <c r="A1526" s="367" t="s">
        <v>2421</v>
      </c>
      <c r="D1526" s="367" t="s">
        <v>2853</v>
      </c>
      <c r="E1526" s="367">
        <f t="shared" si="23"/>
        <v>2267008005</v>
      </c>
      <c r="F1526" s="367" t="s">
        <v>541</v>
      </c>
      <c r="G1526" s="367" t="s">
        <v>2757</v>
      </c>
      <c r="H1526" s="367" t="s">
        <v>2635</v>
      </c>
      <c r="I1526" s="367" t="s">
        <v>2635</v>
      </c>
      <c r="J1526" s="369">
        <v>36504</v>
      </c>
    </row>
    <row r="1527" spans="1:10" hidden="1">
      <c r="A1527" s="367" t="s">
        <v>2421</v>
      </c>
      <c r="D1527" s="367" t="s">
        <v>2854</v>
      </c>
      <c r="E1527" s="367">
        <f t="shared" si="23"/>
        <v>2267009000</v>
      </c>
      <c r="F1527" s="367" t="s">
        <v>541</v>
      </c>
      <c r="G1527" s="367" t="s">
        <v>2757</v>
      </c>
      <c r="H1527" s="367" t="s">
        <v>2642</v>
      </c>
      <c r="I1527" s="367" t="s">
        <v>2425</v>
      </c>
      <c r="J1527" s="369">
        <v>36504</v>
      </c>
    </row>
    <row r="1528" spans="1:10" hidden="1">
      <c r="A1528" s="367" t="s">
        <v>2421</v>
      </c>
      <c r="D1528" s="367" t="s">
        <v>2855</v>
      </c>
      <c r="E1528" s="367">
        <f t="shared" si="23"/>
        <v>2267009010</v>
      </c>
      <c r="F1528" s="367" t="s">
        <v>541</v>
      </c>
      <c r="G1528" s="367" t="s">
        <v>2757</v>
      </c>
      <c r="H1528" s="367" t="s">
        <v>2642</v>
      </c>
      <c r="I1528" s="367" t="s">
        <v>2644</v>
      </c>
      <c r="J1528" s="369">
        <v>36504</v>
      </c>
    </row>
    <row r="1529" spans="1:10" hidden="1">
      <c r="A1529" s="367" t="s">
        <v>2421</v>
      </c>
      <c r="D1529" s="367" t="s">
        <v>2856</v>
      </c>
      <c r="E1529" s="367">
        <f t="shared" si="23"/>
        <v>2267010000</v>
      </c>
      <c r="F1529" s="367" t="s">
        <v>541</v>
      </c>
      <c r="G1529" s="367" t="s">
        <v>2757</v>
      </c>
      <c r="H1529" s="367" t="s">
        <v>2503</v>
      </c>
      <c r="I1529" s="367" t="s">
        <v>2425</v>
      </c>
      <c r="J1529" s="369">
        <v>36504</v>
      </c>
    </row>
    <row r="1530" spans="1:10" hidden="1">
      <c r="A1530" s="367" t="s">
        <v>2421</v>
      </c>
      <c r="D1530" s="367" t="s">
        <v>2857</v>
      </c>
      <c r="E1530" s="367">
        <f t="shared" si="23"/>
        <v>2267010010</v>
      </c>
      <c r="F1530" s="367" t="s">
        <v>541</v>
      </c>
      <c r="G1530" s="367" t="s">
        <v>2757</v>
      </c>
      <c r="H1530" s="367" t="s">
        <v>2503</v>
      </c>
      <c r="I1530" s="367" t="s">
        <v>2647</v>
      </c>
      <c r="J1530" s="369">
        <v>36504</v>
      </c>
    </row>
    <row r="1531" spans="1:10" hidden="1">
      <c r="A1531" s="367" t="s">
        <v>2421</v>
      </c>
      <c r="D1531" s="367" t="s">
        <v>2858</v>
      </c>
      <c r="E1531" s="367">
        <f t="shared" si="23"/>
        <v>2268000000</v>
      </c>
      <c r="F1531" s="367" t="s">
        <v>541</v>
      </c>
      <c r="G1531" s="367" t="s">
        <v>2859</v>
      </c>
      <c r="H1531" s="367" t="s">
        <v>2860</v>
      </c>
      <c r="I1531" s="367" t="s">
        <v>2425</v>
      </c>
      <c r="J1531" s="369">
        <v>36504</v>
      </c>
    </row>
    <row r="1532" spans="1:10" hidden="1">
      <c r="A1532" s="367" t="s">
        <v>2421</v>
      </c>
      <c r="D1532" s="367" t="s">
        <v>2861</v>
      </c>
      <c r="E1532" s="367">
        <f t="shared" si="23"/>
        <v>2268001000</v>
      </c>
      <c r="F1532" s="367" t="s">
        <v>541</v>
      </c>
      <c r="G1532" s="367" t="s">
        <v>2859</v>
      </c>
      <c r="H1532" s="367" t="s">
        <v>2427</v>
      </c>
      <c r="I1532" s="367" t="s">
        <v>2425</v>
      </c>
      <c r="J1532" s="369">
        <v>36504</v>
      </c>
    </row>
    <row r="1533" spans="1:10" hidden="1">
      <c r="A1533" s="367" t="s">
        <v>2421</v>
      </c>
      <c r="D1533" s="367" t="s">
        <v>2862</v>
      </c>
      <c r="E1533" s="367">
        <f t="shared" si="23"/>
        <v>2268001010</v>
      </c>
      <c r="F1533" s="367" t="s">
        <v>541</v>
      </c>
      <c r="G1533" s="367" t="s">
        <v>2859</v>
      </c>
      <c r="H1533" s="367" t="s">
        <v>2427</v>
      </c>
      <c r="I1533" s="367" t="s">
        <v>2429</v>
      </c>
      <c r="J1533" s="369">
        <v>36504</v>
      </c>
    </row>
    <row r="1534" spans="1:10" hidden="1">
      <c r="A1534" s="367" t="s">
        <v>2421</v>
      </c>
      <c r="D1534" s="367" t="s">
        <v>2863</v>
      </c>
      <c r="E1534" s="367">
        <f t="shared" si="23"/>
        <v>2268001020</v>
      </c>
      <c r="F1534" s="367" t="s">
        <v>541</v>
      </c>
      <c r="G1534" s="367" t="s">
        <v>2859</v>
      </c>
      <c r="H1534" s="367" t="s">
        <v>2427</v>
      </c>
      <c r="I1534" s="367" t="s">
        <v>2431</v>
      </c>
      <c r="J1534" s="369">
        <v>36504</v>
      </c>
    </row>
    <row r="1535" spans="1:10" hidden="1">
      <c r="A1535" s="367" t="s">
        <v>2421</v>
      </c>
      <c r="D1535" s="367" t="s">
        <v>2864</v>
      </c>
      <c r="E1535" s="367">
        <f t="shared" si="23"/>
        <v>2268001030</v>
      </c>
      <c r="F1535" s="367" t="s">
        <v>541</v>
      </c>
      <c r="G1535" s="367" t="s">
        <v>2859</v>
      </c>
      <c r="H1535" s="367" t="s">
        <v>2427</v>
      </c>
      <c r="I1535" s="367" t="s">
        <v>2433</v>
      </c>
      <c r="J1535" s="369">
        <v>36504</v>
      </c>
    </row>
    <row r="1536" spans="1:10" hidden="1">
      <c r="A1536" s="367" t="s">
        <v>2421</v>
      </c>
      <c r="D1536" s="367" t="s">
        <v>2865</v>
      </c>
      <c r="E1536" s="367">
        <f t="shared" si="23"/>
        <v>2268001040</v>
      </c>
      <c r="F1536" s="367" t="s">
        <v>541</v>
      </c>
      <c r="G1536" s="367" t="s">
        <v>2859</v>
      </c>
      <c r="H1536" s="367" t="s">
        <v>2427</v>
      </c>
      <c r="I1536" s="367" t="s">
        <v>2436</v>
      </c>
      <c r="J1536" s="369">
        <v>36504</v>
      </c>
    </row>
    <row r="1537" spans="1:10" hidden="1">
      <c r="A1537" s="367" t="s">
        <v>2421</v>
      </c>
      <c r="D1537" s="367" t="s">
        <v>2866</v>
      </c>
      <c r="E1537" s="367">
        <f t="shared" si="23"/>
        <v>2268001050</v>
      </c>
      <c r="F1537" s="367" t="s">
        <v>541</v>
      </c>
      <c r="G1537" s="367" t="s">
        <v>2859</v>
      </c>
      <c r="H1537" s="367" t="s">
        <v>2427</v>
      </c>
      <c r="I1537" s="367" t="s">
        <v>2438</v>
      </c>
      <c r="J1537" s="369">
        <v>36504</v>
      </c>
    </row>
    <row r="1538" spans="1:10" hidden="1">
      <c r="A1538" s="367" t="s">
        <v>2421</v>
      </c>
      <c r="D1538" s="367" t="s">
        <v>2867</v>
      </c>
      <c r="E1538" s="367">
        <f t="shared" ref="E1538:E1601" si="24">VALUE(D1538)</f>
        <v>2268001060</v>
      </c>
      <c r="F1538" s="367" t="s">
        <v>541</v>
      </c>
      <c r="G1538" s="367" t="s">
        <v>2859</v>
      </c>
      <c r="H1538" s="367" t="s">
        <v>2427</v>
      </c>
      <c r="I1538" s="367" t="s">
        <v>2440</v>
      </c>
      <c r="J1538" s="369">
        <v>36504</v>
      </c>
    </row>
    <row r="1539" spans="1:10" hidden="1">
      <c r="A1539" s="367" t="s">
        <v>2421</v>
      </c>
      <c r="D1539" s="367" t="s">
        <v>2868</v>
      </c>
      <c r="E1539" s="367">
        <f t="shared" si="24"/>
        <v>2268002000</v>
      </c>
      <c r="F1539" s="367" t="s">
        <v>541</v>
      </c>
      <c r="G1539" s="367" t="s">
        <v>2859</v>
      </c>
      <c r="H1539" s="367" t="s">
        <v>2442</v>
      </c>
      <c r="I1539" s="367" t="s">
        <v>2425</v>
      </c>
      <c r="J1539" s="369">
        <v>36504</v>
      </c>
    </row>
    <row r="1540" spans="1:10" hidden="1">
      <c r="A1540" s="367" t="s">
        <v>2421</v>
      </c>
      <c r="D1540" s="367" t="s">
        <v>2869</v>
      </c>
      <c r="E1540" s="367">
        <f t="shared" si="24"/>
        <v>2268002003</v>
      </c>
      <c r="F1540" s="367" t="s">
        <v>541</v>
      </c>
      <c r="G1540" s="367" t="s">
        <v>2859</v>
      </c>
      <c r="H1540" s="367" t="s">
        <v>2442</v>
      </c>
      <c r="I1540" s="367" t="s">
        <v>2445</v>
      </c>
      <c r="J1540" s="369">
        <v>36504</v>
      </c>
    </row>
    <row r="1541" spans="1:10" hidden="1">
      <c r="A1541" s="367" t="s">
        <v>2421</v>
      </c>
      <c r="D1541" s="367" t="s">
        <v>2870</v>
      </c>
      <c r="E1541" s="367">
        <f t="shared" si="24"/>
        <v>2268002006</v>
      </c>
      <c r="F1541" s="367" t="s">
        <v>541</v>
      </c>
      <c r="G1541" s="367" t="s">
        <v>2859</v>
      </c>
      <c r="H1541" s="367" t="s">
        <v>2442</v>
      </c>
      <c r="I1541" s="367" t="s">
        <v>2448</v>
      </c>
      <c r="J1541" s="369">
        <v>36504</v>
      </c>
    </row>
    <row r="1542" spans="1:10" hidden="1">
      <c r="A1542" s="367" t="s">
        <v>2421</v>
      </c>
      <c r="D1542" s="367" t="s">
        <v>2871</v>
      </c>
      <c r="E1542" s="367">
        <f t="shared" si="24"/>
        <v>2268002009</v>
      </c>
      <c r="F1542" s="367" t="s">
        <v>541</v>
      </c>
      <c r="G1542" s="367" t="s">
        <v>2859</v>
      </c>
      <c r="H1542" s="367" t="s">
        <v>2442</v>
      </c>
      <c r="I1542" s="367" t="s">
        <v>2450</v>
      </c>
      <c r="J1542" s="369">
        <v>36504</v>
      </c>
    </row>
    <row r="1543" spans="1:10" hidden="1">
      <c r="A1543" s="367" t="s">
        <v>2421</v>
      </c>
      <c r="D1543" s="367" t="s">
        <v>2872</v>
      </c>
      <c r="E1543" s="367">
        <f t="shared" si="24"/>
        <v>2268002015</v>
      </c>
      <c r="F1543" s="367" t="s">
        <v>541</v>
      </c>
      <c r="G1543" s="367" t="s">
        <v>2859</v>
      </c>
      <c r="H1543" s="367" t="s">
        <v>2442</v>
      </c>
      <c r="I1543" s="367" t="s">
        <v>2455</v>
      </c>
      <c r="J1543" s="369">
        <v>36504</v>
      </c>
    </row>
    <row r="1544" spans="1:10" hidden="1">
      <c r="A1544" s="367" t="s">
        <v>2421</v>
      </c>
      <c r="D1544" s="367" t="s">
        <v>2873</v>
      </c>
      <c r="E1544" s="367">
        <f t="shared" si="24"/>
        <v>2268002018</v>
      </c>
      <c r="F1544" s="367" t="s">
        <v>541</v>
      </c>
      <c r="G1544" s="367" t="s">
        <v>2859</v>
      </c>
      <c r="H1544" s="367" t="s">
        <v>2442</v>
      </c>
      <c r="I1544" s="367" t="s">
        <v>2457</v>
      </c>
      <c r="J1544" s="369">
        <v>36504</v>
      </c>
    </row>
    <row r="1545" spans="1:10" hidden="1">
      <c r="A1545" s="367" t="s">
        <v>2421</v>
      </c>
      <c r="D1545" s="367" t="s">
        <v>2874</v>
      </c>
      <c r="E1545" s="367">
        <f t="shared" si="24"/>
        <v>2268002021</v>
      </c>
      <c r="F1545" s="367" t="s">
        <v>541</v>
      </c>
      <c r="G1545" s="367" t="s">
        <v>2859</v>
      </c>
      <c r="H1545" s="367" t="s">
        <v>2442</v>
      </c>
      <c r="I1545" s="367" t="s">
        <v>2459</v>
      </c>
      <c r="J1545" s="369">
        <v>36504</v>
      </c>
    </row>
    <row r="1546" spans="1:10" hidden="1">
      <c r="A1546" s="367" t="s">
        <v>2421</v>
      </c>
      <c r="D1546" s="367" t="s">
        <v>2875</v>
      </c>
      <c r="E1546" s="367">
        <f t="shared" si="24"/>
        <v>2268002024</v>
      </c>
      <c r="F1546" s="367" t="s">
        <v>541</v>
      </c>
      <c r="G1546" s="367" t="s">
        <v>2859</v>
      </c>
      <c r="H1546" s="367" t="s">
        <v>2442</v>
      </c>
      <c r="I1546" s="367" t="s">
        <v>2461</v>
      </c>
      <c r="J1546" s="369">
        <v>36504</v>
      </c>
    </row>
    <row r="1547" spans="1:10" hidden="1">
      <c r="A1547" s="367" t="s">
        <v>2421</v>
      </c>
      <c r="D1547" s="367" t="s">
        <v>2876</v>
      </c>
      <c r="E1547" s="367">
        <f t="shared" si="24"/>
        <v>2268002027</v>
      </c>
      <c r="F1547" s="367" t="s">
        <v>541</v>
      </c>
      <c r="G1547" s="367" t="s">
        <v>2859</v>
      </c>
      <c r="H1547" s="367" t="s">
        <v>2442</v>
      </c>
      <c r="I1547" s="367" t="s">
        <v>2463</v>
      </c>
      <c r="J1547" s="369">
        <v>36504</v>
      </c>
    </row>
    <row r="1548" spans="1:10" hidden="1">
      <c r="A1548" s="367" t="s">
        <v>2421</v>
      </c>
      <c r="D1548" s="367" t="s">
        <v>2877</v>
      </c>
      <c r="E1548" s="367">
        <f t="shared" si="24"/>
        <v>2268002030</v>
      </c>
      <c r="F1548" s="367" t="s">
        <v>541</v>
      </c>
      <c r="G1548" s="367" t="s">
        <v>2859</v>
      </c>
      <c r="H1548" s="367" t="s">
        <v>2442</v>
      </c>
      <c r="I1548" s="367" t="s">
        <v>2466</v>
      </c>
      <c r="J1548" s="369">
        <v>36504</v>
      </c>
    </row>
    <row r="1549" spans="1:10" hidden="1">
      <c r="A1549" s="367" t="s">
        <v>2421</v>
      </c>
      <c r="D1549" s="367" t="s">
        <v>2878</v>
      </c>
      <c r="E1549" s="367">
        <f t="shared" si="24"/>
        <v>2268002033</v>
      </c>
      <c r="F1549" s="367" t="s">
        <v>541</v>
      </c>
      <c r="G1549" s="367" t="s">
        <v>2859</v>
      </c>
      <c r="H1549" s="367" t="s">
        <v>2442</v>
      </c>
      <c r="I1549" s="367" t="s">
        <v>2468</v>
      </c>
      <c r="J1549" s="369">
        <v>36504</v>
      </c>
    </row>
    <row r="1550" spans="1:10" hidden="1">
      <c r="A1550" s="367" t="s">
        <v>2421</v>
      </c>
      <c r="D1550" s="367" t="s">
        <v>2879</v>
      </c>
      <c r="E1550" s="367">
        <f t="shared" si="24"/>
        <v>2268002036</v>
      </c>
      <c r="F1550" s="367" t="s">
        <v>541</v>
      </c>
      <c r="G1550" s="367" t="s">
        <v>2859</v>
      </c>
      <c r="H1550" s="367" t="s">
        <v>2442</v>
      </c>
      <c r="I1550" s="367" t="s">
        <v>2470</v>
      </c>
      <c r="J1550" s="369">
        <v>36504</v>
      </c>
    </row>
    <row r="1551" spans="1:10" hidden="1">
      <c r="A1551" s="367" t="s">
        <v>2421</v>
      </c>
      <c r="D1551" s="367" t="s">
        <v>2880</v>
      </c>
      <c r="E1551" s="367">
        <f t="shared" si="24"/>
        <v>2268002039</v>
      </c>
      <c r="F1551" s="367" t="s">
        <v>541</v>
      </c>
      <c r="G1551" s="367" t="s">
        <v>2859</v>
      </c>
      <c r="H1551" s="367" t="s">
        <v>2442</v>
      </c>
      <c r="I1551" s="367" t="s">
        <v>2472</v>
      </c>
      <c r="J1551" s="369">
        <v>36504</v>
      </c>
    </row>
    <row r="1552" spans="1:10" hidden="1">
      <c r="A1552" s="367" t="s">
        <v>2421</v>
      </c>
      <c r="D1552" s="367" t="s">
        <v>2881</v>
      </c>
      <c r="E1552" s="367">
        <f t="shared" si="24"/>
        <v>2268002042</v>
      </c>
      <c r="F1552" s="367" t="s">
        <v>541</v>
      </c>
      <c r="G1552" s="367" t="s">
        <v>2859</v>
      </c>
      <c r="H1552" s="367" t="s">
        <v>2442</v>
      </c>
      <c r="I1552" s="367" t="s">
        <v>2474</v>
      </c>
      <c r="J1552" s="369">
        <v>36504</v>
      </c>
    </row>
    <row r="1553" spans="1:10" hidden="1">
      <c r="A1553" s="367" t="s">
        <v>2421</v>
      </c>
      <c r="D1553" s="367" t="s">
        <v>2882</v>
      </c>
      <c r="E1553" s="367">
        <f t="shared" si="24"/>
        <v>2268002045</v>
      </c>
      <c r="F1553" s="367" t="s">
        <v>541</v>
      </c>
      <c r="G1553" s="367" t="s">
        <v>2859</v>
      </c>
      <c r="H1553" s="367" t="s">
        <v>2442</v>
      </c>
      <c r="I1553" s="367" t="s">
        <v>2476</v>
      </c>
      <c r="J1553" s="369">
        <v>36504</v>
      </c>
    </row>
    <row r="1554" spans="1:10" hidden="1">
      <c r="A1554" s="367" t="s">
        <v>2421</v>
      </c>
      <c r="D1554" s="367" t="s">
        <v>2883</v>
      </c>
      <c r="E1554" s="367">
        <f t="shared" si="24"/>
        <v>2268002048</v>
      </c>
      <c r="F1554" s="367" t="s">
        <v>541</v>
      </c>
      <c r="G1554" s="367" t="s">
        <v>2859</v>
      </c>
      <c r="H1554" s="367" t="s">
        <v>2442</v>
      </c>
      <c r="I1554" s="367" t="s">
        <v>2478</v>
      </c>
      <c r="J1554" s="369">
        <v>36504</v>
      </c>
    </row>
    <row r="1555" spans="1:10" hidden="1">
      <c r="A1555" s="367" t="s">
        <v>2421</v>
      </c>
      <c r="D1555" s="367" t="s">
        <v>2884</v>
      </c>
      <c r="E1555" s="367">
        <f t="shared" si="24"/>
        <v>2268002051</v>
      </c>
      <c r="F1555" s="367" t="s">
        <v>541</v>
      </c>
      <c r="G1555" s="367" t="s">
        <v>2859</v>
      </c>
      <c r="H1555" s="367" t="s">
        <v>2442</v>
      </c>
      <c r="I1555" s="367" t="s">
        <v>2480</v>
      </c>
      <c r="J1555" s="369">
        <v>36504</v>
      </c>
    </row>
    <row r="1556" spans="1:10" hidden="1">
      <c r="A1556" s="367" t="s">
        <v>2421</v>
      </c>
      <c r="D1556" s="367" t="s">
        <v>2885</v>
      </c>
      <c r="E1556" s="367">
        <f t="shared" si="24"/>
        <v>2268002054</v>
      </c>
      <c r="F1556" s="367" t="s">
        <v>541</v>
      </c>
      <c r="G1556" s="367" t="s">
        <v>2859</v>
      </c>
      <c r="H1556" s="367" t="s">
        <v>2442</v>
      </c>
      <c r="I1556" s="367" t="s">
        <v>2482</v>
      </c>
      <c r="J1556" s="369">
        <v>36504</v>
      </c>
    </row>
    <row r="1557" spans="1:10" hidden="1">
      <c r="A1557" s="367" t="s">
        <v>2421</v>
      </c>
      <c r="D1557" s="367" t="s">
        <v>2886</v>
      </c>
      <c r="E1557" s="367">
        <f t="shared" si="24"/>
        <v>2268002057</v>
      </c>
      <c r="F1557" s="367" t="s">
        <v>541</v>
      </c>
      <c r="G1557" s="367" t="s">
        <v>2859</v>
      </c>
      <c r="H1557" s="367" t="s">
        <v>2442</v>
      </c>
      <c r="I1557" s="367" t="s">
        <v>2484</v>
      </c>
      <c r="J1557" s="369">
        <v>36504</v>
      </c>
    </row>
    <row r="1558" spans="1:10" hidden="1">
      <c r="A1558" s="367" t="s">
        <v>2421</v>
      </c>
      <c r="D1558" s="367" t="s">
        <v>2887</v>
      </c>
      <c r="E1558" s="367">
        <f t="shared" si="24"/>
        <v>2268002060</v>
      </c>
      <c r="F1558" s="367" t="s">
        <v>541</v>
      </c>
      <c r="G1558" s="367" t="s">
        <v>2859</v>
      </c>
      <c r="H1558" s="367" t="s">
        <v>2442</v>
      </c>
      <c r="I1558" s="367" t="s">
        <v>2486</v>
      </c>
      <c r="J1558" s="369">
        <v>36504</v>
      </c>
    </row>
    <row r="1559" spans="1:10" hidden="1">
      <c r="A1559" s="367" t="s">
        <v>2421</v>
      </c>
      <c r="D1559" s="367" t="s">
        <v>2888</v>
      </c>
      <c r="E1559" s="367">
        <f t="shared" si="24"/>
        <v>2268002063</v>
      </c>
      <c r="F1559" s="367" t="s">
        <v>541</v>
      </c>
      <c r="G1559" s="367" t="s">
        <v>2859</v>
      </c>
      <c r="H1559" s="367" t="s">
        <v>2442</v>
      </c>
      <c r="I1559" s="367" t="s">
        <v>2488</v>
      </c>
      <c r="J1559" s="369">
        <v>36504</v>
      </c>
    </row>
    <row r="1560" spans="1:10" hidden="1">
      <c r="A1560" s="367" t="s">
        <v>2421</v>
      </c>
      <c r="D1560" s="367" t="s">
        <v>2889</v>
      </c>
      <c r="E1560" s="367">
        <f t="shared" si="24"/>
        <v>2268002066</v>
      </c>
      <c r="F1560" s="367" t="s">
        <v>541</v>
      </c>
      <c r="G1560" s="367" t="s">
        <v>2859</v>
      </c>
      <c r="H1560" s="367" t="s">
        <v>2442</v>
      </c>
      <c r="I1560" s="367" t="s">
        <v>2491</v>
      </c>
      <c r="J1560" s="369">
        <v>36504</v>
      </c>
    </row>
    <row r="1561" spans="1:10" hidden="1">
      <c r="A1561" s="367" t="s">
        <v>2421</v>
      </c>
      <c r="D1561" s="367" t="s">
        <v>2890</v>
      </c>
      <c r="E1561" s="367">
        <f t="shared" si="24"/>
        <v>2268002069</v>
      </c>
      <c r="F1561" s="367" t="s">
        <v>541</v>
      </c>
      <c r="G1561" s="367" t="s">
        <v>2859</v>
      </c>
      <c r="H1561" s="367" t="s">
        <v>2442</v>
      </c>
      <c r="I1561" s="367" t="s">
        <v>2493</v>
      </c>
      <c r="J1561" s="369">
        <v>36504</v>
      </c>
    </row>
    <row r="1562" spans="1:10" hidden="1">
      <c r="A1562" s="367" t="s">
        <v>2421</v>
      </c>
      <c r="D1562" s="367" t="s">
        <v>2891</v>
      </c>
      <c r="E1562" s="367">
        <f t="shared" si="24"/>
        <v>2268002072</v>
      </c>
      <c r="F1562" s="367" t="s">
        <v>541</v>
      </c>
      <c r="G1562" s="367" t="s">
        <v>2859</v>
      </c>
      <c r="H1562" s="367" t="s">
        <v>2442</v>
      </c>
      <c r="I1562" s="367" t="s">
        <v>2495</v>
      </c>
      <c r="J1562" s="369">
        <v>36504</v>
      </c>
    </row>
    <row r="1563" spans="1:10" hidden="1">
      <c r="A1563" s="367" t="s">
        <v>2421</v>
      </c>
      <c r="D1563" s="367" t="s">
        <v>2892</v>
      </c>
      <c r="E1563" s="367">
        <f t="shared" si="24"/>
        <v>2268002075</v>
      </c>
      <c r="F1563" s="367" t="s">
        <v>541</v>
      </c>
      <c r="G1563" s="367" t="s">
        <v>2859</v>
      </c>
      <c r="H1563" s="367" t="s">
        <v>2442</v>
      </c>
      <c r="I1563" s="367" t="s">
        <v>2497</v>
      </c>
      <c r="J1563" s="369">
        <v>36504</v>
      </c>
    </row>
    <row r="1564" spans="1:10" hidden="1">
      <c r="A1564" s="367" t="s">
        <v>2421</v>
      </c>
      <c r="D1564" s="367" t="s">
        <v>2893</v>
      </c>
      <c r="E1564" s="367">
        <f t="shared" si="24"/>
        <v>2268002078</v>
      </c>
      <c r="F1564" s="367" t="s">
        <v>541</v>
      </c>
      <c r="G1564" s="367" t="s">
        <v>2859</v>
      </c>
      <c r="H1564" s="367" t="s">
        <v>2442</v>
      </c>
      <c r="I1564" s="367" t="s">
        <v>2499</v>
      </c>
      <c r="J1564" s="369">
        <v>36504</v>
      </c>
    </row>
    <row r="1565" spans="1:10" hidden="1">
      <c r="A1565" s="367" t="s">
        <v>2421</v>
      </c>
      <c r="D1565" s="367" t="s">
        <v>2894</v>
      </c>
      <c r="E1565" s="367">
        <f t="shared" si="24"/>
        <v>2268002081</v>
      </c>
      <c r="F1565" s="367" t="s">
        <v>541</v>
      </c>
      <c r="G1565" s="367" t="s">
        <v>2859</v>
      </c>
      <c r="H1565" s="367" t="s">
        <v>2442</v>
      </c>
      <c r="I1565" s="367" t="s">
        <v>2501</v>
      </c>
      <c r="J1565" s="369">
        <v>36504</v>
      </c>
    </row>
    <row r="1566" spans="1:10" hidden="1">
      <c r="A1566" s="367" t="s">
        <v>2421</v>
      </c>
      <c r="D1566" s="367" t="s">
        <v>2895</v>
      </c>
      <c r="E1566" s="367">
        <f t="shared" si="24"/>
        <v>2268003000</v>
      </c>
      <c r="F1566" s="367" t="s">
        <v>541</v>
      </c>
      <c r="G1566" s="367" t="s">
        <v>2859</v>
      </c>
      <c r="H1566" s="367" t="s">
        <v>2503</v>
      </c>
      <c r="I1566" s="367" t="s">
        <v>2425</v>
      </c>
      <c r="J1566" s="369">
        <v>36504</v>
      </c>
    </row>
    <row r="1567" spans="1:10" hidden="1">
      <c r="A1567" s="367" t="s">
        <v>2421</v>
      </c>
      <c r="D1567" s="367" t="s">
        <v>2896</v>
      </c>
      <c r="E1567" s="367">
        <f t="shared" si="24"/>
        <v>2268003010</v>
      </c>
      <c r="F1567" s="367" t="s">
        <v>541</v>
      </c>
      <c r="G1567" s="367" t="s">
        <v>2859</v>
      </c>
      <c r="H1567" s="367" t="s">
        <v>2503</v>
      </c>
      <c r="I1567" s="367" t="s">
        <v>2505</v>
      </c>
      <c r="J1567" s="369">
        <v>36504</v>
      </c>
    </row>
    <row r="1568" spans="1:10" hidden="1">
      <c r="A1568" s="367" t="s">
        <v>2421</v>
      </c>
      <c r="D1568" s="367" t="s">
        <v>2897</v>
      </c>
      <c r="E1568" s="367">
        <f t="shared" si="24"/>
        <v>2268003020</v>
      </c>
      <c r="F1568" s="367" t="s">
        <v>541</v>
      </c>
      <c r="G1568" s="367" t="s">
        <v>2859</v>
      </c>
      <c r="H1568" s="367" t="s">
        <v>2503</v>
      </c>
      <c r="I1568" s="367" t="s">
        <v>2507</v>
      </c>
      <c r="J1568" s="369">
        <v>36504</v>
      </c>
    </row>
    <row r="1569" spans="1:10" hidden="1">
      <c r="A1569" s="367" t="s">
        <v>2421</v>
      </c>
      <c r="D1569" s="367" t="s">
        <v>2898</v>
      </c>
      <c r="E1569" s="367">
        <f t="shared" si="24"/>
        <v>2268003030</v>
      </c>
      <c r="F1569" s="367" t="s">
        <v>541</v>
      </c>
      <c r="G1569" s="367" t="s">
        <v>2859</v>
      </c>
      <c r="H1569" s="367" t="s">
        <v>2503</v>
      </c>
      <c r="I1569" s="367" t="s">
        <v>2509</v>
      </c>
      <c r="J1569" s="369">
        <v>36504</v>
      </c>
    </row>
    <row r="1570" spans="1:10" hidden="1">
      <c r="A1570" s="367" t="s">
        <v>2421</v>
      </c>
      <c r="D1570" s="367" t="s">
        <v>2899</v>
      </c>
      <c r="E1570" s="367">
        <f t="shared" si="24"/>
        <v>2268003040</v>
      </c>
      <c r="F1570" s="367" t="s">
        <v>541</v>
      </c>
      <c r="G1570" s="367" t="s">
        <v>2859</v>
      </c>
      <c r="H1570" s="367" t="s">
        <v>2503</v>
      </c>
      <c r="I1570" s="367" t="s">
        <v>2511</v>
      </c>
      <c r="J1570" s="369">
        <v>36504</v>
      </c>
    </row>
    <row r="1571" spans="1:10" hidden="1">
      <c r="A1571" s="367" t="s">
        <v>2421</v>
      </c>
      <c r="D1571" s="367" t="s">
        <v>2900</v>
      </c>
      <c r="E1571" s="367">
        <f t="shared" si="24"/>
        <v>2268003050</v>
      </c>
      <c r="F1571" s="367" t="s">
        <v>541</v>
      </c>
      <c r="G1571" s="367" t="s">
        <v>2859</v>
      </c>
      <c r="H1571" s="367" t="s">
        <v>2503</v>
      </c>
      <c r="I1571" s="367" t="s">
        <v>2513</v>
      </c>
      <c r="J1571" s="369">
        <v>36504</v>
      </c>
    </row>
    <row r="1572" spans="1:10" hidden="1">
      <c r="A1572" s="367" t="s">
        <v>2421</v>
      </c>
      <c r="D1572" s="367" t="s">
        <v>2901</v>
      </c>
      <c r="E1572" s="367">
        <f t="shared" si="24"/>
        <v>2268003060</v>
      </c>
      <c r="F1572" s="367" t="s">
        <v>541</v>
      </c>
      <c r="G1572" s="367" t="s">
        <v>2859</v>
      </c>
      <c r="H1572" s="367" t="s">
        <v>2503</v>
      </c>
      <c r="I1572" s="367" t="s">
        <v>2515</v>
      </c>
      <c r="J1572" s="369">
        <v>36504</v>
      </c>
    </row>
    <row r="1573" spans="1:10" hidden="1">
      <c r="A1573" s="367" t="s">
        <v>2421</v>
      </c>
      <c r="D1573" s="367" t="s">
        <v>2902</v>
      </c>
      <c r="E1573" s="367">
        <f t="shared" si="24"/>
        <v>2268003070</v>
      </c>
      <c r="F1573" s="367" t="s">
        <v>541</v>
      </c>
      <c r="G1573" s="367" t="s">
        <v>2859</v>
      </c>
      <c r="H1573" s="367" t="s">
        <v>2503</v>
      </c>
      <c r="I1573" s="367" t="s">
        <v>2517</v>
      </c>
      <c r="J1573" s="369">
        <v>36504</v>
      </c>
    </row>
    <row r="1574" spans="1:10" hidden="1">
      <c r="A1574" s="367" t="s">
        <v>2421</v>
      </c>
      <c r="D1574" s="367" t="s">
        <v>2903</v>
      </c>
      <c r="E1574" s="367">
        <f t="shared" si="24"/>
        <v>2268004000</v>
      </c>
      <c r="F1574" s="367" t="s">
        <v>541</v>
      </c>
      <c r="G1574" s="367" t="s">
        <v>2859</v>
      </c>
      <c r="H1574" s="367" t="s">
        <v>2519</v>
      </c>
      <c r="I1574" s="367" t="s">
        <v>2425</v>
      </c>
      <c r="J1574" s="369">
        <v>36504</v>
      </c>
    </row>
    <row r="1575" spans="1:10" hidden="1">
      <c r="A1575" s="367" t="s">
        <v>2421</v>
      </c>
      <c r="D1575" s="367" t="s">
        <v>2904</v>
      </c>
      <c r="E1575" s="367">
        <f t="shared" si="24"/>
        <v>2268004010</v>
      </c>
      <c r="F1575" s="367" t="s">
        <v>541</v>
      </c>
      <c r="G1575" s="367" t="s">
        <v>2859</v>
      </c>
      <c r="H1575" s="367" t="s">
        <v>2519</v>
      </c>
      <c r="I1575" s="367" t="s">
        <v>2522</v>
      </c>
      <c r="J1575" s="369">
        <v>36504</v>
      </c>
    </row>
    <row r="1576" spans="1:10" hidden="1">
      <c r="A1576" s="367" t="s">
        <v>2421</v>
      </c>
      <c r="D1576" s="367" t="s">
        <v>2905</v>
      </c>
      <c r="E1576" s="367">
        <f t="shared" si="24"/>
        <v>2268004011</v>
      </c>
      <c r="F1576" s="367" t="s">
        <v>541</v>
      </c>
      <c r="G1576" s="367" t="s">
        <v>2859</v>
      </c>
      <c r="H1576" s="367" t="s">
        <v>2519</v>
      </c>
      <c r="I1576" s="367" t="s">
        <v>2525</v>
      </c>
      <c r="J1576" s="369">
        <v>36504</v>
      </c>
    </row>
    <row r="1577" spans="1:10" hidden="1">
      <c r="A1577" s="367" t="s">
        <v>2421</v>
      </c>
      <c r="D1577" s="367" t="s">
        <v>2906</v>
      </c>
      <c r="E1577" s="367">
        <f t="shared" si="24"/>
        <v>2268004015</v>
      </c>
      <c r="F1577" s="367" t="s">
        <v>541</v>
      </c>
      <c r="G1577" s="367" t="s">
        <v>2859</v>
      </c>
      <c r="H1577" s="367" t="s">
        <v>2519</v>
      </c>
      <c r="I1577" s="367" t="s">
        <v>2527</v>
      </c>
      <c r="J1577" s="369">
        <v>36504</v>
      </c>
    </row>
    <row r="1578" spans="1:10" hidden="1">
      <c r="A1578" s="367" t="s">
        <v>2421</v>
      </c>
      <c r="D1578" s="367" t="s">
        <v>2907</v>
      </c>
      <c r="E1578" s="367">
        <f t="shared" si="24"/>
        <v>2268004016</v>
      </c>
      <c r="F1578" s="367" t="s">
        <v>541</v>
      </c>
      <c r="G1578" s="367" t="s">
        <v>2859</v>
      </c>
      <c r="H1578" s="367" t="s">
        <v>2519</v>
      </c>
      <c r="I1578" s="367" t="s">
        <v>2530</v>
      </c>
      <c r="J1578" s="369">
        <v>36504</v>
      </c>
    </row>
    <row r="1579" spans="1:10" hidden="1">
      <c r="A1579" s="367" t="s">
        <v>2421</v>
      </c>
      <c r="D1579" s="367" t="s">
        <v>2908</v>
      </c>
      <c r="E1579" s="367">
        <f t="shared" si="24"/>
        <v>2268004020</v>
      </c>
      <c r="F1579" s="367" t="s">
        <v>541</v>
      </c>
      <c r="G1579" s="367" t="s">
        <v>2859</v>
      </c>
      <c r="H1579" s="367" t="s">
        <v>2519</v>
      </c>
      <c r="I1579" s="367" t="s">
        <v>2532</v>
      </c>
      <c r="J1579" s="369">
        <v>36504</v>
      </c>
    </row>
    <row r="1580" spans="1:10" hidden="1">
      <c r="A1580" s="367" t="s">
        <v>2421</v>
      </c>
      <c r="D1580" s="367" t="s">
        <v>2909</v>
      </c>
      <c r="E1580" s="367">
        <f t="shared" si="24"/>
        <v>2268004021</v>
      </c>
      <c r="F1580" s="367" t="s">
        <v>541</v>
      </c>
      <c r="G1580" s="367" t="s">
        <v>2859</v>
      </c>
      <c r="H1580" s="367" t="s">
        <v>2519</v>
      </c>
      <c r="I1580" s="367" t="s">
        <v>2535</v>
      </c>
      <c r="J1580" s="369">
        <v>36504</v>
      </c>
    </row>
    <row r="1581" spans="1:10" hidden="1">
      <c r="A1581" s="367" t="s">
        <v>2421</v>
      </c>
      <c r="D1581" s="367" t="s">
        <v>2910</v>
      </c>
      <c r="E1581" s="367">
        <f t="shared" si="24"/>
        <v>2268004025</v>
      </c>
      <c r="F1581" s="367" t="s">
        <v>541</v>
      </c>
      <c r="G1581" s="367" t="s">
        <v>2859</v>
      </c>
      <c r="H1581" s="367" t="s">
        <v>2519</v>
      </c>
      <c r="I1581" s="367" t="s">
        <v>2537</v>
      </c>
      <c r="J1581" s="369">
        <v>36504</v>
      </c>
    </row>
    <row r="1582" spans="1:10" hidden="1">
      <c r="A1582" s="367" t="s">
        <v>2421</v>
      </c>
      <c r="D1582" s="367" t="s">
        <v>2911</v>
      </c>
      <c r="E1582" s="367">
        <f t="shared" si="24"/>
        <v>2268004026</v>
      </c>
      <c r="F1582" s="367" t="s">
        <v>541</v>
      </c>
      <c r="G1582" s="367" t="s">
        <v>2859</v>
      </c>
      <c r="H1582" s="367" t="s">
        <v>2519</v>
      </c>
      <c r="I1582" s="367" t="s">
        <v>2539</v>
      </c>
      <c r="J1582" s="369">
        <v>36504</v>
      </c>
    </row>
    <row r="1583" spans="1:10" hidden="1">
      <c r="A1583" s="367" t="s">
        <v>2421</v>
      </c>
      <c r="D1583" s="367" t="s">
        <v>2912</v>
      </c>
      <c r="E1583" s="367">
        <f t="shared" si="24"/>
        <v>2268004030</v>
      </c>
      <c r="F1583" s="367" t="s">
        <v>541</v>
      </c>
      <c r="G1583" s="367" t="s">
        <v>2859</v>
      </c>
      <c r="H1583" s="367" t="s">
        <v>2519</v>
      </c>
      <c r="I1583" s="367" t="s">
        <v>2541</v>
      </c>
      <c r="J1583" s="369">
        <v>36504</v>
      </c>
    </row>
    <row r="1584" spans="1:10" hidden="1">
      <c r="A1584" s="367" t="s">
        <v>2421</v>
      </c>
      <c r="D1584" s="367" t="s">
        <v>2913</v>
      </c>
      <c r="E1584" s="367">
        <f t="shared" si="24"/>
        <v>2268004031</v>
      </c>
      <c r="F1584" s="367" t="s">
        <v>541</v>
      </c>
      <c r="G1584" s="367" t="s">
        <v>2859</v>
      </c>
      <c r="H1584" s="367" t="s">
        <v>2519</v>
      </c>
      <c r="I1584" s="367" t="s">
        <v>2543</v>
      </c>
      <c r="J1584" s="369">
        <v>36504</v>
      </c>
    </row>
    <row r="1585" spans="1:10" hidden="1">
      <c r="A1585" s="367" t="s">
        <v>2421</v>
      </c>
      <c r="D1585" s="367" t="s">
        <v>2914</v>
      </c>
      <c r="E1585" s="367">
        <f t="shared" si="24"/>
        <v>2268004035</v>
      </c>
      <c r="F1585" s="367" t="s">
        <v>541</v>
      </c>
      <c r="G1585" s="367" t="s">
        <v>2859</v>
      </c>
      <c r="H1585" s="367" t="s">
        <v>2519</v>
      </c>
      <c r="I1585" s="367" t="s">
        <v>2545</v>
      </c>
      <c r="J1585" s="369">
        <v>36504</v>
      </c>
    </row>
    <row r="1586" spans="1:10" hidden="1">
      <c r="A1586" s="367" t="s">
        <v>2421</v>
      </c>
      <c r="D1586" s="367" t="s">
        <v>2915</v>
      </c>
      <c r="E1586" s="367">
        <f t="shared" si="24"/>
        <v>2268004036</v>
      </c>
      <c r="F1586" s="367" t="s">
        <v>541</v>
      </c>
      <c r="G1586" s="367" t="s">
        <v>2859</v>
      </c>
      <c r="H1586" s="367" t="s">
        <v>2519</v>
      </c>
      <c r="I1586" s="367" t="s">
        <v>2547</v>
      </c>
      <c r="J1586" s="369">
        <v>36504</v>
      </c>
    </row>
    <row r="1587" spans="1:10" hidden="1">
      <c r="A1587" s="367" t="s">
        <v>2421</v>
      </c>
      <c r="D1587" s="367" t="s">
        <v>2916</v>
      </c>
      <c r="E1587" s="367">
        <f t="shared" si="24"/>
        <v>2268004040</v>
      </c>
      <c r="F1587" s="367" t="s">
        <v>541</v>
      </c>
      <c r="G1587" s="367" t="s">
        <v>2859</v>
      </c>
      <c r="H1587" s="367" t="s">
        <v>2519</v>
      </c>
      <c r="I1587" s="367" t="s">
        <v>2549</v>
      </c>
      <c r="J1587" s="369">
        <v>36504</v>
      </c>
    </row>
    <row r="1588" spans="1:10" hidden="1">
      <c r="A1588" s="367" t="s">
        <v>2421</v>
      </c>
      <c r="D1588" s="367" t="s">
        <v>2917</v>
      </c>
      <c r="E1588" s="367">
        <f t="shared" si="24"/>
        <v>2268004041</v>
      </c>
      <c r="F1588" s="367" t="s">
        <v>541</v>
      </c>
      <c r="G1588" s="367" t="s">
        <v>2859</v>
      </c>
      <c r="H1588" s="367" t="s">
        <v>2519</v>
      </c>
      <c r="I1588" s="367" t="s">
        <v>2551</v>
      </c>
      <c r="J1588" s="369">
        <v>36504</v>
      </c>
    </row>
    <row r="1589" spans="1:10" hidden="1">
      <c r="A1589" s="367" t="s">
        <v>2421</v>
      </c>
      <c r="D1589" s="367" t="s">
        <v>2918</v>
      </c>
      <c r="E1589" s="367">
        <f t="shared" si="24"/>
        <v>2268004045</v>
      </c>
      <c r="F1589" s="367" t="s">
        <v>541</v>
      </c>
      <c r="G1589" s="367" t="s">
        <v>2859</v>
      </c>
      <c r="H1589" s="367" t="s">
        <v>2519</v>
      </c>
      <c r="I1589" s="367" t="s">
        <v>2553</v>
      </c>
      <c r="J1589" s="369">
        <v>36504</v>
      </c>
    </row>
    <row r="1590" spans="1:10" hidden="1">
      <c r="A1590" s="367" t="s">
        <v>2421</v>
      </c>
      <c r="D1590" s="367" t="s">
        <v>2919</v>
      </c>
      <c r="E1590" s="367">
        <f t="shared" si="24"/>
        <v>2268004046</v>
      </c>
      <c r="F1590" s="367" t="s">
        <v>541</v>
      </c>
      <c r="G1590" s="367" t="s">
        <v>2859</v>
      </c>
      <c r="H1590" s="367" t="s">
        <v>2519</v>
      </c>
      <c r="I1590" s="367" t="s">
        <v>2555</v>
      </c>
      <c r="J1590" s="369">
        <v>36504</v>
      </c>
    </row>
    <row r="1591" spans="1:10" hidden="1">
      <c r="A1591" s="367" t="s">
        <v>2421</v>
      </c>
      <c r="D1591" s="367" t="s">
        <v>2920</v>
      </c>
      <c r="E1591" s="367">
        <f t="shared" si="24"/>
        <v>2268004050</v>
      </c>
      <c r="F1591" s="367" t="s">
        <v>541</v>
      </c>
      <c r="G1591" s="367" t="s">
        <v>2859</v>
      </c>
      <c r="H1591" s="367" t="s">
        <v>2519</v>
      </c>
      <c r="I1591" s="367" t="s">
        <v>2557</v>
      </c>
      <c r="J1591" s="369">
        <v>36504</v>
      </c>
    </row>
    <row r="1592" spans="1:10" hidden="1">
      <c r="A1592" s="367" t="s">
        <v>2421</v>
      </c>
      <c r="D1592" s="367" t="s">
        <v>2921</v>
      </c>
      <c r="E1592" s="367">
        <f t="shared" si="24"/>
        <v>2268004051</v>
      </c>
      <c r="F1592" s="367" t="s">
        <v>541</v>
      </c>
      <c r="G1592" s="367" t="s">
        <v>2859</v>
      </c>
      <c r="H1592" s="367" t="s">
        <v>2519</v>
      </c>
      <c r="I1592" s="367" t="s">
        <v>2559</v>
      </c>
      <c r="J1592" s="369">
        <v>36504</v>
      </c>
    </row>
    <row r="1593" spans="1:10" hidden="1">
      <c r="A1593" s="367" t="s">
        <v>2421</v>
      </c>
      <c r="D1593" s="367" t="s">
        <v>2922</v>
      </c>
      <c r="E1593" s="367">
        <f t="shared" si="24"/>
        <v>2268004055</v>
      </c>
      <c r="F1593" s="367" t="s">
        <v>541</v>
      </c>
      <c r="G1593" s="367" t="s">
        <v>2859</v>
      </c>
      <c r="H1593" s="367" t="s">
        <v>2519</v>
      </c>
      <c r="I1593" s="367" t="s">
        <v>2561</v>
      </c>
      <c r="J1593" s="369">
        <v>36504</v>
      </c>
    </row>
    <row r="1594" spans="1:10" hidden="1">
      <c r="A1594" s="367" t="s">
        <v>2421</v>
      </c>
      <c r="D1594" s="367" t="s">
        <v>2923</v>
      </c>
      <c r="E1594" s="367">
        <f t="shared" si="24"/>
        <v>2268004056</v>
      </c>
      <c r="F1594" s="367" t="s">
        <v>541</v>
      </c>
      <c r="G1594" s="367" t="s">
        <v>2859</v>
      </c>
      <c r="H1594" s="367" t="s">
        <v>2519</v>
      </c>
      <c r="I1594" s="367" t="s">
        <v>2563</v>
      </c>
      <c r="J1594" s="369">
        <v>36504</v>
      </c>
    </row>
    <row r="1595" spans="1:10" hidden="1">
      <c r="A1595" s="367" t="s">
        <v>2421</v>
      </c>
      <c r="D1595" s="367" t="s">
        <v>2924</v>
      </c>
      <c r="E1595" s="367">
        <f t="shared" si="24"/>
        <v>2268004060</v>
      </c>
      <c r="F1595" s="367" t="s">
        <v>541</v>
      </c>
      <c r="G1595" s="367" t="s">
        <v>2859</v>
      </c>
      <c r="H1595" s="367" t="s">
        <v>2519</v>
      </c>
      <c r="I1595" s="367" t="s">
        <v>2565</v>
      </c>
      <c r="J1595" s="369">
        <v>36504</v>
      </c>
    </row>
    <row r="1596" spans="1:10" hidden="1">
      <c r="A1596" s="367" t="s">
        <v>2421</v>
      </c>
      <c r="D1596" s="367" t="s">
        <v>2925</v>
      </c>
      <c r="E1596" s="367">
        <f t="shared" si="24"/>
        <v>2268004061</v>
      </c>
      <c r="F1596" s="367" t="s">
        <v>541</v>
      </c>
      <c r="G1596" s="367" t="s">
        <v>2859</v>
      </c>
      <c r="H1596" s="367" t="s">
        <v>2519</v>
      </c>
      <c r="I1596" s="367" t="s">
        <v>2567</v>
      </c>
      <c r="J1596" s="369">
        <v>36504</v>
      </c>
    </row>
    <row r="1597" spans="1:10" hidden="1">
      <c r="A1597" s="367" t="s">
        <v>2421</v>
      </c>
      <c r="D1597" s="367" t="s">
        <v>2926</v>
      </c>
      <c r="E1597" s="367">
        <f t="shared" si="24"/>
        <v>2268004065</v>
      </c>
      <c r="F1597" s="367" t="s">
        <v>541</v>
      </c>
      <c r="G1597" s="367" t="s">
        <v>2859</v>
      </c>
      <c r="H1597" s="367" t="s">
        <v>2519</v>
      </c>
      <c r="I1597" s="367" t="s">
        <v>2569</v>
      </c>
      <c r="J1597" s="369">
        <v>36504</v>
      </c>
    </row>
    <row r="1598" spans="1:10" hidden="1">
      <c r="A1598" s="367" t="s">
        <v>2421</v>
      </c>
      <c r="D1598" s="367" t="s">
        <v>2927</v>
      </c>
      <c r="E1598" s="367">
        <f t="shared" si="24"/>
        <v>2268004066</v>
      </c>
      <c r="F1598" s="367" t="s">
        <v>541</v>
      </c>
      <c r="G1598" s="367" t="s">
        <v>2859</v>
      </c>
      <c r="H1598" s="367" t="s">
        <v>2519</v>
      </c>
      <c r="I1598" s="367" t="s">
        <v>2571</v>
      </c>
      <c r="J1598" s="369">
        <v>36504</v>
      </c>
    </row>
    <row r="1599" spans="1:10" hidden="1">
      <c r="A1599" s="367" t="s">
        <v>2421</v>
      </c>
      <c r="D1599" s="367" t="s">
        <v>2928</v>
      </c>
      <c r="E1599" s="367">
        <f t="shared" si="24"/>
        <v>2268004071</v>
      </c>
      <c r="F1599" s="367" t="s">
        <v>541</v>
      </c>
      <c r="G1599" s="367" t="s">
        <v>2859</v>
      </c>
      <c r="H1599" s="367" t="s">
        <v>2519</v>
      </c>
      <c r="I1599" s="367" t="s">
        <v>2575</v>
      </c>
      <c r="J1599" s="369">
        <v>36504</v>
      </c>
    </row>
    <row r="1600" spans="1:10" hidden="1">
      <c r="A1600" s="367" t="s">
        <v>2421</v>
      </c>
      <c r="D1600" s="367" t="s">
        <v>2929</v>
      </c>
      <c r="E1600" s="367">
        <f t="shared" si="24"/>
        <v>2268004075</v>
      </c>
      <c r="F1600" s="367" t="s">
        <v>541</v>
      </c>
      <c r="G1600" s="367" t="s">
        <v>2859</v>
      </c>
      <c r="H1600" s="367" t="s">
        <v>2519</v>
      </c>
      <c r="I1600" s="367" t="s">
        <v>2577</v>
      </c>
      <c r="J1600" s="369">
        <v>36504</v>
      </c>
    </row>
    <row r="1601" spans="1:10" hidden="1">
      <c r="A1601" s="367" t="s">
        <v>2421</v>
      </c>
      <c r="D1601" s="367" t="s">
        <v>2930</v>
      </c>
      <c r="E1601" s="367">
        <f t="shared" si="24"/>
        <v>2268004076</v>
      </c>
      <c r="F1601" s="367" t="s">
        <v>541</v>
      </c>
      <c r="G1601" s="367" t="s">
        <v>2859</v>
      </c>
      <c r="H1601" s="367" t="s">
        <v>2519</v>
      </c>
      <c r="I1601" s="367" t="s">
        <v>2579</v>
      </c>
      <c r="J1601" s="369">
        <v>36504</v>
      </c>
    </row>
    <row r="1602" spans="1:10" hidden="1">
      <c r="A1602" s="367" t="s">
        <v>2421</v>
      </c>
      <c r="D1602" s="367" t="s">
        <v>2931</v>
      </c>
      <c r="E1602" s="367">
        <f t="shared" ref="E1602:E1665" si="25">VALUE(D1602)</f>
        <v>2268005000</v>
      </c>
      <c r="F1602" s="367" t="s">
        <v>541</v>
      </c>
      <c r="G1602" s="367" t="s">
        <v>2859</v>
      </c>
      <c r="H1602" s="367" t="s">
        <v>2581</v>
      </c>
      <c r="I1602" s="367" t="s">
        <v>2425</v>
      </c>
      <c r="J1602" s="369">
        <v>36504</v>
      </c>
    </row>
    <row r="1603" spans="1:10" hidden="1">
      <c r="A1603" s="367" t="s">
        <v>2421</v>
      </c>
      <c r="D1603" s="367" t="s">
        <v>2932</v>
      </c>
      <c r="E1603" s="367">
        <f t="shared" si="25"/>
        <v>2268005010</v>
      </c>
      <c r="F1603" s="367" t="s">
        <v>541</v>
      </c>
      <c r="G1603" s="367" t="s">
        <v>2859</v>
      </c>
      <c r="H1603" s="367" t="s">
        <v>2581</v>
      </c>
      <c r="I1603" s="367" t="s">
        <v>2584</v>
      </c>
      <c r="J1603" s="369">
        <v>36504</v>
      </c>
    </row>
    <row r="1604" spans="1:10" hidden="1">
      <c r="A1604" s="367" t="s">
        <v>2421</v>
      </c>
      <c r="D1604" s="367" t="s">
        <v>2933</v>
      </c>
      <c r="E1604" s="367">
        <f t="shared" si="25"/>
        <v>2268005015</v>
      </c>
      <c r="F1604" s="367" t="s">
        <v>541</v>
      </c>
      <c r="G1604" s="367" t="s">
        <v>2859</v>
      </c>
      <c r="H1604" s="367" t="s">
        <v>2581</v>
      </c>
      <c r="I1604" s="367" t="s">
        <v>2586</v>
      </c>
      <c r="J1604" s="369">
        <v>36504</v>
      </c>
    </row>
    <row r="1605" spans="1:10" hidden="1">
      <c r="A1605" s="367" t="s">
        <v>2421</v>
      </c>
      <c r="D1605" s="367" t="s">
        <v>2934</v>
      </c>
      <c r="E1605" s="367">
        <f t="shared" si="25"/>
        <v>2268005020</v>
      </c>
      <c r="F1605" s="367" t="s">
        <v>541</v>
      </c>
      <c r="G1605" s="367" t="s">
        <v>2859</v>
      </c>
      <c r="H1605" s="367" t="s">
        <v>2581</v>
      </c>
      <c r="I1605" s="367" t="s">
        <v>2588</v>
      </c>
      <c r="J1605" s="369">
        <v>36504</v>
      </c>
    </row>
    <row r="1606" spans="1:10" hidden="1">
      <c r="A1606" s="367" t="s">
        <v>2421</v>
      </c>
      <c r="D1606" s="367" t="s">
        <v>2935</v>
      </c>
      <c r="E1606" s="367">
        <f t="shared" si="25"/>
        <v>2268005025</v>
      </c>
      <c r="F1606" s="367" t="s">
        <v>541</v>
      </c>
      <c r="G1606" s="367" t="s">
        <v>2859</v>
      </c>
      <c r="H1606" s="367" t="s">
        <v>2581</v>
      </c>
      <c r="I1606" s="367" t="s">
        <v>2590</v>
      </c>
      <c r="J1606" s="369">
        <v>36504</v>
      </c>
    </row>
    <row r="1607" spans="1:10" hidden="1">
      <c r="A1607" s="367" t="s">
        <v>2421</v>
      </c>
      <c r="D1607" s="367" t="s">
        <v>2936</v>
      </c>
      <c r="E1607" s="367">
        <f t="shared" si="25"/>
        <v>2268005030</v>
      </c>
      <c r="F1607" s="367" t="s">
        <v>541</v>
      </c>
      <c r="G1607" s="367" t="s">
        <v>2859</v>
      </c>
      <c r="H1607" s="367" t="s">
        <v>2581</v>
      </c>
      <c r="I1607" s="367" t="s">
        <v>2592</v>
      </c>
      <c r="J1607" s="369">
        <v>36504</v>
      </c>
    </row>
    <row r="1608" spans="1:10" hidden="1">
      <c r="A1608" s="367" t="s">
        <v>2421</v>
      </c>
      <c r="D1608" s="367" t="s">
        <v>2937</v>
      </c>
      <c r="E1608" s="367">
        <f t="shared" si="25"/>
        <v>2268005035</v>
      </c>
      <c r="F1608" s="367" t="s">
        <v>541</v>
      </c>
      <c r="G1608" s="367" t="s">
        <v>2859</v>
      </c>
      <c r="H1608" s="367" t="s">
        <v>2581</v>
      </c>
      <c r="I1608" s="367" t="s">
        <v>2594</v>
      </c>
      <c r="J1608" s="369">
        <v>36504</v>
      </c>
    </row>
    <row r="1609" spans="1:10" hidden="1">
      <c r="A1609" s="367" t="s">
        <v>2421</v>
      </c>
      <c r="D1609" s="367" t="s">
        <v>2938</v>
      </c>
      <c r="E1609" s="367">
        <f t="shared" si="25"/>
        <v>2268005040</v>
      </c>
      <c r="F1609" s="367" t="s">
        <v>541</v>
      </c>
      <c r="G1609" s="367" t="s">
        <v>2859</v>
      </c>
      <c r="H1609" s="367" t="s">
        <v>2581</v>
      </c>
      <c r="I1609" s="367" t="s">
        <v>2596</v>
      </c>
      <c r="J1609" s="369">
        <v>36504</v>
      </c>
    </row>
    <row r="1610" spans="1:10" hidden="1">
      <c r="A1610" s="367" t="s">
        <v>2421</v>
      </c>
      <c r="D1610" s="367" t="s">
        <v>2939</v>
      </c>
      <c r="E1610" s="367">
        <f t="shared" si="25"/>
        <v>2268005045</v>
      </c>
      <c r="F1610" s="367" t="s">
        <v>541</v>
      </c>
      <c r="G1610" s="367" t="s">
        <v>2859</v>
      </c>
      <c r="H1610" s="367" t="s">
        <v>2581</v>
      </c>
      <c r="I1610" s="367" t="s">
        <v>2599</v>
      </c>
      <c r="J1610" s="369">
        <v>36504</v>
      </c>
    </row>
    <row r="1611" spans="1:10" hidden="1">
      <c r="A1611" s="367" t="s">
        <v>2421</v>
      </c>
      <c r="D1611" s="367" t="s">
        <v>2940</v>
      </c>
      <c r="E1611" s="367">
        <f t="shared" si="25"/>
        <v>2268005050</v>
      </c>
      <c r="F1611" s="367" t="s">
        <v>541</v>
      </c>
      <c r="G1611" s="367" t="s">
        <v>2859</v>
      </c>
      <c r="H1611" s="367" t="s">
        <v>2581</v>
      </c>
      <c r="I1611" s="367" t="s">
        <v>2601</v>
      </c>
      <c r="J1611" s="369">
        <v>36504</v>
      </c>
    </row>
    <row r="1612" spans="1:10" hidden="1">
      <c r="A1612" s="367" t="s">
        <v>2421</v>
      </c>
      <c r="D1612" s="367" t="s">
        <v>2941</v>
      </c>
      <c r="E1612" s="367">
        <f t="shared" si="25"/>
        <v>2268005055</v>
      </c>
      <c r="F1612" s="367" t="s">
        <v>541</v>
      </c>
      <c r="G1612" s="367" t="s">
        <v>2859</v>
      </c>
      <c r="H1612" s="367" t="s">
        <v>2581</v>
      </c>
      <c r="I1612" s="367" t="s">
        <v>2603</v>
      </c>
      <c r="J1612" s="369">
        <v>36504</v>
      </c>
    </row>
    <row r="1613" spans="1:10" hidden="1">
      <c r="A1613" s="367" t="s">
        <v>2421</v>
      </c>
      <c r="D1613" s="367" t="s">
        <v>2942</v>
      </c>
      <c r="E1613" s="367">
        <f t="shared" si="25"/>
        <v>2268005060</v>
      </c>
      <c r="F1613" s="367" t="s">
        <v>541</v>
      </c>
      <c r="G1613" s="367" t="s">
        <v>2859</v>
      </c>
      <c r="H1613" s="367" t="s">
        <v>2581</v>
      </c>
      <c r="I1613" s="367" t="s">
        <v>2605</v>
      </c>
      <c r="J1613" s="369">
        <v>36504</v>
      </c>
    </row>
    <row r="1614" spans="1:10" hidden="1">
      <c r="A1614" s="367" t="s">
        <v>2421</v>
      </c>
      <c r="D1614" s="367" t="s">
        <v>2943</v>
      </c>
      <c r="E1614" s="367">
        <f t="shared" si="25"/>
        <v>2268006000</v>
      </c>
      <c r="F1614" s="367" t="s">
        <v>541</v>
      </c>
      <c r="G1614" s="367" t="s">
        <v>2859</v>
      </c>
      <c r="H1614" s="367" t="s">
        <v>2607</v>
      </c>
      <c r="I1614" s="367" t="s">
        <v>2425</v>
      </c>
      <c r="J1614" s="369">
        <v>36504</v>
      </c>
    </row>
    <row r="1615" spans="1:10" hidden="1">
      <c r="A1615" s="367" t="s">
        <v>2421</v>
      </c>
      <c r="D1615" s="367" t="s">
        <v>2944</v>
      </c>
      <c r="E1615" s="367">
        <f t="shared" si="25"/>
        <v>2268006005</v>
      </c>
      <c r="F1615" s="367" t="s">
        <v>541</v>
      </c>
      <c r="G1615" s="367" t="s">
        <v>2859</v>
      </c>
      <c r="H1615" s="367" t="s">
        <v>2607</v>
      </c>
      <c r="I1615" s="367" t="s">
        <v>2610</v>
      </c>
      <c r="J1615" s="369">
        <v>36504</v>
      </c>
    </row>
    <row r="1616" spans="1:10" hidden="1">
      <c r="A1616" s="367" t="s">
        <v>2421</v>
      </c>
      <c r="D1616" s="367" t="s">
        <v>2945</v>
      </c>
      <c r="E1616" s="367">
        <f t="shared" si="25"/>
        <v>2268006010</v>
      </c>
      <c r="F1616" s="367" t="s">
        <v>541</v>
      </c>
      <c r="G1616" s="367" t="s">
        <v>2859</v>
      </c>
      <c r="H1616" s="367" t="s">
        <v>2607</v>
      </c>
      <c r="I1616" s="367" t="s">
        <v>2613</v>
      </c>
      <c r="J1616" s="369">
        <v>36504</v>
      </c>
    </row>
    <row r="1617" spans="1:10" hidden="1">
      <c r="A1617" s="367" t="s">
        <v>2421</v>
      </c>
      <c r="D1617" s="367" t="s">
        <v>2946</v>
      </c>
      <c r="E1617" s="367">
        <f t="shared" si="25"/>
        <v>2268006015</v>
      </c>
      <c r="F1617" s="367" t="s">
        <v>541</v>
      </c>
      <c r="G1617" s="367" t="s">
        <v>2859</v>
      </c>
      <c r="H1617" s="367" t="s">
        <v>2607</v>
      </c>
      <c r="I1617" s="367" t="s">
        <v>2615</v>
      </c>
      <c r="J1617" s="369">
        <v>36504</v>
      </c>
    </row>
    <row r="1618" spans="1:10" hidden="1">
      <c r="A1618" s="367" t="s">
        <v>2421</v>
      </c>
      <c r="D1618" s="367" t="s">
        <v>2947</v>
      </c>
      <c r="E1618" s="367">
        <f t="shared" si="25"/>
        <v>2268006020</v>
      </c>
      <c r="F1618" s="367" t="s">
        <v>541</v>
      </c>
      <c r="G1618" s="367" t="s">
        <v>2859</v>
      </c>
      <c r="H1618" s="367" t="s">
        <v>2607</v>
      </c>
      <c r="I1618" s="367" t="s">
        <v>2617</v>
      </c>
      <c r="J1618" s="369">
        <v>36504</v>
      </c>
    </row>
    <row r="1619" spans="1:10" hidden="1">
      <c r="A1619" s="367" t="s">
        <v>2421</v>
      </c>
      <c r="D1619" s="367" t="s">
        <v>2948</v>
      </c>
      <c r="E1619" s="367">
        <f t="shared" si="25"/>
        <v>2268006025</v>
      </c>
      <c r="F1619" s="367" t="s">
        <v>541</v>
      </c>
      <c r="G1619" s="367" t="s">
        <v>2859</v>
      </c>
      <c r="H1619" s="367" t="s">
        <v>2607</v>
      </c>
      <c r="I1619" s="367" t="s">
        <v>2619</v>
      </c>
      <c r="J1619" s="369">
        <v>36504</v>
      </c>
    </row>
    <row r="1620" spans="1:10" hidden="1">
      <c r="A1620" s="367" t="s">
        <v>2421</v>
      </c>
      <c r="D1620" s="367" t="s">
        <v>2949</v>
      </c>
      <c r="E1620" s="367">
        <f t="shared" si="25"/>
        <v>2268006030</v>
      </c>
      <c r="F1620" s="367" t="s">
        <v>541</v>
      </c>
      <c r="G1620" s="367" t="s">
        <v>2859</v>
      </c>
      <c r="H1620" s="367" t="s">
        <v>2607</v>
      </c>
      <c r="I1620" s="367" t="s">
        <v>2621</v>
      </c>
      <c r="J1620" s="369">
        <v>36504</v>
      </c>
    </row>
    <row r="1621" spans="1:10" hidden="1">
      <c r="A1621" s="367" t="s">
        <v>2421</v>
      </c>
      <c r="D1621" s="367" t="s">
        <v>2950</v>
      </c>
      <c r="E1621" s="367">
        <f t="shared" si="25"/>
        <v>2268007000</v>
      </c>
      <c r="F1621" s="367" t="s">
        <v>541</v>
      </c>
      <c r="G1621" s="367" t="s">
        <v>2859</v>
      </c>
      <c r="H1621" s="367" t="s">
        <v>2623</v>
      </c>
      <c r="I1621" s="367" t="s">
        <v>2425</v>
      </c>
      <c r="J1621" s="369">
        <v>36504</v>
      </c>
    </row>
    <row r="1622" spans="1:10" hidden="1">
      <c r="A1622" s="367" t="s">
        <v>2421</v>
      </c>
      <c r="D1622" s="367" t="s">
        <v>2951</v>
      </c>
      <c r="E1622" s="367">
        <f t="shared" si="25"/>
        <v>2268007005</v>
      </c>
      <c r="F1622" s="367" t="s">
        <v>541</v>
      </c>
      <c r="G1622" s="367" t="s">
        <v>2859</v>
      </c>
      <c r="H1622" s="367" t="s">
        <v>2623</v>
      </c>
      <c r="I1622" s="367" t="s">
        <v>2625</v>
      </c>
      <c r="J1622" s="369">
        <v>36504</v>
      </c>
    </row>
    <row r="1623" spans="1:10" hidden="1">
      <c r="A1623" s="367" t="s">
        <v>2421</v>
      </c>
      <c r="D1623" s="367" t="s">
        <v>2952</v>
      </c>
      <c r="E1623" s="367">
        <f t="shared" si="25"/>
        <v>2268007010</v>
      </c>
      <c r="F1623" s="367" t="s">
        <v>541</v>
      </c>
      <c r="G1623" s="367" t="s">
        <v>2859</v>
      </c>
      <c r="H1623" s="367" t="s">
        <v>2623</v>
      </c>
      <c r="I1623" s="367" t="s">
        <v>2628</v>
      </c>
      <c r="J1623" s="369">
        <v>36504</v>
      </c>
    </row>
    <row r="1624" spans="1:10" hidden="1">
      <c r="A1624" s="367" t="s">
        <v>2421</v>
      </c>
      <c r="D1624" s="367" t="s">
        <v>2953</v>
      </c>
      <c r="E1624" s="367">
        <f t="shared" si="25"/>
        <v>2268007015</v>
      </c>
      <c r="F1624" s="367" t="s">
        <v>541</v>
      </c>
      <c r="G1624" s="367" t="s">
        <v>2859</v>
      </c>
      <c r="H1624" s="367" t="s">
        <v>2623</v>
      </c>
      <c r="I1624" s="367" t="s">
        <v>2630</v>
      </c>
      <c r="J1624" s="369">
        <v>36504</v>
      </c>
    </row>
    <row r="1625" spans="1:10" hidden="1">
      <c r="A1625" s="367" t="s">
        <v>2421</v>
      </c>
      <c r="D1625" s="367" t="s">
        <v>2954</v>
      </c>
      <c r="E1625" s="367">
        <f t="shared" si="25"/>
        <v>2268008000</v>
      </c>
      <c r="F1625" s="367" t="s">
        <v>541</v>
      </c>
      <c r="G1625" s="367" t="s">
        <v>2859</v>
      </c>
      <c r="H1625" s="367" t="s">
        <v>2635</v>
      </c>
      <c r="I1625" s="367" t="s">
        <v>2425</v>
      </c>
      <c r="J1625" s="369">
        <v>36504</v>
      </c>
    </row>
    <row r="1626" spans="1:10" hidden="1">
      <c r="A1626" s="367" t="s">
        <v>2421</v>
      </c>
      <c r="D1626" s="367" t="s">
        <v>2955</v>
      </c>
      <c r="E1626" s="367">
        <f t="shared" si="25"/>
        <v>2268008005</v>
      </c>
      <c r="F1626" s="367" t="s">
        <v>541</v>
      </c>
      <c r="G1626" s="367" t="s">
        <v>2859</v>
      </c>
      <c r="H1626" s="367" t="s">
        <v>2635</v>
      </c>
      <c r="I1626" s="367" t="s">
        <v>2635</v>
      </c>
      <c r="J1626" s="369">
        <v>36504</v>
      </c>
    </row>
    <row r="1627" spans="1:10" hidden="1">
      <c r="A1627" s="367" t="s">
        <v>2421</v>
      </c>
      <c r="D1627" s="367" t="s">
        <v>2956</v>
      </c>
      <c r="E1627" s="367">
        <f t="shared" si="25"/>
        <v>2268009000</v>
      </c>
      <c r="F1627" s="367" t="s">
        <v>541</v>
      </c>
      <c r="G1627" s="367" t="s">
        <v>2859</v>
      </c>
      <c r="H1627" s="367" t="s">
        <v>2642</v>
      </c>
      <c r="I1627" s="367" t="s">
        <v>2425</v>
      </c>
      <c r="J1627" s="369">
        <v>36504</v>
      </c>
    </row>
    <row r="1628" spans="1:10" hidden="1">
      <c r="A1628" s="367" t="s">
        <v>2421</v>
      </c>
      <c r="D1628" s="367" t="s">
        <v>2957</v>
      </c>
      <c r="E1628" s="367">
        <f t="shared" si="25"/>
        <v>2268009010</v>
      </c>
      <c r="F1628" s="367" t="s">
        <v>541</v>
      </c>
      <c r="G1628" s="367" t="s">
        <v>2859</v>
      </c>
      <c r="H1628" s="367" t="s">
        <v>2642</v>
      </c>
      <c r="I1628" s="367" t="s">
        <v>2644</v>
      </c>
      <c r="J1628" s="369">
        <v>36504</v>
      </c>
    </row>
    <row r="1629" spans="1:10" hidden="1">
      <c r="A1629" s="367" t="s">
        <v>2421</v>
      </c>
      <c r="D1629" s="367" t="s">
        <v>2958</v>
      </c>
      <c r="E1629" s="367">
        <f t="shared" si="25"/>
        <v>2268010000</v>
      </c>
      <c r="F1629" s="367" t="s">
        <v>541</v>
      </c>
      <c r="G1629" s="367" t="s">
        <v>2859</v>
      </c>
      <c r="H1629" s="367" t="s">
        <v>2503</v>
      </c>
      <c r="I1629" s="367" t="s">
        <v>2425</v>
      </c>
      <c r="J1629" s="369">
        <v>36504</v>
      </c>
    </row>
    <row r="1630" spans="1:10" hidden="1">
      <c r="A1630" s="367" t="s">
        <v>2421</v>
      </c>
      <c r="D1630" s="367" t="s">
        <v>2959</v>
      </c>
      <c r="E1630" s="367">
        <f t="shared" si="25"/>
        <v>2268010010</v>
      </c>
      <c r="F1630" s="367" t="s">
        <v>541</v>
      </c>
      <c r="G1630" s="367" t="s">
        <v>2859</v>
      </c>
      <c r="H1630" s="367" t="s">
        <v>2503</v>
      </c>
      <c r="I1630" s="367" t="s">
        <v>2647</v>
      </c>
      <c r="J1630" s="369">
        <v>36504</v>
      </c>
    </row>
    <row r="1631" spans="1:10" hidden="1">
      <c r="A1631" s="367" t="s">
        <v>2421</v>
      </c>
      <c r="D1631" s="367" t="s">
        <v>2960</v>
      </c>
      <c r="E1631" s="367">
        <f t="shared" si="25"/>
        <v>2270000000</v>
      </c>
      <c r="F1631" s="367" t="s">
        <v>541</v>
      </c>
      <c r="G1631" s="367" t="s">
        <v>2961</v>
      </c>
      <c r="H1631" s="367" t="s">
        <v>2962</v>
      </c>
      <c r="I1631" s="367" t="s">
        <v>74</v>
      </c>
    </row>
    <row r="1632" spans="1:10" hidden="1">
      <c r="A1632" s="367" t="s">
        <v>2421</v>
      </c>
      <c r="D1632" s="367" t="s">
        <v>2963</v>
      </c>
      <c r="E1632" s="367">
        <f t="shared" si="25"/>
        <v>2270001000</v>
      </c>
      <c r="F1632" s="367" t="s">
        <v>541</v>
      </c>
      <c r="G1632" s="367" t="s">
        <v>2961</v>
      </c>
      <c r="H1632" s="367" t="s">
        <v>2427</v>
      </c>
      <c r="I1632" s="367" t="s">
        <v>74</v>
      </c>
    </row>
    <row r="1633" spans="1:12" hidden="1">
      <c r="A1633" s="367" t="s">
        <v>2421</v>
      </c>
      <c r="D1633" s="367" t="s">
        <v>2964</v>
      </c>
      <c r="E1633" s="367">
        <f t="shared" si="25"/>
        <v>2270001010</v>
      </c>
      <c r="F1633" s="367" t="s">
        <v>541</v>
      </c>
      <c r="G1633" s="367" t="s">
        <v>2961</v>
      </c>
      <c r="H1633" s="367" t="s">
        <v>2427</v>
      </c>
      <c r="I1633" s="367" t="s">
        <v>2429</v>
      </c>
    </row>
    <row r="1634" spans="1:12" hidden="1">
      <c r="A1634" s="367" t="s">
        <v>2421</v>
      </c>
      <c r="D1634" s="367" t="s">
        <v>2965</v>
      </c>
      <c r="E1634" s="367">
        <f t="shared" si="25"/>
        <v>2270001020</v>
      </c>
      <c r="F1634" s="367" t="s">
        <v>541</v>
      </c>
      <c r="G1634" s="367" t="s">
        <v>2961</v>
      </c>
      <c r="H1634" s="367" t="s">
        <v>2427</v>
      </c>
      <c r="I1634" s="367" t="s">
        <v>2431</v>
      </c>
    </row>
    <row r="1635" spans="1:12" hidden="1">
      <c r="A1635" s="367" t="s">
        <v>2421</v>
      </c>
      <c r="D1635" s="367" t="s">
        <v>2966</v>
      </c>
      <c r="E1635" s="367">
        <f t="shared" si="25"/>
        <v>2270001030</v>
      </c>
      <c r="F1635" s="367" t="s">
        <v>541</v>
      </c>
      <c r="G1635" s="367" t="s">
        <v>2961</v>
      </c>
      <c r="H1635" s="367" t="s">
        <v>2427</v>
      </c>
      <c r="I1635" s="367" t="s">
        <v>2433</v>
      </c>
    </row>
    <row r="1636" spans="1:12" hidden="1">
      <c r="A1636" s="367" t="s">
        <v>2421</v>
      </c>
      <c r="D1636" s="367" t="s">
        <v>2967</v>
      </c>
      <c r="E1636" s="367">
        <f t="shared" si="25"/>
        <v>2270001040</v>
      </c>
      <c r="F1636" s="367" t="s">
        <v>541</v>
      </c>
      <c r="G1636" s="367" t="s">
        <v>2961</v>
      </c>
      <c r="H1636" s="367" t="s">
        <v>2427</v>
      </c>
      <c r="I1636" s="367" t="s">
        <v>2436</v>
      </c>
    </row>
    <row r="1637" spans="1:12" hidden="1">
      <c r="A1637" s="367" t="s">
        <v>2421</v>
      </c>
      <c r="D1637" s="367" t="s">
        <v>2968</v>
      </c>
      <c r="E1637" s="367">
        <f t="shared" si="25"/>
        <v>2270001050</v>
      </c>
      <c r="F1637" s="367" t="s">
        <v>541</v>
      </c>
      <c r="G1637" s="367" t="s">
        <v>2961</v>
      </c>
      <c r="H1637" s="367" t="s">
        <v>2427</v>
      </c>
      <c r="I1637" s="367" t="s">
        <v>2438</v>
      </c>
    </row>
    <row r="1638" spans="1:12" hidden="1">
      <c r="A1638" s="367" t="s">
        <v>2421</v>
      </c>
      <c r="D1638" s="367" t="s">
        <v>2969</v>
      </c>
      <c r="E1638" s="367">
        <f t="shared" si="25"/>
        <v>2270001060</v>
      </c>
      <c r="F1638" s="367" t="s">
        <v>541</v>
      </c>
      <c r="G1638" s="367" t="s">
        <v>2961</v>
      </c>
      <c r="H1638" s="367" t="s">
        <v>2427</v>
      </c>
      <c r="I1638" s="367" t="s">
        <v>2440</v>
      </c>
    </row>
    <row r="1639" spans="1:12" hidden="1">
      <c r="A1639" s="367" t="s">
        <v>2421</v>
      </c>
      <c r="D1639" s="367" t="s">
        <v>2970</v>
      </c>
      <c r="E1639" s="367">
        <f t="shared" si="25"/>
        <v>2270002000</v>
      </c>
      <c r="F1639" s="367" t="s">
        <v>541</v>
      </c>
      <c r="G1639" s="367" t="s">
        <v>2961</v>
      </c>
      <c r="H1639" s="367" t="s">
        <v>2442</v>
      </c>
      <c r="I1639" s="367" t="s">
        <v>74</v>
      </c>
      <c r="K1639" s="369">
        <v>36504</v>
      </c>
      <c r="L1639" s="367" t="s">
        <v>2443</v>
      </c>
    </row>
    <row r="1640" spans="1:12" hidden="1">
      <c r="A1640" s="367" t="s">
        <v>2421</v>
      </c>
      <c r="D1640" s="367" t="s">
        <v>2971</v>
      </c>
      <c r="E1640" s="367">
        <f t="shared" si="25"/>
        <v>2270002003</v>
      </c>
      <c r="F1640" s="367" t="s">
        <v>541</v>
      </c>
      <c r="G1640" s="367" t="s">
        <v>2961</v>
      </c>
      <c r="H1640" s="367" t="s">
        <v>2442</v>
      </c>
      <c r="I1640" s="367" t="s">
        <v>2445</v>
      </c>
      <c r="K1640" s="369">
        <v>36504</v>
      </c>
      <c r="L1640" s="367" t="s">
        <v>2446</v>
      </c>
    </row>
    <row r="1641" spans="1:12" hidden="1">
      <c r="A1641" s="367" t="s">
        <v>2421</v>
      </c>
      <c r="D1641" s="367" t="s">
        <v>2972</v>
      </c>
      <c r="E1641" s="367">
        <f t="shared" si="25"/>
        <v>2270002006</v>
      </c>
      <c r="F1641" s="367" t="s">
        <v>541</v>
      </c>
      <c r="G1641" s="367" t="s">
        <v>2961</v>
      </c>
      <c r="H1641" s="367" t="s">
        <v>2442</v>
      </c>
      <c r="I1641" s="367" t="s">
        <v>2448</v>
      </c>
    </row>
    <row r="1642" spans="1:12" hidden="1">
      <c r="A1642" s="367" t="s">
        <v>2421</v>
      </c>
      <c r="D1642" s="367" t="s">
        <v>2973</v>
      </c>
      <c r="E1642" s="367">
        <f t="shared" si="25"/>
        <v>2270002009</v>
      </c>
      <c r="F1642" s="367" t="s">
        <v>541</v>
      </c>
      <c r="G1642" s="367" t="s">
        <v>2961</v>
      </c>
      <c r="H1642" s="367" t="s">
        <v>2442</v>
      </c>
      <c r="I1642" s="367" t="s">
        <v>2450</v>
      </c>
    </row>
    <row r="1643" spans="1:12" hidden="1">
      <c r="A1643" s="367" t="s">
        <v>2421</v>
      </c>
      <c r="D1643" s="367" t="s">
        <v>2974</v>
      </c>
      <c r="E1643" s="367">
        <f t="shared" si="25"/>
        <v>2270002012</v>
      </c>
      <c r="F1643" s="367" t="s">
        <v>541</v>
      </c>
      <c r="G1643" s="367" t="s">
        <v>2961</v>
      </c>
      <c r="H1643" s="367" t="s">
        <v>2442</v>
      </c>
      <c r="I1643" s="367" t="s">
        <v>2452</v>
      </c>
      <c r="K1643" s="369">
        <v>36504</v>
      </c>
      <c r="L1643" s="367" t="s">
        <v>2453</v>
      </c>
    </row>
    <row r="1644" spans="1:12" hidden="1">
      <c r="A1644" s="367" t="s">
        <v>2421</v>
      </c>
      <c r="D1644" s="367" t="s">
        <v>2975</v>
      </c>
      <c r="E1644" s="367">
        <f t="shared" si="25"/>
        <v>2270002015</v>
      </c>
      <c r="F1644" s="367" t="s">
        <v>541</v>
      </c>
      <c r="G1644" s="367" t="s">
        <v>2961</v>
      </c>
      <c r="H1644" s="367" t="s">
        <v>2442</v>
      </c>
      <c r="I1644" s="367" t="s">
        <v>2455</v>
      </c>
    </row>
    <row r="1645" spans="1:12" hidden="1">
      <c r="A1645" s="367" t="s">
        <v>2421</v>
      </c>
      <c r="D1645" s="367" t="s">
        <v>2976</v>
      </c>
      <c r="E1645" s="367">
        <f t="shared" si="25"/>
        <v>2270002018</v>
      </c>
      <c r="F1645" s="367" t="s">
        <v>541</v>
      </c>
      <c r="G1645" s="367" t="s">
        <v>2961</v>
      </c>
      <c r="H1645" s="367" t="s">
        <v>2442</v>
      </c>
      <c r="I1645" s="367" t="s">
        <v>2457</v>
      </c>
    </row>
    <row r="1646" spans="1:12" hidden="1">
      <c r="A1646" s="367" t="s">
        <v>2421</v>
      </c>
      <c r="D1646" s="367" t="s">
        <v>2977</v>
      </c>
      <c r="E1646" s="367">
        <f t="shared" si="25"/>
        <v>2270002021</v>
      </c>
      <c r="F1646" s="367" t="s">
        <v>541</v>
      </c>
      <c r="G1646" s="367" t="s">
        <v>2961</v>
      </c>
      <c r="H1646" s="367" t="s">
        <v>2442</v>
      </c>
      <c r="I1646" s="367" t="s">
        <v>2459</v>
      </c>
    </row>
    <row r="1647" spans="1:12" hidden="1">
      <c r="A1647" s="367" t="s">
        <v>2421</v>
      </c>
      <c r="D1647" s="367" t="s">
        <v>2978</v>
      </c>
      <c r="E1647" s="367">
        <f t="shared" si="25"/>
        <v>2270002024</v>
      </c>
      <c r="F1647" s="367" t="s">
        <v>541</v>
      </c>
      <c r="G1647" s="367" t="s">
        <v>2961</v>
      </c>
      <c r="H1647" s="367" t="s">
        <v>2442</v>
      </c>
      <c r="I1647" s="367" t="s">
        <v>2461</v>
      </c>
    </row>
    <row r="1648" spans="1:12" hidden="1">
      <c r="A1648" s="367" t="s">
        <v>2421</v>
      </c>
      <c r="D1648" s="367" t="s">
        <v>2979</v>
      </c>
      <c r="E1648" s="367">
        <f t="shared" si="25"/>
        <v>2270002027</v>
      </c>
      <c r="F1648" s="367" t="s">
        <v>541</v>
      </c>
      <c r="G1648" s="367" t="s">
        <v>2961</v>
      </c>
      <c r="H1648" s="367" t="s">
        <v>2442</v>
      </c>
      <c r="I1648" s="367" t="s">
        <v>2463</v>
      </c>
      <c r="K1648" s="369">
        <v>36504</v>
      </c>
      <c r="L1648" s="367" t="s">
        <v>2464</v>
      </c>
    </row>
    <row r="1649" spans="1:12" hidden="1">
      <c r="A1649" s="367" t="s">
        <v>2421</v>
      </c>
      <c r="D1649" s="367" t="s">
        <v>2980</v>
      </c>
      <c r="E1649" s="367">
        <f t="shared" si="25"/>
        <v>2270002030</v>
      </c>
      <c r="F1649" s="367" t="s">
        <v>541</v>
      </c>
      <c r="G1649" s="367" t="s">
        <v>2961</v>
      </c>
      <c r="H1649" s="367" t="s">
        <v>2442</v>
      </c>
      <c r="I1649" s="367" t="s">
        <v>2466</v>
      </c>
    </row>
    <row r="1650" spans="1:12" hidden="1">
      <c r="A1650" s="367" t="s">
        <v>2421</v>
      </c>
      <c r="D1650" s="367" t="s">
        <v>2981</v>
      </c>
      <c r="E1650" s="367">
        <f t="shared" si="25"/>
        <v>2270002033</v>
      </c>
      <c r="F1650" s="367" t="s">
        <v>541</v>
      </c>
      <c r="G1650" s="367" t="s">
        <v>2961</v>
      </c>
      <c r="H1650" s="367" t="s">
        <v>2442</v>
      </c>
      <c r="I1650" s="367" t="s">
        <v>2468</v>
      </c>
    </row>
    <row r="1651" spans="1:12" hidden="1">
      <c r="A1651" s="367" t="s">
        <v>2421</v>
      </c>
      <c r="D1651" s="367" t="s">
        <v>2982</v>
      </c>
      <c r="E1651" s="367">
        <f t="shared" si="25"/>
        <v>2270002036</v>
      </c>
      <c r="F1651" s="367" t="s">
        <v>541</v>
      </c>
      <c r="G1651" s="367" t="s">
        <v>2961</v>
      </c>
      <c r="H1651" s="367" t="s">
        <v>2442</v>
      </c>
      <c r="I1651" s="367" t="s">
        <v>2470</v>
      </c>
    </row>
    <row r="1652" spans="1:12" hidden="1">
      <c r="A1652" s="367" t="s">
        <v>2421</v>
      </c>
      <c r="D1652" s="367" t="s">
        <v>2983</v>
      </c>
      <c r="E1652" s="367">
        <f t="shared" si="25"/>
        <v>2270002039</v>
      </c>
      <c r="F1652" s="367" t="s">
        <v>541</v>
      </c>
      <c r="G1652" s="367" t="s">
        <v>2961</v>
      </c>
      <c r="H1652" s="367" t="s">
        <v>2442</v>
      </c>
      <c r="I1652" s="367" t="s">
        <v>2472</v>
      </c>
    </row>
    <row r="1653" spans="1:12" hidden="1">
      <c r="A1653" s="367" t="s">
        <v>2421</v>
      </c>
      <c r="D1653" s="367" t="s">
        <v>2984</v>
      </c>
      <c r="E1653" s="367">
        <f t="shared" si="25"/>
        <v>2270002042</v>
      </c>
      <c r="F1653" s="367" t="s">
        <v>541</v>
      </c>
      <c r="G1653" s="367" t="s">
        <v>2961</v>
      </c>
      <c r="H1653" s="367" t="s">
        <v>2442</v>
      </c>
      <c r="I1653" s="367" t="s">
        <v>2474</v>
      </c>
    </row>
    <row r="1654" spans="1:12" hidden="1">
      <c r="A1654" s="367" t="s">
        <v>2421</v>
      </c>
      <c r="D1654" s="367" t="s">
        <v>2985</v>
      </c>
      <c r="E1654" s="367">
        <f t="shared" si="25"/>
        <v>2270002045</v>
      </c>
      <c r="F1654" s="367" t="s">
        <v>541</v>
      </c>
      <c r="G1654" s="367" t="s">
        <v>2961</v>
      </c>
      <c r="H1654" s="367" t="s">
        <v>2442</v>
      </c>
      <c r="I1654" s="367" t="s">
        <v>2476</v>
      </c>
    </row>
    <row r="1655" spans="1:12" hidden="1">
      <c r="A1655" s="367" t="s">
        <v>2421</v>
      </c>
      <c r="D1655" s="367" t="s">
        <v>2986</v>
      </c>
      <c r="E1655" s="367">
        <f t="shared" si="25"/>
        <v>2270002048</v>
      </c>
      <c r="F1655" s="367" t="s">
        <v>541</v>
      </c>
      <c r="G1655" s="367" t="s">
        <v>2961</v>
      </c>
      <c r="H1655" s="367" t="s">
        <v>2442</v>
      </c>
      <c r="I1655" s="367" t="s">
        <v>2478</v>
      </c>
    </row>
    <row r="1656" spans="1:12" hidden="1">
      <c r="A1656" s="367" t="s">
        <v>2421</v>
      </c>
      <c r="D1656" s="367" t="s">
        <v>2987</v>
      </c>
      <c r="E1656" s="367">
        <f t="shared" si="25"/>
        <v>2270002051</v>
      </c>
      <c r="F1656" s="367" t="s">
        <v>541</v>
      </c>
      <c r="G1656" s="367" t="s">
        <v>2961</v>
      </c>
      <c r="H1656" s="367" t="s">
        <v>2442</v>
      </c>
      <c r="I1656" s="367" t="s">
        <v>2480</v>
      </c>
    </row>
    <row r="1657" spans="1:12" hidden="1">
      <c r="A1657" s="367" t="s">
        <v>2421</v>
      </c>
      <c r="D1657" s="367" t="s">
        <v>2988</v>
      </c>
      <c r="E1657" s="367">
        <f t="shared" si="25"/>
        <v>2270002054</v>
      </c>
      <c r="F1657" s="367" t="s">
        <v>541</v>
      </c>
      <c r="G1657" s="367" t="s">
        <v>2961</v>
      </c>
      <c r="H1657" s="367" t="s">
        <v>2442</v>
      </c>
      <c r="I1657" s="367" t="s">
        <v>2482</v>
      </c>
    </row>
    <row r="1658" spans="1:12" hidden="1">
      <c r="A1658" s="367" t="s">
        <v>2421</v>
      </c>
      <c r="D1658" s="367" t="s">
        <v>2989</v>
      </c>
      <c r="E1658" s="367">
        <f t="shared" si="25"/>
        <v>2270002057</v>
      </c>
      <c r="F1658" s="367" t="s">
        <v>541</v>
      </c>
      <c r="G1658" s="367" t="s">
        <v>2961</v>
      </c>
      <c r="H1658" s="367" t="s">
        <v>2442</v>
      </c>
      <c r="I1658" s="367" t="s">
        <v>2484</v>
      </c>
    </row>
    <row r="1659" spans="1:12" hidden="1">
      <c r="A1659" s="367" t="s">
        <v>2421</v>
      </c>
      <c r="D1659" s="367" t="s">
        <v>2990</v>
      </c>
      <c r="E1659" s="367">
        <f t="shared" si="25"/>
        <v>2270002060</v>
      </c>
      <c r="F1659" s="367" t="s">
        <v>541</v>
      </c>
      <c r="G1659" s="367" t="s">
        <v>2961</v>
      </c>
      <c r="H1659" s="367" t="s">
        <v>2442</v>
      </c>
      <c r="I1659" s="367" t="s">
        <v>2486</v>
      </c>
    </row>
    <row r="1660" spans="1:12" hidden="1">
      <c r="A1660" s="367" t="s">
        <v>2421</v>
      </c>
      <c r="D1660" s="367" t="s">
        <v>2991</v>
      </c>
      <c r="E1660" s="367">
        <f t="shared" si="25"/>
        <v>2270002063</v>
      </c>
      <c r="F1660" s="367" t="s">
        <v>541</v>
      </c>
      <c r="G1660" s="367" t="s">
        <v>2961</v>
      </c>
      <c r="H1660" s="367" t="s">
        <v>2442</v>
      </c>
      <c r="I1660" s="367" t="s">
        <v>2488</v>
      </c>
      <c r="K1660" s="369">
        <v>36504</v>
      </c>
      <c r="L1660" s="367" t="s">
        <v>2489</v>
      </c>
    </row>
    <row r="1661" spans="1:12" hidden="1">
      <c r="A1661" s="367" t="s">
        <v>2421</v>
      </c>
      <c r="D1661" s="367" t="s">
        <v>2992</v>
      </c>
      <c r="E1661" s="367">
        <f t="shared" si="25"/>
        <v>2270002066</v>
      </c>
      <c r="F1661" s="367" t="s">
        <v>541</v>
      </c>
      <c r="G1661" s="367" t="s">
        <v>2961</v>
      </c>
      <c r="H1661" s="367" t="s">
        <v>2442</v>
      </c>
      <c r="I1661" s="367" t="s">
        <v>2491</v>
      </c>
    </row>
    <row r="1662" spans="1:12" hidden="1">
      <c r="A1662" s="367" t="s">
        <v>2421</v>
      </c>
      <c r="D1662" s="367" t="s">
        <v>2993</v>
      </c>
      <c r="E1662" s="367">
        <f t="shared" si="25"/>
        <v>2270002069</v>
      </c>
      <c r="F1662" s="367" t="s">
        <v>541</v>
      </c>
      <c r="G1662" s="367" t="s">
        <v>2961</v>
      </c>
      <c r="H1662" s="367" t="s">
        <v>2442</v>
      </c>
      <c r="I1662" s="367" t="s">
        <v>2493</v>
      </c>
      <c r="K1662" s="369">
        <v>36504</v>
      </c>
      <c r="L1662" s="367" t="s">
        <v>2489</v>
      </c>
    </row>
    <row r="1663" spans="1:12" hidden="1">
      <c r="A1663" s="367" t="s">
        <v>2421</v>
      </c>
      <c r="D1663" s="367" t="s">
        <v>2994</v>
      </c>
      <c r="E1663" s="367">
        <f t="shared" si="25"/>
        <v>2270002072</v>
      </c>
      <c r="F1663" s="367" t="s">
        <v>541</v>
      </c>
      <c r="G1663" s="367" t="s">
        <v>2961</v>
      </c>
      <c r="H1663" s="367" t="s">
        <v>2442</v>
      </c>
      <c r="I1663" s="367" t="s">
        <v>2495</v>
      </c>
    </row>
    <row r="1664" spans="1:12" hidden="1">
      <c r="A1664" s="367" t="s">
        <v>2421</v>
      </c>
      <c r="D1664" s="367" t="s">
        <v>2995</v>
      </c>
      <c r="E1664" s="367">
        <f t="shared" si="25"/>
        <v>2270002075</v>
      </c>
      <c r="F1664" s="367" t="s">
        <v>541</v>
      </c>
      <c r="G1664" s="367" t="s">
        <v>2961</v>
      </c>
      <c r="H1664" s="367" t="s">
        <v>2442</v>
      </c>
      <c r="I1664" s="367" t="s">
        <v>2497</v>
      </c>
    </row>
    <row r="1665" spans="1:12" hidden="1">
      <c r="A1665" s="367" t="s">
        <v>2421</v>
      </c>
      <c r="D1665" s="367" t="s">
        <v>2996</v>
      </c>
      <c r="E1665" s="367">
        <f t="shared" si="25"/>
        <v>2270002078</v>
      </c>
      <c r="F1665" s="367" t="s">
        <v>541</v>
      </c>
      <c r="G1665" s="367" t="s">
        <v>2961</v>
      </c>
      <c r="H1665" s="367" t="s">
        <v>2442</v>
      </c>
      <c r="I1665" s="367" t="s">
        <v>2499</v>
      </c>
    </row>
    <row r="1666" spans="1:12" hidden="1">
      <c r="A1666" s="367" t="s">
        <v>2421</v>
      </c>
      <c r="D1666" s="367" t="s">
        <v>2997</v>
      </c>
      <c r="E1666" s="367">
        <f t="shared" ref="E1666:E1729" si="26">VALUE(D1666)</f>
        <v>2270002081</v>
      </c>
      <c r="F1666" s="367" t="s">
        <v>541</v>
      </c>
      <c r="G1666" s="367" t="s">
        <v>2961</v>
      </c>
      <c r="H1666" s="367" t="s">
        <v>2442</v>
      </c>
      <c r="I1666" s="367" t="s">
        <v>2501</v>
      </c>
    </row>
    <row r="1667" spans="1:12" hidden="1">
      <c r="A1667" s="367" t="s">
        <v>2421</v>
      </c>
      <c r="D1667" s="367" t="s">
        <v>2998</v>
      </c>
      <c r="E1667" s="367">
        <f t="shared" si="26"/>
        <v>2270003000</v>
      </c>
      <c r="F1667" s="367" t="s">
        <v>541</v>
      </c>
      <c r="G1667" s="367" t="s">
        <v>2961</v>
      </c>
      <c r="H1667" s="367" t="s">
        <v>2503</v>
      </c>
      <c r="I1667" s="367" t="s">
        <v>74</v>
      </c>
    </row>
    <row r="1668" spans="1:12" hidden="1">
      <c r="A1668" s="367" t="s">
        <v>2421</v>
      </c>
      <c r="D1668" s="367" t="s">
        <v>2999</v>
      </c>
      <c r="E1668" s="367">
        <f t="shared" si="26"/>
        <v>2270003010</v>
      </c>
      <c r="F1668" s="367" t="s">
        <v>541</v>
      </c>
      <c r="G1668" s="367" t="s">
        <v>2961</v>
      </c>
      <c r="H1668" s="367" t="s">
        <v>2503</v>
      </c>
      <c r="I1668" s="367" t="s">
        <v>2505</v>
      </c>
    </row>
    <row r="1669" spans="1:12" hidden="1">
      <c r="A1669" s="367" t="s">
        <v>2421</v>
      </c>
      <c r="D1669" s="367" t="s">
        <v>3000</v>
      </c>
      <c r="E1669" s="367">
        <f t="shared" si="26"/>
        <v>2270003020</v>
      </c>
      <c r="F1669" s="367" t="s">
        <v>541</v>
      </c>
      <c r="G1669" s="367" t="s">
        <v>2961</v>
      </c>
      <c r="H1669" s="367" t="s">
        <v>2503</v>
      </c>
      <c r="I1669" s="367" t="s">
        <v>2507</v>
      </c>
    </row>
    <row r="1670" spans="1:12" hidden="1">
      <c r="A1670" s="367" t="s">
        <v>2421</v>
      </c>
      <c r="D1670" s="367" t="s">
        <v>3001</v>
      </c>
      <c r="E1670" s="367">
        <f t="shared" si="26"/>
        <v>2270003030</v>
      </c>
      <c r="F1670" s="367" t="s">
        <v>541</v>
      </c>
      <c r="G1670" s="367" t="s">
        <v>2961</v>
      </c>
      <c r="H1670" s="367" t="s">
        <v>2503</v>
      </c>
      <c r="I1670" s="367" t="s">
        <v>2509</v>
      </c>
    </row>
    <row r="1671" spans="1:12" hidden="1">
      <c r="A1671" s="367" t="s">
        <v>2421</v>
      </c>
      <c r="D1671" s="367" t="s">
        <v>3002</v>
      </c>
      <c r="E1671" s="367">
        <f t="shared" si="26"/>
        <v>2270003040</v>
      </c>
      <c r="F1671" s="367" t="s">
        <v>541</v>
      </c>
      <c r="G1671" s="367" t="s">
        <v>2961</v>
      </c>
      <c r="H1671" s="367" t="s">
        <v>2503</v>
      </c>
      <c r="I1671" s="367" t="s">
        <v>2511</v>
      </c>
    </row>
    <row r="1672" spans="1:12" hidden="1">
      <c r="A1672" s="367" t="s">
        <v>2421</v>
      </c>
      <c r="D1672" s="367" t="s">
        <v>3003</v>
      </c>
      <c r="E1672" s="367">
        <f t="shared" si="26"/>
        <v>2270003050</v>
      </c>
      <c r="F1672" s="367" t="s">
        <v>541</v>
      </c>
      <c r="G1672" s="367" t="s">
        <v>2961</v>
      </c>
      <c r="H1672" s="367" t="s">
        <v>2503</v>
      </c>
      <c r="I1672" s="367" t="s">
        <v>2513</v>
      </c>
    </row>
    <row r="1673" spans="1:12" hidden="1">
      <c r="A1673" s="367" t="s">
        <v>2421</v>
      </c>
      <c r="D1673" s="367" t="s">
        <v>3004</v>
      </c>
      <c r="E1673" s="367">
        <f t="shared" si="26"/>
        <v>2270003060</v>
      </c>
      <c r="F1673" s="367" t="s">
        <v>541</v>
      </c>
      <c r="G1673" s="367" t="s">
        <v>2961</v>
      </c>
      <c r="H1673" s="367" t="s">
        <v>2503</v>
      </c>
      <c r="I1673" s="367" t="s">
        <v>2515</v>
      </c>
      <c r="J1673" s="369">
        <v>36504</v>
      </c>
    </row>
    <row r="1674" spans="1:12" hidden="1">
      <c r="A1674" s="367" t="s">
        <v>2421</v>
      </c>
      <c r="D1674" s="367" t="s">
        <v>3005</v>
      </c>
      <c r="E1674" s="367">
        <f t="shared" si="26"/>
        <v>2270003070</v>
      </c>
      <c r="F1674" s="367" t="s">
        <v>541</v>
      </c>
      <c r="G1674" s="367" t="s">
        <v>2961</v>
      </c>
      <c r="H1674" s="367" t="s">
        <v>2503</v>
      </c>
      <c r="I1674" s="367" t="s">
        <v>2517</v>
      </c>
      <c r="J1674" s="369">
        <v>36504</v>
      </c>
    </row>
    <row r="1675" spans="1:12" hidden="1">
      <c r="A1675" s="367" t="s">
        <v>2421</v>
      </c>
      <c r="D1675" s="367" t="s">
        <v>3006</v>
      </c>
      <c r="E1675" s="367">
        <f t="shared" si="26"/>
        <v>2270004000</v>
      </c>
      <c r="F1675" s="367" t="s">
        <v>541</v>
      </c>
      <c r="G1675" s="367" t="s">
        <v>2961</v>
      </c>
      <c r="H1675" s="367" t="s">
        <v>2519</v>
      </c>
      <c r="I1675" s="367" t="s">
        <v>2425</v>
      </c>
      <c r="K1675" s="369">
        <v>36515</v>
      </c>
      <c r="L1675" s="367" t="s">
        <v>2520</v>
      </c>
    </row>
    <row r="1676" spans="1:12" hidden="1">
      <c r="A1676" s="367" t="s">
        <v>2421</v>
      </c>
      <c r="D1676" s="367" t="s">
        <v>3007</v>
      </c>
      <c r="E1676" s="367">
        <f t="shared" si="26"/>
        <v>2270004010</v>
      </c>
      <c r="F1676" s="367" t="s">
        <v>541</v>
      </c>
      <c r="G1676" s="367" t="s">
        <v>2961</v>
      </c>
      <c r="H1676" s="367" t="s">
        <v>2519</v>
      </c>
      <c r="I1676" s="367" t="s">
        <v>2522</v>
      </c>
      <c r="K1676" s="369">
        <v>36504</v>
      </c>
      <c r="L1676" s="367" t="s">
        <v>2523</v>
      </c>
    </row>
    <row r="1677" spans="1:12" hidden="1">
      <c r="A1677" s="367" t="s">
        <v>2421</v>
      </c>
      <c r="D1677" s="367" t="s">
        <v>3008</v>
      </c>
      <c r="E1677" s="367">
        <f t="shared" si="26"/>
        <v>2270004011</v>
      </c>
      <c r="F1677" s="367" t="s">
        <v>541</v>
      </c>
      <c r="G1677" s="367" t="s">
        <v>2961</v>
      </c>
      <c r="H1677" s="367" t="s">
        <v>2519</v>
      </c>
      <c r="I1677" s="367" t="s">
        <v>2525</v>
      </c>
      <c r="J1677" s="369">
        <v>36504</v>
      </c>
    </row>
    <row r="1678" spans="1:12" hidden="1">
      <c r="A1678" s="367" t="s">
        <v>2421</v>
      </c>
      <c r="D1678" s="367" t="s">
        <v>3009</v>
      </c>
      <c r="E1678" s="367">
        <f t="shared" si="26"/>
        <v>2270004015</v>
      </c>
      <c r="F1678" s="367" t="s">
        <v>541</v>
      </c>
      <c r="G1678" s="367" t="s">
        <v>2961</v>
      </c>
      <c r="H1678" s="367" t="s">
        <v>2519</v>
      </c>
      <c r="I1678" s="367" t="s">
        <v>2527</v>
      </c>
      <c r="K1678" s="369">
        <v>36504</v>
      </c>
      <c r="L1678" s="367" t="s">
        <v>2528</v>
      </c>
    </row>
    <row r="1679" spans="1:12" hidden="1">
      <c r="A1679" s="367" t="s">
        <v>2421</v>
      </c>
      <c r="D1679" s="367" t="s">
        <v>3010</v>
      </c>
      <c r="E1679" s="367">
        <f t="shared" si="26"/>
        <v>2270004016</v>
      </c>
      <c r="F1679" s="367" t="s">
        <v>541</v>
      </c>
      <c r="G1679" s="367" t="s">
        <v>2961</v>
      </c>
      <c r="H1679" s="367" t="s">
        <v>2519</v>
      </c>
      <c r="I1679" s="367" t="s">
        <v>2530</v>
      </c>
      <c r="J1679" s="369">
        <v>36504</v>
      </c>
    </row>
    <row r="1680" spans="1:12" hidden="1">
      <c r="A1680" s="367" t="s">
        <v>2421</v>
      </c>
      <c r="D1680" s="367" t="s">
        <v>3011</v>
      </c>
      <c r="E1680" s="367">
        <f t="shared" si="26"/>
        <v>2270004020</v>
      </c>
      <c r="F1680" s="367" t="s">
        <v>541</v>
      </c>
      <c r="G1680" s="367" t="s">
        <v>2961</v>
      </c>
      <c r="H1680" s="367" t="s">
        <v>2519</v>
      </c>
      <c r="I1680" s="367" t="s">
        <v>2532</v>
      </c>
      <c r="K1680" s="369">
        <v>36504</v>
      </c>
      <c r="L1680" s="367" t="s">
        <v>2533</v>
      </c>
    </row>
    <row r="1681" spans="1:12" hidden="1">
      <c r="A1681" s="367" t="s">
        <v>2421</v>
      </c>
      <c r="D1681" s="367" t="s">
        <v>3012</v>
      </c>
      <c r="E1681" s="367">
        <f t="shared" si="26"/>
        <v>2270004021</v>
      </c>
      <c r="F1681" s="367" t="s">
        <v>541</v>
      </c>
      <c r="G1681" s="367" t="s">
        <v>2961</v>
      </c>
      <c r="H1681" s="367" t="s">
        <v>2519</v>
      </c>
      <c r="I1681" s="367" t="s">
        <v>2535</v>
      </c>
      <c r="J1681" s="369">
        <v>36504</v>
      </c>
    </row>
    <row r="1682" spans="1:12" hidden="1">
      <c r="A1682" s="367" t="s">
        <v>2421</v>
      </c>
      <c r="D1682" s="367" t="s">
        <v>3013</v>
      </c>
      <c r="E1682" s="367">
        <f t="shared" si="26"/>
        <v>2270004025</v>
      </c>
      <c r="F1682" s="367" t="s">
        <v>541</v>
      </c>
      <c r="G1682" s="367" t="s">
        <v>2961</v>
      </c>
      <c r="H1682" s="367" t="s">
        <v>2519</v>
      </c>
      <c r="I1682" s="367" t="s">
        <v>2537</v>
      </c>
      <c r="K1682" s="369">
        <v>36504</v>
      </c>
      <c r="L1682" s="367" t="s">
        <v>2523</v>
      </c>
    </row>
    <row r="1683" spans="1:12" hidden="1">
      <c r="A1683" s="367" t="s">
        <v>2421</v>
      </c>
      <c r="D1683" s="367" t="s">
        <v>3014</v>
      </c>
      <c r="E1683" s="367">
        <f t="shared" si="26"/>
        <v>2270004026</v>
      </c>
      <c r="F1683" s="367" t="s">
        <v>541</v>
      </c>
      <c r="G1683" s="367" t="s">
        <v>2961</v>
      </c>
      <c r="H1683" s="367" t="s">
        <v>2519</v>
      </c>
      <c r="I1683" s="367" t="s">
        <v>2539</v>
      </c>
      <c r="J1683" s="369">
        <v>36504</v>
      </c>
    </row>
    <row r="1684" spans="1:12" hidden="1">
      <c r="A1684" s="367" t="s">
        <v>2421</v>
      </c>
      <c r="D1684" s="367" t="s">
        <v>3015</v>
      </c>
      <c r="E1684" s="367">
        <f t="shared" si="26"/>
        <v>2270004030</v>
      </c>
      <c r="F1684" s="367" t="s">
        <v>541</v>
      </c>
      <c r="G1684" s="367" t="s">
        <v>2961</v>
      </c>
      <c r="H1684" s="367" t="s">
        <v>2519</v>
      </c>
      <c r="I1684" s="367" t="s">
        <v>2541</v>
      </c>
      <c r="K1684" s="369">
        <v>36504</v>
      </c>
      <c r="L1684" s="367" t="s">
        <v>2523</v>
      </c>
    </row>
    <row r="1685" spans="1:12" hidden="1">
      <c r="A1685" s="367" t="s">
        <v>2421</v>
      </c>
      <c r="D1685" s="367" t="s">
        <v>3016</v>
      </c>
      <c r="E1685" s="367">
        <f t="shared" si="26"/>
        <v>2270004031</v>
      </c>
      <c r="F1685" s="367" t="s">
        <v>541</v>
      </c>
      <c r="G1685" s="367" t="s">
        <v>2961</v>
      </c>
      <c r="H1685" s="367" t="s">
        <v>2519</v>
      </c>
      <c r="I1685" s="367" t="s">
        <v>2543</v>
      </c>
      <c r="J1685" s="369">
        <v>36504</v>
      </c>
    </row>
    <row r="1686" spans="1:12" hidden="1">
      <c r="A1686" s="367" t="s">
        <v>2421</v>
      </c>
      <c r="D1686" s="367" t="s">
        <v>3017</v>
      </c>
      <c r="E1686" s="367">
        <f t="shared" si="26"/>
        <v>2270004035</v>
      </c>
      <c r="F1686" s="367" t="s">
        <v>541</v>
      </c>
      <c r="G1686" s="367" t="s">
        <v>2961</v>
      </c>
      <c r="H1686" s="367" t="s">
        <v>2519</v>
      </c>
      <c r="I1686" s="367" t="s">
        <v>2545</v>
      </c>
      <c r="K1686" s="369">
        <v>36504</v>
      </c>
      <c r="L1686" s="367" t="s">
        <v>2523</v>
      </c>
    </row>
    <row r="1687" spans="1:12" hidden="1">
      <c r="A1687" s="367" t="s">
        <v>2421</v>
      </c>
      <c r="D1687" s="367" t="s">
        <v>3018</v>
      </c>
      <c r="E1687" s="367">
        <f t="shared" si="26"/>
        <v>2270004036</v>
      </c>
      <c r="F1687" s="367" t="s">
        <v>541</v>
      </c>
      <c r="G1687" s="367" t="s">
        <v>2961</v>
      </c>
      <c r="H1687" s="367" t="s">
        <v>2519</v>
      </c>
      <c r="I1687" s="367" t="s">
        <v>2547</v>
      </c>
      <c r="J1687" s="369">
        <v>36504</v>
      </c>
    </row>
    <row r="1688" spans="1:12" hidden="1">
      <c r="A1688" s="367" t="s">
        <v>2421</v>
      </c>
      <c r="D1688" s="367" t="s">
        <v>3019</v>
      </c>
      <c r="E1688" s="367">
        <f t="shared" si="26"/>
        <v>2270004040</v>
      </c>
      <c r="F1688" s="367" t="s">
        <v>541</v>
      </c>
      <c r="G1688" s="367" t="s">
        <v>2961</v>
      </c>
      <c r="H1688" s="367" t="s">
        <v>2519</v>
      </c>
      <c r="I1688" s="367" t="s">
        <v>2549</v>
      </c>
      <c r="K1688" s="369">
        <v>36504</v>
      </c>
      <c r="L1688" s="367" t="s">
        <v>2523</v>
      </c>
    </row>
    <row r="1689" spans="1:12" hidden="1">
      <c r="A1689" s="367" t="s">
        <v>2421</v>
      </c>
      <c r="D1689" s="367" t="s">
        <v>3020</v>
      </c>
      <c r="E1689" s="367">
        <f t="shared" si="26"/>
        <v>2270004041</v>
      </c>
      <c r="F1689" s="367" t="s">
        <v>541</v>
      </c>
      <c r="G1689" s="367" t="s">
        <v>2961</v>
      </c>
      <c r="H1689" s="367" t="s">
        <v>2519</v>
      </c>
      <c r="I1689" s="367" t="s">
        <v>2551</v>
      </c>
      <c r="J1689" s="369">
        <v>36504</v>
      </c>
    </row>
    <row r="1690" spans="1:12" hidden="1">
      <c r="A1690" s="367" t="s">
        <v>2421</v>
      </c>
      <c r="D1690" s="367" t="s">
        <v>3021</v>
      </c>
      <c r="E1690" s="367">
        <f t="shared" si="26"/>
        <v>2270004045</v>
      </c>
      <c r="F1690" s="367" t="s">
        <v>541</v>
      </c>
      <c r="G1690" s="367" t="s">
        <v>2961</v>
      </c>
      <c r="H1690" s="367" t="s">
        <v>2519</v>
      </c>
      <c r="I1690" s="367" t="s">
        <v>2553</v>
      </c>
      <c r="K1690" s="369">
        <v>36504</v>
      </c>
      <c r="L1690" s="367" t="s">
        <v>2523</v>
      </c>
    </row>
    <row r="1691" spans="1:12" hidden="1">
      <c r="A1691" s="367" t="s">
        <v>2421</v>
      </c>
      <c r="D1691" s="367" t="s">
        <v>3022</v>
      </c>
      <c r="E1691" s="367">
        <f t="shared" si="26"/>
        <v>2270004046</v>
      </c>
      <c r="F1691" s="367" t="s">
        <v>541</v>
      </c>
      <c r="G1691" s="367" t="s">
        <v>2961</v>
      </c>
      <c r="H1691" s="367" t="s">
        <v>2519</v>
      </c>
      <c r="I1691" s="367" t="s">
        <v>2555</v>
      </c>
      <c r="J1691" s="369">
        <v>36504</v>
      </c>
    </row>
    <row r="1692" spans="1:12" hidden="1">
      <c r="A1692" s="367" t="s">
        <v>2421</v>
      </c>
      <c r="D1692" s="367" t="s">
        <v>3023</v>
      </c>
      <c r="E1692" s="367">
        <f t="shared" si="26"/>
        <v>2270004050</v>
      </c>
      <c r="F1692" s="367" t="s">
        <v>541</v>
      </c>
      <c r="G1692" s="367" t="s">
        <v>2961</v>
      </c>
      <c r="H1692" s="367" t="s">
        <v>2519</v>
      </c>
      <c r="I1692" s="367" t="s">
        <v>2557</v>
      </c>
      <c r="K1692" s="369">
        <v>36504</v>
      </c>
      <c r="L1692" s="367" t="s">
        <v>2528</v>
      </c>
    </row>
    <row r="1693" spans="1:12" hidden="1">
      <c r="A1693" s="367" t="s">
        <v>2421</v>
      </c>
      <c r="D1693" s="367" t="s">
        <v>3024</v>
      </c>
      <c r="E1693" s="367">
        <f t="shared" si="26"/>
        <v>2270004051</v>
      </c>
      <c r="F1693" s="367" t="s">
        <v>541</v>
      </c>
      <c r="G1693" s="367" t="s">
        <v>2961</v>
      </c>
      <c r="H1693" s="367" t="s">
        <v>2519</v>
      </c>
      <c r="I1693" s="367" t="s">
        <v>2559</v>
      </c>
      <c r="J1693" s="369">
        <v>36504</v>
      </c>
    </row>
    <row r="1694" spans="1:12" hidden="1">
      <c r="A1694" s="367" t="s">
        <v>2421</v>
      </c>
      <c r="D1694" s="367" t="s">
        <v>3025</v>
      </c>
      <c r="E1694" s="367">
        <f t="shared" si="26"/>
        <v>2270004055</v>
      </c>
      <c r="F1694" s="367" t="s">
        <v>541</v>
      </c>
      <c r="G1694" s="367" t="s">
        <v>2961</v>
      </c>
      <c r="H1694" s="367" t="s">
        <v>2519</v>
      </c>
      <c r="I1694" s="367" t="s">
        <v>2561</v>
      </c>
      <c r="K1694" s="369">
        <v>36504</v>
      </c>
      <c r="L1694" s="367" t="s">
        <v>2523</v>
      </c>
    </row>
    <row r="1695" spans="1:12" hidden="1">
      <c r="A1695" s="367" t="s">
        <v>2421</v>
      </c>
      <c r="D1695" s="367" t="s">
        <v>3026</v>
      </c>
      <c r="E1695" s="367">
        <f t="shared" si="26"/>
        <v>2270004056</v>
      </c>
      <c r="F1695" s="367" t="s">
        <v>541</v>
      </c>
      <c r="G1695" s="367" t="s">
        <v>2961</v>
      </c>
      <c r="H1695" s="367" t="s">
        <v>2519</v>
      </c>
      <c r="I1695" s="367" t="s">
        <v>2563</v>
      </c>
      <c r="J1695" s="369">
        <v>36504</v>
      </c>
    </row>
    <row r="1696" spans="1:12" hidden="1">
      <c r="A1696" s="367" t="s">
        <v>2421</v>
      </c>
      <c r="D1696" s="367" t="s">
        <v>3027</v>
      </c>
      <c r="E1696" s="367">
        <f t="shared" si="26"/>
        <v>2270004060</v>
      </c>
      <c r="F1696" s="367" t="s">
        <v>541</v>
      </c>
      <c r="G1696" s="367" t="s">
        <v>2961</v>
      </c>
      <c r="H1696" s="367" t="s">
        <v>2519</v>
      </c>
      <c r="I1696" s="367" t="s">
        <v>2565</v>
      </c>
      <c r="K1696" s="369">
        <v>36504</v>
      </c>
      <c r="L1696" s="367" t="s">
        <v>2523</v>
      </c>
    </row>
    <row r="1697" spans="1:12" hidden="1">
      <c r="A1697" s="367" t="s">
        <v>2421</v>
      </c>
      <c r="D1697" s="367" t="s">
        <v>3028</v>
      </c>
      <c r="E1697" s="367">
        <f t="shared" si="26"/>
        <v>2270004061</v>
      </c>
      <c r="F1697" s="367" t="s">
        <v>541</v>
      </c>
      <c r="G1697" s="367" t="s">
        <v>2961</v>
      </c>
      <c r="H1697" s="367" t="s">
        <v>2519</v>
      </c>
      <c r="I1697" s="367" t="s">
        <v>2567</v>
      </c>
      <c r="J1697" s="369">
        <v>36504</v>
      </c>
    </row>
    <row r="1698" spans="1:12" hidden="1">
      <c r="A1698" s="367" t="s">
        <v>2421</v>
      </c>
      <c r="D1698" s="367" t="s">
        <v>3029</v>
      </c>
      <c r="E1698" s="367">
        <f t="shared" si="26"/>
        <v>2270004065</v>
      </c>
      <c r="F1698" s="367" t="s">
        <v>541</v>
      </c>
      <c r="G1698" s="367" t="s">
        <v>2961</v>
      </c>
      <c r="H1698" s="367" t="s">
        <v>2519</v>
      </c>
      <c r="I1698" s="367" t="s">
        <v>2569</v>
      </c>
      <c r="K1698" s="369">
        <v>36504</v>
      </c>
      <c r="L1698" s="367" t="s">
        <v>2523</v>
      </c>
    </row>
    <row r="1699" spans="1:12" hidden="1">
      <c r="A1699" s="367" t="s">
        <v>2421</v>
      </c>
      <c r="D1699" s="367" t="s">
        <v>3030</v>
      </c>
      <c r="E1699" s="367">
        <f t="shared" si="26"/>
        <v>2270004066</v>
      </c>
      <c r="F1699" s="367" t="s">
        <v>541</v>
      </c>
      <c r="G1699" s="367" t="s">
        <v>2961</v>
      </c>
      <c r="H1699" s="367" t="s">
        <v>2519</v>
      </c>
      <c r="I1699" s="367" t="s">
        <v>2571</v>
      </c>
      <c r="J1699" s="369">
        <v>36504</v>
      </c>
    </row>
    <row r="1700" spans="1:12" hidden="1">
      <c r="A1700" s="367" t="s">
        <v>2421</v>
      </c>
      <c r="D1700" s="367" t="s">
        <v>3031</v>
      </c>
      <c r="E1700" s="367">
        <f t="shared" si="26"/>
        <v>2270004070</v>
      </c>
      <c r="F1700" s="367" t="s">
        <v>541</v>
      </c>
      <c r="G1700" s="367" t="s">
        <v>2961</v>
      </c>
      <c r="H1700" s="367" t="s">
        <v>2519</v>
      </c>
      <c r="I1700" s="367" t="s">
        <v>3032</v>
      </c>
      <c r="K1700" s="369">
        <v>36504</v>
      </c>
      <c r="L1700" s="367" t="s">
        <v>2453</v>
      </c>
    </row>
    <row r="1701" spans="1:12" hidden="1">
      <c r="A1701" s="367" t="s">
        <v>2421</v>
      </c>
      <c r="D1701" s="367" t="s">
        <v>3033</v>
      </c>
      <c r="E1701" s="367">
        <f t="shared" si="26"/>
        <v>2270004071</v>
      </c>
      <c r="F1701" s="367" t="s">
        <v>541</v>
      </c>
      <c r="G1701" s="367" t="s">
        <v>2961</v>
      </c>
      <c r="H1701" s="367" t="s">
        <v>2519</v>
      </c>
      <c r="I1701" s="367" t="s">
        <v>2575</v>
      </c>
      <c r="J1701" s="369">
        <v>36504</v>
      </c>
    </row>
    <row r="1702" spans="1:12" hidden="1">
      <c r="A1702" s="367" t="s">
        <v>2421</v>
      </c>
      <c r="D1702" s="367" t="s">
        <v>3034</v>
      </c>
      <c r="E1702" s="367">
        <f t="shared" si="26"/>
        <v>2270004075</v>
      </c>
      <c r="F1702" s="367" t="s">
        <v>541</v>
      </c>
      <c r="G1702" s="367" t="s">
        <v>2961</v>
      </c>
      <c r="H1702" s="367" t="s">
        <v>2519</v>
      </c>
      <c r="I1702" s="367" t="s">
        <v>2577</v>
      </c>
      <c r="K1702" s="369">
        <v>36504</v>
      </c>
      <c r="L1702" s="367" t="s">
        <v>2523</v>
      </c>
    </row>
    <row r="1703" spans="1:12" hidden="1">
      <c r="A1703" s="367" t="s">
        <v>2421</v>
      </c>
      <c r="D1703" s="367" t="s">
        <v>3035</v>
      </c>
      <c r="E1703" s="367">
        <f t="shared" si="26"/>
        <v>2270004076</v>
      </c>
      <c r="F1703" s="367" t="s">
        <v>541</v>
      </c>
      <c r="G1703" s="367" t="s">
        <v>2961</v>
      </c>
      <c r="H1703" s="367" t="s">
        <v>2519</v>
      </c>
      <c r="I1703" s="367" t="s">
        <v>2579</v>
      </c>
      <c r="J1703" s="369">
        <v>36504</v>
      </c>
    </row>
    <row r="1704" spans="1:12" hidden="1">
      <c r="A1704" s="367" t="s">
        <v>2421</v>
      </c>
      <c r="D1704" s="367" t="s">
        <v>3036</v>
      </c>
      <c r="E1704" s="367">
        <f t="shared" si="26"/>
        <v>2270005000</v>
      </c>
      <c r="F1704" s="367" t="s">
        <v>541</v>
      </c>
      <c r="G1704" s="367" t="s">
        <v>2961</v>
      </c>
      <c r="H1704" s="367" t="s">
        <v>2581</v>
      </c>
      <c r="I1704" s="367" t="s">
        <v>74</v>
      </c>
      <c r="K1704" s="369">
        <v>36504</v>
      </c>
      <c r="L1704" s="367" t="s">
        <v>2582</v>
      </c>
    </row>
    <row r="1705" spans="1:12" hidden="1">
      <c r="A1705" s="367" t="s">
        <v>2421</v>
      </c>
      <c r="D1705" s="367" t="s">
        <v>3037</v>
      </c>
      <c r="E1705" s="367">
        <f t="shared" si="26"/>
        <v>2270005010</v>
      </c>
      <c r="F1705" s="367" t="s">
        <v>541</v>
      </c>
      <c r="G1705" s="367" t="s">
        <v>2961</v>
      </c>
      <c r="H1705" s="367" t="s">
        <v>2581</v>
      </c>
      <c r="I1705" s="367" t="s">
        <v>2584</v>
      </c>
    </row>
    <row r="1706" spans="1:12" hidden="1">
      <c r="A1706" s="367" t="s">
        <v>2421</v>
      </c>
      <c r="D1706" s="367" t="s">
        <v>3038</v>
      </c>
      <c r="E1706" s="367">
        <f t="shared" si="26"/>
        <v>2270005015</v>
      </c>
      <c r="F1706" s="367" t="s">
        <v>541</v>
      </c>
      <c r="G1706" s="367" t="s">
        <v>2961</v>
      </c>
      <c r="H1706" s="367" t="s">
        <v>2581</v>
      </c>
      <c r="I1706" s="367" t="s">
        <v>2586</v>
      </c>
    </row>
    <row r="1707" spans="1:12" hidden="1">
      <c r="A1707" s="367" t="s">
        <v>2421</v>
      </c>
      <c r="D1707" s="367" t="s">
        <v>3039</v>
      </c>
      <c r="E1707" s="367">
        <f t="shared" si="26"/>
        <v>2270005020</v>
      </c>
      <c r="F1707" s="367" t="s">
        <v>541</v>
      </c>
      <c r="G1707" s="367" t="s">
        <v>2961</v>
      </c>
      <c r="H1707" s="367" t="s">
        <v>2581</v>
      </c>
      <c r="I1707" s="367" t="s">
        <v>2588</v>
      </c>
    </row>
    <row r="1708" spans="1:12" hidden="1">
      <c r="A1708" s="367" t="s">
        <v>2421</v>
      </c>
      <c r="D1708" s="367" t="s">
        <v>3040</v>
      </c>
      <c r="E1708" s="367">
        <f t="shared" si="26"/>
        <v>2270005025</v>
      </c>
      <c r="F1708" s="367" t="s">
        <v>541</v>
      </c>
      <c r="G1708" s="367" t="s">
        <v>2961</v>
      </c>
      <c r="H1708" s="367" t="s">
        <v>2581</v>
      </c>
      <c r="I1708" s="367" t="s">
        <v>2590</v>
      </c>
    </row>
    <row r="1709" spans="1:12" hidden="1">
      <c r="A1709" s="367" t="s">
        <v>2421</v>
      </c>
      <c r="D1709" s="367" t="s">
        <v>3041</v>
      </c>
      <c r="E1709" s="367">
        <f t="shared" si="26"/>
        <v>2270005030</v>
      </c>
      <c r="F1709" s="367" t="s">
        <v>541</v>
      </c>
      <c r="G1709" s="367" t="s">
        <v>2961</v>
      </c>
      <c r="H1709" s="367" t="s">
        <v>2581</v>
      </c>
      <c r="I1709" s="367" t="s">
        <v>2592</v>
      </c>
    </row>
    <row r="1710" spans="1:12" hidden="1">
      <c r="A1710" s="367" t="s">
        <v>2421</v>
      </c>
      <c r="D1710" s="367" t="s">
        <v>3042</v>
      </c>
      <c r="E1710" s="367">
        <f t="shared" si="26"/>
        <v>2270005035</v>
      </c>
      <c r="F1710" s="367" t="s">
        <v>541</v>
      </c>
      <c r="G1710" s="367" t="s">
        <v>2961</v>
      </c>
      <c r="H1710" s="367" t="s">
        <v>2581</v>
      </c>
      <c r="I1710" s="367" t="s">
        <v>2594</v>
      </c>
    </row>
    <row r="1711" spans="1:12" hidden="1">
      <c r="A1711" s="367" t="s">
        <v>2421</v>
      </c>
      <c r="D1711" s="367" t="s">
        <v>3043</v>
      </c>
      <c r="E1711" s="367">
        <f t="shared" si="26"/>
        <v>2270005040</v>
      </c>
      <c r="F1711" s="367" t="s">
        <v>541</v>
      </c>
      <c r="G1711" s="367" t="s">
        <v>2961</v>
      </c>
      <c r="H1711" s="367" t="s">
        <v>2581</v>
      </c>
      <c r="I1711" s="367" t="s">
        <v>2596</v>
      </c>
      <c r="L1711" s="367" t="s">
        <v>2597</v>
      </c>
    </row>
    <row r="1712" spans="1:12" hidden="1">
      <c r="A1712" s="367" t="s">
        <v>2421</v>
      </c>
      <c r="D1712" s="367" t="s">
        <v>3044</v>
      </c>
      <c r="E1712" s="367">
        <f t="shared" si="26"/>
        <v>2270005045</v>
      </c>
      <c r="F1712" s="367" t="s">
        <v>541</v>
      </c>
      <c r="G1712" s="367" t="s">
        <v>2961</v>
      </c>
      <c r="H1712" s="367" t="s">
        <v>2581</v>
      </c>
      <c r="I1712" s="367" t="s">
        <v>2599</v>
      </c>
    </row>
    <row r="1713" spans="1:12" hidden="1">
      <c r="A1713" s="367" t="s">
        <v>2421</v>
      </c>
      <c r="D1713" s="367" t="s">
        <v>3045</v>
      </c>
      <c r="E1713" s="367">
        <f t="shared" si="26"/>
        <v>2270005050</v>
      </c>
      <c r="F1713" s="367" t="s">
        <v>541</v>
      </c>
      <c r="G1713" s="367" t="s">
        <v>2961</v>
      </c>
      <c r="H1713" s="367" t="s">
        <v>2581</v>
      </c>
      <c r="I1713" s="367" t="s">
        <v>2601</v>
      </c>
    </row>
    <row r="1714" spans="1:12" hidden="1">
      <c r="A1714" s="367" t="s">
        <v>2421</v>
      </c>
      <c r="D1714" s="367" t="s">
        <v>3046</v>
      </c>
      <c r="E1714" s="367">
        <f t="shared" si="26"/>
        <v>2270005055</v>
      </c>
      <c r="F1714" s="367" t="s">
        <v>541</v>
      </c>
      <c r="G1714" s="367" t="s">
        <v>2961</v>
      </c>
      <c r="H1714" s="367" t="s">
        <v>2581</v>
      </c>
      <c r="I1714" s="367" t="s">
        <v>2603</v>
      </c>
    </row>
    <row r="1715" spans="1:12" hidden="1">
      <c r="A1715" s="367" t="s">
        <v>2421</v>
      </c>
      <c r="D1715" s="367" t="s">
        <v>3047</v>
      </c>
      <c r="E1715" s="367">
        <f t="shared" si="26"/>
        <v>2270005060</v>
      </c>
      <c r="F1715" s="367" t="s">
        <v>541</v>
      </c>
      <c r="G1715" s="367" t="s">
        <v>2961</v>
      </c>
      <c r="H1715" s="367" t="s">
        <v>2581</v>
      </c>
      <c r="I1715" s="367" t="s">
        <v>2605</v>
      </c>
      <c r="J1715" s="369">
        <v>36504</v>
      </c>
    </row>
    <row r="1716" spans="1:12" hidden="1">
      <c r="A1716" s="367" t="s">
        <v>2421</v>
      </c>
      <c r="D1716" s="367" t="s">
        <v>3048</v>
      </c>
      <c r="E1716" s="367">
        <f t="shared" si="26"/>
        <v>2270006000</v>
      </c>
      <c r="F1716" s="367" t="s">
        <v>541</v>
      </c>
      <c r="G1716" s="367" t="s">
        <v>2961</v>
      </c>
      <c r="H1716" s="367" t="s">
        <v>2607</v>
      </c>
      <c r="I1716" s="367" t="s">
        <v>74</v>
      </c>
      <c r="K1716" s="369">
        <v>36504</v>
      </c>
      <c r="L1716" s="367" t="s">
        <v>2608</v>
      </c>
    </row>
    <row r="1717" spans="1:12" hidden="1">
      <c r="A1717" s="367" t="s">
        <v>2421</v>
      </c>
      <c r="D1717" s="367" t="s">
        <v>3049</v>
      </c>
      <c r="E1717" s="367">
        <f t="shared" si="26"/>
        <v>2270006005</v>
      </c>
      <c r="F1717" s="367" t="s">
        <v>541</v>
      </c>
      <c r="G1717" s="367" t="s">
        <v>2961</v>
      </c>
      <c r="H1717" s="367" t="s">
        <v>2607</v>
      </c>
      <c r="I1717" s="367" t="s">
        <v>2610</v>
      </c>
      <c r="K1717" s="369">
        <v>36504</v>
      </c>
      <c r="L1717" s="367" t="s">
        <v>2611</v>
      </c>
    </row>
    <row r="1718" spans="1:12" hidden="1">
      <c r="A1718" s="367" t="s">
        <v>2421</v>
      </c>
      <c r="D1718" s="367" t="s">
        <v>3050</v>
      </c>
      <c r="E1718" s="367">
        <f t="shared" si="26"/>
        <v>2270006010</v>
      </c>
      <c r="F1718" s="367" t="s">
        <v>541</v>
      </c>
      <c r="G1718" s="367" t="s">
        <v>2961</v>
      </c>
      <c r="H1718" s="367" t="s">
        <v>2607</v>
      </c>
      <c r="I1718" s="367" t="s">
        <v>2613</v>
      </c>
      <c r="K1718" s="369">
        <v>36504</v>
      </c>
      <c r="L1718" s="367" t="s">
        <v>2611</v>
      </c>
    </row>
    <row r="1719" spans="1:12" hidden="1">
      <c r="A1719" s="367" t="s">
        <v>2421</v>
      </c>
      <c r="D1719" s="367" t="s">
        <v>3051</v>
      </c>
      <c r="E1719" s="367">
        <f t="shared" si="26"/>
        <v>2270006015</v>
      </c>
      <c r="F1719" s="367" t="s">
        <v>541</v>
      </c>
      <c r="G1719" s="367" t="s">
        <v>2961</v>
      </c>
      <c r="H1719" s="367" t="s">
        <v>2607</v>
      </c>
      <c r="I1719" s="367" t="s">
        <v>2615</v>
      </c>
      <c r="K1719" s="369">
        <v>36504</v>
      </c>
      <c r="L1719" s="367" t="s">
        <v>2611</v>
      </c>
    </row>
    <row r="1720" spans="1:12" hidden="1">
      <c r="A1720" s="367" t="s">
        <v>2421</v>
      </c>
      <c r="D1720" s="367" t="s">
        <v>3052</v>
      </c>
      <c r="E1720" s="367">
        <f t="shared" si="26"/>
        <v>2270006020</v>
      </c>
      <c r="F1720" s="367" t="s">
        <v>541</v>
      </c>
      <c r="G1720" s="367" t="s">
        <v>2961</v>
      </c>
      <c r="H1720" s="367" t="s">
        <v>2607</v>
      </c>
      <c r="I1720" s="367" t="s">
        <v>2617</v>
      </c>
      <c r="K1720" s="369">
        <v>36504</v>
      </c>
      <c r="L1720" s="367" t="s">
        <v>2611</v>
      </c>
    </row>
    <row r="1721" spans="1:12" hidden="1">
      <c r="A1721" s="367" t="s">
        <v>2421</v>
      </c>
      <c r="D1721" s="367" t="s">
        <v>3053</v>
      </c>
      <c r="E1721" s="367">
        <f t="shared" si="26"/>
        <v>2270006025</v>
      </c>
      <c r="F1721" s="367" t="s">
        <v>541</v>
      </c>
      <c r="G1721" s="367" t="s">
        <v>2961</v>
      </c>
      <c r="H1721" s="367" t="s">
        <v>2607</v>
      </c>
      <c r="I1721" s="367" t="s">
        <v>2619</v>
      </c>
      <c r="K1721" s="369">
        <v>36504</v>
      </c>
      <c r="L1721" s="367" t="s">
        <v>2611</v>
      </c>
    </row>
    <row r="1722" spans="1:12" hidden="1">
      <c r="A1722" s="367" t="s">
        <v>2421</v>
      </c>
      <c r="D1722" s="367" t="s">
        <v>3054</v>
      </c>
      <c r="E1722" s="367">
        <f t="shared" si="26"/>
        <v>2270006030</v>
      </c>
      <c r="F1722" s="367" t="s">
        <v>541</v>
      </c>
      <c r="G1722" s="367" t="s">
        <v>2961</v>
      </c>
      <c r="H1722" s="367" t="s">
        <v>2607</v>
      </c>
      <c r="I1722" s="367" t="s">
        <v>2621</v>
      </c>
      <c r="K1722" s="369">
        <v>36504</v>
      </c>
      <c r="L1722" s="367" t="s">
        <v>2611</v>
      </c>
    </row>
    <row r="1723" spans="1:12" hidden="1">
      <c r="A1723" s="367" t="s">
        <v>2421</v>
      </c>
      <c r="D1723" s="367" t="s">
        <v>3055</v>
      </c>
      <c r="E1723" s="367">
        <f t="shared" si="26"/>
        <v>2270007000</v>
      </c>
      <c r="F1723" s="367" t="s">
        <v>541</v>
      </c>
      <c r="G1723" s="367" t="s">
        <v>2961</v>
      </c>
      <c r="H1723" s="367" t="s">
        <v>2623</v>
      </c>
      <c r="I1723" s="367" t="s">
        <v>74</v>
      </c>
    </row>
    <row r="1724" spans="1:12" hidden="1">
      <c r="A1724" s="367" t="s">
        <v>2421</v>
      </c>
      <c r="D1724" s="367" t="s">
        <v>3056</v>
      </c>
      <c r="E1724" s="367">
        <f t="shared" si="26"/>
        <v>2270007005</v>
      </c>
      <c r="F1724" s="367" t="s">
        <v>541</v>
      </c>
      <c r="G1724" s="367" t="s">
        <v>2961</v>
      </c>
      <c r="H1724" s="367" t="s">
        <v>2623</v>
      </c>
      <c r="I1724" s="367" t="s">
        <v>2625</v>
      </c>
      <c r="K1724" s="369">
        <v>36504</v>
      </c>
      <c r="L1724" s="367" t="s">
        <v>2626</v>
      </c>
    </row>
    <row r="1725" spans="1:12" hidden="1">
      <c r="A1725" s="367" t="s">
        <v>2421</v>
      </c>
      <c r="D1725" s="367" t="s">
        <v>3057</v>
      </c>
      <c r="E1725" s="367">
        <f t="shared" si="26"/>
        <v>2270007010</v>
      </c>
      <c r="F1725" s="367" t="s">
        <v>541</v>
      </c>
      <c r="G1725" s="367" t="s">
        <v>2961</v>
      </c>
      <c r="H1725" s="367" t="s">
        <v>2623</v>
      </c>
      <c r="I1725" s="367" t="s">
        <v>2628</v>
      </c>
      <c r="K1725" s="369">
        <v>36504</v>
      </c>
      <c r="L1725" s="367" t="s">
        <v>2597</v>
      </c>
    </row>
    <row r="1726" spans="1:12" hidden="1">
      <c r="A1726" s="367" t="s">
        <v>2421</v>
      </c>
      <c r="D1726" s="367" t="s">
        <v>3058</v>
      </c>
      <c r="E1726" s="367">
        <f t="shared" si="26"/>
        <v>2270007015</v>
      </c>
      <c r="F1726" s="367" t="s">
        <v>541</v>
      </c>
      <c r="G1726" s="367" t="s">
        <v>2961</v>
      </c>
      <c r="H1726" s="367" t="s">
        <v>2623</v>
      </c>
      <c r="I1726" s="367" t="s">
        <v>2630</v>
      </c>
      <c r="L1726" s="367" t="s">
        <v>2631</v>
      </c>
    </row>
    <row r="1727" spans="1:12" hidden="1">
      <c r="A1727" s="367" t="s">
        <v>2421</v>
      </c>
      <c r="D1727" s="367" t="s">
        <v>3059</v>
      </c>
      <c r="E1727" s="367">
        <f t="shared" si="26"/>
        <v>2270007020</v>
      </c>
      <c r="F1727" s="367" t="s">
        <v>541</v>
      </c>
      <c r="G1727" s="367" t="s">
        <v>2961</v>
      </c>
      <c r="H1727" s="367" t="s">
        <v>2623</v>
      </c>
      <c r="I1727" s="367" t="s">
        <v>3060</v>
      </c>
      <c r="K1727" s="369">
        <v>36504</v>
      </c>
      <c r="L1727" s="367" t="s">
        <v>2453</v>
      </c>
    </row>
    <row r="1728" spans="1:12" hidden="1">
      <c r="A1728" s="367" t="s">
        <v>2421</v>
      </c>
      <c r="D1728" s="367" t="s">
        <v>3061</v>
      </c>
      <c r="E1728" s="367">
        <f t="shared" si="26"/>
        <v>2270008000</v>
      </c>
      <c r="F1728" s="367" t="s">
        <v>541</v>
      </c>
      <c r="G1728" s="367" t="s">
        <v>2961</v>
      </c>
      <c r="H1728" s="367" t="s">
        <v>2635</v>
      </c>
      <c r="I1728" s="367" t="s">
        <v>74</v>
      </c>
      <c r="L1728" s="367" t="s">
        <v>2636</v>
      </c>
    </row>
    <row r="1729" spans="1:12" hidden="1">
      <c r="A1729" s="367" t="s">
        <v>2421</v>
      </c>
      <c r="D1729" s="367" t="s">
        <v>3062</v>
      </c>
      <c r="E1729" s="367">
        <f t="shared" si="26"/>
        <v>2270008005</v>
      </c>
      <c r="F1729" s="367" t="s">
        <v>541</v>
      </c>
      <c r="G1729" s="367" t="s">
        <v>2961</v>
      </c>
      <c r="H1729" s="367" t="s">
        <v>2635</v>
      </c>
      <c r="I1729" s="367" t="s">
        <v>2635</v>
      </c>
      <c r="K1729" s="369">
        <v>36504</v>
      </c>
      <c r="L1729" s="367" t="s">
        <v>3063</v>
      </c>
    </row>
    <row r="1730" spans="1:12" hidden="1">
      <c r="A1730" s="367" t="s">
        <v>2421</v>
      </c>
      <c r="D1730" s="367" t="s">
        <v>3064</v>
      </c>
      <c r="E1730" s="367">
        <f t="shared" ref="E1730:E1793" si="27">VALUE(D1730)</f>
        <v>2270008010</v>
      </c>
      <c r="F1730" s="367" t="s">
        <v>541</v>
      </c>
      <c r="G1730" s="367" t="s">
        <v>2961</v>
      </c>
      <c r="H1730" s="367" t="s">
        <v>2635</v>
      </c>
      <c r="I1730" s="367" t="s">
        <v>2640</v>
      </c>
      <c r="K1730" s="369">
        <v>36504</v>
      </c>
      <c r="L1730" s="367" t="s">
        <v>2453</v>
      </c>
    </row>
    <row r="1731" spans="1:12" hidden="1">
      <c r="A1731" s="367" t="s">
        <v>2421</v>
      </c>
      <c r="D1731" s="367" t="s">
        <v>3065</v>
      </c>
      <c r="E1731" s="367">
        <f t="shared" si="27"/>
        <v>2270009000</v>
      </c>
      <c r="F1731" s="367" t="s">
        <v>541</v>
      </c>
      <c r="G1731" s="367" t="s">
        <v>2961</v>
      </c>
      <c r="H1731" s="367" t="s">
        <v>2642</v>
      </c>
      <c r="I1731" s="367" t="s">
        <v>2425</v>
      </c>
      <c r="J1731" s="369">
        <v>36504</v>
      </c>
    </row>
    <row r="1732" spans="1:12" hidden="1">
      <c r="A1732" s="367" t="s">
        <v>2421</v>
      </c>
      <c r="D1732" s="367" t="s">
        <v>3066</v>
      </c>
      <c r="E1732" s="367">
        <f t="shared" si="27"/>
        <v>2270009010</v>
      </c>
      <c r="F1732" s="367" t="s">
        <v>541</v>
      </c>
      <c r="G1732" s="367" t="s">
        <v>2961</v>
      </c>
      <c r="H1732" s="367" t="s">
        <v>2642</v>
      </c>
      <c r="I1732" s="367" t="s">
        <v>2644</v>
      </c>
      <c r="J1732" s="369">
        <v>36504</v>
      </c>
    </row>
    <row r="1733" spans="1:12" hidden="1">
      <c r="A1733" s="367" t="s">
        <v>2421</v>
      </c>
      <c r="D1733" s="367" t="s">
        <v>3067</v>
      </c>
      <c r="E1733" s="367">
        <f t="shared" si="27"/>
        <v>2270010000</v>
      </c>
      <c r="F1733" s="367" t="s">
        <v>541</v>
      </c>
      <c r="G1733" s="367" t="s">
        <v>2961</v>
      </c>
      <c r="H1733" s="367" t="s">
        <v>2503</v>
      </c>
      <c r="I1733" s="367" t="s">
        <v>2425</v>
      </c>
      <c r="J1733" s="369">
        <v>36504</v>
      </c>
    </row>
    <row r="1734" spans="1:12" hidden="1">
      <c r="A1734" s="367" t="s">
        <v>2421</v>
      </c>
      <c r="D1734" s="367" t="s">
        <v>3068</v>
      </c>
      <c r="E1734" s="367">
        <f t="shared" si="27"/>
        <v>2270010010</v>
      </c>
      <c r="F1734" s="367" t="s">
        <v>541</v>
      </c>
      <c r="G1734" s="367" t="s">
        <v>2961</v>
      </c>
      <c r="H1734" s="367" t="s">
        <v>2503</v>
      </c>
      <c r="I1734" s="367" t="s">
        <v>2647</v>
      </c>
      <c r="J1734" s="369">
        <v>36504</v>
      </c>
    </row>
    <row r="1735" spans="1:12" hidden="1">
      <c r="A1735" s="367" t="s">
        <v>2421</v>
      </c>
      <c r="D1735" s="367" t="s">
        <v>3069</v>
      </c>
      <c r="E1735" s="367">
        <f t="shared" si="27"/>
        <v>2275000000</v>
      </c>
      <c r="F1735" s="367" t="s">
        <v>541</v>
      </c>
      <c r="G1735" s="367" t="s">
        <v>3070</v>
      </c>
      <c r="H1735" s="367" t="s">
        <v>3071</v>
      </c>
      <c r="I1735" s="367" t="s">
        <v>74</v>
      </c>
    </row>
    <row r="1736" spans="1:12" hidden="1">
      <c r="A1736" s="367" t="s">
        <v>2421</v>
      </c>
      <c r="D1736" s="367" t="s">
        <v>3072</v>
      </c>
      <c r="E1736" s="367">
        <f t="shared" si="27"/>
        <v>2275001000</v>
      </c>
      <c r="F1736" s="367" t="s">
        <v>541</v>
      </c>
      <c r="G1736" s="367" t="s">
        <v>3070</v>
      </c>
      <c r="H1736" s="367" t="s">
        <v>3073</v>
      </c>
      <c r="I1736" s="367" t="s">
        <v>74</v>
      </c>
    </row>
    <row r="1737" spans="1:12" hidden="1">
      <c r="A1737" s="367" t="s">
        <v>2421</v>
      </c>
      <c r="D1737" s="367" t="s">
        <v>3074</v>
      </c>
      <c r="E1737" s="367">
        <f t="shared" si="27"/>
        <v>2275020000</v>
      </c>
      <c r="F1737" s="367" t="s">
        <v>541</v>
      </c>
      <c r="G1737" s="367" t="s">
        <v>3070</v>
      </c>
      <c r="H1737" s="367" t="s">
        <v>3075</v>
      </c>
      <c r="I1737" s="367" t="s">
        <v>3076</v>
      </c>
    </row>
    <row r="1738" spans="1:12" hidden="1">
      <c r="A1738" s="367" t="s">
        <v>2421</v>
      </c>
      <c r="D1738" s="367" t="s">
        <v>3077</v>
      </c>
      <c r="E1738" s="367">
        <f t="shared" si="27"/>
        <v>2275050000</v>
      </c>
      <c r="F1738" s="367" t="s">
        <v>541</v>
      </c>
      <c r="G1738" s="367" t="s">
        <v>3070</v>
      </c>
      <c r="H1738" s="367" t="s">
        <v>3078</v>
      </c>
      <c r="I1738" s="367" t="s">
        <v>74</v>
      </c>
    </row>
    <row r="1739" spans="1:12" hidden="1">
      <c r="A1739" s="367" t="s">
        <v>2421</v>
      </c>
      <c r="D1739" s="367" t="s">
        <v>3079</v>
      </c>
      <c r="E1739" s="367">
        <f t="shared" si="27"/>
        <v>2275060000</v>
      </c>
      <c r="F1739" s="367" t="s">
        <v>541</v>
      </c>
      <c r="G1739" s="367" t="s">
        <v>3070</v>
      </c>
      <c r="H1739" s="367" t="s">
        <v>3080</v>
      </c>
      <c r="I1739" s="367" t="s">
        <v>74</v>
      </c>
    </row>
    <row r="1740" spans="1:12" hidden="1">
      <c r="A1740" s="367" t="s">
        <v>2421</v>
      </c>
      <c r="D1740" s="367" t="s">
        <v>3081</v>
      </c>
      <c r="E1740" s="367">
        <f t="shared" si="27"/>
        <v>2275070000</v>
      </c>
      <c r="F1740" s="367" t="s">
        <v>541</v>
      </c>
      <c r="G1740" s="367" t="s">
        <v>3070</v>
      </c>
      <c r="H1740" s="367" t="s">
        <v>3082</v>
      </c>
      <c r="I1740" s="367" t="s">
        <v>74</v>
      </c>
    </row>
    <row r="1741" spans="1:12" hidden="1">
      <c r="A1741" s="367" t="s">
        <v>2421</v>
      </c>
      <c r="D1741" s="367" t="s">
        <v>3083</v>
      </c>
      <c r="E1741" s="367">
        <f t="shared" si="27"/>
        <v>2275085000</v>
      </c>
      <c r="F1741" s="367" t="s">
        <v>541</v>
      </c>
      <c r="G1741" s="367" t="s">
        <v>3070</v>
      </c>
      <c r="H1741" s="367" t="s">
        <v>3084</v>
      </c>
      <c r="I1741" s="367" t="s">
        <v>74</v>
      </c>
    </row>
    <row r="1742" spans="1:12" hidden="1">
      <c r="A1742" s="367" t="s">
        <v>2421</v>
      </c>
      <c r="D1742" s="367" t="s">
        <v>3085</v>
      </c>
      <c r="E1742" s="367">
        <f t="shared" si="27"/>
        <v>2275900000</v>
      </c>
      <c r="F1742" s="367" t="s">
        <v>541</v>
      </c>
      <c r="G1742" s="367" t="s">
        <v>3070</v>
      </c>
      <c r="H1742" s="367" t="s">
        <v>3086</v>
      </c>
      <c r="I1742" s="367" t="s">
        <v>3087</v>
      </c>
      <c r="K1742" s="369">
        <v>37459</v>
      </c>
      <c r="L1742" s="367" t="s">
        <v>3088</v>
      </c>
    </row>
    <row r="1743" spans="1:12" hidden="1">
      <c r="A1743" s="367" t="s">
        <v>2421</v>
      </c>
      <c r="B1743" s="370" t="s">
        <v>718</v>
      </c>
      <c r="D1743" s="367" t="s">
        <v>3089</v>
      </c>
      <c r="E1743" s="367">
        <f t="shared" si="27"/>
        <v>2275900101</v>
      </c>
      <c r="F1743" s="367" t="s">
        <v>541</v>
      </c>
      <c r="G1743" s="367" t="s">
        <v>3070</v>
      </c>
      <c r="H1743" s="367" t="s">
        <v>3086</v>
      </c>
      <c r="I1743" s="367" t="s">
        <v>3090</v>
      </c>
    </row>
    <row r="1744" spans="1:12" hidden="1">
      <c r="A1744" s="367" t="s">
        <v>2421</v>
      </c>
      <c r="B1744" s="370" t="s">
        <v>718</v>
      </c>
      <c r="D1744" s="367" t="s">
        <v>3091</v>
      </c>
      <c r="E1744" s="367">
        <f t="shared" si="27"/>
        <v>2275900102</v>
      </c>
      <c r="F1744" s="367" t="s">
        <v>541</v>
      </c>
      <c r="G1744" s="367" t="s">
        <v>3070</v>
      </c>
      <c r="H1744" s="367" t="s">
        <v>3086</v>
      </c>
      <c r="I1744" s="367" t="s">
        <v>3092</v>
      </c>
    </row>
    <row r="1745" spans="1:12" hidden="1">
      <c r="A1745" s="367" t="s">
        <v>2421</v>
      </c>
      <c r="B1745" s="370" t="s">
        <v>718</v>
      </c>
      <c r="D1745" s="367" t="s">
        <v>3093</v>
      </c>
      <c r="E1745" s="367">
        <f t="shared" si="27"/>
        <v>2275900103</v>
      </c>
      <c r="F1745" s="367" t="s">
        <v>541</v>
      </c>
      <c r="G1745" s="367" t="s">
        <v>3070</v>
      </c>
      <c r="H1745" s="367" t="s">
        <v>3086</v>
      </c>
      <c r="I1745" s="367" t="s">
        <v>3094</v>
      </c>
    </row>
    <row r="1746" spans="1:12" hidden="1">
      <c r="A1746" s="367" t="s">
        <v>2421</v>
      </c>
      <c r="B1746" s="370" t="s">
        <v>718</v>
      </c>
      <c r="D1746" s="367" t="s">
        <v>3095</v>
      </c>
      <c r="E1746" s="367">
        <f t="shared" si="27"/>
        <v>2275900201</v>
      </c>
      <c r="F1746" s="367" t="s">
        <v>541</v>
      </c>
      <c r="G1746" s="367" t="s">
        <v>3070</v>
      </c>
      <c r="H1746" s="367" t="s">
        <v>3086</v>
      </c>
      <c r="I1746" s="367" t="s">
        <v>1227</v>
      </c>
    </row>
    <row r="1747" spans="1:12" hidden="1">
      <c r="A1747" s="367" t="s">
        <v>2421</v>
      </c>
      <c r="B1747" s="370" t="s">
        <v>718</v>
      </c>
      <c r="D1747" s="367" t="s">
        <v>3096</v>
      </c>
      <c r="E1747" s="367">
        <f t="shared" si="27"/>
        <v>2275900202</v>
      </c>
      <c r="F1747" s="367" t="s">
        <v>541</v>
      </c>
      <c r="G1747" s="367" t="s">
        <v>3070</v>
      </c>
      <c r="H1747" s="367" t="s">
        <v>3086</v>
      </c>
      <c r="I1747" s="367" t="s">
        <v>1229</v>
      </c>
    </row>
    <row r="1748" spans="1:12" hidden="1">
      <c r="A1748" s="367" t="s">
        <v>2421</v>
      </c>
      <c r="B1748" s="370" t="s">
        <v>718</v>
      </c>
      <c r="D1748" s="367" t="s">
        <v>3097</v>
      </c>
      <c r="E1748" s="367">
        <f t="shared" si="27"/>
        <v>2280000000</v>
      </c>
      <c r="F1748" s="367" t="s">
        <v>541</v>
      </c>
      <c r="G1748" s="367" t="s">
        <v>3098</v>
      </c>
      <c r="H1748" s="367" t="s">
        <v>3099</v>
      </c>
      <c r="I1748" s="367" t="s">
        <v>3100</v>
      </c>
      <c r="J1748" s="369">
        <v>36504</v>
      </c>
      <c r="K1748" s="369">
        <v>37418</v>
      </c>
      <c r="L1748" s="367" t="s">
        <v>3101</v>
      </c>
    </row>
    <row r="1749" spans="1:12" hidden="1">
      <c r="A1749" s="367" t="s">
        <v>2421</v>
      </c>
      <c r="D1749" s="367" t="s">
        <v>3102</v>
      </c>
      <c r="E1749" s="367">
        <f t="shared" si="27"/>
        <v>2280001000</v>
      </c>
      <c r="F1749" s="367" t="s">
        <v>541</v>
      </c>
      <c r="G1749" s="367" t="s">
        <v>3098</v>
      </c>
      <c r="H1749" s="367" t="s">
        <v>1641</v>
      </c>
      <c r="I1749" s="367" t="s">
        <v>3100</v>
      </c>
    </row>
    <row r="1750" spans="1:12" hidden="1">
      <c r="A1750" s="367" t="s">
        <v>2421</v>
      </c>
      <c r="B1750" s="370" t="s">
        <v>718</v>
      </c>
      <c r="D1750" s="367" t="s">
        <v>3103</v>
      </c>
      <c r="E1750" s="367">
        <f t="shared" si="27"/>
        <v>2280001010</v>
      </c>
      <c r="F1750" s="367" t="s">
        <v>541</v>
      </c>
      <c r="G1750" s="367" t="s">
        <v>3098</v>
      </c>
      <c r="H1750" s="367" t="s">
        <v>1641</v>
      </c>
      <c r="I1750" s="367" t="s">
        <v>3104</v>
      </c>
      <c r="K1750" s="369">
        <v>37418</v>
      </c>
      <c r="L1750" s="367" t="s">
        <v>3101</v>
      </c>
    </row>
    <row r="1751" spans="1:12" hidden="1">
      <c r="A1751" s="367" t="s">
        <v>2421</v>
      </c>
      <c r="B1751" s="370" t="s">
        <v>718</v>
      </c>
      <c r="D1751" s="367" t="s">
        <v>3105</v>
      </c>
      <c r="E1751" s="367">
        <f t="shared" si="27"/>
        <v>2280001020</v>
      </c>
      <c r="F1751" s="367" t="s">
        <v>541</v>
      </c>
      <c r="G1751" s="367" t="s">
        <v>3098</v>
      </c>
      <c r="H1751" s="367" t="s">
        <v>1641</v>
      </c>
      <c r="I1751" s="367" t="s">
        <v>3106</v>
      </c>
      <c r="K1751" s="369">
        <v>37418</v>
      </c>
      <c r="L1751" s="367" t="s">
        <v>3101</v>
      </c>
    </row>
    <row r="1752" spans="1:12" hidden="1">
      <c r="A1752" s="367" t="s">
        <v>2421</v>
      </c>
      <c r="B1752" s="370" t="s">
        <v>718</v>
      </c>
      <c r="D1752" s="367" t="s">
        <v>3107</v>
      </c>
      <c r="E1752" s="367">
        <f t="shared" si="27"/>
        <v>2280001030</v>
      </c>
      <c r="F1752" s="367" t="s">
        <v>541</v>
      </c>
      <c r="G1752" s="367" t="s">
        <v>3098</v>
      </c>
      <c r="H1752" s="367" t="s">
        <v>1641</v>
      </c>
      <c r="I1752" s="367" t="s">
        <v>3108</v>
      </c>
      <c r="K1752" s="369">
        <v>37418</v>
      </c>
      <c r="L1752" s="367" t="s">
        <v>3101</v>
      </c>
    </row>
    <row r="1753" spans="1:12" hidden="1">
      <c r="A1753" s="367" t="s">
        <v>2421</v>
      </c>
      <c r="B1753" s="370" t="s">
        <v>718</v>
      </c>
      <c r="D1753" s="367" t="s">
        <v>3109</v>
      </c>
      <c r="E1753" s="367">
        <f t="shared" si="27"/>
        <v>2280001040</v>
      </c>
      <c r="F1753" s="367" t="s">
        <v>541</v>
      </c>
      <c r="G1753" s="367" t="s">
        <v>3098</v>
      </c>
      <c r="H1753" s="367" t="s">
        <v>1641</v>
      </c>
      <c r="I1753" s="367" t="s">
        <v>3110</v>
      </c>
      <c r="K1753" s="369">
        <v>37418</v>
      </c>
      <c r="L1753" s="367" t="s">
        <v>3101</v>
      </c>
    </row>
    <row r="1754" spans="1:12" hidden="1">
      <c r="A1754" s="367" t="s">
        <v>2421</v>
      </c>
      <c r="B1754" s="370" t="s">
        <v>718</v>
      </c>
      <c r="D1754" s="367" t="s">
        <v>3111</v>
      </c>
      <c r="E1754" s="367">
        <f t="shared" si="27"/>
        <v>2280002000</v>
      </c>
      <c r="F1754" s="367" t="s">
        <v>541</v>
      </c>
      <c r="G1754" s="367" t="s">
        <v>3098</v>
      </c>
      <c r="H1754" s="367" t="s">
        <v>1972</v>
      </c>
      <c r="I1754" s="367" t="s">
        <v>3100</v>
      </c>
      <c r="K1754" s="369">
        <v>37418</v>
      </c>
      <c r="L1754" s="367" t="s">
        <v>3101</v>
      </c>
    </row>
    <row r="1755" spans="1:12" hidden="1">
      <c r="A1755" s="367" t="s">
        <v>2421</v>
      </c>
      <c r="B1755" s="370" t="s">
        <v>718</v>
      </c>
      <c r="D1755" s="367" t="s">
        <v>3112</v>
      </c>
      <c r="E1755" s="367">
        <f t="shared" si="27"/>
        <v>2280002010</v>
      </c>
      <c r="F1755" s="367" t="s">
        <v>541</v>
      </c>
      <c r="G1755" s="367" t="s">
        <v>3098</v>
      </c>
      <c r="H1755" s="367" t="s">
        <v>1972</v>
      </c>
      <c r="I1755" s="367" t="s">
        <v>3104</v>
      </c>
      <c r="K1755" s="369">
        <v>37418</v>
      </c>
      <c r="L1755" s="367" t="s">
        <v>3101</v>
      </c>
    </row>
    <row r="1756" spans="1:12" hidden="1">
      <c r="A1756" s="367" t="s">
        <v>2421</v>
      </c>
      <c r="B1756" s="370" t="s">
        <v>718</v>
      </c>
      <c r="D1756" s="367" t="s">
        <v>3113</v>
      </c>
      <c r="E1756" s="367">
        <f t="shared" si="27"/>
        <v>2280002020</v>
      </c>
      <c r="F1756" s="367" t="s">
        <v>541</v>
      </c>
      <c r="G1756" s="367" t="s">
        <v>3098</v>
      </c>
      <c r="H1756" s="367" t="s">
        <v>1972</v>
      </c>
      <c r="I1756" s="367" t="s">
        <v>3106</v>
      </c>
      <c r="K1756" s="369">
        <v>37418</v>
      </c>
      <c r="L1756" s="367" t="s">
        <v>3101</v>
      </c>
    </row>
    <row r="1757" spans="1:12" hidden="1">
      <c r="A1757" s="367" t="s">
        <v>2421</v>
      </c>
      <c r="B1757" s="370" t="s">
        <v>718</v>
      </c>
      <c r="D1757" s="367" t="s">
        <v>3114</v>
      </c>
      <c r="E1757" s="367">
        <f t="shared" si="27"/>
        <v>2280002030</v>
      </c>
      <c r="F1757" s="367" t="s">
        <v>541</v>
      </c>
      <c r="G1757" s="367" t="s">
        <v>3098</v>
      </c>
      <c r="H1757" s="367" t="s">
        <v>1972</v>
      </c>
      <c r="I1757" s="367" t="s">
        <v>3108</v>
      </c>
      <c r="K1757" s="369">
        <v>37418</v>
      </c>
      <c r="L1757" s="367" t="s">
        <v>3101</v>
      </c>
    </row>
    <row r="1758" spans="1:12" hidden="1">
      <c r="A1758" s="367" t="s">
        <v>2421</v>
      </c>
      <c r="B1758" s="370" t="s">
        <v>718</v>
      </c>
      <c r="D1758" s="367" t="s">
        <v>3115</v>
      </c>
      <c r="E1758" s="367">
        <f t="shared" si="27"/>
        <v>2280002040</v>
      </c>
      <c r="F1758" s="367" t="s">
        <v>541</v>
      </c>
      <c r="G1758" s="367" t="s">
        <v>3098</v>
      </c>
      <c r="H1758" s="367" t="s">
        <v>1972</v>
      </c>
      <c r="I1758" s="367" t="s">
        <v>3110</v>
      </c>
      <c r="K1758" s="369">
        <v>37418</v>
      </c>
      <c r="L1758" s="367" t="s">
        <v>3101</v>
      </c>
    </row>
    <row r="1759" spans="1:12" hidden="1">
      <c r="A1759" s="367" t="s">
        <v>2421</v>
      </c>
      <c r="D1759" s="367" t="s">
        <v>3116</v>
      </c>
      <c r="E1759" s="367">
        <f t="shared" si="27"/>
        <v>2280002100</v>
      </c>
      <c r="F1759" s="367" t="s">
        <v>541</v>
      </c>
      <c r="G1759" s="367" t="s">
        <v>3098</v>
      </c>
      <c r="H1759" s="367" t="s">
        <v>1972</v>
      </c>
      <c r="I1759" s="367" t="s">
        <v>3117</v>
      </c>
      <c r="J1759" s="369">
        <v>37418</v>
      </c>
    </row>
    <row r="1760" spans="1:12" hidden="1">
      <c r="A1760" s="367" t="s">
        <v>2421</v>
      </c>
      <c r="D1760" s="367" t="s">
        <v>3118</v>
      </c>
      <c r="E1760" s="367">
        <f t="shared" si="27"/>
        <v>2280002200</v>
      </c>
      <c r="F1760" s="367" t="s">
        <v>541</v>
      </c>
      <c r="G1760" s="367" t="s">
        <v>3098</v>
      </c>
      <c r="H1760" s="367" t="s">
        <v>1972</v>
      </c>
      <c r="I1760" s="367" t="s">
        <v>3119</v>
      </c>
      <c r="J1760" s="369">
        <v>37418</v>
      </c>
    </row>
    <row r="1761" spans="1:12" hidden="1">
      <c r="A1761" s="367" t="s">
        <v>2421</v>
      </c>
      <c r="B1761" s="370" t="s">
        <v>718</v>
      </c>
      <c r="D1761" s="367" t="s">
        <v>3120</v>
      </c>
      <c r="E1761" s="367">
        <f t="shared" si="27"/>
        <v>2280003000</v>
      </c>
      <c r="F1761" s="367" t="s">
        <v>541</v>
      </c>
      <c r="G1761" s="367" t="s">
        <v>3098</v>
      </c>
      <c r="H1761" s="367" t="s">
        <v>3121</v>
      </c>
      <c r="I1761" s="367" t="s">
        <v>3100</v>
      </c>
      <c r="K1761" s="369">
        <v>37418</v>
      </c>
      <c r="L1761" s="367" t="s">
        <v>3101</v>
      </c>
    </row>
    <row r="1762" spans="1:12" hidden="1">
      <c r="A1762" s="367" t="s">
        <v>2421</v>
      </c>
      <c r="B1762" s="370" t="s">
        <v>718</v>
      </c>
      <c r="D1762" s="367" t="s">
        <v>3122</v>
      </c>
      <c r="E1762" s="367">
        <f t="shared" si="27"/>
        <v>2280003010</v>
      </c>
      <c r="F1762" s="367" t="s">
        <v>541</v>
      </c>
      <c r="G1762" s="367" t="s">
        <v>3098</v>
      </c>
      <c r="H1762" s="367" t="s">
        <v>3121</v>
      </c>
      <c r="I1762" s="367" t="s">
        <v>3104</v>
      </c>
      <c r="K1762" s="369">
        <v>37418</v>
      </c>
      <c r="L1762" s="367" t="s">
        <v>3101</v>
      </c>
    </row>
    <row r="1763" spans="1:12" hidden="1">
      <c r="A1763" s="367" t="s">
        <v>2421</v>
      </c>
      <c r="B1763" s="370" t="s">
        <v>718</v>
      </c>
      <c r="D1763" s="367" t="s">
        <v>3123</v>
      </c>
      <c r="E1763" s="367">
        <f t="shared" si="27"/>
        <v>2280003020</v>
      </c>
      <c r="F1763" s="367" t="s">
        <v>541</v>
      </c>
      <c r="G1763" s="367" t="s">
        <v>3098</v>
      </c>
      <c r="H1763" s="367" t="s">
        <v>3121</v>
      </c>
      <c r="I1763" s="367" t="s">
        <v>3106</v>
      </c>
      <c r="K1763" s="369">
        <v>37418</v>
      </c>
      <c r="L1763" s="367" t="s">
        <v>3101</v>
      </c>
    </row>
    <row r="1764" spans="1:12" hidden="1">
      <c r="A1764" s="367" t="s">
        <v>2421</v>
      </c>
      <c r="B1764" s="370" t="s">
        <v>718</v>
      </c>
      <c r="D1764" s="367" t="s">
        <v>3124</v>
      </c>
      <c r="E1764" s="367">
        <f t="shared" si="27"/>
        <v>2280003030</v>
      </c>
      <c r="F1764" s="367" t="s">
        <v>541</v>
      </c>
      <c r="G1764" s="367" t="s">
        <v>3098</v>
      </c>
      <c r="H1764" s="367" t="s">
        <v>3121</v>
      </c>
      <c r="I1764" s="367" t="s">
        <v>3108</v>
      </c>
      <c r="K1764" s="369">
        <v>37418</v>
      </c>
      <c r="L1764" s="367" t="s">
        <v>3101</v>
      </c>
    </row>
    <row r="1765" spans="1:12" hidden="1">
      <c r="A1765" s="367" t="s">
        <v>2421</v>
      </c>
      <c r="B1765" s="370" t="s">
        <v>718</v>
      </c>
      <c r="D1765" s="367" t="s">
        <v>3125</v>
      </c>
      <c r="E1765" s="367">
        <f t="shared" si="27"/>
        <v>2280003040</v>
      </c>
      <c r="F1765" s="367" t="s">
        <v>541</v>
      </c>
      <c r="G1765" s="367" t="s">
        <v>3098</v>
      </c>
      <c r="H1765" s="367" t="s">
        <v>3121</v>
      </c>
      <c r="I1765" s="367" t="s">
        <v>3110</v>
      </c>
      <c r="K1765" s="369">
        <v>37418</v>
      </c>
      <c r="L1765" s="367" t="s">
        <v>3101</v>
      </c>
    </row>
    <row r="1766" spans="1:12" hidden="1">
      <c r="A1766" s="367" t="s">
        <v>2421</v>
      </c>
      <c r="D1766" s="367" t="s">
        <v>3126</v>
      </c>
      <c r="E1766" s="367">
        <f t="shared" si="27"/>
        <v>2280003100</v>
      </c>
      <c r="F1766" s="367" t="s">
        <v>541</v>
      </c>
      <c r="G1766" s="367" t="s">
        <v>3098</v>
      </c>
      <c r="H1766" s="367" t="s">
        <v>3121</v>
      </c>
      <c r="I1766" s="367" t="s">
        <v>3117</v>
      </c>
      <c r="J1766" s="369">
        <v>37418</v>
      </c>
    </row>
    <row r="1767" spans="1:12" hidden="1">
      <c r="A1767" s="367" t="s">
        <v>2421</v>
      </c>
      <c r="D1767" s="367" t="s">
        <v>3127</v>
      </c>
      <c r="E1767" s="367">
        <f t="shared" si="27"/>
        <v>2280003200</v>
      </c>
      <c r="F1767" s="367" t="s">
        <v>541</v>
      </c>
      <c r="G1767" s="367" t="s">
        <v>3098</v>
      </c>
      <c r="H1767" s="367" t="s">
        <v>3121</v>
      </c>
      <c r="I1767" s="367" t="s">
        <v>3119</v>
      </c>
      <c r="J1767" s="369">
        <v>37418</v>
      </c>
    </row>
    <row r="1768" spans="1:12" hidden="1">
      <c r="A1768" s="367" t="s">
        <v>2421</v>
      </c>
      <c r="D1768" s="367" t="s">
        <v>3128</v>
      </c>
      <c r="E1768" s="367">
        <f t="shared" si="27"/>
        <v>2280004000</v>
      </c>
      <c r="F1768" s="367" t="s">
        <v>541</v>
      </c>
      <c r="G1768" s="367" t="s">
        <v>3098</v>
      </c>
      <c r="H1768" s="367" t="s">
        <v>1183</v>
      </c>
      <c r="I1768" s="367" t="s">
        <v>3100</v>
      </c>
    </row>
    <row r="1769" spans="1:12" hidden="1">
      <c r="A1769" s="367" t="s">
        <v>2421</v>
      </c>
      <c r="B1769" s="370" t="s">
        <v>718</v>
      </c>
      <c r="D1769" s="367" t="s">
        <v>3129</v>
      </c>
      <c r="E1769" s="367">
        <f t="shared" si="27"/>
        <v>2280004010</v>
      </c>
      <c r="F1769" s="367" t="s">
        <v>541</v>
      </c>
      <c r="G1769" s="367" t="s">
        <v>3098</v>
      </c>
      <c r="H1769" s="367" t="s">
        <v>1183</v>
      </c>
      <c r="I1769" s="367" t="s">
        <v>3104</v>
      </c>
      <c r="K1769" s="369">
        <v>37418</v>
      </c>
      <c r="L1769" s="367" t="s">
        <v>3101</v>
      </c>
    </row>
    <row r="1770" spans="1:12" hidden="1">
      <c r="A1770" s="367" t="s">
        <v>2421</v>
      </c>
      <c r="B1770" s="370" t="s">
        <v>718</v>
      </c>
      <c r="D1770" s="367" t="s">
        <v>3130</v>
      </c>
      <c r="E1770" s="367">
        <f t="shared" si="27"/>
        <v>2280004020</v>
      </c>
      <c r="F1770" s="367" t="s">
        <v>541</v>
      </c>
      <c r="G1770" s="367" t="s">
        <v>3098</v>
      </c>
      <c r="H1770" s="367" t="s">
        <v>1183</v>
      </c>
      <c r="I1770" s="367" t="s">
        <v>3106</v>
      </c>
      <c r="K1770" s="369">
        <v>37418</v>
      </c>
      <c r="L1770" s="367" t="s">
        <v>3101</v>
      </c>
    </row>
    <row r="1771" spans="1:12" hidden="1">
      <c r="A1771" s="367" t="s">
        <v>2421</v>
      </c>
      <c r="B1771" s="370" t="s">
        <v>718</v>
      </c>
      <c r="D1771" s="367" t="s">
        <v>3131</v>
      </c>
      <c r="E1771" s="367">
        <f t="shared" si="27"/>
        <v>2280004030</v>
      </c>
      <c r="F1771" s="367" t="s">
        <v>541</v>
      </c>
      <c r="G1771" s="367" t="s">
        <v>3098</v>
      </c>
      <c r="H1771" s="367" t="s">
        <v>1183</v>
      </c>
      <c r="I1771" s="367" t="s">
        <v>3108</v>
      </c>
      <c r="K1771" s="369">
        <v>37418</v>
      </c>
      <c r="L1771" s="367" t="s">
        <v>3101</v>
      </c>
    </row>
    <row r="1772" spans="1:12" hidden="1">
      <c r="A1772" s="367" t="s">
        <v>2421</v>
      </c>
      <c r="B1772" s="370" t="s">
        <v>718</v>
      </c>
      <c r="D1772" s="367" t="s">
        <v>3132</v>
      </c>
      <c r="E1772" s="367">
        <f t="shared" si="27"/>
        <v>2280004040</v>
      </c>
      <c r="F1772" s="367" t="s">
        <v>541</v>
      </c>
      <c r="G1772" s="367" t="s">
        <v>3098</v>
      </c>
      <c r="H1772" s="367" t="s">
        <v>1183</v>
      </c>
      <c r="I1772" s="367" t="s">
        <v>3110</v>
      </c>
      <c r="K1772" s="369">
        <v>37418</v>
      </c>
      <c r="L1772" s="367" t="s">
        <v>3101</v>
      </c>
    </row>
    <row r="1773" spans="1:12" hidden="1">
      <c r="A1773" s="367" t="s">
        <v>2421</v>
      </c>
      <c r="D1773" s="367" t="s">
        <v>3133</v>
      </c>
      <c r="E1773" s="367">
        <f t="shared" si="27"/>
        <v>2282000000</v>
      </c>
      <c r="F1773" s="367" t="s">
        <v>541</v>
      </c>
      <c r="G1773" s="367" t="s">
        <v>3134</v>
      </c>
      <c r="H1773" s="367" t="s">
        <v>3099</v>
      </c>
      <c r="I1773" s="367" t="s">
        <v>3100</v>
      </c>
      <c r="J1773" s="369">
        <v>36504</v>
      </c>
      <c r="K1773" s="369">
        <v>36504</v>
      </c>
      <c r="L1773" s="367" t="s">
        <v>3135</v>
      </c>
    </row>
    <row r="1774" spans="1:12" hidden="1">
      <c r="A1774" s="367" t="s">
        <v>2421</v>
      </c>
      <c r="D1774" s="367" t="s">
        <v>3136</v>
      </c>
      <c r="E1774" s="367">
        <f t="shared" si="27"/>
        <v>2282005000</v>
      </c>
      <c r="F1774" s="367" t="s">
        <v>541</v>
      </c>
      <c r="G1774" s="367" t="s">
        <v>3134</v>
      </c>
      <c r="H1774" s="367" t="s">
        <v>3137</v>
      </c>
      <c r="I1774" s="367" t="s">
        <v>74</v>
      </c>
    </row>
    <row r="1775" spans="1:12" hidden="1">
      <c r="A1775" s="367" t="s">
        <v>2421</v>
      </c>
      <c r="D1775" s="367" t="s">
        <v>3138</v>
      </c>
      <c r="E1775" s="367">
        <f t="shared" si="27"/>
        <v>2282005005</v>
      </c>
      <c r="F1775" s="367" t="s">
        <v>541</v>
      </c>
      <c r="G1775" s="367" t="s">
        <v>3134</v>
      </c>
      <c r="H1775" s="367" t="s">
        <v>3137</v>
      </c>
      <c r="I1775" s="367" t="s">
        <v>3139</v>
      </c>
      <c r="K1775" s="369">
        <v>36504</v>
      </c>
      <c r="L1775" s="367" t="s">
        <v>2453</v>
      </c>
    </row>
    <row r="1776" spans="1:12" hidden="1">
      <c r="A1776" s="367" t="s">
        <v>2421</v>
      </c>
      <c r="D1776" s="367" t="s">
        <v>3140</v>
      </c>
      <c r="E1776" s="367">
        <f t="shared" si="27"/>
        <v>2282005010</v>
      </c>
      <c r="F1776" s="367" t="s">
        <v>541</v>
      </c>
      <c r="G1776" s="367" t="s">
        <v>3134</v>
      </c>
      <c r="H1776" s="367" t="s">
        <v>3137</v>
      </c>
      <c r="I1776" s="367" t="s">
        <v>3141</v>
      </c>
    </row>
    <row r="1777" spans="1:12" hidden="1">
      <c r="A1777" s="367" t="s">
        <v>2421</v>
      </c>
      <c r="D1777" s="367" t="s">
        <v>3142</v>
      </c>
      <c r="E1777" s="367">
        <f t="shared" si="27"/>
        <v>2282005015</v>
      </c>
      <c r="F1777" s="367" t="s">
        <v>541</v>
      </c>
      <c r="G1777" s="367" t="s">
        <v>3134</v>
      </c>
      <c r="H1777" s="367" t="s">
        <v>3137</v>
      </c>
      <c r="I1777" s="367" t="s">
        <v>3143</v>
      </c>
      <c r="K1777" s="369">
        <v>36504</v>
      </c>
      <c r="L1777" s="367" t="s">
        <v>3144</v>
      </c>
    </row>
    <row r="1778" spans="1:12" hidden="1">
      <c r="A1778" s="367" t="s">
        <v>2421</v>
      </c>
      <c r="D1778" s="367" t="s">
        <v>3145</v>
      </c>
      <c r="E1778" s="367">
        <f t="shared" si="27"/>
        <v>2282005020</v>
      </c>
      <c r="F1778" s="367" t="s">
        <v>541</v>
      </c>
      <c r="G1778" s="367" t="s">
        <v>3134</v>
      </c>
      <c r="H1778" s="367" t="s">
        <v>3137</v>
      </c>
      <c r="I1778" s="367" t="s">
        <v>3146</v>
      </c>
      <c r="K1778" s="369">
        <v>36504</v>
      </c>
      <c r="L1778" s="367" t="s">
        <v>2453</v>
      </c>
    </row>
    <row r="1779" spans="1:12" hidden="1">
      <c r="A1779" s="367" t="s">
        <v>2421</v>
      </c>
      <c r="D1779" s="367" t="s">
        <v>3147</v>
      </c>
      <c r="E1779" s="367">
        <f t="shared" si="27"/>
        <v>2282005025</v>
      </c>
      <c r="F1779" s="367" t="s">
        <v>541</v>
      </c>
      <c r="G1779" s="367" t="s">
        <v>3134</v>
      </c>
      <c r="H1779" s="367" t="s">
        <v>3137</v>
      </c>
      <c r="I1779" s="367" t="s">
        <v>3148</v>
      </c>
      <c r="K1779" s="369">
        <v>36504</v>
      </c>
      <c r="L1779" s="367" t="s">
        <v>2453</v>
      </c>
    </row>
    <row r="1780" spans="1:12" hidden="1">
      <c r="A1780" s="367" t="s">
        <v>2421</v>
      </c>
      <c r="D1780" s="367" t="s">
        <v>3149</v>
      </c>
      <c r="E1780" s="367">
        <f t="shared" si="27"/>
        <v>2282010000</v>
      </c>
      <c r="F1780" s="367" t="s">
        <v>541</v>
      </c>
      <c r="G1780" s="367" t="s">
        <v>3134</v>
      </c>
      <c r="H1780" s="367" t="s">
        <v>3150</v>
      </c>
      <c r="I1780" s="367" t="s">
        <v>74</v>
      </c>
    </row>
    <row r="1781" spans="1:12" hidden="1">
      <c r="A1781" s="367" t="s">
        <v>2421</v>
      </c>
      <c r="D1781" s="367" t="s">
        <v>3151</v>
      </c>
      <c r="E1781" s="367">
        <f t="shared" si="27"/>
        <v>2282010005</v>
      </c>
      <c r="F1781" s="367" t="s">
        <v>541</v>
      </c>
      <c r="G1781" s="367" t="s">
        <v>3134</v>
      </c>
      <c r="H1781" s="367" t="s">
        <v>3150</v>
      </c>
      <c r="I1781" s="367" t="s">
        <v>3152</v>
      </c>
      <c r="K1781" s="369">
        <v>36504</v>
      </c>
      <c r="L1781" s="367" t="s">
        <v>3153</v>
      </c>
    </row>
    <row r="1782" spans="1:12" hidden="1">
      <c r="A1782" s="367" t="s">
        <v>2421</v>
      </c>
      <c r="D1782" s="367" t="s">
        <v>3154</v>
      </c>
      <c r="E1782" s="367">
        <f t="shared" si="27"/>
        <v>2282010010</v>
      </c>
      <c r="F1782" s="367" t="s">
        <v>541</v>
      </c>
      <c r="G1782" s="367" t="s">
        <v>3134</v>
      </c>
      <c r="H1782" s="367" t="s">
        <v>3150</v>
      </c>
      <c r="I1782" s="367" t="s">
        <v>3155</v>
      </c>
      <c r="K1782" s="369">
        <v>36504</v>
      </c>
      <c r="L1782" s="367" t="s">
        <v>2453</v>
      </c>
    </row>
    <row r="1783" spans="1:12" hidden="1">
      <c r="A1783" s="367" t="s">
        <v>2421</v>
      </c>
      <c r="D1783" s="367" t="s">
        <v>3156</v>
      </c>
      <c r="E1783" s="367">
        <f t="shared" si="27"/>
        <v>2282010015</v>
      </c>
      <c r="F1783" s="367" t="s">
        <v>541</v>
      </c>
      <c r="G1783" s="367" t="s">
        <v>3134</v>
      </c>
      <c r="H1783" s="367" t="s">
        <v>3150</v>
      </c>
      <c r="I1783" s="367" t="s">
        <v>3157</v>
      </c>
      <c r="K1783" s="369">
        <v>36504</v>
      </c>
      <c r="L1783" s="367" t="s">
        <v>2453</v>
      </c>
    </row>
    <row r="1784" spans="1:12" hidden="1">
      <c r="A1784" s="367" t="s">
        <v>2421</v>
      </c>
      <c r="D1784" s="367" t="s">
        <v>3158</v>
      </c>
      <c r="E1784" s="367">
        <f t="shared" si="27"/>
        <v>2282010020</v>
      </c>
      <c r="F1784" s="367" t="s">
        <v>541</v>
      </c>
      <c r="G1784" s="367" t="s">
        <v>3134</v>
      </c>
      <c r="H1784" s="367" t="s">
        <v>3150</v>
      </c>
      <c r="I1784" s="367" t="s">
        <v>3146</v>
      </c>
      <c r="K1784" s="369">
        <v>36504</v>
      </c>
      <c r="L1784" s="367" t="s">
        <v>2453</v>
      </c>
    </row>
    <row r="1785" spans="1:12" hidden="1">
      <c r="A1785" s="367" t="s">
        <v>2421</v>
      </c>
      <c r="D1785" s="367" t="s">
        <v>3159</v>
      </c>
      <c r="E1785" s="367">
        <f t="shared" si="27"/>
        <v>2282010025</v>
      </c>
      <c r="F1785" s="367" t="s">
        <v>541</v>
      </c>
      <c r="G1785" s="367" t="s">
        <v>3134</v>
      </c>
      <c r="H1785" s="367" t="s">
        <v>3150</v>
      </c>
      <c r="I1785" s="367" t="s">
        <v>3148</v>
      </c>
      <c r="K1785" s="369">
        <v>36504</v>
      </c>
      <c r="L1785" s="367" t="s">
        <v>2453</v>
      </c>
    </row>
    <row r="1786" spans="1:12" hidden="1">
      <c r="A1786" s="367" t="s">
        <v>2421</v>
      </c>
      <c r="D1786" s="367" t="s">
        <v>3160</v>
      </c>
      <c r="E1786" s="367">
        <f t="shared" si="27"/>
        <v>2282020000</v>
      </c>
      <c r="F1786" s="367" t="s">
        <v>541</v>
      </c>
      <c r="G1786" s="367" t="s">
        <v>3134</v>
      </c>
      <c r="H1786" s="367" t="s">
        <v>1972</v>
      </c>
      <c r="I1786" s="367" t="s">
        <v>74</v>
      </c>
    </row>
    <row r="1787" spans="1:12" hidden="1">
      <c r="A1787" s="367" t="s">
        <v>2421</v>
      </c>
      <c r="D1787" s="367" t="s">
        <v>3161</v>
      </c>
      <c r="E1787" s="367">
        <f t="shared" si="27"/>
        <v>2282020005</v>
      </c>
      <c r="F1787" s="367" t="s">
        <v>541</v>
      </c>
      <c r="G1787" s="367" t="s">
        <v>3134</v>
      </c>
      <c r="H1787" s="367" t="s">
        <v>1972</v>
      </c>
      <c r="I1787" s="367" t="s">
        <v>3152</v>
      </c>
      <c r="K1787" s="369">
        <v>36504</v>
      </c>
      <c r="L1787" s="367" t="s">
        <v>3153</v>
      </c>
    </row>
    <row r="1788" spans="1:12" hidden="1">
      <c r="A1788" s="367" t="s">
        <v>2421</v>
      </c>
      <c r="D1788" s="367" t="s">
        <v>3162</v>
      </c>
      <c r="E1788" s="367">
        <f t="shared" si="27"/>
        <v>2282020010</v>
      </c>
      <c r="F1788" s="367" t="s">
        <v>541</v>
      </c>
      <c r="G1788" s="367" t="s">
        <v>3134</v>
      </c>
      <c r="H1788" s="367" t="s">
        <v>1972</v>
      </c>
      <c r="I1788" s="367" t="s">
        <v>3141</v>
      </c>
    </row>
    <row r="1789" spans="1:12" hidden="1">
      <c r="A1789" s="367" t="s">
        <v>2421</v>
      </c>
      <c r="D1789" s="367" t="s">
        <v>3163</v>
      </c>
      <c r="E1789" s="367">
        <f t="shared" si="27"/>
        <v>2282020015</v>
      </c>
      <c r="F1789" s="367" t="s">
        <v>541</v>
      </c>
      <c r="G1789" s="367" t="s">
        <v>3134</v>
      </c>
      <c r="H1789" s="367" t="s">
        <v>1972</v>
      </c>
      <c r="I1789" s="367" t="s">
        <v>3164</v>
      </c>
      <c r="K1789" s="369">
        <v>36504</v>
      </c>
      <c r="L1789" s="367" t="s">
        <v>2453</v>
      </c>
    </row>
    <row r="1790" spans="1:12" hidden="1">
      <c r="A1790" s="367" t="s">
        <v>2421</v>
      </c>
      <c r="D1790" s="367" t="s">
        <v>3165</v>
      </c>
      <c r="E1790" s="367">
        <f t="shared" si="27"/>
        <v>2282020020</v>
      </c>
      <c r="F1790" s="367" t="s">
        <v>541</v>
      </c>
      <c r="G1790" s="367" t="s">
        <v>3134</v>
      </c>
      <c r="H1790" s="367" t="s">
        <v>1972</v>
      </c>
      <c r="I1790" s="367" t="s">
        <v>3146</v>
      </c>
      <c r="K1790" s="369">
        <v>36504</v>
      </c>
      <c r="L1790" s="367" t="s">
        <v>2453</v>
      </c>
    </row>
    <row r="1791" spans="1:12" hidden="1">
      <c r="A1791" s="367" t="s">
        <v>2421</v>
      </c>
      <c r="D1791" s="367" t="s">
        <v>3166</v>
      </c>
      <c r="E1791" s="367">
        <f t="shared" si="27"/>
        <v>2282020025</v>
      </c>
      <c r="F1791" s="367" t="s">
        <v>541</v>
      </c>
      <c r="G1791" s="367" t="s">
        <v>3134</v>
      </c>
      <c r="H1791" s="367" t="s">
        <v>1972</v>
      </c>
      <c r="I1791" s="367" t="s">
        <v>3167</v>
      </c>
    </row>
    <row r="1792" spans="1:12" hidden="1">
      <c r="A1792" s="367" t="s">
        <v>2421</v>
      </c>
      <c r="B1792" s="370" t="s">
        <v>718</v>
      </c>
      <c r="D1792" s="367" t="s">
        <v>3168</v>
      </c>
      <c r="E1792" s="367">
        <f t="shared" si="27"/>
        <v>2283002000</v>
      </c>
      <c r="F1792" s="367" t="s">
        <v>541</v>
      </c>
      <c r="G1792" s="367" t="s">
        <v>3169</v>
      </c>
      <c r="H1792" s="367" t="s">
        <v>1972</v>
      </c>
      <c r="I1792" s="367" t="s">
        <v>3170</v>
      </c>
      <c r="J1792" s="369">
        <v>36504</v>
      </c>
      <c r="K1792" s="369">
        <v>36504</v>
      </c>
      <c r="L1792" s="367" t="s">
        <v>2453</v>
      </c>
    </row>
    <row r="1793" spans="1:12" hidden="1">
      <c r="A1793" s="367" t="s">
        <v>2421</v>
      </c>
      <c r="B1793" s="370" t="s">
        <v>718</v>
      </c>
      <c r="D1793" s="367" t="s">
        <v>3171</v>
      </c>
      <c r="E1793" s="367">
        <f t="shared" si="27"/>
        <v>2285000000</v>
      </c>
      <c r="F1793" s="367" t="s">
        <v>541</v>
      </c>
      <c r="G1793" s="367" t="s">
        <v>3172</v>
      </c>
      <c r="H1793" s="367" t="s">
        <v>3099</v>
      </c>
      <c r="I1793" s="367" t="s">
        <v>74</v>
      </c>
      <c r="J1793" s="369">
        <v>36504</v>
      </c>
      <c r="K1793" s="369">
        <v>37418</v>
      </c>
      <c r="L1793" s="367" t="s">
        <v>3101</v>
      </c>
    </row>
    <row r="1794" spans="1:12" hidden="1">
      <c r="A1794" s="367" t="s">
        <v>2421</v>
      </c>
      <c r="B1794" s="370" t="s">
        <v>718</v>
      </c>
      <c r="D1794" s="367" t="s">
        <v>3173</v>
      </c>
      <c r="E1794" s="367">
        <f t="shared" ref="E1794:E1857" si="28">VALUE(D1794)</f>
        <v>2285002000</v>
      </c>
      <c r="F1794" s="367" t="s">
        <v>541</v>
      </c>
      <c r="G1794" s="367" t="s">
        <v>3172</v>
      </c>
      <c r="H1794" s="367" t="s">
        <v>1972</v>
      </c>
      <c r="I1794" s="367" t="s">
        <v>74</v>
      </c>
      <c r="K1794" s="369">
        <v>37418</v>
      </c>
      <c r="L1794" s="367" t="s">
        <v>3101</v>
      </c>
    </row>
    <row r="1795" spans="1:12" hidden="1">
      <c r="A1795" s="367" t="s">
        <v>2421</v>
      </c>
      <c r="B1795" s="370" t="s">
        <v>718</v>
      </c>
      <c r="D1795" s="367" t="s">
        <v>3174</v>
      </c>
      <c r="E1795" s="367">
        <f t="shared" si="28"/>
        <v>2285002005</v>
      </c>
      <c r="F1795" s="367" t="s">
        <v>541</v>
      </c>
      <c r="G1795" s="367" t="s">
        <v>3172</v>
      </c>
      <c r="H1795" s="367" t="s">
        <v>1972</v>
      </c>
      <c r="I1795" s="367" t="s">
        <v>3175</v>
      </c>
      <c r="K1795" s="369">
        <v>37418</v>
      </c>
      <c r="L1795" s="367" t="s">
        <v>3176</v>
      </c>
    </row>
    <row r="1796" spans="1:12" hidden="1">
      <c r="A1796" s="367" t="s">
        <v>2421</v>
      </c>
      <c r="D1796" s="367" t="s">
        <v>3177</v>
      </c>
      <c r="E1796" s="367">
        <f t="shared" si="28"/>
        <v>2285002006</v>
      </c>
      <c r="F1796" s="367" t="s">
        <v>541</v>
      </c>
      <c r="G1796" s="367" t="s">
        <v>3172</v>
      </c>
      <c r="H1796" s="367" t="s">
        <v>1972</v>
      </c>
      <c r="I1796" s="367" t="s">
        <v>3178</v>
      </c>
      <c r="J1796" s="369">
        <v>37418</v>
      </c>
    </row>
    <row r="1797" spans="1:12" hidden="1">
      <c r="A1797" s="367" t="s">
        <v>2421</v>
      </c>
      <c r="D1797" s="367" t="s">
        <v>3179</v>
      </c>
      <c r="E1797" s="367">
        <f t="shared" si="28"/>
        <v>2285002007</v>
      </c>
      <c r="F1797" s="367" t="s">
        <v>541</v>
      </c>
      <c r="G1797" s="367" t="s">
        <v>3172</v>
      </c>
      <c r="H1797" s="367" t="s">
        <v>1972</v>
      </c>
      <c r="I1797" s="367" t="s">
        <v>3180</v>
      </c>
      <c r="J1797" s="369">
        <v>37418</v>
      </c>
    </row>
    <row r="1798" spans="1:12" hidden="1">
      <c r="A1798" s="367" t="s">
        <v>2421</v>
      </c>
      <c r="D1798" s="367" t="s">
        <v>3181</v>
      </c>
      <c r="E1798" s="367">
        <f t="shared" si="28"/>
        <v>2285002008</v>
      </c>
      <c r="F1798" s="367" t="s">
        <v>541</v>
      </c>
      <c r="G1798" s="367" t="s">
        <v>3172</v>
      </c>
      <c r="H1798" s="367" t="s">
        <v>1972</v>
      </c>
      <c r="I1798" s="367" t="s">
        <v>3182</v>
      </c>
      <c r="J1798" s="369">
        <v>37418</v>
      </c>
    </row>
    <row r="1799" spans="1:12" hidden="1">
      <c r="A1799" s="367" t="s">
        <v>2421</v>
      </c>
      <c r="D1799" s="367" t="s">
        <v>3183</v>
      </c>
      <c r="E1799" s="367">
        <f t="shared" si="28"/>
        <v>2285002009</v>
      </c>
      <c r="F1799" s="367" t="s">
        <v>541</v>
      </c>
      <c r="G1799" s="367" t="s">
        <v>3172</v>
      </c>
      <c r="H1799" s="367" t="s">
        <v>1972</v>
      </c>
      <c r="I1799" s="367" t="s">
        <v>3184</v>
      </c>
      <c r="J1799" s="369">
        <v>37418</v>
      </c>
    </row>
    <row r="1800" spans="1:12" hidden="1">
      <c r="A1800" s="367" t="s">
        <v>2421</v>
      </c>
      <c r="D1800" s="367" t="s">
        <v>3185</v>
      </c>
      <c r="E1800" s="367">
        <f t="shared" si="28"/>
        <v>2285002010</v>
      </c>
      <c r="F1800" s="367" t="s">
        <v>541</v>
      </c>
      <c r="G1800" s="367" t="s">
        <v>3172</v>
      </c>
      <c r="H1800" s="367" t="s">
        <v>1972</v>
      </c>
      <c r="I1800" s="367" t="s">
        <v>3186</v>
      </c>
    </row>
    <row r="1801" spans="1:12" hidden="1">
      <c r="A1801" s="367" t="s">
        <v>2421</v>
      </c>
      <c r="D1801" s="367" t="s">
        <v>3187</v>
      </c>
      <c r="E1801" s="367">
        <f t="shared" si="28"/>
        <v>2285002015</v>
      </c>
      <c r="F1801" s="367" t="s">
        <v>541</v>
      </c>
      <c r="G1801" s="367" t="s">
        <v>3172</v>
      </c>
      <c r="H1801" s="367" t="s">
        <v>1972</v>
      </c>
      <c r="I1801" s="367" t="s">
        <v>3188</v>
      </c>
      <c r="J1801" s="369">
        <v>36504</v>
      </c>
    </row>
    <row r="1802" spans="1:12" hidden="1">
      <c r="A1802" s="367" t="s">
        <v>2421</v>
      </c>
      <c r="D1802" s="367" t="s">
        <v>3189</v>
      </c>
      <c r="E1802" s="367">
        <f t="shared" si="28"/>
        <v>2285003015</v>
      </c>
      <c r="F1802" s="367" t="s">
        <v>541</v>
      </c>
      <c r="G1802" s="367" t="s">
        <v>3172</v>
      </c>
      <c r="H1802" s="367" t="s">
        <v>3190</v>
      </c>
      <c r="I1802" s="367" t="s">
        <v>3188</v>
      </c>
      <c r="J1802" s="369">
        <v>36504</v>
      </c>
    </row>
    <row r="1803" spans="1:12" hidden="1">
      <c r="A1803" s="367" t="s">
        <v>2421</v>
      </c>
      <c r="D1803" s="367" t="s">
        <v>3191</v>
      </c>
      <c r="E1803" s="367">
        <f t="shared" si="28"/>
        <v>2285004015</v>
      </c>
      <c r="F1803" s="367" t="s">
        <v>541</v>
      </c>
      <c r="G1803" s="367" t="s">
        <v>3172</v>
      </c>
      <c r="H1803" s="367" t="s">
        <v>3192</v>
      </c>
      <c r="I1803" s="367" t="s">
        <v>3188</v>
      </c>
      <c r="J1803" s="369">
        <v>36504</v>
      </c>
    </row>
    <row r="1804" spans="1:12" hidden="1">
      <c r="A1804" s="367" t="s">
        <v>2421</v>
      </c>
      <c r="D1804" s="367" t="s">
        <v>3193</v>
      </c>
      <c r="E1804" s="367">
        <f t="shared" si="28"/>
        <v>2285006015</v>
      </c>
      <c r="F1804" s="367" t="s">
        <v>541</v>
      </c>
      <c r="G1804" s="367" t="s">
        <v>3172</v>
      </c>
      <c r="H1804" s="367" t="s">
        <v>2757</v>
      </c>
      <c r="I1804" s="367" t="s">
        <v>3188</v>
      </c>
      <c r="J1804" s="369">
        <v>36504</v>
      </c>
    </row>
    <row r="1805" spans="1:12" hidden="1">
      <c r="A1805" s="367" t="s">
        <v>2421</v>
      </c>
      <c r="D1805" s="367" t="s">
        <v>3194</v>
      </c>
      <c r="E1805" s="367">
        <f t="shared" si="28"/>
        <v>2285008015</v>
      </c>
      <c r="F1805" s="367" t="s">
        <v>541</v>
      </c>
      <c r="G1805" s="367" t="s">
        <v>3172</v>
      </c>
      <c r="H1805" s="367" t="s">
        <v>2859</v>
      </c>
      <c r="I1805" s="367" t="s">
        <v>3188</v>
      </c>
      <c r="J1805" s="369">
        <v>36504</v>
      </c>
    </row>
    <row r="1806" spans="1:12" hidden="1">
      <c r="A1806" s="370" t="s">
        <v>3195</v>
      </c>
      <c r="D1806" s="367" t="s">
        <v>3196</v>
      </c>
      <c r="E1806" s="367">
        <f t="shared" si="28"/>
        <v>2201001000</v>
      </c>
      <c r="F1806" s="367" t="s">
        <v>541</v>
      </c>
      <c r="G1806" s="367" t="s">
        <v>3197</v>
      </c>
      <c r="H1806" s="367" t="s">
        <v>3198</v>
      </c>
      <c r="I1806" s="367" t="s">
        <v>3199</v>
      </c>
    </row>
    <row r="1807" spans="1:12" hidden="1">
      <c r="A1807" s="370" t="s">
        <v>3195</v>
      </c>
      <c r="D1807" s="367" t="s">
        <v>3200</v>
      </c>
      <c r="E1807" s="367">
        <f t="shared" si="28"/>
        <v>2201001110</v>
      </c>
      <c r="F1807" s="367" t="s">
        <v>541</v>
      </c>
      <c r="G1807" s="367" t="s">
        <v>3197</v>
      </c>
      <c r="H1807" s="367" t="s">
        <v>3198</v>
      </c>
      <c r="I1807" s="367" t="s">
        <v>3201</v>
      </c>
    </row>
    <row r="1808" spans="1:12" hidden="1">
      <c r="A1808" s="370" t="s">
        <v>3195</v>
      </c>
      <c r="D1808" s="367" t="s">
        <v>3202</v>
      </c>
      <c r="E1808" s="367">
        <f t="shared" si="28"/>
        <v>2201001130</v>
      </c>
      <c r="F1808" s="367" t="s">
        <v>541</v>
      </c>
      <c r="G1808" s="367" t="s">
        <v>3197</v>
      </c>
      <c r="H1808" s="367" t="s">
        <v>3198</v>
      </c>
      <c r="I1808" s="367" t="s">
        <v>3203</v>
      </c>
    </row>
    <row r="1809" spans="1:12" hidden="1">
      <c r="A1809" s="370" t="s">
        <v>3195</v>
      </c>
      <c r="D1809" s="367" t="s">
        <v>3204</v>
      </c>
      <c r="E1809" s="367">
        <f t="shared" si="28"/>
        <v>2201001150</v>
      </c>
      <c r="F1809" s="367" t="s">
        <v>541</v>
      </c>
      <c r="G1809" s="367" t="s">
        <v>3197</v>
      </c>
      <c r="H1809" s="367" t="s">
        <v>3198</v>
      </c>
      <c r="I1809" s="367" t="s">
        <v>3205</v>
      </c>
    </row>
    <row r="1810" spans="1:12" hidden="1">
      <c r="A1810" s="370" t="s">
        <v>3195</v>
      </c>
      <c r="D1810" s="367" t="s">
        <v>3206</v>
      </c>
      <c r="E1810" s="367">
        <f t="shared" si="28"/>
        <v>2201001170</v>
      </c>
      <c r="F1810" s="367" t="s">
        <v>541</v>
      </c>
      <c r="G1810" s="367" t="s">
        <v>3197</v>
      </c>
      <c r="H1810" s="367" t="s">
        <v>3198</v>
      </c>
      <c r="I1810" s="367" t="s">
        <v>3207</v>
      </c>
    </row>
    <row r="1811" spans="1:12" hidden="1">
      <c r="A1811" s="370" t="s">
        <v>3195</v>
      </c>
      <c r="D1811" s="367" t="s">
        <v>3208</v>
      </c>
      <c r="E1811" s="367">
        <f t="shared" si="28"/>
        <v>2201001190</v>
      </c>
      <c r="F1811" s="367" t="s">
        <v>541</v>
      </c>
      <c r="G1811" s="367" t="s">
        <v>3197</v>
      </c>
      <c r="H1811" s="367" t="s">
        <v>3198</v>
      </c>
      <c r="I1811" s="367" t="s">
        <v>3209</v>
      </c>
    </row>
    <row r="1812" spans="1:12" hidden="1">
      <c r="A1812" s="370" t="s">
        <v>3195</v>
      </c>
      <c r="D1812" s="367" t="s">
        <v>3210</v>
      </c>
      <c r="E1812" s="367">
        <f t="shared" si="28"/>
        <v>2201001210</v>
      </c>
      <c r="F1812" s="367" t="s">
        <v>541</v>
      </c>
      <c r="G1812" s="367" t="s">
        <v>3197</v>
      </c>
      <c r="H1812" s="367" t="s">
        <v>3198</v>
      </c>
      <c r="I1812" s="367" t="s">
        <v>3211</v>
      </c>
    </row>
    <row r="1813" spans="1:12" hidden="1">
      <c r="A1813" s="370" t="s">
        <v>3195</v>
      </c>
      <c r="D1813" s="367" t="s">
        <v>3212</v>
      </c>
      <c r="E1813" s="367">
        <f t="shared" si="28"/>
        <v>2201001230</v>
      </c>
      <c r="F1813" s="367" t="s">
        <v>541</v>
      </c>
      <c r="G1813" s="367" t="s">
        <v>3197</v>
      </c>
      <c r="H1813" s="367" t="s">
        <v>3198</v>
      </c>
      <c r="I1813" s="367" t="s">
        <v>3213</v>
      </c>
    </row>
    <row r="1814" spans="1:12" hidden="1">
      <c r="A1814" s="370" t="s">
        <v>3195</v>
      </c>
      <c r="D1814" s="367" t="s">
        <v>3214</v>
      </c>
      <c r="E1814" s="367">
        <f t="shared" si="28"/>
        <v>2201001250</v>
      </c>
      <c r="F1814" s="367" t="s">
        <v>541</v>
      </c>
      <c r="G1814" s="367" t="s">
        <v>3197</v>
      </c>
      <c r="H1814" s="367" t="s">
        <v>3198</v>
      </c>
      <c r="I1814" s="367" t="s">
        <v>3215</v>
      </c>
    </row>
    <row r="1815" spans="1:12" hidden="1">
      <c r="A1815" s="370" t="s">
        <v>3195</v>
      </c>
      <c r="D1815" s="367" t="s">
        <v>3216</v>
      </c>
      <c r="E1815" s="367">
        <f t="shared" si="28"/>
        <v>2201001270</v>
      </c>
      <c r="F1815" s="367" t="s">
        <v>541</v>
      </c>
      <c r="G1815" s="367" t="s">
        <v>3197</v>
      </c>
      <c r="H1815" s="367" t="s">
        <v>3198</v>
      </c>
      <c r="I1815" s="367" t="s">
        <v>3217</v>
      </c>
    </row>
    <row r="1816" spans="1:12" hidden="1">
      <c r="A1816" s="370" t="s">
        <v>3195</v>
      </c>
      <c r="D1816" s="367" t="s">
        <v>3218</v>
      </c>
      <c r="E1816" s="367">
        <f t="shared" si="28"/>
        <v>2201001290</v>
      </c>
      <c r="F1816" s="367" t="s">
        <v>541</v>
      </c>
      <c r="G1816" s="367" t="s">
        <v>3197</v>
      </c>
      <c r="H1816" s="367" t="s">
        <v>3198</v>
      </c>
      <c r="I1816" s="367" t="s">
        <v>3219</v>
      </c>
    </row>
    <row r="1817" spans="1:12" hidden="1">
      <c r="A1817" s="370" t="s">
        <v>3195</v>
      </c>
      <c r="D1817" s="367" t="s">
        <v>3220</v>
      </c>
      <c r="E1817" s="367">
        <f t="shared" si="28"/>
        <v>2201001310</v>
      </c>
      <c r="F1817" s="367" t="s">
        <v>541</v>
      </c>
      <c r="G1817" s="367" t="s">
        <v>3197</v>
      </c>
      <c r="H1817" s="367" t="s">
        <v>3198</v>
      </c>
      <c r="I1817" s="367" t="s">
        <v>3221</v>
      </c>
    </row>
    <row r="1818" spans="1:12" hidden="1">
      <c r="A1818" s="370" t="s">
        <v>3195</v>
      </c>
      <c r="D1818" s="367" t="s">
        <v>3222</v>
      </c>
      <c r="E1818" s="367">
        <f t="shared" si="28"/>
        <v>2201001330</v>
      </c>
      <c r="F1818" s="367" t="s">
        <v>541</v>
      </c>
      <c r="G1818" s="367" t="s">
        <v>3197</v>
      </c>
      <c r="H1818" s="367" t="s">
        <v>3198</v>
      </c>
      <c r="I1818" s="367" t="s">
        <v>3223</v>
      </c>
    </row>
    <row r="1819" spans="1:12" hidden="1">
      <c r="A1819" s="370" t="s">
        <v>3195</v>
      </c>
      <c r="D1819" s="367" t="s">
        <v>3224</v>
      </c>
      <c r="E1819" s="367">
        <f t="shared" si="28"/>
        <v>2201020000</v>
      </c>
      <c r="F1819" s="367" t="s">
        <v>541</v>
      </c>
      <c r="G1819" s="367" t="s">
        <v>3197</v>
      </c>
      <c r="H1819" s="367" t="s">
        <v>3225</v>
      </c>
      <c r="I1819" s="367" t="s">
        <v>3199</v>
      </c>
      <c r="K1819" s="369">
        <v>37300</v>
      </c>
      <c r="L1819" s="367" t="s">
        <v>3226</v>
      </c>
    </row>
    <row r="1820" spans="1:12" hidden="1">
      <c r="A1820" s="370" t="s">
        <v>3195</v>
      </c>
      <c r="D1820" s="367" t="s">
        <v>3227</v>
      </c>
      <c r="E1820" s="367">
        <f t="shared" si="28"/>
        <v>2201020110</v>
      </c>
      <c r="F1820" s="367" t="s">
        <v>541</v>
      </c>
      <c r="G1820" s="367" t="s">
        <v>3197</v>
      </c>
      <c r="H1820" s="367" t="s">
        <v>3225</v>
      </c>
      <c r="I1820" s="367" t="s">
        <v>3201</v>
      </c>
      <c r="K1820" s="369">
        <v>37300</v>
      </c>
      <c r="L1820" s="367" t="s">
        <v>3226</v>
      </c>
    </row>
    <row r="1821" spans="1:12" hidden="1">
      <c r="A1821" s="370" t="s">
        <v>3195</v>
      </c>
      <c r="D1821" s="367" t="s">
        <v>3228</v>
      </c>
      <c r="E1821" s="367">
        <f t="shared" si="28"/>
        <v>2201020130</v>
      </c>
      <c r="F1821" s="367" t="s">
        <v>541</v>
      </c>
      <c r="G1821" s="367" t="s">
        <v>3197</v>
      </c>
      <c r="H1821" s="367" t="s">
        <v>3225</v>
      </c>
      <c r="I1821" s="367" t="s">
        <v>3203</v>
      </c>
      <c r="K1821" s="369">
        <v>37300</v>
      </c>
      <c r="L1821" s="367" t="s">
        <v>3226</v>
      </c>
    </row>
    <row r="1822" spans="1:12" hidden="1">
      <c r="A1822" s="370" t="s">
        <v>3195</v>
      </c>
      <c r="D1822" s="367" t="s">
        <v>3229</v>
      </c>
      <c r="E1822" s="367">
        <f t="shared" si="28"/>
        <v>2201020150</v>
      </c>
      <c r="F1822" s="367" t="s">
        <v>541</v>
      </c>
      <c r="G1822" s="367" t="s">
        <v>3197</v>
      </c>
      <c r="H1822" s="367" t="s">
        <v>3225</v>
      </c>
      <c r="I1822" s="367" t="s">
        <v>3205</v>
      </c>
      <c r="K1822" s="369">
        <v>37300</v>
      </c>
      <c r="L1822" s="367" t="s">
        <v>3226</v>
      </c>
    </row>
    <row r="1823" spans="1:12" hidden="1">
      <c r="A1823" s="370" t="s">
        <v>3195</v>
      </c>
      <c r="D1823" s="367" t="s">
        <v>3230</v>
      </c>
      <c r="E1823" s="367">
        <f t="shared" si="28"/>
        <v>2201020170</v>
      </c>
      <c r="F1823" s="367" t="s">
        <v>541</v>
      </c>
      <c r="G1823" s="367" t="s">
        <v>3197</v>
      </c>
      <c r="H1823" s="367" t="s">
        <v>3225</v>
      </c>
      <c r="I1823" s="367" t="s">
        <v>3207</v>
      </c>
      <c r="K1823" s="369">
        <v>37300</v>
      </c>
      <c r="L1823" s="367" t="s">
        <v>3226</v>
      </c>
    </row>
    <row r="1824" spans="1:12" hidden="1">
      <c r="A1824" s="370" t="s">
        <v>3195</v>
      </c>
      <c r="D1824" s="367" t="s">
        <v>3231</v>
      </c>
      <c r="E1824" s="367">
        <f t="shared" si="28"/>
        <v>2201020190</v>
      </c>
      <c r="F1824" s="367" t="s">
        <v>541</v>
      </c>
      <c r="G1824" s="367" t="s">
        <v>3197</v>
      </c>
      <c r="H1824" s="367" t="s">
        <v>3225</v>
      </c>
      <c r="I1824" s="367" t="s">
        <v>3209</v>
      </c>
      <c r="K1824" s="369">
        <v>37300</v>
      </c>
      <c r="L1824" s="367" t="s">
        <v>3226</v>
      </c>
    </row>
    <row r="1825" spans="1:12" hidden="1">
      <c r="A1825" s="370" t="s">
        <v>3195</v>
      </c>
      <c r="D1825" s="367" t="s">
        <v>3232</v>
      </c>
      <c r="E1825" s="367">
        <f t="shared" si="28"/>
        <v>2201020210</v>
      </c>
      <c r="F1825" s="367" t="s">
        <v>541</v>
      </c>
      <c r="G1825" s="367" t="s">
        <v>3197</v>
      </c>
      <c r="H1825" s="367" t="s">
        <v>3225</v>
      </c>
      <c r="I1825" s="367" t="s">
        <v>3211</v>
      </c>
      <c r="K1825" s="369">
        <v>37300</v>
      </c>
      <c r="L1825" s="367" t="s">
        <v>3226</v>
      </c>
    </row>
    <row r="1826" spans="1:12" hidden="1">
      <c r="A1826" s="370" t="s">
        <v>3195</v>
      </c>
      <c r="D1826" s="367" t="s">
        <v>3233</v>
      </c>
      <c r="E1826" s="367">
        <f t="shared" si="28"/>
        <v>2201020230</v>
      </c>
      <c r="F1826" s="367" t="s">
        <v>541</v>
      </c>
      <c r="G1826" s="367" t="s">
        <v>3197</v>
      </c>
      <c r="H1826" s="367" t="s">
        <v>3225</v>
      </c>
      <c r="I1826" s="367" t="s">
        <v>3213</v>
      </c>
      <c r="K1826" s="369">
        <v>37300</v>
      </c>
      <c r="L1826" s="367" t="s">
        <v>3226</v>
      </c>
    </row>
    <row r="1827" spans="1:12" hidden="1">
      <c r="A1827" s="370" t="s">
        <v>3195</v>
      </c>
      <c r="D1827" s="367" t="s">
        <v>3234</v>
      </c>
      <c r="E1827" s="367">
        <f t="shared" si="28"/>
        <v>2201020250</v>
      </c>
      <c r="F1827" s="367" t="s">
        <v>541</v>
      </c>
      <c r="G1827" s="367" t="s">
        <v>3197</v>
      </c>
      <c r="H1827" s="367" t="s">
        <v>3225</v>
      </c>
      <c r="I1827" s="367" t="s">
        <v>3215</v>
      </c>
      <c r="K1827" s="369">
        <v>37300</v>
      </c>
      <c r="L1827" s="367" t="s">
        <v>3226</v>
      </c>
    </row>
    <row r="1828" spans="1:12" hidden="1">
      <c r="A1828" s="370" t="s">
        <v>3195</v>
      </c>
      <c r="D1828" s="367" t="s">
        <v>3235</v>
      </c>
      <c r="E1828" s="367">
        <f t="shared" si="28"/>
        <v>2201020270</v>
      </c>
      <c r="F1828" s="367" t="s">
        <v>541</v>
      </c>
      <c r="G1828" s="367" t="s">
        <v>3197</v>
      </c>
      <c r="H1828" s="367" t="s">
        <v>3225</v>
      </c>
      <c r="I1828" s="367" t="s">
        <v>3217</v>
      </c>
      <c r="K1828" s="369">
        <v>37300</v>
      </c>
      <c r="L1828" s="367" t="s">
        <v>3226</v>
      </c>
    </row>
    <row r="1829" spans="1:12" hidden="1">
      <c r="A1829" s="370" t="s">
        <v>3195</v>
      </c>
      <c r="D1829" s="367" t="s">
        <v>3236</v>
      </c>
      <c r="E1829" s="367">
        <f t="shared" si="28"/>
        <v>2201020290</v>
      </c>
      <c r="F1829" s="367" t="s">
        <v>541</v>
      </c>
      <c r="G1829" s="367" t="s">
        <v>3197</v>
      </c>
      <c r="H1829" s="367" t="s">
        <v>3225</v>
      </c>
      <c r="I1829" s="367" t="s">
        <v>3219</v>
      </c>
      <c r="K1829" s="369">
        <v>37300</v>
      </c>
      <c r="L1829" s="367" t="s">
        <v>3226</v>
      </c>
    </row>
    <row r="1830" spans="1:12" hidden="1">
      <c r="A1830" s="370" t="s">
        <v>3195</v>
      </c>
      <c r="D1830" s="367" t="s">
        <v>3237</v>
      </c>
      <c r="E1830" s="367">
        <f t="shared" si="28"/>
        <v>2201020310</v>
      </c>
      <c r="F1830" s="367" t="s">
        <v>541</v>
      </c>
      <c r="G1830" s="367" t="s">
        <v>3197</v>
      </c>
      <c r="H1830" s="367" t="s">
        <v>3225</v>
      </c>
      <c r="I1830" s="367" t="s">
        <v>3221</v>
      </c>
      <c r="K1830" s="369">
        <v>37300</v>
      </c>
      <c r="L1830" s="367" t="s">
        <v>3226</v>
      </c>
    </row>
    <row r="1831" spans="1:12" hidden="1">
      <c r="A1831" s="370" t="s">
        <v>3195</v>
      </c>
      <c r="D1831" s="367" t="s">
        <v>3238</v>
      </c>
      <c r="E1831" s="367">
        <f t="shared" si="28"/>
        <v>2201020330</v>
      </c>
      <c r="F1831" s="367" t="s">
        <v>541</v>
      </c>
      <c r="G1831" s="367" t="s">
        <v>3197</v>
      </c>
      <c r="H1831" s="367" t="s">
        <v>3225</v>
      </c>
      <c r="I1831" s="367" t="s">
        <v>3223</v>
      </c>
      <c r="K1831" s="369">
        <v>37300</v>
      </c>
      <c r="L1831" s="367" t="s">
        <v>3226</v>
      </c>
    </row>
    <row r="1832" spans="1:12" hidden="1">
      <c r="A1832" s="370" t="s">
        <v>3195</v>
      </c>
      <c r="D1832" s="367" t="s">
        <v>3239</v>
      </c>
      <c r="E1832" s="367">
        <f t="shared" si="28"/>
        <v>2201040000</v>
      </c>
      <c r="F1832" s="367" t="s">
        <v>541</v>
      </c>
      <c r="G1832" s="367" t="s">
        <v>3197</v>
      </c>
      <c r="H1832" s="367" t="s">
        <v>3240</v>
      </c>
      <c r="I1832" s="367" t="s">
        <v>3199</v>
      </c>
      <c r="K1832" s="369">
        <v>37300</v>
      </c>
      <c r="L1832" s="367" t="s">
        <v>3226</v>
      </c>
    </row>
    <row r="1833" spans="1:12" hidden="1">
      <c r="A1833" s="370" t="s">
        <v>3195</v>
      </c>
      <c r="D1833" s="367" t="s">
        <v>3241</v>
      </c>
      <c r="E1833" s="367">
        <f t="shared" si="28"/>
        <v>2201040110</v>
      </c>
      <c r="F1833" s="367" t="s">
        <v>541</v>
      </c>
      <c r="G1833" s="367" t="s">
        <v>3197</v>
      </c>
      <c r="H1833" s="367" t="s">
        <v>3240</v>
      </c>
      <c r="I1833" s="367" t="s">
        <v>3201</v>
      </c>
      <c r="K1833" s="369">
        <v>37300</v>
      </c>
      <c r="L1833" s="367" t="s">
        <v>3226</v>
      </c>
    </row>
    <row r="1834" spans="1:12" hidden="1">
      <c r="A1834" s="370" t="s">
        <v>3195</v>
      </c>
      <c r="D1834" s="367" t="s">
        <v>3242</v>
      </c>
      <c r="E1834" s="367">
        <f t="shared" si="28"/>
        <v>2201040130</v>
      </c>
      <c r="F1834" s="367" t="s">
        <v>541</v>
      </c>
      <c r="G1834" s="367" t="s">
        <v>3197</v>
      </c>
      <c r="H1834" s="367" t="s">
        <v>3240</v>
      </c>
      <c r="I1834" s="367" t="s">
        <v>3203</v>
      </c>
      <c r="K1834" s="369">
        <v>37300</v>
      </c>
      <c r="L1834" s="367" t="s">
        <v>3226</v>
      </c>
    </row>
    <row r="1835" spans="1:12" hidden="1">
      <c r="A1835" s="370" t="s">
        <v>3195</v>
      </c>
      <c r="D1835" s="367" t="s">
        <v>3243</v>
      </c>
      <c r="E1835" s="367">
        <f t="shared" si="28"/>
        <v>2201040150</v>
      </c>
      <c r="F1835" s="367" t="s">
        <v>541</v>
      </c>
      <c r="G1835" s="367" t="s">
        <v>3197</v>
      </c>
      <c r="H1835" s="367" t="s">
        <v>3240</v>
      </c>
      <c r="I1835" s="367" t="s">
        <v>3205</v>
      </c>
      <c r="K1835" s="369">
        <v>37300</v>
      </c>
      <c r="L1835" s="367" t="s">
        <v>3226</v>
      </c>
    </row>
    <row r="1836" spans="1:12" hidden="1">
      <c r="A1836" s="370" t="s">
        <v>3195</v>
      </c>
      <c r="D1836" s="367" t="s">
        <v>3244</v>
      </c>
      <c r="E1836" s="367">
        <f t="shared" si="28"/>
        <v>2201040170</v>
      </c>
      <c r="F1836" s="367" t="s">
        <v>541</v>
      </c>
      <c r="G1836" s="367" t="s">
        <v>3197</v>
      </c>
      <c r="H1836" s="367" t="s">
        <v>3240</v>
      </c>
      <c r="I1836" s="367" t="s">
        <v>3207</v>
      </c>
      <c r="K1836" s="369">
        <v>37300</v>
      </c>
      <c r="L1836" s="367" t="s">
        <v>3226</v>
      </c>
    </row>
    <row r="1837" spans="1:12" hidden="1">
      <c r="A1837" s="370" t="s">
        <v>3195</v>
      </c>
      <c r="D1837" s="367" t="s">
        <v>3245</v>
      </c>
      <c r="E1837" s="367">
        <f t="shared" si="28"/>
        <v>2201040190</v>
      </c>
      <c r="F1837" s="367" t="s">
        <v>541</v>
      </c>
      <c r="G1837" s="367" t="s">
        <v>3197</v>
      </c>
      <c r="H1837" s="367" t="s">
        <v>3240</v>
      </c>
      <c r="I1837" s="367" t="s">
        <v>3209</v>
      </c>
      <c r="K1837" s="369">
        <v>37300</v>
      </c>
      <c r="L1837" s="367" t="s">
        <v>3226</v>
      </c>
    </row>
    <row r="1838" spans="1:12" hidden="1">
      <c r="A1838" s="370" t="s">
        <v>3195</v>
      </c>
      <c r="D1838" s="367" t="s">
        <v>3246</v>
      </c>
      <c r="E1838" s="367">
        <f t="shared" si="28"/>
        <v>2201040210</v>
      </c>
      <c r="F1838" s="367" t="s">
        <v>541</v>
      </c>
      <c r="G1838" s="367" t="s">
        <v>3197</v>
      </c>
      <c r="H1838" s="367" t="s">
        <v>3240</v>
      </c>
      <c r="I1838" s="367" t="s">
        <v>3211</v>
      </c>
      <c r="K1838" s="369">
        <v>37300</v>
      </c>
      <c r="L1838" s="367" t="s">
        <v>3226</v>
      </c>
    </row>
    <row r="1839" spans="1:12" hidden="1">
      <c r="A1839" s="370" t="s">
        <v>3195</v>
      </c>
      <c r="D1839" s="367" t="s">
        <v>3247</v>
      </c>
      <c r="E1839" s="367">
        <f t="shared" si="28"/>
        <v>2201040230</v>
      </c>
      <c r="F1839" s="367" t="s">
        <v>541</v>
      </c>
      <c r="G1839" s="367" t="s">
        <v>3197</v>
      </c>
      <c r="H1839" s="367" t="s">
        <v>3240</v>
      </c>
      <c r="I1839" s="367" t="s">
        <v>3213</v>
      </c>
      <c r="K1839" s="369">
        <v>37300</v>
      </c>
      <c r="L1839" s="367" t="s">
        <v>3226</v>
      </c>
    </row>
    <row r="1840" spans="1:12" hidden="1">
      <c r="A1840" s="370" t="s">
        <v>3195</v>
      </c>
      <c r="D1840" s="367" t="s">
        <v>3248</v>
      </c>
      <c r="E1840" s="367">
        <f t="shared" si="28"/>
        <v>2201040250</v>
      </c>
      <c r="F1840" s="367" t="s">
        <v>541</v>
      </c>
      <c r="G1840" s="367" t="s">
        <v>3197</v>
      </c>
      <c r="H1840" s="367" t="s">
        <v>3240</v>
      </c>
      <c r="I1840" s="367" t="s">
        <v>3215</v>
      </c>
      <c r="K1840" s="369">
        <v>37300</v>
      </c>
      <c r="L1840" s="367" t="s">
        <v>3226</v>
      </c>
    </row>
    <row r="1841" spans="1:12" hidden="1">
      <c r="A1841" s="370" t="s">
        <v>3195</v>
      </c>
      <c r="D1841" s="367" t="s">
        <v>3249</v>
      </c>
      <c r="E1841" s="367">
        <f t="shared" si="28"/>
        <v>2201040270</v>
      </c>
      <c r="F1841" s="367" t="s">
        <v>541</v>
      </c>
      <c r="G1841" s="367" t="s">
        <v>3197</v>
      </c>
      <c r="H1841" s="367" t="s">
        <v>3240</v>
      </c>
      <c r="I1841" s="367" t="s">
        <v>3217</v>
      </c>
      <c r="K1841" s="369">
        <v>37300</v>
      </c>
      <c r="L1841" s="367" t="s">
        <v>3226</v>
      </c>
    </row>
    <row r="1842" spans="1:12" hidden="1">
      <c r="A1842" s="370" t="s">
        <v>3195</v>
      </c>
      <c r="D1842" s="367" t="s">
        <v>3250</v>
      </c>
      <c r="E1842" s="367">
        <f t="shared" si="28"/>
        <v>2201040290</v>
      </c>
      <c r="F1842" s="367" t="s">
        <v>541</v>
      </c>
      <c r="G1842" s="367" t="s">
        <v>3197</v>
      </c>
      <c r="H1842" s="367" t="s">
        <v>3240</v>
      </c>
      <c r="I1842" s="367" t="s">
        <v>3219</v>
      </c>
      <c r="K1842" s="369">
        <v>37300</v>
      </c>
      <c r="L1842" s="367" t="s">
        <v>3226</v>
      </c>
    </row>
    <row r="1843" spans="1:12" hidden="1">
      <c r="A1843" s="370" t="s">
        <v>3195</v>
      </c>
      <c r="D1843" s="367" t="s">
        <v>3251</v>
      </c>
      <c r="E1843" s="367">
        <f t="shared" si="28"/>
        <v>2201040310</v>
      </c>
      <c r="F1843" s="367" t="s">
        <v>541</v>
      </c>
      <c r="G1843" s="367" t="s">
        <v>3197</v>
      </c>
      <c r="H1843" s="367" t="s">
        <v>3240</v>
      </c>
      <c r="I1843" s="367" t="s">
        <v>3221</v>
      </c>
      <c r="K1843" s="369">
        <v>37300</v>
      </c>
      <c r="L1843" s="367" t="s">
        <v>3226</v>
      </c>
    </row>
    <row r="1844" spans="1:12" hidden="1">
      <c r="A1844" s="370" t="s">
        <v>3195</v>
      </c>
      <c r="D1844" s="367" t="s">
        <v>3252</v>
      </c>
      <c r="E1844" s="367">
        <f t="shared" si="28"/>
        <v>2201040330</v>
      </c>
      <c r="F1844" s="367" t="s">
        <v>541</v>
      </c>
      <c r="G1844" s="367" t="s">
        <v>3197</v>
      </c>
      <c r="H1844" s="367" t="s">
        <v>3240</v>
      </c>
      <c r="I1844" s="367" t="s">
        <v>3223</v>
      </c>
      <c r="K1844" s="369">
        <v>37300</v>
      </c>
      <c r="L1844" s="367" t="s">
        <v>3226</v>
      </c>
    </row>
    <row r="1845" spans="1:12" hidden="1">
      <c r="A1845" s="370" t="s">
        <v>3195</v>
      </c>
      <c r="D1845" s="367" t="s">
        <v>3253</v>
      </c>
      <c r="E1845" s="367">
        <f t="shared" si="28"/>
        <v>2201070000</v>
      </c>
      <c r="F1845" s="367" t="s">
        <v>541</v>
      </c>
      <c r="G1845" s="367" t="s">
        <v>3197</v>
      </c>
      <c r="H1845" s="367" t="s">
        <v>3254</v>
      </c>
      <c r="I1845" s="367" t="s">
        <v>3199</v>
      </c>
      <c r="K1845" s="369">
        <v>37300</v>
      </c>
      <c r="L1845" s="367" t="s">
        <v>3226</v>
      </c>
    </row>
    <row r="1846" spans="1:12" hidden="1">
      <c r="A1846" s="370" t="s">
        <v>3195</v>
      </c>
      <c r="D1846" s="367" t="s">
        <v>3255</v>
      </c>
      <c r="E1846" s="367">
        <f t="shared" si="28"/>
        <v>2201070110</v>
      </c>
      <c r="F1846" s="367" t="s">
        <v>541</v>
      </c>
      <c r="G1846" s="367" t="s">
        <v>3197</v>
      </c>
      <c r="H1846" s="367" t="s">
        <v>3254</v>
      </c>
      <c r="I1846" s="367" t="s">
        <v>3201</v>
      </c>
      <c r="K1846" s="369">
        <v>37300</v>
      </c>
      <c r="L1846" s="367" t="s">
        <v>3226</v>
      </c>
    </row>
    <row r="1847" spans="1:12" hidden="1">
      <c r="A1847" s="370" t="s">
        <v>3195</v>
      </c>
      <c r="D1847" s="367" t="s">
        <v>3256</v>
      </c>
      <c r="E1847" s="367">
        <f t="shared" si="28"/>
        <v>2201070130</v>
      </c>
      <c r="F1847" s="367" t="s">
        <v>541</v>
      </c>
      <c r="G1847" s="367" t="s">
        <v>3197</v>
      </c>
      <c r="H1847" s="367" t="s">
        <v>3254</v>
      </c>
      <c r="I1847" s="367" t="s">
        <v>3203</v>
      </c>
      <c r="K1847" s="369">
        <v>37042</v>
      </c>
      <c r="L1847" s="367" t="s">
        <v>3257</v>
      </c>
    </row>
    <row r="1848" spans="1:12" hidden="1">
      <c r="A1848" s="370" t="s">
        <v>3195</v>
      </c>
      <c r="D1848" s="367" t="s">
        <v>3258</v>
      </c>
      <c r="E1848" s="367">
        <f t="shared" si="28"/>
        <v>2201070150</v>
      </c>
      <c r="F1848" s="367" t="s">
        <v>541</v>
      </c>
      <c r="G1848" s="367" t="s">
        <v>3197</v>
      </c>
      <c r="H1848" s="367" t="s">
        <v>3254</v>
      </c>
      <c r="I1848" s="367" t="s">
        <v>3205</v>
      </c>
      <c r="K1848" s="369">
        <v>37300</v>
      </c>
      <c r="L1848" s="367" t="s">
        <v>3226</v>
      </c>
    </row>
    <row r="1849" spans="1:12" hidden="1">
      <c r="A1849" s="370" t="s">
        <v>3195</v>
      </c>
      <c r="D1849" s="367" t="s">
        <v>3259</v>
      </c>
      <c r="E1849" s="367">
        <f t="shared" si="28"/>
        <v>2201070170</v>
      </c>
      <c r="F1849" s="367" t="s">
        <v>541</v>
      </c>
      <c r="G1849" s="367" t="s">
        <v>3197</v>
      </c>
      <c r="H1849" s="367" t="s">
        <v>3254</v>
      </c>
      <c r="I1849" s="367" t="s">
        <v>3207</v>
      </c>
      <c r="K1849" s="369">
        <v>37300</v>
      </c>
      <c r="L1849" s="367" t="s">
        <v>3226</v>
      </c>
    </row>
    <row r="1850" spans="1:12" hidden="1">
      <c r="A1850" s="370" t="s">
        <v>3195</v>
      </c>
      <c r="D1850" s="367" t="s">
        <v>3260</v>
      </c>
      <c r="E1850" s="367">
        <f t="shared" si="28"/>
        <v>2201070190</v>
      </c>
      <c r="F1850" s="367" t="s">
        <v>541</v>
      </c>
      <c r="G1850" s="367" t="s">
        <v>3197</v>
      </c>
      <c r="H1850" s="367" t="s">
        <v>3254</v>
      </c>
      <c r="I1850" s="367" t="s">
        <v>3209</v>
      </c>
      <c r="K1850" s="369">
        <v>37300</v>
      </c>
      <c r="L1850" s="367" t="s">
        <v>3226</v>
      </c>
    </row>
    <row r="1851" spans="1:12" hidden="1">
      <c r="A1851" s="370" t="s">
        <v>3195</v>
      </c>
      <c r="D1851" s="367" t="s">
        <v>3261</v>
      </c>
      <c r="E1851" s="367">
        <f t="shared" si="28"/>
        <v>2201070210</v>
      </c>
      <c r="F1851" s="367" t="s">
        <v>541</v>
      </c>
      <c r="G1851" s="367" t="s">
        <v>3197</v>
      </c>
      <c r="H1851" s="367" t="s">
        <v>3254</v>
      </c>
      <c r="I1851" s="367" t="s">
        <v>3211</v>
      </c>
      <c r="K1851" s="369">
        <v>37300</v>
      </c>
      <c r="L1851" s="367" t="s">
        <v>3226</v>
      </c>
    </row>
    <row r="1852" spans="1:12" hidden="1">
      <c r="A1852" s="370" t="s">
        <v>3195</v>
      </c>
      <c r="D1852" s="367" t="s">
        <v>3262</v>
      </c>
      <c r="E1852" s="367">
        <f t="shared" si="28"/>
        <v>2201070230</v>
      </c>
      <c r="F1852" s="367" t="s">
        <v>541</v>
      </c>
      <c r="G1852" s="367" t="s">
        <v>3197</v>
      </c>
      <c r="H1852" s="367" t="s">
        <v>3254</v>
      </c>
      <c r="I1852" s="367" t="s">
        <v>3213</v>
      </c>
      <c r="K1852" s="369">
        <v>37300</v>
      </c>
      <c r="L1852" s="367" t="s">
        <v>3226</v>
      </c>
    </row>
    <row r="1853" spans="1:12" hidden="1">
      <c r="A1853" s="370" t="s">
        <v>3195</v>
      </c>
      <c r="D1853" s="367" t="s">
        <v>3263</v>
      </c>
      <c r="E1853" s="367">
        <f t="shared" si="28"/>
        <v>2201070250</v>
      </c>
      <c r="F1853" s="367" t="s">
        <v>541</v>
      </c>
      <c r="G1853" s="367" t="s">
        <v>3197</v>
      </c>
      <c r="H1853" s="367" t="s">
        <v>3254</v>
      </c>
      <c r="I1853" s="367" t="s">
        <v>3215</v>
      </c>
      <c r="K1853" s="369">
        <v>37300</v>
      </c>
      <c r="L1853" s="367" t="s">
        <v>3226</v>
      </c>
    </row>
    <row r="1854" spans="1:12" hidden="1">
      <c r="A1854" s="370" t="s">
        <v>3195</v>
      </c>
      <c r="D1854" s="367" t="s">
        <v>3264</v>
      </c>
      <c r="E1854" s="367">
        <f t="shared" si="28"/>
        <v>2201070270</v>
      </c>
      <c r="F1854" s="367" t="s">
        <v>541</v>
      </c>
      <c r="G1854" s="367" t="s">
        <v>3197</v>
      </c>
      <c r="H1854" s="367" t="s">
        <v>3254</v>
      </c>
      <c r="I1854" s="367" t="s">
        <v>3217</v>
      </c>
      <c r="K1854" s="369">
        <v>37300</v>
      </c>
      <c r="L1854" s="367" t="s">
        <v>3226</v>
      </c>
    </row>
    <row r="1855" spans="1:12" hidden="1">
      <c r="A1855" s="370" t="s">
        <v>3195</v>
      </c>
      <c r="D1855" s="367" t="s">
        <v>3265</v>
      </c>
      <c r="E1855" s="367">
        <f t="shared" si="28"/>
        <v>2201070290</v>
      </c>
      <c r="F1855" s="367" t="s">
        <v>541</v>
      </c>
      <c r="G1855" s="367" t="s">
        <v>3197</v>
      </c>
      <c r="H1855" s="367" t="s">
        <v>3254</v>
      </c>
      <c r="I1855" s="367" t="s">
        <v>3219</v>
      </c>
      <c r="K1855" s="369">
        <v>37300</v>
      </c>
      <c r="L1855" s="367" t="s">
        <v>3226</v>
      </c>
    </row>
    <row r="1856" spans="1:12" hidden="1">
      <c r="A1856" s="370" t="s">
        <v>3195</v>
      </c>
      <c r="D1856" s="367" t="s">
        <v>3266</v>
      </c>
      <c r="E1856" s="367">
        <f t="shared" si="28"/>
        <v>2201070310</v>
      </c>
      <c r="F1856" s="367" t="s">
        <v>541</v>
      </c>
      <c r="G1856" s="367" t="s">
        <v>3197</v>
      </c>
      <c r="H1856" s="367" t="s">
        <v>3254</v>
      </c>
      <c r="I1856" s="367" t="s">
        <v>3221</v>
      </c>
      <c r="K1856" s="369">
        <v>37300</v>
      </c>
      <c r="L1856" s="367" t="s">
        <v>3226</v>
      </c>
    </row>
    <row r="1857" spans="1:12" hidden="1">
      <c r="A1857" s="370" t="s">
        <v>3195</v>
      </c>
      <c r="D1857" s="367" t="s">
        <v>3267</v>
      </c>
      <c r="E1857" s="367">
        <f t="shared" si="28"/>
        <v>2201070330</v>
      </c>
      <c r="F1857" s="367" t="s">
        <v>541</v>
      </c>
      <c r="G1857" s="367" t="s">
        <v>3197</v>
      </c>
      <c r="H1857" s="367" t="s">
        <v>3254</v>
      </c>
      <c r="I1857" s="367" t="s">
        <v>3223</v>
      </c>
      <c r="K1857" s="369">
        <v>37300</v>
      </c>
      <c r="L1857" s="367" t="s">
        <v>3226</v>
      </c>
    </row>
    <row r="1858" spans="1:12" hidden="1">
      <c r="A1858" s="370" t="s">
        <v>3195</v>
      </c>
      <c r="D1858" s="367" t="s">
        <v>3268</v>
      </c>
      <c r="E1858" s="367">
        <f t="shared" ref="E1858:E1921" si="29">VALUE(D1858)</f>
        <v>2201080000</v>
      </c>
      <c r="F1858" s="367" t="s">
        <v>541</v>
      </c>
      <c r="G1858" s="367" t="s">
        <v>3197</v>
      </c>
      <c r="H1858" s="367" t="s">
        <v>3269</v>
      </c>
      <c r="I1858" s="367" t="s">
        <v>3199</v>
      </c>
    </row>
    <row r="1859" spans="1:12" hidden="1">
      <c r="A1859" s="370" t="s">
        <v>3195</v>
      </c>
      <c r="D1859" s="367" t="s">
        <v>3270</v>
      </c>
      <c r="E1859" s="367">
        <f t="shared" si="29"/>
        <v>2201080110</v>
      </c>
      <c r="F1859" s="367" t="s">
        <v>541</v>
      </c>
      <c r="G1859" s="367" t="s">
        <v>3197</v>
      </c>
      <c r="H1859" s="367" t="s">
        <v>3269</v>
      </c>
      <c r="I1859" s="367" t="s">
        <v>3201</v>
      </c>
    </row>
    <row r="1860" spans="1:12" hidden="1">
      <c r="A1860" s="370" t="s">
        <v>3195</v>
      </c>
      <c r="D1860" s="367" t="s">
        <v>3271</v>
      </c>
      <c r="E1860" s="367">
        <f t="shared" si="29"/>
        <v>2201080130</v>
      </c>
      <c r="F1860" s="367" t="s">
        <v>541</v>
      </c>
      <c r="G1860" s="367" t="s">
        <v>3197</v>
      </c>
      <c r="H1860" s="367" t="s">
        <v>3269</v>
      </c>
      <c r="I1860" s="367" t="s">
        <v>3203</v>
      </c>
    </row>
    <row r="1861" spans="1:12" hidden="1">
      <c r="A1861" s="370" t="s">
        <v>3195</v>
      </c>
      <c r="D1861" s="367" t="s">
        <v>3272</v>
      </c>
      <c r="E1861" s="367">
        <f t="shared" si="29"/>
        <v>2201080150</v>
      </c>
      <c r="F1861" s="367" t="s">
        <v>541</v>
      </c>
      <c r="G1861" s="367" t="s">
        <v>3197</v>
      </c>
      <c r="H1861" s="367" t="s">
        <v>3269</v>
      </c>
      <c r="I1861" s="367" t="s">
        <v>3205</v>
      </c>
    </row>
    <row r="1862" spans="1:12" hidden="1">
      <c r="A1862" s="370" t="s">
        <v>3195</v>
      </c>
      <c r="D1862" s="367" t="s">
        <v>3273</v>
      </c>
      <c r="E1862" s="367">
        <f t="shared" si="29"/>
        <v>2201080170</v>
      </c>
      <c r="F1862" s="367" t="s">
        <v>541</v>
      </c>
      <c r="G1862" s="367" t="s">
        <v>3197</v>
      </c>
      <c r="H1862" s="367" t="s">
        <v>3269</v>
      </c>
      <c r="I1862" s="367" t="s">
        <v>3207</v>
      </c>
    </row>
    <row r="1863" spans="1:12" hidden="1">
      <c r="A1863" s="370" t="s">
        <v>3195</v>
      </c>
      <c r="D1863" s="367" t="s">
        <v>3274</v>
      </c>
      <c r="E1863" s="367">
        <f t="shared" si="29"/>
        <v>2201080190</v>
      </c>
      <c r="F1863" s="367" t="s">
        <v>541</v>
      </c>
      <c r="G1863" s="367" t="s">
        <v>3197</v>
      </c>
      <c r="H1863" s="367" t="s">
        <v>3269</v>
      </c>
      <c r="I1863" s="367" t="s">
        <v>3209</v>
      </c>
    </row>
    <row r="1864" spans="1:12" hidden="1">
      <c r="A1864" s="370" t="s">
        <v>3195</v>
      </c>
      <c r="D1864" s="367" t="s">
        <v>3275</v>
      </c>
      <c r="E1864" s="367">
        <f t="shared" si="29"/>
        <v>2201080210</v>
      </c>
      <c r="F1864" s="367" t="s">
        <v>541</v>
      </c>
      <c r="G1864" s="367" t="s">
        <v>3197</v>
      </c>
      <c r="H1864" s="367" t="s">
        <v>3269</v>
      </c>
      <c r="I1864" s="367" t="s">
        <v>3211</v>
      </c>
    </row>
    <row r="1865" spans="1:12" hidden="1">
      <c r="A1865" s="370" t="s">
        <v>3195</v>
      </c>
      <c r="D1865" s="367" t="s">
        <v>3276</v>
      </c>
      <c r="E1865" s="367">
        <f t="shared" si="29"/>
        <v>2201080230</v>
      </c>
      <c r="F1865" s="367" t="s">
        <v>541</v>
      </c>
      <c r="G1865" s="367" t="s">
        <v>3197</v>
      </c>
      <c r="H1865" s="367" t="s">
        <v>3269</v>
      </c>
      <c r="I1865" s="367" t="s">
        <v>3213</v>
      </c>
    </row>
    <row r="1866" spans="1:12" hidden="1">
      <c r="A1866" s="370" t="s">
        <v>3195</v>
      </c>
      <c r="D1866" s="367" t="s">
        <v>3277</v>
      </c>
      <c r="E1866" s="367">
        <f t="shared" si="29"/>
        <v>2201080250</v>
      </c>
      <c r="F1866" s="367" t="s">
        <v>541</v>
      </c>
      <c r="G1866" s="367" t="s">
        <v>3197</v>
      </c>
      <c r="H1866" s="367" t="s">
        <v>3269</v>
      </c>
      <c r="I1866" s="367" t="s">
        <v>3215</v>
      </c>
    </row>
    <row r="1867" spans="1:12" hidden="1">
      <c r="A1867" s="370" t="s">
        <v>3195</v>
      </c>
      <c r="D1867" s="367" t="s">
        <v>3278</v>
      </c>
      <c r="E1867" s="367">
        <f t="shared" si="29"/>
        <v>2201080270</v>
      </c>
      <c r="F1867" s="367" t="s">
        <v>541</v>
      </c>
      <c r="G1867" s="367" t="s">
        <v>3197</v>
      </c>
      <c r="H1867" s="367" t="s">
        <v>3269</v>
      </c>
      <c r="I1867" s="367" t="s">
        <v>3217</v>
      </c>
    </row>
    <row r="1868" spans="1:12" hidden="1">
      <c r="A1868" s="370" t="s">
        <v>3195</v>
      </c>
      <c r="D1868" s="367" t="s">
        <v>3279</v>
      </c>
      <c r="E1868" s="367">
        <f t="shared" si="29"/>
        <v>2201080290</v>
      </c>
      <c r="F1868" s="367" t="s">
        <v>541</v>
      </c>
      <c r="G1868" s="367" t="s">
        <v>3197</v>
      </c>
      <c r="H1868" s="367" t="s">
        <v>3269</v>
      </c>
      <c r="I1868" s="367" t="s">
        <v>3219</v>
      </c>
    </row>
    <row r="1869" spans="1:12" hidden="1">
      <c r="A1869" s="370" t="s">
        <v>3195</v>
      </c>
      <c r="D1869" s="367" t="s">
        <v>3280</v>
      </c>
      <c r="E1869" s="367">
        <f t="shared" si="29"/>
        <v>2201080310</v>
      </c>
      <c r="F1869" s="367" t="s">
        <v>541</v>
      </c>
      <c r="G1869" s="367" t="s">
        <v>3197</v>
      </c>
      <c r="H1869" s="367" t="s">
        <v>3269</v>
      </c>
      <c r="I1869" s="367" t="s">
        <v>3221</v>
      </c>
    </row>
    <row r="1870" spans="1:12" hidden="1">
      <c r="A1870" s="370" t="s">
        <v>3195</v>
      </c>
      <c r="D1870" s="367" t="s">
        <v>3281</v>
      </c>
      <c r="E1870" s="367">
        <f t="shared" si="29"/>
        <v>2201080330</v>
      </c>
      <c r="F1870" s="367" t="s">
        <v>541</v>
      </c>
      <c r="G1870" s="367" t="s">
        <v>3197</v>
      </c>
      <c r="H1870" s="367" t="s">
        <v>3269</v>
      </c>
      <c r="I1870" s="367" t="s">
        <v>3223</v>
      </c>
    </row>
    <row r="1871" spans="1:12" hidden="1">
      <c r="A1871" s="370" t="s">
        <v>3195</v>
      </c>
      <c r="D1871" s="367" t="s">
        <v>3282</v>
      </c>
      <c r="E1871" s="367">
        <f t="shared" si="29"/>
        <v>2230001000</v>
      </c>
      <c r="F1871" s="367" t="s">
        <v>541</v>
      </c>
      <c r="G1871" s="367" t="s">
        <v>3283</v>
      </c>
      <c r="H1871" s="367" t="s">
        <v>3284</v>
      </c>
      <c r="I1871" s="367" t="s">
        <v>3199</v>
      </c>
    </row>
    <row r="1872" spans="1:12" hidden="1">
      <c r="A1872" s="370" t="s">
        <v>3195</v>
      </c>
      <c r="D1872" s="367" t="s">
        <v>3285</v>
      </c>
      <c r="E1872" s="367">
        <f t="shared" si="29"/>
        <v>2230001110</v>
      </c>
      <c r="F1872" s="367" t="s">
        <v>541</v>
      </c>
      <c r="G1872" s="367" t="s">
        <v>3283</v>
      </c>
      <c r="H1872" s="367" t="s">
        <v>3284</v>
      </c>
      <c r="I1872" s="367" t="s">
        <v>3201</v>
      </c>
    </row>
    <row r="1873" spans="1:12" hidden="1">
      <c r="A1873" s="370" t="s">
        <v>3195</v>
      </c>
      <c r="D1873" s="367" t="s">
        <v>3286</v>
      </c>
      <c r="E1873" s="367">
        <f t="shared" si="29"/>
        <v>2230001130</v>
      </c>
      <c r="F1873" s="367" t="s">
        <v>541</v>
      </c>
      <c r="G1873" s="367" t="s">
        <v>3283</v>
      </c>
      <c r="H1873" s="367" t="s">
        <v>3284</v>
      </c>
      <c r="I1873" s="367" t="s">
        <v>3203</v>
      </c>
    </row>
    <row r="1874" spans="1:12" hidden="1">
      <c r="A1874" s="370" t="s">
        <v>3195</v>
      </c>
      <c r="D1874" s="367" t="s">
        <v>3287</v>
      </c>
      <c r="E1874" s="367">
        <f t="shared" si="29"/>
        <v>2230001150</v>
      </c>
      <c r="F1874" s="367" t="s">
        <v>541</v>
      </c>
      <c r="G1874" s="367" t="s">
        <v>3283</v>
      </c>
      <c r="H1874" s="367" t="s">
        <v>3284</v>
      </c>
      <c r="I1874" s="367" t="s">
        <v>3205</v>
      </c>
    </row>
    <row r="1875" spans="1:12" hidden="1">
      <c r="A1875" s="370" t="s">
        <v>3195</v>
      </c>
      <c r="D1875" s="367" t="s">
        <v>3288</v>
      </c>
      <c r="E1875" s="367">
        <f t="shared" si="29"/>
        <v>2230001170</v>
      </c>
      <c r="F1875" s="367" t="s">
        <v>541</v>
      </c>
      <c r="G1875" s="367" t="s">
        <v>3283</v>
      </c>
      <c r="H1875" s="367" t="s">
        <v>3284</v>
      </c>
      <c r="I1875" s="367" t="s">
        <v>3207</v>
      </c>
    </row>
    <row r="1876" spans="1:12" hidden="1">
      <c r="A1876" s="370" t="s">
        <v>3195</v>
      </c>
      <c r="D1876" s="367" t="s">
        <v>3289</v>
      </c>
      <c r="E1876" s="367">
        <f t="shared" si="29"/>
        <v>2230001190</v>
      </c>
      <c r="F1876" s="367" t="s">
        <v>541</v>
      </c>
      <c r="G1876" s="367" t="s">
        <v>3283</v>
      </c>
      <c r="H1876" s="367" t="s">
        <v>3284</v>
      </c>
      <c r="I1876" s="367" t="s">
        <v>3209</v>
      </c>
    </row>
    <row r="1877" spans="1:12" hidden="1">
      <c r="A1877" s="370" t="s">
        <v>3195</v>
      </c>
      <c r="D1877" s="367" t="s">
        <v>3290</v>
      </c>
      <c r="E1877" s="367">
        <f t="shared" si="29"/>
        <v>2230001210</v>
      </c>
      <c r="F1877" s="367" t="s">
        <v>541</v>
      </c>
      <c r="G1877" s="367" t="s">
        <v>3283</v>
      </c>
      <c r="H1877" s="367" t="s">
        <v>3284</v>
      </c>
      <c r="I1877" s="367" t="s">
        <v>3211</v>
      </c>
    </row>
    <row r="1878" spans="1:12" hidden="1">
      <c r="A1878" s="370" t="s">
        <v>3195</v>
      </c>
      <c r="D1878" s="367" t="s">
        <v>3291</v>
      </c>
      <c r="E1878" s="367">
        <f t="shared" si="29"/>
        <v>2230001230</v>
      </c>
      <c r="F1878" s="367" t="s">
        <v>541</v>
      </c>
      <c r="G1878" s="367" t="s">
        <v>3283</v>
      </c>
      <c r="H1878" s="367" t="s">
        <v>3284</v>
      </c>
      <c r="I1878" s="367" t="s">
        <v>3213</v>
      </c>
    </row>
    <row r="1879" spans="1:12" hidden="1">
      <c r="A1879" s="370" t="s">
        <v>3195</v>
      </c>
      <c r="D1879" s="367" t="s">
        <v>3292</v>
      </c>
      <c r="E1879" s="367">
        <f t="shared" si="29"/>
        <v>2230001250</v>
      </c>
      <c r="F1879" s="367" t="s">
        <v>541</v>
      </c>
      <c r="G1879" s="367" t="s">
        <v>3283</v>
      </c>
      <c r="H1879" s="367" t="s">
        <v>3284</v>
      </c>
      <c r="I1879" s="367" t="s">
        <v>3215</v>
      </c>
    </row>
    <row r="1880" spans="1:12" hidden="1">
      <c r="A1880" s="370" t="s">
        <v>3195</v>
      </c>
      <c r="D1880" s="367" t="s">
        <v>3293</v>
      </c>
      <c r="E1880" s="367">
        <f t="shared" si="29"/>
        <v>2230001270</v>
      </c>
      <c r="F1880" s="367" t="s">
        <v>541</v>
      </c>
      <c r="G1880" s="367" t="s">
        <v>3283</v>
      </c>
      <c r="H1880" s="367" t="s">
        <v>3284</v>
      </c>
      <c r="I1880" s="367" t="s">
        <v>3217</v>
      </c>
    </row>
    <row r="1881" spans="1:12" hidden="1">
      <c r="A1881" s="370" t="s">
        <v>3195</v>
      </c>
      <c r="D1881" s="367" t="s">
        <v>3294</v>
      </c>
      <c r="E1881" s="367">
        <f t="shared" si="29"/>
        <v>2230001290</v>
      </c>
      <c r="F1881" s="367" t="s">
        <v>541</v>
      </c>
      <c r="G1881" s="367" t="s">
        <v>3283</v>
      </c>
      <c r="H1881" s="367" t="s">
        <v>3284</v>
      </c>
      <c r="I1881" s="367" t="s">
        <v>3219</v>
      </c>
    </row>
    <row r="1882" spans="1:12" hidden="1">
      <c r="A1882" s="370" t="s">
        <v>3195</v>
      </c>
      <c r="D1882" s="367" t="s">
        <v>3295</v>
      </c>
      <c r="E1882" s="367">
        <f t="shared" si="29"/>
        <v>2230001310</v>
      </c>
      <c r="F1882" s="367" t="s">
        <v>541</v>
      </c>
      <c r="G1882" s="367" t="s">
        <v>3283</v>
      </c>
      <c r="H1882" s="367" t="s">
        <v>3284</v>
      </c>
      <c r="I1882" s="367" t="s">
        <v>3221</v>
      </c>
    </row>
    <row r="1883" spans="1:12" hidden="1">
      <c r="A1883" s="370" t="s">
        <v>3195</v>
      </c>
      <c r="D1883" s="367" t="s">
        <v>3296</v>
      </c>
      <c r="E1883" s="367">
        <f t="shared" si="29"/>
        <v>2230001330</v>
      </c>
      <c r="F1883" s="367" t="s">
        <v>541</v>
      </c>
      <c r="G1883" s="367" t="s">
        <v>3283</v>
      </c>
      <c r="H1883" s="367" t="s">
        <v>3284</v>
      </c>
      <c r="I1883" s="367" t="s">
        <v>3223</v>
      </c>
    </row>
    <row r="1884" spans="1:12" hidden="1">
      <c r="A1884" s="370" t="s">
        <v>3195</v>
      </c>
      <c r="D1884" s="367" t="s">
        <v>3297</v>
      </c>
      <c r="E1884" s="367">
        <f t="shared" si="29"/>
        <v>2230060000</v>
      </c>
      <c r="F1884" s="367" t="s">
        <v>541</v>
      </c>
      <c r="G1884" s="367" t="s">
        <v>3283</v>
      </c>
      <c r="H1884" s="367" t="s">
        <v>3298</v>
      </c>
      <c r="I1884" s="367" t="s">
        <v>3199</v>
      </c>
      <c r="K1884" s="369">
        <v>37300</v>
      </c>
      <c r="L1884" s="367" t="s">
        <v>3226</v>
      </c>
    </row>
    <row r="1885" spans="1:12" hidden="1">
      <c r="A1885" s="370" t="s">
        <v>3195</v>
      </c>
      <c r="D1885" s="367" t="s">
        <v>3299</v>
      </c>
      <c r="E1885" s="367">
        <f t="shared" si="29"/>
        <v>2230060110</v>
      </c>
      <c r="F1885" s="367" t="s">
        <v>541</v>
      </c>
      <c r="G1885" s="367" t="s">
        <v>3283</v>
      </c>
      <c r="H1885" s="367" t="s">
        <v>3298</v>
      </c>
      <c r="I1885" s="367" t="s">
        <v>3201</v>
      </c>
    </row>
    <row r="1886" spans="1:12" hidden="1">
      <c r="A1886" s="370" t="s">
        <v>3195</v>
      </c>
      <c r="D1886" s="367" t="s">
        <v>3300</v>
      </c>
      <c r="E1886" s="367">
        <f t="shared" si="29"/>
        <v>2230060130</v>
      </c>
      <c r="F1886" s="367" t="s">
        <v>541</v>
      </c>
      <c r="G1886" s="367" t="s">
        <v>3283</v>
      </c>
      <c r="H1886" s="367" t="s">
        <v>3298</v>
      </c>
      <c r="I1886" s="367" t="s">
        <v>3203</v>
      </c>
    </row>
    <row r="1887" spans="1:12" hidden="1">
      <c r="A1887" s="370" t="s">
        <v>3195</v>
      </c>
      <c r="D1887" s="367" t="s">
        <v>3301</v>
      </c>
      <c r="E1887" s="367">
        <f t="shared" si="29"/>
        <v>2230060150</v>
      </c>
      <c r="F1887" s="367" t="s">
        <v>541</v>
      </c>
      <c r="G1887" s="367" t="s">
        <v>3283</v>
      </c>
      <c r="H1887" s="367" t="s">
        <v>3298</v>
      </c>
      <c r="I1887" s="367" t="s">
        <v>3205</v>
      </c>
    </row>
    <row r="1888" spans="1:12" hidden="1">
      <c r="A1888" s="370" t="s">
        <v>3195</v>
      </c>
      <c r="D1888" s="367" t="s">
        <v>3302</v>
      </c>
      <c r="E1888" s="367">
        <f t="shared" si="29"/>
        <v>2230060170</v>
      </c>
      <c r="F1888" s="367" t="s">
        <v>541</v>
      </c>
      <c r="G1888" s="367" t="s">
        <v>3283</v>
      </c>
      <c r="H1888" s="367" t="s">
        <v>3298</v>
      </c>
      <c r="I1888" s="367" t="s">
        <v>3207</v>
      </c>
    </row>
    <row r="1889" spans="1:12" hidden="1">
      <c r="A1889" s="370" t="s">
        <v>3195</v>
      </c>
      <c r="D1889" s="367" t="s">
        <v>3303</v>
      </c>
      <c r="E1889" s="367">
        <f t="shared" si="29"/>
        <v>2230060190</v>
      </c>
      <c r="F1889" s="367" t="s">
        <v>541</v>
      </c>
      <c r="G1889" s="367" t="s">
        <v>3283</v>
      </c>
      <c r="H1889" s="367" t="s">
        <v>3298</v>
      </c>
      <c r="I1889" s="367" t="s">
        <v>3209</v>
      </c>
    </row>
    <row r="1890" spans="1:12" hidden="1">
      <c r="A1890" s="370" t="s">
        <v>3195</v>
      </c>
      <c r="D1890" s="367" t="s">
        <v>3304</v>
      </c>
      <c r="E1890" s="367">
        <f t="shared" si="29"/>
        <v>2230060210</v>
      </c>
      <c r="F1890" s="367" t="s">
        <v>541</v>
      </c>
      <c r="G1890" s="367" t="s">
        <v>3283</v>
      </c>
      <c r="H1890" s="367" t="s">
        <v>3298</v>
      </c>
      <c r="I1890" s="367" t="s">
        <v>3211</v>
      </c>
    </row>
    <row r="1891" spans="1:12" hidden="1">
      <c r="A1891" s="370" t="s">
        <v>3195</v>
      </c>
      <c r="D1891" s="367" t="s">
        <v>3305</v>
      </c>
      <c r="E1891" s="367">
        <f t="shared" si="29"/>
        <v>2230060230</v>
      </c>
      <c r="F1891" s="367" t="s">
        <v>541</v>
      </c>
      <c r="G1891" s="367" t="s">
        <v>3283</v>
      </c>
      <c r="H1891" s="367" t="s">
        <v>3298</v>
      </c>
      <c r="I1891" s="367" t="s">
        <v>3213</v>
      </c>
    </row>
    <row r="1892" spans="1:12" hidden="1">
      <c r="A1892" s="370" t="s">
        <v>3195</v>
      </c>
      <c r="D1892" s="367" t="s">
        <v>3306</v>
      </c>
      <c r="E1892" s="367">
        <f t="shared" si="29"/>
        <v>2230060250</v>
      </c>
      <c r="F1892" s="367" t="s">
        <v>541</v>
      </c>
      <c r="G1892" s="367" t="s">
        <v>3283</v>
      </c>
      <c r="H1892" s="367" t="s">
        <v>3298</v>
      </c>
      <c r="I1892" s="367" t="s">
        <v>3215</v>
      </c>
    </row>
    <row r="1893" spans="1:12" hidden="1">
      <c r="A1893" s="370" t="s">
        <v>3195</v>
      </c>
      <c r="D1893" s="367" t="s">
        <v>3307</v>
      </c>
      <c r="E1893" s="367">
        <f t="shared" si="29"/>
        <v>2230060270</v>
      </c>
      <c r="F1893" s="367" t="s">
        <v>541</v>
      </c>
      <c r="G1893" s="367" t="s">
        <v>3283</v>
      </c>
      <c r="H1893" s="367" t="s">
        <v>3298</v>
      </c>
      <c r="I1893" s="367" t="s">
        <v>3217</v>
      </c>
    </row>
    <row r="1894" spans="1:12" hidden="1">
      <c r="A1894" s="370" t="s">
        <v>3195</v>
      </c>
      <c r="D1894" s="367" t="s">
        <v>3308</v>
      </c>
      <c r="E1894" s="367">
        <f t="shared" si="29"/>
        <v>2230060290</v>
      </c>
      <c r="F1894" s="367" t="s">
        <v>541</v>
      </c>
      <c r="G1894" s="367" t="s">
        <v>3283</v>
      </c>
      <c r="H1894" s="367" t="s">
        <v>3298</v>
      </c>
      <c r="I1894" s="367" t="s">
        <v>3219</v>
      </c>
    </row>
    <row r="1895" spans="1:12" hidden="1">
      <c r="A1895" s="370" t="s">
        <v>3195</v>
      </c>
      <c r="D1895" s="367" t="s">
        <v>3309</v>
      </c>
      <c r="E1895" s="367">
        <f t="shared" si="29"/>
        <v>2230060310</v>
      </c>
      <c r="F1895" s="367" t="s">
        <v>541</v>
      </c>
      <c r="G1895" s="367" t="s">
        <v>3283</v>
      </c>
      <c r="H1895" s="367" t="s">
        <v>3298</v>
      </c>
      <c r="I1895" s="367" t="s">
        <v>3221</v>
      </c>
    </row>
    <row r="1896" spans="1:12" hidden="1">
      <c r="A1896" s="370" t="s">
        <v>3195</v>
      </c>
      <c r="D1896" s="367" t="s">
        <v>3310</v>
      </c>
      <c r="E1896" s="367">
        <f t="shared" si="29"/>
        <v>2230060330</v>
      </c>
      <c r="F1896" s="367" t="s">
        <v>541</v>
      </c>
      <c r="G1896" s="367" t="s">
        <v>3283</v>
      </c>
      <c r="H1896" s="367" t="s">
        <v>3298</v>
      </c>
      <c r="I1896" s="367" t="s">
        <v>3223</v>
      </c>
    </row>
    <row r="1897" spans="1:12" hidden="1">
      <c r="A1897" s="370" t="s">
        <v>3195</v>
      </c>
      <c r="D1897" s="367" t="s">
        <v>3311</v>
      </c>
      <c r="E1897" s="367">
        <f t="shared" si="29"/>
        <v>2230070000</v>
      </c>
      <c r="F1897" s="367" t="s">
        <v>541</v>
      </c>
      <c r="G1897" s="367" t="s">
        <v>3283</v>
      </c>
      <c r="H1897" s="367" t="s">
        <v>3312</v>
      </c>
      <c r="I1897" s="367" t="s">
        <v>3199</v>
      </c>
      <c r="K1897" s="369">
        <v>37301</v>
      </c>
      <c r="L1897" s="367" t="s">
        <v>3226</v>
      </c>
    </row>
    <row r="1898" spans="1:12" hidden="1">
      <c r="A1898" s="370" t="s">
        <v>3195</v>
      </c>
      <c r="D1898" s="367" t="s">
        <v>3313</v>
      </c>
      <c r="E1898" s="367">
        <f t="shared" si="29"/>
        <v>2230070110</v>
      </c>
      <c r="F1898" s="367" t="s">
        <v>541</v>
      </c>
      <c r="G1898" s="367" t="s">
        <v>3283</v>
      </c>
      <c r="H1898" s="367" t="s">
        <v>3312</v>
      </c>
      <c r="I1898" s="367" t="s">
        <v>3201</v>
      </c>
      <c r="K1898" s="369">
        <v>37301</v>
      </c>
      <c r="L1898" s="367" t="s">
        <v>3226</v>
      </c>
    </row>
    <row r="1899" spans="1:12" hidden="1">
      <c r="A1899" s="370" t="s">
        <v>3195</v>
      </c>
      <c r="D1899" s="367" t="s">
        <v>3314</v>
      </c>
      <c r="E1899" s="367">
        <f t="shared" si="29"/>
        <v>2230070130</v>
      </c>
      <c r="F1899" s="367" t="s">
        <v>541</v>
      </c>
      <c r="G1899" s="367" t="s">
        <v>3283</v>
      </c>
      <c r="H1899" s="367" t="s">
        <v>3312</v>
      </c>
      <c r="I1899" s="367" t="s">
        <v>3203</v>
      </c>
      <c r="K1899" s="369">
        <v>37301</v>
      </c>
      <c r="L1899" s="367" t="s">
        <v>3226</v>
      </c>
    </row>
    <row r="1900" spans="1:12" hidden="1">
      <c r="A1900" s="370" t="s">
        <v>3195</v>
      </c>
      <c r="D1900" s="367" t="s">
        <v>3315</v>
      </c>
      <c r="E1900" s="367">
        <f t="shared" si="29"/>
        <v>2230070150</v>
      </c>
      <c r="F1900" s="367" t="s">
        <v>541</v>
      </c>
      <c r="G1900" s="367" t="s">
        <v>3283</v>
      </c>
      <c r="H1900" s="367" t="s">
        <v>3312</v>
      </c>
      <c r="I1900" s="367" t="s">
        <v>3205</v>
      </c>
      <c r="K1900" s="369">
        <v>37301</v>
      </c>
      <c r="L1900" s="367" t="s">
        <v>3226</v>
      </c>
    </row>
    <row r="1901" spans="1:12" hidden="1">
      <c r="A1901" s="370" t="s">
        <v>3195</v>
      </c>
      <c r="D1901" s="367" t="s">
        <v>3316</v>
      </c>
      <c r="E1901" s="367">
        <f t="shared" si="29"/>
        <v>2230070170</v>
      </c>
      <c r="F1901" s="367" t="s">
        <v>541</v>
      </c>
      <c r="G1901" s="367" t="s">
        <v>3283</v>
      </c>
      <c r="H1901" s="367" t="s">
        <v>3312</v>
      </c>
      <c r="I1901" s="367" t="s">
        <v>3207</v>
      </c>
      <c r="K1901" s="369">
        <v>37301</v>
      </c>
      <c r="L1901" s="367" t="s">
        <v>3226</v>
      </c>
    </row>
    <row r="1902" spans="1:12" hidden="1">
      <c r="A1902" s="370" t="s">
        <v>3195</v>
      </c>
      <c r="D1902" s="367" t="s">
        <v>3317</v>
      </c>
      <c r="E1902" s="367">
        <f t="shared" si="29"/>
        <v>2230070190</v>
      </c>
      <c r="F1902" s="367" t="s">
        <v>541</v>
      </c>
      <c r="G1902" s="367" t="s">
        <v>3283</v>
      </c>
      <c r="H1902" s="367" t="s">
        <v>3312</v>
      </c>
      <c r="I1902" s="367" t="s">
        <v>3209</v>
      </c>
      <c r="K1902" s="369">
        <v>37301</v>
      </c>
      <c r="L1902" s="367" t="s">
        <v>3226</v>
      </c>
    </row>
    <row r="1903" spans="1:12" hidden="1">
      <c r="A1903" s="370" t="s">
        <v>3195</v>
      </c>
      <c r="D1903" s="367" t="s">
        <v>3318</v>
      </c>
      <c r="E1903" s="367">
        <f t="shared" si="29"/>
        <v>2230070210</v>
      </c>
      <c r="F1903" s="367" t="s">
        <v>541</v>
      </c>
      <c r="G1903" s="367" t="s">
        <v>3283</v>
      </c>
      <c r="H1903" s="367" t="s">
        <v>3312</v>
      </c>
      <c r="I1903" s="367" t="s">
        <v>3211</v>
      </c>
      <c r="K1903" s="369">
        <v>37301</v>
      </c>
      <c r="L1903" s="367" t="s">
        <v>3226</v>
      </c>
    </row>
    <row r="1904" spans="1:12" hidden="1">
      <c r="A1904" s="370" t="s">
        <v>3195</v>
      </c>
      <c r="D1904" s="367" t="s">
        <v>3319</v>
      </c>
      <c r="E1904" s="367">
        <f t="shared" si="29"/>
        <v>2230070230</v>
      </c>
      <c r="F1904" s="367" t="s">
        <v>541</v>
      </c>
      <c r="G1904" s="367" t="s">
        <v>3283</v>
      </c>
      <c r="H1904" s="367" t="s">
        <v>3312</v>
      </c>
      <c r="I1904" s="367" t="s">
        <v>3213</v>
      </c>
      <c r="K1904" s="369">
        <v>37301</v>
      </c>
      <c r="L1904" s="367" t="s">
        <v>3226</v>
      </c>
    </row>
    <row r="1905" spans="1:12" hidden="1">
      <c r="A1905" s="370" t="s">
        <v>3195</v>
      </c>
      <c r="D1905" s="367" t="s">
        <v>3320</v>
      </c>
      <c r="E1905" s="367">
        <f t="shared" si="29"/>
        <v>2230070250</v>
      </c>
      <c r="F1905" s="367" t="s">
        <v>541</v>
      </c>
      <c r="G1905" s="367" t="s">
        <v>3283</v>
      </c>
      <c r="H1905" s="367" t="s">
        <v>3312</v>
      </c>
      <c r="I1905" s="367" t="s">
        <v>3215</v>
      </c>
      <c r="K1905" s="369">
        <v>37301</v>
      </c>
      <c r="L1905" s="367" t="s">
        <v>3226</v>
      </c>
    </row>
    <row r="1906" spans="1:12" hidden="1">
      <c r="A1906" s="370" t="s">
        <v>3195</v>
      </c>
      <c r="D1906" s="367" t="s">
        <v>3321</v>
      </c>
      <c r="E1906" s="367">
        <f t="shared" si="29"/>
        <v>2230070270</v>
      </c>
      <c r="F1906" s="367" t="s">
        <v>541</v>
      </c>
      <c r="G1906" s="367" t="s">
        <v>3283</v>
      </c>
      <c r="H1906" s="367" t="s">
        <v>3312</v>
      </c>
      <c r="I1906" s="367" t="s">
        <v>3217</v>
      </c>
      <c r="K1906" s="369">
        <v>37301</v>
      </c>
      <c r="L1906" s="367" t="s">
        <v>3226</v>
      </c>
    </row>
    <row r="1907" spans="1:12" hidden="1">
      <c r="A1907" s="370" t="s">
        <v>3195</v>
      </c>
      <c r="D1907" s="367" t="s">
        <v>3322</v>
      </c>
      <c r="E1907" s="367">
        <f t="shared" si="29"/>
        <v>2230070290</v>
      </c>
      <c r="F1907" s="367" t="s">
        <v>541</v>
      </c>
      <c r="G1907" s="367" t="s">
        <v>3283</v>
      </c>
      <c r="H1907" s="367" t="s">
        <v>3312</v>
      </c>
      <c r="I1907" s="367" t="s">
        <v>3219</v>
      </c>
      <c r="K1907" s="369">
        <v>37301</v>
      </c>
      <c r="L1907" s="367" t="s">
        <v>3226</v>
      </c>
    </row>
    <row r="1908" spans="1:12" hidden="1">
      <c r="A1908" s="370" t="s">
        <v>3195</v>
      </c>
      <c r="D1908" s="367" t="s">
        <v>3323</v>
      </c>
      <c r="E1908" s="367">
        <f t="shared" si="29"/>
        <v>2230070310</v>
      </c>
      <c r="F1908" s="367" t="s">
        <v>541</v>
      </c>
      <c r="G1908" s="367" t="s">
        <v>3283</v>
      </c>
      <c r="H1908" s="367" t="s">
        <v>3312</v>
      </c>
      <c r="I1908" s="367" t="s">
        <v>3221</v>
      </c>
      <c r="K1908" s="369">
        <v>37301</v>
      </c>
      <c r="L1908" s="367" t="s">
        <v>3226</v>
      </c>
    </row>
    <row r="1909" spans="1:12" hidden="1">
      <c r="A1909" s="370" t="s">
        <v>3195</v>
      </c>
      <c r="D1909" s="367" t="s">
        <v>3324</v>
      </c>
      <c r="E1909" s="367">
        <f t="shared" si="29"/>
        <v>2230070330</v>
      </c>
      <c r="F1909" s="367" t="s">
        <v>541</v>
      </c>
      <c r="G1909" s="367" t="s">
        <v>3283</v>
      </c>
      <c r="H1909" s="367" t="s">
        <v>3312</v>
      </c>
      <c r="I1909" s="367" t="s">
        <v>3223</v>
      </c>
      <c r="K1909" s="369">
        <v>37301</v>
      </c>
      <c r="L1909" s="367" t="s">
        <v>3226</v>
      </c>
    </row>
    <row r="1910" spans="1:12" hidden="1">
      <c r="A1910" s="370" t="s">
        <v>3195</v>
      </c>
      <c r="D1910" s="367" t="s">
        <v>3325</v>
      </c>
      <c r="E1910" s="367">
        <f t="shared" si="29"/>
        <v>2230071110</v>
      </c>
      <c r="F1910" s="367" t="s">
        <v>541</v>
      </c>
      <c r="G1910" s="367" t="s">
        <v>3283</v>
      </c>
      <c r="H1910" s="367" t="s">
        <v>3326</v>
      </c>
      <c r="I1910" s="367" t="s">
        <v>3201</v>
      </c>
      <c r="J1910" s="369">
        <v>36504</v>
      </c>
      <c r="K1910" s="369">
        <v>37300</v>
      </c>
      <c r="L1910" s="367" t="s">
        <v>3226</v>
      </c>
    </row>
    <row r="1911" spans="1:12" hidden="1">
      <c r="A1911" s="370" t="s">
        <v>3195</v>
      </c>
      <c r="D1911" s="367" t="s">
        <v>3327</v>
      </c>
      <c r="E1911" s="367">
        <f t="shared" si="29"/>
        <v>2230071130</v>
      </c>
      <c r="F1911" s="367" t="s">
        <v>541</v>
      </c>
      <c r="G1911" s="367" t="s">
        <v>3283</v>
      </c>
      <c r="H1911" s="367" t="s">
        <v>3326</v>
      </c>
      <c r="I1911" s="367" t="s">
        <v>3203</v>
      </c>
      <c r="J1911" s="369">
        <v>36504</v>
      </c>
      <c r="K1911" s="369">
        <v>37300</v>
      </c>
      <c r="L1911" s="367" t="s">
        <v>3226</v>
      </c>
    </row>
    <row r="1912" spans="1:12" hidden="1">
      <c r="A1912" s="370" t="s">
        <v>3195</v>
      </c>
      <c r="D1912" s="367" t="s">
        <v>3328</v>
      </c>
      <c r="E1912" s="367">
        <f t="shared" si="29"/>
        <v>2230071150</v>
      </c>
      <c r="F1912" s="367" t="s">
        <v>541</v>
      </c>
      <c r="G1912" s="367" t="s">
        <v>3283</v>
      </c>
      <c r="H1912" s="367" t="s">
        <v>3326</v>
      </c>
      <c r="I1912" s="367" t="s">
        <v>3205</v>
      </c>
      <c r="J1912" s="369">
        <v>36504</v>
      </c>
      <c r="K1912" s="369">
        <v>37300</v>
      </c>
      <c r="L1912" s="367" t="s">
        <v>3226</v>
      </c>
    </row>
    <row r="1913" spans="1:12" hidden="1">
      <c r="A1913" s="370" t="s">
        <v>3195</v>
      </c>
      <c r="D1913" s="367" t="s">
        <v>3329</v>
      </c>
      <c r="E1913" s="367">
        <f t="shared" si="29"/>
        <v>2230071170</v>
      </c>
      <c r="F1913" s="367" t="s">
        <v>541</v>
      </c>
      <c r="G1913" s="367" t="s">
        <v>3283</v>
      </c>
      <c r="H1913" s="367" t="s">
        <v>3326</v>
      </c>
      <c r="I1913" s="367" t="s">
        <v>3207</v>
      </c>
      <c r="J1913" s="369">
        <v>36504</v>
      </c>
      <c r="K1913" s="369">
        <v>37300</v>
      </c>
      <c r="L1913" s="367" t="s">
        <v>3226</v>
      </c>
    </row>
    <row r="1914" spans="1:12" hidden="1">
      <c r="A1914" s="370" t="s">
        <v>3195</v>
      </c>
      <c r="D1914" s="367" t="s">
        <v>3330</v>
      </c>
      <c r="E1914" s="367">
        <f t="shared" si="29"/>
        <v>2230071190</v>
      </c>
      <c r="F1914" s="367" t="s">
        <v>541</v>
      </c>
      <c r="G1914" s="367" t="s">
        <v>3283</v>
      </c>
      <c r="H1914" s="367" t="s">
        <v>3326</v>
      </c>
      <c r="I1914" s="367" t="s">
        <v>3209</v>
      </c>
      <c r="J1914" s="369">
        <v>36504</v>
      </c>
      <c r="K1914" s="369">
        <v>37300</v>
      </c>
      <c r="L1914" s="367" t="s">
        <v>3226</v>
      </c>
    </row>
    <row r="1915" spans="1:12" hidden="1">
      <c r="A1915" s="370" t="s">
        <v>3195</v>
      </c>
      <c r="D1915" s="367" t="s">
        <v>3331</v>
      </c>
      <c r="E1915" s="367">
        <f t="shared" si="29"/>
        <v>2230071210</v>
      </c>
      <c r="F1915" s="367" t="s">
        <v>541</v>
      </c>
      <c r="G1915" s="367" t="s">
        <v>3283</v>
      </c>
      <c r="H1915" s="367" t="s">
        <v>3326</v>
      </c>
      <c r="I1915" s="367" t="s">
        <v>3211</v>
      </c>
      <c r="J1915" s="369">
        <v>36504</v>
      </c>
      <c r="K1915" s="369">
        <v>37300</v>
      </c>
      <c r="L1915" s="367" t="s">
        <v>3226</v>
      </c>
    </row>
    <row r="1916" spans="1:12" hidden="1">
      <c r="A1916" s="370" t="s">
        <v>3195</v>
      </c>
      <c r="D1916" s="367" t="s">
        <v>3332</v>
      </c>
      <c r="E1916" s="367">
        <f t="shared" si="29"/>
        <v>2230071230</v>
      </c>
      <c r="F1916" s="367" t="s">
        <v>541</v>
      </c>
      <c r="G1916" s="367" t="s">
        <v>3283</v>
      </c>
      <c r="H1916" s="367" t="s">
        <v>3326</v>
      </c>
      <c r="I1916" s="367" t="s">
        <v>3213</v>
      </c>
      <c r="J1916" s="369">
        <v>36504</v>
      </c>
      <c r="K1916" s="369">
        <v>37300</v>
      </c>
      <c r="L1916" s="367" t="s">
        <v>3226</v>
      </c>
    </row>
    <row r="1917" spans="1:12" hidden="1">
      <c r="A1917" s="370" t="s">
        <v>3195</v>
      </c>
      <c r="D1917" s="367" t="s">
        <v>3333</v>
      </c>
      <c r="E1917" s="367">
        <f t="shared" si="29"/>
        <v>2230071250</v>
      </c>
      <c r="F1917" s="367" t="s">
        <v>541</v>
      </c>
      <c r="G1917" s="367" t="s">
        <v>3283</v>
      </c>
      <c r="H1917" s="367" t="s">
        <v>3326</v>
      </c>
      <c r="I1917" s="367" t="s">
        <v>3215</v>
      </c>
      <c r="J1917" s="369">
        <v>36504</v>
      </c>
      <c r="K1917" s="369">
        <v>37300</v>
      </c>
      <c r="L1917" s="367" t="s">
        <v>3226</v>
      </c>
    </row>
    <row r="1918" spans="1:12" hidden="1">
      <c r="A1918" s="370" t="s">
        <v>3195</v>
      </c>
      <c r="D1918" s="367" t="s">
        <v>3334</v>
      </c>
      <c r="E1918" s="367">
        <f t="shared" si="29"/>
        <v>2230071270</v>
      </c>
      <c r="F1918" s="367" t="s">
        <v>541</v>
      </c>
      <c r="G1918" s="367" t="s">
        <v>3283</v>
      </c>
      <c r="H1918" s="367" t="s">
        <v>3326</v>
      </c>
      <c r="I1918" s="367" t="s">
        <v>3217</v>
      </c>
      <c r="J1918" s="369">
        <v>36504</v>
      </c>
      <c r="K1918" s="369">
        <v>37300</v>
      </c>
      <c r="L1918" s="367" t="s">
        <v>3226</v>
      </c>
    </row>
    <row r="1919" spans="1:12" hidden="1">
      <c r="A1919" s="370" t="s">
        <v>3195</v>
      </c>
      <c r="D1919" s="367" t="s">
        <v>3335</v>
      </c>
      <c r="E1919" s="367">
        <f t="shared" si="29"/>
        <v>2230071290</v>
      </c>
      <c r="F1919" s="367" t="s">
        <v>541</v>
      </c>
      <c r="G1919" s="367" t="s">
        <v>3283</v>
      </c>
      <c r="H1919" s="367" t="s">
        <v>3326</v>
      </c>
      <c r="I1919" s="367" t="s">
        <v>3219</v>
      </c>
      <c r="J1919" s="369">
        <v>36504</v>
      </c>
      <c r="K1919" s="369">
        <v>37300</v>
      </c>
      <c r="L1919" s="367" t="s">
        <v>3226</v>
      </c>
    </row>
    <row r="1920" spans="1:12" hidden="1">
      <c r="A1920" s="370" t="s">
        <v>3195</v>
      </c>
      <c r="D1920" s="367" t="s">
        <v>3336</v>
      </c>
      <c r="E1920" s="367">
        <f t="shared" si="29"/>
        <v>2230071310</v>
      </c>
      <c r="F1920" s="367" t="s">
        <v>541</v>
      </c>
      <c r="G1920" s="367" t="s">
        <v>3283</v>
      </c>
      <c r="H1920" s="367" t="s">
        <v>3326</v>
      </c>
      <c r="I1920" s="367" t="s">
        <v>3221</v>
      </c>
      <c r="J1920" s="369">
        <v>36504</v>
      </c>
      <c r="K1920" s="369">
        <v>37300</v>
      </c>
      <c r="L1920" s="367" t="s">
        <v>3226</v>
      </c>
    </row>
    <row r="1921" spans="1:12" hidden="1">
      <c r="A1921" s="370" t="s">
        <v>3195</v>
      </c>
      <c r="D1921" s="367" t="s">
        <v>3337</v>
      </c>
      <c r="E1921" s="367">
        <f t="shared" si="29"/>
        <v>2230071330</v>
      </c>
      <c r="F1921" s="367" t="s">
        <v>541</v>
      </c>
      <c r="G1921" s="367" t="s">
        <v>3283</v>
      </c>
      <c r="H1921" s="367" t="s">
        <v>3326</v>
      </c>
      <c r="I1921" s="367" t="s">
        <v>3223</v>
      </c>
      <c r="J1921" s="369">
        <v>36504</v>
      </c>
      <c r="K1921" s="369">
        <v>37300</v>
      </c>
      <c r="L1921" s="367" t="s">
        <v>3226</v>
      </c>
    </row>
    <row r="1922" spans="1:12" hidden="1">
      <c r="A1922" s="370" t="s">
        <v>3195</v>
      </c>
      <c r="D1922" s="367" t="s">
        <v>3338</v>
      </c>
      <c r="E1922" s="367">
        <f t="shared" ref="E1922:E1985" si="30">VALUE(D1922)</f>
        <v>2230072110</v>
      </c>
      <c r="F1922" s="367" t="s">
        <v>541</v>
      </c>
      <c r="G1922" s="367" t="s">
        <v>3283</v>
      </c>
      <c r="H1922" s="367" t="s">
        <v>3339</v>
      </c>
      <c r="I1922" s="367" t="s">
        <v>3201</v>
      </c>
      <c r="J1922" s="369">
        <v>36504</v>
      </c>
      <c r="K1922" s="369">
        <v>37300</v>
      </c>
      <c r="L1922" s="367" t="s">
        <v>3226</v>
      </c>
    </row>
    <row r="1923" spans="1:12" hidden="1">
      <c r="A1923" s="370" t="s">
        <v>3195</v>
      </c>
      <c r="D1923" s="367" t="s">
        <v>3340</v>
      </c>
      <c r="E1923" s="367">
        <f t="shared" si="30"/>
        <v>2230072130</v>
      </c>
      <c r="F1923" s="367" t="s">
        <v>541</v>
      </c>
      <c r="G1923" s="367" t="s">
        <v>3283</v>
      </c>
      <c r="H1923" s="367" t="s">
        <v>3339</v>
      </c>
      <c r="I1923" s="367" t="s">
        <v>3203</v>
      </c>
      <c r="J1923" s="369">
        <v>36504</v>
      </c>
      <c r="K1923" s="369">
        <v>37300</v>
      </c>
      <c r="L1923" s="367" t="s">
        <v>3226</v>
      </c>
    </row>
    <row r="1924" spans="1:12" hidden="1">
      <c r="A1924" s="370" t="s">
        <v>3195</v>
      </c>
      <c r="D1924" s="367" t="s">
        <v>3341</v>
      </c>
      <c r="E1924" s="367">
        <f t="shared" si="30"/>
        <v>2230072150</v>
      </c>
      <c r="F1924" s="367" t="s">
        <v>541</v>
      </c>
      <c r="G1924" s="367" t="s">
        <v>3283</v>
      </c>
      <c r="H1924" s="367" t="s">
        <v>3339</v>
      </c>
      <c r="I1924" s="367" t="s">
        <v>3205</v>
      </c>
      <c r="J1924" s="369">
        <v>36504</v>
      </c>
      <c r="K1924" s="369">
        <v>37300</v>
      </c>
      <c r="L1924" s="367" t="s">
        <v>3226</v>
      </c>
    </row>
    <row r="1925" spans="1:12" hidden="1">
      <c r="A1925" s="370" t="s">
        <v>3195</v>
      </c>
      <c r="D1925" s="367" t="s">
        <v>3342</v>
      </c>
      <c r="E1925" s="367">
        <f t="shared" si="30"/>
        <v>2230072170</v>
      </c>
      <c r="F1925" s="367" t="s">
        <v>541</v>
      </c>
      <c r="G1925" s="367" t="s">
        <v>3283</v>
      </c>
      <c r="H1925" s="367" t="s">
        <v>3339</v>
      </c>
      <c r="I1925" s="367" t="s">
        <v>3207</v>
      </c>
      <c r="J1925" s="369">
        <v>36504</v>
      </c>
      <c r="K1925" s="369">
        <v>37300</v>
      </c>
      <c r="L1925" s="367" t="s">
        <v>3226</v>
      </c>
    </row>
    <row r="1926" spans="1:12" hidden="1">
      <c r="A1926" s="370" t="s">
        <v>3195</v>
      </c>
      <c r="D1926" s="367" t="s">
        <v>3343</v>
      </c>
      <c r="E1926" s="367">
        <f t="shared" si="30"/>
        <v>2230072190</v>
      </c>
      <c r="F1926" s="367" t="s">
        <v>541</v>
      </c>
      <c r="G1926" s="367" t="s">
        <v>3283</v>
      </c>
      <c r="H1926" s="367" t="s">
        <v>3339</v>
      </c>
      <c r="I1926" s="367" t="s">
        <v>3209</v>
      </c>
      <c r="J1926" s="369">
        <v>36504</v>
      </c>
      <c r="K1926" s="369">
        <v>37300</v>
      </c>
      <c r="L1926" s="367" t="s">
        <v>3226</v>
      </c>
    </row>
    <row r="1927" spans="1:12" hidden="1">
      <c r="A1927" s="370" t="s">
        <v>3195</v>
      </c>
      <c r="D1927" s="367" t="s">
        <v>3344</v>
      </c>
      <c r="E1927" s="367">
        <f t="shared" si="30"/>
        <v>2230072210</v>
      </c>
      <c r="F1927" s="367" t="s">
        <v>541</v>
      </c>
      <c r="G1927" s="367" t="s">
        <v>3283</v>
      </c>
      <c r="H1927" s="367" t="s">
        <v>3339</v>
      </c>
      <c r="I1927" s="367" t="s">
        <v>3211</v>
      </c>
      <c r="J1927" s="369">
        <v>36504</v>
      </c>
      <c r="K1927" s="369">
        <v>37300</v>
      </c>
      <c r="L1927" s="367" t="s">
        <v>3226</v>
      </c>
    </row>
    <row r="1928" spans="1:12" hidden="1">
      <c r="A1928" s="370" t="s">
        <v>3195</v>
      </c>
      <c r="D1928" s="367" t="s">
        <v>3345</v>
      </c>
      <c r="E1928" s="367">
        <f t="shared" si="30"/>
        <v>2230072230</v>
      </c>
      <c r="F1928" s="367" t="s">
        <v>541</v>
      </c>
      <c r="G1928" s="367" t="s">
        <v>3283</v>
      </c>
      <c r="H1928" s="367" t="s">
        <v>3339</v>
      </c>
      <c r="I1928" s="367" t="s">
        <v>3213</v>
      </c>
      <c r="J1928" s="369">
        <v>36504</v>
      </c>
      <c r="K1928" s="369">
        <v>37300</v>
      </c>
      <c r="L1928" s="367" t="s">
        <v>3226</v>
      </c>
    </row>
    <row r="1929" spans="1:12" hidden="1">
      <c r="A1929" s="370" t="s">
        <v>3195</v>
      </c>
      <c r="D1929" s="367" t="s">
        <v>3346</v>
      </c>
      <c r="E1929" s="367">
        <f t="shared" si="30"/>
        <v>2230072250</v>
      </c>
      <c r="F1929" s="367" t="s">
        <v>541</v>
      </c>
      <c r="G1929" s="367" t="s">
        <v>3283</v>
      </c>
      <c r="H1929" s="367" t="s">
        <v>3339</v>
      </c>
      <c r="I1929" s="367" t="s">
        <v>3215</v>
      </c>
      <c r="J1929" s="369">
        <v>36504</v>
      </c>
      <c r="K1929" s="369">
        <v>37300</v>
      </c>
      <c r="L1929" s="367" t="s">
        <v>3226</v>
      </c>
    </row>
    <row r="1930" spans="1:12" hidden="1">
      <c r="A1930" s="370" t="s">
        <v>3195</v>
      </c>
      <c r="D1930" s="367" t="s">
        <v>3347</v>
      </c>
      <c r="E1930" s="367">
        <f t="shared" si="30"/>
        <v>2230072270</v>
      </c>
      <c r="F1930" s="367" t="s">
        <v>541</v>
      </c>
      <c r="G1930" s="367" t="s">
        <v>3283</v>
      </c>
      <c r="H1930" s="367" t="s">
        <v>3339</v>
      </c>
      <c r="I1930" s="367" t="s">
        <v>3217</v>
      </c>
      <c r="J1930" s="369">
        <v>36504</v>
      </c>
      <c r="K1930" s="369">
        <v>37300</v>
      </c>
      <c r="L1930" s="367" t="s">
        <v>3226</v>
      </c>
    </row>
    <row r="1931" spans="1:12" hidden="1">
      <c r="A1931" s="370" t="s">
        <v>3195</v>
      </c>
      <c r="D1931" s="367" t="s">
        <v>3348</v>
      </c>
      <c r="E1931" s="367">
        <f t="shared" si="30"/>
        <v>2230072290</v>
      </c>
      <c r="F1931" s="367" t="s">
        <v>541</v>
      </c>
      <c r="G1931" s="367" t="s">
        <v>3283</v>
      </c>
      <c r="H1931" s="367" t="s">
        <v>3339</v>
      </c>
      <c r="I1931" s="367" t="s">
        <v>3219</v>
      </c>
      <c r="J1931" s="369">
        <v>36504</v>
      </c>
      <c r="K1931" s="369">
        <v>37300</v>
      </c>
      <c r="L1931" s="367" t="s">
        <v>3226</v>
      </c>
    </row>
    <row r="1932" spans="1:12" hidden="1">
      <c r="A1932" s="370" t="s">
        <v>3195</v>
      </c>
      <c r="D1932" s="367" t="s">
        <v>3349</v>
      </c>
      <c r="E1932" s="367">
        <f t="shared" si="30"/>
        <v>2230072310</v>
      </c>
      <c r="F1932" s="367" t="s">
        <v>541</v>
      </c>
      <c r="G1932" s="367" t="s">
        <v>3283</v>
      </c>
      <c r="H1932" s="367" t="s">
        <v>3339</v>
      </c>
      <c r="I1932" s="367" t="s">
        <v>3221</v>
      </c>
      <c r="J1932" s="369">
        <v>36504</v>
      </c>
      <c r="K1932" s="369">
        <v>37300</v>
      </c>
      <c r="L1932" s="367" t="s">
        <v>3226</v>
      </c>
    </row>
    <row r="1933" spans="1:12" hidden="1">
      <c r="A1933" s="370" t="s">
        <v>3195</v>
      </c>
      <c r="D1933" s="367" t="s">
        <v>3350</v>
      </c>
      <c r="E1933" s="367">
        <f t="shared" si="30"/>
        <v>2230072330</v>
      </c>
      <c r="F1933" s="367" t="s">
        <v>541</v>
      </c>
      <c r="G1933" s="367" t="s">
        <v>3283</v>
      </c>
      <c r="H1933" s="367" t="s">
        <v>3339</v>
      </c>
      <c r="I1933" s="367" t="s">
        <v>3223</v>
      </c>
      <c r="J1933" s="369">
        <v>36504</v>
      </c>
      <c r="K1933" s="369">
        <v>37300</v>
      </c>
      <c r="L1933" s="367" t="s">
        <v>3226</v>
      </c>
    </row>
    <row r="1934" spans="1:12" hidden="1">
      <c r="A1934" s="370" t="s">
        <v>3195</v>
      </c>
      <c r="D1934" s="367" t="s">
        <v>3351</v>
      </c>
      <c r="E1934" s="367">
        <f t="shared" si="30"/>
        <v>2230073110</v>
      </c>
      <c r="F1934" s="367" t="s">
        <v>541</v>
      </c>
      <c r="G1934" s="367" t="s">
        <v>3283</v>
      </c>
      <c r="H1934" s="367" t="s">
        <v>3352</v>
      </c>
      <c r="I1934" s="367" t="s">
        <v>3201</v>
      </c>
      <c r="J1934" s="369">
        <v>36504</v>
      </c>
      <c r="K1934" s="369">
        <v>37300</v>
      </c>
      <c r="L1934" s="367" t="s">
        <v>3226</v>
      </c>
    </row>
    <row r="1935" spans="1:12" hidden="1">
      <c r="A1935" s="370" t="s">
        <v>3195</v>
      </c>
      <c r="D1935" s="367" t="s">
        <v>3353</v>
      </c>
      <c r="E1935" s="367">
        <f t="shared" si="30"/>
        <v>2230073130</v>
      </c>
      <c r="F1935" s="367" t="s">
        <v>541</v>
      </c>
      <c r="G1935" s="367" t="s">
        <v>3283</v>
      </c>
      <c r="H1935" s="367" t="s">
        <v>3352</v>
      </c>
      <c r="I1935" s="367" t="s">
        <v>3203</v>
      </c>
      <c r="J1935" s="369">
        <v>36504</v>
      </c>
      <c r="K1935" s="369">
        <v>37300</v>
      </c>
      <c r="L1935" s="367" t="s">
        <v>3226</v>
      </c>
    </row>
    <row r="1936" spans="1:12" hidden="1">
      <c r="A1936" s="370" t="s">
        <v>3195</v>
      </c>
      <c r="D1936" s="367" t="s">
        <v>3354</v>
      </c>
      <c r="E1936" s="367">
        <f t="shared" si="30"/>
        <v>2230073150</v>
      </c>
      <c r="F1936" s="367" t="s">
        <v>541</v>
      </c>
      <c r="G1936" s="367" t="s">
        <v>3283</v>
      </c>
      <c r="H1936" s="367" t="s">
        <v>3352</v>
      </c>
      <c r="I1936" s="367" t="s">
        <v>3205</v>
      </c>
      <c r="J1936" s="369">
        <v>36504</v>
      </c>
      <c r="K1936" s="369">
        <v>37300</v>
      </c>
      <c r="L1936" s="367" t="s">
        <v>3226</v>
      </c>
    </row>
    <row r="1937" spans="1:12" hidden="1">
      <c r="A1937" s="370" t="s">
        <v>3195</v>
      </c>
      <c r="D1937" s="367" t="s">
        <v>3355</v>
      </c>
      <c r="E1937" s="367">
        <f t="shared" si="30"/>
        <v>2230073170</v>
      </c>
      <c r="F1937" s="367" t="s">
        <v>541</v>
      </c>
      <c r="G1937" s="367" t="s">
        <v>3283</v>
      </c>
      <c r="H1937" s="367" t="s">
        <v>3352</v>
      </c>
      <c r="I1937" s="367" t="s">
        <v>3207</v>
      </c>
      <c r="J1937" s="369">
        <v>36504</v>
      </c>
      <c r="K1937" s="369">
        <v>37300</v>
      </c>
      <c r="L1937" s="367" t="s">
        <v>3226</v>
      </c>
    </row>
    <row r="1938" spans="1:12" hidden="1">
      <c r="A1938" s="370" t="s">
        <v>3195</v>
      </c>
      <c r="D1938" s="367" t="s">
        <v>3356</v>
      </c>
      <c r="E1938" s="367">
        <f t="shared" si="30"/>
        <v>2230073190</v>
      </c>
      <c r="F1938" s="367" t="s">
        <v>541</v>
      </c>
      <c r="G1938" s="367" t="s">
        <v>3283</v>
      </c>
      <c r="H1938" s="367" t="s">
        <v>3352</v>
      </c>
      <c r="I1938" s="367" t="s">
        <v>3209</v>
      </c>
      <c r="J1938" s="369">
        <v>36504</v>
      </c>
      <c r="K1938" s="369">
        <v>37300</v>
      </c>
      <c r="L1938" s="367" t="s">
        <v>3226</v>
      </c>
    </row>
    <row r="1939" spans="1:12" hidden="1">
      <c r="A1939" s="370" t="s">
        <v>3195</v>
      </c>
      <c r="D1939" s="367" t="s">
        <v>3357</v>
      </c>
      <c r="E1939" s="367">
        <f t="shared" si="30"/>
        <v>2230073210</v>
      </c>
      <c r="F1939" s="367" t="s">
        <v>541</v>
      </c>
      <c r="G1939" s="367" t="s">
        <v>3283</v>
      </c>
      <c r="H1939" s="367" t="s">
        <v>3352</v>
      </c>
      <c r="I1939" s="367" t="s">
        <v>3211</v>
      </c>
      <c r="J1939" s="369">
        <v>36504</v>
      </c>
      <c r="K1939" s="369">
        <v>37300</v>
      </c>
      <c r="L1939" s="367" t="s">
        <v>3226</v>
      </c>
    </row>
    <row r="1940" spans="1:12" hidden="1">
      <c r="A1940" s="370" t="s">
        <v>3195</v>
      </c>
      <c r="D1940" s="367" t="s">
        <v>3358</v>
      </c>
      <c r="E1940" s="367">
        <f t="shared" si="30"/>
        <v>2230073230</v>
      </c>
      <c r="F1940" s="367" t="s">
        <v>541</v>
      </c>
      <c r="G1940" s="367" t="s">
        <v>3283</v>
      </c>
      <c r="H1940" s="367" t="s">
        <v>3352</v>
      </c>
      <c r="I1940" s="367" t="s">
        <v>3213</v>
      </c>
      <c r="J1940" s="369">
        <v>36504</v>
      </c>
      <c r="K1940" s="369">
        <v>37300</v>
      </c>
      <c r="L1940" s="367" t="s">
        <v>3226</v>
      </c>
    </row>
    <row r="1941" spans="1:12" hidden="1">
      <c r="A1941" s="370" t="s">
        <v>3195</v>
      </c>
      <c r="D1941" s="367" t="s">
        <v>3359</v>
      </c>
      <c r="E1941" s="367">
        <f t="shared" si="30"/>
        <v>2230073250</v>
      </c>
      <c r="F1941" s="367" t="s">
        <v>541</v>
      </c>
      <c r="G1941" s="367" t="s">
        <v>3283</v>
      </c>
      <c r="H1941" s="367" t="s">
        <v>3352</v>
      </c>
      <c r="I1941" s="367" t="s">
        <v>3215</v>
      </c>
      <c r="J1941" s="369">
        <v>36504</v>
      </c>
      <c r="K1941" s="369">
        <v>37300</v>
      </c>
      <c r="L1941" s="367" t="s">
        <v>3226</v>
      </c>
    </row>
    <row r="1942" spans="1:12" hidden="1">
      <c r="A1942" s="370" t="s">
        <v>3195</v>
      </c>
      <c r="D1942" s="367" t="s">
        <v>3360</v>
      </c>
      <c r="E1942" s="367">
        <f t="shared" si="30"/>
        <v>2230073270</v>
      </c>
      <c r="F1942" s="367" t="s">
        <v>541</v>
      </c>
      <c r="G1942" s="367" t="s">
        <v>3283</v>
      </c>
      <c r="H1942" s="367" t="s">
        <v>3352</v>
      </c>
      <c r="I1942" s="367" t="s">
        <v>3217</v>
      </c>
      <c r="J1942" s="369">
        <v>36504</v>
      </c>
      <c r="K1942" s="369">
        <v>37300</v>
      </c>
      <c r="L1942" s="367" t="s">
        <v>3226</v>
      </c>
    </row>
    <row r="1943" spans="1:12" hidden="1">
      <c r="A1943" s="370" t="s">
        <v>3195</v>
      </c>
      <c r="D1943" s="367" t="s">
        <v>3361</v>
      </c>
      <c r="E1943" s="367">
        <f t="shared" si="30"/>
        <v>2230073290</v>
      </c>
      <c r="F1943" s="367" t="s">
        <v>541</v>
      </c>
      <c r="G1943" s="367" t="s">
        <v>3283</v>
      </c>
      <c r="H1943" s="367" t="s">
        <v>3352</v>
      </c>
      <c r="I1943" s="367" t="s">
        <v>3219</v>
      </c>
      <c r="J1943" s="369">
        <v>36504</v>
      </c>
      <c r="K1943" s="369">
        <v>37300</v>
      </c>
      <c r="L1943" s="367" t="s">
        <v>3226</v>
      </c>
    </row>
    <row r="1944" spans="1:12" hidden="1">
      <c r="A1944" s="370" t="s">
        <v>3195</v>
      </c>
      <c r="D1944" s="367" t="s">
        <v>3362</v>
      </c>
      <c r="E1944" s="367">
        <f t="shared" si="30"/>
        <v>2230073310</v>
      </c>
      <c r="F1944" s="367" t="s">
        <v>541</v>
      </c>
      <c r="G1944" s="367" t="s">
        <v>3283</v>
      </c>
      <c r="H1944" s="367" t="s">
        <v>3352</v>
      </c>
      <c r="I1944" s="367" t="s">
        <v>3221</v>
      </c>
      <c r="J1944" s="369">
        <v>36504</v>
      </c>
      <c r="K1944" s="369">
        <v>37300</v>
      </c>
      <c r="L1944" s="367" t="s">
        <v>3226</v>
      </c>
    </row>
    <row r="1945" spans="1:12" hidden="1">
      <c r="A1945" s="370" t="s">
        <v>3195</v>
      </c>
      <c r="D1945" s="367" t="s">
        <v>3363</v>
      </c>
      <c r="E1945" s="367">
        <f t="shared" si="30"/>
        <v>2230073330</v>
      </c>
      <c r="F1945" s="367" t="s">
        <v>541</v>
      </c>
      <c r="G1945" s="367" t="s">
        <v>3283</v>
      </c>
      <c r="H1945" s="367" t="s">
        <v>3352</v>
      </c>
      <c r="I1945" s="367" t="s">
        <v>3223</v>
      </c>
      <c r="J1945" s="369">
        <v>36504</v>
      </c>
      <c r="K1945" s="369">
        <v>37300</v>
      </c>
      <c r="L1945" s="367" t="s">
        <v>3226</v>
      </c>
    </row>
    <row r="1946" spans="1:12" hidden="1">
      <c r="A1946" s="370" t="s">
        <v>3195</v>
      </c>
      <c r="D1946" s="367" t="s">
        <v>3364</v>
      </c>
      <c r="E1946" s="367">
        <f t="shared" si="30"/>
        <v>2230074110</v>
      </c>
      <c r="F1946" s="367" t="s">
        <v>541</v>
      </c>
      <c r="G1946" s="367" t="s">
        <v>3283</v>
      </c>
      <c r="H1946" s="367" t="s">
        <v>3365</v>
      </c>
      <c r="I1946" s="367" t="s">
        <v>3201</v>
      </c>
      <c r="J1946" s="369">
        <v>36504</v>
      </c>
      <c r="K1946" s="369">
        <v>37300</v>
      </c>
      <c r="L1946" s="367" t="s">
        <v>3226</v>
      </c>
    </row>
    <row r="1947" spans="1:12" hidden="1">
      <c r="A1947" s="370" t="s">
        <v>3195</v>
      </c>
      <c r="D1947" s="367" t="s">
        <v>3366</v>
      </c>
      <c r="E1947" s="367">
        <f t="shared" si="30"/>
        <v>2230074130</v>
      </c>
      <c r="F1947" s="367" t="s">
        <v>541</v>
      </c>
      <c r="G1947" s="367" t="s">
        <v>3283</v>
      </c>
      <c r="H1947" s="367" t="s">
        <v>3365</v>
      </c>
      <c r="I1947" s="367" t="s">
        <v>3203</v>
      </c>
      <c r="J1947" s="369">
        <v>36504</v>
      </c>
      <c r="K1947" s="369">
        <v>37300</v>
      </c>
      <c r="L1947" s="367" t="s">
        <v>3226</v>
      </c>
    </row>
    <row r="1948" spans="1:12" hidden="1">
      <c r="A1948" s="370" t="s">
        <v>3195</v>
      </c>
      <c r="D1948" s="367" t="s">
        <v>3367</v>
      </c>
      <c r="E1948" s="367">
        <f t="shared" si="30"/>
        <v>2230074150</v>
      </c>
      <c r="F1948" s="367" t="s">
        <v>541</v>
      </c>
      <c r="G1948" s="367" t="s">
        <v>3283</v>
      </c>
      <c r="H1948" s="367" t="s">
        <v>3365</v>
      </c>
      <c r="I1948" s="367" t="s">
        <v>3205</v>
      </c>
      <c r="J1948" s="369">
        <v>36504</v>
      </c>
      <c r="K1948" s="369">
        <v>37300</v>
      </c>
      <c r="L1948" s="367" t="s">
        <v>3226</v>
      </c>
    </row>
    <row r="1949" spans="1:12" hidden="1">
      <c r="A1949" s="370" t="s">
        <v>3195</v>
      </c>
      <c r="D1949" s="367" t="s">
        <v>3368</v>
      </c>
      <c r="E1949" s="367">
        <f t="shared" si="30"/>
        <v>2230074170</v>
      </c>
      <c r="F1949" s="367" t="s">
        <v>541</v>
      </c>
      <c r="G1949" s="367" t="s">
        <v>3283</v>
      </c>
      <c r="H1949" s="367" t="s">
        <v>3365</v>
      </c>
      <c r="I1949" s="367" t="s">
        <v>3207</v>
      </c>
      <c r="J1949" s="369">
        <v>36504</v>
      </c>
      <c r="K1949" s="369">
        <v>37300</v>
      </c>
      <c r="L1949" s="367" t="s">
        <v>3226</v>
      </c>
    </row>
    <row r="1950" spans="1:12" hidden="1">
      <c r="A1950" s="370" t="s">
        <v>3195</v>
      </c>
      <c r="D1950" s="367" t="s">
        <v>3369</v>
      </c>
      <c r="E1950" s="367">
        <f t="shared" si="30"/>
        <v>2230074190</v>
      </c>
      <c r="F1950" s="367" t="s">
        <v>541</v>
      </c>
      <c r="G1950" s="367" t="s">
        <v>3283</v>
      </c>
      <c r="H1950" s="367" t="s">
        <v>3365</v>
      </c>
      <c r="I1950" s="367" t="s">
        <v>3209</v>
      </c>
      <c r="J1950" s="369">
        <v>36504</v>
      </c>
      <c r="K1950" s="369">
        <v>37300</v>
      </c>
      <c r="L1950" s="367" t="s">
        <v>3226</v>
      </c>
    </row>
    <row r="1951" spans="1:12" hidden="1">
      <c r="A1951" s="370" t="s">
        <v>3195</v>
      </c>
      <c r="D1951" s="367" t="s">
        <v>3370</v>
      </c>
      <c r="E1951" s="367">
        <f t="shared" si="30"/>
        <v>2230074210</v>
      </c>
      <c r="F1951" s="367" t="s">
        <v>541</v>
      </c>
      <c r="G1951" s="367" t="s">
        <v>3283</v>
      </c>
      <c r="H1951" s="367" t="s">
        <v>3365</v>
      </c>
      <c r="I1951" s="367" t="s">
        <v>3211</v>
      </c>
      <c r="J1951" s="369">
        <v>36504</v>
      </c>
      <c r="K1951" s="369">
        <v>37300</v>
      </c>
      <c r="L1951" s="367" t="s">
        <v>3226</v>
      </c>
    </row>
    <row r="1952" spans="1:12" hidden="1">
      <c r="A1952" s="370" t="s">
        <v>3195</v>
      </c>
      <c r="D1952" s="367" t="s">
        <v>3371</v>
      </c>
      <c r="E1952" s="367">
        <f t="shared" si="30"/>
        <v>2230074230</v>
      </c>
      <c r="F1952" s="367" t="s">
        <v>541</v>
      </c>
      <c r="G1952" s="367" t="s">
        <v>3283</v>
      </c>
      <c r="H1952" s="367" t="s">
        <v>3365</v>
      </c>
      <c r="I1952" s="367" t="s">
        <v>3213</v>
      </c>
      <c r="J1952" s="369">
        <v>36504</v>
      </c>
      <c r="K1952" s="369">
        <v>37300</v>
      </c>
      <c r="L1952" s="367" t="s">
        <v>3226</v>
      </c>
    </row>
    <row r="1953" spans="1:12" hidden="1">
      <c r="A1953" s="370" t="s">
        <v>3195</v>
      </c>
      <c r="D1953" s="367" t="s">
        <v>3372</v>
      </c>
      <c r="E1953" s="367">
        <f t="shared" si="30"/>
        <v>2230074250</v>
      </c>
      <c r="F1953" s="367" t="s">
        <v>541</v>
      </c>
      <c r="G1953" s="367" t="s">
        <v>3283</v>
      </c>
      <c r="H1953" s="367" t="s">
        <v>3365</v>
      </c>
      <c r="I1953" s="367" t="s">
        <v>3215</v>
      </c>
      <c r="J1953" s="369">
        <v>36504</v>
      </c>
      <c r="K1953" s="369">
        <v>37300</v>
      </c>
      <c r="L1953" s="367" t="s">
        <v>3226</v>
      </c>
    </row>
    <row r="1954" spans="1:12" hidden="1">
      <c r="A1954" s="370" t="s">
        <v>3195</v>
      </c>
      <c r="D1954" s="367" t="s">
        <v>3373</v>
      </c>
      <c r="E1954" s="367">
        <f t="shared" si="30"/>
        <v>2230074270</v>
      </c>
      <c r="F1954" s="367" t="s">
        <v>541</v>
      </c>
      <c r="G1954" s="367" t="s">
        <v>3283</v>
      </c>
      <c r="H1954" s="367" t="s">
        <v>3365</v>
      </c>
      <c r="I1954" s="367" t="s">
        <v>3217</v>
      </c>
      <c r="J1954" s="369">
        <v>36504</v>
      </c>
      <c r="K1954" s="369">
        <v>37300</v>
      </c>
      <c r="L1954" s="367" t="s">
        <v>3226</v>
      </c>
    </row>
    <row r="1955" spans="1:12" hidden="1">
      <c r="A1955" s="370" t="s">
        <v>3195</v>
      </c>
      <c r="D1955" s="367" t="s">
        <v>3374</v>
      </c>
      <c r="E1955" s="367">
        <f t="shared" si="30"/>
        <v>2230074290</v>
      </c>
      <c r="F1955" s="367" t="s">
        <v>541</v>
      </c>
      <c r="G1955" s="367" t="s">
        <v>3283</v>
      </c>
      <c r="H1955" s="367" t="s">
        <v>3365</v>
      </c>
      <c r="I1955" s="367" t="s">
        <v>3219</v>
      </c>
      <c r="J1955" s="369">
        <v>36504</v>
      </c>
      <c r="K1955" s="369">
        <v>37300</v>
      </c>
      <c r="L1955" s="367" t="s">
        <v>3226</v>
      </c>
    </row>
    <row r="1956" spans="1:12" hidden="1">
      <c r="A1956" s="370" t="s">
        <v>3195</v>
      </c>
      <c r="D1956" s="367" t="s">
        <v>3375</v>
      </c>
      <c r="E1956" s="367">
        <f t="shared" si="30"/>
        <v>2230074310</v>
      </c>
      <c r="F1956" s="367" t="s">
        <v>541</v>
      </c>
      <c r="G1956" s="367" t="s">
        <v>3283</v>
      </c>
      <c r="H1956" s="367" t="s">
        <v>3365</v>
      </c>
      <c r="I1956" s="367" t="s">
        <v>3221</v>
      </c>
      <c r="J1956" s="369">
        <v>36504</v>
      </c>
      <c r="K1956" s="369">
        <v>37300</v>
      </c>
      <c r="L1956" s="367" t="s">
        <v>3226</v>
      </c>
    </row>
    <row r="1957" spans="1:12" hidden="1">
      <c r="A1957" s="370" t="s">
        <v>3195</v>
      </c>
      <c r="D1957" s="367" t="s">
        <v>3376</v>
      </c>
      <c r="E1957" s="367">
        <f t="shared" si="30"/>
        <v>2230074330</v>
      </c>
      <c r="F1957" s="367" t="s">
        <v>541</v>
      </c>
      <c r="G1957" s="367" t="s">
        <v>3283</v>
      </c>
      <c r="H1957" s="367" t="s">
        <v>3365</v>
      </c>
      <c r="I1957" s="367" t="s">
        <v>3223</v>
      </c>
      <c r="J1957" s="369">
        <v>36504</v>
      </c>
      <c r="K1957" s="369">
        <v>37300</v>
      </c>
      <c r="L1957" s="367" t="s">
        <v>3226</v>
      </c>
    </row>
    <row r="1958" spans="1:12" hidden="1">
      <c r="A1958" s="370" t="s">
        <v>3195</v>
      </c>
      <c r="D1958" s="367" t="s">
        <v>3377</v>
      </c>
      <c r="E1958" s="367">
        <f t="shared" si="30"/>
        <v>2230075110</v>
      </c>
      <c r="F1958" s="367" t="s">
        <v>541</v>
      </c>
      <c r="G1958" s="367" t="s">
        <v>3283</v>
      </c>
      <c r="H1958" s="367" t="s">
        <v>3378</v>
      </c>
      <c r="I1958" s="367" t="s">
        <v>3201</v>
      </c>
      <c r="J1958" s="369">
        <v>36504</v>
      </c>
      <c r="K1958" s="369">
        <v>37300</v>
      </c>
      <c r="L1958" s="367" t="s">
        <v>3226</v>
      </c>
    </row>
    <row r="1959" spans="1:12" hidden="1">
      <c r="A1959" s="370" t="s">
        <v>3195</v>
      </c>
      <c r="D1959" s="367" t="s">
        <v>3379</v>
      </c>
      <c r="E1959" s="367">
        <f t="shared" si="30"/>
        <v>2230075130</v>
      </c>
      <c r="F1959" s="367" t="s">
        <v>541</v>
      </c>
      <c r="G1959" s="367" t="s">
        <v>3283</v>
      </c>
      <c r="H1959" s="367" t="s">
        <v>3378</v>
      </c>
      <c r="I1959" s="367" t="s">
        <v>3203</v>
      </c>
      <c r="J1959" s="369">
        <v>36504</v>
      </c>
      <c r="K1959" s="369">
        <v>37300</v>
      </c>
      <c r="L1959" s="367" t="s">
        <v>3226</v>
      </c>
    </row>
    <row r="1960" spans="1:12" hidden="1">
      <c r="A1960" s="370" t="s">
        <v>3195</v>
      </c>
      <c r="D1960" s="367" t="s">
        <v>3380</v>
      </c>
      <c r="E1960" s="367">
        <f t="shared" si="30"/>
        <v>2230075150</v>
      </c>
      <c r="F1960" s="367" t="s">
        <v>541</v>
      </c>
      <c r="G1960" s="367" t="s">
        <v>3283</v>
      </c>
      <c r="H1960" s="367" t="s">
        <v>3378</v>
      </c>
      <c r="I1960" s="367" t="s">
        <v>3205</v>
      </c>
      <c r="J1960" s="369">
        <v>36504</v>
      </c>
      <c r="K1960" s="369">
        <v>37300</v>
      </c>
      <c r="L1960" s="367" t="s">
        <v>3226</v>
      </c>
    </row>
    <row r="1961" spans="1:12" hidden="1">
      <c r="A1961" s="370" t="s">
        <v>3195</v>
      </c>
      <c r="D1961" s="367" t="s">
        <v>3381</v>
      </c>
      <c r="E1961" s="367">
        <f t="shared" si="30"/>
        <v>2230075170</v>
      </c>
      <c r="F1961" s="367" t="s">
        <v>541</v>
      </c>
      <c r="G1961" s="367" t="s">
        <v>3283</v>
      </c>
      <c r="H1961" s="367" t="s">
        <v>3378</v>
      </c>
      <c r="I1961" s="367" t="s">
        <v>3207</v>
      </c>
      <c r="J1961" s="369">
        <v>36504</v>
      </c>
      <c r="K1961" s="369">
        <v>37300</v>
      </c>
      <c r="L1961" s="367" t="s">
        <v>3226</v>
      </c>
    </row>
    <row r="1962" spans="1:12" hidden="1">
      <c r="A1962" s="370" t="s">
        <v>3195</v>
      </c>
      <c r="D1962" s="367" t="s">
        <v>3382</v>
      </c>
      <c r="E1962" s="367">
        <f t="shared" si="30"/>
        <v>2230075190</v>
      </c>
      <c r="F1962" s="367" t="s">
        <v>541</v>
      </c>
      <c r="G1962" s="367" t="s">
        <v>3283</v>
      </c>
      <c r="H1962" s="367" t="s">
        <v>3378</v>
      </c>
      <c r="I1962" s="367" t="s">
        <v>3209</v>
      </c>
      <c r="J1962" s="369">
        <v>36504</v>
      </c>
      <c r="K1962" s="369">
        <v>37300</v>
      </c>
      <c r="L1962" s="367" t="s">
        <v>3226</v>
      </c>
    </row>
    <row r="1963" spans="1:12" hidden="1">
      <c r="A1963" s="370" t="s">
        <v>3195</v>
      </c>
      <c r="D1963" s="367" t="s">
        <v>3383</v>
      </c>
      <c r="E1963" s="367">
        <f t="shared" si="30"/>
        <v>2230075210</v>
      </c>
      <c r="F1963" s="367" t="s">
        <v>541</v>
      </c>
      <c r="G1963" s="367" t="s">
        <v>3283</v>
      </c>
      <c r="H1963" s="367" t="s">
        <v>3378</v>
      </c>
      <c r="I1963" s="367" t="s">
        <v>3211</v>
      </c>
      <c r="J1963" s="369">
        <v>36504</v>
      </c>
      <c r="K1963" s="369">
        <v>37300</v>
      </c>
      <c r="L1963" s="367" t="s">
        <v>3226</v>
      </c>
    </row>
    <row r="1964" spans="1:12" hidden="1">
      <c r="A1964" s="370" t="s">
        <v>3195</v>
      </c>
      <c r="D1964" s="367" t="s">
        <v>3384</v>
      </c>
      <c r="E1964" s="367">
        <f t="shared" si="30"/>
        <v>2230075230</v>
      </c>
      <c r="F1964" s="367" t="s">
        <v>541</v>
      </c>
      <c r="G1964" s="367" t="s">
        <v>3283</v>
      </c>
      <c r="H1964" s="367" t="s">
        <v>3378</v>
      </c>
      <c r="I1964" s="367" t="s">
        <v>3213</v>
      </c>
      <c r="J1964" s="369">
        <v>36504</v>
      </c>
      <c r="K1964" s="369">
        <v>37300</v>
      </c>
      <c r="L1964" s="367" t="s">
        <v>3226</v>
      </c>
    </row>
    <row r="1965" spans="1:12" hidden="1">
      <c r="A1965" s="370" t="s">
        <v>3195</v>
      </c>
      <c r="D1965" s="367" t="s">
        <v>3385</v>
      </c>
      <c r="E1965" s="367">
        <f t="shared" si="30"/>
        <v>2230075250</v>
      </c>
      <c r="F1965" s="367" t="s">
        <v>541</v>
      </c>
      <c r="G1965" s="367" t="s">
        <v>3283</v>
      </c>
      <c r="H1965" s="367" t="s">
        <v>3378</v>
      </c>
      <c r="I1965" s="367" t="s">
        <v>3215</v>
      </c>
      <c r="J1965" s="369">
        <v>36504</v>
      </c>
      <c r="K1965" s="369">
        <v>37300</v>
      </c>
      <c r="L1965" s="367" t="s">
        <v>3226</v>
      </c>
    </row>
    <row r="1966" spans="1:12" hidden="1">
      <c r="A1966" s="370" t="s">
        <v>3195</v>
      </c>
      <c r="D1966" s="367" t="s">
        <v>3386</v>
      </c>
      <c r="E1966" s="367">
        <f t="shared" si="30"/>
        <v>2230075270</v>
      </c>
      <c r="F1966" s="367" t="s">
        <v>541</v>
      </c>
      <c r="G1966" s="367" t="s">
        <v>3283</v>
      </c>
      <c r="H1966" s="367" t="s">
        <v>3378</v>
      </c>
      <c r="I1966" s="367" t="s">
        <v>3217</v>
      </c>
      <c r="J1966" s="369">
        <v>36504</v>
      </c>
      <c r="K1966" s="369">
        <v>37300</v>
      </c>
      <c r="L1966" s="367" t="s">
        <v>3226</v>
      </c>
    </row>
    <row r="1967" spans="1:12" hidden="1">
      <c r="A1967" s="370" t="s">
        <v>3195</v>
      </c>
      <c r="D1967" s="367" t="s">
        <v>3387</v>
      </c>
      <c r="E1967" s="367">
        <f t="shared" si="30"/>
        <v>2230075290</v>
      </c>
      <c r="F1967" s="367" t="s">
        <v>541</v>
      </c>
      <c r="G1967" s="367" t="s">
        <v>3283</v>
      </c>
      <c r="H1967" s="367" t="s">
        <v>3378</v>
      </c>
      <c r="I1967" s="367" t="s">
        <v>3219</v>
      </c>
      <c r="J1967" s="369">
        <v>36504</v>
      </c>
      <c r="K1967" s="369">
        <v>37300</v>
      </c>
      <c r="L1967" s="367" t="s">
        <v>3226</v>
      </c>
    </row>
    <row r="1968" spans="1:12" hidden="1">
      <c r="A1968" s="370" t="s">
        <v>3195</v>
      </c>
      <c r="D1968" s="367" t="s">
        <v>3388</v>
      </c>
      <c r="E1968" s="367">
        <f t="shared" si="30"/>
        <v>2230075310</v>
      </c>
      <c r="F1968" s="367" t="s">
        <v>541</v>
      </c>
      <c r="G1968" s="367" t="s">
        <v>3283</v>
      </c>
      <c r="H1968" s="367" t="s">
        <v>3378</v>
      </c>
      <c r="I1968" s="367" t="s">
        <v>3221</v>
      </c>
      <c r="J1968" s="369">
        <v>36504</v>
      </c>
      <c r="K1968" s="369">
        <v>37300</v>
      </c>
      <c r="L1968" s="367" t="s">
        <v>3226</v>
      </c>
    </row>
    <row r="1969" spans="1:12" hidden="1">
      <c r="A1969" s="370" t="s">
        <v>3195</v>
      </c>
      <c r="D1969" s="367" t="s">
        <v>3389</v>
      </c>
      <c r="E1969" s="367">
        <f t="shared" si="30"/>
        <v>2230075330</v>
      </c>
      <c r="F1969" s="367" t="s">
        <v>541</v>
      </c>
      <c r="G1969" s="367" t="s">
        <v>3283</v>
      </c>
      <c r="H1969" s="367" t="s">
        <v>3378</v>
      </c>
      <c r="I1969" s="367" t="s">
        <v>3223</v>
      </c>
      <c r="J1969" s="369">
        <v>36504</v>
      </c>
      <c r="K1969" s="369">
        <v>37300</v>
      </c>
      <c r="L1969" s="367" t="s">
        <v>3226</v>
      </c>
    </row>
    <row r="1970" spans="1:12" hidden="1">
      <c r="A1970" s="370" t="s">
        <v>3195</v>
      </c>
      <c r="D1970" s="367" t="s">
        <v>3390</v>
      </c>
      <c r="E1970" s="367" t="e">
        <f t="shared" si="30"/>
        <v>#VALUE!</v>
      </c>
      <c r="F1970" s="367" t="s">
        <v>541</v>
      </c>
      <c r="G1970" s="367" t="s">
        <v>3197</v>
      </c>
      <c r="H1970" s="367" t="s">
        <v>3198</v>
      </c>
      <c r="I1970" s="367" t="s">
        <v>3391</v>
      </c>
      <c r="J1970" s="369">
        <v>37300</v>
      </c>
    </row>
    <row r="1971" spans="1:12" hidden="1">
      <c r="A1971" s="370" t="s">
        <v>3195</v>
      </c>
      <c r="D1971" s="367" t="s">
        <v>3392</v>
      </c>
      <c r="E1971" s="367" t="e">
        <f t="shared" si="30"/>
        <v>#VALUE!</v>
      </c>
      <c r="F1971" s="367" t="s">
        <v>541</v>
      </c>
      <c r="G1971" s="367" t="s">
        <v>3197</v>
      </c>
      <c r="H1971" s="367" t="s">
        <v>3198</v>
      </c>
      <c r="I1971" s="367" t="s">
        <v>3393</v>
      </c>
      <c r="J1971" s="369">
        <v>37300</v>
      </c>
    </row>
    <row r="1972" spans="1:12" hidden="1">
      <c r="A1972" s="370" t="s">
        <v>3195</v>
      </c>
      <c r="D1972" s="367" t="s">
        <v>3394</v>
      </c>
      <c r="E1972" s="367" t="e">
        <f t="shared" si="30"/>
        <v>#VALUE!</v>
      </c>
      <c r="F1972" s="367" t="s">
        <v>541</v>
      </c>
      <c r="G1972" s="367" t="s">
        <v>3197</v>
      </c>
      <c r="H1972" s="367" t="s">
        <v>3198</v>
      </c>
      <c r="I1972" s="367" t="s">
        <v>3395</v>
      </c>
      <c r="J1972" s="369">
        <v>37300</v>
      </c>
    </row>
    <row r="1973" spans="1:12" hidden="1">
      <c r="A1973" s="370" t="s">
        <v>3195</v>
      </c>
      <c r="D1973" s="367" t="s">
        <v>3396</v>
      </c>
      <c r="E1973" s="367" t="e">
        <f t="shared" si="30"/>
        <v>#VALUE!</v>
      </c>
      <c r="F1973" s="367" t="s">
        <v>541</v>
      </c>
      <c r="G1973" s="367" t="s">
        <v>3197</v>
      </c>
      <c r="H1973" s="367" t="s">
        <v>3198</v>
      </c>
      <c r="I1973" s="367" t="s">
        <v>3397</v>
      </c>
      <c r="J1973" s="369">
        <v>37300</v>
      </c>
    </row>
    <row r="1974" spans="1:12" hidden="1">
      <c r="A1974" s="370" t="s">
        <v>3195</v>
      </c>
      <c r="D1974" s="367" t="s">
        <v>3398</v>
      </c>
      <c r="E1974" s="367" t="e">
        <f t="shared" si="30"/>
        <v>#VALUE!</v>
      </c>
      <c r="F1974" s="367" t="s">
        <v>541</v>
      </c>
      <c r="G1974" s="367" t="s">
        <v>3197</v>
      </c>
      <c r="H1974" s="367" t="s">
        <v>3198</v>
      </c>
      <c r="I1974" s="367" t="s">
        <v>3399</v>
      </c>
      <c r="J1974" s="369">
        <v>37300</v>
      </c>
    </row>
    <row r="1975" spans="1:12" hidden="1">
      <c r="A1975" s="370" t="s">
        <v>3195</v>
      </c>
      <c r="D1975" s="367" t="s">
        <v>3400</v>
      </c>
      <c r="E1975" s="367" t="e">
        <f t="shared" si="30"/>
        <v>#VALUE!</v>
      </c>
      <c r="F1975" s="367" t="s">
        <v>541</v>
      </c>
      <c r="G1975" s="367" t="s">
        <v>3197</v>
      </c>
      <c r="H1975" s="367" t="s">
        <v>3198</v>
      </c>
      <c r="I1975" s="367" t="s">
        <v>3401</v>
      </c>
      <c r="J1975" s="369">
        <v>37300</v>
      </c>
    </row>
    <row r="1976" spans="1:12" hidden="1">
      <c r="A1976" s="370" t="s">
        <v>3195</v>
      </c>
      <c r="D1976" s="367" t="s">
        <v>3402</v>
      </c>
      <c r="E1976" s="367" t="e">
        <f t="shared" si="30"/>
        <v>#VALUE!</v>
      </c>
      <c r="F1976" s="367" t="s">
        <v>541</v>
      </c>
      <c r="G1976" s="367" t="s">
        <v>3197</v>
      </c>
      <c r="H1976" s="367" t="s">
        <v>3198</v>
      </c>
      <c r="I1976" s="367" t="s">
        <v>3403</v>
      </c>
      <c r="J1976" s="369">
        <v>37300</v>
      </c>
    </row>
    <row r="1977" spans="1:12" hidden="1">
      <c r="A1977" s="370" t="s">
        <v>3195</v>
      </c>
      <c r="D1977" s="367" t="s">
        <v>3404</v>
      </c>
      <c r="E1977" s="367" t="e">
        <f t="shared" si="30"/>
        <v>#VALUE!</v>
      </c>
      <c r="F1977" s="367" t="s">
        <v>541</v>
      </c>
      <c r="G1977" s="367" t="s">
        <v>3197</v>
      </c>
      <c r="H1977" s="367" t="s">
        <v>3198</v>
      </c>
      <c r="I1977" s="367" t="s">
        <v>3405</v>
      </c>
      <c r="J1977" s="369">
        <v>37300</v>
      </c>
    </row>
    <row r="1978" spans="1:12" hidden="1">
      <c r="A1978" s="370" t="s">
        <v>3195</v>
      </c>
      <c r="D1978" s="367" t="s">
        <v>3406</v>
      </c>
      <c r="E1978" s="367" t="e">
        <f t="shared" si="30"/>
        <v>#VALUE!</v>
      </c>
      <c r="F1978" s="367" t="s">
        <v>541</v>
      </c>
      <c r="G1978" s="367" t="s">
        <v>3197</v>
      </c>
      <c r="H1978" s="367" t="s">
        <v>3198</v>
      </c>
      <c r="I1978" s="367" t="s">
        <v>3407</v>
      </c>
      <c r="J1978" s="369">
        <v>37300</v>
      </c>
    </row>
    <row r="1979" spans="1:12" hidden="1">
      <c r="A1979" s="370" t="s">
        <v>3195</v>
      </c>
      <c r="D1979" s="367" t="s">
        <v>3408</v>
      </c>
      <c r="E1979" s="367" t="e">
        <f t="shared" si="30"/>
        <v>#VALUE!</v>
      </c>
      <c r="F1979" s="367" t="s">
        <v>541</v>
      </c>
      <c r="G1979" s="367" t="s">
        <v>3197</v>
      </c>
      <c r="H1979" s="367" t="s">
        <v>3198</v>
      </c>
      <c r="I1979" s="367" t="s">
        <v>3409</v>
      </c>
      <c r="J1979" s="369">
        <v>37300</v>
      </c>
    </row>
    <row r="1980" spans="1:12" hidden="1">
      <c r="A1980" s="370" t="s">
        <v>3195</v>
      </c>
      <c r="D1980" s="367" t="s">
        <v>3410</v>
      </c>
      <c r="E1980" s="367" t="e">
        <f t="shared" si="30"/>
        <v>#VALUE!</v>
      </c>
      <c r="F1980" s="367" t="s">
        <v>541</v>
      </c>
      <c r="G1980" s="367" t="s">
        <v>3197</v>
      </c>
      <c r="H1980" s="367" t="s">
        <v>3198</v>
      </c>
      <c r="I1980" s="367" t="s">
        <v>3411</v>
      </c>
      <c r="J1980" s="369">
        <v>37300</v>
      </c>
    </row>
    <row r="1981" spans="1:12" hidden="1">
      <c r="A1981" s="370" t="s">
        <v>3195</v>
      </c>
      <c r="D1981" s="367" t="s">
        <v>3412</v>
      </c>
      <c r="E1981" s="367" t="e">
        <f t="shared" si="30"/>
        <v>#VALUE!</v>
      </c>
      <c r="F1981" s="367" t="s">
        <v>541</v>
      </c>
      <c r="G1981" s="367" t="s">
        <v>3197</v>
      </c>
      <c r="H1981" s="367" t="s">
        <v>3198</v>
      </c>
      <c r="I1981" s="367" t="s">
        <v>3413</v>
      </c>
      <c r="J1981" s="369">
        <v>37300</v>
      </c>
    </row>
    <row r="1982" spans="1:12" hidden="1">
      <c r="A1982" s="370" t="s">
        <v>3195</v>
      </c>
      <c r="D1982" s="367" t="s">
        <v>3414</v>
      </c>
      <c r="E1982" s="367" t="e">
        <f t="shared" si="30"/>
        <v>#VALUE!</v>
      </c>
      <c r="F1982" s="367" t="s">
        <v>541</v>
      </c>
      <c r="G1982" s="367" t="s">
        <v>3197</v>
      </c>
      <c r="H1982" s="367" t="s">
        <v>3198</v>
      </c>
      <c r="I1982" s="367" t="s">
        <v>3415</v>
      </c>
      <c r="J1982" s="369">
        <v>37300</v>
      </c>
    </row>
    <row r="1983" spans="1:12" hidden="1">
      <c r="A1983" s="370" t="s">
        <v>3195</v>
      </c>
      <c r="D1983" s="367" t="s">
        <v>3416</v>
      </c>
      <c r="E1983" s="367" t="e">
        <f t="shared" si="30"/>
        <v>#VALUE!</v>
      </c>
      <c r="F1983" s="367" t="s">
        <v>541</v>
      </c>
      <c r="G1983" s="367" t="s">
        <v>3197</v>
      </c>
      <c r="H1983" s="367" t="s">
        <v>3198</v>
      </c>
      <c r="I1983" s="367" t="s">
        <v>3417</v>
      </c>
      <c r="J1983" s="369">
        <v>37300</v>
      </c>
    </row>
    <row r="1984" spans="1:12" hidden="1">
      <c r="A1984" s="370" t="s">
        <v>3195</v>
      </c>
      <c r="D1984" s="367" t="s">
        <v>3418</v>
      </c>
      <c r="E1984" s="367" t="e">
        <f t="shared" si="30"/>
        <v>#VALUE!</v>
      </c>
      <c r="F1984" s="367" t="s">
        <v>541</v>
      </c>
      <c r="G1984" s="367" t="s">
        <v>3197</v>
      </c>
      <c r="H1984" s="367" t="s">
        <v>3198</v>
      </c>
      <c r="I1984" s="367" t="s">
        <v>3419</v>
      </c>
      <c r="J1984" s="369">
        <v>37300</v>
      </c>
    </row>
    <row r="1985" spans="1:10" hidden="1">
      <c r="A1985" s="370" t="s">
        <v>3195</v>
      </c>
      <c r="D1985" s="367" t="s">
        <v>3420</v>
      </c>
      <c r="E1985" s="367" t="e">
        <f t="shared" si="30"/>
        <v>#VALUE!</v>
      </c>
      <c r="F1985" s="367" t="s">
        <v>541</v>
      </c>
      <c r="G1985" s="367" t="s">
        <v>3197</v>
      </c>
      <c r="H1985" s="367" t="s">
        <v>3198</v>
      </c>
      <c r="I1985" s="367" t="s">
        <v>3421</v>
      </c>
      <c r="J1985" s="369">
        <v>37300</v>
      </c>
    </row>
    <row r="1986" spans="1:10" hidden="1">
      <c r="A1986" s="370" t="s">
        <v>3195</v>
      </c>
      <c r="D1986" s="367" t="s">
        <v>3422</v>
      </c>
      <c r="E1986" s="367" t="e">
        <f t="shared" ref="E1986:E2049" si="31">VALUE(D1986)</f>
        <v>#VALUE!</v>
      </c>
      <c r="F1986" s="367" t="s">
        <v>541</v>
      </c>
      <c r="G1986" s="367" t="s">
        <v>3197</v>
      </c>
      <c r="H1986" s="367" t="s">
        <v>3198</v>
      </c>
      <c r="I1986" s="367" t="s">
        <v>3423</v>
      </c>
      <c r="J1986" s="369">
        <v>37300</v>
      </c>
    </row>
    <row r="1987" spans="1:10" hidden="1">
      <c r="A1987" s="370" t="s">
        <v>3195</v>
      </c>
      <c r="D1987" s="367" t="s">
        <v>3424</v>
      </c>
      <c r="E1987" s="367" t="e">
        <f t="shared" si="31"/>
        <v>#VALUE!</v>
      </c>
      <c r="F1987" s="367" t="s">
        <v>541</v>
      </c>
      <c r="G1987" s="367" t="s">
        <v>3197</v>
      </c>
      <c r="H1987" s="367" t="s">
        <v>3198</v>
      </c>
      <c r="I1987" s="367" t="s">
        <v>3425</v>
      </c>
      <c r="J1987" s="369">
        <v>37300</v>
      </c>
    </row>
    <row r="1988" spans="1:10" hidden="1">
      <c r="A1988" s="370" t="s">
        <v>3195</v>
      </c>
      <c r="D1988" s="367" t="s">
        <v>3426</v>
      </c>
      <c r="E1988" s="367" t="e">
        <f t="shared" si="31"/>
        <v>#VALUE!</v>
      </c>
      <c r="F1988" s="367" t="s">
        <v>541</v>
      </c>
      <c r="G1988" s="367" t="s">
        <v>3197</v>
      </c>
      <c r="H1988" s="367" t="s">
        <v>3198</v>
      </c>
      <c r="I1988" s="367" t="s">
        <v>3427</v>
      </c>
      <c r="J1988" s="369">
        <v>37300</v>
      </c>
    </row>
    <row r="1989" spans="1:10" hidden="1">
      <c r="A1989" s="370" t="s">
        <v>3195</v>
      </c>
      <c r="D1989" s="367" t="s">
        <v>3428</v>
      </c>
      <c r="E1989" s="367" t="e">
        <f t="shared" si="31"/>
        <v>#VALUE!</v>
      </c>
      <c r="F1989" s="367" t="s">
        <v>541</v>
      </c>
      <c r="G1989" s="367" t="s">
        <v>3197</v>
      </c>
      <c r="H1989" s="367" t="s">
        <v>3198</v>
      </c>
      <c r="I1989" s="367" t="s">
        <v>3429</v>
      </c>
      <c r="J1989" s="369">
        <v>37300</v>
      </c>
    </row>
    <row r="1990" spans="1:10" hidden="1">
      <c r="A1990" s="370" t="s">
        <v>3195</v>
      </c>
      <c r="D1990" s="367" t="s">
        <v>3430</v>
      </c>
      <c r="E1990" s="367" t="e">
        <f t="shared" si="31"/>
        <v>#VALUE!</v>
      </c>
      <c r="F1990" s="367" t="s">
        <v>541</v>
      </c>
      <c r="G1990" s="367" t="s">
        <v>3197</v>
      </c>
      <c r="H1990" s="367" t="s">
        <v>3198</v>
      </c>
      <c r="I1990" s="367" t="s">
        <v>3431</v>
      </c>
      <c r="J1990" s="369">
        <v>37300</v>
      </c>
    </row>
    <row r="1991" spans="1:10" hidden="1">
      <c r="A1991" s="370" t="s">
        <v>3195</v>
      </c>
      <c r="D1991" s="367" t="s">
        <v>3432</v>
      </c>
      <c r="E1991" s="367" t="e">
        <f t="shared" si="31"/>
        <v>#VALUE!</v>
      </c>
      <c r="F1991" s="367" t="s">
        <v>541</v>
      </c>
      <c r="G1991" s="367" t="s">
        <v>3197</v>
      </c>
      <c r="H1991" s="367" t="s">
        <v>3198</v>
      </c>
      <c r="I1991" s="367" t="s">
        <v>3433</v>
      </c>
      <c r="J1991" s="369">
        <v>37300</v>
      </c>
    </row>
    <row r="1992" spans="1:10" hidden="1">
      <c r="A1992" s="370" t="s">
        <v>3195</v>
      </c>
      <c r="D1992" s="367" t="s">
        <v>3434</v>
      </c>
      <c r="E1992" s="367" t="e">
        <f t="shared" si="31"/>
        <v>#VALUE!</v>
      </c>
      <c r="F1992" s="367" t="s">
        <v>541</v>
      </c>
      <c r="G1992" s="367" t="s">
        <v>3197</v>
      </c>
      <c r="H1992" s="367" t="s">
        <v>3198</v>
      </c>
      <c r="I1992" s="367" t="s">
        <v>3435</v>
      </c>
      <c r="J1992" s="369">
        <v>37300</v>
      </c>
    </row>
    <row r="1993" spans="1:10" hidden="1">
      <c r="A1993" s="370" t="s">
        <v>3195</v>
      </c>
      <c r="D1993" s="367" t="s">
        <v>3436</v>
      </c>
      <c r="E1993" s="367" t="e">
        <f t="shared" si="31"/>
        <v>#VALUE!</v>
      </c>
      <c r="F1993" s="367" t="s">
        <v>541</v>
      </c>
      <c r="G1993" s="367" t="s">
        <v>3197</v>
      </c>
      <c r="H1993" s="367" t="s">
        <v>3198</v>
      </c>
      <c r="I1993" s="367" t="s">
        <v>3437</v>
      </c>
      <c r="J1993" s="369">
        <v>37300</v>
      </c>
    </row>
    <row r="1994" spans="1:10" hidden="1">
      <c r="A1994" s="370" t="s">
        <v>3195</v>
      </c>
      <c r="D1994" s="367" t="s">
        <v>3438</v>
      </c>
      <c r="E1994" s="367" t="e">
        <f t="shared" si="31"/>
        <v>#VALUE!</v>
      </c>
      <c r="F1994" s="367" t="s">
        <v>541</v>
      </c>
      <c r="G1994" s="367" t="s">
        <v>3197</v>
      </c>
      <c r="H1994" s="367" t="s">
        <v>3198</v>
      </c>
      <c r="I1994" s="367" t="s">
        <v>3439</v>
      </c>
      <c r="J1994" s="369">
        <v>37300</v>
      </c>
    </row>
    <row r="1995" spans="1:10" hidden="1">
      <c r="A1995" s="370" t="s">
        <v>3195</v>
      </c>
      <c r="D1995" s="367" t="s">
        <v>3440</v>
      </c>
      <c r="E1995" s="367" t="e">
        <f t="shared" si="31"/>
        <v>#VALUE!</v>
      </c>
      <c r="F1995" s="367" t="s">
        <v>541</v>
      </c>
      <c r="G1995" s="367" t="s">
        <v>3197</v>
      </c>
      <c r="H1995" s="367" t="s">
        <v>3198</v>
      </c>
      <c r="I1995" s="367" t="s">
        <v>3441</v>
      </c>
      <c r="J1995" s="369">
        <v>37300</v>
      </c>
    </row>
    <row r="1996" spans="1:10" hidden="1">
      <c r="A1996" s="370" t="s">
        <v>3195</v>
      </c>
      <c r="D1996" s="367" t="s">
        <v>3442</v>
      </c>
      <c r="E1996" s="367" t="e">
        <f t="shared" si="31"/>
        <v>#VALUE!</v>
      </c>
      <c r="F1996" s="367" t="s">
        <v>541</v>
      </c>
      <c r="G1996" s="367" t="s">
        <v>3197</v>
      </c>
      <c r="H1996" s="367" t="s">
        <v>3198</v>
      </c>
      <c r="I1996" s="367" t="s">
        <v>3443</v>
      </c>
      <c r="J1996" s="369">
        <v>37300</v>
      </c>
    </row>
    <row r="1997" spans="1:10" hidden="1">
      <c r="A1997" s="370" t="s">
        <v>3195</v>
      </c>
      <c r="D1997" s="367" t="s">
        <v>3444</v>
      </c>
      <c r="E1997" s="367" t="e">
        <f t="shared" si="31"/>
        <v>#VALUE!</v>
      </c>
      <c r="F1997" s="367" t="s">
        <v>541</v>
      </c>
      <c r="G1997" s="367" t="s">
        <v>3197</v>
      </c>
      <c r="H1997" s="367" t="s">
        <v>3198</v>
      </c>
      <c r="I1997" s="367" t="s">
        <v>3445</v>
      </c>
      <c r="J1997" s="369">
        <v>37300</v>
      </c>
    </row>
    <row r="1998" spans="1:10" hidden="1">
      <c r="A1998" s="370" t="s">
        <v>3195</v>
      </c>
      <c r="D1998" s="367" t="s">
        <v>3446</v>
      </c>
      <c r="E1998" s="367" t="e">
        <f t="shared" si="31"/>
        <v>#VALUE!</v>
      </c>
      <c r="F1998" s="367" t="s">
        <v>541</v>
      </c>
      <c r="G1998" s="367" t="s">
        <v>3197</v>
      </c>
      <c r="H1998" s="367" t="s">
        <v>3198</v>
      </c>
      <c r="I1998" s="367" t="s">
        <v>3447</v>
      </c>
      <c r="J1998" s="369">
        <v>37300</v>
      </c>
    </row>
    <row r="1999" spans="1:10" hidden="1">
      <c r="A1999" s="370" t="s">
        <v>3195</v>
      </c>
      <c r="D1999" s="367" t="s">
        <v>3448</v>
      </c>
      <c r="E1999" s="367" t="e">
        <f t="shared" si="31"/>
        <v>#VALUE!</v>
      </c>
      <c r="F1999" s="367" t="s">
        <v>541</v>
      </c>
      <c r="G1999" s="367" t="s">
        <v>3197</v>
      </c>
      <c r="H1999" s="367" t="s">
        <v>3198</v>
      </c>
      <c r="I1999" s="367" t="s">
        <v>3449</v>
      </c>
      <c r="J1999" s="369">
        <v>37300</v>
      </c>
    </row>
    <row r="2000" spans="1:10" hidden="1">
      <c r="A2000" s="370" t="s">
        <v>3195</v>
      </c>
      <c r="D2000" s="367" t="s">
        <v>3450</v>
      </c>
      <c r="E2000" s="367" t="e">
        <f t="shared" si="31"/>
        <v>#VALUE!</v>
      </c>
      <c r="F2000" s="367" t="s">
        <v>541</v>
      </c>
      <c r="G2000" s="367" t="s">
        <v>3197</v>
      </c>
      <c r="H2000" s="367" t="s">
        <v>3198</v>
      </c>
      <c r="I2000" s="367" t="s">
        <v>3451</v>
      </c>
      <c r="J2000" s="369">
        <v>37300</v>
      </c>
    </row>
    <row r="2001" spans="1:10" hidden="1">
      <c r="A2001" s="370" t="s">
        <v>3195</v>
      </c>
      <c r="D2001" s="367" t="s">
        <v>3452</v>
      </c>
      <c r="E2001" s="367" t="e">
        <f t="shared" si="31"/>
        <v>#VALUE!</v>
      </c>
      <c r="F2001" s="367" t="s">
        <v>541</v>
      </c>
      <c r="G2001" s="367" t="s">
        <v>3197</v>
      </c>
      <c r="H2001" s="367" t="s">
        <v>3198</v>
      </c>
      <c r="I2001" s="367" t="s">
        <v>3453</v>
      </c>
      <c r="J2001" s="369">
        <v>37300</v>
      </c>
    </row>
    <row r="2002" spans="1:10" hidden="1">
      <c r="A2002" s="370" t="s">
        <v>3195</v>
      </c>
      <c r="D2002" s="367" t="s">
        <v>3454</v>
      </c>
      <c r="E2002" s="367" t="e">
        <f t="shared" si="31"/>
        <v>#VALUE!</v>
      </c>
      <c r="F2002" s="367" t="s">
        <v>541</v>
      </c>
      <c r="G2002" s="367" t="s">
        <v>3197</v>
      </c>
      <c r="H2002" s="367" t="s">
        <v>3198</v>
      </c>
      <c r="I2002" s="367" t="s">
        <v>3455</v>
      </c>
      <c r="J2002" s="369">
        <v>37300</v>
      </c>
    </row>
    <row r="2003" spans="1:10" hidden="1">
      <c r="A2003" s="370" t="s">
        <v>3195</v>
      </c>
      <c r="D2003" s="367" t="s">
        <v>3456</v>
      </c>
      <c r="E2003" s="367" t="e">
        <f t="shared" si="31"/>
        <v>#VALUE!</v>
      </c>
      <c r="F2003" s="367" t="s">
        <v>541</v>
      </c>
      <c r="G2003" s="367" t="s">
        <v>3197</v>
      </c>
      <c r="H2003" s="367" t="s">
        <v>3198</v>
      </c>
      <c r="I2003" s="367" t="s">
        <v>3457</v>
      </c>
      <c r="J2003" s="369">
        <v>37300</v>
      </c>
    </row>
    <row r="2004" spans="1:10" hidden="1">
      <c r="A2004" s="370" t="s">
        <v>3195</v>
      </c>
      <c r="D2004" s="367" t="s">
        <v>3458</v>
      </c>
      <c r="E2004" s="367" t="e">
        <f t="shared" si="31"/>
        <v>#VALUE!</v>
      </c>
      <c r="F2004" s="367" t="s">
        <v>541</v>
      </c>
      <c r="G2004" s="367" t="s">
        <v>3197</v>
      </c>
      <c r="H2004" s="367" t="s">
        <v>3198</v>
      </c>
      <c r="I2004" s="367" t="s">
        <v>3459</v>
      </c>
      <c r="J2004" s="369">
        <v>37300</v>
      </c>
    </row>
    <row r="2005" spans="1:10" hidden="1">
      <c r="A2005" s="370" t="s">
        <v>3195</v>
      </c>
      <c r="D2005" s="367" t="s">
        <v>3460</v>
      </c>
      <c r="E2005" s="367" t="e">
        <f t="shared" si="31"/>
        <v>#VALUE!</v>
      </c>
      <c r="F2005" s="367" t="s">
        <v>541</v>
      </c>
      <c r="G2005" s="367" t="s">
        <v>3197</v>
      </c>
      <c r="H2005" s="367" t="s">
        <v>3198</v>
      </c>
      <c r="I2005" s="367" t="s">
        <v>3461</v>
      </c>
      <c r="J2005" s="369">
        <v>37300</v>
      </c>
    </row>
    <row r="2006" spans="1:10" hidden="1">
      <c r="A2006" s="370" t="s">
        <v>3195</v>
      </c>
      <c r="D2006" s="367" t="s">
        <v>3462</v>
      </c>
      <c r="E2006" s="367" t="e">
        <f t="shared" si="31"/>
        <v>#VALUE!</v>
      </c>
      <c r="F2006" s="367" t="s">
        <v>541</v>
      </c>
      <c r="G2006" s="367" t="s">
        <v>3197</v>
      </c>
      <c r="H2006" s="367" t="s">
        <v>3198</v>
      </c>
      <c r="I2006" s="367" t="s">
        <v>3463</v>
      </c>
      <c r="J2006" s="369">
        <v>37300</v>
      </c>
    </row>
    <row r="2007" spans="1:10" hidden="1">
      <c r="A2007" s="370" t="s">
        <v>3195</v>
      </c>
      <c r="D2007" s="367" t="s">
        <v>3464</v>
      </c>
      <c r="E2007" s="367" t="e">
        <f t="shared" si="31"/>
        <v>#VALUE!</v>
      </c>
      <c r="F2007" s="367" t="s">
        <v>541</v>
      </c>
      <c r="G2007" s="367" t="s">
        <v>3197</v>
      </c>
      <c r="H2007" s="367" t="s">
        <v>3198</v>
      </c>
      <c r="I2007" s="367" t="s">
        <v>3465</v>
      </c>
      <c r="J2007" s="369">
        <v>37300</v>
      </c>
    </row>
    <row r="2008" spans="1:10" hidden="1">
      <c r="A2008" s="370" t="s">
        <v>3195</v>
      </c>
      <c r="D2008" s="367" t="s">
        <v>3466</v>
      </c>
      <c r="E2008" s="367" t="e">
        <f t="shared" si="31"/>
        <v>#VALUE!</v>
      </c>
      <c r="F2008" s="367" t="s">
        <v>541</v>
      </c>
      <c r="G2008" s="367" t="s">
        <v>3197</v>
      </c>
      <c r="H2008" s="367" t="s">
        <v>3198</v>
      </c>
      <c r="I2008" s="367" t="s">
        <v>3467</v>
      </c>
      <c r="J2008" s="369">
        <v>37300</v>
      </c>
    </row>
    <row r="2009" spans="1:10" hidden="1">
      <c r="A2009" s="370" t="s">
        <v>3195</v>
      </c>
      <c r="D2009" s="367" t="s">
        <v>3468</v>
      </c>
      <c r="E2009" s="367" t="e">
        <f t="shared" si="31"/>
        <v>#VALUE!</v>
      </c>
      <c r="F2009" s="367" t="s">
        <v>541</v>
      </c>
      <c r="G2009" s="367" t="s">
        <v>3197</v>
      </c>
      <c r="H2009" s="367" t="s">
        <v>3198</v>
      </c>
      <c r="I2009" s="367" t="s">
        <v>3469</v>
      </c>
      <c r="J2009" s="369">
        <v>37300</v>
      </c>
    </row>
    <row r="2010" spans="1:10" hidden="1">
      <c r="A2010" s="370" t="s">
        <v>3195</v>
      </c>
      <c r="D2010" s="367" t="s">
        <v>3470</v>
      </c>
      <c r="E2010" s="367" t="e">
        <f t="shared" si="31"/>
        <v>#VALUE!</v>
      </c>
      <c r="F2010" s="367" t="s">
        <v>541</v>
      </c>
      <c r="G2010" s="367" t="s">
        <v>3197</v>
      </c>
      <c r="H2010" s="367" t="s">
        <v>3198</v>
      </c>
      <c r="I2010" s="367" t="s">
        <v>3471</v>
      </c>
      <c r="J2010" s="369">
        <v>37300</v>
      </c>
    </row>
    <row r="2011" spans="1:10" hidden="1">
      <c r="A2011" s="370" t="s">
        <v>3195</v>
      </c>
      <c r="D2011" s="367" t="s">
        <v>3472</v>
      </c>
      <c r="E2011" s="367" t="e">
        <f t="shared" si="31"/>
        <v>#VALUE!</v>
      </c>
      <c r="F2011" s="367" t="s">
        <v>541</v>
      </c>
      <c r="G2011" s="367" t="s">
        <v>3197</v>
      </c>
      <c r="H2011" s="367" t="s">
        <v>3198</v>
      </c>
      <c r="I2011" s="367" t="s">
        <v>3473</v>
      </c>
      <c r="J2011" s="369">
        <v>37300</v>
      </c>
    </row>
    <row r="2012" spans="1:10" hidden="1">
      <c r="A2012" s="370" t="s">
        <v>3195</v>
      </c>
      <c r="D2012" s="367" t="s">
        <v>3474</v>
      </c>
      <c r="E2012" s="367" t="e">
        <f t="shared" si="31"/>
        <v>#VALUE!</v>
      </c>
      <c r="F2012" s="367" t="s">
        <v>541</v>
      </c>
      <c r="G2012" s="367" t="s">
        <v>3197</v>
      </c>
      <c r="H2012" s="367" t="s">
        <v>3198</v>
      </c>
      <c r="I2012" s="367" t="s">
        <v>3475</v>
      </c>
      <c r="J2012" s="369">
        <v>37300</v>
      </c>
    </row>
    <row r="2013" spans="1:10" hidden="1">
      <c r="A2013" s="370" t="s">
        <v>3195</v>
      </c>
      <c r="D2013" s="367" t="s">
        <v>3476</v>
      </c>
      <c r="E2013" s="367" t="e">
        <f t="shared" si="31"/>
        <v>#VALUE!</v>
      </c>
      <c r="F2013" s="367" t="s">
        <v>541</v>
      </c>
      <c r="G2013" s="367" t="s">
        <v>3197</v>
      </c>
      <c r="H2013" s="367" t="s">
        <v>3198</v>
      </c>
      <c r="I2013" s="367" t="s">
        <v>3477</v>
      </c>
      <c r="J2013" s="369">
        <v>37300</v>
      </c>
    </row>
    <row r="2014" spans="1:10" hidden="1">
      <c r="A2014" s="370" t="s">
        <v>3195</v>
      </c>
      <c r="D2014" s="367" t="s">
        <v>3478</v>
      </c>
      <c r="E2014" s="367" t="e">
        <f t="shared" si="31"/>
        <v>#VALUE!</v>
      </c>
      <c r="F2014" s="367" t="s">
        <v>541</v>
      </c>
      <c r="G2014" s="367" t="s">
        <v>3197</v>
      </c>
      <c r="H2014" s="367" t="s">
        <v>3198</v>
      </c>
      <c r="I2014" s="367" t="s">
        <v>3479</v>
      </c>
      <c r="J2014" s="369">
        <v>37300</v>
      </c>
    </row>
    <row r="2015" spans="1:10" hidden="1">
      <c r="A2015" s="370" t="s">
        <v>3195</v>
      </c>
      <c r="D2015" s="367" t="s">
        <v>3480</v>
      </c>
      <c r="E2015" s="367" t="e">
        <f t="shared" si="31"/>
        <v>#VALUE!</v>
      </c>
      <c r="F2015" s="367" t="s">
        <v>541</v>
      </c>
      <c r="G2015" s="367" t="s">
        <v>3197</v>
      </c>
      <c r="H2015" s="367" t="s">
        <v>3198</v>
      </c>
      <c r="I2015" s="367" t="s">
        <v>3481</v>
      </c>
      <c r="J2015" s="369">
        <v>37300</v>
      </c>
    </row>
    <row r="2016" spans="1:10" hidden="1">
      <c r="A2016" s="370" t="s">
        <v>3195</v>
      </c>
      <c r="D2016" s="367" t="s">
        <v>3482</v>
      </c>
      <c r="E2016" s="367" t="e">
        <f t="shared" si="31"/>
        <v>#VALUE!</v>
      </c>
      <c r="F2016" s="367" t="s">
        <v>541</v>
      </c>
      <c r="G2016" s="367" t="s">
        <v>3197</v>
      </c>
      <c r="H2016" s="367" t="s">
        <v>3198</v>
      </c>
      <c r="I2016" s="367" t="s">
        <v>3483</v>
      </c>
      <c r="J2016" s="369">
        <v>37300</v>
      </c>
    </row>
    <row r="2017" spans="1:10" hidden="1">
      <c r="A2017" s="370" t="s">
        <v>3195</v>
      </c>
      <c r="D2017" s="367" t="s">
        <v>3484</v>
      </c>
      <c r="E2017" s="367" t="e">
        <f t="shared" si="31"/>
        <v>#VALUE!</v>
      </c>
      <c r="F2017" s="367" t="s">
        <v>541</v>
      </c>
      <c r="G2017" s="367" t="s">
        <v>3197</v>
      </c>
      <c r="H2017" s="367" t="s">
        <v>3198</v>
      </c>
      <c r="I2017" s="367" t="s">
        <v>3485</v>
      </c>
      <c r="J2017" s="369">
        <v>37300</v>
      </c>
    </row>
    <row r="2018" spans="1:10" hidden="1">
      <c r="A2018" s="370" t="s">
        <v>3195</v>
      </c>
      <c r="D2018" s="367" t="s">
        <v>3486</v>
      </c>
      <c r="E2018" s="367" t="e">
        <f t="shared" si="31"/>
        <v>#VALUE!</v>
      </c>
      <c r="F2018" s="367" t="s">
        <v>541</v>
      </c>
      <c r="G2018" s="367" t="s">
        <v>3197</v>
      </c>
      <c r="H2018" s="367" t="s">
        <v>3225</v>
      </c>
      <c r="I2018" s="367" t="s">
        <v>3391</v>
      </c>
      <c r="J2018" s="369">
        <v>37300</v>
      </c>
    </row>
    <row r="2019" spans="1:10" hidden="1">
      <c r="A2019" s="370" t="s">
        <v>3195</v>
      </c>
      <c r="D2019" s="367" t="s">
        <v>3487</v>
      </c>
      <c r="E2019" s="367" t="e">
        <f t="shared" si="31"/>
        <v>#VALUE!</v>
      </c>
      <c r="F2019" s="367" t="s">
        <v>541</v>
      </c>
      <c r="G2019" s="367" t="s">
        <v>3197</v>
      </c>
      <c r="H2019" s="367" t="s">
        <v>3225</v>
      </c>
      <c r="I2019" s="367" t="s">
        <v>3393</v>
      </c>
      <c r="J2019" s="369">
        <v>37300</v>
      </c>
    </row>
    <row r="2020" spans="1:10" hidden="1">
      <c r="A2020" s="370" t="s">
        <v>3195</v>
      </c>
      <c r="D2020" s="367" t="s">
        <v>3488</v>
      </c>
      <c r="E2020" s="367" t="e">
        <f t="shared" si="31"/>
        <v>#VALUE!</v>
      </c>
      <c r="F2020" s="367" t="s">
        <v>541</v>
      </c>
      <c r="G2020" s="367" t="s">
        <v>3197</v>
      </c>
      <c r="H2020" s="367" t="s">
        <v>3225</v>
      </c>
      <c r="I2020" s="367" t="s">
        <v>3395</v>
      </c>
      <c r="J2020" s="369">
        <v>37300</v>
      </c>
    </row>
    <row r="2021" spans="1:10" hidden="1">
      <c r="A2021" s="370" t="s">
        <v>3195</v>
      </c>
      <c r="D2021" s="367" t="s">
        <v>3489</v>
      </c>
      <c r="E2021" s="367" t="e">
        <f t="shared" si="31"/>
        <v>#VALUE!</v>
      </c>
      <c r="F2021" s="367" t="s">
        <v>541</v>
      </c>
      <c r="G2021" s="367" t="s">
        <v>3197</v>
      </c>
      <c r="H2021" s="367" t="s">
        <v>3225</v>
      </c>
      <c r="I2021" s="367" t="s">
        <v>3397</v>
      </c>
      <c r="J2021" s="369">
        <v>37300</v>
      </c>
    </row>
    <row r="2022" spans="1:10" hidden="1">
      <c r="A2022" s="370" t="s">
        <v>3195</v>
      </c>
      <c r="D2022" s="367" t="s">
        <v>3490</v>
      </c>
      <c r="E2022" s="367" t="e">
        <f t="shared" si="31"/>
        <v>#VALUE!</v>
      </c>
      <c r="F2022" s="367" t="s">
        <v>541</v>
      </c>
      <c r="G2022" s="367" t="s">
        <v>3197</v>
      </c>
      <c r="H2022" s="367" t="s">
        <v>3225</v>
      </c>
      <c r="I2022" s="367" t="s">
        <v>3399</v>
      </c>
      <c r="J2022" s="369">
        <v>37300</v>
      </c>
    </row>
    <row r="2023" spans="1:10" hidden="1">
      <c r="A2023" s="370" t="s">
        <v>3195</v>
      </c>
      <c r="D2023" s="367" t="s">
        <v>3491</v>
      </c>
      <c r="E2023" s="367" t="e">
        <f t="shared" si="31"/>
        <v>#VALUE!</v>
      </c>
      <c r="F2023" s="367" t="s">
        <v>541</v>
      </c>
      <c r="G2023" s="367" t="s">
        <v>3197</v>
      </c>
      <c r="H2023" s="367" t="s">
        <v>3225</v>
      </c>
      <c r="I2023" s="367" t="s">
        <v>3401</v>
      </c>
      <c r="J2023" s="369">
        <v>37300</v>
      </c>
    </row>
    <row r="2024" spans="1:10" hidden="1">
      <c r="A2024" s="370" t="s">
        <v>3195</v>
      </c>
      <c r="D2024" s="367" t="s">
        <v>3492</v>
      </c>
      <c r="E2024" s="367" t="e">
        <f t="shared" si="31"/>
        <v>#VALUE!</v>
      </c>
      <c r="F2024" s="367" t="s">
        <v>541</v>
      </c>
      <c r="G2024" s="367" t="s">
        <v>3197</v>
      </c>
      <c r="H2024" s="367" t="s">
        <v>3225</v>
      </c>
      <c r="I2024" s="367" t="s">
        <v>3403</v>
      </c>
      <c r="J2024" s="369">
        <v>37300</v>
      </c>
    </row>
    <row r="2025" spans="1:10" hidden="1">
      <c r="A2025" s="370" t="s">
        <v>3195</v>
      </c>
      <c r="D2025" s="367" t="s">
        <v>3493</v>
      </c>
      <c r="E2025" s="367" t="e">
        <f t="shared" si="31"/>
        <v>#VALUE!</v>
      </c>
      <c r="F2025" s="367" t="s">
        <v>541</v>
      </c>
      <c r="G2025" s="367" t="s">
        <v>3197</v>
      </c>
      <c r="H2025" s="367" t="s">
        <v>3225</v>
      </c>
      <c r="I2025" s="367" t="s">
        <v>3405</v>
      </c>
      <c r="J2025" s="369">
        <v>37300</v>
      </c>
    </row>
    <row r="2026" spans="1:10" hidden="1">
      <c r="A2026" s="370" t="s">
        <v>3195</v>
      </c>
      <c r="D2026" s="367" t="s">
        <v>3494</v>
      </c>
      <c r="E2026" s="367" t="e">
        <f t="shared" si="31"/>
        <v>#VALUE!</v>
      </c>
      <c r="F2026" s="367" t="s">
        <v>541</v>
      </c>
      <c r="G2026" s="367" t="s">
        <v>3197</v>
      </c>
      <c r="H2026" s="367" t="s">
        <v>3225</v>
      </c>
      <c r="I2026" s="367" t="s">
        <v>3407</v>
      </c>
      <c r="J2026" s="369">
        <v>37300</v>
      </c>
    </row>
    <row r="2027" spans="1:10" hidden="1">
      <c r="A2027" s="370" t="s">
        <v>3195</v>
      </c>
      <c r="D2027" s="367" t="s">
        <v>3495</v>
      </c>
      <c r="E2027" s="367" t="e">
        <f t="shared" si="31"/>
        <v>#VALUE!</v>
      </c>
      <c r="F2027" s="367" t="s">
        <v>541</v>
      </c>
      <c r="G2027" s="367" t="s">
        <v>3197</v>
      </c>
      <c r="H2027" s="367" t="s">
        <v>3225</v>
      </c>
      <c r="I2027" s="367" t="s">
        <v>3409</v>
      </c>
      <c r="J2027" s="369">
        <v>37300</v>
      </c>
    </row>
    <row r="2028" spans="1:10" hidden="1">
      <c r="A2028" s="370" t="s">
        <v>3195</v>
      </c>
      <c r="D2028" s="367" t="s">
        <v>3496</v>
      </c>
      <c r="E2028" s="367" t="e">
        <f t="shared" si="31"/>
        <v>#VALUE!</v>
      </c>
      <c r="F2028" s="367" t="s">
        <v>541</v>
      </c>
      <c r="G2028" s="367" t="s">
        <v>3197</v>
      </c>
      <c r="H2028" s="367" t="s">
        <v>3225</v>
      </c>
      <c r="I2028" s="367" t="s">
        <v>3411</v>
      </c>
      <c r="J2028" s="369">
        <v>37300</v>
      </c>
    </row>
    <row r="2029" spans="1:10" hidden="1">
      <c r="A2029" s="370" t="s">
        <v>3195</v>
      </c>
      <c r="D2029" s="367" t="s">
        <v>3497</v>
      </c>
      <c r="E2029" s="367" t="e">
        <f t="shared" si="31"/>
        <v>#VALUE!</v>
      </c>
      <c r="F2029" s="367" t="s">
        <v>541</v>
      </c>
      <c r="G2029" s="367" t="s">
        <v>3197</v>
      </c>
      <c r="H2029" s="367" t="s">
        <v>3225</v>
      </c>
      <c r="I2029" s="367" t="s">
        <v>3413</v>
      </c>
      <c r="J2029" s="369">
        <v>37300</v>
      </c>
    </row>
    <row r="2030" spans="1:10" hidden="1">
      <c r="A2030" s="370" t="s">
        <v>3195</v>
      </c>
      <c r="D2030" s="367" t="s">
        <v>3498</v>
      </c>
      <c r="E2030" s="367" t="e">
        <f t="shared" si="31"/>
        <v>#VALUE!</v>
      </c>
      <c r="F2030" s="367" t="s">
        <v>541</v>
      </c>
      <c r="G2030" s="367" t="s">
        <v>3197</v>
      </c>
      <c r="H2030" s="367" t="s">
        <v>3225</v>
      </c>
      <c r="I2030" s="367" t="s">
        <v>3415</v>
      </c>
      <c r="J2030" s="369">
        <v>37300</v>
      </c>
    </row>
    <row r="2031" spans="1:10" hidden="1">
      <c r="A2031" s="370" t="s">
        <v>3195</v>
      </c>
      <c r="D2031" s="367" t="s">
        <v>3499</v>
      </c>
      <c r="E2031" s="367" t="e">
        <f t="shared" si="31"/>
        <v>#VALUE!</v>
      </c>
      <c r="F2031" s="367" t="s">
        <v>541</v>
      </c>
      <c r="G2031" s="367" t="s">
        <v>3197</v>
      </c>
      <c r="H2031" s="367" t="s">
        <v>3225</v>
      </c>
      <c r="I2031" s="367" t="s">
        <v>3417</v>
      </c>
      <c r="J2031" s="369">
        <v>37300</v>
      </c>
    </row>
    <row r="2032" spans="1:10" hidden="1">
      <c r="A2032" s="370" t="s">
        <v>3195</v>
      </c>
      <c r="D2032" s="367" t="s">
        <v>3500</v>
      </c>
      <c r="E2032" s="367" t="e">
        <f t="shared" si="31"/>
        <v>#VALUE!</v>
      </c>
      <c r="F2032" s="367" t="s">
        <v>541</v>
      </c>
      <c r="G2032" s="367" t="s">
        <v>3197</v>
      </c>
      <c r="H2032" s="367" t="s">
        <v>3225</v>
      </c>
      <c r="I2032" s="367" t="s">
        <v>3419</v>
      </c>
      <c r="J2032" s="369">
        <v>37300</v>
      </c>
    </row>
    <row r="2033" spans="1:10" hidden="1">
      <c r="A2033" s="370" t="s">
        <v>3195</v>
      </c>
      <c r="D2033" s="367" t="s">
        <v>3501</v>
      </c>
      <c r="E2033" s="367" t="e">
        <f t="shared" si="31"/>
        <v>#VALUE!</v>
      </c>
      <c r="F2033" s="367" t="s">
        <v>541</v>
      </c>
      <c r="G2033" s="367" t="s">
        <v>3197</v>
      </c>
      <c r="H2033" s="367" t="s">
        <v>3225</v>
      </c>
      <c r="I2033" s="367" t="s">
        <v>3421</v>
      </c>
      <c r="J2033" s="369">
        <v>37300</v>
      </c>
    </row>
    <row r="2034" spans="1:10" hidden="1">
      <c r="A2034" s="370" t="s">
        <v>3195</v>
      </c>
      <c r="D2034" s="367" t="s">
        <v>3502</v>
      </c>
      <c r="E2034" s="367" t="e">
        <f t="shared" si="31"/>
        <v>#VALUE!</v>
      </c>
      <c r="F2034" s="367" t="s">
        <v>541</v>
      </c>
      <c r="G2034" s="367" t="s">
        <v>3197</v>
      </c>
      <c r="H2034" s="367" t="s">
        <v>3225</v>
      </c>
      <c r="I2034" s="367" t="s">
        <v>3423</v>
      </c>
      <c r="J2034" s="369">
        <v>37300</v>
      </c>
    </row>
    <row r="2035" spans="1:10" hidden="1">
      <c r="A2035" s="370" t="s">
        <v>3195</v>
      </c>
      <c r="D2035" s="367" t="s">
        <v>3503</v>
      </c>
      <c r="E2035" s="367" t="e">
        <f t="shared" si="31"/>
        <v>#VALUE!</v>
      </c>
      <c r="F2035" s="367" t="s">
        <v>541</v>
      </c>
      <c r="G2035" s="367" t="s">
        <v>3197</v>
      </c>
      <c r="H2035" s="367" t="s">
        <v>3225</v>
      </c>
      <c r="I2035" s="367" t="s">
        <v>3425</v>
      </c>
      <c r="J2035" s="369">
        <v>37300</v>
      </c>
    </row>
    <row r="2036" spans="1:10" hidden="1">
      <c r="A2036" s="370" t="s">
        <v>3195</v>
      </c>
      <c r="D2036" s="367" t="s">
        <v>3504</v>
      </c>
      <c r="E2036" s="367" t="e">
        <f t="shared" si="31"/>
        <v>#VALUE!</v>
      </c>
      <c r="F2036" s="367" t="s">
        <v>541</v>
      </c>
      <c r="G2036" s="367" t="s">
        <v>3197</v>
      </c>
      <c r="H2036" s="367" t="s">
        <v>3225</v>
      </c>
      <c r="I2036" s="367" t="s">
        <v>3427</v>
      </c>
      <c r="J2036" s="369">
        <v>37300</v>
      </c>
    </row>
    <row r="2037" spans="1:10" hidden="1">
      <c r="A2037" s="370" t="s">
        <v>3195</v>
      </c>
      <c r="D2037" s="367" t="s">
        <v>3505</v>
      </c>
      <c r="E2037" s="367" t="e">
        <f t="shared" si="31"/>
        <v>#VALUE!</v>
      </c>
      <c r="F2037" s="367" t="s">
        <v>541</v>
      </c>
      <c r="G2037" s="367" t="s">
        <v>3197</v>
      </c>
      <c r="H2037" s="367" t="s">
        <v>3225</v>
      </c>
      <c r="I2037" s="367" t="s">
        <v>3429</v>
      </c>
      <c r="J2037" s="369">
        <v>37300</v>
      </c>
    </row>
    <row r="2038" spans="1:10" hidden="1">
      <c r="A2038" s="370" t="s">
        <v>3195</v>
      </c>
      <c r="D2038" s="367" t="s">
        <v>3506</v>
      </c>
      <c r="E2038" s="367" t="e">
        <f t="shared" si="31"/>
        <v>#VALUE!</v>
      </c>
      <c r="F2038" s="367" t="s">
        <v>541</v>
      </c>
      <c r="G2038" s="367" t="s">
        <v>3197</v>
      </c>
      <c r="H2038" s="367" t="s">
        <v>3225</v>
      </c>
      <c r="I2038" s="367" t="s">
        <v>3431</v>
      </c>
      <c r="J2038" s="369">
        <v>37300</v>
      </c>
    </row>
    <row r="2039" spans="1:10" hidden="1">
      <c r="A2039" s="370" t="s">
        <v>3195</v>
      </c>
      <c r="D2039" s="367" t="s">
        <v>3507</v>
      </c>
      <c r="E2039" s="367" t="e">
        <f t="shared" si="31"/>
        <v>#VALUE!</v>
      </c>
      <c r="F2039" s="367" t="s">
        <v>541</v>
      </c>
      <c r="G2039" s="367" t="s">
        <v>3197</v>
      </c>
      <c r="H2039" s="367" t="s">
        <v>3225</v>
      </c>
      <c r="I2039" s="367" t="s">
        <v>3433</v>
      </c>
      <c r="J2039" s="369">
        <v>37300</v>
      </c>
    </row>
    <row r="2040" spans="1:10" hidden="1">
      <c r="A2040" s="370" t="s">
        <v>3195</v>
      </c>
      <c r="D2040" s="367" t="s">
        <v>3508</v>
      </c>
      <c r="E2040" s="367" t="e">
        <f t="shared" si="31"/>
        <v>#VALUE!</v>
      </c>
      <c r="F2040" s="367" t="s">
        <v>541</v>
      </c>
      <c r="G2040" s="367" t="s">
        <v>3197</v>
      </c>
      <c r="H2040" s="367" t="s">
        <v>3225</v>
      </c>
      <c r="I2040" s="367" t="s">
        <v>3435</v>
      </c>
      <c r="J2040" s="369">
        <v>37300</v>
      </c>
    </row>
    <row r="2041" spans="1:10" hidden="1">
      <c r="A2041" s="370" t="s">
        <v>3195</v>
      </c>
      <c r="D2041" s="367" t="s">
        <v>3509</v>
      </c>
      <c r="E2041" s="367" t="e">
        <f t="shared" si="31"/>
        <v>#VALUE!</v>
      </c>
      <c r="F2041" s="367" t="s">
        <v>541</v>
      </c>
      <c r="G2041" s="367" t="s">
        <v>3197</v>
      </c>
      <c r="H2041" s="367" t="s">
        <v>3225</v>
      </c>
      <c r="I2041" s="367" t="s">
        <v>3437</v>
      </c>
      <c r="J2041" s="369">
        <v>37300</v>
      </c>
    </row>
    <row r="2042" spans="1:10" hidden="1">
      <c r="A2042" s="370" t="s">
        <v>3195</v>
      </c>
      <c r="D2042" s="367" t="s">
        <v>3510</v>
      </c>
      <c r="E2042" s="367" t="e">
        <f t="shared" si="31"/>
        <v>#VALUE!</v>
      </c>
      <c r="F2042" s="367" t="s">
        <v>541</v>
      </c>
      <c r="G2042" s="367" t="s">
        <v>3197</v>
      </c>
      <c r="H2042" s="367" t="s">
        <v>3225</v>
      </c>
      <c r="I2042" s="367" t="s">
        <v>3439</v>
      </c>
      <c r="J2042" s="369">
        <v>37300</v>
      </c>
    </row>
    <row r="2043" spans="1:10" hidden="1">
      <c r="A2043" s="370" t="s">
        <v>3195</v>
      </c>
      <c r="D2043" s="367" t="s">
        <v>3511</v>
      </c>
      <c r="E2043" s="367" t="e">
        <f t="shared" si="31"/>
        <v>#VALUE!</v>
      </c>
      <c r="F2043" s="367" t="s">
        <v>541</v>
      </c>
      <c r="G2043" s="367" t="s">
        <v>3197</v>
      </c>
      <c r="H2043" s="367" t="s">
        <v>3225</v>
      </c>
      <c r="I2043" s="367" t="s">
        <v>3441</v>
      </c>
      <c r="J2043" s="369">
        <v>37300</v>
      </c>
    </row>
    <row r="2044" spans="1:10" hidden="1">
      <c r="A2044" s="370" t="s">
        <v>3195</v>
      </c>
      <c r="D2044" s="367" t="s">
        <v>3512</v>
      </c>
      <c r="E2044" s="367" t="e">
        <f t="shared" si="31"/>
        <v>#VALUE!</v>
      </c>
      <c r="F2044" s="367" t="s">
        <v>541</v>
      </c>
      <c r="G2044" s="367" t="s">
        <v>3197</v>
      </c>
      <c r="H2044" s="367" t="s">
        <v>3225</v>
      </c>
      <c r="I2044" s="367" t="s">
        <v>3443</v>
      </c>
      <c r="J2044" s="369">
        <v>37300</v>
      </c>
    </row>
    <row r="2045" spans="1:10" hidden="1">
      <c r="A2045" s="370" t="s">
        <v>3195</v>
      </c>
      <c r="D2045" s="367" t="s">
        <v>3513</v>
      </c>
      <c r="E2045" s="367" t="e">
        <f t="shared" si="31"/>
        <v>#VALUE!</v>
      </c>
      <c r="F2045" s="367" t="s">
        <v>541</v>
      </c>
      <c r="G2045" s="367" t="s">
        <v>3197</v>
      </c>
      <c r="H2045" s="367" t="s">
        <v>3225</v>
      </c>
      <c r="I2045" s="367" t="s">
        <v>3445</v>
      </c>
      <c r="J2045" s="369">
        <v>37300</v>
      </c>
    </row>
    <row r="2046" spans="1:10" hidden="1">
      <c r="A2046" s="370" t="s">
        <v>3195</v>
      </c>
      <c r="D2046" s="367" t="s">
        <v>3514</v>
      </c>
      <c r="E2046" s="367" t="e">
        <f t="shared" si="31"/>
        <v>#VALUE!</v>
      </c>
      <c r="F2046" s="367" t="s">
        <v>541</v>
      </c>
      <c r="G2046" s="367" t="s">
        <v>3197</v>
      </c>
      <c r="H2046" s="367" t="s">
        <v>3225</v>
      </c>
      <c r="I2046" s="367" t="s">
        <v>3447</v>
      </c>
      <c r="J2046" s="369">
        <v>37300</v>
      </c>
    </row>
    <row r="2047" spans="1:10" hidden="1">
      <c r="A2047" s="370" t="s">
        <v>3195</v>
      </c>
      <c r="D2047" s="367" t="s">
        <v>3515</v>
      </c>
      <c r="E2047" s="367" t="e">
        <f t="shared" si="31"/>
        <v>#VALUE!</v>
      </c>
      <c r="F2047" s="367" t="s">
        <v>541</v>
      </c>
      <c r="G2047" s="367" t="s">
        <v>3197</v>
      </c>
      <c r="H2047" s="367" t="s">
        <v>3225</v>
      </c>
      <c r="I2047" s="367" t="s">
        <v>3449</v>
      </c>
      <c r="J2047" s="369">
        <v>37300</v>
      </c>
    </row>
    <row r="2048" spans="1:10" hidden="1">
      <c r="A2048" s="370" t="s">
        <v>3195</v>
      </c>
      <c r="D2048" s="367" t="s">
        <v>3516</v>
      </c>
      <c r="E2048" s="367" t="e">
        <f t="shared" si="31"/>
        <v>#VALUE!</v>
      </c>
      <c r="F2048" s="367" t="s">
        <v>541</v>
      </c>
      <c r="G2048" s="367" t="s">
        <v>3197</v>
      </c>
      <c r="H2048" s="367" t="s">
        <v>3225</v>
      </c>
      <c r="I2048" s="367" t="s">
        <v>3451</v>
      </c>
      <c r="J2048" s="369">
        <v>37300</v>
      </c>
    </row>
    <row r="2049" spans="1:10" hidden="1">
      <c r="A2049" s="370" t="s">
        <v>3195</v>
      </c>
      <c r="D2049" s="367" t="s">
        <v>3517</v>
      </c>
      <c r="E2049" s="367" t="e">
        <f t="shared" si="31"/>
        <v>#VALUE!</v>
      </c>
      <c r="F2049" s="367" t="s">
        <v>541</v>
      </c>
      <c r="G2049" s="367" t="s">
        <v>3197</v>
      </c>
      <c r="H2049" s="367" t="s">
        <v>3225</v>
      </c>
      <c r="I2049" s="367" t="s">
        <v>3453</v>
      </c>
      <c r="J2049" s="369">
        <v>37300</v>
      </c>
    </row>
    <row r="2050" spans="1:10" hidden="1">
      <c r="A2050" s="370" t="s">
        <v>3195</v>
      </c>
      <c r="D2050" s="367" t="s">
        <v>3518</v>
      </c>
      <c r="E2050" s="367" t="e">
        <f t="shared" ref="E2050:E2113" si="32">VALUE(D2050)</f>
        <v>#VALUE!</v>
      </c>
      <c r="F2050" s="367" t="s">
        <v>541</v>
      </c>
      <c r="G2050" s="367" t="s">
        <v>3197</v>
      </c>
      <c r="H2050" s="367" t="s">
        <v>3225</v>
      </c>
      <c r="I2050" s="367" t="s">
        <v>3455</v>
      </c>
      <c r="J2050" s="369">
        <v>37300</v>
      </c>
    </row>
    <row r="2051" spans="1:10" hidden="1">
      <c r="A2051" s="370" t="s">
        <v>3195</v>
      </c>
      <c r="D2051" s="367" t="s">
        <v>3519</v>
      </c>
      <c r="E2051" s="367" t="e">
        <f t="shared" si="32"/>
        <v>#VALUE!</v>
      </c>
      <c r="F2051" s="367" t="s">
        <v>541</v>
      </c>
      <c r="G2051" s="367" t="s">
        <v>3197</v>
      </c>
      <c r="H2051" s="367" t="s">
        <v>3225</v>
      </c>
      <c r="I2051" s="367" t="s">
        <v>3457</v>
      </c>
      <c r="J2051" s="369">
        <v>37300</v>
      </c>
    </row>
    <row r="2052" spans="1:10" hidden="1">
      <c r="A2052" s="370" t="s">
        <v>3195</v>
      </c>
      <c r="D2052" s="367" t="s">
        <v>3520</v>
      </c>
      <c r="E2052" s="367" t="e">
        <f t="shared" si="32"/>
        <v>#VALUE!</v>
      </c>
      <c r="F2052" s="367" t="s">
        <v>541</v>
      </c>
      <c r="G2052" s="367" t="s">
        <v>3197</v>
      </c>
      <c r="H2052" s="367" t="s">
        <v>3225</v>
      </c>
      <c r="I2052" s="367" t="s">
        <v>3459</v>
      </c>
      <c r="J2052" s="369">
        <v>37300</v>
      </c>
    </row>
    <row r="2053" spans="1:10" hidden="1">
      <c r="A2053" s="370" t="s">
        <v>3195</v>
      </c>
      <c r="D2053" s="367" t="s">
        <v>3521</v>
      </c>
      <c r="E2053" s="367" t="e">
        <f t="shared" si="32"/>
        <v>#VALUE!</v>
      </c>
      <c r="F2053" s="367" t="s">
        <v>541</v>
      </c>
      <c r="G2053" s="367" t="s">
        <v>3197</v>
      </c>
      <c r="H2053" s="367" t="s">
        <v>3225</v>
      </c>
      <c r="I2053" s="367" t="s">
        <v>3461</v>
      </c>
      <c r="J2053" s="369">
        <v>37300</v>
      </c>
    </row>
    <row r="2054" spans="1:10" hidden="1">
      <c r="A2054" s="370" t="s">
        <v>3195</v>
      </c>
      <c r="D2054" s="367" t="s">
        <v>3522</v>
      </c>
      <c r="E2054" s="367" t="e">
        <f t="shared" si="32"/>
        <v>#VALUE!</v>
      </c>
      <c r="F2054" s="367" t="s">
        <v>541</v>
      </c>
      <c r="G2054" s="367" t="s">
        <v>3197</v>
      </c>
      <c r="H2054" s="367" t="s">
        <v>3225</v>
      </c>
      <c r="I2054" s="367" t="s">
        <v>3463</v>
      </c>
      <c r="J2054" s="369">
        <v>37300</v>
      </c>
    </row>
    <row r="2055" spans="1:10" hidden="1">
      <c r="A2055" s="370" t="s">
        <v>3195</v>
      </c>
      <c r="D2055" s="367" t="s">
        <v>3523</v>
      </c>
      <c r="E2055" s="367" t="e">
        <f t="shared" si="32"/>
        <v>#VALUE!</v>
      </c>
      <c r="F2055" s="367" t="s">
        <v>541</v>
      </c>
      <c r="G2055" s="367" t="s">
        <v>3197</v>
      </c>
      <c r="H2055" s="367" t="s">
        <v>3225</v>
      </c>
      <c r="I2055" s="367" t="s">
        <v>3465</v>
      </c>
      <c r="J2055" s="369">
        <v>37300</v>
      </c>
    </row>
    <row r="2056" spans="1:10" hidden="1">
      <c r="A2056" s="370" t="s">
        <v>3195</v>
      </c>
      <c r="D2056" s="367" t="s">
        <v>3524</v>
      </c>
      <c r="E2056" s="367" t="e">
        <f t="shared" si="32"/>
        <v>#VALUE!</v>
      </c>
      <c r="F2056" s="367" t="s">
        <v>541</v>
      </c>
      <c r="G2056" s="367" t="s">
        <v>3197</v>
      </c>
      <c r="H2056" s="367" t="s">
        <v>3225</v>
      </c>
      <c r="I2056" s="367" t="s">
        <v>3467</v>
      </c>
      <c r="J2056" s="369">
        <v>37300</v>
      </c>
    </row>
    <row r="2057" spans="1:10" hidden="1">
      <c r="A2057" s="370" t="s">
        <v>3195</v>
      </c>
      <c r="D2057" s="367" t="s">
        <v>3525</v>
      </c>
      <c r="E2057" s="367" t="e">
        <f t="shared" si="32"/>
        <v>#VALUE!</v>
      </c>
      <c r="F2057" s="367" t="s">
        <v>541</v>
      </c>
      <c r="G2057" s="367" t="s">
        <v>3197</v>
      </c>
      <c r="H2057" s="367" t="s">
        <v>3225</v>
      </c>
      <c r="I2057" s="367" t="s">
        <v>3469</v>
      </c>
      <c r="J2057" s="369">
        <v>37300</v>
      </c>
    </row>
    <row r="2058" spans="1:10" hidden="1">
      <c r="A2058" s="370" t="s">
        <v>3195</v>
      </c>
      <c r="D2058" s="367" t="s">
        <v>3526</v>
      </c>
      <c r="E2058" s="367" t="e">
        <f t="shared" si="32"/>
        <v>#VALUE!</v>
      </c>
      <c r="F2058" s="367" t="s">
        <v>541</v>
      </c>
      <c r="G2058" s="367" t="s">
        <v>3197</v>
      </c>
      <c r="H2058" s="367" t="s">
        <v>3225</v>
      </c>
      <c r="I2058" s="367" t="s">
        <v>3471</v>
      </c>
      <c r="J2058" s="369">
        <v>37300</v>
      </c>
    </row>
    <row r="2059" spans="1:10" hidden="1">
      <c r="A2059" s="370" t="s">
        <v>3195</v>
      </c>
      <c r="D2059" s="367" t="s">
        <v>3527</v>
      </c>
      <c r="E2059" s="367" t="e">
        <f t="shared" si="32"/>
        <v>#VALUE!</v>
      </c>
      <c r="F2059" s="367" t="s">
        <v>541</v>
      </c>
      <c r="G2059" s="367" t="s">
        <v>3197</v>
      </c>
      <c r="H2059" s="367" t="s">
        <v>3225</v>
      </c>
      <c r="I2059" s="367" t="s">
        <v>3473</v>
      </c>
      <c r="J2059" s="369">
        <v>37300</v>
      </c>
    </row>
    <row r="2060" spans="1:10" hidden="1">
      <c r="A2060" s="370" t="s">
        <v>3195</v>
      </c>
      <c r="D2060" s="367" t="s">
        <v>3528</v>
      </c>
      <c r="E2060" s="367" t="e">
        <f t="shared" si="32"/>
        <v>#VALUE!</v>
      </c>
      <c r="F2060" s="367" t="s">
        <v>541</v>
      </c>
      <c r="G2060" s="367" t="s">
        <v>3197</v>
      </c>
      <c r="H2060" s="367" t="s">
        <v>3225</v>
      </c>
      <c r="I2060" s="367" t="s">
        <v>3475</v>
      </c>
      <c r="J2060" s="369">
        <v>37300</v>
      </c>
    </row>
    <row r="2061" spans="1:10" hidden="1">
      <c r="A2061" s="370" t="s">
        <v>3195</v>
      </c>
      <c r="D2061" s="367" t="s">
        <v>3529</v>
      </c>
      <c r="E2061" s="367" t="e">
        <f t="shared" si="32"/>
        <v>#VALUE!</v>
      </c>
      <c r="F2061" s="367" t="s">
        <v>541</v>
      </c>
      <c r="G2061" s="367" t="s">
        <v>3197</v>
      </c>
      <c r="H2061" s="367" t="s">
        <v>3225</v>
      </c>
      <c r="I2061" s="367" t="s">
        <v>3477</v>
      </c>
      <c r="J2061" s="369">
        <v>37300</v>
      </c>
    </row>
    <row r="2062" spans="1:10" hidden="1">
      <c r="A2062" s="370" t="s">
        <v>3195</v>
      </c>
      <c r="D2062" s="367" t="s">
        <v>3530</v>
      </c>
      <c r="E2062" s="367" t="e">
        <f t="shared" si="32"/>
        <v>#VALUE!</v>
      </c>
      <c r="F2062" s="367" t="s">
        <v>541</v>
      </c>
      <c r="G2062" s="367" t="s">
        <v>3197</v>
      </c>
      <c r="H2062" s="367" t="s">
        <v>3225</v>
      </c>
      <c r="I2062" s="367" t="s">
        <v>3479</v>
      </c>
      <c r="J2062" s="369">
        <v>37300</v>
      </c>
    </row>
    <row r="2063" spans="1:10" hidden="1">
      <c r="A2063" s="370" t="s">
        <v>3195</v>
      </c>
      <c r="D2063" s="367" t="s">
        <v>3531</v>
      </c>
      <c r="E2063" s="367" t="e">
        <f t="shared" si="32"/>
        <v>#VALUE!</v>
      </c>
      <c r="F2063" s="367" t="s">
        <v>541</v>
      </c>
      <c r="G2063" s="367" t="s">
        <v>3197</v>
      </c>
      <c r="H2063" s="367" t="s">
        <v>3225</v>
      </c>
      <c r="I2063" s="367" t="s">
        <v>3481</v>
      </c>
      <c r="J2063" s="369">
        <v>37300</v>
      </c>
    </row>
    <row r="2064" spans="1:10" hidden="1">
      <c r="A2064" s="370" t="s">
        <v>3195</v>
      </c>
      <c r="D2064" s="367" t="s">
        <v>3532</v>
      </c>
      <c r="E2064" s="367" t="e">
        <f t="shared" si="32"/>
        <v>#VALUE!</v>
      </c>
      <c r="F2064" s="367" t="s">
        <v>541</v>
      </c>
      <c r="G2064" s="367" t="s">
        <v>3197</v>
      </c>
      <c r="H2064" s="367" t="s">
        <v>3225</v>
      </c>
      <c r="I2064" s="367" t="s">
        <v>3483</v>
      </c>
      <c r="J2064" s="369">
        <v>37300</v>
      </c>
    </row>
    <row r="2065" spans="1:10" hidden="1">
      <c r="A2065" s="370" t="s">
        <v>3195</v>
      </c>
      <c r="D2065" s="367" t="s">
        <v>3533</v>
      </c>
      <c r="E2065" s="367" t="e">
        <f t="shared" si="32"/>
        <v>#VALUE!</v>
      </c>
      <c r="F2065" s="367" t="s">
        <v>541</v>
      </c>
      <c r="G2065" s="367" t="s">
        <v>3197</v>
      </c>
      <c r="H2065" s="367" t="s">
        <v>3225</v>
      </c>
      <c r="I2065" s="367" t="s">
        <v>3485</v>
      </c>
      <c r="J2065" s="369">
        <v>37300</v>
      </c>
    </row>
    <row r="2066" spans="1:10" hidden="1">
      <c r="A2066" s="370" t="s">
        <v>3195</v>
      </c>
      <c r="D2066" s="367" t="s">
        <v>3534</v>
      </c>
      <c r="E2066" s="367" t="e">
        <f t="shared" si="32"/>
        <v>#VALUE!</v>
      </c>
      <c r="F2066" s="367" t="s">
        <v>541</v>
      </c>
      <c r="G2066" s="367" t="s">
        <v>3197</v>
      </c>
      <c r="H2066" s="367" t="s">
        <v>3240</v>
      </c>
      <c r="I2066" s="367" t="s">
        <v>3391</v>
      </c>
      <c r="J2066" s="369">
        <v>37300</v>
      </c>
    </row>
    <row r="2067" spans="1:10" hidden="1">
      <c r="A2067" s="370" t="s">
        <v>3195</v>
      </c>
      <c r="D2067" s="367" t="s">
        <v>3535</v>
      </c>
      <c r="E2067" s="367" t="e">
        <f t="shared" si="32"/>
        <v>#VALUE!</v>
      </c>
      <c r="F2067" s="367" t="s">
        <v>541</v>
      </c>
      <c r="G2067" s="367" t="s">
        <v>3197</v>
      </c>
      <c r="H2067" s="367" t="s">
        <v>3240</v>
      </c>
      <c r="I2067" s="367" t="s">
        <v>3393</v>
      </c>
      <c r="J2067" s="369">
        <v>37300</v>
      </c>
    </row>
    <row r="2068" spans="1:10" hidden="1">
      <c r="A2068" s="370" t="s">
        <v>3195</v>
      </c>
      <c r="D2068" s="367" t="s">
        <v>3536</v>
      </c>
      <c r="E2068" s="367" t="e">
        <f t="shared" si="32"/>
        <v>#VALUE!</v>
      </c>
      <c r="F2068" s="367" t="s">
        <v>541</v>
      </c>
      <c r="G2068" s="367" t="s">
        <v>3197</v>
      </c>
      <c r="H2068" s="367" t="s">
        <v>3240</v>
      </c>
      <c r="I2068" s="367" t="s">
        <v>3395</v>
      </c>
      <c r="J2068" s="369">
        <v>37300</v>
      </c>
    </row>
    <row r="2069" spans="1:10" hidden="1">
      <c r="A2069" s="370" t="s">
        <v>3195</v>
      </c>
      <c r="D2069" s="367" t="s">
        <v>3537</v>
      </c>
      <c r="E2069" s="367" t="e">
        <f t="shared" si="32"/>
        <v>#VALUE!</v>
      </c>
      <c r="F2069" s="367" t="s">
        <v>541</v>
      </c>
      <c r="G2069" s="367" t="s">
        <v>3197</v>
      </c>
      <c r="H2069" s="367" t="s">
        <v>3240</v>
      </c>
      <c r="I2069" s="367" t="s">
        <v>3397</v>
      </c>
      <c r="J2069" s="369">
        <v>37300</v>
      </c>
    </row>
    <row r="2070" spans="1:10" hidden="1">
      <c r="A2070" s="370" t="s">
        <v>3195</v>
      </c>
      <c r="D2070" s="367" t="s">
        <v>3538</v>
      </c>
      <c r="E2070" s="367" t="e">
        <f t="shared" si="32"/>
        <v>#VALUE!</v>
      </c>
      <c r="F2070" s="367" t="s">
        <v>541</v>
      </c>
      <c r="G2070" s="367" t="s">
        <v>3197</v>
      </c>
      <c r="H2070" s="367" t="s">
        <v>3240</v>
      </c>
      <c r="I2070" s="367" t="s">
        <v>3399</v>
      </c>
      <c r="J2070" s="369">
        <v>37300</v>
      </c>
    </row>
    <row r="2071" spans="1:10" hidden="1">
      <c r="A2071" s="370" t="s">
        <v>3195</v>
      </c>
      <c r="D2071" s="367" t="s">
        <v>3539</v>
      </c>
      <c r="E2071" s="367" t="e">
        <f t="shared" si="32"/>
        <v>#VALUE!</v>
      </c>
      <c r="F2071" s="367" t="s">
        <v>541</v>
      </c>
      <c r="G2071" s="367" t="s">
        <v>3197</v>
      </c>
      <c r="H2071" s="367" t="s">
        <v>3240</v>
      </c>
      <c r="I2071" s="367" t="s">
        <v>3401</v>
      </c>
      <c r="J2071" s="369">
        <v>37300</v>
      </c>
    </row>
    <row r="2072" spans="1:10" hidden="1">
      <c r="A2072" s="370" t="s">
        <v>3195</v>
      </c>
      <c r="D2072" s="367" t="s">
        <v>3540</v>
      </c>
      <c r="E2072" s="367" t="e">
        <f t="shared" si="32"/>
        <v>#VALUE!</v>
      </c>
      <c r="F2072" s="367" t="s">
        <v>541</v>
      </c>
      <c r="G2072" s="367" t="s">
        <v>3197</v>
      </c>
      <c r="H2072" s="367" t="s">
        <v>3240</v>
      </c>
      <c r="I2072" s="367" t="s">
        <v>3403</v>
      </c>
      <c r="J2072" s="369">
        <v>37300</v>
      </c>
    </row>
    <row r="2073" spans="1:10" hidden="1">
      <c r="A2073" s="370" t="s">
        <v>3195</v>
      </c>
      <c r="D2073" s="367" t="s">
        <v>3541</v>
      </c>
      <c r="E2073" s="367" t="e">
        <f t="shared" si="32"/>
        <v>#VALUE!</v>
      </c>
      <c r="F2073" s="367" t="s">
        <v>541</v>
      </c>
      <c r="G2073" s="367" t="s">
        <v>3197</v>
      </c>
      <c r="H2073" s="367" t="s">
        <v>3240</v>
      </c>
      <c r="I2073" s="367" t="s">
        <v>3405</v>
      </c>
      <c r="J2073" s="369">
        <v>37300</v>
      </c>
    </row>
    <row r="2074" spans="1:10" hidden="1">
      <c r="A2074" s="370" t="s">
        <v>3195</v>
      </c>
      <c r="D2074" s="367" t="s">
        <v>3542</v>
      </c>
      <c r="E2074" s="367" t="e">
        <f t="shared" si="32"/>
        <v>#VALUE!</v>
      </c>
      <c r="F2074" s="367" t="s">
        <v>541</v>
      </c>
      <c r="G2074" s="367" t="s">
        <v>3197</v>
      </c>
      <c r="H2074" s="367" t="s">
        <v>3240</v>
      </c>
      <c r="I2074" s="367" t="s">
        <v>3407</v>
      </c>
      <c r="J2074" s="369">
        <v>37300</v>
      </c>
    </row>
    <row r="2075" spans="1:10" hidden="1">
      <c r="A2075" s="370" t="s">
        <v>3195</v>
      </c>
      <c r="D2075" s="367" t="s">
        <v>3543</v>
      </c>
      <c r="E2075" s="367" t="e">
        <f t="shared" si="32"/>
        <v>#VALUE!</v>
      </c>
      <c r="F2075" s="367" t="s">
        <v>541</v>
      </c>
      <c r="G2075" s="367" t="s">
        <v>3197</v>
      </c>
      <c r="H2075" s="367" t="s">
        <v>3240</v>
      </c>
      <c r="I2075" s="367" t="s">
        <v>3409</v>
      </c>
      <c r="J2075" s="369">
        <v>37300</v>
      </c>
    </row>
    <row r="2076" spans="1:10" hidden="1">
      <c r="A2076" s="370" t="s">
        <v>3195</v>
      </c>
      <c r="D2076" s="367" t="s">
        <v>3544</v>
      </c>
      <c r="E2076" s="367" t="e">
        <f t="shared" si="32"/>
        <v>#VALUE!</v>
      </c>
      <c r="F2076" s="367" t="s">
        <v>541</v>
      </c>
      <c r="G2076" s="367" t="s">
        <v>3197</v>
      </c>
      <c r="H2076" s="367" t="s">
        <v>3240</v>
      </c>
      <c r="I2076" s="367" t="s">
        <v>3411</v>
      </c>
      <c r="J2076" s="369">
        <v>37300</v>
      </c>
    </row>
    <row r="2077" spans="1:10" hidden="1">
      <c r="A2077" s="370" t="s">
        <v>3195</v>
      </c>
      <c r="D2077" s="367" t="s">
        <v>3545</v>
      </c>
      <c r="E2077" s="367" t="e">
        <f t="shared" si="32"/>
        <v>#VALUE!</v>
      </c>
      <c r="F2077" s="367" t="s">
        <v>541</v>
      </c>
      <c r="G2077" s="367" t="s">
        <v>3197</v>
      </c>
      <c r="H2077" s="367" t="s">
        <v>3240</v>
      </c>
      <c r="I2077" s="367" t="s">
        <v>3413</v>
      </c>
      <c r="J2077" s="369">
        <v>37300</v>
      </c>
    </row>
    <row r="2078" spans="1:10" hidden="1">
      <c r="A2078" s="370" t="s">
        <v>3195</v>
      </c>
      <c r="D2078" s="367" t="s">
        <v>3546</v>
      </c>
      <c r="E2078" s="367" t="e">
        <f t="shared" si="32"/>
        <v>#VALUE!</v>
      </c>
      <c r="F2078" s="367" t="s">
        <v>541</v>
      </c>
      <c r="G2078" s="367" t="s">
        <v>3197</v>
      </c>
      <c r="H2078" s="367" t="s">
        <v>3240</v>
      </c>
      <c r="I2078" s="367" t="s">
        <v>3415</v>
      </c>
      <c r="J2078" s="369">
        <v>37300</v>
      </c>
    </row>
    <row r="2079" spans="1:10" hidden="1">
      <c r="A2079" s="370" t="s">
        <v>3195</v>
      </c>
      <c r="D2079" s="367" t="s">
        <v>3547</v>
      </c>
      <c r="E2079" s="367" t="e">
        <f t="shared" si="32"/>
        <v>#VALUE!</v>
      </c>
      <c r="F2079" s="367" t="s">
        <v>541</v>
      </c>
      <c r="G2079" s="367" t="s">
        <v>3197</v>
      </c>
      <c r="H2079" s="367" t="s">
        <v>3240</v>
      </c>
      <c r="I2079" s="367" t="s">
        <v>3417</v>
      </c>
      <c r="J2079" s="369">
        <v>37300</v>
      </c>
    </row>
    <row r="2080" spans="1:10" hidden="1">
      <c r="A2080" s="370" t="s">
        <v>3195</v>
      </c>
      <c r="D2080" s="367" t="s">
        <v>3548</v>
      </c>
      <c r="E2080" s="367" t="e">
        <f t="shared" si="32"/>
        <v>#VALUE!</v>
      </c>
      <c r="F2080" s="367" t="s">
        <v>541</v>
      </c>
      <c r="G2080" s="367" t="s">
        <v>3197</v>
      </c>
      <c r="H2080" s="367" t="s">
        <v>3240</v>
      </c>
      <c r="I2080" s="367" t="s">
        <v>3419</v>
      </c>
      <c r="J2080" s="369">
        <v>37300</v>
      </c>
    </row>
    <row r="2081" spans="1:10" hidden="1">
      <c r="A2081" s="370" t="s">
        <v>3195</v>
      </c>
      <c r="D2081" s="367" t="s">
        <v>3549</v>
      </c>
      <c r="E2081" s="367" t="e">
        <f t="shared" si="32"/>
        <v>#VALUE!</v>
      </c>
      <c r="F2081" s="367" t="s">
        <v>541</v>
      </c>
      <c r="G2081" s="367" t="s">
        <v>3197</v>
      </c>
      <c r="H2081" s="367" t="s">
        <v>3240</v>
      </c>
      <c r="I2081" s="367" t="s">
        <v>3421</v>
      </c>
      <c r="J2081" s="369">
        <v>37300</v>
      </c>
    </row>
    <row r="2082" spans="1:10" hidden="1">
      <c r="A2082" s="370" t="s">
        <v>3195</v>
      </c>
      <c r="D2082" s="367" t="s">
        <v>3550</v>
      </c>
      <c r="E2082" s="367" t="e">
        <f t="shared" si="32"/>
        <v>#VALUE!</v>
      </c>
      <c r="F2082" s="367" t="s">
        <v>541</v>
      </c>
      <c r="G2082" s="367" t="s">
        <v>3197</v>
      </c>
      <c r="H2082" s="367" t="s">
        <v>3240</v>
      </c>
      <c r="I2082" s="367" t="s">
        <v>3423</v>
      </c>
      <c r="J2082" s="369">
        <v>37300</v>
      </c>
    </row>
    <row r="2083" spans="1:10" hidden="1">
      <c r="A2083" s="370" t="s">
        <v>3195</v>
      </c>
      <c r="D2083" s="367" t="s">
        <v>3551</v>
      </c>
      <c r="E2083" s="367" t="e">
        <f t="shared" si="32"/>
        <v>#VALUE!</v>
      </c>
      <c r="F2083" s="367" t="s">
        <v>541</v>
      </c>
      <c r="G2083" s="367" t="s">
        <v>3197</v>
      </c>
      <c r="H2083" s="367" t="s">
        <v>3240</v>
      </c>
      <c r="I2083" s="367" t="s">
        <v>3425</v>
      </c>
      <c r="J2083" s="369">
        <v>37300</v>
      </c>
    </row>
    <row r="2084" spans="1:10" hidden="1">
      <c r="A2084" s="370" t="s">
        <v>3195</v>
      </c>
      <c r="D2084" s="367" t="s">
        <v>3552</v>
      </c>
      <c r="E2084" s="367" t="e">
        <f t="shared" si="32"/>
        <v>#VALUE!</v>
      </c>
      <c r="F2084" s="367" t="s">
        <v>541</v>
      </c>
      <c r="G2084" s="367" t="s">
        <v>3197</v>
      </c>
      <c r="H2084" s="367" t="s">
        <v>3240</v>
      </c>
      <c r="I2084" s="367" t="s">
        <v>3427</v>
      </c>
      <c r="J2084" s="369">
        <v>37300</v>
      </c>
    </row>
    <row r="2085" spans="1:10" hidden="1">
      <c r="A2085" s="370" t="s">
        <v>3195</v>
      </c>
      <c r="D2085" s="367" t="s">
        <v>3553</v>
      </c>
      <c r="E2085" s="367" t="e">
        <f t="shared" si="32"/>
        <v>#VALUE!</v>
      </c>
      <c r="F2085" s="367" t="s">
        <v>541</v>
      </c>
      <c r="G2085" s="367" t="s">
        <v>3197</v>
      </c>
      <c r="H2085" s="367" t="s">
        <v>3240</v>
      </c>
      <c r="I2085" s="367" t="s">
        <v>3429</v>
      </c>
      <c r="J2085" s="369">
        <v>37300</v>
      </c>
    </row>
    <row r="2086" spans="1:10" hidden="1">
      <c r="A2086" s="370" t="s">
        <v>3195</v>
      </c>
      <c r="D2086" s="367" t="s">
        <v>3554</v>
      </c>
      <c r="E2086" s="367" t="e">
        <f t="shared" si="32"/>
        <v>#VALUE!</v>
      </c>
      <c r="F2086" s="367" t="s">
        <v>541</v>
      </c>
      <c r="G2086" s="367" t="s">
        <v>3197</v>
      </c>
      <c r="H2086" s="367" t="s">
        <v>3240</v>
      </c>
      <c r="I2086" s="367" t="s">
        <v>3431</v>
      </c>
      <c r="J2086" s="369">
        <v>37300</v>
      </c>
    </row>
    <row r="2087" spans="1:10" hidden="1">
      <c r="A2087" s="370" t="s">
        <v>3195</v>
      </c>
      <c r="D2087" s="367" t="s">
        <v>3555</v>
      </c>
      <c r="E2087" s="367" t="e">
        <f t="shared" si="32"/>
        <v>#VALUE!</v>
      </c>
      <c r="F2087" s="367" t="s">
        <v>541</v>
      </c>
      <c r="G2087" s="367" t="s">
        <v>3197</v>
      </c>
      <c r="H2087" s="367" t="s">
        <v>3240</v>
      </c>
      <c r="I2087" s="367" t="s">
        <v>3433</v>
      </c>
      <c r="J2087" s="369">
        <v>37300</v>
      </c>
    </row>
    <row r="2088" spans="1:10" hidden="1">
      <c r="A2088" s="370" t="s">
        <v>3195</v>
      </c>
      <c r="D2088" s="367" t="s">
        <v>3556</v>
      </c>
      <c r="E2088" s="367" t="e">
        <f t="shared" si="32"/>
        <v>#VALUE!</v>
      </c>
      <c r="F2088" s="367" t="s">
        <v>541</v>
      </c>
      <c r="G2088" s="367" t="s">
        <v>3197</v>
      </c>
      <c r="H2088" s="367" t="s">
        <v>3240</v>
      </c>
      <c r="I2088" s="367" t="s">
        <v>3435</v>
      </c>
      <c r="J2088" s="369">
        <v>37300</v>
      </c>
    </row>
    <row r="2089" spans="1:10" hidden="1">
      <c r="A2089" s="370" t="s">
        <v>3195</v>
      </c>
      <c r="D2089" s="367" t="s">
        <v>3557</v>
      </c>
      <c r="E2089" s="367" t="e">
        <f t="shared" si="32"/>
        <v>#VALUE!</v>
      </c>
      <c r="F2089" s="367" t="s">
        <v>541</v>
      </c>
      <c r="G2089" s="367" t="s">
        <v>3197</v>
      </c>
      <c r="H2089" s="367" t="s">
        <v>3240</v>
      </c>
      <c r="I2089" s="367" t="s">
        <v>3437</v>
      </c>
      <c r="J2089" s="369">
        <v>37300</v>
      </c>
    </row>
    <row r="2090" spans="1:10" hidden="1">
      <c r="A2090" s="370" t="s">
        <v>3195</v>
      </c>
      <c r="D2090" s="367" t="s">
        <v>3558</v>
      </c>
      <c r="E2090" s="367" t="e">
        <f t="shared" si="32"/>
        <v>#VALUE!</v>
      </c>
      <c r="F2090" s="367" t="s">
        <v>541</v>
      </c>
      <c r="G2090" s="367" t="s">
        <v>3197</v>
      </c>
      <c r="H2090" s="367" t="s">
        <v>3240</v>
      </c>
      <c r="I2090" s="367" t="s">
        <v>3439</v>
      </c>
      <c r="J2090" s="369">
        <v>37300</v>
      </c>
    </row>
    <row r="2091" spans="1:10" hidden="1">
      <c r="A2091" s="370" t="s">
        <v>3195</v>
      </c>
      <c r="D2091" s="367" t="s">
        <v>3559</v>
      </c>
      <c r="E2091" s="367" t="e">
        <f t="shared" si="32"/>
        <v>#VALUE!</v>
      </c>
      <c r="F2091" s="367" t="s">
        <v>541</v>
      </c>
      <c r="G2091" s="367" t="s">
        <v>3197</v>
      </c>
      <c r="H2091" s="367" t="s">
        <v>3240</v>
      </c>
      <c r="I2091" s="367" t="s">
        <v>3441</v>
      </c>
      <c r="J2091" s="369">
        <v>37300</v>
      </c>
    </row>
    <row r="2092" spans="1:10" hidden="1">
      <c r="A2092" s="370" t="s">
        <v>3195</v>
      </c>
      <c r="D2092" s="367" t="s">
        <v>3560</v>
      </c>
      <c r="E2092" s="367" t="e">
        <f t="shared" si="32"/>
        <v>#VALUE!</v>
      </c>
      <c r="F2092" s="367" t="s">
        <v>541</v>
      </c>
      <c r="G2092" s="367" t="s">
        <v>3197</v>
      </c>
      <c r="H2092" s="367" t="s">
        <v>3240</v>
      </c>
      <c r="I2092" s="367" t="s">
        <v>3443</v>
      </c>
      <c r="J2092" s="369">
        <v>37300</v>
      </c>
    </row>
    <row r="2093" spans="1:10" hidden="1">
      <c r="A2093" s="370" t="s">
        <v>3195</v>
      </c>
      <c r="D2093" s="367" t="s">
        <v>3561</v>
      </c>
      <c r="E2093" s="367" t="e">
        <f t="shared" si="32"/>
        <v>#VALUE!</v>
      </c>
      <c r="F2093" s="367" t="s">
        <v>541</v>
      </c>
      <c r="G2093" s="367" t="s">
        <v>3197</v>
      </c>
      <c r="H2093" s="367" t="s">
        <v>3240</v>
      </c>
      <c r="I2093" s="367" t="s">
        <v>3445</v>
      </c>
      <c r="J2093" s="369">
        <v>37300</v>
      </c>
    </row>
    <row r="2094" spans="1:10" hidden="1">
      <c r="A2094" s="370" t="s">
        <v>3195</v>
      </c>
      <c r="D2094" s="367" t="s">
        <v>3562</v>
      </c>
      <c r="E2094" s="367" t="e">
        <f t="shared" si="32"/>
        <v>#VALUE!</v>
      </c>
      <c r="F2094" s="367" t="s">
        <v>541</v>
      </c>
      <c r="G2094" s="367" t="s">
        <v>3197</v>
      </c>
      <c r="H2094" s="367" t="s">
        <v>3240</v>
      </c>
      <c r="I2094" s="367" t="s">
        <v>3447</v>
      </c>
      <c r="J2094" s="369">
        <v>37300</v>
      </c>
    </row>
    <row r="2095" spans="1:10" hidden="1">
      <c r="A2095" s="370" t="s">
        <v>3195</v>
      </c>
      <c r="D2095" s="367" t="s">
        <v>3563</v>
      </c>
      <c r="E2095" s="367" t="e">
        <f t="shared" si="32"/>
        <v>#VALUE!</v>
      </c>
      <c r="F2095" s="367" t="s">
        <v>541</v>
      </c>
      <c r="G2095" s="367" t="s">
        <v>3197</v>
      </c>
      <c r="H2095" s="367" t="s">
        <v>3240</v>
      </c>
      <c r="I2095" s="367" t="s">
        <v>3449</v>
      </c>
      <c r="J2095" s="369">
        <v>37300</v>
      </c>
    </row>
    <row r="2096" spans="1:10" hidden="1">
      <c r="A2096" s="370" t="s">
        <v>3195</v>
      </c>
      <c r="D2096" s="367" t="s">
        <v>3564</v>
      </c>
      <c r="E2096" s="367" t="e">
        <f t="shared" si="32"/>
        <v>#VALUE!</v>
      </c>
      <c r="F2096" s="367" t="s">
        <v>541</v>
      </c>
      <c r="G2096" s="367" t="s">
        <v>3197</v>
      </c>
      <c r="H2096" s="367" t="s">
        <v>3240</v>
      </c>
      <c r="I2096" s="367" t="s">
        <v>3451</v>
      </c>
      <c r="J2096" s="369">
        <v>37300</v>
      </c>
    </row>
    <row r="2097" spans="1:10" hidden="1">
      <c r="A2097" s="370" t="s">
        <v>3195</v>
      </c>
      <c r="D2097" s="367" t="s">
        <v>3565</v>
      </c>
      <c r="E2097" s="367" t="e">
        <f t="shared" si="32"/>
        <v>#VALUE!</v>
      </c>
      <c r="F2097" s="367" t="s">
        <v>541</v>
      </c>
      <c r="G2097" s="367" t="s">
        <v>3197</v>
      </c>
      <c r="H2097" s="367" t="s">
        <v>3240</v>
      </c>
      <c r="I2097" s="367" t="s">
        <v>3453</v>
      </c>
      <c r="J2097" s="369">
        <v>37300</v>
      </c>
    </row>
    <row r="2098" spans="1:10" hidden="1">
      <c r="A2098" s="370" t="s">
        <v>3195</v>
      </c>
      <c r="D2098" s="367" t="s">
        <v>3566</v>
      </c>
      <c r="E2098" s="367" t="e">
        <f t="shared" si="32"/>
        <v>#VALUE!</v>
      </c>
      <c r="F2098" s="367" t="s">
        <v>541</v>
      </c>
      <c r="G2098" s="367" t="s">
        <v>3197</v>
      </c>
      <c r="H2098" s="367" t="s">
        <v>3240</v>
      </c>
      <c r="I2098" s="367" t="s">
        <v>3455</v>
      </c>
      <c r="J2098" s="369">
        <v>37300</v>
      </c>
    </row>
    <row r="2099" spans="1:10" hidden="1">
      <c r="A2099" s="370" t="s">
        <v>3195</v>
      </c>
      <c r="D2099" s="367" t="s">
        <v>3567</v>
      </c>
      <c r="E2099" s="367" t="e">
        <f t="shared" si="32"/>
        <v>#VALUE!</v>
      </c>
      <c r="F2099" s="367" t="s">
        <v>541</v>
      </c>
      <c r="G2099" s="367" t="s">
        <v>3197</v>
      </c>
      <c r="H2099" s="367" t="s">
        <v>3240</v>
      </c>
      <c r="I2099" s="367" t="s">
        <v>3457</v>
      </c>
      <c r="J2099" s="369">
        <v>37300</v>
      </c>
    </row>
    <row r="2100" spans="1:10" hidden="1">
      <c r="A2100" s="370" t="s">
        <v>3195</v>
      </c>
      <c r="D2100" s="367" t="s">
        <v>3568</v>
      </c>
      <c r="E2100" s="367" t="e">
        <f t="shared" si="32"/>
        <v>#VALUE!</v>
      </c>
      <c r="F2100" s="367" t="s">
        <v>541</v>
      </c>
      <c r="G2100" s="367" t="s">
        <v>3197</v>
      </c>
      <c r="H2100" s="367" t="s">
        <v>3240</v>
      </c>
      <c r="I2100" s="367" t="s">
        <v>3459</v>
      </c>
      <c r="J2100" s="369">
        <v>37300</v>
      </c>
    </row>
    <row r="2101" spans="1:10" hidden="1">
      <c r="A2101" s="370" t="s">
        <v>3195</v>
      </c>
      <c r="D2101" s="367" t="s">
        <v>3569</v>
      </c>
      <c r="E2101" s="367" t="e">
        <f t="shared" si="32"/>
        <v>#VALUE!</v>
      </c>
      <c r="F2101" s="367" t="s">
        <v>541</v>
      </c>
      <c r="G2101" s="367" t="s">
        <v>3197</v>
      </c>
      <c r="H2101" s="367" t="s">
        <v>3240</v>
      </c>
      <c r="I2101" s="367" t="s">
        <v>3461</v>
      </c>
      <c r="J2101" s="369">
        <v>37300</v>
      </c>
    </row>
    <row r="2102" spans="1:10" hidden="1">
      <c r="A2102" s="370" t="s">
        <v>3195</v>
      </c>
      <c r="D2102" s="367" t="s">
        <v>3570</v>
      </c>
      <c r="E2102" s="367" t="e">
        <f t="shared" si="32"/>
        <v>#VALUE!</v>
      </c>
      <c r="F2102" s="367" t="s">
        <v>541</v>
      </c>
      <c r="G2102" s="367" t="s">
        <v>3197</v>
      </c>
      <c r="H2102" s="367" t="s">
        <v>3240</v>
      </c>
      <c r="I2102" s="367" t="s">
        <v>3463</v>
      </c>
      <c r="J2102" s="369">
        <v>37300</v>
      </c>
    </row>
    <row r="2103" spans="1:10" hidden="1">
      <c r="A2103" s="370" t="s">
        <v>3195</v>
      </c>
      <c r="D2103" s="367" t="s">
        <v>3571</v>
      </c>
      <c r="E2103" s="367" t="e">
        <f t="shared" si="32"/>
        <v>#VALUE!</v>
      </c>
      <c r="F2103" s="367" t="s">
        <v>541</v>
      </c>
      <c r="G2103" s="367" t="s">
        <v>3197</v>
      </c>
      <c r="H2103" s="367" t="s">
        <v>3240</v>
      </c>
      <c r="I2103" s="367" t="s">
        <v>3465</v>
      </c>
      <c r="J2103" s="369">
        <v>37300</v>
      </c>
    </row>
    <row r="2104" spans="1:10" hidden="1">
      <c r="A2104" s="370" t="s">
        <v>3195</v>
      </c>
      <c r="D2104" s="367" t="s">
        <v>3572</v>
      </c>
      <c r="E2104" s="367" t="e">
        <f t="shared" si="32"/>
        <v>#VALUE!</v>
      </c>
      <c r="F2104" s="367" t="s">
        <v>541</v>
      </c>
      <c r="G2104" s="367" t="s">
        <v>3197</v>
      </c>
      <c r="H2104" s="367" t="s">
        <v>3240</v>
      </c>
      <c r="I2104" s="367" t="s">
        <v>3467</v>
      </c>
      <c r="J2104" s="369">
        <v>37300</v>
      </c>
    </row>
    <row r="2105" spans="1:10" hidden="1">
      <c r="A2105" s="370" t="s">
        <v>3195</v>
      </c>
      <c r="D2105" s="367" t="s">
        <v>3573</v>
      </c>
      <c r="E2105" s="367" t="e">
        <f t="shared" si="32"/>
        <v>#VALUE!</v>
      </c>
      <c r="F2105" s="367" t="s">
        <v>541</v>
      </c>
      <c r="G2105" s="367" t="s">
        <v>3197</v>
      </c>
      <c r="H2105" s="367" t="s">
        <v>3240</v>
      </c>
      <c r="I2105" s="367" t="s">
        <v>3469</v>
      </c>
      <c r="J2105" s="369">
        <v>37300</v>
      </c>
    </row>
    <row r="2106" spans="1:10" hidden="1">
      <c r="A2106" s="370" t="s">
        <v>3195</v>
      </c>
      <c r="D2106" s="367" t="s">
        <v>3574</v>
      </c>
      <c r="E2106" s="367" t="e">
        <f t="shared" si="32"/>
        <v>#VALUE!</v>
      </c>
      <c r="F2106" s="367" t="s">
        <v>541</v>
      </c>
      <c r="G2106" s="367" t="s">
        <v>3197</v>
      </c>
      <c r="H2106" s="367" t="s">
        <v>3240</v>
      </c>
      <c r="I2106" s="367" t="s">
        <v>3471</v>
      </c>
      <c r="J2106" s="369">
        <v>37300</v>
      </c>
    </row>
    <row r="2107" spans="1:10" hidden="1">
      <c r="A2107" s="370" t="s">
        <v>3195</v>
      </c>
      <c r="D2107" s="367" t="s">
        <v>3575</v>
      </c>
      <c r="E2107" s="367" t="e">
        <f t="shared" si="32"/>
        <v>#VALUE!</v>
      </c>
      <c r="F2107" s="367" t="s">
        <v>541</v>
      </c>
      <c r="G2107" s="367" t="s">
        <v>3197</v>
      </c>
      <c r="H2107" s="367" t="s">
        <v>3240</v>
      </c>
      <c r="I2107" s="367" t="s">
        <v>3473</v>
      </c>
      <c r="J2107" s="369">
        <v>37300</v>
      </c>
    </row>
    <row r="2108" spans="1:10" hidden="1">
      <c r="A2108" s="370" t="s">
        <v>3195</v>
      </c>
      <c r="D2108" s="367" t="s">
        <v>3576</v>
      </c>
      <c r="E2108" s="367" t="e">
        <f t="shared" si="32"/>
        <v>#VALUE!</v>
      </c>
      <c r="F2108" s="367" t="s">
        <v>541</v>
      </c>
      <c r="G2108" s="367" t="s">
        <v>3197</v>
      </c>
      <c r="H2108" s="367" t="s">
        <v>3240</v>
      </c>
      <c r="I2108" s="367" t="s">
        <v>3475</v>
      </c>
      <c r="J2108" s="369">
        <v>37300</v>
      </c>
    </row>
    <row r="2109" spans="1:10" hidden="1">
      <c r="A2109" s="370" t="s">
        <v>3195</v>
      </c>
      <c r="D2109" s="367" t="s">
        <v>3577</v>
      </c>
      <c r="E2109" s="367" t="e">
        <f t="shared" si="32"/>
        <v>#VALUE!</v>
      </c>
      <c r="F2109" s="367" t="s">
        <v>541</v>
      </c>
      <c r="G2109" s="367" t="s">
        <v>3197</v>
      </c>
      <c r="H2109" s="367" t="s">
        <v>3240</v>
      </c>
      <c r="I2109" s="367" t="s">
        <v>3477</v>
      </c>
      <c r="J2109" s="369">
        <v>37300</v>
      </c>
    </row>
    <row r="2110" spans="1:10" hidden="1">
      <c r="A2110" s="370" t="s">
        <v>3195</v>
      </c>
      <c r="D2110" s="367" t="s">
        <v>3578</v>
      </c>
      <c r="E2110" s="367" t="e">
        <f t="shared" si="32"/>
        <v>#VALUE!</v>
      </c>
      <c r="F2110" s="367" t="s">
        <v>541</v>
      </c>
      <c r="G2110" s="367" t="s">
        <v>3197</v>
      </c>
      <c r="H2110" s="367" t="s">
        <v>3240</v>
      </c>
      <c r="I2110" s="367" t="s">
        <v>3479</v>
      </c>
      <c r="J2110" s="369">
        <v>37300</v>
      </c>
    </row>
    <row r="2111" spans="1:10" hidden="1">
      <c r="A2111" s="370" t="s">
        <v>3195</v>
      </c>
      <c r="D2111" s="367" t="s">
        <v>3579</v>
      </c>
      <c r="E2111" s="367" t="e">
        <f t="shared" si="32"/>
        <v>#VALUE!</v>
      </c>
      <c r="F2111" s="367" t="s">
        <v>541</v>
      </c>
      <c r="G2111" s="367" t="s">
        <v>3197</v>
      </c>
      <c r="H2111" s="367" t="s">
        <v>3240</v>
      </c>
      <c r="I2111" s="367" t="s">
        <v>3481</v>
      </c>
      <c r="J2111" s="369">
        <v>37300</v>
      </c>
    </row>
    <row r="2112" spans="1:10" hidden="1">
      <c r="A2112" s="370" t="s">
        <v>3195</v>
      </c>
      <c r="D2112" s="367" t="s">
        <v>3580</v>
      </c>
      <c r="E2112" s="367" t="e">
        <f t="shared" si="32"/>
        <v>#VALUE!</v>
      </c>
      <c r="F2112" s="367" t="s">
        <v>541</v>
      </c>
      <c r="G2112" s="367" t="s">
        <v>3197</v>
      </c>
      <c r="H2112" s="367" t="s">
        <v>3240</v>
      </c>
      <c r="I2112" s="367" t="s">
        <v>3483</v>
      </c>
      <c r="J2112" s="369">
        <v>37300</v>
      </c>
    </row>
    <row r="2113" spans="1:10" hidden="1">
      <c r="A2113" s="370" t="s">
        <v>3195</v>
      </c>
      <c r="D2113" s="367" t="s">
        <v>3581</v>
      </c>
      <c r="E2113" s="367" t="e">
        <f t="shared" si="32"/>
        <v>#VALUE!</v>
      </c>
      <c r="F2113" s="367" t="s">
        <v>541</v>
      </c>
      <c r="G2113" s="367" t="s">
        <v>3197</v>
      </c>
      <c r="H2113" s="367" t="s">
        <v>3240</v>
      </c>
      <c r="I2113" s="367" t="s">
        <v>3485</v>
      </c>
      <c r="J2113" s="369">
        <v>37300</v>
      </c>
    </row>
    <row r="2114" spans="1:10" hidden="1">
      <c r="A2114" s="370" t="s">
        <v>3195</v>
      </c>
      <c r="D2114" s="367" t="s">
        <v>3582</v>
      </c>
      <c r="E2114" s="367" t="e">
        <f t="shared" ref="E2114:E2177" si="33">VALUE(D2114)</f>
        <v>#VALUE!</v>
      </c>
      <c r="F2114" s="367" t="s">
        <v>541</v>
      </c>
      <c r="G2114" s="367" t="s">
        <v>3197</v>
      </c>
      <c r="H2114" s="367" t="s">
        <v>3254</v>
      </c>
      <c r="I2114" s="367" t="s">
        <v>3391</v>
      </c>
      <c r="J2114" s="369">
        <v>37300</v>
      </c>
    </row>
    <row r="2115" spans="1:10" hidden="1">
      <c r="A2115" s="370" t="s">
        <v>3195</v>
      </c>
      <c r="D2115" s="367" t="s">
        <v>3583</v>
      </c>
      <c r="E2115" s="367" t="e">
        <f t="shared" si="33"/>
        <v>#VALUE!</v>
      </c>
      <c r="F2115" s="367" t="s">
        <v>541</v>
      </c>
      <c r="G2115" s="367" t="s">
        <v>3197</v>
      </c>
      <c r="H2115" s="367" t="s">
        <v>3254</v>
      </c>
      <c r="I2115" s="367" t="s">
        <v>3393</v>
      </c>
      <c r="J2115" s="369">
        <v>37300</v>
      </c>
    </row>
    <row r="2116" spans="1:10" hidden="1">
      <c r="A2116" s="370" t="s">
        <v>3195</v>
      </c>
      <c r="D2116" s="367" t="s">
        <v>3584</v>
      </c>
      <c r="E2116" s="367" t="e">
        <f t="shared" si="33"/>
        <v>#VALUE!</v>
      </c>
      <c r="F2116" s="367" t="s">
        <v>541</v>
      </c>
      <c r="G2116" s="367" t="s">
        <v>3197</v>
      </c>
      <c r="H2116" s="367" t="s">
        <v>3254</v>
      </c>
      <c r="I2116" s="367" t="s">
        <v>3395</v>
      </c>
      <c r="J2116" s="369">
        <v>37300</v>
      </c>
    </row>
    <row r="2117" spans="1:10" hidden="1">
      <c r="A2117" s="370" t="s">
        <v>3195</v>
      </c>
      <c r="D2117" s="367" t="s">
        <v>3585</v>
      </c>
      <c r="E2117" s="367" t="e">
        <f t="shared" si="33"/>
        <v>#VALUE!</v>
      </c>
      <c r="F2117" s="367" t="s">
        <v>541</v>
      </c>
      <c r="G2117" s="367" t="s">
        <v>3197</v>
      </c>
      <c r="H2117" s="367" t="s">
        <v>3254</v>
      </c>
      <c r="I2117" s="367" t="s">
        <v>3397</v>
      </c>
      <c r="J2117" s="369">
        <v>37300</v>
      </c>
    </row>
    <row r="2118" spans="1:10" hidden="1">
      <c r="A2118" s="370" t="s">
        <v>3195</v>
      </c>
      <c r="D2118" s="367" t="s">
        <v>3586</v>
      </c>
      <c r="E2118" s="367" t="e">
        <f t="shared" si="33"/>
        <v>#VALUE!</v>
      </c>
      <c r="F2118" s="367" t="s">
        <v>541</v>
      </c>
      <c r="G2118" s="367" t="s">
        <v>3197</v>
      </c>
      <c r="H2118" s="367" t="s">
        <v>3254</v>
      </c>
      <c r="I2118" s="367" t="s">
        <v>3399</v>
      </c>
      <c r="J2118" s="369">
        <v>37300</v>
      </c>
    </row>
    <row r="2119" spans="1:10" hidden="1">
      <c r="A2119" s="370" t="s">
        <v>3195</v>
      </c>
      <c r="D2119" s="367" t="s">
        <v>3587</v>
      </c>
      <c r="E2119" s="367" t="e">
        <f t="shared" si="33"/>
        <v>#VALUE!</v>
      </c>
      <c r="F2119" s="367" t="s">
        <v>541</v>
      </c>
      <c r="G2119" s="367" t="s">
        <v>3197</v>
      </c>
      <c r="H2119" s="367" t="s">
        <v>3254</v>
      </c>
      <c r="I2119" s="367" t="s">
        <v>3401</v>
      </c>
      <c r="J2119" s="369">
        <v>37300</v>
      </c>
    </row>
    <row r="2120" spans="1:10" hidden="1">
      <c r="A2120" s="370" t="s">
        <v>3195</v>
      </c>
      <c r="D2120" s="367" t="s">
        <v>3588</v>
      </c>
      <c r="E2120" s="367" t="e">
        <f t="shared" si="33"/>
        <v>#VALUE!</v>
      </c>
      <c r="F2120" s="367" t="s">
        <v>541</v>
      </c>
      <c r="G2120" s="367" t="s">
        <v>3197</v>
      </c>
      <c r="H2120" s="367" t="s">
        <v>3254</v>
      </c>
      <c r="I2120" s="367" t="s">
        <v>3403</v>
      </c>
      <c r="J2120" s="369">
        <v>37300</v>
      </c>
    </row>
    <row r="2121" spans="1:10" hidden="1">
      <c r="A2121" s="370" t="s">
        <v>3195</v>
      </c>
      <c r="D2121" s="367" t="s">
        <v>3589</v>
      </c>
      <c r="E2121" s="367" t="e">
        <f t="shared" si="33"/>
        <v>#VALUE!</v>
      </c>
      <c r="F2121" s="367" t="s">
        <v>541</v>
      </c>
      <c r="G2121" s="367" t="s">
        <v>3197</v>
      </c>
      <c r="H2121" s="367" t="s">
        <v>3254</v>
      </c>
      <c r="I2121" s="367" t="s">
        <v>3405</v>
      </c>
      <c r="J2121" s="369">
        <v>37300</v>
      </c>
    </row>
    <row r="2122" spans="1:10" hidden="1">
      <c r="A2122" s="370" t="s">
        <v>3195</v>
      </c>
      <c r="D2122" s="367" t="s">
        <v>3590</v>
      </c>
      <c r="E2122" s="367" t="e">
        <f t="shared" si="33"/>
        <v>#VALUE!</v>
      </c>
      <c r="F2122" s="367" t="s">
        <v>541</v>
      </c>
      <c r="G2122" s="367" t="s">
        <v>3197</v>
      </c>
      <c r="H2122" s="367" t="s">
        <v>3254</v>
      </c>
      <c r="I2122" s="367" t="s">
        <v>3407</v>
      </c>
      <c r="J2122" s="369">
        <v>37300</v>
      </c>
    </row>
    <row r="2123" spans="1:10" hidden="1">
      <c r="A2123" s="370" t="s">
        <v>3195</v>
      </c>
      <c r="D2123" s="367" t="s">
        <v>3591</v>
      </c>
      <c r="E2123" s="367" t="e">
        <f t="shared" si="33"/>
        <v>#VALUE!</v>
      </c>
      <c r="F2123" s="367" t="s">
        <v>541</v>
      </c>
      <c r="G2123" s="367" t="s">
        <v>3197</v>
      </c>
      <c r="H2123" s="367" t="s">
        <v>3254</v>
      </c>
      <c r="I2123" s="367" t="s">
        <v>3409</v>
      </c>
      <c r="J2123" s="369">
        <v>37300</v>
      </c>
    </row>
    <row r="2124" spans="1:10" hidden="1">
      <c r="A2124" s="370" t="s">
        <v>3195</v>
      </c>
      <c r="D2124" s="367" t="s">
        <v>3592</v>
      </c>
      <c r="E2124" s="367" t="e">
        <f t="shared" si="33"/>
        <v>#VALUE!</v>
      </c>
      <c r="F2124" s="367" t="s">
        <v>541</v>
      </c>
      <c r="G2124" s="367" t="s">
        <v>3197</v>
      </c>
      <c r="H2124" s="367" t="s">
        <v>3254</v>
      </c>
      <c r="I2124" s="367" t="s">
        <v>3411</v>
      </c>
      <c r="J2124" s="369">
        <v>37300</v>
      </c>
    </row>
    <row r="2125" spans="1:10" hidden="1">
      <c r="A2125" s="370" t="s">
        <v>3195</v>
      </c>
      <c r="D2125" s="367" t="s">
        <v>3593</v>
      </c>
      <c r="E2125" s="367" t="e">
        <f t="shared" si="33"/>
        <v>#VALUE!</v>
      </c>
      <c r="F2125" s="367" t="s">
        <v>541</v>
      </c>
      <c r="G2125" s="367" t="s">
        <v>3197</v>
      </c>
      <c r="H2125" s="367" t="s">
        <v>3254</v>
      </c>
      <c r="I2125" s="367" t="s">
        <v>3413</v>
      </c>
      <c r="J2125" s="369">
        <v>37300</v>
      </c>
    </row>
    <row r="2126" spans="1:10" hidden="1">
      <c r="A2126" s="370" t="s">
        <v>3195</v>
      </c>
      <c r="D2126" s="367" t="s">
        <v>3594</v>
      </c>
      <c r="E2126" s="367" t="e">
        <f t="shared" si="33"/>
        <v>#VALUE!</v>
      </c>
      <c r="F2126" s="367" t="s">
        <v>541</v>
      </c>
      <c r="G2126" s="367" t="s">
        <v>3197</v>
      </c>
      <c r="H2126" s="367" t="s">
        <v>3254</v>
      </c>
      <c r="I2126" s="367" t="s">
        <v>3415</v>
      </c>
      <c r="J2126" s="369">
        <v>37300</v>
      </c>
    </row>
    <row r="2127" spans="1:10" hidden="1">
      <c r="A2127" s="370" t="s">
        <v>3195</v>
      </c>
      <c r="D2127" s="367" t="s">
        <v>3595</v>
      </c>
      <c r="E2127" s="367" t="e">
        <f t="shared" si="33"/>
        <v>#VALUE!</v>
      </c>
      <c r="F2127" s="367" t="s">
        <v>541</v>
      </c>
      <c r="G2127" s="367" t="s">
        <v>3197</v>
      </c>
      <c r="H2127" s="367" t="s">
        <v>3254</v>
      </c>
      <c r="I2127" s="367" t="s">
        <v>3417</v>
      </c>
      <c r="J2127" s="369">
        <v>37300</v>
      </c>
    </row>
    <row r="2128" spans="1:10" hidden="1">
      <c r="A2128" s="370" t="s">
        <v>3195</v>
      </c>
      <c r="D2128" s="367" t="s">
        <v>3596</v>
      </c>
      <c r="E2128" s="367" t="e">
        <f t="shared" si="33"/>
        <v>#VALUE!</v>
      </c>
      <c r="F2128" s="367" t="s">
        <v>541</v>
      </c>
      <c r="G2128" s="367" t="s">
        <v>3197</v>
      </c>
      <c r="H2128" s="367" t="s">
        <v>3254</v>
      </c>
      <c r="I2128" s="367" t="s">
        <v>3419</v>
      </c>
      <c r="J2128" s="369">
        <v>37300</v>
      </c>
    </row>
    <row r="2129" spans="1:10" hidden="1">
      <c r="A2129" s="370" t="s">
        <v>3195</v>
      </c>
      <c r="D2129" s="367" t="s">
        <v>3597</v>
      </c>
      <c r="E2129" s="367" t="e">
        <f t="shared" si="33"/>
        <v>#VALUE!</v>
      </c>
      <c r="F2129" s="367" t="s">
        <v>541</v>
      </c>
      <c r="G2129" s="367" t="s">
        <v>3197</v>
      </c>
      <c r="H2129" s="367" t="s">
        <v>3254</v>
      </c>
      <c r="I2129" s="367" t="s">
        <v>3421</v>
      </c>
      <c r="J2129" s="369">
        <v>37300</v>
      </c>
    </row>
    <row r="2130" spans="1:10" hidden="1">
      <c r="A2130" s="370" t="s">
        <v>3195</v>
      </c>
      <c r="D2130" s="367" t="s">
        <v>3598</v>
      </c>
      <c r="E2130" s="367" t="e">
        <f t="shared" si="33"/>
        <v>#VALUE!</v>
      </c>
      <c r="F2130" s="367" t="s">
        <v>541</v>
      </c>
      <c r="G2130" s="367" t="s">
        <v>3197</v>
      </c>
      <c r="H2130" s="367" t="s">
        <v>3254</v>
      </c>
      <c r="I2130" s="367" t="s">
        <v>3423</v>
      </c>
      <c r="J2130" s="369">
        <v>37300</v>
      </c>
    </row>
    <row r="2131" spans="1:10" hidden="1">
      <c r="A2131" s="370" t="s">
        <v>3195</v>
      </c>
      <c r="D2131" s="367" t="s">
        <v>3599</v>
      </c>
      <c r="E2131" s="367" t="e">
        <f t="shared" si="33"/>
        <v>#VALUE!</v>
      </c>
      <c r="F2131" s="367" t="s">
        <v>541</v>
      </c>
      <c r="G2131" s="367" t="s">
        <v>3197</v>
      </c>
      <c r="H2131" s="367" t="s">
        <v>3254</v>
      </c>
      <c r="I2131" s="367" t="s">
        <v>3425</v>
      </c>
      <c r="J2131" s="369">
        <v>37300</v>
      </c>
    </row>
    <row r="2132" spans="1:10" hidden="1">
      <c r="A2132" s="370" t="s">
        <v>3195</v>
      </c>
      <c r="D2132" s="367" t="s">
        <v>3600</v>
      </c>
      <c r="E2132" s="367" t="e">
        <f t="shared" si="33"/>
        <v>#VALUE!</v>
      </c>
      <c r="F2132" s="367" t="s">
        <v>541</v>
      </c>
      <c r="G2132" s="367" t="s">
        <v>3197</v>
      </c>
      <c r="H2132" s="367" t="s">
        <v>3254</v>
      </c>
      <c r="I2132" s="367" t="s">
        <v>3427</v>
      </c>
      <c r="J2132" s="369">
        <v>37300</v>
      </c>
    </row>
    <row r="2133" spans="1:10" hidden="1">
      <c r="A2133" s="370" t="s">
        <v>3195</v>
      </c>
      <c r="D2133" s="367" t="s">
        <v>3601</v>
      </c>
      <c r="E2133" s="367" t="e">
        <f t="shared" si="33"/>
        <v>#VALUE!</v>
      </c>
      <c r="F2133" s="367" t="s">
        <v>541</v>
      </c>
      <c r="G2133" s="367" t="s">
        <v>3197</v>
      </c>
      <c r="H2133" s="367" t="s">
        <v>3254</v>
      </c>
      <c r="I2133" s="367" t="s">
        <v>3429</v>
      </c>
      <c r="J2133" s="369">
        <v>37300</v>
      </c>
    </row>
    <row r="2134" spans="1:10" hidden="1">
      <c r="A2134" s="370" t="s">
        <v>3195</v>
      </c>
      <c r="D2134" s="367" t="s">
        <v>3602</v>
      </c>
      <c r="E2134" s="367" t="e">
        <f t="shared" si="33"/>
        <v>#VALUE!</v>
      </c>
      <c r="F2134" s="367" t="s">
        <v>541</v>
      </c>
      <c r="G2134" s="367" t="s">
        <v>3197</v>
      </c>
      <c r="H2134" s="367" t="s">
        <v>3254</v>
      </c>
      <c r="I2134" s="367" t="s">
        <v>3431</v>
      </c>
      <c r="J2134" s="369">
        <v>37300</v>
      </c>
    </row>
    <row r="2135" spans="1:10" hidden="1">
      <c r="A2135" s="370" t="s">
        <v>3195</v>
      </c>
      <c r="D2135" s="367" t="s">
        <v>3603</v>
      </c>
      <c r="E2135" s="367" t="e">
        <f t="shared" si="33"/>
        <v>#VALUE!</v>
      </c>
      <c r="F2135" s="367" t="s">
        <v>541</v>
      </c>
      <c r="G2135" s="367" t="s">
        <v>3197</v>
      </c>
      <c r="H2135" s="367" t="s">
        <v>3254</v>
      </c>
      <c r="I2135" s="367" t="s">
        <v>3433</v>
      </c>
      <c r="J2135" s="369">
        <v>37300</v>
      </c>
    </row>
    <row r="2136" spans="1:10" hidden="1">
      <c r="A2136" s="370" t="s">
        <v>3195</v>
      </c>
      <c r="D2136" s="367" t="s">
        <v>3604</v>
      </c>
      <c r="E2136" s="367" t="e">
        <f t="shared" si="33"/>
        <v>#VALUE!</v>
      </c>
      <c r="F2136" s="367" t="s">
        <v>541</v>
      </c>
      <c r="G2136" s="367" t="s">
        <v>3197</v>
      </c>
      <c r="H2136" s="367" t="s">
        <v>3254</v>
      </c>
      <c r="I2136" s="367" t="s">
        <v>3435</v>
      </c>
      <c r="J2136" s="369">
        <v>37300</v>
      </c>
    </row>
    <row r="2137" spans="1:10" hidden="1">
      <c r="A2137" s="370" t="s">
        <v>3195</v>
      </c>
      <c r="D2137" s="367" t="s">
        <v>3605</v>
      </c>
      <c r="E2137" s="367" t="e">
        <f t="shared" si="33"/>
        <v>#VALUE!</v>
      </c>
      <c r="F2137" s="367" t="s">
        <v>541</v>
      </c>
      <c r="G2137" s="367" t="s">
        <v>3197</v>
      </c>
      <c r="H2137" s="367" t="s">
        <v>3254</v>
      </c>
      <c r="I2137" s="367" t="s">
        <v>3437</v>
      </c>
      <c r="J2137" s="369">
        <v>37300</v>
      </c>
    </row>
    <row r="2138" spans="1:10" hidden="1">
      <c r="A2138" s="370" t="s">
        <v>3195</v>
      </c>
      <c r="D2138" s="367" t="s">
        <v>3606</v>
      </c>
      <c r="E2138" s="367" t="e">
        <f t="shared" si="33"/>
        <v>#VALUE!</v>
      </c>
      <c r="F2138" s="367" t="s">
        <v>541</v>
      </c>
      <c r="G2138" s="367" t="s">
        <v>3197</v>
      </c>
      <c r="H2138" s="367" t="s">
        <v>3254</v>
      </c>
      <c r="I2138" s="367" t="s">
        <v>3439</v>
      </c>
      <c r="J2138" s="369">
        <v>37300</v>
      </c>
    </row>
    <row r="2139" spans="1:10" hidden="1">
      <c r="A2139" s="370" t="s">
        <v>3195</v>
      </c>
      <c r="D2139" s="367" t="s">
        <v>3607</v>
      </c>
      <c r="E2139" s="367" t="e">
        <f t="shared" si="33"/>
        <v>#VALUE!</v>
      </c>
      <c r="F2139" s="367" t="s">
        <v>541</v>
      </c>
      <c r="G2139" s="367" t="s">
        <v>3197</v>
      </c>
      <c r="H2139" s="367" t="s">
        <v>3254</v>
      </c>
      <c r="I2139" s="367" t="s">
        <v>3441</v>
      </c>
      <c r="J2139" s="369">
        <v>37300</v>
      </c>
    </row>
    <row r="2140" spans="1:10" hidden="1">
      <c r="A2140" s="370" t="s">
        <v>3195</v>
      </c>
      <c r="D2140" s="367" t="s">
        <v>3608</v>
      </c>
      <c r="E2140" s="367" t="e">
        <f t="shared" si="33"/>
        <v>#VALUE!</v>
      </c>
      <c r="F2140" s="367" t="s">
        <v>541</v>
      </c>
      <c r="G2140" s="367" t="s">
        <v>3197</v>
      </c>
      <c r="H2140" s="367" t="s">
        <v>3254</v>
      </c>
      <c r="I2140" s="367" t="s">
        <v>3443</v>
      </c>
      <c r="J2140" s="369">
        <v>37300</v>
      </c>
    </row>
    <row r="2141" spans="1:10" hidden="1">
      <c r="A2141" s="370" t="s">
        <v>3195</v>
      </c>
      <c r="D2141" s="367" t="s">
        <v>3609</v>
      </c>
      <c r="E2141" s="367" t="e">
        <f t="shared" si="33"/>
        <v>#VALUE!</v>
      </c>
      <c r="F2141" s="367" t="s">
        <v>541</v>
      </c>
      <c r="G2141" s="367" t="s">
        <v>3197</v>
      </c>
      <c r="H2141" s="367" t="s">
        <v>3254</v>
      </c>
      <c r="I2141" s="367" t="s">
        <v>3445</v>
      </c>
      <c r="J2141" s="369">
        <v>37300</v>
      </c>
    </row>
    <row r="2142" spans="1:10" hidden="1">
      <c r="A2142" s="370" t="s">
        <v>3195</v>
      </c>
      <c r="D2142" s="367" t="s">
        <v>3610</v>
      </c>
      <c r="E2142" s="367" t="e">
        <f t="shared" si="33"/>
        <v>#VALUE!</v>
      </c>
      <c r="F2142" s="367" t="s">
        <v>541</v>
      </c>
      <c r="G2142" s="367" t="s">
        <v>3197</v>
      </c>
      <c r="H2142" s="367" t="s">
        <v>3254</v>
      </c>
      <c r="I2142" s="367" t="s">
        <v>3447</v>
      </c>
      <c r="J2142" s="369">
        <v>37300</v>
      </c>
    </row>
    <row r="2143" spans="1:10" hidden="1">
      <c r="A2143" s="370" t="s">
        <v>3195</v>
      </c>
      <c r="D2143" s="367" t="s">
        <v>3611</v>
      </c>
      <c r="E2143" s="367" t="e">
        <f t="shared" si="33"/>
        <v>#VALUE!</v>
      </c>
      <c r="F2143" s="367" t="s">
        <v>541</v>
      </c>
      <c r="G2143" s="367" t="s">
        <v>3197</v>
      </c>
      <c r="H2143" s="367" t="s">
        <v>3254</v>
      </c>
      <c r="I2143" s="367" t="s">
        <v>3449</v>
      </c>
      <c r="J2143" s="369">
        <v>37300</v>
      </c>
    </row>
    <row r="2144" spans="1:10" hidden="1">
      <c r="A2144" s="370" t="s">
        <v>3195</v>
      </c>
      <c r="D2144" s="367" t="s">
        <v>3612</v>
      </c>
      <c r="E2144" s="367" t="e">
        <f t="shared" si="33"/>
        <v>#VALUE!</v>
      </c>
      <c r="F2144" s="367" t="s">
        <v>541</v>
      </c>
      <c r="G2144" s="367" t="s">
        <v>3197</v>
      </c>
      <c r="H2144" s="367" t="s">
        <v>3254</v>
      </c>
      <c r="I2144" s="367" t="s">
        <v>3451</v>
      </c>
      <c r="J2144" s="369">
        <v>37300</v>
      </c>
    </row>
    <row r="2145" spans="1:10" hidden="1">
      <c r="A2145" s="370" t="s">
        <v>3195</v>
      </c>
      <c r="D2145" s="367" t="s">
        <v>3613</v>
      </c>
      <c r="E2145" s="367" t="e">
        <f t="shared" si="33"/>
        <v>#VALUE!</v>
      </c>
      <c r="F2145" s="367" t="s">
        <v>541</v>
      </c>
      <c r="G2145" s="367" t="s">
        <v>3197</v>
      </c>
      <c r="H2145" s="367" t="s">
        <v>3254</v>
      </c>
      <c r="I2145" s="367" t="s">
        <v>3453</v>
      </c>
      <c r="J2145" s="369">
        <v>37300</v>
      </c>
    </row>
    <row r="2146" spans="1:10" hidden="1">
      <c r="A2146" s="370" t="s">
        <v>3195</v>
      </c>
      <c r="D2146" s="367" t="s">
        <v>3614</v>
      </c>
      <c r="E2146" s="367" t="e">
        <f t="shared" si="33"/>
        <v>#VALUE!</v>
      </c>
      <c r="F2146" s="367" t="s">
        <v>541</v>
      </c>
      <c r="G2146" s="367" t="s">
        <v>3197</v>
      </c>
      <c r="H2146" s="367" t="s">
        <v>3254</v>
      </c>
      <c r="I2146" s="367" t="s">
        <v>3455</v>
      </c>
      <c r="J2146" s="369">
        <v>37300</v>
      </c>
    </row>
    <row r="2147" spans="1:10" hidden="1">
      <c r="A2147" s="370" t="s">
        <v>3195</v>
      </c>
      <c r="D2147" s="367" t="s">
        <v>3615</v>
      </c>
      <c r="E2147" s="367" t="e">
        <f t="shared" si="33"/>
        <v>#VALUE!</v>
      </c>
      <c r="F2147" s="367" t="s">
        <v>541</v>
      </c>
      <c r="G2147" s="367" t="s">
        <v>3197</v>
      </c>
      <c r="H2147" s="367" t="s">
        <v>3254</v>
      </c>
      <c r="I2147" s="367" t="s">
        <v>3457</v>
      </c>
      <c r="J2147" s="369">
        <v>37300</v>
      </c>
    </row>
    <row r="2148" spans="1:10" hidden="1">
      <c r="A2148" s="370" t="s">
        <v>3195</v>
      </c>
      <c r="D2148" s="367" t="s">
        <v>3616</v>
      </c>
      <c r="E2148" s="367" t="e">
        <f t="shared" si="33"/>
        <v>#VALUE!</v>
      </c>
      <c r="F2148" s="367" t="s">
        <v>541</v>
      </c>
      <c r="G2148" s="367" t="s">
        <v>3197</v>
      </c>
      <c r="H2148" s="367" t="s">
        <v>3254</v>
      </c>
      <c r="I2148" s="367" t="s">
        <v>3459</v>
      </c>
      <c r="J2148" s="369">
        <v>37300</v>
      </c>
    </row>
    <row r="2149" spans="1:10" hidden="1">
      <c r="A2149" s="370" t="s">
        <v>3195</v>
      </c>
      <c r="D2149" s="367" t="s">
        <v>3617</v>
      </c>
      <c r="E2149" s="367" t="e">
        <f t="shared" si="33"/>
        <v>#VALUE!</v>
      </c>
      <c r="F2149" s="367" t="s">
        <v>541</v>
      </c>
      <c r="G2149" s="367" t="s">
        <v>3197</v>
      </c>
      <c r="H2149" s="367" t="s">
        <v>3254</v>
      </c>
      <c r="I2149" s="367" t="s">
        <v>3461</v>
      </c>
      <c r="J2149" s="369">
        <v>37300</v>
      </c>
    </row>
    <row r="2150" spans="1:10" hidden="1">
      <c r="A2150" s="370" t="s">
        <v>3195</v>
      </c>
      <c r="D2150" s="367" t="s">
        <v>3618</v>
      </c>
      <c r="E2150" s="367" t="e">
        <f t="shared" si="33"/>
        <v>#VALUE!</v>
      </c>
      <c r="F2150" s="367" t="s">
        <v>541</v>
      </c>
      <c r="G2150" s="367" t="s">
        <v>3197</v>
      </c>
      <c r="H2150" s="367" t="s">
        <v>3254</v>
      </c>
      <c r="I2150" s="367" t="s">
        <v>3463</v>
      </c>
      <c r="J2150" s="369">
        <v>37300</v>
      </c>
    </row>
    <row r="2151" spans="1:10" hidden="1">
      <c r="A2151" s="370" t="s">
        <v>3195</v>
      </c>
      <c r="D2151" s="367" t="s">
        <v>3619</v>
      </c>
      <c r="E2151" s="367" t="e">
        <f t="shared" si="33"/>
        <v>#VALUE!</v>
      </c>
      <c r="F2151" s="367" t="s">
        <v>541</v>
      </c>
      <c r="G2151" s="367" t="s">
        <v>3197</v>
      </c>
      <c r="H2151" s="367" t="s">
        <v>3254</v>
      </c>
      <c r="I2151" s="367" t="s">
        <v>3465</v>
      </c>
      <c r="J2151" s="369">
        <v>37300</v>
      </c>
    </row>
    <row r="2152" spans="1:10" hidden="1">
      <c r="A2152" s="370" t="s">
        <v>3195</v>
      </c>
      <c r="D2152" s="367" t="s">
        <v>3620</v>
      </c>
      <c r="E2152" s="367" t="e">
        <f t="shared" si="33"/>
        <v>#VALUE!</v>
      </c>
      <c r="F2152" s="367" t="s">
        <v>541</v>
      </c>
      <c r="G2152" s="367" t="s">
        <v>3197</v>
      </c>
      <c r="H2152" s="367" t="s">
        <v>3254</v>
      </c>
      <c r="I2152" s="367" t="s">
        <v>3467</v>
      </c>
      <c r="J2152" s="369">
        <v>37300</v>
      </c>
    </row>
    <row r="2153" spans="1:10" hidden="1">
      <c r="A2153" s="370" t="s">
        <v>3195</v>
      </c>
      <c r="D2153" s="367" t="s">
        <v>3621</v>
      </c>
      <c r="E2153" s="367" t="e">
        <f t="shared" si="33"/>
        <v>#VALUE!</v>
      </c>
      <c r="F2153" s="367" t="s">
        <v>541</v>
      </c>
      <c r="G2153" s="367" t="s">
        <v>3197</v>
      </c>
      <c r="H2153" s="367" t="s">
        <v>3254</v>
      </c>
      <c r="I2153" s="367" t="s">
        <v>3469</v>
      </c>
      <c r="J2153" s="369">
        <v>37300</v>
      </c>
    </row>
    <row r="2154" spans="1:10" hidden="1">
      <c r="A2154" s="370" t="s">
        <v>3195</v>
      </c>
      <c r="D2154" s="367" t="s">
        <v>3622</v>
      </c>
      <c r="E2154" s="367" t="e">
        <f t="shared" si="33"/>
        <v>#VALUE!</v>
      </c>
      <c r="F2154" s="367" t="s">
        <v>541</v>
      </c>
      <c r="G2154" s="367" t="s">
        <v>3197</v>
      </c>
      <c r="H2154" s="367" t="s">
        <v>3254</v>
      </c>
      <c r="I2154" s="367" t="s">
        <v>3471</v>
      </c>
      <c r="J2154" s="369">
        <v>37300</v>
      </c>
    </row>
    <row r="2155" spans="1:10" hidden="1">
      <c r="A2155" s="370" t="s">
        <v>3195</v>
      </c>
      <c r="D2155" s="367" t="s">
        <v>3623</v>
      </c>
      <c r="E2155" s="367" t="e">
        <f t="shared" si="33"/>
        <v>#VALUE!</v>
      </c>
      <c r="F2155" s="367" t="s">
        <v>541</v>
      </c>
      <c r="G2155" s="367" t="s">
        <v>3197</v>
      </c>
      <c r="H2155" s="367" t="s">
        <v>3254</v>
      </c>
      <c r="I2155" s="367" t="s">
        <v>3473</v>
      </c>
      <c r="J2155" s="369">
        <v>37300</v>
      </c>
    </row>
    <row r="2156" spans="1:10" hidden="1">
      <c r="A2156" s="370" t="s">
        <v>3195</v>
      </c>
      <c r="D2156" s="367" t="s">
        <v>3624</v>
      </c>
      <c r="E2156" s="367" t="e">
        <f t="shared" si="33"/>
        <v>#VALUE!</v>
      </c>
      <c r="F2156" s="367" t="s">
        <v>541</v>
      </c>
      <c r="G2156" s="367" t="s">
        <v>3197</v>
      </c>
      <c r="H2156" s="367" t="s">
        <v>3254</v>
      </c>
      <c r="I2156" s="367" t="s">
        <v>3475</v>
      </c>
      <c r="J2156" s="369">
        <v>37300</v>
      </c>
    </row>
    <row r="2157" spans="1:10" hidden="1">
      <c r="A2157" s="370" t="s">
        <v>3195</v>
      </c>
      <c r="D2157" s="367" t="s">
        <v>3625</v>
      </c>
      <c r="E2157" s="367" t="e">
        <f t="shared" si="33"/>
        <v>#VALUE!</v>
      </c>
      <c r="F2157" s="367" t="s">
        <v>541</v>
      </c>
      <c r="G2157" s="367" t="s">
        <v>3197</v>
      </c>
      <c r="H2157" s="367" t="s">
        <v>3254</v>
      </c>
      <c r="I2157" s="367" t="s">
        <v>3477</v>
      </c>
      <c r="J2157" s="369">
        <v>37300</v>
      </c>
    </row>
    <row r="2158" spans="1:10" hidden="1">
      <c r="A2158" s="370" t="s">
        <v>3195</v>
      </c>
      <c r="D2158" s="367" t="s">
        <v>3626</v>
      </c>
      <c r="E2158" s="367" t="e">
        <f t="shared" si="33"/>
        <v>#VALUE!</v>
      </c>
      <c r="F2158" s="367" t="s">
        <v>541</v>
      </c>
      <c r="G2158" s="367" t="s">
        <v>3197</v>
      </c>
      <c r="H2158" s="367" t="s">
        <v>3254</v>
      </c>
      <c r="I2158" s="367" t="s">
        <v>3479</v>
      </c>
      <c r="J2158" s="369">
        <v>37300</v>
      </c>
    </row>
    <row r="2159" spans="1:10" hidden="1">
      <c r="A2159" s="370" t="s">
        <v>3195</v>
      </c>
      <c r="D2159" s="367" t="s">
        <v>3627</v>
      </c>
      <c r="E2159" s="367" t="e">
        <f t="shared" si="33"/>
        <v>#VALUE!</v>
      </c>
      <c r="F2159" s="367" t="s">
        <v>541</v>
      </c>
      <c r="G2159" s="367" t="s">
        <v>3197</v>
      </c>
      <c r="H2159" s="367" t="s">
        <v>3254</v>
      </c>
      <c r="I2159" s="367" t="s">
        <v>3481</v>
      </c>
      <c r="J2159" s="369">
        <v>37300</v>
      </c>
    </row>
    <row r="2160" spans="1:10" hidden="1">
      <c r="A2160" s="370" t="s">
        <v>3195</v>
      </c>
      <c r="D2160" s="367" t="s">
        <v>3628</v>
      </c>
      <c r="E2160" s="367" t="e">
        <f t="shared" si="33"/>
        <v>#VALUE!</v>
      </c>
      <c r="F2160" s="367" t="s">
        <v>541</v>
      </c>
      <c r="G2160" s="367" t="s">
        <v>3197</v>
      </c>
      <c r="H2160" s="367" t="s">
        <v>3254</v>
      </c>
      <c r="I2160" s="367" t="s">
        <v>3483</v>
      </c>
      <c r="J2160" s="369">
        <v>37300</v>
      </c>
    </row>
    <row r="2161" spans="1:10" hidden="1">
      <c r="A2161" s="370" t="s">
        <v>3195</v>
      </c>
      <c r="D2161" s="367" t="s">
        <v>3629</v>
      </c>
      <c r="E2161" s="367" t="e">
        <f t="shared" si="33"/>
        <v>#VALUE!</v>
      </c>
      <c r="F2161" s="367" t="s">
        <v>541</v>
      </c>
      <c r="G2161" s="367" t="s">
        <v>3197</v>
      </c>
      <c r="H2161" s="367" t="s">
        <v>3254</v>
      </c>
      <c r="I2161" s="367" t="s">
        <v>3485</v>
      </c>
      <c r="J2161" s="369">
        <v>37300</v>
      </c>
    </row>
    <row r="2162" spans="1:10" hidden="1">
      <c r="A2162" s="370" t="s">
        <v>3195</v>
      </c>
      <c r="D2162" s="367" t="s">
        <v>3630</v>
      </c>
      <c r="E2162" s="367" t="e">
        <f t="shared" si="33"/>
        <v>#VALUE!</v>
      </c>
      <c r="F2162" s="367" t="s">
        <v>541</v>
      </c>
      <c r="G2162" s="367" t="s">
        <v>3197</v>
      </c>
      <c r="H2162" s="367" t="s">
        <v>3269</v>
      </c>
      <c r="I2162" s="367" t="s">
        <v>3391</v>
      </c>
      <c r="J2162" s="369">
        <v>37300</v>
      </c>
    </row>
    <row r="2163" spans="1:10" hidden="1">
      <c r="A2163" s="370" t="s">
        <v>3195</v>
      </c>
      <c r="D2163" s="367" t="s">
        <v>3631</v>
      </c>
      <c r="E2163" s="367" t="e">
        <f t="shared" si="33"/>
        <v>#VALUE!</v>
      </c>
      <c r="F2163" s="367" t="s">
        <v>541</v>
      </c>
      <c r="G2163" s="367" t="s">
        <v>3197</v>
      </c>
      <c r="H2163" s="367" t="s">
        <v>3269</v>
      </c>
      <c r="I2163" s="367" t="s">
        <v>3393</v>
      </c>
      <c r="J2163" s="369">
        <v>37300</v>
      </c>
    </row>
    <row r="2164" spans="1:10" hidden="1">
      <c r="A2164" s="370" t="s">
        <v>3195</v>
      </c>
      <c r="D2164" s="367" t="s">
        <v>3632</v>
      </c>
      <c r="E2164" s="367" t="e">
        <f t="shared" si="33"/>
        <v>#VALUE!</v>
      </c>
      <c r="F2164" s="367" t="s">
        <v>541</v>
      </c>
      <c r="G2164" s="367" t="s">
        <v>3197</v>
      </c>
      <c r="H2164" s="367" t="s">
        <v>3269</v>
      </c>
      <c r="I2164" s="367" t="s">
        <v>3395</v>
      </c>
      <c r="J2164" s="369">
        <v>37300</v>
      </c>
    </row>
    <row r="2165" spans="1:10" hidden="1">
      <c r="A2165" s="370" t="s">
        <v>3195</v>
      </c>
      <c r="D2165" s="367" t="s">
        <v>3633</v>
      </c>
      <c r="E2165" s="367" t="e">
        <f t="shared" si="33"/>
        <v>#VALUE!</v>
      </c>
      <c r="F2165" s="367" t="s">
        <v>541</v>
      </c>
      <c r="G2165" s="367" t="s">
        <v>3197</v>
      </c>
      <c r="H2165" s="367" t="s">
        <v>3269</v>
      </c>
      <c r="I2165" s="367" t="s">
        <v>3397</v>
      </c>
      <c r="J2165" s="369">
        <v>37300</v>
      </c>
    </row>
    <row r="2166" spans="1:10" hidden="1">
      <c r="A2166" s="370" t="s">
        <v>3195</v>
      </c>
      <c r="D2166" s="367" t="s">
        <v>3634</v>
      </c>
      <c r="E2166" s="367" t="e">
        <f t="shared" si="33"/>
        <v>#VALUE!</v>
      </c>
      <c r="F2166" s="367" t="s">
        <v>541</v>
      </c>
      <c r="G2166" s="367" t="s">
        <v>3197</v>
      </c>
      <c r="H2166" s="367" t="s">
        <v>3269</v>
      </c>
      <c r="I2166" s="367" t="s">
        <v>3399</v>
      </c>
      <c r="J2166" s="369">
        <v>37300</v>
      </c>
    </row>
    <row r="2167" spans="1:10" hidden="1">
      <c r="A2167" s="370" t="s">
        <v>3195</v>
      </c>
      <c r="D2167" s="367" t="s">
        <v>3635</v>
      </c>
      <c r="E2167" s="367" t="e">
        <f t="shared" si="33"/>
        <v>#VALUE!</v>
      </c>
      <c r="F2167" s="367" t="s">
        <v>541</v>
      </c>
      <c r="G2167" s="367" t="s">
        <v>3197</v>
      </c>
      <c r="H2167" s="367" t="s">
        <v>3269</v>
      </c>
      <c r="I2167" s="367" t="s">
        <v>3401</v>
      </c>
      <c r="J2167" s="369">
        <v>37300</v>
      </c>
    </row>
    <row r="2168" spans="1:10" hidden="1">
      <c r="A2168" s="370" t="s">
        <v>3195</v>
      </c>
      <c r="D2168" s="367" t="s">
        <v>3636</v>
      </c>
      <c r="E2168" s="367" t="e">
        <f t="shared" si="33"/>
        <v>#VALUE!</v>
      </c>
      <c r="F2168" s="367" t="s">
        <v>541</v>
      </c>
      <c r="G2168" s="367" t="s">
        <v>3197</v>
      </c>
      <c r="H2168" s="367" t="s">
        <v>3269</v>
      </c>
      <c r="I2168" s="367" t="s">
        <v>3403</v>
      </c>
      <c r="J2168" s="369">
        <v>37300</v>
      </c>
    </row>
    <row r="2169" spans="1:10" hidden="1">
      <c r="A2169" s="370" t="s">
        <v>3195</v>
      </c>
      <c r="D2169" s="367" t="s">
        <v>3637</v>
      </c>
      <c r="E2169" s="367" t="e">
        <f t="shared" si="33"/>
        <v>#VALUE!</v>
      </c>
      <c r="F2169" s="367" t="s">
        <v>541</v>
      </c>
      <c r="G2169" s="367" t="s">
        <v>3197</v>
      </c>
      <c r="H2169" s="367" t="s">
        <v>3269</v>
      </c>
      <c r="I2169" s="367" t="s">
        <v>3405</v>
      </c>
      <c r="J2169" s="369">
        <v>37300</v>
      </c>
    </row>
    <row r="2170" spans="1:10" hidden="1">
      <c r="A2170" s="370" t="s">
        <v>3195</v>
      </c>
      <c r="D2170" s="367" t="s">
        <v>3638</v>
      </c>
      <c r="E2170" s="367" t="e">
        <f t="shared" si="33"/>
        <v>#VALUE!</v>
      </c>
      <c r="F2170" s="367" t="s">
        <v>541</v>
      </c>
      <c r="G2170" s="367" t="s">
        <v>3197</v>
      </c>
      <c r="H2170" s="367" t="s">
        <v>3269</v>
      </c>
      <c r="I2170" s="367" t="s">
        <v>3407</v>
      </c>
      <c r="J2170" s="369">
        <v>37300</v>
      </c>
    </row>
    <row r="2171" spans="1:10" hidden="1">
      <c r="A2171" s="370" t="s">
        <v>3195</v>
      </c>
      <c r="D2171" s="367" t="s">
        <v>3639</v>
      </c>
      <c r="E2171" s="367" t="e">
        <f t="shared" si="33"/>
        <v>#VALUE!</v>
      </c>
      <c r="F2171" s="367" t="s">
        <v>541</v>
      </c>
      <c r="G2171" s="367" t="s">
        <v>3197</v>
      </c>
      <c r="H2171" s="367" t="s">
        <v>3269</v>
      </c>
      <c r="I2171" s="367" t="s">
        <v>3409</v>
      </c>
      <c r="J2171" s="369">
        <v>37300</v>
      </c>
    </row>
    <row r="2172" spans="1:10" hidden="1">
      <c r="A2172" s="370" t="s">
        <v>3195</v>
      </c>
      <c r="D2172" s="367" t="s">
        <v>3640</v>
      </c>
      <c r="E2172" s="367" t="e">
        <f t="shared" si="33"/>
        <v>#VALUE!</v>
      </c>
      <c r="F2172" s="367" t="s">
        <v>541</v>
      </c>
      <c r="G2172" s="367" t="s">
        <v>3197</v>
      </c>
      <c r="H2172" s="367" t="s">
        <v>3269</v>
      </c>
      <c r="I2172" s="367" t="s">
        <v>3411</v>
      </c>
      <c r="J2172" s="369">
        <v>37300</v>
      </c>
    </row>
    <row r="2173" spans="1:10" hidden="1">
      <c r="A2173" s="370" t="s">
        <v>3195</v>
      </c>
      <c r="D2173" s="367" t="s">
        <v>3641</v>
      </c>
      <c r="E2173" s="367" t="e">
        <f t="shared" si="33"/>
        <v>#VALUE!</v>
      </c>
      <c r="F2173" s="367" t="s">
        <v>541</v>
      </c>
      <c r="G2173" s="367" t="s">
        <v>3197</v>
      </c>
      <c r="H2173" s="367" t="s">
        <v>3269</v>
      </c>
      <c r="I2173" s="367" t="s">
        <v>3413</v>
      </c>
      <c r="J2173" s="369">
        <v>37300</v>
      </c>
    </row>
    <row r="2174" spans="1:10" hidden="1">
      <c r="A2174" s="370" t="s">
        <v>3195</v>
      </c>
      <c r="D2174" s="367" t="s">
        <v>3642</v>
      </c>
      <c r="E2174" s="367" t="e">
        <f t="shared" si="33"/>
        <v>#VALUE!</v>
      </c>
      <c r="F2174" s="367" t="s">
        <v>541</v>
      </c>
      <c r="G2174" s="367" t="s">
        <v>3197</v>
      </c>
      <c r="H2174" s="367" t="s">
        <v>3269</v>
      </c>
      <c r="I2174" s="367" t="s">
        <v>3415</v>
      </c>
      <c r="J2174" s="369">
        <v>37300</v>
      </c>
    </row>
    <row r="2175" spans="1:10" hidden="1">
      <c r="A2175" s="370" t="s">
        <v>3195</v>
      </c>
      <c r="D2175" s="367" t="s">
        <v>3643</v>
      </c>
      <c r="E2175" s="367" t="e">
        <f t="shared" si="33"/>
        <v>#VALUE!</v>
      </c>
      <c r="F2175" s="367" t="s">
        <v>541</v>
      </c>
      <c r="G2175" s="367" t="s">
        <v>3197</v>
      </c>
      <c r="H2175" s="367" t="s">
        <v>3269</v>
      </c>
      <c r="I2175" s="367" t="s">
        <v>3417</v>
      </c>
      <c r="J2175" s="369">
        <v>37300</v>
      </c>
    </row>
    <row r="2176" spans="1:10" hidden="1">
      <c r="A2176" s="370" t="s">
        <v>3195</v>
      </c>
      <c r="D2176" s="367" t="s">
        <v>3644</v>
      </c>
      <c r="E2176" s="367" t="e">
        <f t="shared" si="33"/>
        <v>#VALUE!</v>
      </c>
      <c r="F2176" s="367" t="s">
        <v>541</v>
      </c>
      <c r="G2176" s="367" t="s">
        <v>3197</v>
      </c>
      <c r="H2176" s="367" t="s">
        <v>3269</v>
      </c>
      <c r="I2176" s="367" t="s">
        <v>3419</v>
      </c>
      <c r="J2176" s="369">
        <v>37300</v>
      </c>
    </row>
    <row r="2177" spans="1:10" hidden="1">
      <c r="A2177" s="370" t="s">
        <v>3195</v>
      </c>
      <c r="D2177" s="367" t="s">
        <v>3645</v>
      </c>
      <c r="E2177" s="367" t="e">
        <f t="shared" si="33"/>
        <v>#VALUE!</v>
      </c>
      <c r="F2177" s="367" t="s">
        <v>541</v>
      </c>
      <c r="G2177" s="367" t="s">
        <v>3197</v>
      </c>
      <c r="H2177" s="367" t="s">
        <v>3269</v>
      </c>
      <c r="I2177" s="367" t="s">
        <v>3421</v>
      </c>
      <c r="J2177" s="369">
        <v>37300</v>
      </c>
    </row>
    <row r="2178" spans="1:10" hidden="1">
      <c r="A2178" s="370" t="s">
        <v>3195</v>
      </c>
      <c r="D2178" s="367" t="s">
        <v>3646</v>
      </c>
      <c r="E2178" s="367" t="e">
        <f t="shared" ref="E2178:E2241" si="34">VALUE(D2178)</f>
        <v>#VALUE!</v>
      </c>
      <c r="F2178" s="367" t="s">
        <v>541</v>
      </c>
      <c r="G2178" s="367" t="s">
        <v>3197</v>
      </c>
      <c r="H2178" s="367" t="s">
        <v>3269</v>
      </c>
      <c r="I2178" s="367" t="s">
        <v>3423</v>
      </c>
      <c r="J2178" s="369">
        <v>37300</v>
      </c>
    </row>
    <row r="2179" spans="1:10" hidden="1">
      <c r="A2179" s="370" t="s">
        <v>3195</v>
      </c>
      <c r="D2179" s="367" t="s">
        <v>3647</v>
      </c>
      <c r="E2179" s="367" t="e">
        <f t="shared" si="34"/>
        <v>#VALUE!</v>
      </c>
      <c r="F2179" s="367" t="s">
        <v>541</v>
      </c>
      <c r="G2179" s="367" t="s">
        <v>3197</v>
      </c>
      <c r="H2179" s="367" t="s">
        <v>3269</v>
      </c>
      <c r="I2179" s="367" t="s">
        <v>3425</v>
      </c>
      <c r="J2179" s="369">
        <v>37300</v>
      </c>
    </row>
    <row r="2180" spans="1:10" hidden="1">
      <c r="A2180" s="370" t="s">
        <v>3195</v>
      </c>
      <c r="D2180" s="367" t="s">
        <v>3648</v>
      </c>
      <c r="E2180" s="367" t="e">
        <f t="shared" si="34"/>
        <v>#VALUE!</v>
      </c>
      <c r="F2180" s="367" t="s">
        <v>541</v>
      </c>
      <c r="G2180" s="367" t="s">
        <v>3197</v>
      </c>
      <c r="H2180" s="367" t="s">
        <v>3269</v>
      </c>
      <c r="I2180" s="367" t="s">
        <v>3427</v>
      </c>
      <c r="J2180" s="369">
        <v>37300</v>
      </c>
    </row>
    <row r="2181" spans="1:10" hidden="1">
      <c r="A2181" s="370" t="s">
        <v>3195</v>
      </c>
      <c r="D2181" s="367" t="s">
        <v>3649</v>
      </c>
      <c r="E2181" s="367" t="e">
        <f t="shared" si="34"/>
        <v>#VALUE!</v>
      </c>
      <c r="F2181" s="367" t="s">
        <v>541</v>
      </c>
      <c r="G2181" s="367" t="s">
        <v>3197</v>
      </c>
      <c r="H2181" s="367" t="s">
        <v>3269</v>
      </c>
      <c r="I2181" s="367" t="s">
        <v>3429</v>
      </c>
      <c r="J2181" s="369">
        <v>37300</v>
      </c>
    </row>
    <row r="2182" spans="1:10" hidden="1">
      <c r="A2182" s="370" t="s">
        <v>3195</v>
      </c>
      <c r="D2182" s="367" t="s">
        <v>3650</v>
      </c>
      <c r="E2182" s="367" t="e">
        <f t="shared" si="34"/>
        <v>#VALUE!</v>
      </c>
      <c r="F2182" s="367" t="s">
        <v>541</v>
      </c>
      <c r="G2182" s="367" t="s">
        <v>3197</v>
      </c>
      <c r="H2182" s="367" t="s">
        <v>3269</v>
      </c>
      <c r="I2182" s="367" t="s">
        <v>3431</v>
      </c>
      <c r="J2182" s="369">
        <v>37300</v>
      </c>
    </row>
    <row r="2183" spans="1:10" hidden="1">
      <c r="A2183" s="370" t="s">
        <v>3195</v>
      </c>
      <c r="D2183" s="367" t="s">
        <v>3651</v>
      </c>
      <c r="E2183" s="367" t="e">
        <f t="shared" si="34"/>
        <v>#VALUE!</v>
      </c>
      <c r="F2183" s="367" t="s">
        <v>541</v>
      </c>
      <c r="G2183" s="367" t="s">
        <v>3197</v>
      </c>
      <c r="H2183" s="367" t="s">
        <v>3269</v>
      </c>
      <c r="I2183" s="367" t="s">
        <v>3433</v>
      </c>
      <c r="J2183" s="369">
        <v>37300</v>
      </c>
    </row>
    <row r="2184" spans="1:10" hidden="1">
      <c r="A2184" s="370" t="s">
        <v>3195</v>
      </c>
      <c r="D2184" s="367" t="s">
        <v>3652</v>
      </c>
      <c r="E2184" s="367" t="e">
        <f t="shared" si="34"/>
        <v>#VALUE!</v>
      </c>
      <c r="F2184" s="367" t="s">
        <v>541</v>
      </c>
      <c r="G2184" s="367" t="s">
        <v>3197</v>
      </c>
      <c r="H2184" s="367" t="s">
        <v>3269</v>
      </c>
      <c r="I2184" s="367" t="s">
        <v>3435</v>
      </c>
      <c r="J2184" s="369">
        <v>37300</v>
      </c>
    </row>
    <row r="2185" spans="1:10" hidden="1">
      <c r="A2185" s="370" t="s">
        <v>3195</v>
      </c>
      <c r="D2185" s="367" t="s">
        <v>3653</v>
      </c>
      <c r="E2185" s="367" t="e">
        <f t="shared" si="34"/>
        <v>#VALUE!</v>
      </c>
      <c r="F2185" s="367" t="s">
        <v>541</v>
      </c>
      <c r="G2185" s="367" t="s">
        <v>3197</v>
      </c>
      <c r="H2185" s="367" t="s">
        <v>3269</v>
      </c>
      <c r="I2185" s="367" t="s">
        <v>3437</v>
      </c>
      <c r="J2185" s="369">
        <v>37300</v>
      </c>
    </row>
    <row r="2186" spans="1:10" hidden="1">
      <c r="A2186" s="370" t="s">
        <v>3195</v>
      </c>
      <c r="D2186" s="367" t="s">
        <v>3654</v>
      </c>
      <c r="E2186" s="367" t="e">
        <f t="shared" si="34"/>
        <v>#VALUE!</v>
      </c>
      <c r="F2186" s="367" t="s">
        <v>541</v>
      </c>
      <c r="G2186" s="367" t="s">
        <v>3197</v>
      </c>
      <c r="H2186" s="367" t="s">
        <v>3269</v>
      </c>
      <c r="I2186" s="367" t="s">
        <v>3439</v>
      </c>
      <c r="J2186" s="369">
        <v>37300</v>
      </c>
    </row>
    <row r="2187" spans="1:10" hidden="1">
      <c r="A2187" s="370" t="s">
        <v>3195</v>
      </c>
      <c r="D2187" s="367" t="s">
        <v>3655</v>
      </c>
      <c r="E2187" s="367" t="e">
        <f t="shared" si="34"/>
        <v>#VALUE!</v>
      </c>
      <c r="F2187" s="367" t="s">
        <v>541</v>
      </c>
      <c r="G2187" s="367" t="s">
        <v>3197</v>
      </c>
      <c r="H2187" s="367" t="s">
        <v>3269</v>
      </c>
      <c r="I2187" s="367" t="s">
        <v>3441</v>
      </c>
      <c r="J2187" s="369">
        <v>37300</v>
      </c>
    </row>
    <row r="2188" spans="1:10" hidden="1">
      <c r="A2188" s="370" t="s">
        <v>3195</v>
      </c>
      <c r="D2188" s="367" t="s">
        <v>3656</v>
      </c>
      <c r="E2188" s="367" t="e">
        <f t="shared" si="34"/>
        <v>#VALUE!</v>
      </c>
      <c r="F2188" s="367" t="s">
        <v>541</v>
      </c>
      <c r="G2188" s="367" t="s">
        <v>3197</v>
      </c>
      <c r="H2188" s="367" t="s">
        <v>3269</v>
      </c>
      <c r="I2188" s="367" t="s">
        <v>3443</v>
      </c>
      <c r="J2188" s="369">
        <v>37300</v>
      </c>
    </row>
    <row r="2189" spans="1:10" hidden="1">
      <c r="A2189" s="370" t="s">
        <v>3195</v>
      </c>
      <c r="D2189" s="367" t="s">
        <v>3657</v>
      </c>
      <c r="E2189" s="367" t="e">
        <f t="shared" si="34"/>
        <v>#VALUE!</v>
      </c>
      <c r="F2189" s="367" t="s">
        <v>541</v>
      </c>
      <c r="G2189" s="367" t="s">
        <v>3197</v>
      </c>
      <c r="H2189" s="367" t="s">
        <v>3269</v>
      </c>
      <c r="I2189" s="367" t="s">
        <v>3445</v>
      </c>
      <c r="J2189" s="369">
        <v>37300</v>
      </c>
    </row>
    <row r="2190" spans="1:10" hidden="1">
      <c r="A2190" s="370" t="s">
        <v>3195</v>
      </c>
      <c r="D2190" s="367" t="s">
        <v>3658</v>
      </c>
      <c r="E2190" s="367" t="e">
        <f t="shared" si="34"/>
        <v>#VALUE!</v>
      </c>
      <c r="F2190" s="367" t="s">
        <v>541</v>
      </c>
      <c r="G2190" s="367" t="s">
        <v>3197</v>
      </c>
      <c r="H2190" s="367" t="s">
        <v>3269</v>
      </c>
      <c r="I2190" s="367" t="s">
        <v>3447</v>
      </c>
      <c r="J2190" s="369">
        <v>37300</v>
      </c>
    </row>
    <row r="2191" spans="1:10" hidden="1">
      <c r="A2191" s="370" t="s">
        <v>3195</v>
      </c>
      <c r="D2191" s="367" t="s">
        <v>3659</v>
      </c>
      <c r="E2191" s="367" t="e">
        <f t="shared" si="34"/>
        <v>#VALUE!</v>
      </c>
      <c r="F2191" s="367" t="s">
        <v>541</v>
      </c>
      <c r="G2191" s="367" t="s">
        <v>3197</v>
      </c>
      <c r="H2191" s="367" t="s">
        <v>3269</v>
      </c>
      <c r="I2191" s="367" t="s">
        <v>3449</v>
      </c>
      <c r="J2191" s="369">
        <v>37300</v>
      </c>
    </row>
    <row r="2192" spans="1:10" hidden="1">
      <c r="A2192" s="370" t="s">
        <v>3195</v>
      </c>
      <c r="D2192" s="367" t="s">
        <v>3660</v>
      </c>
      <c r="E2192" s="367" t="e">
        <f t="shared" si="34"/>
        <v>#VALUE!</v>
      </c>
      <c r="F2192" s="367" t="s">
        <v>541</v>
      </c>
      <c r="G2192" s="367" t="s">
        <v>3197</v>
      </c>
      <c r="H2192" s="367" t="s">
        <v>3269</v>
      </c>
      <c r="I2192" s="367" t="s">
        <v>3451</v>
      </c>
      <c r="J2192" s="369">
        <v>37300</v>
      </c>
    </row>
    <row r="2193" spans="1:10" hidden="1">
      <c r="A2193" s="370" t="s">
        <v>3195</v>
      </c>
      <c r="D2193" s="367" t="s">
        <v>3661</v>
      </c>
      <c r="E2193" s="367" t="e">
        <f t="shared" si="34"/>
        <v>#VALUE!</v>
      </c>
      <c r="F2193" s="367" t="s">
        <v>541</v>
      </c>
      <c r="G2193" s="367" t="s">
        <v>3197</v>
      </c>
      <c r="H2193" s="367" t="s">
        <v>3269</v>
      </c>
      <c r="I2193" s="367" t="s">
        <v>3453</v>
      </c>
      <c r="J2193" s="369">
        <v>37300</v>
      </c>
    </row>
    <row r="2194" spans="1:10" hidden="1">
      <c r="A2194" s="370" t="s">
        <v>3195</v>
      </c>
      <c r="D2194" s="367" t="s">
        <v>3662</v>
      </c>
      <c r="E2194" s="367" t="e">
        <f t="shared" si="34"/>
        <v>#VALUE!</v>
      </c>
      <c r="F2194" s="367" t="s">
        <v>541</v>
      </c>
      <c r="G2194" s="367" t="s">
        <v>3197</v>
      </c>
      <c r="H2194" s="367" t="s">
        <v>3269</v>
      </c>
      <c r="I2194" s="367" t="s">
        <v>3455</v>
      </c>
      <c r="J2194" s="369">
        <v>37300</v>
      </c>
    </row>
    <row r="2195" spans="1:10" hidden="1">
      <c r="A2195" s="370" t="s">
        <v>3195</v>
      </c>
      <c r="D2195" s="367" t="s">
        <v>3663</v>
      </c>
      <c r="E2195" s="367" t="e">
        <f t="shared" si="34"/>
        <v>#VALUE!</v>
      </c>
      <c r="F2195" s="367" t="s">
        <v>541</v>
      </c>
      <c r="G2195" s="367" t="s">
        <v>3197</v>
      </c>
      <c r="H2195" s="367" t="s">
        <v>3269</v>
      </c>
      <c r="I2195" s="367" t="s">
        <v>3457</v>
      </c>
      <c r="J2195" s="369">
        <v>37300</v>
      </c>
    </row>
    <row r="2196" spans="1:10" hidden="1">
      <c r="A2196" s="370" t="s">
        <v>3195</v>
      </c>
      <c r="D2196" s="367" t="s">
        <v>3664</v>
      </c>
      <c r="E2196" s="367" t="e">
        <f t="shared" si="34"/>
        <v>#VALUE!</v>
      </c>
      <c r="F2196" s="367" t="s">
        <v>541</v>
      </c>
      <c r="G2196" s="367" t="s">
        <v>3197</v>
      </c>
      <c r="H2196" s="367" t="s">
        <v>3269</v>
      </c>
      <c r="I2196" s="367" t="s">
        <v>3459</v>
      </c>
      <c r="J2196" s="369">
        <v>37300</v>
      </c>
    </row>
    <row r="2197" spans="1:10" hidden="1">
      <c r="A2197" s="370" t="s">
        <v>3195</v>
      </c>
      <c r="D2197" s="367" t="s">
        <v>3665</v>
      </c>
      <c r="E2197" s="367" t="e">
        <f t="shared" si="34"/>
        <v>#VALUE!</v>
      </c>
      <c r="F2197" s="367" t="s">
        <v>541</v>
      </c>
      <c r="G2197" s="367" t="s">
        <v>3197</v>
      </c>
      <c r="H2197" s="367" t="s">
        <v>3269</v>
      </c>
      <c r="I2197" s="367" t="s">
        <v>3461</v>
      </c>
      <c r="J2197" s="369">
        <v>37300</v>
      </c>
    </row>
    <row r="2198" spans="1:10" hidden="1">
      <c r="A2198" s="370" t="s">
        <v>3195</v>
      </c>
      <c r="D2198" s="367" t="s">
        <v>3666</v>
      </c>
      <c r="E2198" s="367" t="e">
        <f t="shared" si="34"/>
        <v>#VALUE!</v>
      </c>
      <c r="F2198" s="367" t="s">
        <v>541</v>
      </c>
      <c r="G2198" s="367" t="s">
        <v>3197</v>
      </c>
      <c r="H2198" s="367" t="s">
        <v>3269</v>
      </c>
      <c r="I2198" s="367" t="s">
        <v>3463</v>
      </c>
      <c r="J2198" s="369">
        <v>37300</v>
      </c>
    </row>
    <row r="2199" spans="1:10" hidden="1">
      <c r="A2199" s="370" t="s">
        <v>3195</v>
      </c>
      <c r="D2199" s="367" t="s">
        <v>3667</v>
      </c>
      <c r="E2199" s="367" t="e">
        <f t="shared" si="34"/>
        <v>#VALUE!</v>
      </c>
      <c r="F2199" s="367" t="s">
        <v>541</v>
      </c>
      <c r="G2199" s="367" t="s">
        <v>3197</v>
      </c>
      <c r="H2199" s="367" t="s">
        <v>3269</v>
      </c>
      <c r="I2199" s="367" t="s">
        <v>3465</v>
      </c>
      <c r="J2199" s="369">
        <v>37300</v>
      </c>
    </row>
    <row r="2200" spans="1:10" hidden="1">
      <c r="A2200" s="370" t="s">
        <v>3195</v>
      </c>
      <c r="D2200" s="367" t="s">
        <v>3668</v>
      </c>
      <c r="E2200" s="367" t="e">
        <f t="shared" si="34"/>
        <v>#VALUE!</v>
      </c>
      <c r="F2200" s="367" t="s">
        <v>541</v>
      </c>
      <c r="G2200" s="367" t="s">
        <v>3197</v>
      </c>
      <c r="H2200" s="367" t="s">
        <v>3269</v>
      </c>
      <c r="I2200" s="367" t="s">
        <v>3467</v>
      </c>
      <c r="J2200" s="369">
        <v>37300</v>
      </c>
    </row>
    <row r="2201" spans="1:10" hidden="1">
      <c r="A2201" s="370" t="s">
        <v>3195</v>
      </c>
      <c r="D2201" s="367" t="s">
        <v>3669</v>
      </c>
      <c r="E2201" s="367" t="e">
        <f t="shared" si="34"/>
        <v>#VALUE!</v>
      </c>
      <c r="F2201" s="367" t="s">
        <v>541</v>
      </c>
      <c r="G2201" s="367" t="s">
        <v>3197</v>
      </c>
      <c r="H2201" s="367" t="s">
        <v>3269</v>
      </c>
      <c r="I2201" s="367" t="s">
        <v>3469</v>
      </c>
      <c r="J2201" s="369">
        <v>37300</v>
      </c>
    </row>
    <row r="2202" spans="1:10" hidden="1">
      <c r="A2202" s="370" t="s">
        <v>3195</v>
      </c>
      <c r="D2202" s="367" t="s">
        <v>3670</v>
      </c>
      <c r="E2202" s="367" t="e">
        <f t="shared" si="34"/>
        <v>#VALUE!</v>
      </c>
      <c r="F2202" s="367" t="s">
        <v>541</v>
      </c>
      <c r="G2202" s="367" t="s">
        <v>3197</v>
      </c>
      <c r="H2202" s="367" t="s">
        <v>3269</v>
      </c>
      <c r="I2202" s="367" t="s">
        <v>3471</v>
      </c>
      <c r="J2202" s="369">
        <v>37300</v>
      </c>
    </row>
    <row r="2203" spans="1:10" hidden="1">
      <c r="A2203" s="370" t="s">
        <v>3195</v>
      </c>
      <c r="D2203" s="367" t="s">
        <v>3671</v>
      </c>
      <c r="E2203" s="367" t="e">
        <f t="shared" si="34"/>
        <v>#VALUE!</v>
      </c>
      <c r="F2203" s="367" t="s">
        <v>541</v>
      </c>
      <c r="G2203" s="367" t="s">
        <v>3197</v>
      </c>
      <c r="H2203" s="367" t="s">
        <v>3269</v>
      </c>
      <c r="I2203" s="367" t="s">
        <v>3473</v>
      </c>
      <c r="J2203" s="369">
        <v>37300</v>
      </c>
    </row>
    <row r="2204" spans="1:10" hidden="1">
      <c r="A2204" s="370" t="s">
        <v>3195</v>
      </c>
      <c r="D2204" s="367" t="s">
        <v>3672</v>
      </c>
      <c r="E2204" s="367" t="e">
        <f t="shared" si="34"/>
        <v>#VALUE!</v>
      </c>
      <c r="F2204" s="367" t="s">
        <v>541</v>
      </c>
      <c r="G2204" s="367" t="s">
        <v>3197</v>
      </c>
      <c r="H2204" s="367" t="s">
        <v>3269</v>
      </c>
      <c r="I2204" s="367" t="s">
        <v>3475</v>
      </c>
      <c r="J2204" s="369">
        <v>37300</v>
      </c>
    </row>
    <row r="2205" spans="1:10" hidden="1">
      <c r="A2205" s="370" t="s">
        <v>3195</v>
      </c>
      <c r="D2205" s="367" t="s">
        <v>3673</v>
      </c>
      <c r="E2205" s="367" t="e">
        <f t="shared" si="34"/>
        <v>#VALUE!</v>
      </c>
      <c r="F2205" s="367" t="s">
        <v>541</v>
      </c>
      <c r="G2205" s="367" t="s">
        <v>3197</v>
      </c>
      <c r="H2205" s="367" t="s">
        <v>3269</v>
      </c>
      <c r="I2205" s="367" t="s">
        <v>3477</v>
      </c>
      <c r="J2205" s="369">
        <v>37300</v>
      </c>
    </row>
    <row r="2206" spans="1:10" hidden="1">
      <c r="A2206" s="370" t="s">
        <v>3195</v>
      </c>
      <c r="D2206" s="367" t="s">
        <v>3674</v>
      </c>
      <c r="E2206" s="367" t="e">
        <f t="shared" si="34"/>
        <v>#VALUE!</v>
      </c>
      <c r="F2206" s="367" t="s">
        <v>541</v>
      </c>
      <c r="G2206" s="367" t="s">
        <v>3197</v>
      </c>
      <c r="H2206" s="367" t="s">
        <v>3269</v>
      </c>
      <c r="I2206" s="367" t="s">
        <v>3479</v>
      </c>
      <c r="J2206" s="369">
        <v>37300</v>
      </c>
    </row>
    <row r="2207" spans="1:10" hidden="1">
      <c r="A2207" s="370" t="s">
        <v>3195</v>
      </c>
      <c r="D2207" s="367" t="s">
        <v>3675</v>
      </c>
      <c r="E2207" s="367" t="e">
        <f t="shared" si="34"/>
        <v>#VALUE!</v>
      </c>
      <c r="F2207" s="367" t="s">
        <v>541</v>
      </c>
      <c r="G2207" s="367" t="s">
        <v>3197</v>
      </c>
      <c r="H2207" s="367" t="s">
        <v>3269</v>
      </c>
      <c r="I2207" s="367" t="s">
        <v>3481</v>
      </c>
      <c r="J2207" s="369">
        <v>37300</v>
      </c>
    </row>
    <row r="2208" spans="1:10" hidden="1">
      <c r="A2208" s="370" t="s">
        <v>3195</v>
      </c>
      <c r="D2208" s="367" t="s">
        <v>3676</v>
      </c>
      <c r="E2208" s="367" t="e">
        <f t="shared" si="34"/>
        <v>#VALUE!</v>
      </c>
      <c r="F2208" s="367" t="s">
        <v>541</v>
      </c>
      <c r="G2208" s="367" t="s">
        <v>3197</v>
      </c>
      <c r="H2208" s="367" t="s">
        <v>3269</v>
      </c>
      <c r="I2208" s="367" t="s">
        <v>3483</v>
      </c>
      <c r="J2208" s="369">
        <v>37300</v>
      </c>
    </row>
    <row r="2209" spans="1:10" hidden="1">
      <c r="A2209" s="370" t="s">
        <v>3195</v>
      </c>
      <c r="D2209" s="367" t="s">
        <v>3677</v>
      </c>
      <c r="E2209" s="367" t="e">
        <f t="shared" si="34"/>
        <v>#VALUE!</v>
      </c>
      <c r="F2209" s="367" t="s">
        <v>541</v>
      </c>
      <c r="G2209" s="367" t="s">
        <v>3197</v>
      </c>
      <c r="H2209" s="367" t="s">
        <v>3269</v>
      </c>
      <c r="I2209" s="367" t="s">
        <v>3485</v>
      </c>
      <c r="J2209" s="369">
        <v>37300</v>
      </c>
    </row>
    <row r="2210" spans="1:10" hidden="1">
      <c r="A2210" s="370" t="s">
        <v>3195</v>
      </c>
      <c r="D2210" s="367" t="s">
        <v>3678</v>
      </c>
      <c r="E2210" s="367" t="e">
        <f t="shared" si="34"/>
        <v>#VALUE!</v>
      </c>
      <c r="F2210" s="367" t="s">
        <v>541</v>
      </c>
      <c r="G2210" s="367" t="s">
        <v>3283</v>
      </c>
      <c r="H2210" s="367" t="s">
        <v>3284</v>
      </c>
      <c r="I2210" s="367" t="s">
        <v>3391</v>
      </c>
      <c r="J2210" s="369">
        <v>37300</v>
      </c>
    </row>
    <row r="2211" spans="1:10" hidden="1">
      <c r="A2211" s="370" t="s">
        <v>3195</v>
      </c>
      <c r="D2211" s="367" t="s">
        <v>3679</v>
      </c>
      <c r="E2211" s="367" t="e">
        <f t="shared" si="34"/>
        <v>#VALUE!</v>
      </c>
      <c r="F2211" s="367" t="s">
        <v>541</v>
      </c>
      <c r="G2211" s="367" t="s">
        <v>3283</v>
      </c>
      <c r="H2211" s="367" t="s">
        <v>3284</v>
      </c>
      <c r="I2211" s="367" t="s">
        <v>3393</v>
      </c>
      <c r="J2211" s="369">
        <v>37300</v>
      </c>
    </row>
    <row r="2212" spans="1:10" hidden="1">
      <c r="A2212" s="370" t="s">
        <v>3195</v>
      </c>
      <c r="D2212" s="367" t="s">
        <v>3680</v>
      </c>
      <c r="E2212" s="367" t="e">
        <f t="shared" si="34"/>
        <v>#VALUE!</v>
      </c>
      <c r="F2212" s="367" t="s">
        <v>541</v>
      </c>
      <c r="G2212" s="367" t="s">
        <v>3283</v>
      </c>
      <c r="H2212" s="367" t="s">
        <v>3284</v>
      </c>
      <c r="I2212" s="367" t="s">
        <v>3397</v>
      </c>
      <c r="J2212" s="369">
        <v>37300</v>
      </c>
    </row>
    <row r="2213" spans="1:10" hidden="1">
      <c r="A2213" s="370" t="s">
        <v>3195</v>
      </c>
      <c r="D2213" s="367" t="s">
        <v>3681</v>
      </c>
      <c r="E2213" s="367" t="e">
        <f t="shared" si="34"/>
        <v>#VALUE!</v>
      </c>
      <c r="F2213" s="367" t="s">
        <v>541</v>
      </c>
      <c r="G2213" s="367" t="s">
        <v>3283</v>
      </c>
      <c r="H2213" s="367" t="s">
        <v>3284</v>
      </c>
      <c r="I2213" s="367" t="s">
        <v>3399</v>
      </c>
      <c r="J2213" s="369">
        <v>37300</v>
      </c>
    </row>
    <row r="2214" spans="1:10" hidden="1">
      <c r="A2214" s="370" t="s">
        <v>3195</v>
      </c>
      <c r="D2214" s="367" t="s">
        <v>3682</v>
      </c>
      <c r="E2214" s="367" t="e">
        <f t="shared" si="34"/>
        <v>#VALUE!</v>
      </c>
      <c r="F2214" s="367" t="s">
        <v>541</v>
      </c>
      <c r="G2214" s="367" t="s">
        <v>3283</v>
      </c>
      <c r="H2214" s="367" t="s">
        <v>3284</v>
      </c>
      <c r="I2214" s="367" t="s">
        <v>3401</v>
      </c>
      <c r="J2214" s="369">
        <v>37300</v>
      </c>
    </row>
    <row r="2215" spans="1:10" hidden="1">
      <c r="A2215" s="370" t="s">
        <v>3195</v>
      </c>
      <c r="D2215" s="367" t="s">
        <v>3683</v>
      </c>
      <c r="E2215" s="367" t="e">
        <f t="shared" si="34"/>
        <v>#VALUE!</v>
      </c>
      <c r="F2215" s="367" t="s">
        <v>541</v>
      </c>
      <c r="G2215" s="367" t="s">
        <v>3283</v>
      </c>
      <c r="H2215" s="367" t="s">
        <v>3284</v>
      </c>
      <c r="I2215" s="367" t="s">
        <v>3405</v>
      </c>
      <c r="J2215" s="369">
        <v>37300</v>
      </c>
    </row>
    <row r="2216" spans="1:10" hidden="1">
      <c r="A2216" s="370" t="s">
        <v>3195</v>
      </c>
      <c r="D2216" s="367" t="s">
        <v>3684</v>
      </c>
      <c r="E2216" s="367" t="e">
        <f t="shared" si="34"/>
        <v>#VALUE!</v>
      </c>
      <c r="F2216" s="367" t="s">
        <v>541</v>
      </c>
      <c r="G2216" s="367" t="s">
        <v>3283</v>
      </c>
      <c r="H2216" s="367" t="s">
        <v>3284</v>
      </c>
      <c r="I2216" s="367" t="s">
        <v>3407</v>
      </c>
      <c r="J2216" s="369">
        <v>37300</v>
      </c>
    </row>
    <row r="2217" spans="1:10" hidden="1">
      <c r="A2217" s="370" t="s">
        <v>3195</v>
      </c>
      <c r="D2217" s="367" t="s">
        <v>3685</v>
      </c>
      <c r="E2217" s="367" t="e">
        <f t="shared" si="34"/>
        <v>#VALUE!</v>
      </c>
      <c r="F2217" s="367" t="s">
        <v>541</v>
      </c>
      <c r="G2217" s="367" t="s">
        <v>3283</v>
      </c>
      <c r="H2217" s="367" t="s">
        <v>3284</v>
      </c>
      <c r="I2217" s="367" t="s">
        <v>3409</v>
      </c>
      <c r="J2217" s="369">
        <v>37300</v>
      </c>
    </row>
    <row r="2218" spans="1:10" hidden="1">
      <c r="A2218" s="370" t="s">
        <v>3195</v>
      </c>
      <c r="D2218" s="367" t="s">
        <v>3686</v>
      </c>
      <c r="E2218" s="367" t="e">
        <f t="shared" si="34"/>
        <v>#VALUE!</v>
      </c>
      <c r="F2218" s="367" t="s">
        <v>541</v>
      </c>
      <c r="G2218" s="367" t="s">
        <v>3283</v>
      </c>
      <c r="H2218" s="367" t="s">
        <v>3284</v>
      </c>
      <c r="I2218" s="367" t="s">
        <v>3413</v>
      </c>
      <c r="J2218" s="369">
        <v>37300</v>
      </c>
    </row>
    <row r="2219" spans="1:10" hidden="1">
      <c r="A2219" s="370" t="s">
        <v>3195</v>
      </c>
      <c r="D2219" s="367" t="s">
        <v>3687</v>
      </c>
      <c r="E2219" s="367" t="e">
        <f t="shared" si="34"/>
        <v>#VALUE!</v>
      </c>
      <c r="F2219" s="367" t="s">
        <v>541</v>
      </c>
      <c r="G2219" s="367" t="s">
        <v>3283</v>
      </c>
      <c r="H2219" s="367" t="s">
        <v>3284</v>
      </c>
      <c r="I2219" s="367" t="s">
        <v>3415</v>
      </c>
      <c r="J2219" s="369">
        <v>37300</v>
      </c>
    </row>
    <row r="2220" spans="1:10" hidden="1">
      <c r="A2220" s="370" t="s">
        <v>3195</v>
      </c>
      <c r="D2220" s="367" t="s">
        <v>3688</v>
      </c>
      <c r="E2220" s="367" t="e">
        <f t="shared" si="34"/>
        <v>#VALUE!</v>
      </c>
      <c r="F2220" s="367" t="s">
        <v>541</v>
      </c>
      <c r="G2220" s="367" t="s">
        <v>3283</v>
      </c>
      <c r="H2220" s="367" t="s">
        <v>3284</v>
      </c>
      <c r="I2220" s="367" t="s">
        <v>3417</v>
      </c>
      <c r="J2220" s="369">
        <v>37300</v>
      </c>
    </row>
    <row r="2221" spans="1:10" hidden="1">
      <c r="A2221" s="370" t="s">
        <v>3195</v>
      </c>
      <c r="D2221" s="367" t="s">
        <v>3689</v>
      </c>
      <c r="E2221" s="367" t="e">
        <f t="shared" si="34"/>
        <v>#VALUE!</v>
      </c>
      <c r="F2221" s="367" t="s">
        <v>541</v>
      </c>
      <c r="G2221" s="367" t="s">
        <v>3283</v>
      </c>
      <c r="H2221" s="367" t="s">
        <v>3284</v>
      </c>
      <c r="I2221" s="367" t="s">
        <v>3421</v>
      </c>
      <c r="J2221" s="369">
        <v>37300</v>
      </c>
    </row>
    <row r="2222" spans="1:10" hidden="1">
      <c r="A2222" s="370" t="s">
        <v>3195</v>
      </c>
      <c r="D2222" s="367" t="s">
        <v>3690</v>
      </c>
      <c r="E2222" s="367" t="e">
        <f t="shared" si="34"/>
        <v>#VALUE!</v>
      </c>
      <c r="F2222" s="367" t="s">
        <v>541</v>
      </c>
      <c r="G2222" s="367" t="s">
        <v>3283</v>
      </c>
      <c r="H2222" s="367" t="s">
        <v>3284</v>
      </c>
      <c r="I2222" s="367" t="s">
        <v>3423</v>
      </c>
      <c r="J2222" s="369">
        <v>37300</v>
      </c>
    </row>
    <row r="2223" spans="1:10" hidden="1">
      <c r="A2223" s="370" t="s">
        <v>3195</v>
      </c>
      <c r="D2223" s="367" t="s">
        <v>3691</v>
      </c>
      <c r="E2223" s="367" t="e">
        <f t="shared" si="34"/>
        <v>#VALUE!</v>
      </c>
      <c r="F2223" s="367" t="s">
        <v>541</v>
      </c>
      <c r="G2223" s="367" t="s">
        <v>3283</v>
      </c>
      <c r="H2223" s="367" t="s">
        <v>3284</v>
      </c>
      <c r="I2223" s="367" t="s">
        <v>3425</v>
      </c>
      <c r="J2223" s="369">
        <v>37300</v>
      </c>
    </row>
    <row r="2224" spans="1:10" hidden="1">
      <c r="A2224" s="370" t="s">
        <v>3195</v>
      </c>
      <c r="D2224" s="367" t="s">
        <v>3692</v>
      </c>
      <c r="E2224" s="367" t="e">
        <f t="shared" si="34"/>
        <v>#VALUE!</v>
      </c>
      <c r="F2224" s="367" t="s">
        <v>541</v>
      </c>
      <c r="G2224" s="367" t="s">
        <v>3283</v>
      </c>
      <c r="H2224" s="367" t="s">
        <v>3284</v>
      </c>
      <c r="I2224" s="367" t="s">
        <v>3429</v>
      </c>
      <c r="J2224" s="369">
        <v>37300</v>
      </c>
    </row>
    <row r="2225" spans="1:10" hidden="1">
      <c r="A2225" s="370" t="s">
        <v>3195</v>
      </c>
      <c r="D2225" s="367" t="s">
        <v>3693</v>
      </c>
      <c r="E2225" s="367" t="e">
        <f t="shared" si="34"/>
        <v>#VALUE!</v>
      </c>
      <c r="F2225" s="367" t="s">
        <v>541</v>
      </c>
      <c r="G2225" s="367" t="s">
        <v>3283</v>
      </c>
      <c r="H2225" s="367" t="s">
        <v>3284</v>
      </c>
      <c r="I2225" s="367" t="s">
        <v>3431</v>
      </c>
      <c r="J2225" s="369">
        <v>37300</v>
      </c>
    </row>
    <row r="2226" spans="1:10" hidden="1">
      <c r="A2226" s="370" t="s">
        <v>3195</v>
      </c>
      <c r="D2226" s="367" t="s">
        <v>3694</v>
      </c>
      <c r="E2226" s="367" t="e">
        <f t="shared" si="34"/>
        <v>#VALUE!</v>
      </c>
      <c r="F2226" s="367" t="s">
        <v>541</v>
      </c>
      <c r="G2226" s="367" t="s">
        <v>3283</v>
      </c>
      <c r="H2226" s="367" t="s">
        <v>3284</v>
      </c>
      <c r="I2226" s="367" t="s">
        <v>3433</v>
      </c>
      <c r="J2226" s="369">
        <v>37300</v>
      </c>
    </row>
    <row r="2227" spans="1:10" hidden="1">
      <c r="A2227" s="370" t="s">
        <v>3195</v>
      </c>
      <c r="D2227" s="367" t="s">
        <v>3695</v>
      </c>
      <c r="E2227" s="367" t="e">
        <f t="shared" si="34"/>
        <v>#VALUE!</v>
      </c>
      <c r="F2227" s="367" t="s">
        <v>541</v>
      </c>
      <c r="G2227" s="367" t="s">
        <v>3283</v>
      </c>
      <c r="H2227" s="367" t="s">
        <v>3284</v>
      </c>
      <c r="I2227" s="367" t="s">
        <v>3437</v>
      </c>
      <c r="J2227" s="369">
        <v>37300</v>
      </c>
    </row>
    <row r="2228" spans="1:10" hidden="1">
      <c r="A2228" s="370" t="s">
        <v>3195</v>
      </c>
      <c r="D2228" s="367" t="s">
        <v>3696</v>
      </c>
      <c r="E2228" s="367" t="e">
        <f t="shared" si="34"/>
        <v>#VALUE!</v>
      </c>
      <c r="F2228" s="367" t="s">
        <v>541</v>
      </c>
      <c r="G2228" s="367" t="s">
        <v>3283</v>
      </c>
      <c r="H2228" s="367" t="s">
        <v>3284</v>
      </c>
      <c r="I2228" s="367" t="s">
        <v>3439</v>
      </c>
      <c r="J2228" s="369">
        <v>37300</v>
      </c>
    </row>
    <row r="2229" spans="1:10" hidden="1">
      <c r="A2229" s="370" t="s">
        <v>3195</v>
      </c>
      <c r="D2229" s="367" t="s">
        <v>3697</v>
      </c>
      <c r="E2229" s="367" t="e">
        <f t="shared" si="34"/>
        <v>#VALUE!</v>
      </c>
      <c r="F2229" s="367" t="s">
        <v>541</v>
      </c>
      <c r="G2229" s="367" t="s">
        <v>3283</v>
      </c>
      <c r="H2229" s="367" t="s">
        <v>3284</v>
      </c>
      <c r="I2229" s="367" t="s">
        <v>3441</v>
      </c>
      <c r="J2229" s="369">
        <v>37300</v>
      </c>
    </row>
    <row r="2230" spans="1:10" hidden="1">
      <c r="A2230" s="370" t="s">
        <v>3195</v>
      </c>
      <c r="D2230" s="367" t="s">
        <v>3698</v>
      </c>
      <c r="E2230" s="367" t="e">
        <f t="shared" si="34"/>
        <v>#VALUE!</v>
      </c>
      <c r="F2230" s="367" t="s">
        <v>541</v>
      </c>
      <c r="G2230" s="367" t="s">
        <v>3283</v>
      </c>
      <c r="H2230" s="367" t="s">
        <v>3284</v>
      </c>
      <c r="I2230" s="367" t="s">
        <v>3445</v>
      </c>
      <c r="J2230" s="369">
        <v>37300</v>
      </c>
    </row>
    <row r="2231" spans="1:10" hidden="1">
      <c r="A2231" s="370" t="s">
        <v>3195</v>
      </c>
      <c r="D2231" s="367" t="s">
        <v>3699</v>
      </c>
      <c r="E2231" s="367" t="e">
        <f t="shared" si="34"/>
        <v>#VALUE!</v>
      </c>
      <c r="F2231" s="367" t="s">
        <v>541</v>
      </c>
      <c r="G2231" s="367" t="s">
        <v>3283</v>
      </c>
      <c r="H2231" s="367" t="s">
        <v>3284</v>
      </c>
      <c r="I2231" s="367" t="s">
        <v>3447</v>
      </c>
      <c r="J2231" s="369">
        <v>37300</v>
      </c>
    </row>
    <row r="2232" spans="1:10" hidden="1">
      <c r="A2232" s="370" t="s">
        <v>3195</v>
      </c>
      <c r="D2232" s="367" t="s">
        <v>3700</v>
      </c>
      <c r="E2232" s="367" t="e">
        <f t="shared" si="34"/>
        <v>#VALUE!</v>
      </c>
      <c r="F2232" s="367" t="s">
        <v>541</v>
      </c>
      <c r="G2232" s="367" t="s">
        <v>3283</v>
      </c>
      <c r="H2232" s="367" t="s">
        <v>3284</v>
      </c>
      <c r="I2232" s="367" t="s">
        <v>3449</v>
      </c>
      <c r="J2232" s="369">
        <v>37300</v>
      </c>
    </row>
    <row r="2233" spans="1:10" hidden="1">
      <c r="A2233" s="370" t="s">
        <v>3195</v>
      </c>
      <c r="D2233" s="367" t="s">
        <v>3701</v>
      </c>
      <c r="E2233" s="367" t="e">
        <f t="shared" si="34"/>
        <v>#VALUE!</v>
      </c>
      <c r="F2233" s="367" t="s">
        <v>541</v>
      </c>
      <c r="G2233" s="367" t="s">
        <v>3283</v>
      </c>
      <c r="H2233" s="367" t="s">
        <v>3284</v>
      </c>
      <c r="I2233" s="367" t="s">
        <v>3453</v>
      </c>
      <c r="J2233" s="369">
        <v>37300</v>
      </c>
    </row>
    <row r="2234" spans="1:10" hidden="1">
      <c r="A2234" s="370" t="s">
        <v>3195</v>
      </c>
      <c r="D2234" s="367" t="s">
        <v>3702</v>
      </c>
      <c r="E2234" s="367" t="e">
        <f t="shared" si="34"/>
        <v>#VALUE!</v>
      </c>
      <c r="F2234" s="367" t="s">
        <v>541</v>
      </c>
      <c r="G2234" s="367" t="s">
        <v>3283</v>
      </c>
      <c r="H2234" s="367" t="s">
        <v>3284</v>
      </c>
      <c r="I2234" s="367" t="s">
        <v>3455</v>
      </c>
      <c r="J2234" s="369">
        <v>37300</v>
      </c>
    </row>
    <row r="2235" spans="1:10" hidden="1">
      <c r="A2235" s="370" t="s">
        <v>3195</v>
      </c>
      <c r="D2235" s="367" t="s">
        <v>3703</v>
      </c>
      <c r="E2235" s="367" t="e">
        <f t="shared" si="34"/>
        <v>#VALUE!</v>
      </c>
      <c r="F2235" s="367" t="s">
        <v>541</v>
      </c>
      <c r="G2235" s="367" t="s">
        <v>3283</v>
      </c>
      <c r="H2235" s="367" t="s">
        <v>3284</v>
      </c>
      <c r="I2235" s="367" t="s">
        <v>3457</v>
      </c>
      <c r="J2235" s="369">
        <v>37300</v>
      </c>
    </row>
    <row r="2236" spans="1:10" hidden="1">
      <c r="A2236" s="370" t="s">
        <v>3195</v>
      </c>
      <c r="D2236" s="367" t="s">
        <v>3704</v>
      </c>
      <c r="E2236" s="367" t="e">
        <f t="shared" si="34"/>
        <v>#VALUE!</v>
      </c>
      <c r="F2236" s="367" t="s">
        <v>541</v>
      </c>
      <c r="G2236" s="367" t="s">
        <v>3283</v>
      </c>
      <c r="H2236" s="367" t="s">
        <v>3284</v>
      </c>
      <c r="I2236" s="367" t="s">
        <v>3461</v>
      </c>
      <c r="J2236" s="369">
        <v>37300</v>
      </c>
    </row>
    <row r="2237" spans="1:10" hidden="1">
      <c r="A2237" s="370" t="s">
        <v>3195</v>
      </c>
      <c r="D2237" s="367" t="s">
        <v>3705</v>
      </c>
      <c r="E2237" s="367" t="e">
        <f t="shared" si="34"/>
        <v>#VALUE!</v>
      </c>
      <c r="F2237" s="367" t="s">
        <v>541</v>
      </c>
      <c r="G2237" s="367" t="s">
        <v>3283</v>
      </c>
      <c r="H2237" s="367" t="s">
        <v>3284</v>
      </c>
      <c r="I2237" s="367" t="s">
        <v>3463</v>
      </c>
      <c r="J2237" s="369">
        <v>37300</v>
      </c>
    </row>
    <row r="2238" spans="1:10" hidden="1">
      <c r="A2238" s="370" t="s">
        <v>3195</v>
      </c>
      <c r="D2238" s="367" t="s">
        <v>3706</v>
      </c>
      <c r="E2238" s="367" t="e">
        <f t="shared" si="34"/>
        <v>#VALUE!</v>
      </c>
      <c r="F2238" s="367" t="s">
        <v>541</v>
      </c>
      <c r="G2238" s="367" t="s">
        <v>3283</v>
      </c>
      <c r="H2238" s="367" t="s">
        <v>3284</v>
      </c>
      <c r="I2238" s="367" t="s">
        <v>3465</v>
      </c>
      <c r="J2238" s="369">
        <v>37300</v>
      </c>
    </row>
    <row r="2239" spans="1:10" hidden="1">
      <c r="A2239" s="370" t="s">
        <v>3195</v>
      </c>
      <c r="D2239" s="367" t="s">
        <v>3707</v>
      </c>
      <c r="E2239" s="367" t="e">
        <f t="shared" si="34"/>
        <v>#VALUE!</v>
      </c>
      <c r="F2239" s="367" t="s">
        <v>541</v>
      </c>
      <c r="G2239" s="367" t="s">
        <v>3283</v>
      </c>
      <c r="H2239" s="367" t="s">
        <v>3284</v>
      </c>
      <c r="I2239" s="367" t="s">
        <v>3469</v>
      </c>
      <c r="J2239" s="369">
        <v>37300</v>
      </c>
    </row>
    <row r="2240" spans="1:10" hidden="1">
      <c r="A2240" s="370" t="s">
        <v>3195</v>
      </c>
      <c r="D2240" s="367" t="s">
        <v>3708</v>
      </c>
      <c r="E2240" s="367" t="e">
        <f t="shared" si="34"/>
        <v>#VALUE!</v>
      </c>
      <c r="F2240" s="367" t="s">
        <v>541</v>
      </c>
      <c r="G2240" s="367" t="s">
        <v>3283</v>
      </c>
      <c r="H2240" s="367" t="s">
        <v>3284</v>
      </c>
      <c r="I2240" s="367" t="s">
        <v>3471</v>
      </c>
      <c r="J2240" s="369">
        <v>37300</v>
      </c>
    </row>
    <row r="2241" spans="1:10" hidden="1">
      <c r="A2241" s="370" t="s">
        <v>3195</v>
      </c>
      <c r="D2241" s="367" t="s">
        <v>3709</v>
      </c>
      <c r="E2241" s="367" t="e">
        <f t="shared" si="34"/>
        <v>#VALUE!</v>
      </c>
      <c r="F2241" s="367" t="s">
        <v>541</v>
      </c>
      <c r="G2241" s="367" t="s">
        <v>3283</v>
      </c>
      <c r="H2241" s="367" t="s">
        <v>3284</v>
      </c>
      <c r="I2241" s="367" t="s">
        <v>3473</v>
      </c>
      <c r="J2241" s="369">
        <v>37300</v>
      </c>
    </row>
    <row r="2242" spans="1:10" hidden="1">
      <c r="A2242" s="370" t="s">
        <v>3195</v>
      </c>
      <c r="D2242" s="367" t="s">
        <v>3710</v>
      </c>
      <c r="E2242" s="367" t="e">
        <f t="shared" ref="E2242:E2305" si="35">VALUE(D2242)</f>
        <v>#VALUE!</v>
      </c>
      <c r="F2242" s="367" t="s">
        <v>541</v>
      </c>
      <c r="G2242" s="367" t="s">
        <v>3283</v>
      </c>
      <c r="H2242" s="367" t="s">
        <v>3284</v>
      </c>
      <c r="I2242" s="367" t="s">
        <v>3477</v>
      </c>
      <c r="J2242" s="369">
        <v>37300</v>
      </c>
    </row>
    <row r="2243" spans="1:10" hidden="1">
      <c r="A2243" s="370" t="s">
        <v>3195</v>
      </c>
      <c r="D2243" s="367" t="s">
        <v>3711</v>
      </c>
      <c r="E2243" s="367" t="e">
        <f t="shared" si="35"/>
        <v>#VALUE!</v>
      </c>
      <c r="F2243" s="367" t="s">
        <v>541</v>
      </c>
      <c r="G2243" s="367" t="s">
        <v>3283</v>
      </c>
      <c r="H2243" s="367" t="s">
        <v>3284</v>
      </c>
      <c r="I2243" s="367" t="s">
        <v>3479</v>
      </c>
      <c r="J2243" s="369">
        <v>37300</v>
      </c>
    </row>
    <row r="2244" spans="1:10" hidden="1">
      <c r="A2244" s="370" t="s">
        <v>3195</v>
      </c>
      <c r="D2244" s="367" t="s">
        <v>3712</v>
      </c>
      <c r="E2244" s="367" t="e">
        <f t="shared" si="35"/>
        <v>#VALUE!</v>
      </c>
      <c r="F2244" s="367" t="s">
        <v>541</v>
      </c>
      <c r="G2244" s="367" t="s">
        <v>3283</v>
      </c>
      <c r="H2244" s="367" t="s">
        <v>3284</v>
      </c>
      <c r="I2244" s="367" t="s">
        <v>3481</v>
      </c>
      <c r="J2244" s="369">
        <v>37300</v>
      </c>
    </row>
    <row r="2245" spans="1:10" hidden="1">
      <c r="A2245" s="370" t="s">
        <v>3195</v>
      </c>
      <c r="D2245" s="367" t="s">
        <v>3713</v>
      </c>
      <c r="E2245" s="367" t="e">
        <f t="shared" si="35"/>
        <v>#VALUE!</v>
      </c>
      <c r="F2245" s="367" t="s">
        <v>541</v>
      </c>
      <c r="G2245" s="367" t="s">
        <v>3283</v>
      </c>
      <c r="H2245" s="367" t="s">
        <v>3284</v>
      </c>
      <c r="I2245" s="367" t="s">
        <v>3485</v>
      </c>
      <c r="J2245" s="369">
        <v>37300</v>
      </c>
    </row>
    <row r="2246" spans="1:10" hidden="1">
      <c r="A2246" s="370" t="s">
        <v>3195</v>
      </c>
      <c r="D2246" s="367" t="s">
        <v>3714</v>
      </c>
      <c r="E2246" s="367" t="e">
        <f t="shared" si="35"/>
        <v>#VALUE!</v>
      </c>
      <c r="F2246" s="367" t="s">
        <v>541</v>
      </c>
      <c r="G2246" s="367" t="s">
        <v>3283</v>
      </c>
      <c r="H2246" s="367" t="s">
        <v>3298</v>
      </c>
      <c r="I2246" s="367" t="s">
        <v>3391</v>
      </c>
      <c r="J2246" s="369">
        <v>37300</v>
      </c>
    </row>
    <row r="2247" spans="1:10" hidden="1">
      <c r="A2247" s="370" t="s">
        <v>3195</v>
      </c>
      <c r="D2247" s="367" t="s">
        <v>3715</v>
      </c>
      <c r="E2247" s="367" t="e">
        <f t="shared" si="35"/>
        <v>#VALUE!</v>
      </c>
      <c r="F2247" s="367" t="s">
        <v>541</v>
      </c>
      <c r="G2247" s="367" t="s">
        <v>3283</v>
      </c>
      <c r="H2247" s="367" t="s">
        <v>3298</v>
      </c>
      <c r="I2247" s="367" t="s">
        <v>3393</v>
      </c>
      <c r="J2247" s="369">
        <v>37300</v>
      </c>
    </row>
    <row r="2248" spans="1:10" hidden="1">
      <c r="A2248" s="370" t="s">
        <v>3195</v>
      </c>
      <c r="D2248" s="367" t="s">
        <v>3716</v>
      </c>
      <c r="E2248" s="367" t="e">
        <f t="shared" si="35"/>
        <v>#VALUE!</v>
      </c>
      <c r="F2248" s="367" t="s">
        <v>541</v>
      </c>
      <c r="G2248" s="367" t="s">
        <v>3283</v>
      </c>
      <c r="H2248" s="367" t="s">
        <v>3298</v>
      </c>
      <c r="I2248" s="367" t="s">
        <v>3397</v>
      </c>
      <c r="J2248" s="369">
        <v>37300</v>
      </c>
    </row>
    <row r="2249" spans="1:10" hidden="1">
      <c r="A2249" s="370" t="s">
        <v>3195</v>
      </c>
      <c r="D2249" s="367" t="s">
        <v>3717</v>
      </c>
      <c r="E2249" s="367" t="e">
        <f t="shared" si="35"/>
        <v>#VALUE!</v>
      </c>
      <c r="F2249" s="367" t="s">
        <v>541</v>
      </c>
      <c r="G2249" s="367" t="s">
        <v>3283</v>
      </c>
      <c r="H2249" s="367" t="s">
        <v>3298</v>
      </c>
      <c r="I2249" s="367" t="s">
        <v>3399</v>
      </c>
      <c r="J2249" s="369">
        <v>37300</v>
      </c>
    </row>
    <row r="2250" spans="1:10" hidden="1">
      <c r="A2250" s="370" t="s">
        <v>3195</v>
      </c>
      <c r="D2250" s="367" t="s">
        <v>3718</v>
      </c>
      <c r="E2250" s="367" t="e">
        <f t="shared" si="35"/>
        <v>#VALUE!</v>
      </c>
      <c r="F2250" s="367" t="s">
        <v>541</v>
      </c>
      <c r="G2250" s="367" t="s">
        <v>3283</v>
      </c>
      <c r="H2250" s="367" t="s">
        <v>3298</v>
      </c>
      <c r="I2250" s="367" t="s">
        <v>3401</v>
      </c>
      <c r="J2250" s="369">
        <v>37300</v>
      </c>
    </row>
    <row r="2251" spans="1:10" hidden="1">
      <c r="A2251" s="370" t="s">
        <v>3195</v>
      </c>
      <c r="D2251" s="367" t="s">
        <v>3719</v>
      </c>
      <c r="E2251" s="367" t="e">
        <f t="shared" si="35"/>
        <v>#VALUE!</v>
      </c>
      <c r="F2251" s="367" t="s">
        <v>541</v>
      </c>
      <c r="G2251" s="367" t="s">
        <v>3283</v>
      </c>
      <c r="H2251" s="367" t="s">
        <v>3298</v>
      </c>
      <c r="I2251" s="367" t="s">
        <v>3405</v>
      </c>
      <c r="J2251" s="369">
        <v>37300</v>
      </c>
    </row>
    <row r="2252" spans="1:10" hidden="1">
      <c r="A2252" s="370" t="s">
        <v>3195</v>
      </c>
      <c r="D2252" s="367" t="s">
        <v>3720</v>
      </c>
      <c r="E2252" s="367" t="e">
        <f t="shared" si="35"/>
        <v>#VALUE!</v>
      </c>
      <c r="F2252" s="367" t="s">
        <v>541</v>
      </c>
      <c r="G2252" s="367" t="s">
        <v>3283</v>
      </c>
      <c r="H2252" s="367" t="s">
        <v>3298</v>
      </c>
      <c r="I2252" s="367" t="s">
        <v>3407</v>
      </c>
      <c r="J2252" s="369">
        <v>37300</v>
      </c>
    </row>
    <row r="2253" spans="1:10" hidden="1">
      <c r="A2253" s="370" t="s">
        <v>3195</v>
      </c>
      <c r="D2253" s="367" t="s">
        <v>3721</v>
      </c>
      <c r="E2253" s="367" t="e">
        <f t="shared" si="35"/>
        <v>#VALUE!</v>
      </c>
      <c r="F2253" s="367" t="s">
        <v>541</v>
      </c>
      <c r="G2253" s="367" t="s">
        <v>3283</v>
      </c>
      <c r="H2253" s="367" t="s">
        <v>3298</v>
      </c>
      <c r="I2253" s="367" t="s">
        <v>3409</v>
      </c>
      <c r="J2253" s="369">
        <v>37300</v>
      </c>
    </row>
    <row r="2254" spans="1:10" hidden="1">
      <c r="A2254" s="370" t="s">
        <v>3195</v>
      </c>
      <c r="D2254" s="367" t="s">
        <v>3722</v>
      </c>
      <c r="E2254" s="367" t="e">
        <f t="shared" si="35"/>
        <v>#VALUE!</v>
      </c>
      <c r="F2254" s="367" t="s">
        <v>541</v>
      </c>
      <c r="G2254" s="367" t="s">
        <v>3283</v>
      </c>
      <c r="H2254" s="367" t="s">
        <v>3298</v>
      </c>
      <c r="I2254" s="367" t="s">
        <v>3413</v>
      </c>
      <c r="J2254" s="369">
        <v>37300</v>
      </c>
    </row>
    <row r="2255" spans="1:10" hidden="1">
      <c r="A2255" s="370" t="s">
        <v>3195</v>
      </c>
      <c r="D2255" s="367" t="s">
        <v>3723</v>
      </c>
      <c r="E2255" s="367" t="e">
        <f t="shared" si="35"/>
        <v>#VALUE!</v>
      </c>
      <c r="F2255" s="367" t="s">
        <v>541</v>
      </c>
      <c r="G2255" s="367" t="s">
        <v>3283</v>
      </c>
      <c r="H2255" s="367" t="s">
        <v>3298</v>
      </c>
      <c r="I2255" s="367" t="s">
        <v>3415</v>
      </c>
      <c r="J2255" s="369">
        <v>37300</v>
      </c>
    </row>
    <row r="2256" spans="1:10" hidden="1">
      <c r="A2256" s="370" t="s">
        <v>3195</v>
      </c>
      <c r="D2256" s="367" t="s">
        <v>3724</v>
      </c>
      <c r="E2256" s="367" t="e">
        <f t="shared" si="35"/>
        <v>#VALUE!</v>
      </c>
      <c r="F2256" s="367" t="s">
        <v>541</v>
      </c>
      <c r="G2256" s="367" t="s">
        <v>3283</v>
      </c>
      <c r="H2256" s="367" t="s">
        <v>3298</v>
      </c>
      <c r="I2256" s="367" t="s">
        <v>3417</v>
      </c>
      <c r="J2256" s="369">
        <v>37300</v>
      </c>
    </row>
    <row r="2257" spans="1:10" hidden="1">
      <c r="A2257" s="370" t="s">
        <v>3195</v>
      </c>
      <c r="D2257" s="367" t="s">
        <v>3725</v>
      </c>
      <c r="E2257" s="367" t="e">
        <f t="shared" si="35"/>
        <v>#VALUE!</v>
      </c>
      <c r="F2257" s="367" t="s">
        <v>541</v>
      </c>
      <c r="G2257" s="367" t="s">
        <v>3283</v>
      </c>
      <c r="H2257" s="367" t="s">
        <v>3298</v>
      </c>
      <c r="I2257" s="367" t="s">
        <v>3421</v>
      </c>
      <c r="J2257" s="369">
        <v>37300</v>
      </c>
    </row>
    <row r="2258" spans="1:10" hidden="1">
      <c r="A2258" s="370" t="s">
        <v>3195</v>
      </c>
      <c r="D2258" s="367" t="s">
        <v>3726</v>
      </c>
      <c r="E2258" s="367" t="e">
        <f t="shared" si="35"/>
        <v>#VALUE!</v>
      </c>
      <c r="F2258" s="367" t="s">
        <v>541</v>
      </c>
      <c r="G2258" s="367" t="s">
        <v>3283</v>
      </c>
      <c r="H2258" s="367" t="s">
        <v>3298</v>
      </c>
      <c r="I2258" s="367" t="s">
        <v>3423</v>
      </c>
      <c r="J2258" s="369">
        <v>37300</v>
      </c>
    </row>
    <row r="2259" spans="1:10" hidden="1">
      <c r="A2259" s="370" t="s">
        <v>3195</v>
      </c>
      <c r="D2259" s="367" t="s">
        <v>3727</v>
      </c>
      <c r="E2259" s="367" t="e">
        <f t="shared" si="35"/>
        <v>#VALUE!</v>
      </c>
      <c r="F2259" s="367" t="s">
        <v>541</v>
      </c>
      <c r="G2259" s="367" t="s">
        <v>3283</v>
      </c>
      <c r="H2259" s="367" t="s">
        <v>3298</v>
      </c>
      <c r="I2259" s="367" t="s">
        <v>3425</v>
      </c>
      <c r="J2259" s="369">
        <v>37300</v>
      </c>
    </row>
    <row r="2260" spans="1:10" hidden="1">
      <c r="A2260" s="370" t="s">
        <v>3195</v>
      </c>
      <c r="D2260" s="367" t="s">
        <v>3728</v>
      </c>
      <c r="E2260" s="367" t="e">
        <f t="shared" si="35"/>
        <v>#VALUE!</v>
      </c>
      <c r="F2260" s="367" t="s">
        <v>541</v>
      </c>
      <c r="G2260" s="367" t="s">
        <v>3283</v>
      </c>
      <c r="H2260" s="367" t="s">
        <v>3298</v>
      </c>
      <c r="I2260" s="367" t="s">
        <v>3429</v>
      </c>
      <c r="J2260" s="369">
        <v>37300</v>
      </c>
    </row>
    <row r="2261" spans="1:10" hidden="1">
      <c r="A2261" s="370" t="s">
        <v>3195</v>
      </c>
      <c r="D2261" s="367" t="s">
        <v>3729</v>
      </c>
      <c r="E2261" s="367" t="e">
        <f t="shared" si="35"/>
        <v>#VALUE!</v>
      </c>
      <c r="F2261" s="367" t="s">
        <v>541</v>
      </c>
      <c r="G2261" s="367" t="s">
        <v>3283</v>
      </c>
      <c r="H2261" s="367" t="s">
        <v>3298</v>
      </c>
      <c r="I2261" s="367" t="s">
        <v>3431</v>
      </c>
      <c r="J2261" s="369">
        <v>37300</v>
      </c>
    </row>
    <row r="2262" spans="1:10" hidden="1">
      <c r="A2262" s="370" t="s">
        <v>3195</v>
      </c>
      <c r="D2262" s="367" t="s">
        <v>3730</v>
      </c>
      <c r="E2262" s="367" t="e">
        <f t="shared" si="35"/>
        <v>#VALUE!</v>
      </c>
      <c r="F2262" s="367" t="s">
        <v>541</v>
      </c>
      <c r="G2262" s="367" t="s">
        <v>3283</v>
      </c>
      <c r="H2262" s="367" t="s">
        <v>3298</v>
      </c>
      <c r="I2262" s="367" t="s">
        <v>3433</v>
      </c>
      <c r="J2262" s="369">
        <v>37300</v>
      </c>
    </row>
    <row r="2263" spans="1:10" hidden="1">
      <c r="A2263" s="370" t="s">
        <v>3195</v>
      </c>
      <c r="D2263" s="367" t="s">
        <v>3731</v>
      </c>
      <c r="E2263" s="367" t="e">
        <f t="shared" si="35"/>
        <v>#VALUE!</v>
      </c>
      <c r="F2263" s="367" t="s">
        <v>541</v>
      </c>
      <c r="G2263" s="367" t="s">
        <v>3283</v>
      </c>
      <c r="H2263" s="367" t="s">
        <v>3298</v>
      </c>
      <c r="I2263" s="367" t="s">
        <v>3437</v>
      </c>
      <c r="J2263" s="369">
        <v>37300</v>
      </c>
    </row>
    <row r="2264" spans="1:10" hidden="1">
      <c r="A2264" s="370" t="s">
        <v>3195</v>
      </c>
      <c r="D2264" s="367" t="s">
        <v>3732</v>
      </c>
      <c r="E2264" s="367" t="e">
        <f t="shared" si="35"/>
        <v>#VALUE!</v>
      </c>
      <c r="F2264" s="367" t="s">
        <v>541</v>
      </c>
      <c r="G2264" s="367" t="s">
        <v>3283</v>
      </c>
      <c r="H2264" s="367" t="s">
        <v>3298</v>
      </c>
      <c r="I2264" s="367" t="s">
        <v>3439</v>
      </c>
      <c r="J2264" s="369">
        <v>37300</v>
      </c>
    </row>
    <row r="2265" spans="1:10" hidden="1">
      <c r="A2265" s="370" t="s">
        <v>3195</v>
      </c>
      <c r="D2265" s="367" t="s">
        <v>3733</v>
      </c>
      <c r="E2265" s="367" t="e">
        <f t="shared" si="35"/>
        <v>#VALUE!</v>
      </c>
      <c r="F2265" s="367" t="s">
        <v>541</v>
      </c>
      <c r="G2265" s="367" t="s">
        <v>3283</v>
      </c>
      <c r="H2265" s="367" t="s">
        <v>3298</v>
      </c>
      <c r="I2265" s="367" t="s">
        <v>3441</v>
      </c>
      <c r="J2265" s="369">
        <v>37300</v>
      </c>
    </row>
    <row r="2266" spans="1:10" hidden="1">
      <c r="A2266" s="370" t="s">
        <v>3195</v>
      </c>
      <c r="D2266" s="367" t="s">
        <v>3734</v>
      </c>
      <c r="E2266" s="367" t="e">
        <f t="shared" si="35"/>
        <v>#VALUE!</v>
      </c>
      <c r="F2266" s="367" t="s">
        <v>541</v>
      </c>
      <c r="G2266" s="367" t="s">
        <v>3283</v>
      </c>
      <c r="H2266" s="367" t="s">
        <v>3298</v>
      </c>
      <c r="I2266" s="367" t="s">
        <v>3445</v>
      </c>
      <c r="J2266" s="369">
        <v>37300</v>
      </c>
    </row>
    <row r="2267" spans="1:10" hidden="1">
      <c r="A2267" s="370" t="s">
        <v>3195</v>
      </c>
      <c r="D2267" s="367" t="s">
        <v>3735</v>
      </c>
      <c r="E2267" s="367" t="e">
        <f t="shared" si="35"/>
        <v>#VALUE!</v>
      </c>
      <c r="F2267" s="367" t="s">
        <v>541</v>
      </c>
      <c r="G2267" s="367" t="s">
        <v>3283</v>
      </c>
      <c r="H2267" s="367" t="s">
        <v>3298</v>
      </c>
      <c r="I2267" s="367" t="s">
        <v>3447</v>
      </c>
      <c r="J2267" s="369">
        <v>37300</v>
      </c>
    </row>
    <row r="2268" spans="1:10" hidden="1">
      <c r="A2268" s="370" t="s">
        <v>3195</v>
      </c>
      <c r="D2268" s="367" t="s">
        <v>3736</v>
      </c>
      <c r="E2268" s="367" t="e">
        <f t="shared" si="35"/>
        <v>#VALUE!</v>
      </c>
      <c r="F2268" s="367" t="s">
        <v>541</v>
      </c>
      <c r="G2268" s="367" t="s">
        <v>3283</v>
      </c>
      <c r="H2268" s="367" t="s">
        <v>3298</v>
      </c>
      <c r="I2268" s="367" t="s">
        <v>3449</v>
      </c>
      <c r="J2268" s="369">
        <v>37300</v>
      </c>
    </row>
    <row r="2269" spans="1:10" hidden="1">
      <c r="A2269" s="370" t="s">
        <v>3195</v>
      </c>
      <c r="D2269" s="367" t="s">
        <v>3737</v>
      </c>
      <c r="E2269" s="367" t="e">
        <f t="shared" si="35"/>
        <v>#VALUE!</v>
      </c>
      <c r="F2269" s="367" t="s">
        <v>541</v>
      </c>
      <c r="G2269" s="367" t="s">
        <v>3283</v>
      </c>
      <c r="H2269" s="367" t="s">
        <v>3298</v>
      </c>
      <c r="I2269" s="367" t="s">
        <v>3453</v>
      </c>
      <c r="J2269" s="369">
        <v>37300</v>
      </c>
    </row>
    <row r="2270" spans="1:10" hidden="1">
      <c r="A2270" s="370" t="s">
        <v>3195</v>
      </c>
      <c r="D2270" s="367" t="s">
        <v>3738</v>
      </c>
      <c r="E2270" s="367" t="e">
        <f t="shared" si="35"/>
        <v>#VALUE!</v>
      </c>
      <c r="F2270" s="367" t="s">
        <v>541</v>
      </c>
      <c r="G2270" s="367" t="s">
        <v>3283</v>
      </c>
      <c r="H2270" s="367" t="s">
        <v>3298</v>
      </c>
      <c r="I2270" s="367" t="s">
        <v>3455</v>
      </c>
      <c r="J2270" s="369">
        <v>37300</v>
      </c>
    </row>
    <row r="2271" spans="1:10" hidden="1">
      <c r="A2271" s="370" t="s">
        <v>3195</v>
      </c>
      <c r="D2271" s="367" t="s">
        <v>3739</v>
      </c>
      <c r="E2271" s="367" t="e">
        <f t="shared" si="35"/>
        <v>#VALUE!</v>
      </c>
      <c r="F2271" s="367" t="s">
        <v>541</v>
      </c>
      <c r="G2271" s="367" t="s">
        <v>3283</v>
      </c>
      <c r="H2271" s="367" t="s">
        <v>3298</v>
      </c>
      <c r="I2271" s="367" t="s">
        <v>3457</v>
      </c>
      <c r="J2271" s="369">
        <v>37300</v>
      </c>
    </row>
    <row r="2272" spans="1:10" hidden="1">
      <c r="A2272" s="370" t="s">
        <v>3195</v>
      </c>
      <c r="D2272" s="367" t="s">
        <v>3740</v>
      </c>
      <c r="E2272" s="367" t="e">
        <f t="shared" si="35"/>
        <v>#VALUE!</v>
      </c>
      <c r="F2272" s="367" t="s">
        <v>541</v>
      </c>
      <c r="G2272" s="367" t="s">
        <v>3283</v>
      </c>
      <c r="H2272" s="367" t="s">
        <v>3298</v>
      </c>
      <c r="I2272" s="367" t="s">
        <v>3461</v>
      </c>
      <c r="J2272" s="369">
        <v>37300</v>
      </c>
    </row>
    <row r="2273" spans="1:10" hidden="1">
      <c r="A2273" s="370" t="s">
        <v>3195</v>
      </c>
      <c r="D2273" s="367" t="s">
        <v>3741</v>
      </c>
      <c r="E2273" s="367" t="e">
        <f t="shared" si="35"/>
        <v>#VALUE!</v>
      </c>
      <c r="F2273" s="367" t="s">
        <v>541</v>
      </c>
      <c r="G2273" s="367" t="s">
        <v>3283</v>
      </c>
      <c r="H2273" s="367" t="s">
        <v>3298</v>
      </c>
      <c r="I2273" s="367" t="s">
        <v>3463</v>
      </c>
      <c r="J2273" s="369">
        <v>37300</v>
      </c>
    </row>
    <row r="2274" spans="1:10" hidden="1">
      <c r="A2274" s="370" t="s">
        <v>3195</v>
      </c>
      <c r="D2274" s="367" t="s">
        <v>3742</v>
      </c>
      <c r="E2274" s="367" t="e">
        <f t="shared" si="35"/>
        <v>#VALUE!</v>
      </c>
      <c r="F2274" s="367" t="s">
        <v>541</v>
      </c>
      <c r="G2274" s="367" t="s">
        <v>3283</v>
      </c>
      <c r="H2274" s="367" t="s">
        <v>3298</v>
      </c>
      <c r="I2274" s="367" t="s">
        <v>3465</v>
      </c>
      <c r="J2274" s="369">
        <v>37300</v>
      </c>
    </row>
    <row r="2275" spans="1:10" hidden="1">
      <c r="A2275" s="370" t="s">
        <v>3195</v>
      </c>
      <c r="D2275" s="367" t="s">
        <v>3743</v>
      </c>
      <c r="E2275" s="367" t="e">
        <f t="shared" si="35"/>
        <v>#VALUE!</v>
      </c>
      <c r="F2275" s="367" t="s">
        <v>541</v>
      </c>
      <c r="G2275" s="367" t="s">
        <v>3283</v>
      </c>
      <c r="H2275" s="367" t="s">
        <v>3298</v>
      </c>
      <c r="I2275" s="367" t="s">
        <v>3469</v>
      </c>
      <c r="J2275" s="369">
        <v>37300</v>
      </c>
    </row>
    <row r="2276" spans="1:10" hidden="1">
      <c r="A2276" s="370" t="s">
        <v>3195</v>
      </c>
      <c r="D2276" s="367" t="s">
        <v>3744</v>
      </c>
      <c r="E2276" s="367" t="e">
        <f t="shared" si="35"/>
        <v>#VALUE!</v>
      </c>
      <c r="F2276" s="367" t="s">
        <v>541</v>
      </c>
      <c r="G2276" s="367" t="s">
        <v>3283</v>
      </c>
      <c r="H2276" s="367" t="s">
        <v>3298</v>
      </c>
      <c r="I2276" s="367" t="s">
        <v>3471</v>
      </c>
      <c r="J2276" s="369">
        <v>37300</v>
      </c>
    </row>
    <row r="2277" spans="1:10" hidden="1">
      <c r="A2277" s="370" t="s">
        <v>3195</v>
      </c>
      <c r="D2277" s="367" t="s">
        <v>3745</v>
      </c>
      <c r="E2277" s="367" t="e">
        <f t="shared" si="35"/>
        <v>#VALUE!</v>
      </c>
      <c r="F2277" s="367" t="s">
        <v>541</v>
      </c>
      <c r="G2277" s="367" t="s">
        <v>3283</v>
      </c>
      <c r="H2277" s="367" t="s">
        <v>3298</v>
      </c>
      <c r="I2277" s="367" t="s">
        <v>3473</v>
      </c>
      <c r="J2277" s="369">
        <v>37300</v>
      </c>
    </row>
    <row r="2278" spans="1:10" hidden="1">
      <c r="A2278" s="370" t="s">
        <v>3195</v>
      </c>
      <c r="D2278" s="367" t="s">
        <v>3746</v>
      </c>
      <c r="E2278" s="367" t="e">
        <f t="shared" si="35"/>
        <v>#VALUE!</v>
      </c>
      <c r="F2278" s="367" t="s">
        <v>541</v>
      </c>
      <c r="G2278" s="367" t="s">
        <v>3283</v>
      </c>
      <c r="H2278" s="367" t="s">
        <v>3298</v>
      </c>
      <c r="I2278" s="367" t="s">
        <v>3477</v>
      </c>
      <c r="J2278" s="369">
        <v>37300</v>
      </c>
    </row>
    <row r="2279" spans="1:10" hidden="1">
      <c r="A2279" s="370" t="s">
        <v>3195</v>
      </c>
      <c r="D2279" s="367" t="s">
        <v>3747</v>
      </c>
      <c r="E2279" s="367" t="e">
        <f t="shared" si="35"/>
        <v>#VALUE!</v>
      </c>
      <c r="F2279" s="367" t="s">
        <v>541</v>
      </c>
      <c r="G2279" s="367" t="s">
        <v>3283</v>
      </c>
      <c r="H2279" s="367" t="s">
        <v>3298</v>
      </c>
      <c r="I2279" s="367" t="s">
        <v>3479</v>
      </c>
      <c r="J2279" s="369">
        <v>37300</v>
      </c>
    </row>
    <row r="2280" spans="1:10" hidden="1">
      <c r="A2280" s="370" t="s">
        <v>3195</v>
      </c>
      <c r="D2280" s="367" t="s">
        <v>3748</v>
      </c>
      <c r="E2280" s="367" t="e">
        <f t="shared" si="35"/>
        <v>#VALUE!</v>
      </c>
      <c r="F2280" s="367" t="s">
        <v>541</v>
      </c>
      <c r="G2280" s="367" t="s">
        <v>3283</v>
      </c>
      <c r="H2280" s="367" t="s">
        <v>3298</v>
      </c>
      <c r="I2280" s="367" t="s">
        <v>3481</v>
      </c>
      <c r="J2280" s="369">
        <v>37300</v>
      </c>
    </row>
    <row r="2281" spans="1:10" hidden="1">
      <c r="A2281" s="370" t="s">
        <v>3195</v>
      </c>
      <c r="D2281" s="367" t="s">
        <v>3749</v>
      </c>
      <c r="E2281" s="367" t="e">
        <f t="shared" si="35"/>
        <v>#VALUE!</v>
      </c>
      <c r="F2281" s="367" t="s">
        <v>541</v>
      </c>
      <c r="G2281" s="367" t="s">
        <v>3283</v>
      </c>
      <c r="H2281" s="367" t="s">
        <v>3298</v>
      </c>
      <c r="I2281" s="367" t="s">
        <v>3485</v>
      </c>
      <c r="J2281" s="369">
        <v>37300</v>
      </c>
    </row>
    <row r="2282" spans="1:10" hidden="1">
      <c r="A2282" s="370" t="s">
        <v>3195</v>
      </c>
      <c r="D2282" s="367" t="s">
        <v>3750</v>
      </c>
      <c r="E2282" s="367" t="e">
        <f t="shared" si="35"/>
        <v>#VALUE!</v>
      </c>
      <c r="F2282" s="367" t="s">
        <v>541</v>
      </c>
      <c r="G2282" s="367" t="s">
        <v>3283</v>
      </c>
      <c r="H2282" s="367" t="s">
        <v>3326</v>
      </c>
      <c r="I2282" s="367" t="s">
        <v>3391</v>
      </c>
      <c r="J2282" s="369">
        <v>37300</v>
      </c>
    </row>
    <row r="2283" spans="1:10" hidden="1">
      <c r="A2283" s="370" t="s">
        <v>3195</v>
      </c>
      <c r="D2283" s="367" t="s">
        <v>3751</v>
      </c>
      <c r="E2283" s="367" t="e">
        <f t="shared" si="35"/>
        <v>#VALUE!</v>
      </c>
      <c r="F2283" s="367" t="s">
        <v>541</v>
      </c>
      <c r="G2283" s="367" t="s">
        <v>3283</v>
      </c>
      <c r="H2283" s="367" t="s">
        <v>3326</v>
      </c>
      <c r="I2283" s="367" t="s">
        <v>3393</v>
      </c>
      <c r="J2283" s="369">
        <v>37300</v>
      </c>
    </row>
    <row r="2284" spans="1:10" hidden="1">
      <c r="A2284" s="370" t="s">
        <v>3195</v>
      </c>
      <c r="D2284" s="367" t="s">
        <v>3752</v>
      </c>
      <c r="E2284" s="367" t="e">
        <f t="shared" si="35"/>
        <v>#VALUE!</v>
      </c>
      <c r="F2284" s="367" t="s">
        <v>541</v>
      </c>
      <c r="G2284" s="367" t="s">
        <v>3283</v>
      </c>
      <c r="H2284" s="367" t="s">
        <v>3326</v>
      </c>
      <c r="I2284" s="367" t="s">
        <v>3397</v>
      </c>
      <c r="J2284" s="369">
        <v>37300</v>
      </c>
    </row>
    <row r="2285" spans="1:10" hidden="1">
      <c r="A2285" s="370" t="s">
        <v>3195</v>
      </c>
      <c r="D2285" s="367" t="s">
        <v>3753</v>
      </c>
      <c r="E2285" s="367" t="e">
        <f t="shared" si="35"/>
        <v>#VALUE!</v>
      </c>
      <c r="F2285" s="367" t="s">
        <v>541</v>
      </c>
      <c r="G2285" s="367" t="s">
        <v>3283</v>
      </c>
      <c r="H2285" s="367" t="s">
        <v>3326</v>
      </c>
      <c r="I2285" s="367" t="s">
        <v>3399</v>
      </c>
      <c r="J2285" s="369">
        <v>37300</v>
      </c>
    </row>
    <row r="2286" spans="1:10" hidden="1">
      <c r="A2286" s="370" t="s">
        <v>3195</v>
      </c>
      <c r="D2286" s="367" t="s">
        <v>3754</v>
      </c>
      <c r="E2286" s="367" t="e">
        <f t="shared" si="35"/>
        <v>#VALUE!</v>
      </c>
      <c r="F2286" s="367" t="s">
        <v>541</v>
      </c>
      <c r="G2286" s="367" t="s">
        <v>3283</v>
      </c>
      <c r="H2286" s="367" t="s">
        <v>3326</v>
      </c>
      <c r="I2286" s="367" t="s">
        <v>3401</v>
      </c>
      <c r="J2286" s="369">
        <v>37300</v>
      </c>
    </row>
    <row r="2287" spans="1:10" hidden="1">
      <c r="A2287" s="370" t="s">
        <v>3195</v>
      </c>
      <c r="D2287" s="367" t="s">
        <v>3755</v>
      </c>
      <c r="E2287" s="367" t="e">
        <f t="shared" si="35"/>
        <v>#VALUE!</v>
      </c>
      <c r="F2287" s="367" t="s">
        <v>541</v>
      </c>
      <c r="G2287" s="367" t="s">
        <v>3283</v>
      </c>
      <c r="H2287" s="367" t="s">
        <v>3326</v>
      </c>
      <c r="I2287" s="367" t="s">
        <v>3405</v>
      </c>
      <c r="J2287" s="369">
        <v>37300</v>
      </c>
    </row>
    <row r="2288" spans="1:10" hidden="1">
      <c r="A2288" s="370" t="s">
        <v>3195</v>
      </c>
      <c r="D2288" s="367" t="s">
        <v>3756</v>
      </c>
      <c r="E2288" s="367" t="e">
        <f t="shared" si="35"/>
        <v>#VALUE!</v>
      </c>
      <c r="F2288" s="367" t="s">
        <v>541</v>
      </c>
      <c r="G2288" s="367" t="s">
        <v>3283</v>
      </c>
      <c r="H2288" s="367" t="s">
        <v>3326</v>
      </c>
      <c r="I2288" s="367" t="s">
        <v>3407</v>
      </c>
      <c r="J2288" s="369">
        <v>37300</v>
      </c>
    </row>
    <row r="2289" spans="1:10" hidden="1">
      <c r="A2289" s="370" t="s">
        <v>3195</v>
      </c>
      <c r="D2289" s="367" t="s">
        <v>3757</v>
      </c>
      <c r="E2289" s="367" t="e">
        <f t="shared" si="35"/>
        <v>#VALUE!</v>
      </c>
      <c r="F2289" s="367" t="s">
        <v>541</v>
      </c>
      <c r="G2289" s="367" t="s">
        <v>3283</v>
      </c>
      <c r="H2289" s="367" t="s">
        <v>3326</v>
      </c>
      <c r="I2289" s="367" t="s">
        <v>3409</v>
      </c>
      <c r="J2289" s="369">
        <v>37300</v>
      </c>
    </row>
    <row r="2290" spans="1:10" hidden="1">
      <c r="A2290" s="370" t="s">
        <v>3195</v>
      </c>
      <c r="D2290" s="367" t="s">
        <v>3758</v>
      </c>
      <c r="E2290" s="367" t="e">
        <f t="shared" si="35"/>
        <v>#VALUE!</v>
      </c>
      <c r="F2290" s="367" t="s">
        <v>541</v>
      </c>
      <c r="G2290" s="367" t="s">
        <v>3283</v>
      </c>
      <c r="H2290" s="367" t="s">
        <v>3326</v>
      </c>
      <c r="I2290" s="367" t="s">
        <v>3413</v>
      </c>
      <c r="J2290" s="369">
        <v>37300</v>
      </c>
    </row>
    <row r="2291" spans="1:10" hidden="1">
      <c r="A2291" s="370" t="s">
        <v>3195</v>
      </c>
      <c r="D2291" s="367" t="s">
        <v>3759</v>
      </c>
      <c r="E2291" s="367" t="e">
        <f t="shared" si="35"/>
        <v>#VALUE!</v>
      </c>
      <c r="F2291" s="367" t="s">
        <v>541</v>
      </c>
      <c r="G2291" s="367" t="s">
        <v>3283</v>
      </c>
      <c r="H2291" s="367" t="s">
        <v>3326</v>
      </c>
      <c r="I2291" s="367" t="s">
        <v>3415</v>
      </c>
      <c r="J2291" s="369">
        <v>37300</v>
      </c>
    </row>
    <row r="2292" spans="1:10" hidden="1">
      <c r="A2292" s="370" t="s">
        <v>3195</v>
      </c>
      <c r="D2292" s="367" t="s">
        <v>3760</v>
      </c>
      <c r="E2292" s="367" t="e">
        <f t="shared" si="35"/>
        <v>#VALUE!</v>
      </c>
      <c r="F2292" s="367" t="s">
        <v>541</v>
      </c>
      <c r="G2292" s="367" t="s">
        <v>3283</v>
      </c>
      <c r="H2292" s="367" t="s">
        <v>3326</v>
      </c>
      <c r="I2292" s="367" t="s">
        <v>3417</v>
      </c>
      <c r="J2292" s="369">
        <v>37300</v>
      </c>
    </row>
    <row r="2293" spans="1:10" hidden="1">
      <c r="A2293" s="370" t="s">
        <v>3195</v>
      </c>
      <c r="D2293" s="367" t="s">
        <v>3761</v>
      </c>
      <c r="E2293" s="367" t="e">
        <f t="shared" si="35"/>
        <v>#VALUE!</v>
      </c>
      <c r="F2293" s="367" t="s">
        <v>541</v>
      </c>
      <c r="G2293" s="367" t="s">
        <v>3283</v>
      </c>
      <c r="H2293" s="367" t="s">
        <v>3326</v>
      </c>
      <c r="I2293" s="367" t="s">
        <v>3421</v>
      </c>
      <c r="J2293" s="369">
        <v>37300</v>
      </c>
    </row>
    <row r="2294" spans="1:10" hidden="1">
      <c r="A2294" s="370" t="s">
        <v>3195</v>
      </c>
      <c r="D2294" s="367" t="s">
        <v>3762</v>
      </c>
      <c r="E2294" s="367" t="e">
        <f t="shared" si="35"/>
        <v>#VALUE!</v>
      </c>
      <c r="F2294" s="367" t="s">
        <v>541</v>
      </c>
      <c r="G2294" s="367" t="s">
        <v>3283</v>
      </c>
      <c r="H2294" s="367" t="s">
        <v>3326</v>
      </c>
      <c r="I2294" s="367" t="s">
        <v>3423</v>
      </c>
      <c r="J2294" s="369">
        <v>37300</v>
      </c>
    </row>
    <row r="2295" spans="1:10" hidden="1">
      <c r="A2295" s="370" t="s">
        <v>3195</v>
      </c>
      <c r="D2295" s="367" t="s">
        <v>3763</v>
      </c>
      <c r="E2295" s="367" t="e">
        <f t="shared" si="35"/>
        <v>#VALUE!</v>
      </c>
      <c r="F2295" s="367" t="s">
        <v>541</v>
      </c>
      <c r="G2295" s="367" t="s">
        <v>3283</v>
      </c>
      <c r="H2295" s="367" t="s">
        <v>3326</v>
      </c>
      <c r="I2295" s="367" t="s">
        <v>3425</v>
      </c>
      <c r="J2295" s="369">
        <v>37300</v>
      </c>
    </row>
    <row r="2296" spans="1:10" hidden="1">
      <c r="A2296" s="370" t="s">
        <v>3195</v>
      </c>
      <c r="D2296" s="367" t="s">
        <v>3764</v>
      </c>
      <c r="E2296" s="367" t="e">
        <f t="shared" si="35"/>
        <v>#VALUE!</v>
      </c>
      <c r="F2296" s="367" t="s">
        <v>541</v>
      </c>
      <c r="G2296" s="367" t="s">
        <v>3283</v>
      </c>
      <c r="H2296" s="367" t="s">
        <v>3326</v>
      </c>
      <c r="I2296" s="367" t="s">
        <v>3429</v>
      </c>
      <c r="J2296" s="369">
        <v>37300</v>
      </c>
    </row>
    <row r="2297" spans="1:10" hidden="1">
      <c r="A2297" s="370" t="s">
        <v>3195</v>
      </c>
      <c r="D2297" s="367" t="s">
        <v>3765</v>
      </c>
      <c r="E2297" s="367" t="e">
        <f t="shared" si="35"/>
        <v>#VALUE!</v>
      </c>
      <c r="F2297" s="367" t="s">
        <v>541</v>
      </c>
      <c r="G2297" s="367" t="s">
        <v>3283</v>
      </c>
      <c r="H2297" s="367" t="s">
        <v>3326</v>
      </c>
      <c r="I2297" s="367" t="s">
        <v>3431</v>
      </c>
      <c r="J2297" s="369">
        <v>37300</v>
      </c>
    </row>
    <row r="2298" spans="1:10" hidden="1">
      <c r="A2298" s="370" t="s">
        <v>3195</v>
      </c>
      <c r="D2298" s="367" t="s">
        <v>3766</v>
      </c>
      <c r="E2298" s="367" t="e">
        <f t="shared" si="35"/>
        <v>#VALUE!</v>
      </c>
      <c r="F2298" s="367" t="s">
        <v>541</v>
      </c>
      <c r="G2298" s="367" t="s">
        <v>3283</v>
      </c>
      <c r="H2298" s="367" t="s">
        <v>3326</v>
      </c>
      <c r="I2298" s="367" t="s">
        <v>3433</v>
      </c>
      <c r="J2298" s="369">
        <v>37300</v>
      </c>
    </row>
    <row r="2299" spans="1:10" hidden="1">
      <c r="A2299" s="370" t="s">
        <v>3195</v>
      </c>
      <c r="D2299" s="367" t="s">
        <v>3767</v>
      </c>
      <c r="E2299" s="367" t="e">
        <f t="shared" si="35"/>
        <v>#VALUE!</v>
      </c>
      <c r="F2299" s="367" t="s">
        <v>541</v>
      </c>
      <c r="G2299" s="367" t="s">
        <v>3283</v>
      </c>
      <c r="H2299" s="367" t="s">
        <v>3326</v>
      </c>
      <c r="I2299" s="367" t="s">
        <v>3437</v>
      </c>
      <c r="J2299" s="369">
        <v>37300</v>
      </c>
    </row>
    <row r="2300" spans="1:10" hidden="1">
      <c r="A2300" s="370" t="s">
        <v>3195</v>
      </c>
      <c r="D2300" s="367" t="s">
        <v>3768</v>
      </c>
      <c r="E2300" s="367" t="e">
        <f t="shared" si="35"/>
        <v>#VALUE!</v>
      </c>
      <c r="F2300" s="367" t="s">
        <v>541</v>
      </c>
      <c r="G2300" s="367" t="s">
        <v>3283</v>
      </c>
      <c r="H2300" s="367" t="s">
        <v>3326</v>
      </c>
      <c r="I2300" s="367" t="s">
        <v>3439</v>
      </c>
      <c r="J2300" s="369">
        <v>37300</v>
      </c>
    </row>
    <row r="2301" spans="1:10" hidden="1">
      <c r="A2301" s="370" t="s">
        <v>3195</v>
      </c>
      <c r="D2301" s="367" t="s">
        <v>3769</v>
      </c>
      <c r="E2301" s="367" t="e">
        <f t="shared" si="35"/>
        <v>#VALUE!</v>
      </c>
      <c r="F2301" s="367" t="s">
        <v>541</v>
      </c>
      <c r="G2301" s="367" t="s">
        <v>3283</v>
      </c>
      <c r="H2301" s="367" t="s">
        <v>3326</v>
      </c>
      <c r="I2301" s="367" t="s">
        <v>3441</v>
      </c>
      <c r="J2301" s="369">
        <v>37300</v>
      </c>
    </row>
    <row r="2302" spans="1:10" hidden="1">
      <c r="A2302" s="370" t="s">
        <v>3195</v>
      </c>
      <c r="D2302" s="367" t="s">
        <v>3770</v>
      </c>
      <c r="E2302" s="367" t="e">
        <f t="shared" si="35"/>
        <v>#VALUE!</v>
      </c>
      <c r="F2302" s="367" t="s">
        <v>541</v>
      </c>
      <c r="G2302" s="367" t="s">
        <v>3283</v>
      </c>
      <c r="H2302" s="367" t="s">
        <v>3326</v>
      </c>
      <c r="I2302" s="367" t="s">
        <v>3445</v>
      </c>
      <c r="J2302" s="369">
        <v>37300</v>
      </c>
    </row>
    <row r="2303" spans="1:10" hidden="1">
      <c r="A2303" s="370" t="s">
        <v>3195</v>
      </c>
      <c r="D2303" s="367" t="s">
        <v>3771</v>
      </c>
      <c r="E2303" s="367" t="e">
        <f t="shared" si="35"/>
        <v>#VALUE!</v>
      </c>
      <c r="F2303" s="367" t="s">
        <v>541</v>
      </c>
      <c r="G2303" s="367" t="s">
        <v>3283</v>
      </c>
      <c r="H2303" s="367" t="s">
        <v>3326</v>
      </c>
      <c r="I2303" s="367" t="s">
        <v>3447</v>
      </c>
      <c r="J2303" s="369">
        <v>37300</v>
      </c>
    </row>
    <row r="2304" spans="1:10" hidden="1">
      <c r="A2304" s="370" t="s">
        <v>3195</v>
      </c>
      <c r="D2304" s="367" t="s">
        <v>3772</v>
      </c>
      <c r="E2304" s="367" t="e">
        <f t="shared" si="35"/>
        <v>#VALUE!</v>
      </c>
      <c r="F2304" s="367" t="s">
        <v>541</v>
      </c>
      <c r="G2304" s="367" t="s">
        <v>3283</v>
      </c>
      <c r="H2304" s="367" t="s">
        <v>3326</v>
      </c>
      <c r="I2304" s="367" t="s">
        <v>3449</v>
      </c>
      <c r="J2304" s="369">
        <v>37300</v>
      </c>
    </row>
    <row r="2305" spans="1:10" hidden="1">
      <c r="A2305" s="370" t="s">
        <v>3195</v>
      </c>
      <c r="D2305" s="367" t="s">
        <v>3773</v>
      </c>
      <c r="E2305" s="367" t="e">
        <f t="shared" si="35"/>
        <v>#VALUE!</v>
      </c>
      <c r="F2305" s="367" t="s">
        <v>541</v>
      </c>
      <c r="G2305" s="367" t="s">
        <v>3283</v>
      </c>
      <c r="H2305" s="367" t="s">
        <v>3326</v>
      </c>
      <c r="I2305" s="367" t="s">
        <v>3453</v>
      </c>
      <c r="J2305" s="369">
        <v>37300</v>
      </c>
    </row>
    <row r="2306" spans="1:10" hidden="1">
      <c r="A2306" s="370" t="s">
        <v>3195</v>
      </c>
      <c r="D2306" s="367" t="s">
        <v>3774</v>
      </c>
      <c r="E2306" s="367" t="e">
        <f t="shared" ref="E2306:E2369" si="36">VALUE(D2306)</f>
        <v>#VALUE!</v>
      </c>
      <c r="F2306" s="367" t="s">
        <v>541</v>
      </c>
      <c r="G2306" s="367" t="s">
        <v>3283</v>
      </c>
      <c r="H2306" s="367" t="s">
        <v>3326</v>
      </c>
      <c r="I2306" s="367" t="s">
        <v>3455</v>
      </c>
      <c r="J2306" s="369">
        <v>37300</v>
      </c>
    </row>
    <row r="2307" spans="1:10" hidden="1">
      <c r="A2307" s="370" t="s">
        <v>3195</v>
      </c>
      <c r="D2307" s="367" t="s">
        <v>3775</v>
      </c>
      <c r="E2307" s="367" t="e">
        <f t="shared" si="36"/>
        <v>#VALUE!</v>
      </c>
      <c r="F2307" s="367" t="s">
        <v>541</v>
      </c>
      <c r="G2307" s="367" t="s">
        <v>3283</v>
      </c>
      <c r="H2307" s="367" t="s">
        <v>3326</v>
      </c>
      <c r="I2307" s="367" t="s">
        <v>3457</v>
      </c>
      <c r="J2307" s="369">
        <v>37300</v>
      </c>
    </row>
    <row r="2308" spans="1:10" hidden="1">
      <c r="A2308" s="370" t="s">
        <v>3195</v>
      </c>
      <c r="D2308" s="367" t="s">
        <v>3776</v>
      </c>
      <c r="E2308" s="367" t="e">
        <f t="shared" si="36"/>
        <v>#VALUE!</v>
      </c>
      <c r="F2308" s="367" t="s">
        <v>541</v>
      </c>
      <c r="G2308" s="367" t="s">
        <v>3283</v>
      </c>
      <c r="H2308" s="367" t="s">
        <v>3326</v>
      </c>
      <c r="I2308" s="367" t="s">
        <v>3461</v>
      </c>
      <c r="J2308" s="369">
        <v>37300</v>
      </c>
    </row>
    <row r="2309" spans="1:10" hidden="1">
      <c r="A2309" s="370" t="s">
        <v>3195</v>
      </c>
      <c r="D2309" s="367" t="s">
        <v>3777</v>
      </c>
      <c r="E2309" s="367" t="e">
        <f t="shared" si="36"/>
        <v>#VALUE!</v>
      </c>
      <c r="F2309" s="367" t="s">
        <v>541</v>
      </c>
      <c r="G2309" s="367" t="s">
        <v>3283</v>
      </c>
      <c r="H2309" s="367" t="s">
        <v>3326</v>
      </c>
      <c r="I2309" s="367" t="s">
        <v>3463</v>
      </c>
      <c r="J2309" s="369">
        <v>37300</v>
      </c>
    </row>
    <row r="2310" spans="1:10" hidden="1">
      <c r="A2310" s="370" t="s">
        <v>3195</v>
      </c>
      <c r="D2310" s="367" t="s">
        <v>3778</v>
      </c>
      <c r="E2310" s="367" t="e">
        <f t="shared" si="36"/>
        <v>#VALUE!</v>
      </c>
      <c r="F2310" s="367" t="s">
        <v>541</v>
      </c>
      <c r="G2310" s="367" t="s">
        <v>3283</v>
      </c>
      <c r="H2310" s="367" t="s">
        <v>3326</v>
      </c>
      <c r="I2310" s="367" t="s">
        <v>3465</v>
      </c>
      <c r="J2310" s="369">
        <v>37300</v>
      </c>
    </row>
    <row r="2311" spans="1:10" hidden="1">
      <c r="A2311" s="370" t="s">
        <v>3195</v>
      </c>
      <c r="D2311" s="367" t="s">
        <v>3779</v>
      </c>
      <c r="E2311" s="367" t="e">
        <f t="shared" si="36"/>
        <v>#VALUE!</v>
      </c>
      <c r="F2311" s="367" t="s">
        <v>541</v>
      </c>
      <c r="G2311" s="367" t="s">
        <v>3283</v>
      </c>
      <c r="H2311" s="367" t="s">
        <v>3326</v>
      </c>
      <c r="I2311" s="367" t="s">
        <v>3469</v>
      </c>
      <c r="J2311" s="369">
        <v>37300</v>
      </c>
    </row>
    <row r="2312" spans="1:10" hidden="1">
      <c r="A2312" s="370" t="s">
        <v>3195</v>
      </c>
      <c r="D2312" s="367" t="s">
        <v>3780</v>
      </c>
      <c r="E2312" s="367" t="e">
        <f t="shared" si="36"/>
        <v>#VALUE!</v>
      </c>
      <c r="F2312" s="367" t="s">
        <v>541</v>
      </c>
      <c r="G2312" s="367" t="s">
        <v>3283</v>
      </c>
      <c r="H2312" s="367" t="s">
        <v>3326</v>
      </c>
      <c r="I2312" s="367" t="s">
        <v>3471</v>
      </c>
      <c r="J2312" s="369">
        <v>37300</v>
      </c>
    </row>
    <row r="2313" spans="1:10" hidden="1">
      <c r="A2313" s="370" t="s">
        <v>3195</v>
      </c>
      <c r="D2313" s="367" t="s">
        <v>3781</v>
      </c>
      <c r="E2313" s="367" t="e">
        <f t="shared" si="36"/>
        <v>#VALUE!</v>
      </c>
      <c r="F2313" s="367" t="s">
        <v>541</v>
      </c>
      <c r="G2313" s="367" t="s">
        <v>3283</v>
      </c>
      <c r="H2313" s="367" t="s">
        <v>3326</v>
      </c>
      <c r="I2313" s="367" t="s">
        <v>3473</v>
      </c>
      <c r="J2313" s="369">
        <v>37300</v>
      </c>
    </row>
    <row r="2314" spans="1:10" hidden="1">
      <c r="A2314" s="370" t="s">
        <v>3195</v>
      </c>
      <c r="D2314" s="367" t="s">
        <v>3782</v>
      </c>
      <c r="E2314" s="367" t="e">
        <f t="shared" si="36"/>
        <v>#VALUE!</v>
      </c>
      <c r="F2314" s="367" t="s">
        <v>541</v>
      </c>
      <c r="G2314" s="367" t="s">
        <v>3283</v>
      </c>
      <c r="H2314" s="367" t="s">
        <v>3326</v>
      </c>
      <c r="I2314" s="367" t="s">
        <v>3477</v>
      </c>
      <c r="J2314" s="369">
        <v>37300</v>
      </c>
    </row>
    <row r="2315" spans="1:10" hidden="1">
      <c r="A2315" s="370" t="s">
        <v>3195</v>
      </c>
      <c r="D2315" s="367" t="s">
        <v>3783</v>
      </c>
      <c r="E2315" s="367" t="e">
        <f t="shared" si="36"/>
        <v>#VALUE!</v>
      </c>
      <c r="F2315" s="367" t="s">
        <v>541</v>
      </c>
      <c r="G2315" s="367" t="s">
        <v>3283</v>
      </c>
      <c r="H2315" s="367" t="s">
        <v>3326</v>
      </c>
      <c r="I2315" s="367" t="s">
        <v>3479</v>
      </c>
      <c r="J2315" s="369">
        <v>37300</v>
      </c>
    </row>
    <row r="2316" spans="1:10" hidden="1">
      <c r="A2316" s="370" t="s">
        <v>3195</v>
      </c>
      <c r="D2316" s="367" t="s">
        <v>3784</v>
      </c>
      <c r="E2316" s="367" t="e">
        <f t="shared" si="36"/>
        <v>#VALUE!</v>
      </c>
      <c r="F2316" s="367" t="s">
        <v>541</v>
      </c>
      <c r="G2316" s="367" t="s">
        <v>3283</v>
      </c>
      <c r="H2316" s="367" t="s">
        <v>3326</v>
      </c>
      <c r="I2316" s="367" t="s">
        <v>3481</v>
      </c>
      <c r="J2316" s="369">
        <v>37300</v>
      </c>
    </row>
    <row r="2317" spans="1:10" hidden="1">
      <c r="A2317" s="370" t="s">
        <v>3195</v>
      </c>
      <c r="D2317" s="367" t="s">
        <v>3785</v>
      </c>
      <c r="E2317" s="367" t="e">
        <f t="shared" si="36"/>
        <v>#VALUE!</v>
      </c>
      <c r="F2317" s="367" t="s">
        <v>541</v>
      </c>
      <c r="G2317" s="367" t="s">
        <v>3283</v>
      </c>
      <c r="H2317" s="367" t="s">
        <v>3326</v>
      </c>
      <c r="I2317" s="367" t="s">
        <v>3485</v>
      </c>
      <c r="J2317" s="369">
        <v>37300</v>
      </c>
    </row>
    <row r="2318" spans="1:10" hidden="1">
      <c r="A2318" s="370" t="s">
        <v>3195</v>
      </c>
      <c r="D2318" s="367" t="s">
        <v>3786</v>
      </c>
      <c r="E2318" s="367" t="e">
        <f t="shared" si="36"/>
        <v>#VALUE!</v>
      </c>
      <c r="F2318" s="367" t="s">
        <v>541</v>
      </c>
      <c r="G2318" s="367" t="s">
        <v>3283</v>
      </c>
      <c r="H2318" s="367" t="s">
        <v>3339</v>
      </c>
      <c r="I2318" s="367" t="s">
        <v>3391</v>
      </c>
      <c r="J2318" s="369">
        <v>37300</v>
      </c>
    </row>
    <row r="2319" spans="1:10" hidden="1">
      <c r="A2319" s="370" t="s">
        <v>3195</v>
      </c>
      <c r="D2319" s="367" t="s">
        <v>3787</v>
      </c>
      <c r="E2319" s="367" t="e">
        <f t="shared" si="36"/>
        <v>#VALUE!</v>
      </c>
      <c r="F2319" s="367" t="s">
        <v>541</v>
      </c>
      <c r="G2319" s="367" t="s">
        <v>3283</v>
      </c>
      <c r="H2319" s="367" t="s">
        <v>3339</v>
      </c>
      <c r="I2319" s="367" t="s">
        <v>3393</v>
      </c>
      <c r="J2319" s="369">
        <v>37300</v>
      </c>
    </row>
    <row r="2320" spans="1:10" hidden="1">
      <c r="A2320" s="370" t="s">
        <v>3195</v>
      </c>
      <c r="D2320" s="367" t="s">
        <v>3788</v>
      </c>
      <c r="E2320" s="367" t="e">
        <f t="shared" si="36"/>
        <v>#VALUE!</v>
      </c>
      <c r="F2320" s="367" t="s">
        <v>541</v>
      </c>
      <c r="G2320" s="367" t="s">
        <v>3283</v>
      </c>
      <c r="H2320" s="367" t="s">
        <v>3339</v>
      </c>
      <c r="I2320" s="367" t="s">
        <v>3397</v>
      </c>
      <c r="J2320" s="369">
        <v>37300</v>
      </c>
    </row>
    <row r="2321" spans="1:10" hidden="1">
      <c r="A2321" s="370" t="s">
        <v>3195</v>
      </c>
      <c r="D2321" s="367" t="s">
        <v>3789</v>
      </c>
      <c r="E2321" s="367" t="e">
        <f t="shared" si="36"/>
        <v>#VALUE!</v>
      </c>
      <c r="F2321" s="367" t="s">
        <v>541</v>
      </c>
      <c r="G2321" s="367" t="s">
        <v>3283</v>
      </c>
      <c r="H2321" s="367" t="s">
        <v>3339</v>
      </c>
      <c r="I2321" s="367" t="s">
        <v>3399</v>
      </c>
      <c r="J2321" s="369">
        <v>37300</v>
      </c>
    </row>
    <row r="2322" spans="1:10" hidden="1">
      <c r="A2322" s="370" t="s">
        <v>3195</v>
      </c>
      <c r="D2322" s="367" t="s">
        <v>3790</v>
      </c>
      <c r="E2322" s="367" t="e">
        <f t="shared" si="36"/>
        <v>#VALUE!</v>
      </c>
      <c r="F2322" s="367" t="s">
        <v>541</v>
      </c>
      <c r="G2322" s="367" t="s">
        <v>3283</v>
      </c>
      <c r="H2322" s="367" t="s">
        <v>3339</v>
      </c>
      <c r="I2322" s="367" t="s">
        <v>3401</v>
      </c>
      <c r="J2322" s="369">
        <v>37300</v>
      </c>
    </row>
    <row r="2323" spans="1:10" hidden="1">
      <c r="A2323" s="370" t="s">
        <v>3195</v>
      </c>
      <c r="D2323" s="367" t="s">
        <v>3791</v>
      </c>
      <c r="E2323" s="367" t="e">
        <f t="shared" si="36"/>
        <v>#VALUE!</v>
      </c>
      <c r="F2323" s="367" t="s">
        <v>541</v>
      </c>
      <c r="G2323" s="367" t="s">
        <v>3283</v>
      </c>
      <c r="H2323" s="367" t="s">
        <v>3339</v>
      </c>
      <c r="I2323" s="367" t="s">
        <v>3405</v>
      </c>
      <c r="J2323" s="369">
        <v>37300</v>
      </c>
    </row>
    <row r="2324" spans="1:10" hidden="1">
      <c r="A2324" s="370" t="s">
        <v>3195</v>
      </c>
      <c r="D2324" s="367" t="s">
        <v>3792</v>
      </c>
      <c r="E2324" s="367" t="e">
        <f t="shared" si="36"/>
        <v>#VALUE!</v>
      </c>
      <c r="F2324" s="367" t="s">
        <v>541</v>
      </c>
      <c r="G2324" s="367" t="s">
        <v>3283</v>
      </c>
      <c r="H2324" s="367" t="s">
        <v>3339</v>
      </c>
      <c r="I2324" s="367" t="s">
        <v>3407</v>
      </c>
      <c r="J2324" s="369">
        <v>37300</v>
      </c>
    </row>
    <row r="2325" spans="1:10" hidden="1">
      <c r="A2325" s="370" t="s">
        <v>3195</v>
      </c>
      <c r="D2325" s="367" t="s">
        <v>3793</v>
      </c>
      <c r="E2325" s="367" t="e">
        <f t="shared" si="36"/>
        <v>#VALUE!</v>
      </c>
      <c r="F2325" s="367" t="s">
        <v>541</v>
      </c>
      <c r="G2325" s="367" t="s">
        <v>3283</v>
      </c>
      <c r="H2325" s="367" t="s">
        <v>3339</v>
      </c>
      <c r="I2325" s="367" t="s">
        <v>3409</v>
      </c>
      <c r="J2325" s="369">
        <v>37300</v>
      </c>
    </row>
    <row r="2326" spans="1:10" hidden="1">
      <c r="A2326" s="370" t="s">
        <v>3195</v>
      </c>
      <c r="D2326" s="367" t="s">
        <v>3794</v>
      </c>
      <c r="E2326" s="367" t="e">
        <f t="shared" si="36"/>
        <v>#VALUE!</v>
      </c>
      <c r="F2326" s="367" t="s">
        <v>541</v>
      </c>
      <c r="G2326" s="367" t="s">
        <v>3283</v>
      </c>
      <c r="H2326" s="367" t="s">
        <v>3339</v>
      </c>
      <c r="I2326" s="367" t="s">
        <v>3413</v>
      </c>
      <c r="J2326" s="369">
        <v>37300</v>
      </c>
    </row>
    <row r="2327" spans="1:10" hidden="1">
      <c r="A2327" s="370" t="s">
        <v>3195</v>
      </c>
      <c r="D2327" s="367" t="s">
        <v>3795</v>
      </c>
      <c r="E2327" s="367" t="e">
        <f t="shared" si="36"/>
        <v>#VALUE!</v>
      </c>
      <c r="F2327" s="367" t="s">
        <v>541</v>
      </c>
      <c r="G2327" s="367" t="s">
        <v>3283</v>
      </c>
      <c r="H2327" s="367" t="s">
        <v>3339</v>
      </c>
      <c r="I2327" s="367" t="s">
        <v>3415</v>
      </c>
      <c r="J2327" s="369">
        <v>37300</v>
      </c>
    </row>
    <row r="2328" spans="1:10" hidden="1">
      <c r="A2328" s="370" t="s">
        <v>3195</v>
      </c>
      <c r="D2328" s="367" t="s">
        <v>3796</v>
      </c>
      <c r="E2328" s="367" t="e">
        <f t="shared" si="36"/>
        <v>#VALUE!</v>
      </c>
      <c r="F2328" s="367" t="s">
        <v>541</v>
      </c>
      <c r="G2328" s="367" t="s">
        <v>3283</v>
      </c>
      <c r="H2328" s="367" t="s">
        <v>3339</v>
      </c>
      <c r="I2328" s="367" t="s">
        <v>3417</v>
      </c>
      <c r="J2328" s="369">
        <v>37300</v>
      </c>
    </row>
    <row r="2329" spans="1:10" hidden="1">
      <c r="A2329" s="370" t="s">
        <v>3195</v>
      </c>
      <c r="D2329" s="367" t="s">
        <v>3797</v>
      </c>
      <c r="E2329" s="367" t="e">
        <f t="shared" si="36"/>
        <v>#VALUE!</v>
      </c>
      <c r="F2329" s="367" t="s">
        <v>541</v>
      </c>
      <c r="G2329" s="367" t="s">
        <v>3283</v>
      </c>
      <c r="H2329" s="367" t="s">
        <v>3339</v>
      </c>
      <c r="I2329" s="367" t="s">
        <v>3421</v>
      </c>
      <c r="J2329" s="369">
        <v>37300</v>
      </c>
    </row>
    <row r="2330" spans="1:10" hidden="1">
      <c r="A2330" s="370" t="s">
        <v>3195</v>
      </c>
      <c r="D2330" s="367" t="s">
        <v>3798</v>
      </c>
      <c r="E2330" s="367" t="e">
        <f t="shared" si="36"/>
        <v>#VALUE!</v>
      </c>
      <c r="F2330" s="367" t="s">
        <v>541</v>
      </c>
      <c r="G2330" s="367" t="s">
        <v>3283</v>
      </c>
      <c r="H2330" s="367" t="s">
        <v>3339</v>
      </c>
      <c r="I2330" s="367" t="s">
        <v>3423</v>
      </c>
      <c r="J2330" s="369">
        <v>37300</v>
      </c>
    </row>
    <row r="2331" spans="1:10" hidden="1">
      <c r="A2331" s="370" t="s">
        <v>3195</v>
      </c>
      <c r="D2331" s="367" t="s">
        <v>3799</v>
      </c>
      <c r="E2331" s="367" t="e">
        <f t="shared" si="36"/>
        <v>#VALUE!</v>
      </c>
      <c r="F2331" s="367" t="s">
        <v>541</v>
      </c>
      <c r="G2331" s="367" t="s">
        <v>3283</v>
      </c>
      <c r="H2331" s="367" t="s">
        <v>3339</v>
      </c>
      <c r="I2331" s="367" t="s">
        <v>3425</v>
      </c>
      <c r="J2331" s="369">
        <v>37300</v>
      </c>
    </row>
    <row r="2332" spans="1:10" hidden="1">
      <c r="A2332" s="370" t="s">
        <v>3195</v>
      </c>
      <c r="D2332" s="367" t="s">
        <v>3800</v>
      </c>
      <c r="E2332" s="367" t="e">
        <f t="shared" si="36"/>
        <v>#VALUE!</v>
      </c>
      <c r="F2332" s="367" t="s">
        <v>541</v>
      </c>
      <c r="G2332" s="367" t="s">
        <v>3283</v>
      </c>
      <c r="H2332" s="367" t="s">
        <v>3339</v>
      </c>
      <c r="I2332" s="367" t="s">
        <v>3429</v>
      </c>
      <c r="J2332" s="369">
        <v>37300</v>
      </c>
    </row>
    <row r="2333" spans="1:10" hidden="1">
      <c r="A2333" s="370" t="s">
        <v>3195</v>
      </c>
      <c r="D2333" s="367" t="s">
        <v>3801</v>
      </c>
      <c r="E2333" s="367" t="e">
        <f t="shared" si="36"/>
        <v>#VALUE!</v>
      </c>
      <c r="F2333" s="367" t="s">
        <v>541</v>
      </c>
      <c r="G2333" s="367" t="s">
        <v>3283</v>
      </c>
      <c r="H2333" s="367" t="s">
        <v>3339</v>
      </c>
      <c r="I2333" s="367" t="s">
        <v>3431</v>
      </c>
      <c r="J2333" s="369">
        <v>37300</v>
      </c>
    </row>
    <row r="2334" spans="1:10" hidden="1">
      <c r="A2334" s="370" t="s">
        <v>3195</v>
      </c>
      <c r="D2334" s="367" t="s">
        <v>3802</v>
      </c>
      <c r="E2334" s="367" t="e">
        <f t="shared" si="36"/>
        <v>#VALUE!</v>
      </c>
      <c r="F2334" s="367" t="s">
        <v>541</v>
      </c>
      <c r="G2334" s="367" t="s">
        <v>3283</v>
      </c>
      <c r="H2334" s="367" t="s">
        <v>3339</v>
      </c>
      <c r="I2334" s="367" t="s">
        <v>3433</v>
      </c>
      <c r="J2334" s="369">
        <v>37300</v>
      </c>
    </row>
    <row r="2335" spans="1:10" hidden="1">
      <c r="A2335" s="370" t="s">
        <v>3195</v>
      </c>
      <c r="D2335" s="367" t="s">
        <v>3803</v>
      </c>
      <c r="E2335" s="367" t="e">
        <f t="shared" si="36"/>
        <v>#VALUE!</v>
      </c>
      <c r="F2335" s="367" t="s">
        <v>541</v>
      </c>
      <c r="G2335" s="367" t="s">
        <v>3283</v>
      </c>
      <c r="H2335" s="367" t="s">
        <v>3339</v>
      </c>
      <c r="I2335" s="367" t="s">
        <v>3437</v>
      </c>
      <c r="J2335" s="369">
        <v>37300</v>
      </c>
    </row>
    <row r="2336" spans="1:10" hidden="1">
      <c r="A2336" s="370" t="s">
        <v>3195</v>
      </c>
      <c r="D2336" s="367" t="s">
        <v>3804</v>
      </c>
      <c r="E2336" s="367" t="e">
        <f t="shared" si="36"/>
        <v>#VALUE!</v>
      </c>
      <c r="F2336" s="367" t="s">
        <v>541</v>
      </c>
      <c r="G2336" s="367" t="s">
        <v>3283</v>
      </c>
      <c r="H2336" s="367" t="s">
        <v>3339</v>
      </c>
      <c r="I2336" s="367" t="s">
        <v>3439</v>
      </c>
      <c r="J2336" s="369">
        <v>37300</v>
      </c>
    </row>
    <row r="2337" spans="1:10" hidden="1">
      <c r="A2337" s="370" t="s">
        <v>3195</v>
      </c>
      <c r="D2337" s="367" t="s">
        <v>3805</v>
      </c>
      <c r="E2337" s="367" t="e">
        <f t="shared" si="36"/>
        <v>#VALUE!</v>
      </c>
      <c r="F2337" s="367" t="s">
        <v>541</v>
      </c>
      <c r="G2337" s="367" t="s">
        <v>3283</v>
      </c>
      <c r="H2337" s="367" t="s">
        <v>3339</v>
      </c>
      <c r="I2337" s="367" t="s">
        <v>3441</v>
      </c>
      <c r="J2337" s="369">
        <v>37300</v>
      </c>
    </row>
    <row r="2338" spans="1:10" hidden="1">
      <c r="A2338" s="370" t="s">
        <v>3195</v>
      </c>
      <c r="D2338" s="367" t="s">
        <v>3806</v>
      </c>
      <c r="E2338" s="367" t="e">
        <f t="shared" si="36"/>
        <v>#VALUE!</v>
      </c>
      <c r="F2338" s="367" t="s">
        <v>541</v>
      </c>
      <c r="G2338" s="367" t="s">
        <v>3283</v>
      </c>
      <c r="H2338" s="367" t="s">
        <v>3339</v>
      </c>
      <c r="I2338" s="367" t="s">
        <v>3445</v>
      </c>
      <c r="J2338" s="369">
        <v>37300</v>
      </c>
    </row>
    <row r="2339" spans="1:10" hidden="1">
      <c r="A2339" s="370" t="s">
        <v>3195</v>
      </c>
      <c r="D2339" s="367" t="s">
        <v>3807</v>
      </c>
      <c r="E2339" s="367" t="e">
        <f t="shared" si="36"/>
        <v>#VALUE!</v>
      </c>
      <c r="F2339" s="367" t="s">
        <v>541</v>
      </c>
      <c r="G2339" s="367" t="s">
        <v>3283</v>
      </c>
      <c r="H2339" s="367" t="s">
        <v>3339</v>
      </c>
      <c r="I2339" s="367" t="s">
        <v>3447</v>
      </c>
      <c r="J2339" s="369">
        <v>37300</v>
      </c>
    </row>
    <row r="2340" spans="1:10" hidden="1">
      <c r="A2340" s="370" t="s">
        <v>3195</v>
      </c>
      <c r="D2340" s="367" t="s">
        <v>3808</v>
      </c>
      <c r="E2340" s="367" t="e">
        <f t="shared" si="36"/>
        <v>#VALUE!</v>
      </c>
      <c r="F2340" s="367" t="s">
        <v>541</v>
      </c>
      <c r="G2340" s="367" t="s">
        <v>3283</v>
      </c>
      <c r="H2340" s="367" t="s">
        <v>3339</v>
      </c>
      <c r="I2340" s="367" t="s">
        <v>3449</v>
      </c>
      <c r="J2340" s="369">
        <v>37300</v>
      </c>
    </row>
    <row r="2341" spans="1:10" hidden="1">
      <c r="A2341" s="370" t="s">
        <v>3195</v>
      </c>
      <c r="D2341" s="367" t="s">
        <v>3809</v>
      </c>
      <c r="E2341" s="367" t="e">
        <f t="shared" si="36"/>
        <v>#VALUE!</v>
      </c>
      <c r="F2341" s="367" t="s">
        <v>541</v>
      </c>
      <c r="G2341" s="367" t="s">
        <v>3283</v>
      </c>
      <c r="H2341" s="367" t="s">
        <v>3339</v>
      </c>
      <c r="I2341" s="367" t="s">
        <v>3453</v>
      </c>
      <c r="J2341" s="369">
        <v>37300</v>
      </c>
    </row>
    <row r="2342" spans="1:10" hidden="1">
      <c r="A2342" s="370" t="s">
        <v>3195</v>
      </c>
      <c r="D2342" s="367" t="s">
        <v>3810</v>
      </c>
      <c r="E2342" s="367" t="e">
        <f t="shared" si="36"/>
        <v>#VALUE!</v>
      </c>
      <c r="F2342" s="367" t="s">
        <v>541</v>
      </c>
      <c r="G2342" s="367" t="s">
        <v>3283</v>
      </c>
      <c r="H2342" s="367" t="s">
        <v>3339</v>
      </c>
      <c r="I2342" s="367" t="s">
        <v>3455</v>
      </c>
      <c r="J2342" s="369">
        <v>37300</v>
      </c>
    </row>
    <row r="2343" spans="1:10" hidden="1">
      <c r="A2343" s="370" t="s">
        <v>3195</v>
      </c>
      <c r="D2343" s="367" t="s">
        <v>3811</v>
      </c>
      <c r="E2343" s="367" t="e">
        <f t="shared" si="36"/>
        <v>#VALUE!</v>
      </c>
      <c r="F2343" s="367" t="s">
        <v>541</v>
      </c>
      <c r="G2343" s="367" t="s">
        <v>3283</v>
      </c>
      <c r="H2343" s="367" t="s">
        <v>3339</v>
      </c>
      <c r="I2343" s="367" t="s">
        <v>3457</v>
      </c>
      <c r="J2343" s="369">
        <v>37300</v>
      </c>
    </row>
    <row r="2344" spans="1:10" hidden="1">
      <c r="A2344" s="370" t="s">
        <v>3195</v>
      </c>
      <c r="D2344" s="367" t="s">
        <v>3812</v>
      </c>
      <c r="E2344" s="367" t="e">
        <f t="shared" si="36"/>
        <v>#VALUE!</v>
      </c>
      <c r="F2344" s="367" t="s">
        <v>541</v>
      </c>
      <c r="G2344" s="367" t="s">
        <v>3283</v>
      </c>
      <c r="H2344" s="367" t="s">
        <v>3339</v>
      </c>
      <c r="I2344" s="367" t="s">
        <v>3461</v>
      </c>
      <c r="J2344" s="369">
        <v>37300</v>
      </c>
    </row>
    <row r="2345" spans="1:10" hidden="1">
      <c r="A2345" s="370" t="s">
        <v>3195</v>
      </c>
      <c r="D2345" s="367" t="s">
        <v>3813</v>
      </c>
      <c r="E2345" s="367" t="e">
        <f t="shared" si="36"/>
        <v>#VALUE!</v>
      </c>
      <c r="F2345" s="367" t="s">
        <v>541</v>
      </c>
      <c r="G2345" s="367" t="s">
        <v>3283</v>
      </c>
      <c r="H2345" s="367" t="s">
        <v>3339</v>
      </c>
      <c r="I2345" s="367" t="s">
        <v>3463</v>
      </c>
      <c r="J2345" s="369">
        <v>37300</v>
      </c>
    </row>
    <row r="2346" spans="1:10" hidden="1">
      <c r="A2346" s="370" t="s">
        <v>3195</v>
      </c>
      <c r="D2346" s="367" t="s">
        <v>3814</v>
      </c>
      <c r="E2346" s="367" t="e">
        <f t="shared" si="36"/>
        <v>#VALUE!</v>
      </c>
      <c r="F2346" s="367" t="s">
        <v>541</v>
      </c>
      <c r="G2346" s="367" t="s">
        <v>3283</v>
      </c>
      <c r="H2346" s="367" t="s">
        <v>3339</v>
      </c>
      <c r="I2346" s="367" t="s">
        <v>3465</v>
      </c>
      <c r="J2346" s="369">
        <v>37300</v>
      </c>
    </row>
    <row r="2347" spans="1:10" hidden="1">
      <c r="A2347" s="370" t="s">
        <v>3195</v>
      </c>
      <c r="D2347" s="367" t="s">
        <v>3815</v>
      </c>
      <c r="E2347" s="367" t="e">
        <f t="shared" si="36"/>
        <v>#VALUE!</v>
      </c>
      <c r="F2347" s="367" t="s">
        <v>541</v>
      </c>
      <c r="G2347" s="367" t="s">
        <v>3283</v>
      </c>
      <c r="H2347" s="367" t="s">
        <v>3339</v>
      </c>
      <c r="I2347" s="367" t="s">
        <v>3469</v>
      </c>
      <c r="J2347" s="369">
        <v>37300</v>
      </c>
    </row>
    <row r="2348" spans="1:10" hidden="1">
      <c r="A2348" s="370" t="s">
        <v>3195</v>
      </c>
      <c r="D2348" s="367" t="s">
        <v>3816</v>
      </c>
      <c r="E2348" s="367" t="e">
        <f t="shared" si="36"/>
        <v>#VALUE!</v>
      </c>
      <c r="F2348" s="367" t="s">
        <v>541</v>
      </c>
      <c r="G2348" s="367" t="s">
        <v>3283</v>
      </c>
      <c r="H2348" s="367" t="s">
        <v>3339</v>
      </c>
      <c r="I2348" s="367" t="s">
        <v>3471</v>
      </c>
      <c r="J2348" s="369">
        <v>37300</v>
      </c>
    </row>
    <row r="2349" spans="1:10" hidden="1">
      <c r="A2349" s="370" t="s">
        <v>3195</v>
      </c>
      <c r="D2349" s="367" t="s">
        <v>3817</v>
      </c>
      <c r="E2349" s="367" t="e">
        <f t="shared" si="36"/>
        <v>#VALUE!</v>
      </c>
      <c r="F2349" s="367" t="s">
        <v>541</v>
      </c>
      <c r="G2349" s="367" t="s">
        <v>3283</v>
      </c>
      <c r="H2349" s="367" t="s">
        <v>3339</v>
      </c>
      <c r="I2349" s="367" t="s">
        <v>3473</v>
      </c>
      <c r="J2349" s="369">
        <v>37300</v>
      </c>
    </row>
    <row r="2350" spans="1:10" hidden="1">
      <c r="A2350" s="370" t="s">
        <v>3195</v>
      </c>
      <c r="D2350" s="367" t="s">
        <v>3818</v>
      </c>
      <c r="E2350" s="367" t="e">
        <f t="shared" si="36"/>
        <v>#VALUE!</v>
      </c>
      <c r="F2350" s="367" t="s">
        <v>541</v>
      </c>
      <c r="G2350" s="367" t="s">
        <v>3283</v>
      </c>
      <c r="H2350" s="367" t="s">
        <v>3339</v>
      </c>
      <c r="I2350" s="367" t="s">
        <v>3477</v>
      </c>
      <c r="J2350" s="369">
        <v>37300</v>
      </c>
    </row>
    <row r="2351" spans="1:10" hidden="1">
      <c r="A2351" s="370" t="s">
        <v>3195</v>
      </c>
      <c r="D2351" s="367" t="s">
        <v>3819</v>
      </c>
      <c r="E2351" s="367" t="e">
        <f t="shared" si="36"/>
        <v>#VALUE!</v>
      </c>
      <c r="F2351" s="367" t="s">
        <v>541</v>
      </c>
      <c r="G2351" s="367" t="s">
        <v>3283</v>
      </c>
      <c r="H2351" s="367" t="s">
        <v>3339</v>
      </c>
      <c r="I2351" s="367" t="s">
        <v>3479</v>
      </c>
      <c r="J2351" s="369">
        <v>37300</v>
      </c>
    </row>
    <row r="2352" spans="1:10" hidden="1">
      <c r="A2352" s="370" t="s">
        <v>3195</v>
      </c>
      <c r="D2352" s="367" t="s">
        <v>3820</v>
      </c>
      <c r="E2352" s="367" t="e">
        <f t="shared" si="36"/>
        <v>#VALUE!</v>
      </c>
      <c r="F2352" s="367" t="s">
        <v>541</v>
      </c>
      <c r="G2352" s="367" t="s">
        <v>3283</v>
      </c>
      <c r="H2352" s="367" t="s">
        <v>3339</v>
      </c>
      <c r="I2352" s="367" t="s">
        <v>3481</v>
      </c>
      <c r="J2352" s="369">
        <v>37300</v>
      </c>
    </row>
    <row r="2353" spans="1:10" hidden="1">
      <c r="A2353" s="370" t="s">
        <v>3195</v>
      </c>
      <c r="D2353" s="367" t="s">
        <v>3821</v>
      </c>
      <c r="E2353" s="367" t="e">
        <f t="shared" si="36"/>
        <v>#VALUE!</v>
      </c>
      <c r="F2353" s="367" t="s">
        <v>541</v>
      </c>
      <c r="G2353" s="367" t="s">
        <v>3283</v>
      </c>
      <c r="H2353" s="367" t="s">
        <v>3339</v>
      </c>
      <c r="I2353" s="367" t="s">
        <v>3485</v>
      </c>
      <c r="J2353" s="369">
        <v>37300</v>
      </c>
    </row>
    <row r="2354" spans="1:10" hidden="1">
      <c r="A2354" s="370" t="s">
        <v>3195</v>
      </c>
      <c r="D2354" s="367" t="s">
        <v>3822</v>
      </c>
      <c r="E2354" s="367" t="e">
        <f t="shared" si="36"/>
        <v>#VALUE!</v>
      </c>
      <c r="F2354" s="367" t="s">
        <v>541</v>
      </c>
      <c r="G2354" s="367" t="s">
        <v>3283</v>
      </c>
      <c r="H2354" s="367" t="s">
        <v>3352</v>
      </c>
      <c r="I2354" s="367" t="s">
        <v>3391</v>
      </c>
      <c r="J2354" s="369">
        <v>37300</v>
      </c>
    </row>
    <row r="2355" spans="1:10" hidden="1">
      <c r="A2355" s="370" t="s">
        <v>3195</v>
      </c>
      <c r="D2355" s="367" t="s">
        <v>3823</v>
      </c>
      <c r="E2355" s="367" t="e">
        <f t="shared" si="36"/>
        <v>#VALUE!</v>
      </c>
      <c r="F2355" s="367" t="s">
        <v>541</v>
      </c>
      <c r="G2355" s="367" t="s">
        <v>3283</v>
      </c>
      <c r="H2355" s="367" t="s">
        <v>3352</v>
      </c>
      <c r="I2355" s="367" t="s">
        <v>3393</v>
      </c>
      <c r="J2355" s="369">
        <v>37300</v>
      </c>
    </row>
    <row r="2356" spans="1:10" hidden="1">
      <c r="A2356" s="370" t="s">
        <v>3195</v>
      </c>
      <c r="D2356" s="367" t="s">
        <v>3824</v>
      </c>
      <c r="E2356" s="367" t="e">
        <f t="shared" si="36"/>
        <v>#VALUE!</v>
      </c>
      <c r="F2356" s="367" t="s">
        <v>541</v>
      </c>
      <c r="G2356" s="367" t="s">
        <v>3283</v>
      </c>
      <c r="H2356" s="367" t="s">
        <v>3352</v>
      </c>
      <c r="I2356" s="367" t="s">
        <v>3397</v>
      </c>
      <c r="J2356" s="369">
        <v>37300</v>
      </c>
    </row>
    <row r="2357" spans="1:10" hidden="1">
      <c r="A2357" s="370" t="s">
        <v>3195</v>
      </c>
      <c r="D2357" s="367" t="s">
        <v>3825</v>
      </c>
      <c r="E2357" s="367" t="e">
        <f t="shared" si="36"/>
        <v>#VALUE!</v>
      </c>
      <c r="F2357" s="367" t="s">
        <v>541</v>
      </c>
      <c r="G2357" s="367" t="s">
        <v>3283</v>
      </c>
      <c r="H2357" s="367" t="s">
        <v>3352</v>
      </c>
      <c r="I2357" s="367" t="s">
        <v>3399</v>
      </c>
      <c r="J2357" s="369">
        <v>37300</v>
      </c>
    </row>
    <row r="2358" spans="1:10" hidden="1">
      <c r="A2358" s="370" t="s">
        <v>3195</v>
      </c>
      <c r="D2358" s="367" t="s">
        <v>3826</v>
      </c>
      <c r="E2358" s="367" t="e">
        <f t="shared" si="36"/>
        <v>#VALUE!</v>
      </c>
      <c r="F2358" s="367" t="s">
        <v>541</v>
      </c>
      <c r="G2358" s="367" t="s">
        <v>3283</v>
      </c>
      <c r="H2358" s="367" t="s">
        <v>3352</v>
      </c>
      <c r="I2358" s="367" t="s">
        <v>3401</v>
      </c>
      <c r="J2358" s="369">
        <v>37300</v>
      </c>
    </row>
    <row r="2359" spans="1:10" hidden="1">
      <c r="A2359" s="370" t="s">
        <v>3195</v>
      </c>
      <c r="D2359" s="367" t="s">
        <v>3827</v>
      </c>
      <c r="E2359" s="367" t="e">
        <f t="shared" si="36"/>
        <v>#VALUE!</v>
      </c>
      <c r="F2359" s="367" t="s">
        <v>541</v>
      </c>
      <c r="G2359" s="367" t="s">
        <v>3283</v>
      </c>
      <c r="H2359" s="367" t="s">
        <v>3352</v>
      </c>
      <c r="I2359" s="367" t="s">
        <v>3405</v>
      </c>
      <c r="J2359" s="369">
        <v>37300</v>
      </c>
    </row>
    <row r="2360" spans="1:10" hidden="1">
      <c r="A2360" s="370" t="s">
        <v>3195</v>
      </c>
      <c r="D2360" s="367" t="s">
        <v>3828</v>
      </c>
      <c r="E2360" s="367" t="e">
        <f t="shared" si="36"/>
        <v>#VALUE!</v>
      </c>
      <c r="F2360" s="367" t="s">
        <v>541</v>
      </c>
      <c r="G2360" s="367" t="s">
        <v>3283</v>
      </c>
      <c r="H2360" s="367" t="s">
        <v>3352</v>
      </c>
      <c r="I2360" s="367" t="s">
        <v>3407</v>
      </c>
      <c r="J2360" s="369">
        <v>37300</v>
      </c>
    </row>
    <row r="2361" spans="1:10" hidden="1">
      <c r="A2361" s="370" t="s">
        <v>3195</v>
      </c>
      <c r="D2361" s="367" t="s">
        <v>3829</v>
      </c>
      <c r="E2361" s="367" t="e">
        <f t="shared" si="36"/>
        <v>#VALUE!</v>
      </c>
      <c r="F2361" s="367" t="s">
        <v>541</v>
      </c>
      <c r="G2361" s="367" t="s">
        <v>3283</v>
      </c>
      <c r="H2361" s="367" t="s">
        <v>3352</v>
      </c>
      <c r="I2361" s="367" t="s">
        <v>3409</v>
      </c>
      <c r="J2361" s="369">
        <v>37300</v>
      </c>
    </row>
    <row r="2362" spans="1:10" hidden="1">
      <c r="A2362" s="370" t="s">
        <v>3195</v>
      </c>
      <c r="D2362" s="367" t="s">
        <v>3830</v>
      </c>
      <c r="E2362" s="367" t="e">
        <f t="shared" si="36"/>
        <v>#VALUE!</v>
      </c>
      <c r="F2362" s="367" t="s">
        <v>541</v>
      </c>
      <c r="G2362" s="367" t="s">
        <v>3283</v>
      </c>
      <c r="H2362" s="367" t="s">
        <v>3352</v>
      </c>
      <c r="I2362" s="367" t="s">
        <v>3413</v>
      </c>
      <c r="J2362" s="369">
        <v>37300</v>
      </c>
    </row>
    <row r="2363" spans="1:10" hidden="1">
      <c r="A2363" s="370" t="s">
        <v>3195</v>
      </c>
      <c r="D2363" s="367" t="s">
        <v>3831</v>
      </c>
      <c r="E2363" s="367" t="e">
        <f t="shared" si="36"/>
        <v>#VALUE!</v>
      </c>
      <c r="F2363" s="367" t="s">
        <v>541</v>
      </c>
      <c r="G2363" s="367" t="s">
        <v>3283</v>
      </c>
      <c r="H2363" s="367" t="s">
        <v>3352</v>
      </c>
      <c r="I2363" s="367" t="s">
        <v>3415</v>
      </c>
      <c r="J2363" s="369">
        <v>37300</v>
      </c>
    </row>
    <row r="2364" spans="1:10" hidden="1">
      <c r="A2364" s="370" t="s">
        <v>3195</v>
      </c>
      <c r="D2364" s="367" t="s">
        <v>3832</v>
      </c>
      <c r="E2364" s="367" t="e">
        <f t="shared" si="36"/>
        <v>#VALUE!</v>
      </c>
      <c r="F2364" s="367" t="s">
        <v>541</v>
      </c>
      <c r="G2364" s="367" t="s">
        <v>3283</v>
      </c>
      <c r="H2364" s="367" t="s">
        <v>3352</v>
      </c>
      <c r="I2364" s="367" t="s">
        <v>3417</v>
      </c>
      <c r="J2364" s="369">
        <v>37300</v>
      </c>
    </row>
    <row r="2365" spans="1:10" hidden="1">
      <c r="A2365" s="370" t="s">
        <v>3195</v>
      </c>
      <c r="D2365" s="367" t="s">
        <v>3833</v>
      </c>
      <c r="E2365" s="367" t="e">
        <f t="shared" si="36"/>
        <v>#VALUE!</v>
      </c>
      <c r="F2365" s="367" t="s">
        <v>541</v>
      </c>
      <c r="G2365" s="367" t="s">
        <v>3283</v>
      </c>
      <c r="H2365" s="367" t="s">
        <v>3352</v>
      </c>
      <c r="I2365" s="367" t="s">
        <v>3421</v>
      </c>
      <c r="J2365" s="369">
        <v>37300</v>
      </c>
    </row>
    <row r="2366" spans="1:10" hidden="1">
      <c r="A2366" s="370" t="s">
        <v>3195</v>
      </c>
      <c r="D2366" s="367" t="s">
        <v>3834</v>
      </c>
      <c r="E2366" s="367" t="e">
        <f t="shared" si="36"/>
        <v>#VALUE!</v>
      </c>
      <c r="F2366" s="367" t="s">
        <v>541</v>
      </c>
      <c r="G2366" s="367" t="s">
        <v>3283</v>
      </c>
      <c r="H2366" s="367" t="s">
        <v>3352</v>
      </c>
      <c r="I2366" s="367" t="s">
        <v>3423</v>
      </c>
      <c r="J2366" s="369">
        <v>37300</v>
      </c>
    </row>
    <row r="2367" spans="1:10" hidden="1">
      <c r="A2367" s="370" t="s">
        <v>3195</v>
      </c>
      <c r="D2367" s="367" t="s">
        <v>3835</v>
      </c>
      <c r="E2367" s="367" t="e">
        <f t="shared" si="36"/>
        <v>#VALUE!</v>
      </c>
      <c r="F2367" s="367" t="s">
        <v>541</v>
      </c>
      <c r="G2367" s="367" t="s">
        <v>3283</v>
      </c>
      <c r="H2367" s="367" t="s">
        <v>3352</v>
      </c>
      <c r="I2367" s="367" t="s">
        <v>3425</v>
      </c>
      <c r="J2367" s="369">
        <v>37300</v>
      </c>
    </row>
    <row r="2368" spans="1:10" hidden="1">
      <c r="A2368" s="370" t="s">
        <v>3195</v>
      </c>
      <c r="D2368" s="367" t="s">
        <v>3836</v>
      </c>
      <c r="E2368" s="367" t="e">
        <f t="shared" si="36"/>
        <v>#VALUE!</v>
      </c>
      <c r="F2368" s="367" t="s">
        <v>541</v>
      </c>
      <c r="G2368" s="367" t="s">
        <v>3283</v>
      </c>
      <c r="H2368" s="367" t="s">
        <v>3352</v>
      </c>
      <c r="I2368" s="367" t="s">
        <v>3429</v>
      </c>
      <c r="J2368" s="369">
        <v>37300</v>
      </c>
    </row>
    <row r="2369" spans="1:10" hidden="1">
      <c r="A2369" s="370" t="s">
        <v>3195</v>
      </c>
      <c r="D2369" s="367" t="s">
        <v>3837</v>
      </c>
      <c r="E2369" s="367" t="e">
        <f t="shared" si="36"/>
        <v>#VALUE!</v>
      </c>
      <c r="F2369" s="367" t="s">
        <v>541</v>
      </c>
      <c r="G2369" s="367" t="s">
        <v>3283</v>
      </c>
      <c r="H2369" s="367" t="s">
        <v>3352</v>
      </c>
      <c r="I2369" s="367" t="s">
        <v>3431</v>
      </c>
      <c r="J2369" s="369">
        <v>37300</v>
      </c>
    </row>
    <row r="2370" spans="1:10" hidden="1">
      <c r="A2370" s="370" t="s">
        <v>3195</v>
      </c>
      <c r="D2370" s="367" t="s">
        <v>3838</v>
      </c>
      <c r="E2370" s="367" t="e">
        <f t="shared" ref="E2370:E2433" si="37">VALUE(D2370)</f>
        <v>#VALUE!</v>
      </c>
      <c r="F2370" s="367" t="s">
        <v>541</v>
      </c>
      <c r="G2370" s="367" t="s">
        <v>3283</v>
      </c>
      <c r="H2370" s="367" t="s">
        <v>3352</v>
      </c>
      <c r="I2370" s="367" t="s">
        <v>3433</v>
      </c>
      <c r="J2370" s="369">
        <v>37300</v>
      </c>
    </row>
    <row r="2371" spans="1:10" hidden="1">
      <c r="A2371" s="370" t="s">
        <v>3195</v>
      </c>
      <c r="D2371" s="367" t="s">
        <v>3839</v>
      </c>
      <c r="E2371" s="367" t="e">
        <f t="shared" si="37"/>
        <v>#VALUE!</v>
      </c>
      <c r="F2371" s="367" t="s">
        <v>541</v>
      </c>
      <c r="G2371" s="367" t="s">
        <v>3283</v>
      </c>
      <c r="H2371" s="367" t="s">
        <v>3352</v>
      </c>
      <c r="I2371" s="367" t="s">
        <v>3437</v>
      </c>
      <c r="J2371" s="369">
        <v>37300</v>
      </c>
    </row>
    <row r="2372" spans="1:10" hidden="1">
      <c r="A2372" s="370" t="s">
        <v>3195</v>
      </c>
      <c r="D2372" s="367" t="s">
        <v>3840</v>
      </c>
      <c r="E2372" s="367" t="e">
        <f t="shared" si="37"/>
        <v>#VALUE!</v>
      </c>
      <c r="F2372" s="367" t="s">
        <v>541</v>
      </c>
      <c r="G2372" s="367" t="s">
        <v>3283</v>
      </c>
      <c r="H2372" s="367" t="s">
        <v>3352</v>
      </c>
      <c r="I2372" s="367" t="s">
        <v>3439</v>
      </c>
      <c r="J2372" s="369">
        <v>37300</v>
      </c>
    </row>
    <row r="2373" spans="1:10" hidden="1">
      <c r="A2373" s="370" t="s">
        <v>3195</v>
      </c>
      <c r="D2373" s="367" t="s">
        <v>3841</v>
      </c>
      <c r="E2373" s="367" t="e">
        <f t="shared" si="37"/>
        <v>#VALUE!</v>
      </c>
      <c r="F2373" s="367" t="s">
        <v>541</v>
      </c>
      <c r="G2373" s="367" t="s">
        <v>3283</v>
      </c>
      <c r="H2373" s="367" t="s">
        <v>3352</v>
      </c>
      <c r="I2373" s="367" t="s">
        <v>3441</v>
      </c>
      <c r="J2373" s="369">
        <v>37300</v>
      </c>
    </row>
    <row r="2374" spans="1:10" hidden="1">
      <c r="A2374" s="370" t="s">
        <v>3195</v>
      </c>
      <c r="D2374" s="367" t="s">
        <v>3842</v>
      </c>
      <c r="E2374" s="367" t="e">
        <f t="shared" si="37"/>
        <v>#VALUE!</v>
      </c>
      <c r="F2374" s="367" t="s">
        <v>541</v>
      </c>
      <c r="G2374" s="367" t="s">
        <v>3283</v>
      </c>
      <c r="H2374" s="367" t="s">
        <v>3352</v>
      </c>
      <c r="I2374" s="367" t="s">
        <v>3445</v>
      </c>
      <c r="J2374" s="369">
        <v>37300</v>
      </c>
    </row>
    <row r="2375" spans="1:10" hidden="1">
      <c r="A2375" s="370" t="s">
        <v>3195</v>
      </c>
      <c r="D2375" s="367" t="s">
        <v>3843</v>
      </c>
      <c r="E2375" s="367" t="e">
        <f t="shared" si="37"/>
        <v>#VALUE!</v>
      </c>
      <c r="F2375" s="367" t="s">
        <v>541</v>
      </c>
      <c r="G2375" s="367" t="s">
        <v>3283</v>
      </c>
      <c r="H2375" s="367" t="s">
        <v>3352</v>
      </c>
      <c r="I2375" s="367" t="s">
        <v>3447</v>
      </c>
      <c r="J2375" s="369">
        <v>37300</v>
      </c>
    </row>
    <row r="2376" spans="1:10" hidden="1">
      <c r="A2376" s="370" t="s">
        <v>3195</v>
      </c>
      <c r="D2376" s="367" t="s">
        <v>3844</v>
      </c>
      <c r="E2376" s="367" t="e">
        <f t="shared" si="37"/>
        <v>#VALUE!</v>
      </c>
      <c r="F2376" s="367" t="s">
        <v>541</v>
      </c>
      <c r="G2376" s="367" t="s">
        <v>3283</v>
      </c>
      <c r="H2376" s="367" t="s">
        <v>3352</v>
      </c>
      <c r="I2376" s="367" t="s">
        <v>3449</v>
      </c>
      <c r="J2376" s="369">
        <v>37300</v>
      </c>
    </row>
    <row r="2377" spans="1:10" hidden="1">
      <c r="A2377" s="370" t="s">
        <v>3195</v>
      </c>
      <c r="D2377" s="367" t="s">
        <v>3845</v>
      </c>
      <c r="E2377" s="367" t="e">
        <f t="shared" si="37"/>
        <v>#VALUE!</v>
      </c>
      <c r="F2377" s="367" t="s">
        <v>541</v>
      </c>
      <c r="G2377" s="367" t="s">
        <v>3283</v>
      </c>
      <c r="H2377" s="367" t="s">
        <v>3352</v>
      </c>
      <c r="I2377" s="367" t="s">
        <v>3453</v>
      </c>
      <c r="J2377" s="369">
        <v>37300</v>
      </c>
    </row>
    <row r="2378" spans="1:10" hidden="1">
      <c r="A2378" s="370" t="s">
        <v>3195</v>
      </c>
      <c r="D2378" s="367" t="s">
        <v>3846</v>
      </c>
      <c r="E2378" s="367" t="e">
        <f t="shared" si="37"/>
        <v>#VALUE!</v>
      </c>
      <c r="F2378" s="367" t="s">
        <v>541</v>
      </c>
      <c r="G2378" s="367" t="s">
        <v>3283</v>
      </c>
      <c r="H2378" s="367" t="s">
        <v>3352</v>
      </c>
      <c r="I2378" s="367" t="s">
        <v>3455</v>
      </c>
      <c r="J2378" s="369">
        <v>37300</v>
      </c>
    </row>
    <row r="2379" spans="1:10" hidden="1">
      <c r="A2379" s="370" t="s">
        <v>3195</v>
      </c>
      <c r="D2379" s="367" t="s">
        <v>3847</v>
      </c>
      <c r="E2379" s="367" t="e">
        <f t="shared" si="37"/>
        <v>#VALUE!</v>
      </c>
      <c r="F2379" s="367" t="s">
        <v>541</v>
      </c>
      <c r="G2379" s="367" t="s">
        <v>3283</v>
      </c>
      <c r="H2379" s="367" t="s">
        <v>3352</v>
      </c>
      <c r="I2379" s="367" t="s">
        <v>3457</v>
      </c>
      <c r="J2379" s="369">
        <v>37300</v>
      </c>
    </row>
    <row r="2380" spans="1:10" hidden="1">
      <c r="A2380" s="370" t="s">
        <v>3195</v>
      </c>
      <c r="D2380" s="367" t="s">
        <v>3848</v>
      </c>
      <c r="E2380" s="367" t="e">
        <f t="shared" si="37"/>
        <v>#VALUE!</v>
      </c>
      <c r="F2380" s="367" t="s">
        <v>541</v>
      </c>
      <c r="G2380" s="367" t="s">
        <v>3283</v>
      </c>
      <c r="H2380" s="367" t="s">
        <v>3352</v>
      </c>
      <c r="I2380" s="367" t="s">
        <v>3461</v>
      </c>
      <c r="J2380" s="369">
        <v>37300</v>
      </c>
    </row>
    <row r="2381" spans="1:10" hidden="1">
      <c r="A2381" s="370" t="s">
        <v>3195</v>
      </c>
      <c r="D2381" s="367" t="s">
        <v>3849</v>
      </c>
      <c r="E2381" s="367" t="e">
        <f t="shared" si="37"/>
        <v>#VALUE!</v>
      </c>
      <c r="F2381" s="367" t="s">
        <v>541</v>
      </c>
      <c r="G2381" s="367" t="s">
        <v>3283</v>
      </c>
      <c r="H2381" s="367" t="s">
        <v>3352</v>
      </c>
      <c r="I2381" s="367" t="s">
        <v>3463</v>
      </c>
      <c r="J2381" s="369">
        <v>37300</v>
      </c>
    </row>
    <row r="2382" spans="1:10" hidden="1">
      <c r="A2382" s="370" t="s">
        <v>3195</v>
      </c>
      <c r="D2382" s="367" t="s">
        <v>3850</v>
      </c>
      <c r="E2382" s="367" t="e">
        <f t="shared" si="37"/>
        <v>#VALUE!</v>
      </c>
      <c r="F2382" s="367" t="s">
        <v>541</v>
      </c>
      <c r="G2382" s="367" t="s">
        <v>3283</v>
      </c>
      <c r="H2382" s="367" t="s">
        <v>3352</v>
      </c>
      <c r="I2382" s="367" t="s">
        <v>3465</v>
      </c>
      <c r="J2382" s="369">
        <v>37300</v>
      </c>
    </row>
    <row r="2383" spans="1:10" hidden="1">
      <c r="A2383" s="370" t="s">
        <v>3195</v>
      </c>
      <c r="D2383" s="367" t="s">
        <v>3851</v>
      </c>
      <c r="E2383" s="367" t="e">
        <f t="shared" si="37"/>
        <v>#VALUE!</v>
      </c>
      <c r="F2383" s="367" t="s">
        <v>541</v>
      </c>
      <c r="G2383" s="367" t="s">
        <v>3283</v>
      </c>
      <c r="H2383" s="367" t="s">
        <v>3352</v>
      </c>
      <c r="I2383" s="367" t="s">
        <v>3469</v>
      </c>
      <c r="J2383" s="369">
        <v>37300</v>
      </c>
    </row>
    <row r="2384" spans="1:10" hidden="1">
      <c r="A2384" s="370" t="s">
        <v>3195</v>
      </c>
      <c r="D2384" s="367" t="s">
        <v>3852</v>
      </c>
      <c r="E2384" s="367" t="e">
        <f t="shared" si="37"/>
        <v>#VALUE!</v>
      </c>
      <c r="F2384" s="367" t="s">
        <v>541</v>
      </c>
      <c r="G2384" s="367" t="s">
        <v>3283</v>
      </c>
      <c r="H2384" s="367" t="s">
        <v>3352</v>
      </c>
      <c r="I2384" s="367" t="s">
        <v>3471</v>
      </c>
      <c r="J2384" s="369">
        <v>37300</v>
      </c>
    </row>
    <row r="2385" spans="1:10" hidden="1">
      <c r="A2385" s="370" t="s">
        <v>3195</v>
      </c>
      <c r="D2385" s="367" t="s">
        <v>3853</v>
      </c>
      <c r="E2385" s="367" t="e">
        <f t="shared" si="37"/>
        <v>#VALUE!</v>
      </c>
      <c r="F2385" s="367" t="s">
        <v>541</v>
      </c>
      <c r="G2385" s="367" t="s">
        <v>3283</v>
      </c>
      <c r="H2385" s="367" t="s">
        <v>3352</v>
      </c>
      <c r="I2385" s="367" t="s">
        <v>3473</v>
      </c>
      <c r="J2385" s="369">
        <v>37300</v>
      </c>
    </row>
    <row r="2386" spans="1:10" hidden="1">
      <c r="A2386" s="370" t="s">
        <v>3195</v>
      </c>
      <c r="D2386" s="367" t="s">
        <v>3854</v>
      </c>
      <c r="E2386" s="367" t="e">
        <f t="shared" si="37"/>
        <v>#VALUE!</v>
      </c>
      <c r="F2386" s="367" t="s">
        <v>541</v>
      </c>
      <c r="G2386" s="367" t="s">
        <v>3283</v>
      </c>
      <c r="H2386" s="367" t="s">
        <v>3352</v>
      </c>
      <c r="I2386" s="367" t="s">
        <v>3477</v>
      </c>
      <c r="J2386" s="369">
        <v>37300</v>
      </c>
    </row>
    <row r="2387" spans="1:10" hidden="1">
      <c r="A2387" s="370" t="s">
        <v>3195</v>
      </c>
      <c r="D2387" s="367" t="s">
        <v>3855</v>
      </c>
      <c r="E2387" s="367" t="e">
        <f t="shared" si="37"/>
        <v>#VALUE!</v>
      </c>
      <c r="F2387" s="367" t="s">
        <v>541</v>
      </c>
      <c r="G2387" s="367" t="s">
        <v>3283</v>
      </c>
      <c r="H2387" s="367" t="s">
        <v>3352</v>
      </c>
      <c r="I2387" s="367" t="s">
        <v>3479</v>
      </c>
      <c r="J2387" s="369">
        <v>37300</v>
      </c>
    </row>
    <row r="2388" spans="1:10" hidden="1">
      <c r="A2388" s="370" t="s">
        <v>3195</v>
      </c>
      <c r="D2388" s="367" t="s">
        <v>3856</v>
      </c>
      <c r="E2388" s="367" t="e">
        <f t="shared" si="37"/>
        <v>#VALUE!</v>
      </c>
      <c r="F2388" s="367" t="s">
        <v>541</v>
      </c>
      <c r="G2388" s="367" t="s">
        <v>3283</v>
      </c>
      <c r="H2388" s="367" t="s">
        <v>3352</v>
      </c>
      <c r="I2388" s="367" t="s">
        <v>3481</v>
      </c>
      <c r="J2388" s="369">
        <v>37300</v>
      </c>
    </row>
    <row r="2389" spans="1:10" hidden="1">
      <c r="A2389" s="370" t="s">
        <v>3195</v>
      </c>
      <c r="D2389" s="367" t="s">
        <v>3857</v>
      </c>
      <c r="E2389" s="367" t="e">
        <f t="shared" si="37"/>
        <v>#VALUE!</v>
      </c>
      <c r="F2389" s="367" t="s">
        <v>541</v>
      </c>
      <c r="G2389" s="367" t="s">
        <v>3283</v>
      </c>
      <c r="H2389" s="367" t="s">
        <v>3352</v>
      </c>
      <c r="I2389" s="367" t="s">
        <v>3485</v>
      </c>
      <c r="J2389" s="369">
        <v>37300</v>
      </c>
    </row>
    <row r="2390" spans="1:10" hidden="1">
      <c r="A2390" s="370" t="s">
        <v>3195</v>
      </c>
      <c r="D2390" s="367" t="s">
        <v>3858</v>
      </c>
      <c r="E2390" s="367" t="e">
        <f t="shared" si="37"/>
        <v>#VALUE!</v>
      </c>
      <c r="F2390" s="367" t="s">
        <v>541</v>
      </c>
      <c r="G2390" s="367" t="s">
        <v>3283</v>
      </c>
      <c r="H2390" s="367" t="s">
        <v>3365</v>
      </c>
      <c r="I2390" s="367" t="s">
        <v>3391</v>
      </c>
      <c r="J2390" s="369">
        <v>37300</v>
      </c>
    </row>
    <row r="2391" spans="1:10" hidden="1">
      <c r="A2391" s="370" t="s">
        <v>3195</v>
      </c>
      <c r="D2391" s="367" t="s">
        <v>3859</v>
      </c>
      <c r="E2391" s="367" t="e">
        <f t="shared" si="37"/>
        <v>#VALUE!</v>
      </c>
      <c r="F2391" s="367" t="s">
        <v>541</v>
      </c>
      <c r="G2391" s="367" t="s">
        <v>3283</v>
      </c>
      <c r="H2391" s="367" t="s">
        <v>3365</v>
      </c>
      <c r="I2391" s="367" t="s">
        <v>3393</v>
      </c>
      <c r="J2391" s="369">
        <v>37300</v>
      </c>
    </row>
    <row r="2392" spans="1:10" hidden="1">
      <c r="A2392" s="370" t="s">
        <v>3195</v>
      </c>
      <c r="D2392" s="367" t="s">
        <v>3860</v>
      </c>
      <c r="E2392" s="367" t="e">
        <f t="shared" si="37"/>
        <v>#VALUE!</v>
      </c>
      <c r="F2392" s="367" t="s">
        <v>541</v>
      </c>
      <c r="G2392" s="367" t="s">
        <v>3283</v>
      </c>
      <c r="H2392" s="367" t="s">
        <v>3365</v>
      </c>
      <c r="I2392" s="367" t="s">
        <v>3397</v>
      </c>
      <c r="J2392" s="369">
        <v>37300</v>
      </c>
    </row>
    <row r="2393" spans="1:10" hidden="1">
      <c r="A2393" s="370" t="s">
        <v>3195</v>
      </c>
      <c r="D2393" s="367" t="s">
        <v>3861</v>
      </c>
      <c r="E2393" s="367" t="e">
        <f t="shared" si="37"/>
        <v>#VALUE!</v>
      </c>
      <c r="F2393" s="367" t="s">
        <v>541</v>
      </c>
      <c r="G2393" s="367" t="s">
        <v>3283</v>
      </c>
      <c r="H2393" s="367" t="s">
        <v>3365</v>
      </c>
      <c r="I2393" s="367" t="s">
        <v>3399</v>
      </c>
      <c r="J2393" s="369">
        <v>37300</v>
      </c>
    </row>
    <row r="2394" spans="1:10" hidden="1">
      <c r="A2394" s="370" t="s">
        <v>3195</v>
      </c>
      <c r="D2394" s="367" t="s">
        <v>3862</v>
      </c>
      <c r="E2394" s="367" t="e">
        <f t="shared" si="37"/>
        <v>#VALUE!</v>
      </c>
      <c r="F2394" s="367" t="s">
        <v>541</v>
      </c>
      <c r="G2394" s="367" t="s">
        <v>3283</v>
      </c>
      <c r="H2394" s="367" t="s">
        <v>3365</v>
      </c>
      <c r="I2394" s="367" t="s">
        <v>3401</v>
      </c>
      <c r="J2394" s="369">
        <v>37300</v>
      </c>
    </row>
    <row r="2395" spans="1:10" hidden="1">
      <c r="A2395" s="370" t="s">
        <v>3195</v>
      </c>
      <c r="D2395" s="367" t="s">
        <v>3863</v>
      </c>
      <c r="E2395" s="367" t="e">
        <f t="shared" si="37"/>
        <v>#VALUE!</v>
      </c>
      <c r="F2395" s="367" t="s">
        <v>541</v>
      </c>
      <c r="G2395" s="367" t="s">
        <v>3283</v>
      </c>
      <c r="H2395" s="367" t="s">
        <v>3365</v>
      </c>
      <c r="I2395" s="367" t="s">
        <v>3405</v>
      </c>
      <c r="J2395" s="369">
        <v>37300</v>
      </c>
    </row>
    <row r="2396" spans="1:10" hidden="1">
      <c r="A2396" s="370" t="s">
        <v>3195</v>
      </c>
      <c r="D2396" s="367" t="s">
        <v>3864</v>
      </c>
      <c r="E2396" s="367" t="e">
        <f t="shared" si="37"/>
        <v>#VALUE!</v>
      </c>
      <c r="F2396" s="367" t="s">
        <v>541</v>
      </c>
      <c r="G2396" s="367" t="s">
        <v>3283</v>
      </c>
      <c r="H2396" s="367" t="s">
        <v>3365</v>
      </c>
      <c r="I2396" s="367" t="s">
        <v>3407</v>
      </c>
      <c r="J2396" s="369">
        <v>37300</v>
      </c>
    </row>
    <row r="2397" spans="1:10" hidden="1">
      <c r="A2397" s="370" t="s">
        <v>3195</v>
      </c>
      <c r="D2397" s="367" t="s">
        <v>3865</v>
      </c>
      <c r="E2397" s="367" t="e">
        <f t="shared" si="37"/>
        <v>#VALUE!</v>
      </c>
      <c r="F2397" s="367" t="s">
        <v>541</v>
      </c>
      <c r="G2397" s="367" t="s">
        <v>3283</v>
      </c>
      <c r="H2397" s="367" t="s">
        <v>3365</v>
      </c>
      <c r="I2397" s="367" t="s">
        <v>3409</v>
      </c>
      <c r="J2397" s="369">
        <v>37300</v>
      </c>
    </row>
    <row r="2398" spans="1:10" hidden="1">
      <c r="A2398" s="370" t="s">
        <v>3195</v>
      </c>
      <c r="D2398" s="367" t="s">
        <v>3866</v>
      </c>
      <c r="E2398" s="367" t="e">
        <f t="shared" si="37"/>
        <v>#VALUE!</v>
      </c>
      <c r="F2398" s="367" t="s">
        <v>541</v>
      </c>
      <c r="G2398" s="367" t="s">
        <v>3283</v>
      </c>
      <c r="H2398" s="367" t="s">
        <v>3365</v>
      </c>
      <c r="I2398" s="367" t="s">
        <v>3413</v>
      </c>
      <c r="J2398" s="369">
        <v>37300</v>
      </c>
    </row>
    <row r="2399" spans="1:10" hidden="1">
      <c r="A2399" s="370" t="s">
        <v>3195</v>
      </c>
      <c r="D2399" s="367" t="s">
        <v>3867</v>
      </c>
      <c r="E2399" s="367" t="e">
        <f t="shared" si="37"/>
        <v>#VALUE!</v>
      </c>
      <c r="F2399" s="367" t="s">
        <v>541</v>
      </c>
      <c r="G2399" s="367" t="s">
        <v>3283</v>
      </c>
      <c r="H2399" s="367" t="s">
        <v>3365</v>
      </c>
      <c r="I2399" s="367" t="s">
        <v>3415</v>
      </c>
      <c r="J2399" s="369">
        <v>37300</v>
      </c>
    </row>
    <row r="2400" spans="1:10" hidden="1">
      <c r="A2400" s="370" t="s">
        <v>3195</v>
      </c>
      <c r="D2400" s="367" t="s">
        <v>3868</v>
      </c>
      <c r="E2400" s="367" t="e">
        <f t="shared" si="37"/>
        <v>#VALUE!</v>
      </c>
      <c r="F2400" s="367" t="s">
        <v>541</v>
      </c>
      <c r="G2400" s="367" t="s">
        <v>3283</v>
      </c>
      <c r="H2400" s="367" t="s">
        <v>3365</v>
      </c>
      <c r="I2400" s="367" t="s">
        <v>3417</v>
      </c>
      <c r="J2400" s="369">
        <v>37300</v>
      </c>
    </row>
    <row r="2401" spans="1:10" hidden="1">
      <c r="A2401" s="370" t="s">
        <v>3195</v>
      </c>
      <c r="D2401" s="367" t="s">
        <v>3869</v>
      </c>
      <c r="E2401" s="367" t="e">
        <f t="shared" si="37"/>
        <v>#VALUE!</v>
      </c>
      <c r="F2401" s="367" t="s">
        <v>541</v>
      </c>
      <c r="G2401" s="367" t="s">
        <v>3283</v>
      </c>
      <c r="H2401" s="367" t="s">
        <v>3365</v>
      </c>
      <c r="I2401" s="367" t="s">
        <v>3421</v>
      </c>
      <c r="J2401" s="369">
        <v>37300</v>
      </c>
    </row>
    <row r="2402" spans="1:10" hidden="1">
      <c r="A2402" s="370" t="s">
        <v>3195</v>
      </c>
      <c r="D2402" s="367" t="s">
        <v>3870</v>
      </c>
      <c r="E2402" s="367" t="e">
        <f t="shared" si="37"/>
        <v>#VALUE!</v>
      </c>
      <c r="F2402" s="367" t="s">
        <v>541</v>
      </c>
      <c r="G2402" s="367" t="s">
        <v>3283</v>
      </c>
      <c r="H2402" s="367" t="s">
        <v>3365</v>
      </c>
      <c r="I2402" s="367" t="s">
        <v>3423</v>
      </c>
      <c r="J2402" s="369">
        <v>37300</v>
      </c>
    </row>
    <row r="2403" spans="1:10" hidden="1">
      <c r="A2403" s="370" t="s">
        <v>3195</v>
      </c>
      <c r="D2403" s="367" t="s">
        <v>3871</v>
      </c>
      <c r="E2403" s="367" t="e">
        <f t="shared" si="37"/>
        <v>#VALUE!</v>
      </c>
      <c r="F2403" s="367" t="s">
        <v>541</v>
      </c>
      <c r="G2403" s="367" t="s">
        <v>3283</v>
      </c>
      <c r="H2403" s="367" t="s">
        <v>3365</v>
      </c>
      <c r="I2403" s="367" t="s">
        <v>3425</v>
      </c>
      <c r="J2403" s="369">
        <v>37300</v>
      </c>
    </row>
    <row r="2404" spans="1:10" hidden="1">
      <c r="A2404" s="370" t="s">
        <v>3195</v>
      </c>
      <c r="D2404" s="367" t="s">
        <v>3872</v>
      </c>
      <c r="E2404" s="367" t="e">
        <f t="shared" si="37"/>
        <v>#VALUE!</v>
      </c>
      <c r="F2404" s="367" t="s">
        <v>541</v>
      </c>
      <c r="G2404" s="367" t="s">
        <v>3283</v>
      </c>
      <c r="H2404" s="367" t="s">
        <v>3365</v>
      </c>
      <c r="I2404" s="367" t="s">
        <v>3429</v>
      </c>
      <c r="J2404" s="369">
        <v>37300</v>
      </c>
    </row>
    <row r="2405" spans="1:10" hidden="1">
      <c r="A2405" s="370" t="s">
        <v>3195</v>
      </c>
      <c r="D2405" s="367" t="s">
        <v>3873</v>
      </c>
      <c r="E2405" s="367" t="e">
        <f t="shared" si="37"/>
        <v>#VALUE!</v>
      </c>
      <c r="F2405" s="367" t="s">
        <v>541</v>
      </c>
      <c r="G2405" s="367" t="s">
        <v>3283</v>
      </c>
      <c r="H2405" s="367" t="s">
        <v>3365</v>
      </c>
      <c r="I2405" s="367" t="s">
        <v>3431</v>
      </c>
      <c r="J2405" s="369">
        <v>37300</v>
      </c>
    </row>
    <row r="2406" spans="1:10" hidden="1">
      <c r="A2406" s="370" t="s">
        <v>3195</v>
      </c>
      <c r="D2406" s="367" t="s">
        <v>3874</v>
      </c>
      <c r="E2406" s="367" t="e">
        <f t="shared" si="37"/>
        <v>#VALUE!</v>
      </c>
      <c r="F2406" s="367" t="s">
        <v>541</v>
      </c>
      <c r="G2406" s="367" t="s">
        <v>3283</v>
      </c>
      <c r="H2406" s="367" t="s">
        <v>3365</v>
      </c>
      <c r="I2406" s="367" t="s">
        <v>3433</v>
      </c>
      <c r="J2406" s="369">
        <v>37300</v>
      </c>
    </row>
    <row r="2407" spans="1:10" hidden="1">
      <c r="A2407" s="370" t="s">
        <v>3195</v>
      </c>
      <c r="D2407" s="367" t="s">
        <v>3875</v>
      </c>
      <c r="E2407" s="367" t="e">
        <f t="shared" si="37"/>
        <v>#VALUE!</v>
      </c>
      <c r="F2407" s="367" t="s">
        <v>541</v>
      </c>
      <c r="G2407" s="367" t="s">
        <v>3283</v>
      </c>
      <c r="H2407" s="367" t="s">
        <v>3365</v>
      </c>
      <c r="I2407" s="367" t="s">
        <v>3437</v>
      </c>
      <c r="J2407" s="369">
        <v>37300</v>
      </c>
    </row>
    <row r="2408" spans="1:10" hidden="1">
      <c r="A2408" s="370" t="s">
        <v>3195</v>
      </c>
      <c r="D2408" s="367" t="s">
        <v>3876</v>
      </c>
      <c r="E2408" s="367" t="e">
        <f t="shared" si="37"/>
        <v>#VALUE!</v>
      </c>
      <c r="F2408" s="367" t="s">
        <v>541</v>
      </c>
      <c r="G2408" s="367" t="s">
        <v>3283</v>
      </c>
      <c r="H2408" s="367" t="s">
        <v>3365</v>
      </c>
      <c r="I2408" s="367" t="s">
        <v>3439</v>
      </c>
      <c r="J2408" s="369">
        <v>37300</v>
      </c>
    </row>
    <row r="2409" spans="1:10" hidden="1">
      <c r="A2409" s="370" t="s">
        <v>3195</v>
      </c>
      <c r="D2409" s="367" t="s">
        <v>3877</v>
      </c>
      <c r="E2409" s="367" t="e">
        <f t="shared" si="37"/>
        <v>#VALUE!</v>
      </c>
      <c r="F2409" s="367" t="s">
        <v>541</v>
      </c>
      <c r="G2409" s="367" t="s">
        <v>3283</v>
      </c>
      <c r="H2409" s="367" t="s">
        <v>3365</v>
      </c>
      <c r="I2409" s="367" t="s">
        <v>3441</v>
      </c>
      <c r="J2409" s="369">
        <v>37300</v>
      </c>
    </row>
    <row r="2410" spans="1:10" hidden="1">
      <c r="A2410" s="370" t="s">
        <v>3195</v>
      </c>
      <c r="D2410" s="367" t="s">
        <v>3878</v>
      </c>
      <c r="E2410" s="367" t="e">
        <f t="shared" si="37"/>
        <v>#VALUE!</v>
      </c>
      <c r="F2410" s="367" t="s">
        <v>541</v>
      </c>
      <c r="G2410" s="367" t="s">
        <v>3283</v>
      </c>
      <c r="H2410" s="367" t="s">
        <v>3365</v>
      </c>
      <c r="I2410" s="367" t="s">
        <v>3445</v>
      </c>
      <c r="J2410" s="369">
        <v>37300</v>
      </c>
    </row>
    <row r="2411" spans="1:10" hidden="1">
      <c r="A2411" s="370" t="s">
        <v>3195</v>
      </c>
      <c r="D2411" s="367" t="s">
        <v>3879</v>
      </c>
      <c r="E2411" s="367" t="e">
        <f t="shared" si="37"/>
        <v>#VALUE!</v>
      </c>
      <c r="F2411" s="367" t="s">
        <v>541</v>
      </c>
      <c r="G2411" s="367" t="s">
        <v>3283</v>
      </c>
      <c r="H2411" s="367" t="s">
        <v>3365</v>
      </c>
      <c r="I2411" s="367" t="s">
        <v>3447</v>
      </c>
      <c r="J2411" s="369">
        <v>37300</v>
      </c>
    </row>
    <row r="2412" spans="1:10" hidden="1">
      <c r="A2412" s="370" t="s">
        <v>3195</v>
      </c>
      <c r="D2412" s="367" t="s">
        <v>3880</v>
      </c>
      <c r="E2412" s="367" t="e">
        <f t="shared" si="37"/>
        <v>#VALUE!</v>
      </c>
      <c r="F2412" s="367" t="s">
        <v>541</v>
      </c>
      <c r="G2412" s="367" t="s">
        <v>3283</v>
      </c>
      <c r="H2412" s="367" t="s">
        <v>3365</v>
      </c>
      <c r="I2412" s="367" t="s">
        <v>3449</v>
      </c>
      <c r="J2412" s="369">
        <v>37300</v>
      </c>
    </row>
    <row r="2413" spans="1:10" hidden="1">
      <c r="A2413" s="370" t="s">
        <v>3195</v>
      </c>
      <c r="D2413" s="367" t="s">
        <v>3881</v>
      </c>
      <c r="E2413" s="367" t="e">
        <f t="shared" si="37"/>
        <v>#VALUE!</v>
      </c>
      <c r="F2413" s="367" t="s">
        <v>541</v>
      </c>
      <c r="G2413" s="367" t="s">
        <v>3283</v>
      </c>
      <c r="H2413" s="367" t="s">
        <v>3365</v>
      </c>
      <c r="I2413" s="367" t="s">
        <v>3453</v>
      </c>
      <c r="J2413" s="369">
        <v>37300</v>
      </c>
    </row>
    <row r="2414" spans="1:10" hidden="1">
      <c r="A2414" s="370" t="s">
        <v>3195</v>
      </c>
      <c r="D2414" s="367" t="s">
        <v>3882</v>
      </c>
      <c r="E2414" s="367" t="e">
        <f t="shared" si="37"/>
        <v>#VALUE!</v>
      </c>
      <c r="F2414" s="367" t="s">
        <v>541</v>
      </c>
      <c r="G2414" s="367" t="s">
        <v>3283</v>
      </c>
      <c r="H2414" s="367" t="s">
        <v>3365</v>
      </c>
      <c r="I2414" s="367" t="s">
        <v>3455</v>
      </c>
      <c r="J2414" s="369">
        <v>37300</v>
      </c>
    </row>
    <row r="2415" spans="1:10" hidden="1">
      <c r="A2415" s="370" t="s">
        <v>3195</v>
      </c>
      <c r="D2415" s="367" t="s">
        <v>3883</v>
      </c>
      <c r="E2415" s="367" t="e">
        <f t="shared" si="37"/>
        <v>#VALUE!</v>
      </c>
      <c r="F2415" s="367" t="s">
        <v>541</v>
      </c>
      <c r="G2415" s="367" t="s">
        <v>3283</v>
      </c>
      <c r="H2415" s="367" t="s">
        <v>3365</v>
      </c>
      <c r="I2415" s="367" t="s">
        <v>3457</v>
      </c>
      <c r="J2415" s="369">
        <v>37300</v>
      </c>
    </row>
    <row r="2416" spans="1:10" hidden="1">
      <c r="A2416" s="370" t="s">
        <v>3195</v>
      </c>
      <c r="D2416" s="367" t="s">
        <v>3884</v>
      </c>
      <c r="E2416" s="367" t="e">
        <f t="shared" si="37"/>
        <v>#VALUE!</v>
      </c>
      <c r="F2416" s="367" t="s">
        <v>541</v>
      </c>
      <c r="G2416" s="367" t="s">
        <v>3283</v>
      </c>
      <c r="H2416" s="367" t="s">
        <v>3365</v>
      </c>
      <c r="I2416" s="367" t="s">
        <v>3461</v>
      </c>
      <c r="J2416" s="369">
        <v>37300</v>
      </c>
    </row>
    <row r="2417" spans="1:10" hidden="1">
      <c r="A2417" s="370" t="s">
        <v>3195</v>
      </c>
      <c r="D2417" s="367" t="s">
        <v>3885</v>
      </c>
      <c r="E2417" s="367" t="e">
        <f t="shared" si="37"/>
        <v>#VALUE!</v>
      </c>
      <c r="F2417" s="367" t="s">
        <v>541</v>
      </c>
      <c r="G2417" s="367" t="s">
        <v>3283</v>
      </c>
      <c r="H2417" s="367" t="s">
        <v>3365</v>
      </c>
      <c r="I2417" s="367" t="s">
        <v>3463</v>
      </c>
      <c r="J2417" s="369">
        <v>37300</v>
      </c>
    </row>
    <row r="2418" spans="1:10" hidden="1">
      <c r="A2418" s="370" t="s">
        <v>3195</v>
      </c>
      <c r="D2418" s="367" t="s">
        <v>3886</v>
      </c>
      <c r="E2418" s="367" t="e">
        <f t="shared" si="37"/>
        <v>#VALUE!</v>
      </c>
      <c r="F2418" s="367" t="s">
        <v>541</v>
      </c>
      <c r="G2418" s="367" t="s">
        <v>3283</v>
      </c>
      <c r="H2418" s="367" t="s">
        <v>3365</v>
      </c>
      <c r="I2418" s="367" t="s">
        <v>3465</v>
      </c>
      <c r="J2418" s="369">
        <v>37300</v>
      </c>
    </row>
    <row r="2419" spans="1:10" hidden="1">
      <c r="A2419" s="370" t="s">
        <v>3195</v>
      </c>
      <c r="D2419" s="367" t="s">
        <v>3887</v>
      </c>
      <c r="E2419" s="367" t="e">
        <f t="shared" si="37"/>
        <v>#VALUE!</v>
      </c>
      <c r="F2419" s="367" t="s">
        <v>541</v>
      </c>
      <c r="G2419" s="367" t="s">
        <v>3283</v>
      </c>
      <c r="H2419" s="367" t="s">
        <v>3365</v>
      </c>
      <c r="I2419" s="367" t="s">
        <v>3469</v>
      </c>
      <c r="J2419" s="369">
        <v>37300</v>
      </c>
    </row>
    <row r="2420" spans="1:10" hidden="1">
      <c r="A2420" s="370" t="s">
        <v>3195</v>
      </c>
      <c r="D2420" s="367" t="s">
        <v>3888</v>
      </c>
      <c r="E2420" s="367" t="e">
        <f t="shared" si="37"/>
        <v>#VALUE!</v>
      </c>
      <c r="F2420" s="367" t="s">
        <v>541</v>
      </c>
      <c r="G2420" s="367" t="s">
        <v>3283</v>
      </c>
      <c r="H2420" s="367" t="s">
        <v>3365</v>
      </c>
      <c r="I2420" s="367" t="s">
        <v>3471</v>
      </c>
      <c r="J2420" s="369">
        <v>37300</v>
      </c>
    </row>
    <row r="2421" spans="1:10" hidden="1">
      <c r="A2421" s="370" t="s">
        <v>3195</v>
      </c>
      <c r="D2421" s="367" t="s">
        <v>3889</v>
      </c>
      <c r="E2421" s="367" t="e">
        <f t="shared" si="37"/>
        <v>#VALUE!</v>
      </c>
      <c r="F2421" s="367" t="s">
        <v>541</v>
      </c>
      <c r="G2421" s="367" t="s">
        <v>3283</v>
      </c>
      <c r="H2421" s="367" t="s">
        <v>3365</v>
      </c>
      <c r="I2421" s="367" t="s">
        <v>3473</v>
      </c>
      <c r="J2421" s="369">
        <v>37300</v>
      </c>
    </row>
    <row r="2422" spans="1:10" hidden="1">
      <c r="A2422" s="370" t="s">
        <v>3195</v>
      </c>
      <c r="D2422" s="367" t="s">
        <v>3890</v>
      </c>
      <c r="E2422" s="367" t="e">
        <f t="shared" si="37"/>
        <v>#VALUE!</v>
      </c>
      <c r="F2422" s="367" t="s">
        <v>541</v>
      </c>
      <c r="G2422" s="367" t="s">
        <v>3283</v>
      </c>
      <c r="H2422" s="367" t="s">
        <v>3365</v>
      </c>
      <c r="I2422" s="367" t="s">
        <v>3477</v>
      </c>
      <c r="J2422" s="369">
        <v>37300</v>
      </c>
    </row>
    <row r="2423" spans="1:10" hidden="1">
      <c r="A2423" s="370" t="s">
        <v>3195</v>
      </c>
      <c r="D2423" s="367" t="s">
        <v>3891</v>
      </c>
      <c r="E2423" s="367" t="e">
        <f t="shared" si="37"/>
        <v>#VALUE!</v>
      </c>
      <c r="F2423" s="367" t="s">
        <v>541</v>
      </c>
      <c r="G2423" s="367" t="s">
        <v>3283</v>
      </c>
      <c r="H2423" s="367" t="s">
        <v>3365</v>
      </c>
      <c r="I2423" s="367" t="s">
        <v>3479</v>
      </c>
      <c r="J2423" s="369">
        <v>37300</v>
      </c>
    </row>
    <row r="2424" spans="1:10" hidden="1">
      <c r="A2424" s="370" t="s">
        <v>3195</v>
      </c>
      <c r="D2424" s="367" t="s">
        <v>3892</v>
      </c>
      <c r="E2424" s="367" t="e">
        <f t="shared" si="37"/>
        <v>#VALUE!</v>
      </c>
      <c r="F2424" s="367" t="s">
        <v>541</v>
      </c>
      <c r="G2424" s="367" t="s">
        <v>3283</v>
      </c>
      <c r="H2424" s="367" t="s">
        <v>3365</v>
      </c>
      <c r="I2424" s="367" t="s">
        <v>3481</v>
      </c>
      <c r="J2424" s="369">
        <v>37300</v>
      </c>
    </row>
    <row r="2425" spans="1:10" hidden="1">
      <c r="A2425" s="370" t="s">
        <v>3195</v>
      </c>
      <c r="D2425" s="367" t="s">
        <v>3893</v>
      </c>
      <c r="E2425" s="367" t="e">
        <f t="shared" si="37"/>
        <v>#VALUE!</v>
      </c>
      <c r="F2425" s="367" t="s">
        <v>541</v>
      </c>
      <c r="G2425" s="367" t="s">
        <v>3283</v>
      </c>
      <c r="H2425" s="367" t="s">
        <v>3365</v>
      </c>
      <c r="I2425" s="367" t="s">
        <v>3485</v>
      </c>
      <c r="J2425" s="369">
        <v>37300</v>
      </c>
    </row>
    <row r="2426" spans="1:10" hidden="1">
      <c r="A2426" s="370" t="s">
        <v>3195</v>
      </c>
      <c r="D2426" s="367" t="s">
        <v>3894</v>
      </c>
      <c r="E2426" s="367" t="e">
        <f t="shared" si="37"/>
        <v>#VALUE!</v>
      </c>
      <c r="F2426" s="367" t="s">
        <v>541</v>
      </c>
      <c r="G2426" s="367" t="s">
        <v>3283</v>
      </c>
      <c r="H2426" s="367" t="s">
        <v>3378</v>
      </c>
      <c r="I2426" s="367" t="s">
        <v>3391</v>
      </c>
      <c r="J2426" s="369">
        <v>37300</v>
      </c>
    </row>
    <row r="2427" spans="1:10" hidden="1">
      <c r="A2427" s="370" t="s">
        <v>3195</v>
      </c>
      <c r="D2427" s="367" t="s">
        <v>3895</v>
      </c>
      <c r="E2427" s="367" t="e">
        <f t="shared" si="37"/>
        <v>#VALUE!</v>
      </c>
      <c r="F2427" s="367" t="s">
        <v>541</v>
      </c>
      <c r="G2427" s="367" t="s">
        <v>3283</v>
      </c>
      <c r="H2427" s="367" t="s">
        <v>3378</v>
      </c>
      <c r="I2427" s="367" t="s">
        <v>3393</v>
      </c>
      <c r="J2427" s="369">
        <v>37300</v>
      </c>
    </row>
    <row r="2428" spans="1:10" hidden="1">
      <c r="A2428" s="370" t="s">
        <v>3195</v>
      </c>
      <c r="D2428" s="367" t="s">
        <v>3896</v>
      </c>
      <c r="E2428" s="367" t="e">
        <f t="shared" si="37"/>
        <v>#VALUE!</v>
      </c>
      <c r="F2428" s="367" t="s">
        <v>541</v>
      </c>
      <c r="G2428" s="367" t="s">
        <v>3283</v>
      </c>
      <c r="H2428" s="367" t="s">
        <v>3378</v>
      </c>
      <c r="I2428" s="367" t="s">
        <v>3397</v>
      </c>
      <c r="J2428" s="369">
        <v>37300</v>
      </c>
    </row>
    <row r="2429" spans="1:10" hidden="1">
      <c r="A2429" s="370" t="s">
        <v>3195</v>
      </c>
      <c r="D2429" s="367" t="s">
        <v>3897</v>
      </c>
      <c r="E2429" s="367" t="e">
        <f t="shared" si="37"/>
        <v>#VALUE!</v>
      </c>
      <c r="F2429" s="367" t="s">
        <v>541</v>
      </c>
      <c r="G2429" s="367" t="s">
        <v>3283</v>
      </c>
      <c r="H2429" s="367" t="s">
        <v>3378</v>
      </c>
      <c r="I2429" s="367" t="s">
        <v>3399</v>
      </c>
      <c r="J2429" s="369">
        <v>37300</v>
      </c>
    </row>
    <row r="2430" spans="1:10" hidden="1">
      <c r="A2430" s="370" t="s">
        <v>3195</v>
      </c>
      <c r="D2430" s="367" t="s">
        <v>3898</v>
      </c>
      <c r="E2430" s="367" t="e">
        <f t="shared" si="37"/>
        <v>#VALUE!</v>
      </c>
      <c r="F2430" s="367" t="s">
        <v>541</v>
      </c>
      <c r="G2430" s="367" t="s">
        <v>3283</v>
      </c>
      <c r="H2430" s="367" t="s">
        <v>3378</v>
      </c>
      <c r="I2430" s="367" t="s">
        <v>3401</v>
      </c>
      <c r="J2430" s="369">
        <v>37300</v>
      </c>
    </row>
    <row r="2431" spans="1:10" hidden="1">
      <c r="A2431" s="370" t="s">
        <v>3195</v>
      </c>
      <c r="D2431" s="367" t="s">
        <v>3899</v>
      </c>
      <c r="E2431" s="367" t="e">
        <f t="shared" si="37"/>
        <v>#VALUE!</v>
      </c>
      <c r="F2431" s="367" t="s">
        <v>541</v>
      </c>
      <c r="G2431" s="367" t="s">
        <v>3283</v>
      </c>
      <c r="H2431" s="367" t="s">
        <v>3378</v>
      </c>
      <c r="I2431" s="367" t="s">
        <v>3405</v>
      </c>
      <c r="J2431" s="369">
        <v>37300</v>
      </c>
    </row>
    <row r="2432" spans="1:10" hidden="1">
      <c r="A2432" s="370" t="s">
        <v>3195</v>
      </c>
      <c r="D2432" s="367" t="s">
        <v>3900</v>
      </c>
      <c r="E2432" s="367" t="e">
        <f t="shared" si="37"/>
        <v>#VALUE!</v>
      </c>
      <c r="F2432" s="367" t="s">
        <v>541</v>
      </c>
      <c r="G2432" s="367" t="s">
        <v>3283</v>
      </c>
      <c r="H2432" s="367" t="s">
        <v>3378</v>
      </c>
      <c r="I2432" s="367" t="s">
        <v>3407</v>
      </c>
      <c r="J2432" s="369">
        <v>37300</v>
      </c>
    </row>
    <row r="2433" spans="1:10" hidden="1">
      <c r="A2433" s="370" t="s">
        <v>3195</v>
      </c>
      <c r="D2433" s="367" t="s">
        <v>3901</v>
      </c>
      <c r="E2433" s="367" t="e">
        <f t="shared" si="37"/>
        <v>#VALUE!</v>
      </c>
      <c r="F2433" s="367" t="s">
        <v>541</v>
      </c>
      <c r="G2433" s="367" t="s">
        <v>3283</v>
      </c>
      <c r="H2433" s="367" t="s">
        <v>3378</v>
      </c>
      <c r="I2433" s="367" t="s">
        <v>3409</v>
      </c>
      <c r="J2433" s="369">
        <v>37300</v>
      </c>
    </row>
    <row r="2434" spans="1:10" hidden="1">
      <c r="A2434" s="370" t="s">
        <v>3195</v>
      </c>
      <c r="D2434" s="367" t="s">
        <v>3902</v>
      </c>
      <c r="E2434" s="367" t="e">
        <f t="shared" ref="E2434:E2497" si="38">VALUE(D2434)</f>
        <v>#VALUE!</v>
      </c>
      <c r="F2434" s="367" t="s">
        <v>541</v>
      </c>
      <c r="G2434" s="367" t="s">
        <v>3283</v>
      </c>
      <c r="H2434" s="367" t="s">
        <v>3378</v>
      </c>
      <c r="I2434" s="367" t="s">
        <v>3413</v>
      </c>
      <c r="J2434" s="369">
        <v>37300</v>
      </c>
    </row>
    <row r="2435" spans="1:10" hidden="1">
      <c r="A2435" s="370" t="s">
        <v>3195</v>
      </c>
      <c r="D2435" s="367" t="s">
        <v>3903</v>
      </c>
      <c r="E2435" s="367" t="e">
        <f t="shared" si="38"/>
        <v>#VALUE!</v>
      </c>
      <c r="F2435" s="367" t="s">
        <v>541</v>
      </c>
      <c r="G2435" s="367" t="s">
        <v>3283</v>
      </c>
      <c r="H2435" s="367" t="s">
        <v>3378</v>
      </c>
      <c r="I2435" s="367" t="s">
        <v>3415</v>
      </c>
      <c r="J2435" s="369">
        <v>37300</v>
      </c>
    </row>
    <row r="2436" spans="1:10" hidden="1">
      <c r="A2436" s="370" t="s">
        <v>3195</v>
      </c>
      <c r="D2436" s="367" t="s">
        <v>3904</v>
      </c>
      <c r="E2436" s="367" t="e">
        <f t="shared" si="38"/>
        <v>#VALUE!</v>
      </c>
      <c r="F2436" s="367" t="s">
        <v>541</v>
      </c>
      <c r="G2436" s="367" t="s">
        <v>3283</v>
      </c>
      <c r="H2436" s="367" t="s">
        <v>3378</v>
      </c>
      <c r="I2436" s="367" t="s">
        <v>3417</v>
      </c>
      <c r="J2436" s="369">
        <v>37300</v>
      </c>
    </row>
    <row r="2437" spans="1:10" hidden="1">
      <c r="A2437" s="370" t="s">
        <v>3195</v>
      </c>
      <c r="D2437" s="367" t="s">
        <v>3905</v>
      </c>
      <c r="E2437" s="367" t="e">
        <f t="shared" si="38"/>
        <v>#VALUE!</v>
      </c>
      <c r="F2437" s="367" t="s">
        <v>541</v>
      </c>
      <c r="G2437" s="367" t="s">
        <v>3283</v>
      </c>
      <c r="H2437" s="367" t="s">
        <v>3378</v>
      </c>
      <c r="I2437" s="367" t="s">
        <v>3421</v>
      </c>
      <c r="J2437" s="369">
        <v>37300</v>
      </c>
    </row>
    <row r="2438" spans="1:10" hidden="1">
      <c r="A2438" s="370" t="s">
        <v>3195</v>
      </c>
      <c r="D2438" s="367" t="s">
        <v>3906</v>
      </c>
      <c r="E2438" s="367" t="e">
        <f t="shared" si="38"/>
        <v>#VALUE!</v>
      </c>
      <c r="F2438" s="367" t="s">
        <v>541</v>
      </c>
      <c r="G2438" s="367" t="s">
        <v>3283</v>
      </c>
      <c r="H2438" s="367" t="s">
        <v>3378</v>
      </c>
      <c r="I2438" s="367" t="s">
        <v>3423</v>
      </c>
      <c r="J2438" s="369">
        <v>37300</v>
      </c>
    </row>
    <row r="2439" spans="1:10" hidden="1">
      <c r="A2439" s="370" t="s">
        <v>3195</v>
      </c>
      <c r="D2439" s="367" t="s">
        <v>3907</v>
      </c>
      <c r="E2439" s="367" t="e">
        <f t="shared" si="38"/>
        <v>#VALUE!</v>
      </c>
      <c r="F2439" s="367" t="s">
        <v>541</v>
      </c>
      <c r="G2439" s="367" t="s">
        <v>3283</v>
      </c>
      <c r="H2439" s="367" t="s">
        <v>3378</v>
      </c>
      <c r="I2439" s="367" t="s">
        <v>3425</v>
      </c>
      <c r="J2439" s="369">
        <v>37300</v>
      </c>
    </row>
    <row r="2440" spans="1:10" hidden="1">
      <c r="A2440" s="370" t="s">
        <v>3195</v>
      </c>
      <c r="D2440" s="367" t="s">
        <v>3908</v>
      </c>
      <c r="E2440" s="367" t="e">
        <f t="shared" si="38"/>
        <v>#VALUE!</v>
      </c>
      <c r="F2440" s="367" t="s">
        <v>541</v>
      </c>
      <c r="G2440" s="367" t="s">
        <v>3283</v>
      </c>
      <c r="H2440" s="367" t="s">
        <v>3378</v>
      </c>
      <c r="I2440" s="367" t="s">
        <v>3429</v>
      </c>
      <c r="J2440" s="369">
        <v>37300</v>
      </c>
    </row>
    <row r="2441" spans="1:10" hidden="1">
      <c r="A2441" s="370" t="s">
        <v>3195</v>
      </c>
      <c r="D2441" s="367" t="s">
        <v>3909</v>
      </c>
      <c r="E2441" s="367" t="e">
        <f t="shared" si="38"/>
        <v>#VALUE!</v>
      </c>
      <c r="F2441" s="367" t="s">
        <v>541</v>
      </c>
      <c r="G2441" s="367" t="s">
        <v>3283</v>
      </c>
      <c r="H2441" s="367" t="s">
        <v>3378</v>
      </c>
      <c r="I2441" s="367" t="s">
        <v>3431</v>
      </c>
      <c r="J2441" s="369">
        <v>37300</v>
      </c>
    </row>
    <row r="2442" spans="1:10" hidden="1">
      <c r="A2442" s="370" t="s">
        <v>3195</v>
      </c>
      <c r="D2442" s="367" t="s">
        <v>3910</v>
      </c>
      <c r="E2442" s="367" t="e">
        <f t="shared" si="38"/>
        <v>#VALUE!</v>
      </c>
      <c r="F2442" s="367" t="s">
        <v>541</v>
      </c>
      <c r="G2442" s="367" t="s">
        <v>3283</v>
      </c>
      <c r="H2442" s="367" t="s">
        <v>3378</v>
      </c>
      <c r="I2442" s="367" t="s">
        <v>3433</v>
      </c>
      <c r="J2442" s="369">
        <v>37300</v>
      </c>
    </row>
    <row r="2443" spans="1:10" hidden="1">
      <c r="A2443" s="370" t="s">
        <v>3195</v>
      </c>
      <c r="D2443" s="367" t="s">
        <v>3911</v>
      </c>
      <c r="E2443" s="367" t="e">
        <f t="shared" si="38"/>
        <v>#VALUE!</v>
      </c>
      <c r="F2443" s="367" t="s">
        <v>541</v>
      </c>
      <c r="G2443" s="367" t="s">
        <v>3283</v>
      </c>
      <c r="H2443" s="367" t="s">
        <v>3378</v>
      </c>
      <c r="I2443" s="367" t="s">
        <v>3437</v>
      </c>
      <c r="J2443" s="369">
        <v>37300</v>
      </c>
    </row>
    <row r="2444" spans="1:10" hidden="1">
      <c r="A2444" s="370" t="s">
        <v>3195</v>
      </c>
      <c r="D2444" s="367" t="s">
        <v>3912</v>
      </c>
      <c r="E2444" s="367" t="e">
        <f t="shared" si="38"/>
        <v>#VALUE!</v>
      </c>
      <c r="F2444" s="367" t="s">
        <v>541</v>
      </c>
      <c r="G2444" s="367" t="s">
        <v>3283</v>
      </c>
      <c r="H2444" s="367" t="s">
        <v>3378</v>
      </c>
      <c r="I2444" s="367" t="s">
        <v>3439</v>
      </c>
      <c r="J2444" s="369">
        <v>37300</v>
      </c>
    </row>
    <row r="2445" spans="1:10" hidden="1">
      <c r="A2445" s="370" t="s">
        <v>3195</v>
      </c>
      <c r="D2445" s="367" t="s">
        <v>3913</v>
      </c>
      <c r="E2445" s="367" t="e">
        <f t="shared" si="38"/>
        <v>#VALUE!</v>
      </c>
      <c r="F2445" s="367" t="s">
        <v>541</v>
      </c>
      <c r="G2445" s="367" t="s">
        <v>3283</v>
      </c>
      <c r="H2445" s="367" t="s">
        <v>3378</v>
      </c>
      <c r="I2445" s="367" t="s">
        <v>3441</v>
      </c>
      <c r="J2445" s="369">
        <v>37300</v>
      </c>
    </row>
    <row r="2446" spans="1:10" hidden="1">
      <c r="A2446" s="370" t="s">
        <v>3195</v>
      </c>
      <c r="D2446" s="367" t="s">
        <v>3914</v>
      </c>
      <c r="E2446" s="367" t="e">
        <f t="shared" si="38"/>
        <v>#VALUE!</v>
      </c>
      <c r="F2446" s="367" t="s">
        <v>541</v>
      </c>
      <c r="G2446" s="367" t="s">
        <v>3283</v>
      </c>
      <c r="H2446" s="367" t="s">
        <v>3378</v>
      </c>
      <c r="I2446" s="367" t="s">
        <v>3445</v>
      </c>
      <c r="J2446" s="369">
        <v>37300</v>
      </c>
    </row>
    <row r="2447" spans="1:10" hidden="1">
      <c r="A2447" s="370" t="s">
        <v>3195</v>
      </c>
      <c r="D2447" s="367" t="s">
        <v>3915</v>
      </c>
      <c r="E2447" s="367" t="e">
        <f t="shared" si="38"/>
        <v>#VALUE!</v>
      </c>
      <c r="F2447" s="367" t="s">
        <v>541</v>
      </c>
      <c r="G2447" s="367" t="s">
        <v>3283</v>
      </c>
      <c r="H2447" s="367" t="s">
        <v>3378</v>
      </c>
      <c r="I2447" s="367" t="s">
        <v>3447</v>
      </c>
      <c r="J2447" s="369">
        <v>37300</v>
      </c>
    </row>
    <row r="2448" spans="1:10" hidden="1">
      <c r="A2448" s="370" t="s">
        <v>3195</v>
      </c>
      <c r="D2448" s="367" t="s">
        <v>3916</v>
      </c>
      <c r="E2448" s="367" t="e">
        <f t="shared" si="38"/>
        <v>#VALUE!</v>
      </c>
      <c r="F2448" s="367" t="s">
        <v>541</v>
      </c>
      <c r="G2448" s="367" t="s">
        <v>3283</v>
      </c>
      <c r="H2448" s="367" t="s">
        <v>3378</v>
      </c>
      <c r="I2448" s="367" t="s">
        <v>3449</v>
      </c>
      <c r="J2448" s="369">
        <v>37300</v>
      </c>
    </row>
    <row r="2449" spans="1:10" hidden="1">
      <c r="A2449" s="370" t="s">
        <v>3195</v>
      </c>
      <c r="D2449" s="367" t="s">
        <v>3917</v>
      </c>
      <c r="E2449" s="367" t="e">
        <f t="shared" si="38"/>
        <v>#VALUE!</v>
      </c>
      <c r="F2449" s="367" t="s">
        <v>541</v>
      </c>
      <c r="G2449" s="367" t="s">
        <v>3283</v>
      </c>
      <c r="H2449" s="367" t="s">
        <v>3378</v>
      </c>
      <c r="I2449" s="367" t="s">
        <v>3453</v>
      </c>
      <c r="J2449" s="369">
        <v>37300</v>
      </c>
    </row>
    <row r="2450" spans="1:10" hidden="1">
      <c r="A2450" s="370" t="s">
        <v>3195</v>
      </c>
      <c r="D2450" s="367" t="s">
        <v>3918</v>
      </c>
      <c r="E2450" s="367" t="e">
        <f t="shared" si="38"/>
        <v>#VALUE!</v>
      </c>
      <c r="F2450" s="367" t="s">
        <v>541</v>
      </c>
      <c r="G2450" s="367" t="s">
        <v>3283</v>
      </c>
      <c r="H2450" s="367" t="s">
        <v>3378</v>
      </c>
      <c r="I2450" s="367" t="s">
        <v>3455</v>
      </c>
      <c r="J2450" s="369">
        <v>37300</v>
      </c>
    </row>
    <row r="2451" spans="1:10" hidden="1">
      <c r="A2451" s="370" t="s">
        <v>3195</v>
      </c>
      <c r="D2451" s="367" t="s">
        <v>3919</v>
      </c>
      <c r="E2451" s="367" t="e">
        <f t="shared" si="38"/>
        <v>#VALUE!</v>
      </c>
      <c r="F2451" s="367" t="s">
        <v>541</v>
      </c>
      <c r="G2451" s="367" t="s">
        <v>3283</v>
      </c>
      <c r="H2451" s="367" t="s">
        <v>3378</v>
      </c>
      <c r="I2451" s="367" t="s">
        <v>3457</v>
      </c>
      <c r="J2451" s="369">
        <v>37300</v>
      </c>
    </row>
    <row r="2452" spans="1:10" hidden="1">
      <c r="A2452" s="370" t="s">
        <v>3195</v>
      </c>
      <c r="D2452" s="367" t="s">
        <v>3920</v>
      </c>
      <c r="E2452" s="367" t="e">
        <f t="shared" si="38"/>
        <v>#VALUE!</v>
      </c>
      <c r="F2452" s="367" t="s">
        <v>541</v>
      </c>
      <c r="G2452" s="367" t="s">
        <v>3283</v>
      </c>
      <c r="H2452" s="367" t="s">
        <v>3378</v>
      </c>
      <c r="I2452" s="367" t="s">
        <v>3461</v>
      </c>
      <c r="J2452" s="369">
        <v>37300</v>
      </c>
    </row>
    <row r="2453" spans="1:10" hidden="1">
      <c r="A2453" s="370" t="s">
        <v>3195</v>
      </c>
      <c r="D2453" s="367" t="s">
        <v>3921</v>
      </c>
      <c r="E2453" s="367" t="e">
        <f t="shared" si="38"/>
        <v>#VALUE!</v>
      </c>
      <c r="F2453" s="367" t="s">
        <v>541</v>
      </c>
      <c r="G2453" s="367" t="s">
        <v>3283</v>
      </c>
      <c r="H2453" s="367" t="s">
        <v>3378</v>
      </c>
      <c r="I2453" s="367" t="s">
        <v>3463</v>
      </c>
      <c r="J2453" s="369">
        <v>37300</v>
      </c>
    </row>
    <row r="2454" spans="1:10" hidden="1">
      <c r="A2454" s="370" t="s">
        <v>3195</v>
      </c>
      <c r="D2454" s="367" t="s">
        <v>3922</v>
      </c>
      <c r="E2454" s="367" t="e">
        <f t="shared" si="38"/>
        <v>#VALUE!</v>
      </c>
      <c r="F2454" s="367" t="s">
        <v>541</v>
      </c>
      <c r="G2454" s="367" t="s">
        <v>3283</v>
      </c>
      <c r="H2454" s="367" t="s">
        <v>3378</v>
      </c>
      <c r="I2454" s="367" t="s">
        <v>3465</v>
      </c>
      <c r="J2454" s="369">
        <v>37300</v>
      </c>
    </row>
    <row r="2455" spans="1:10" hidden="1">
      <c r="A2455" s="370" t="s">
        <v>3195</v>
      </c>
      <c r="D2455" s="367" t="s">
        <v>3923</v>
      </c>
      <c r="E2455" s="367" t="e">
        <f t="shared" si="38"/>
        <v>#VALUE!</v>
      </c>
      <c r="F2455" s="367" t="s">
        <v>541</v>
      </c>
      <c r="G2455" s="367" t="s">
        <v>3283</v>
      </c>
      <c r="H2455" s="367" t="s">
        <v>3378</v>
      </c>
      <c r="I2455" s="367" t="s">
        <v>3469</v>
      </c>
      <c r="J2455" s="369">
        <v>37300</v>
      </c>
    </row>
    <row r="2456" spans="1:10" hidden="1">
      <c r="A2456" s="370" t="s">
        <v>3195</v>
      </c>
      <c r="D2456" s="367" t="s">
        <v>3924</v>
      </c>
      <c r="E2456" s="367" t="e">
        <f t="shared" si="38"/>
        <v>#VALUE!</v>
      </c>
      <c r="F2456" s="367" t="s">
        <v>541</v>
      </c>
      <c r="G2456" s="367" t="s">
        <v>3283</v>
      </c>
      <c r="H2456" s="367" t="s">
        <v>3378</v>
      </c>
      <c r="I2456" s="367" t="s">
        <v>3471</v>
      </c>
      <c r="J2456" s="369">
        <v>37300</v>
      </c>
    </row>
    <row r="2457" spans="1:10" hidden="1">
      <c r="A2457" s="370" t="s">
        <v>3195</v>
      </c>
      <c r="D2457" s="367" t="s">
        <v>3925</v>
      </c>
      <c r="E2457" s="367" t="e">
        <f t="shared" si="38"/>
        <v>#VALUE!</v>
      </c>
      <c r="F2457" s="367" t="s">
        <v>541</v>
      </c>
      <c r="G2457" s="367" t="s">
        <v>3283</v>
      </c>
      <c r="H2457" s="367" t="s">
        <v>3378</v>
      </c>
      <c r="I2457" s="367" t="s">
        <v>3473</v>
      </c>
      <c r="J2457" s="369">
        <v>37300</v>
      </c>
    </row>
    <row r="2458" spans="1:10" hidden="1">
      <c r="A2458" s="370" t="s">
        <v>3195</v>
      </c>
      <c r="D2458" s="367" t="s">
        <v>3926</v>
      </c>
      <c r="E2458" s="367" t="e">
        <f t="shared" si="38"/>
        <v>#VALUE!</v>
      </c>
      <c r="F2458" s="367" t="s">
        <v>541</v>
      </c>
      <c r="G2458" s="367" t="s">
        <v>3283</v>
      </c>
      <c r="H2458" s="367" t="s">
        <v>3378</v>
      </c>
      <c r="I2458" s="367" t="s">
        <v>3477</v>
      </c>
      <c r="J2458" s="369">
        <v>37300</v>
      </c>
    </row>
    <row r="2459" spans="1:10" hidden="1">
      <c r="A2459" s="370" t="s">
        <v>3195</v>
      </c>
      <c r="D2459" s="367" t="s">
        <v>3927</v>
      </c>
      <c r="E2459" s="367" t="e">
        <f t="shared" si="38"/>
        <v>#VALUE!</v>
      </c>
      <c r="F2459" s="367" t="s">
        <v>541</v>
      </c>
      <c r="G2459" s="367" t="s">
        <v>3283</v>
      </c>
      <c r="H2459" s="367" t="s">
        <v>3378</v>
      </c>
      <c r="I2459" s="367" t="s">
        <v>3479</v>
      </c>
      <c r="J2459" s="369">
        <v>37300</v>
      </c>
    </row>
    <row r="2460" spans="1:10" hidden="1">
      <c r="A2460" s="370" t="s">
        <v>3195</v>
      </c>
      <c r="D2460" s="367" t="s">
        <v>3928</v>
      </c>
      <c r="E2460" s="367" t="e">
        <f t="shared" si="38"/>
        <v>#VALUE!</v>
      </c>
      <c r="F2460" s="367" t="s">
        <v>541</v>
      </c>
      <c r="G2460" s="367" t="s">
        <v>3283</v>
      </c>
      <c r="H2460" s="367" t="s">
        <v>3378</v>
      </c>
      <c r="I2460" s="367" t="s">
        <v>3481</v>
      </c>
      <c r="J2460" s="369">
        <v>37300</v>
      </c>
    </row>
    <row r="2461" spans="1:10" hidden="1">
      <c r="A2461" s="370" t="s">
        <v>3195</v>
      </c>
      <c r="D2461" s="367" t="s">
        <v>3929</v>
      </c>
      <c r="E2461" s="367" t="e">
        <f t="shared" si="38"/>
        <v>#VALUE!</v>
      </c>
      <c r="F2461" s="367" t="s">
        <v>541</v>
      </c>
      <c r="G2461" s="367" t="s">
        <v>3283</v>
      </c>
      <c r="H2461" s="367" t="s">
        <v>3378</v>
      </c>
      <c r="I2461" s="367" t="s">
        <v>3485</v>
      </c>
      <c r="J2461" s="369">
        <v>37300</v>
      </c>
    </row>
    <row r="2462" spans="1:10">
      <c r="A2462" s="367" t="s">
        <v>3930</v>
      </c>
      <c r="D2462" s="367" t="s">
        <v>3931</v>
      </c>
      <c r="E2462" s="367">
        <f t="shared" si="38"/>
        <v>10100101</v>
      </c>
      <c r="F2462" s="367" t="s">
        <v>3932</v>
      </c>
      <c r="G2462" s="367" t="s">
        <v>3933</v>
      </c>
      <c r="H2462" s="367" t="s">
        <v>430</v>
      </c>
      <c r="I2462" s="367" t="s">
        <v>3934</v>
      </c>
    </row>
    <row r="2463" spans="1:10">
      <c r="A2463" s="367" t="s">
        <v>3930</v>
      </c>
      <c r="D2463" s="367" t="s">
        <v>3935</v>
      </c>
      <c r="E2463" s="367">
        <f t="shared" si="38"/>
        <v>10100102</v>
      </c>
      <c r="F2463" s="367" t="s">
        <v>3932</v>
      </c>
      <c r="G2463" s="367" t="s">
        <v>3933</v>
      </c>
      <c r="H2463" s="367" t="s">
        <v>430</v>
      </c>
      <c r="I2463" s="367" t="s">
        <v>3936</v>
      </c>
    </row>
    <row r="2464" spans="1:10">
      <c r="A2464" s="367" t="s">
        <v>3930</v>
      </c>
      <c r="D2464" s="367" t="s">
        <v>3937</v>
      </c>
      <c r="E2464" s="367">
        <f t="shared" si="38"/>
        <v>10100201</v>
      </c>
      <c r="F2464" s="367" t="s">
        <v>3932</v>
      </c>
      <c r="G2464" s="367" t="s">
        <v>3933</v>
      </c>
      <c r="H2464" s="367" t="s">
        <v>433</v>
      </c>
      <c r="I2464" s="367" t="s">
        <v>3938</v>
      </c>
    </row>
    <row r="2465" spans="1:9">
      <c r="A2465" s="367" t="s">
        <v>3930</v>
      </c>
      <c r="D2465" s="367" t="s">
        <v>3939</v>
      </c>
      <c r="E2465" s="367">
        <f t="shared" si="38"/>
        <v>10100202</v>
      </c>
      <c r="F2465" s="367" t="s">
        <v>3932</v>
      </c>
      <c r="G2465" s="367" t="s">
        <v>3933</v>
      </c>
      <c r="H2465" s="367" t="s">
        <v>433</v>
      </c>
      <c r="I2465" s="367" t="s">
        <v>3940</v>
      </c>
    </row>
    <row r="2466" spans="1:9">
      <c r="A2466" s="367" t="s">
        <v>3930</v>
      </c>
      <c r="D2466" s="367" t="s">
        <v>3941</v>
      </c>
      <c r="E2466" s="367">
        <f t="shared" si="38"/>
        <v>10100203</v>
      </c>
      <c r="F2466" s="367" t="s">
        <v>3932</v>
      </c>
      <c r="G2466" s="367" t="s">
        <v>3933</v>
      </c>
      <c r="H2466" s="367" t="s">
        <v>433</v>
      </c>
      <c r="I2466" s="367" t="s">
        <v>3942</v>
      </c>
    </row>
    <row r="2467" spans="1:9">
      <c r="A2467" s="367" t="s">
        <v>3930</v>
      </c>
      <c r="D2467" s="367" t="s">
        <v>3943</v>
      </c>
      <c r="E2467" s="367">
        <f t="shared" si="38"/>
        <v>10100204</v>
      </c>
      <c r="F2467" s="367" t="s">
        <v>3932</v>
      </c>
      <c r="G2467" s="367" t="s">
        <v>3933</v>
      </c>
      <c r="H2467" s="367" t="s">
        <v>433</v>
      </c>
      <c r="I2467" s="367" t="s">
        <v>3944</v>
      </c>
    </row>
    <row r="2468" spans="1:9">
      <c r="A2468" s="367" t="s">
        <v>3930</v>
      </c>
      <c r="D2468" s="367" t="s">
        <v>3945</v>
      </c>
      <c r="E2468" s="367">
        <f t="shared" si="38"/>
        <v>10100205</v>
      </c>
      <c r="F2468" s="367" t="s">
        <v>3932</v>
      </c>
      <c r="G2468" s="367" t="s">
        <v>3933</v>
      </c>
      <c r="H2468" s="367" t="s">
        <v>433</v>
      </c>
      <c r="I2468" s="367" t="s">
        <v>3946</v>
      </c>
    </row>
    <row r="2469" spans="1:9">
      <c r="A2469" s="367" t="s">
        <v>3930</v>
      </c>
      <c r="D2469" s="367" t="s">
        <v>3947</v>
      </c>
      <c r="E2469" s="367">
        <f t="shared" si="38"/>
        <v>10100211</v>
      </c>
      <c r="F2469" s="367" t="s">
        <v>3932</v>
      </c>
      <c r="G2469" s="367" t="s">
        <v>3933</v>
      </c>
      <c r="H2469" s="367" t="s">
        <v>433</v>
      </c>
      <c r="I2469" s="367" t="s">
        <v>3948</v>
      </c>
    </row>
    <row r="2470" spans="1:9">
      <c r="A2470" s="367" t="s">
        <v>3930</v>
      </c>
      <c r="D2470" s="367" t="s">
        <v>3949</v>
      </c>
      <c r="E2470" s="367">
        <f t="shared" si="38"/>
        <v>10100212</v>
      </c>
      <c r="F2470" s="367" t="s">
        <v>3932</v>
      </c>
      <c r="G2470" s="367" t="s">
        <v>3933</v>
      </c>
      <c r="H2470" s="367" t="s">
        <v>433</v>
      </c>
      <c r="I2470" s="367" t="s">
        <v>3950</v>
      </c>
    </row>
    <row r="2471" spans="1:9">
      <c r="A2471" s="367" t="s">
        <v>3930</v>
      </c>
      <c r="D2471" s="367" t="s">
        <v>3951</v>
      </c>
      <c r="E2471" s="367">
        <f t="shared" si="38"/>
        <v>10100215</v>
      </c>
      <c r="F2471" s="367" t="s">
        <v>3932</v>
      </c>
      <c r="G2471" s="367" t="s">
        <v>3933</v>
      </c>
      <c r="H2471" s="367" t="s">
        <v>433</v>
      </c>
      <c r="I2471" s="367" t="s">
        <v>3952</v>
      </c>
    </row>
    <row r="2472" spans="1:9">
      <c r="A2472" s="367" t="s">
        <v>3930</v>
      </c>
      <c r="D2472" s="367" t="s">
        <v>3953</v>
      </c>
      <c r="E2472" s="367">
        <f t="shared" si="38"/>
        <v>10100217</v>
      </c>
      <c r="F2472" s="367" t="s">
        <v>3932</v>
      </c>
      <c r="G2472" s="367" t="s">
        <v>3933</v>
      </c>
      <c r="H2472" s="367" t="s">
        <v>433</v>
      </c>
      <c r="I2472" s="367" t="s">
        <v>3954</v>
      </c>
    </row>
    <row r="2473" spans="1:9">
      <c r="A2473" s="367" t="s">
        <v>3930</v>
      </c>
      <c r="D2473" s="367" t="s">
        <v>3955</v>
      </c>
      <c r="E2473" s="367">
        <f t="shared" si="38"/>
        <v>10100218</v>
      </c>
      <c r="F2473" s="367" t="s">
        <v>3932</v>
      </c>
      <c r="G2473" s="367" t="s">
        <v>3933</v>
      </c>
      <c r="H2473" s="367" t="s">
        <v>433</v>
      </c>
      <c r="I2473" s="367" t="s">
        <v>3956</v>
      </c>
    </row>
    <row r="2474" spans="1:9">
      <c r="A2474" s="367" t="s">
        <v>3930</v>
      </c>
      <c r="D2474" s="367" t="s">
        <v>3957</v>
      </c>
      <c r="E2474" s="367">
        <f t="shared" si="38"/>
        <v>10100221</v>
      </c>
      <c r="F2474" s="367" t="s">
        <v>3932</v>
      </c>
      <c r="G2474" s="367" t="s">
        <v>3933</v>
      </c>
      <c r="H2474" s="367" t="s">
        <v>433</v>
      </c>
      <c r="I2474" s="367" t="s">
        <v>3958</v>
      </c>
    </row>
    <row r="2475" spans="1:9">
      <c r="A2475" s="367" t="s">
        <v>3930</v>
      </c>
      <c r="D2475" s="367" t="s">
        <v>3959</v>
      </c>
      <c r="E2475" s="367">
        <f t="shared" si="38"/>
        <v>10100222</v>
      </c>
      <c r="F2475" s="367" t="s">
        <v>3932</v>
      </c>
      <c r="G2475" s="367" t="s">
        <v>3933</v>
      </c>
      <c r="H2475" s="367" t="s">
        <v>433</v>
      </c>
      <c r="I2475" s="367" t="s">
        <v>3960</v>
      </c>
    </row>
    <row r="2476" spans="1:9">
      <c r="A2476" s="367" t="s">
        <v>3930</v>
      </c>
      <c r="D2476" s="367" t="s">
        <v>3961</v>
      </c>
      <c r="E2476" s="367">
        <f t="shared" si="38"/>
        <v>10100223</v>
      </c>
      <c r="F2476" s="367" t="s">
        <v>3932</v>
      </c>
      <c r="G2476" s="367" t="s">
        <v>3933</v>
      </c>
      <c r="H2476" s="367" t="s">
        <v>433</v>
      </c>
      <c r="I2476" s="367" t="s">
        <v>3962</v>
      </c>
    </row>
    <row r="2477" spans="1:9">
      <c r="A2477" s="367" t="s">
        <v>3930</v>
      </c>
      <c r="D2477" s="367" t="s">
        <v>3963</v>
      </c>
      <c r="E2477" s="367">
        <f t="shared" si="38"/>
        <v>10100224</v>
      </c>
      <c r="F2477" s="367" t="s">
        <v>3932</v>
      </c>
      <c r="G2477" s="367" t="s">
        <v>3933</v>
      </c>
      <c r="H2477" s="367" t="s">
        <v>433</v>
      </c>
      <c r="I2477" s="367" t="s">
        <v>3964</v>
      </c>
    </row>
    <row r="2478" spans="1:9">
      <c r="A2478" s="367" t="s">
        <v>3930</v>
      </c>
      <c r="D2478" s="367" t="s">
        <v>3965</v>
      </c>
      <c r="E2478" s="367">
        <f t="shared" si="38"/>
        <v>10100225</v>
      </c>
      <c r="F2478" s="367" t="s">
        <v>3932</v>
      </c>
      <c r="G2478" s="367" t="s">
        <v>3933</v>
      </c>
      <c r="H2478" s="367" t="s">
        <v>433</v>
      </c>
      <c r="I2478" s="367" t="s">
        <v>3966</v>
      </c>
    </row>
    <row r="2479" spans="1:9">
      <c r="A2479" s="367" t="s">
        <v>3930</v>
      </c>
      <c r="D2479" s="367" t="s">
        <v>3967</v>
      </c>
      <c r="E2479" s="367">
        <f t="shared" si="38"/>
        <v>10100226</v>
      </c>
      <c r="F2479" s="367" t="s">
        <v>3932</v>
      </c>
      <c r="G2479" s="367" t="s">
        <v>3933</v>
      </c>
      <c r="H2479" s="367" t="s">
        <v>433</v>
      </c>
      <c r="I2479" s="367" t="s">
        <v>3968</v>
      </c>
    </row>
    <row r="2480" spans="1:9">
      <c r="A2480" s="367" t="s">
        <v>3930</v>
      </c>
      <c r="D2480" s="367" t="s">
        <v>3969</v>
      </c>
      <c r="E2480" s="367">
        <f t="shared" si="38"/>
        <v>10100235</v>
      </c>
      <c r="F2480" s="367" t="s">
        <v>3932</v>
      </c>
      <c r="G2480" s="367" t="s">
        <v>3933</v>
      </c>
      <c r="H2480" s="367" t="s">
        <v>433</v>
      </c>
      <c r="I2480" s="367" t="s">
        <v>3970</v>
      </c>
    </row>
    <row r="2481" spans="1:12">
      <c r="A2481" s="367" t="s">
        <v>3930</v>
      </c>
      <c r="D2481" s="367" t="s">
        <v>3971</v>
      </c>
      <c r="E2481" s="367">
        <f t="shared" si="38"/>
        <v>10100237</v>
      </c>
      <c r="F2481" s="367" t="s">
        <v>3932</v>
      </c>
      <c r="G2481" s="367" t="s">
        <v>3933</v>
      </c>
      <c r="H2481" s="367" t="s">
        <v>433</v>
      </c>
      <c r="I2481" s="367" t="s">
        <v>3972</v>
      </c>
      <c r="J2481" s="369">
        <v>37778</v>
      </c>
    </row>
    <row r="2482" spans="1:12">
      <c r="A2482" s="367" t="s">
        <v>3930</v>
      </c>
      <c r="D2482" s="367" t="s">
        <v>3973</v>
      </c>
      <c r="E2482" s="367">
        <f t="shared" si="38"/>
        <v>10100238</v>
      </c>
      <c r="F2482" s="367" t="s">
        <v>3932</v>
      </c>
      <c r="G2482" s="367" t="s">
        <v>3933</v>
      </c>
      <c r="H2482" s="367" t="s">
        <v>433</v>
      </c>
      <c r="I2482" s="367" t="s">
        <v>3974</v>
      </c>
    </row>
    <row r="2483" spans="1:12">
      <c r="A2483" s="367" t="s">
        <v>3930</v>
      </c>
      <c r="D2483" s="367" t="s">
        <v>3975</v>
      </c>
      <c r="E2483" s="367">
        <f t="shared" si="38"/>
        <v>10100300</v>
      </c>
      <c r="F2483" s="367" t="s">
        <v>3932</v>
      </c>
      <c r="G2483" s="367" t="s">
        <v>3933</v>
      </c>
      <c r="H2483" s="367" t="s">
        <v>3976</v>
      </c>
      <c r="I2483" s="367" t="s">
        <v>3977</v>
      </c>
    </row>
    <row r="2484" spans="1:12">
      <c r="A2484" s="367" t="s">
        <v>3930</v>
      </c>
      <c r="D2484" s="367" t="s">
        <v>3978</v>
      </c>
      <c r="E2484" s="367">
        <f t="shared" si="38"/>
        <v>10100301</v>
      </c>
      <c r="F2484" s="367" t="s">
        <v>3932</v>
      </c>
      <c r="G2484" s="367" t="s">
        <v>3933</v>
      </c>
      <c r="H2484" s="367" t="s">
        <v>3976</v>
      </c>
      <c r="I2484" s="367" t="s">
        <v>3979</v>
      </c>
    </row>
    <row r="2485" spans="1:12">
      <c r="A2485" s="367" t="s">
        <v>3930</v>
      </c>
      <c r="D2485" s="367" t="s">
        <v>3980</v>
      </c>
      <c r="E2485" s="367">
        <f t="shared" si="38"/>
        <v>10100302</v>
      </c>
      <c r="F2485" s="367" t="s">
        <v>3932</v>
      </c>
      <c r="G2485" s="367" t="s">
        <v>3933</v>
      </c>
      <c r="H2485" s="367" t="s">
        <v>3976</v>
      </c>
      <c r="I2485" s="367" t="s">
        <v>3981</v>
      </c>
    </row>
    <row r="2486" spans="1:12">
      <c r="A2486" s="367" t="s">
        <v>3930</v>
      </c>
      <c r="D2486" s="367" t="s">
        <v>3982</v>
      </c>
      <c r="E2486" s="367">
        <f t="shared" si="38"/>
        <v>10100303</v>
      </c>
      <c r="F2486" s="367" t="s">
        <v>3932</v>
      </c>
      <c r="G2486" s="367" t="s">
        <v>3933</v>
      </c>
      <c r="H2486" s="367" t="s">
        <v>3976</v>
      </c>
      <c r="I2486" s="367" t="s">
        <v>3983</v>
      </c>
    </row>
    <row r="2487" spans="1:12">
      <c r="A2487" s="367" t="s">
        <v>3930</v>
      </c>
      <c r="D2487" s="367" t="s">
        <v>3984</v>
      </c>
      <c r="E2487" s="367">
        <f t="shared" si="38"/>
        <v>10100304</v>
      </c>
      <c r="F2487" s="367" t="s">
        <v>3932</v>
      </c>
      <c r="G2487" s="367" t="s">
        <v>3933</v>
      </c>
      <c r="H2487" s="367" t="s">
        <v>3976</v>
      </c>
      <c r="I2487" s="367" t="s">
        <v>3936</v>
      </c>
    </row>
    <row r="2488" spans="1:12">
      <c r="A2488" s="367" t="s">
        <v>3930</v>
      </c>
      <c r="D2488" s="367" t="s">
        <v>3985</v>
      </c>
      <c r="E2488" s="367">
        <f t="shared" si="38"/>
        <v>10100306</v>
      </c>
      <c r="F2488" s="367" t="s">
        <v>3932</v>
      </c>
      <c r="G2488" s="367" t="s">
        <v>3933</v>
      </c>
      <c r="H2488" s="367" t="s">
        <v>3976</v>
      </c>
      <c r="I2488" s="367" t="s">
        <v>3986</v>
      </c>
    </row>
    <row r="2489" spans="1:12">
      <c r="A2489" s="367" t="s">
        <v>3930</v>
      </c>
      <c r="D2489" s="367" t="s">
        <v>3987</v>
      </c>
      <c r="E2489" s="367">
        <f t="shared" si="38"/>
        <v>10100316</v>
      </c>
      <c r="F2489" s="367" t="s">
        <v>3932</v>
      </c>
      <c r="G2489" s="367" t="s">
        <v>3933</v>
      </c>
      <c r="H2489" s="367" t="s">
        <v>3976</v>
      </c>
      <c r="I2489" s="367" t="s">
        <v>3988</v>
      </c>
    </row>
    <row r="2490" spans="1:12">
      <c r="A2490" s="367" t="s">
        <v>3930</v>
      </c>
      <c r="D2490" s="367" t="s">
        <v>3989</v>
      </c>
      <c r="E2490" s="367">
        <f t="shared" si="38"/>
        <v>10100317</v>
      </c>
      <c r="F2490" s="367" t="s">
        <v>3932</v>
      </c>
      <c r="G2490" s="367" t="s">
        <v>3933</v>
      </c>
      <c r="H2490" s="367" t="s">
        <v>3976</v>
      </c>
      <c r="I2490" s="367" t="s">
        <v>3990</v>
      </c>
    </row>
    <row r="2491" spans="1:12">
      <c r="A2491" s="367" t="s">
        <v>3930</v>
      </c>
      <c r="D2491" s="367" t="s">
        <v>3991</v>
      </c>
      <c r="E2491" s="367">
        <f t="shared" si="38"/>
        <v>10100318</v>
      </c>
      <c r="F2491" s="367" t="s">
        <v>3932</v>
      </c>
      <c r="G2491" s="367" t="s">
        <v>3933</v>
      </c>
      <c r="H2491" s="367" t="s">
        <v>3976</v>
      </c>
      <c r="I2491" s="367" t="s">
        <v>3992</v>
      </c>
    </row>
    <row r="2492" spans="1:12">
      <c r="A2492" s="367" t="s">
        <v>3930</v>
      </c>
      <c r="D2492" s="367" t="s">
        <v>3993</v>
      </c>
      <c r="E2492" s="367">
        <f t="shared" si="38"/>
        <v>10100401</v>
      </c>
      <c r="F2492" s="367" t="s">
        <v>3932</v>
      </c>
      <c r="G2492" s="367" t="s">
        <v>3933</v>
      </c>
      <c r="H2492" s="367" t="s">
        <v>444</v>
      </c>
      <c r="I2492" s="367" t="s">
        <v>3994</v>
      </c>
      <c r="K2492" s="369"/>
      <c r="L2492" s="367"/>
    </row>
    <row r="2493" spans="1:12">
      <c r="A2493" s="367" t="s">
        <v>3930</v>
      </c>
      <c r="D2493" s="367" t="s">
        <v>3995</v>
      </c>
      <c r="E2493" s="367">
        <f t="shared" si="38"/>
        <v>10100404</v>
      </c>
      <c r="F2493" s="367" t="s">
        <v>3932</v>
      </c>
      <c r="G2493" s="367" t="s">
        <v>3933</v>
      </c>
      <c r="H2493" s="367" t="s">
        <v>444</v>
      </c>
      <c r="I2493" s="367" t="s">
        <v>3996</v>
      </c>
      <c r="K2493" s="369"/>
      <c r="L2493" s="367"/>
    </row>
    <row r="2494" spans="1:12">
      <c r="A2494" s="367" t="s">
        <v>3930</v>
      </c>
      <c r="D2494" s="367" t="s">
        <v>3997</v>
      </c>
      <c r="E2494" s="367">
        <f t="shared" si="38"/>
        <v>10100405</v>
      </c>
      <c r="F2494" s="367" t="s">
        <v>3932</v>
      </c>
      <c r="G2494" s="367" t="s">
        <v>3933</v>
      </c>
      <c r="H2494" s="367" t="s">
        <v>444</v>
      </c>
      <c r="I2494" s="367" t="s">
        <v>3998</v>
      </c>
      <c r="K2494" s="369"/>
      <c r="L2494" s="367"/>
    </row>
    <row r="2495" spans="1:12">
      <c r="A2495" s="367" t="s">
        <v>3930</v>
      </c>
      <c r="D2495" s="367" t="s">
        <v>3999</v>
      </c>
      <c r="E2495" s="367">
        <f t="shared" si="38"/>
        <v>10100406</v>
      </c>
      <c r="F2495" s="367" t="s">
        <v>3932</v>
      </c>
      <c r="G2495" s="367" t="s">
        <v>3933</v>
      </c>
      <c r="H2495" s="367" t="s">
        <v>444</v>
      </c>
      <c r="I2495" s="367" t="s">
        <v>4000</v>
      </c>
      <c r="K2495" s="369"/>
      <c r="L2495" s="367"/>
    </row>
    <row r="2496" spans="1:12">
      <c r="A2496" s="367" t="s">
        <v>3930</v>
      </c>
      <c r="D2496" s="367" t="s">
        <v>4001</v>
      </c>
      <c r="E2496" s="367">
        <f t="shared" si="38"/>
        <v>10100501</v>
      </c>
      <c r="F2496" s="367" t="s">
        <v>3932</v>
      </c>
      <c r="G2496" s="367" t="s">
        <v>3933</v>
      </c>
      <c r="H2496" s="367" t="s">
        <v>437</v>
      </c>
      <c r="I2496" s="367" t="s">
        <v>4002</v>
      </c>
      <c r="K2496" s="369"/>
      <c r="L2496" s="367"/>
    </row>
    <row r="2497" spans="1:12">
      <c r="A2497" s="367" t="s">
        <v>3930</v>
      </c>
      <c r="D2497" s="367" t="s">
        <v>4003</v>
      </c>
      <c r="E2497" s="367">
        <f t="shared" si="38"/>
        <v>10100504</v>
      </c>
      <c r="F2497" s="367" t="s">
        <v>3932</v>
      </c>
      <c r="G2497" s="367" t="s">
        <v>3933</v>
      </c>
      <c r="H2497" s="367" t="s">
        <v>437</v>
      </c>
      <c r="I2497" s="367" t="s">
        <v>4004</v>
      </c>
      <c r="K2497" s="369"/>
      <c r="L2497" s="367"/>
    </row>
    <row r="2498" spans="1:12">
      <c r="A2498" s="367" t="s">
        <v>3930</v>
      </c>
      <c r="D2498" s="367" t="s">
        <v>4005</v>
      </c>
      <c r="E2498" s="367">
        <f t="shared" ref="E2498:E2561" si="39">VALUE(D2498)</f>
        <v>10100505</v>
      </c>
      <c r="F2498" s="367" t="s">
        <v>3932</v>
      </c>
      <c r="G2498" s="367" t="s">
        <v>3933</v>
      </c>
      <c r="H2498" s="367" t="s">
        <v>437</v>
      </c>
      <c r="I2498" s="367" t="s">
        <v>4006</v>
      </c>
      <c r="K2498" s="369"/>
      <c r="L2498" s="367"/>
    </row>
    <row r="2499" spans="1:12">
      <c r="A2499" s="367" t="s">
        <v>3930</v>
      </c>
      <c r="D2499" s="367" t="s">
        <v>4007</v>
      </c>
      <c r="E2499" s="367">
        <f t="shared" si="39"/>
        <v>10100601</v>
      </c>
      <c r="F2499" s="367" t="s">
        <v>3932</v>
      </c>
      <c r="G2499" s="367" t="s">
        <v>3933</v>
      </c>
      <c r="H2499" s="367" t="s">
        <v>287</v>
      </c>
      <c r="I2499" s="367" t="s">
        <v>4008</v>
      </c>
    </row>
    <row r="2500" spans="1:12">
      <c r="A2500" s="367" t="s">
        <v>3930</v>
      </c>
      <c r="D2500" s="367" t="s">
        <v>4009</v>
      </c>
      <c r="E2500" s="367">
        <f t="shared" si="39"/>
        <v>10100602</v>
      </c>
      <c r="F2500" s="367" t="s">
        <v>3932</v>
      </c>
      <c r="G2500" s="367" t="s">
        <v>3933</v>
      </c>
      <c r="H2500" s="367" t="s">
        <v>287</v>
      </c>
      <c r="I2500" s="367" t="s">
        <v>4010</v>
      </c>
    </row>
    <row r="2501" spans="1:12">
      <c r="A2501" s="367" t="s">
        <v>3930</v>
      </c>
      <c r="D2501" s="367" t="s">
        <v>4011</v>
      </c>
      <c r="E2501" s="367">
        <f t="shared" si="39"/>
        <v>10100604</v>
      </c>
      <c r="F2501" s="367" t="s">
        <v>3932</v>
      </c>
      <c r="G2501" s="367" t="s">
        <v>3933</v>
      </c>
      <c r="H2501" s="367" t="s">
        <v>287</v>
      </c>
      <c r="I2501" s="367" t="s">
        <v>4012</v>
      </c>
    </row>
    <row r="2502" spans="1:12">
      <c r="A2502" s="367" t="s">
        <v>3930</v>
      </c>
      <c r="D2502" s="367" t="s">
        <v>4013</v>
      </c>
      <c r="E2502" s="367">
        <f t="shared" si="39"/>
        <v>10100701</v>
      </c>
      <c r="F2502" s="367" t="s">
        <v>3932</v>
      </c>
      <c r="G2502" s="367" t="s">
        <v>3933</v>
      </c>
      <c r="H2502" s="367" t="s">
        <v>456</v>
      </c>
      <c r="I2502" s="367" t="s">
        <v>4014</v>
      </c>
    </row>
    <row r="2503" spans="1:12">
      <c r="A2503" s="367" t="s">
        <v>3930</v>
      </c>
      <c r="D2503" s="367" t="s">
        <v>4015</v>
      </c>
      <c r="E2503" s="367">
        <f t="shared" si="39"/>
        <v>10100702</v>
      </c>
      <c r="F2503" s="367" t="s">
        <v>3932</v>
      </c>
      <c r="G2503" s="367" t="s">
        <v>3933</v>
      </c>
      <c r="H2503" s="367" t="s">
        <v>456</v>
      </c>
      <c r="I2503" s="367" t="s">
        <v>4016</v>
      </c>
    </row>
    <row r="2504" spans="1:12">
      <c r="A2504" s="367" t="s">
        <v>3930</v>
      </c>
      <c r="D2504" s="367" t="s">
        <v>4017</v>
      </c>
      <c r="E2504" s="367">
        <f t="shared" si="39"/>
        <v>10100703</v>
      </c>
      <c r="F2504" s="367" t="s">
        <v>3932</v>
      </c>
      <c r="G2504" s="367" t="s">
        <v>3933</v>
      </c>
      <c r="H2504" s="367" t="s">
        <v>456</v>
      </c>
      <c r="I2504" s="367" t="s">
        <v>4018</v>
      </c>
      <c r="J2504" s="369">
        <v>37778</v>
      </c>
    </row>
    <row r="2505" spans="1:12">
      <c r="A2505" s="367" t="s">
        <v>3930</v>
      </c>
      <c r="D2505" s="367" t="s">
        <v>4019</v>
      </c>
      <c r="E2505" s="367">
        <f t="shared" si="39"/>
        <v>10100704</v>
      </c>
      <c r="F2505" s="367" t="s">
        <v>3932</v>
      </c>
      <c r="G2505" s="367" t="s">
        <v>3933</v>
      </c>
      <c r="H2505" s="367" t="s">
        <v>456</v>
      </c>
      <c r="I2505" s="367" t="s">
        <v>4020</v>
      </c>
      <c r="J2505" s="369">
        <v>37778</v>
      </c>
    </row>
    <row r="2506" spans="1:12">
      <c r="A2506" s="367" t="s">
        <v>3930</v>
      </c>
      <c r="D2506" s="367" t="s">
        <v>4021</v>
      </c>
      <c r="E2506" s="367">
        <f t="shared" si="39"/>
        <v>10100707</v>
      </c>
      <c r="F2506" s="367" t="s">
        <v>3932</v>
      </c>
      <c r="G2506" s="367" t="s">
        <v>3933</v>
      </c>
      <c r="H2506" s="367" t="s">
        <v>456</v>
      </c>
      <c r="I2506" s="367" t="s">
        <v>4022</v>
      </c>
      <c r="J2506" s="369">
        <v>37778</v>
      </c>
    </row>
    <row r="2507" spans="1:12">
      <c r="A2507" s="367" t="s">
        <v>3930</v>
      </c>
      <c r="D2507" s="367" t="s">
        <v>4023</v>
      </c>
      <c r="E2507" s="367">
        <f t="shared" si="39"/>
        <v>10100711</v>
      </c>
      <c r="F2507" s="367" t="s">
        <v>3932</v>
      </c>
      <c r="G2507" s="367" t="s">
        <v>3933</v>
      </c>
      <c r="H2507" s="367" t="s">
        <v>456</v>
      </c>
      <c r="I2507" s="367" t="s">
        <v>4024</v>
      </c>
      <c r="J2507" s="369">
        <v>37778</v>
      </c>
    </row>
    <row r="2508" spans="1:12">
      <c r="A2508" s="367" t="s">
        <v>3930</v>
      </c>
      <c r="D2508" s="367" t="s">
        <v>4025</v>
      </c>
      <c r="E2508" s="367">
        <f t="shared" si="39"/>
        <v>10100712</v>
      </c>
      <c r="F2508" s="367" t="s">
        <v>3932</v>
      </c>
      <c r="G2508" s="367" t="s">
        <v>3933</v>
      </c>
      <c r="H2508" s="367" t="s">
        <v>456</v>
      </c>
      <c r="I2508" s="367" t="s">
        <v>4026</v>
      </c>
      <c r="J2508" s="369">
        <v>37778</v>
      </c>
    </row>
    <row r="2509" spans="1:12">
      <c r="A2509" s="367" t="s">
        <v>3930</v>
      </c>
      <c r="D2509" s="367" t="s">
        <v>4027</v>
      </c>
      <c r="E2509" s="367">
        <f t="shared" si="39"/>
        <v>10100801</v>
      </c>
      <c r="F2509" s="367" t="s">
        <v>3932</v>
      </c>
      <c r="G2509" s="367" t="s">
        <v>3933</v>
      </c>
      <c r="H2509" s="367" t="s">
        <v>453</v>
      </c>
      <c r="I2509" s="367" t="s">
        <v>4028</v>
      </c>
      <c r="K2509" s="369">
        <v>38019</v>
      </c>
      <c r="L2509" s="367" t="s">
        <v>454</v>
      </c>
    </row>
    <row r="2510" spans="1:12">
      <c r="A2510" s="367" t="s">
        <v>3930</v>
      </c>
      <c r="D2510" s="367" t="s">
        <v>4029</v>
      </c>
      <c r="E2510" s="367">
        <f t="shared" si="39"/>
        <v>10100818</v>
      </c>
      <c r="F2510" s="367" t="s">
        <v>3932</v>
      </c>
      <c r="G2510" s="367" t="s">
        <v>3933</v>
      </c>
      <c r="H2510" s="367" t="s">
        <v>453</v>
      </c>
      <c r="I2510" s="367" t="s">
        <v>4030</v>
      </c>
      <c r="J2510" s="369">
        <v>38019</v>
      </c>
    </row>
    <row r="2511" spans="1:12">
      <c r="A2511" s="367" t="s">
        <v>3930</v>
      </c>
      <c r="D2511" s="367" t="s">
        <v>4031</v>
      </c>
      <c r="E2511" s="367">
        <f t="shared" si="39"/>
        <v>10100901</v>
      </c>
      <c r="F2511" s="367" t="s">
        <v>3932</v>
      </c>
      <c r="G2511" s="367" t="s">
        <v>3933</v>
      </c>
      <c r="H2511" s="367" t="s">
        <v>4032</v>
      </c>
      <c r="I2511" s="367" t="s">
        <v>4033</v>
      </c>
    </row>
    <row r="2512" spans="1:12">
      <c r="A2512" s="367" t="s">
        <v>3930</v>
      </c>
      <c r="D2512" s="367" t="s">
        <v>4034</v>
      </c>
      <c r="E2512" s="367">
        <f t="shared" si="39"/>
        <v>10100902</v>
      </c>
      <c r="F2512" s="367" t="s">
        <v>3932</v>
      </c>
      <c r="G2512" s="367" t="s">
        <v>3933</v>
      </c>
      <c r="H2512" s="367" t="s">
        <v>4032</v>
      </c>
      <c r="I2512" s="367" t="s">
        <v>4035</v>
      </c>
    </row>
    <row r="2513" spans="1:12">
      <c r="A2513" s="367" t="s">
        <v>3930</v>
      </c>
      <c r="D2513" s="367" t="s">
        <v>4036</v>
      </c>
      <c r="E2513" s="367">
        <f t="shared" si="39"/>
        <v>10100903</v>
      </c>
      <c r="F2513" s="367" t="s">
        <v>3932</v>
      </c>
      <c r="G2513" s="367" t="s">
        <v>3933</v>
      </c>
      <c r="H2513" s="367" t="s">
        <v>4032</v>
      </c>
      <c r="I2513" s="367" t="s">
        <v>4037</v>
      </c>
      <c r="K2513" s="369">
        <v>37160</v>
      </c>
      <c r="L2513" s="367" t="s">
        <v>4038</v>
      </c>
    </row>
    <row r="2514" spans="1:12">
      <c r="A2514" s="367" t="s">
        <v>3930</v>
      </c>
      <c r="D2514" s="367" t="s">
        <v>4039</v>
      </c>
      <c r="E2514" s="367">
        <f t="shared" si="39"/>
        <v>10100908</v>
      </c>
      <c r="F2514" s="367" t="s">
        <v>3932</v>
      </c>
      <c r="G2514" s="367" t="s">
        <v>3933</v>
      </c>
      <c r="H2514" s="367" t="s">
        <v>4032</v>
      </c>
      <c r="I2514" s="367" t="s">
        <v>4040</v>
      </c>
      <c r="J2514" s="369">
        <v>37160</v>
      </c>
      <c r="L2514" s="367" t="s">
        <v>4041</v>
      </c>
    </row>
    <row r="2515" spans="1:12">
      <c r="A2515" s="367" t="s">
        <v>3930</v>
      </c>
      <c r="D2515" s="367" t="s">
        <v>4042</v>
      </c>
      <c r="E2515" s="367">
        <f t="shared" si="39"/>
        <v>10100910</v>
      </c>
      <c r="F2515" s="367" t="s">
        <v>3932</v>
      </c>
      <c r="G2515" s="367" t="s">
        <v>3933</v>
      </c>
      <c r="H2515" s="367" t="s">
        <v>4032</v>
      </c>
      <c r="I2515" s="367" t="s">
        <v>4043</v>
      </c>
      <c r="K2515" s="369">
        <v>37160</v>
      </c>
      <c r="L2515" s="367" t="s">
        <v>4044</v>
      </c>
    </row>
    <row r="2516" spans="1:12">
      <c r="A2516" s="367" t="s">
        <v>3930</v>
      </c>
      <c r="D2516" s="367" t="s">
        <v>4045</v>
      </c>
      <c r="E2516" s="367">
        <f t="shared" si="39"/>
        <v>10100911</v>
      </c>
      <c r="F2516" s="367" t="s">
        <v>3932</v>
      </c>
      <c r="G2516" s="367" t="s">
        <v>3933</v>
      </c>
      <c r="H2516" s="367" t="s">
        <v>4032</v>
      </c>
      <c r="I2516" s="367" t="s">
        <v>4046</v>
      </c>
      <c r="K2516" s="369">
        <v>37160</v>
      </c>
      <c r="L2516" s="367" t="s">
        <v>4044</v>
      </c>
    </row>
    <row r="2517" spans="1:12">
      <c r="A2517" s="367" t="s">
        <v>3930</v>
      </c>
      <c r="D2517" s="367" t="s">
        <v>4047</v>
      </c>
      <c r="E2517" s="367">
        <f t="shared" si="39"/>
        <v>10100912</v>
      </c>
      <c r="F2517" s="367" t="s">
        <v>3932</v>
      </c>
      <c r="G2517" s="367" t="s">
        <v>3933</v>
      </c>
      <c r="H2517" s="367" t="s">
        <v>4032</v>
      </c>
      <c r="I2517" s="367" t="s">
        <v>4048</v>
      </c>
    </row>
    <row r="2518" spans="1:12">
      <c r="A2518" s="367" t="s">
        <v>3930</v>
      </c>
      <c r="D2518" s="367" t="s">
        <v>4049</v>
      </c>
      <c r="E2518" s="367">
        <f t="shared" si="39"/>
        <v>10101001</v>
      </c>
      <c r="F2518" s="367" t="s">
        <v>3932</v>
      </c>
      <c r="G2518" s="367" t="s">
        <v>3933</v>
      </c>
      <c r="H2518" s="367" t="s">
        <v>449</v>
      </c>
      <c r="I2518" s="367" t="s">
        <v>4050</v>
      </c>
      <c r="K2518" s="369"/>
      <c r="L2518" s="367"/>
    </row>
    <row r="2519" spans="1:12">
      <c r="A2519" s="367" t="s">
        <v>3930</v>
      </c>
      <c r="D2519" s="367" t="s">
        <v>4051</v>
      </c>
      <c r="E2519" s="367">
        <f t="shared" si="39"/>
        <v>10101002</v>
      </c>
      <c r="F2519" s="367" t="s">
        <v>3932</v>
      </c>
      <c r="G2519" s="367" t="s">
        <v>3933</v>
      </c>
      <c r="H2519" s="367" t="s">
        <v>449</v>
      </c>
      <c r="I2519" s="367" t="s">
        <v>1975</v>
      </c>
      <c r="K2519" s="369"/>
      <c r="L2519" s="367"/>
    </row>
    <row r="2520" spans="1:12">
      <c r="A2520" s="367" t="s">
        <v>3930</v>
      </c>
      <c r="D2520" s="367" t="s">
        <v>4052</v>
      </c>
      <c r="E2520" s="367">
        <f t="shared" si="39"/>
        <v>10101003</v>
      </c>
      <c r="F2520" s="367" t="s">
        <v>3932</v>
      </c>
      <c r="G2520" s="367" t="s">
        <v>3933</v>
      </c>
      <c r="H2520" s="367" t="s">
        <v>449</v>
      </c>
      <c r="I2520" s="367" t="s">
        <v>4053</v>
      </c>
      <c r="K2520" s="369"/>
      <c r="L2520" s="367"/>
    </row>
    <row r="2521" spans="1:12">
      <c r="A2521" s="367" t="s">
        <v>3930</v>
      </c>
      <c r="D2521" s="367" t="s">
        <v>4054</v>
      </c>
      <c r="E2521" s="367">
        <f t="shared" si="39"/>
        <v>10101101</v>
      </c>
      <c r="F2521" s="367" t="s">
        <v>3932</v>
      </c>
      <c r="G2521" s="367" t="s">
        <v>3933</v>
      </c>
      <c r="H2521" s="367" t="s">
        <v>4055</v>
      </c>
      <c r="I2521" s="367" t="s">
        <v>4028</v>
      </c>
    </row>
    <row r="2522" spans="1:12">
      <c r="A2522" s="367" t="s">
        <v>3930</v>
      </c>
      <c r="D2522" s="367" t="s">
        <v>4056</v>
      </c>
      <c r="E2522" s="367">
        <f t="shared" si="39"/>
        <v>10101201</v>
      </c>
      <c r="F2522" s="367" t="s">
        <v>3932</v>
      </c>
      <c r="G2522" s="367" t="s">
        <v>3933</v>
      </c>
      <c r="H2522" s="367" t="s">
        <v>4057</v>
      </c>
      <c r="I2522" s="367" t="s">
        <v>4058</v>
      </c>
    </row>
    <row r="2523" spans="1:12">
      <c r="A2523" s="367" t="s">
        <v>3930</v>
      </c>
      <c r="D2523" s="367" t="s">
        <v>4059</v>
      </c>
      <c r="E2523" s="367">
        <f t="shared" si="39"/>
        <v>10101202</v>
      </c>
      <c r="F2523" s="367" t="s">
        <v>3932</v>
      </c>
      <c r="G2523" s="367" t="s">
        <v>3933</v>
      </c>
      <c r="H2523" s="367" t="s">
        <v>4057</v>
      </c>
      <c r="I2523" s="367" t="s">
        <v>4060</v>
      </c>
    </row>
    <row r="2524" spans="1:12">
      <c r="A2524" s="367" t="s">
        <v>3930</v>
      </c>
      <c r="D2524" s="367" t="s">
        <v>4061</v>
      </c>
      <c r="E2524" s="367">
        <f t="shared" si="39"/>
        <v>10101204</v>
      </c>
      <c r="F2524" s="367" t="s">
        <v>3932</v>
      </c>
      <c r="G2524" s="367" t="s">
        <v>3933</v>
      </c>
      <c r="H2524" s="367" t="s">
        <v>4057</v>
      </c>
      <c r="I2524" s="367" t="s">
        <v>4062</v>
      </c>
      <c r="J2524" s="369">
        <v>37477</v>
      </c>
      <c r="L2524" s="367"/>
    </row>
    <row r="2525" spans="1:12">
      <c r="A2525" s="367" t="s">
        <v>3930</v>
      </c>
      <c r="D2525" s="367" t="s">
        <v>4063</v>
      </c>
      <c r="E2525" s="367">
        <f t="shared" si="39"/>
        <v>10101205</v>
      </c>
      <c r="F2525" s="367" t="s">
        <v>3932</v>
      </c>
      <c r="G2525" s="367" t="s">
        <v>3933</v>
      </c>
      <c r="H2525" s="367" t="s">
        <v>4057</v>
      </c>
      <c r="I2525" s="367" t="s">
        <v>4064</v>
      </c>
      <c r="J2525" s="369">
        <v>37778</v>
      </c>
    </row>
    <row r="2526" spans="1:12">
      <c r="A2526" s="367" t="s">
        <v>3930</v>
      </c>
      <c r="D2526" s="367" t="s">
        <v>4065</v>
      </c>
      <c r="E2526" s="367">
        <f t="shared" si="39"/>
        <v>10101206</v>
      </c>
      <c r="F2526" s="367" t="s">
        <v>3932</v>
      </c>
      <c r="G2526" s="367" t="s">
        <v>3933</v>
      </c>
      <c r="H2526" s="367" t="s">
        <v>4057</v>
      </c>
      <c r="I2526" s="367" t="s">
        <v>4066</v>
      </c>
      <c r="J2526" s="369">
        <v>37778</v>
      </c>
    </row>
    <row r="2527" spans="1:12">
      <c r="A2527" s="367" t="s">
        <v>3930</v>
      </c>
      <c r="D2527" s="367" t="s">
        <v>4067</v>
      </c>
      <c r="E2527" s="367">
        <f t="shared" si="39"/>
        <v>10101207</v>
      </c>
      <c r="F2527" s="367" t="s">
        <v>3932</v>
      </c>
      <c r="G2527" s="367" t="s">
        <v>3933</v>
      </c>
      <c r="H2527" s="367" t="s">
        <v>4057</v>
      </c>
      <c r="I2527" s="367" t="s">
        <v>4068</v>
      </c>
      <c r="J2527" s="369">
        <v>37778</v>
      </c>
    </row>
    <row r="2528" spans="1:12">
      <c r="A2528" s="367" t="s">
        <v>3930</v>
      </c>
      <c r="D2528" s="367" t="s">
        <v>4069</v>
      </c>
      <c r="E2528" s="367">
        <f t="shared" si="39"/>
        <v>10101208</v>
      </c>
      <c r="F2528" s="367" t="s">
        <v>3932</v>
      </c>
      <c r="G2528" s="367" t="s">
        <v>3933</v>
      </c>
      <c r="H2528" s="367" t="s">
        <v>4057</v>
      </c>
      <c r="I2528" s="367" t="s">
        <v>4070</v>
      </c>
      <c r="J2528" s="369">
        <v>37778</v>
      </c>
    </row>
    <row r="2529" spans="1:10">
      <c r="A2529" s="367" t="s">
        <v>3930</v>
      </c>
      <c r="D2529" s="367" t="s">
        <v>4071</v>
      </c>
      <c r="E2529" s="367">
        <f t="shared" si="39"/>
        <v>10101301</v>
      </c>
      <c r="F2529" s="367" t="s">
        <v>3932</v>
      </c>
      <c r="G2529" s="367" t="s">
        <v>3933</v>
      </c>
      <c r="H2529" s="367" t="s">
        <v>4072</v>
      </c>
      <c r="I2529" s="367" t="s">
        <v>4058</v>
      </c>
    </row>
    <row r="2530" spans="1:10">
      <c r="A2530" s="367" t="s">
        <v>3930</v>
      </c>
      <c r="D2530" s="367" t="s">
        <v>4073</v>
      </c>
      <c r="E2530" s="367">
        <f t="shared" si="39"/>
        <v>10101302</v>
      </c>
      <c r="F2530" s="367" t="s">
        <v>3932</v>
      </c>
      <c r="G2530" s="367" t="s">
        <v>3933</v>
      </c>
      <c r="H2530" s="367" t="s">
        <v>4072</v>
      </c>
      <c r="I2530" s="367" t="s">
        <v>4074</v>
      </c>
    </row>
    <row r="2531" spans="1:10">
      <c r="A2531" s="367" t="s">
        <v>3930</v>
      </c>
      <c r="D2531" s="367" t="s">
        <v>4075</v>
      </c>
      <c r="E2531" s="367">
        <f t="shared" si="39"/>
        <v>10101304</v>
      </c>
      <c r="F2531" s="367" t="s">
        <v>3932</v>
      </c>
      <c r="G2531" s="367" t="s">
        <v>3933</v>
      </c>
      <c r="H2531" s="367" t="s">
        <v>4072</v>
      </c>
      <c r="I2531" s="367" t="s">
        <v>4076</v>
      </c>
      <c r="J2531" s="369">
        <v>37778</v>
      </c>
    </row>
    <row r="2532" spans="1:10">
      <c r="A2532" s="367" t="s">
        <v>3930</v>
      </c>
      <c r="D2532" s="367" t="s">
        <v>4077</v>
      </c>
      <c r="E2532" s="367">
        <f t="shared" si="39"/>
        <v>10101305</v>
      </c>
      <c r="F2532" s="367" t="s">
        <v>3932</v>
      </c>
      <c r="G2532" s="367" t="s">
        <v>3933</v>
      </c>
      <c r="H2532" s="367" t="s">
        <v>4072</v>
      </c>
      <c r="I2532" s="367" t="s">
        <v>4078</v>
      </c>
      <c r="J2532" s="369">
        <v>37778</v>
      </c>
    </row>
    <row r="2533" spans="1:10">
      <c r="A2533" s="367" t="s">
        <v>3930</v>
      </c>
      <c r="D2533" s="367" t="s">
        <v>4079</v>
      </c>
      <c r="E2533" s="367">
        <f t="shared" si="39"/>
        <v>10101306</v>
      </c>
      <c r="F2533" s="367" t="s">
        <v>3932</v>
      </c>
      <c r="G2533" s="367" t="s">
        <v>3933</v>
      </c>
      <c r="H2533" s="367" t="s">
        <v>4072</v>
      </c>
      <c r="I2533" s="367" t="s">
        <v>4080</v>
      </c>
      <c r="J2533" s="369">
        <v>37778</v>
      </c>
    </row>
    <row r="2534" spans="1:10">
      <c r="A2534" s="367" t="s">
        <v>3930</v>
      </c>
      <c r="D2534" s="367" t="s">
        <v>4081</v>
      </c>
      <c r="E2534" s="367">
        <f t="shared" si="39"/>
        <v>10101307</v>
      </c>
      <c r="F2534" s="367" t="s">
        <v>3932</v>
      </c>
      <c r="G2534" s="367" t="s">
        <v>3933</v>
      </c>
      <c r="H2534" s="367" t="s">
        <v>4072</v>
      </c>
      <c r="I2534" s="367" t="s">
        <v>4082</v>
      </c>
      <c r="J2534" s="369">
        <v>37778</v>
      </c>
    </row>
    <row r="2535" spans="1:10">
      <c r="A2535" s="367" t="s">
        <v>3930</v>
      </c>
      <c r="D2535" s="367" t="s">
        <v>4083</v>
      </c>
      <c r="E2535" s="367">
        <f t="shared" si="39"/>
        <v>10101308</v>
      </c>
      <c r="F2535" s="367" t="s">
        <v>3932</v>
      </c>
      <c r="G2535" s="367" t="s">
        <v>3933</v>
      </c>
      <c r="H2535" s="367" t="s">
        <v>4072</v>
      </c>
      <c r="I2535" s="367" t="s">
        <v>4084</v>
      </c>
      <c r="J2535" s="369">
        <v>37778</v>
      </c>
    </row>
    <row r="2536" spans="1:10">
      <c r="A2536" s="367" t="s">
        <v>3930</v>
      </c>
      <c r="D2536" s="367" t="s">
        <v>4085</v>
      </c>
      <c r="E2536" s="367">
        <f t="shared" si="39"/>
        <v>10101501</v>
      </c>
      <c r="F2536" s="367" t="s">
        <v>3932</v>
      </c>
      <c r="G2536" s="367" t="s">
        <v>3933</v>
      </c>
      <c r="H2536" s="367" t="s">
        <v>4086</v>
      </c>
      <c r="I2536" s="367" t="s">
        <v>4087</v>
      </c>
    </row>
    <row r="2537" spans="1:10">
      <c r="A2537" s="367" t="s">
        <v>3930</v>
      </c>
      <c r="D2537" s="367" t="s">
        <v>4088</v>
      </c>
      <c r="E2537" s="367">
        <f t="shared" si="39"/>
        <v>10101502</v>
      </c>
      <c r="F2537" s="367" t="s">
        <v>3932</v>
      </c>
      <c r="G2537" s="367" t="s">
        <v>3933</v>
      </c>
      <c r="H2537" s="367" t="s">
        <v>4086</v>
      </c>
      <c r="I2537" s="367" t="s">
        <v>4089</v>
      </c>
    </row>
    <row r="2538" spans="1:10">
      <c r="A2538" s="367" t="s">
        <v>3930</v>
      </c>
      <c r="D2538" s="367" t="s">
        <v>4090</v>
      </c>
      <c r="E2538" s="367">
        <f t="shared" si="39"/>
        <v>10101601</v>
      </c>
      <c r="F2538" s="367" t="s">
        <v>3932</v>
      </c>
      <c r="G2538" s="367" t="s">
        <v>3933</v>
      </c>
      <c r="H2538" s="367" t="s">
        <v>1328</v>
      </c>
      <c r="I2538" s="367" t="s">
        <v>2425</v>
      </c>
      <c r="J2538" s="369">
        <v>37778</v>
      </c>
    </row>
    <row r="2539" spans="1:10">
      <c r="A2539" s="367" t="s">
        <v>3930</v>
      </c>
      <c r="D2539" s="367" t="s">
        <v>4091</v>
      </c>
      <c r="E2539" s="367">
        <f t="shared" si="39"/>
        <v>10101801</v>
      </c>
      <c r="F2539" s="367" t="s">
        <v>3932</v>
      </c>
      <c r="G2539" s="367" t="s">
        <v>3933</v>
      </c>
      <c r="H2539" s="367" t="s">
        <v>4092</v>
      </c>
      <c r="I2539" s="367" t="s">
        <v>2425</v>
      </c>
      <c r="J2539" s="369">
        <v>37778</v>
      </c>
    </row>
    <row r="2540" spans="1:10">
      <c r="A2540" s="367" t="s">
        <v>3930</v>
      </c>
      <c r="D2540" s="367" t="s">
        <v>4093</v>
      </c>
      <c r="E2540" s="367">
        <f t="shared" si="39"/>
        <v>10101901</v>
      </c>
      <c r="F2540" s="367" t="s">
        <v>3932</v>
      </c>
      <c r="G2540" s="367" t="s">
        <v>3933</v>
      </c>
      <c r="H2540" s="367" t="s">
        <v>4094</v>
      </c>
      <c r="I2540" s="367" t="s">
        <v>2425</v>
      </c>
      <c r="J2540" s="369">
        <v>37778</v>
      </c>
    </row>
    <row r="2541" spans="1:10">
      <c r="A2541" s="367" t="s">
        <v>3930</v>
      </c>
      <c r="D2541" s="367" t="s">
        <v>4095</v>
      </c>
      <c r="E2541" s="367">
        <f t="shared" si="39"/>
        <v>10102001</v>
      </c>
      <c r="F2541" s="367" t="s">
        <v>3932</v>
      </c>
      <c r="G2541" s="367" t="s">
        <v>3933</v>
      </c>
      <c r="H2541" s="367" t="s">
        <v>4096</v>
      </c>
      <c r="I2541" s="367" t="s">
        <v>2425</v>
      </c>
      <c r="J2541" s="369">
        <v>37778</v>
      </c>
    </row>
    <row r="2542" spans="1:10">
      <c r="A2542" s="367" t="s">
        <v>3930</v>
      </c>
      <c r="D2542" s="367" t="s">
        <v>4097</v>
      </c>
      <c r="E2542" s="367">
        <f t="shared" si="39"/>
        <v>10102018</v>
      </c>
      <c r="F2542" s="367" t="s">
        <v>3932</v>
      </c>
      <c r="G2542" s="367" t="s">
        <v>3933</v>
      </c>
      <c r="H2542" s="367" t="s">
        <v>4096</v>
      </c>
      <c r="I2542" s="367" t="s">
        <v>4030</v>
      </c>
      <c r="J2542" s="369">
        <v>38019</v>
      </c>
    </row>
    <row r="2543" spans="1:10">
      <c r="A2543" s="367" t="s">
        <v>3930</v>
      </c>
      <c r="D2543" s="367" t="s">
        <v>4098</v>
      </c>
      <c r="E2543" s="367">
        <f t="shared" si="39"/>
        <v>10102101</v>
      </c>
      <c r="F2543" s="367" t="s">
        <v>3932</v>
      </c>
      <c r="G2543" s="367" t="s">
        <v>3933</v>
      </c>
      <c r="H2543" s="367" t="s">
        <v>4099</v>
      </c>
      <c r="I2543" s="367" t="s">
        <v>2425</v>
      </c>
      <c r="J2543" s="369">
        <v>37778</v>
      </c>
    </row>
    <row r="2544" spans="1:10">
      <c r="A2544" s="367" t="s">
        <v>3930</v>
      </c>
      <c r="D2544" s="367" t="s">
        <v>4100</v>
      </c>
      <c r="E2544" s="367">
        <f t="shared" si="39"/>
        <v>10200101</v>
      </c>
      <c r="F2544" s="367" t="s">
        <v>3932</v>
      </c>
      <c r="G2544" s="367" t="s">
        <v>458</v>
      </c>
      <c r="H2544" s="367" t="s">
        <v>430</v>
      </c>
      <c r="I2544" s="367" t="s">
        <v>3934</v>
      </c>
    </row>
    <row r="2545" spans="1:12">
      <c r="A2545" s="367" t="s">
        <v>3930</v>
      </c>
      <c r="D2545" s="367" t="s">
        <v>4101</v>
      </c>
      <c r="E2545" s="367">
        <f t="shared" si="39"/>
        <v>10200104</v>
      </c>
      <c r="F2545" s="367" t="s">
        <v>3932</v>
      </c>
      <c r="G2545" s="367" t="s">
        <v>458</v>
      </c>
      <c r="H2545" s="367" t="s">
        <v>430</v>
      </c>
      <c r="I2545" s="367" t="s">
        <v>3936</v>
      </c>
    </row>
    <row r="2546" spans="1:12">
      <c r="A2546" s="367" t="s">
        <v>3930</v>
      </c>
      <c r="D2546" s="367" t="s">
        <v>4102</v>
      </c>
      <c r="E2546" s="367">
        <f t="shared" si="39"/>
        <v>10200107</v>
      </c>
      <c r="F2546" s="367" t="s">
        <v>3932</v>
      </c>
      <c r="G2546" s="367" t="s">
        <v>458</v>
      </c>
      <c r="H2546" s="367" t="s">
        <v>430</v>
      </c>
      <c r="I2546" s="367" t="s">
        <v>4103</v>
      </c>
    </row>
    <row r="2547" spans="1:12">
      <c r="A2547" s="367" t="s">
        <v>3930</v>
      </c>
      <c r="D2547" s="367" t="s">
        <v>4104</v>
      </c>
      <c r="E2547" s="367">
        <f t="shared" si="39"/>
        <v>10200117</v>
      </c>
      <c r="F2547" s="367" t="s">
        <v>3932</v>
      </c>
      <c r="G2547" s="367" t="s">
        <v>458</v>
      </c>
      <c r="H2547" s="367" t="s">
        <v>430</v>
      </c>
      <c r="I2547" s="367" t="s">
        <v>4105</v>
      </c>
    </row>
    <row r="2548" spans="1:12">
      <c r="A2548" s="367" t="s">
        <v>3930</v>
      </c>
      <c r="D2548" s="367" t="s">
        <v>4106</v>
      </c>
      <c r="E2548" s="367">
        <f t="shared" si="39"/>
        <v>10200201</v>
      </c>
      <c r="F2548" s="367" t="s">
        <v>3932</v>
      </c>
      <c r="G2548" s="367" t="s">
        <v>458</v>
      </c>
      <c r="H2548" s="367" t="s">
        <v>433</v>
      </c>
      <c r="I2548" s="367" t="s">
        <v>3977</v>
      </c>
    </row>
    <row r="2549" spans="1:12">
      <c r="A2549" s="367" t="s">
        <v>3930</v>
      </c>
      <c r="D2549" s="367" t="s">
        <v>4107</v>
      </c>
      <c r="E2549" s="367">
        <f t="shared" si="39"/>
        <v>10200202</v>
      </c>
      <c r="F2549" s="367" t="s">
        <v>3932</v>
      </c>
      <c r="G2549" s="367" t="s">
        <v>458</v>
      </c>
      <c r="H2549" s="367" t="s">
        <v>433</v>
      </c>
      <c r="I2549" s="367" t="s">
        <v>4108</v>
      </c>
    </row>
    <row r="2550" spans="1:12">
      <c r="A2550" s="367" t="s">
        <v>3930</v>
      </c>
      <c r="D2550" s="367" t="s">
        <v>4109</v>
      </c>
      <c r="E2550" s="367">
        <f t="shared" si="39"/>
        <v>10200203</v>
      </c>
      <c r="F2550" s="367" t="s">
        <v>3932</v>
      </c>
      <c r="G2550" s="367" t="s">
        <v>458</v>
      </c>
      <c r="H2550" s="367" t="s">
        <v>433</v>
      </c>
      <c r="I2550" s="367" t="s">
        <v>3983</v>
      </c>
    </row>
    <row r="2551" spans="1:12">
      <c r="A2551" s="367" t="s">
        <v>3930</v>
      </c>
      <c r="D2551" s="367" t="s">
        <v>4110</v>
      </c>
      <c r="E2551" s="367">
        <f t="shared" si="39"/>
        <v>10200204</v>
      </c>
      <c r="F2551" s="367" t="s">
        <v>3932</v>
      </c>
      <c r="G2551" s="367" t="s">
        <v>458</v>
      </c>
      <c r="H2551" s="367" t="s">
        <v>433</v>
      </c>
      <c r="I2551" s="367" t="s">
        <v>3986</v>
      </c>
    </row>
    <row r="2552" spans="1:12">
      <c r="A2552" s="367" t="s">
        <v>3930</v>
      </c>
      <c r="D2552" s="367" t="s">
        <v>4111</v>
      </c>
      <c r="E2552" s="367">
        <f t="shared" si="39"/>
        <v>10200205</v>
      </c>
      <c r="F2552" s="367" t="s">
        <v>3932</v>
      </c>
      <c r="G2552" s="367" t="s">
        <v>458</v>
      </c>
      <c r="H2552" s="367" t="s">
        <v>433</v>
      </c>
      <c r="I2552" s="367" t="s">
        <v>4112</v>
      </c>
    </row>
    <row r="2553" spans="1:12">
      <c r="A2553" s="367" t="s">
        <v>3930</v>
      </c>
      <c r="D2553" s="367" t="s">
        <v>4113</v>
      </c>
      <c r="E2553" s="367">
        <f t="shared" si="39"/>
        <v>10200206</v>
      </c>
      <c r="F2553" s="367" t="s">
        <v>3932</v>
      </c>
      <c r="G2553" s="367" t="s">
        <v>458</v>
      </c>
      <c r="H2553" s="367" t="s">
        <v>433</v>
      </c>
      <c r="I2553" s="367" t="s">
        <v>4114</v>
      </c>
    </row>
    <row r="2554" spans="1:12">
      <c r="A2554" s="367" t="s">
        <v>3930</v>
      </c>
      <c r="D2554" s="367" t="s">
        <v>4115</v>
      </c>
      <c r="E2554" s="367">
        <f t="shared" si="39"/>
        <v>10200210</v>
      </c>
      <c r="F2554" s="367" t="s">
        <v>3932</v>
      </c>
      <c r="G2554" s="367" t="s">
        <v>458</v>
      </c>
      <c r="H2554" s="367" t="s">
        <v>433</v>
      </c>
      <c r="I2554" s="367" t="s">
        <v>4116</v>
      </c>
    </row>
    <row r="2555" spans="1:12">
      <c r="A2555" s="367" t="s">
        <v>3930</v>
      </c>
      <c r="D2555" s="367" t="s">
        <v>4117</v>
      </c>
      <c r="E2555" s="367">
        <f t="shared" si="39"/>
        <v>10200212</v>
      </c>
      <c r="F2555" s="367" t="s">
        <v>3932</v>
      </c>
      <c r="G2555" s="367" t="s">
        <v>458</v>
      </c>
      <c r="H2555" s="367" t="s">
        <v>433</v>
      </c>
      <c r="I2555" s="367" t="s">
        <v>4118</v>
      </c>
    </row>
    <row r="2556" spans="1:12">
      <c r="A2556" s="367" t="s">
        <v>3930</v>
      </c>
      <c r="D2556" s="367" t="s">
        <v>4119</v>
      </c>
      <c r="E2556" s="367">
        <f t="shared" si="39"/>
        <v>10200213</v>
      </c>
      <c r="F2556" s="367" t="s">
        <v>3932</v>
      </c>
      <c r="G2556" s="367" t="s">
        <v>458</v>
      </c>
      <c r="H2556" s="367" t="s">
        <v>433</v>
      </c>
      <c r="I2556" s="367" t="s">
        <v>4120</v>
      </c>
    </row>
    <row r="2557" spans="1:12">
      <c r="A2557" s="367" t="s">
        <v>3930</v>
      </c>
      <c r="D2557" s="367" t="s">
        <v>4121</v>
      </c>
      <c r="E2557" s="367">
        <f t="shared" si="39"/>
        <v>10200217</v>
      </c>
      <c r="F2557" s="367" t="s">
        <v>3932</v>
      </c>
      <c r="G2557" s="367" t="s">
        <v>458</v>
      </c>
      <c r="H2557" s="367" t="s">
        <v>433</v>
      </c>
      <c r="I2557" s="367" t="s">
        <v>3954</v>
      </c>
    </row>
    <row r="2558" spans="1:12">
      <c r="A2558" s="367" t="s">
        <v>3930</v>
      </c>
      <c r="D2558" s="367" t="s">
        <v>4122</v>
      </c>
      <c r="E2558" s="367">
        <f t="shared" si="39"/>
        <v>10200218</v>
      </c>
      <c r="F2558" s="367" t="s">
        <v>3932</v>
      </c>
      <c r="G2558" s="367" t="s">
        <v>458</v>
      </c>
      <c r="H2558" s="367" t="s">
        <v>433</v>
      </c>
      <c r="I2558" s="367" t="s">
        <v>3956</v>
      </c>
    </row>
    <row r="2559" spans="1:12">
      <c r="A2559" s="367" t="s">
        <v>3930</v>
      </c>
      <c r="D2559" s="367" t="s">
        <v>4123</v>
      </c>
      <c r="E2559" s="367">
        <f t="shared" si="39"/>
        <v>10200219</v>
      </c>
      <c r="F2559" s="367" t="s">
        <v>3932</v>
      </c>
      <c r="G2559" s="367" t="s">
        <v>458</v>
      </c>
      <c r="H2559" s="367" t="s">
        <v>433</v>
      </c>
      <c r="I2559" s="367" t="s">
        <v>4124</v>
      </c>
      <c r="K2559" s="369">
        <v>36769</v>
      </c>
      <c r="L2559" s="367" t="s">
        <v>4125</v>
      </c>
    </row>
    <row r="2560" spans="1:12">
      <c r="A2560" s="367" t="s">
        <v>3930</v>
      </c>
      <c r="D2560" s="367" t="s">
        <v>4126</v>
      </c>
      <c r="E2560" s="367">
        <f t="shared" si="39"/>
        <v>10200221</v>
      </c>
      <c r="F2560" s="367" t="s">
        <v>3932</v>
      </c>
      <c r="G2560" s="367" t="s">
        <v>458</v>
      </c>
      <c r="H2560" s="367" t="s">
        <v>433</v>
      </c>
      <c r="I2560" s="367" t="s">
        <v>3958</v>
      </c>
    </row>
    <row r="2561" spans="1:12">
      <c r="A2561" s="367" t="s">
        <v>3930</v>
      </c>
      <c r="D2561" s="367" t="s">
        <v>4127</v>
      </c>
      <c r="E2561" s="367">
        <f t="shared" si="39"/>
        <v>10200222</v>
      </c>
      <c r="F2561" s="367" t="s">
        <v>3932</v>
      </c>
      <c r="G2561" s="367" t="s">
        <v>458</v>
      </c>
      <c r="H2561" s="367" t="s">
        <v>433</v>
      </c>
      <c r="I2561" s="367" t="s">
        <v>3960</v>
      </c>
    </row>
    <row r="2562" spans="1:12">
      <c r="A2562" s="367" t="s">
        <v>3930</v>
      </c>
      <c r="D2562" s="367" t="s">
        <v>4128</v>
      </c>
      <c r="E2562" s="367">
        <f t="shared" ref="E2562:E2625" si="40">VALUE(D2562)</f>
        <v>10200223</v>
      </c>
      <c r="F2562" s="367" t="s">
        <v>3932</v>
      </c>
      <c r="G2562" s="367" t="s">
        <v>458</v>
      </c>
      <c r="H2562" s="367" t="s">
        <v>433</v>
      </c>
      <c r="I2562" s="367" t="s">
        <v>3962</v>
      </c>
    </row>
    <row r="2563" spans="1:12">
      <c r="A2563" s="367" t="s">
        <v>3930</v>
      </c>
      <c r="D2563" s="367" t="s">
        <v>4129</v>
      </c>
      <c r="E2563" s="367">
        <f t="shared" si="40"/>
        <v>10200224</v>
      </c>
      <c r="F2563" s="367" t="s">
        <v>3932</v>
      </c>
      <c r="G2563" s="367" t="s">
        <v>458</v>
      </c>
      <c r="H2563" s="367" t="s">
        <v>433</v>
      </c>
      <c r="I2563" s="367" t="s">
        <v>3964</v>
      </c>
    </row>
    <row r="2564" spans="1:12">
      <c r="A2564" s="367" t="s">
        <v>3930</v>
      </c>
      <c r="D2564" s="367" t="s">
        <v>4130</v>
      </c>
      <c r="E2564" s="367">
        <f t="shared" si="40"/>
        <v>10200225</v>
      </c>
      <c r="F2564" s="367" t="s">
        <v>3932</v>
      </c>
      <c r="G2564" s="367" t="s">
        <v>458</v>
      </c>
      <c r="H2564" s="367" t="s">
        <v>433</v>
      </c>
      <c r="I2564" s="367" t="s">
        <v>3966</v>
      </c>
    </row>
    <row r="2565" spans="1:12">
      <c r="A2565" s="367" t="s">
        <v>3930</v>
      </c>
      <c r="D2565" s="367" t="s">
        <v>4131</v>
      </c>
      <c r="E2565" s="367">
        <f t="shared" si="40"/>
        <v>10200226</v>
      </c>
      <c r="F2565" s="367" t="s">
        <v>3932</v>
      </c>
      <c r="G2565" s="367" t="s">
        <v>458</v>
      </c>
      <c r="H2565" s="367" t="s">
        <v>433</v>
      </c>
      <c r="I2565" s="367" t="s">
        <v>3968</v>
      </c>
    </row>
    <row r="2566" spans="1:12">
      <c r="A2566" s="367" t="s">
        <v>3930</v>
      </c>
      <c r="D2566" s="367" t="s">
        <v>4132</v>
      </c>
      <c r="E2566" s="367">
        <f t="shared" si="40"/>
        <v>10200229</v>
      </c>
      <c r="F2566" s="367" t="s">
        <v>3932</v>
      </c>
      <c r="G2566" s="367" t="s">
        <v>458</v>
      </c>
      <c r="H2566" s="367" t="s">
        <v>433</v>
      </c>
      <c r="I2566" s="367" t="s">
        <v>4133</v>
      </c>
    </row>
    <row r="2567" spans="1:12">
      <c r="A2567" s="367" t="s">
        <v>3930</v>
      </c>
      <c r="D2567" s="367" t="s">
        <v>4134</v>
      </c>
      <c r="E2567" s="367">
        <f t="shared" si="40"/>
        <v>10200300</v>
      </c>
      <c r="F2567" s="367" t="s">
        <v>3932</v>
      </c>
      <c r="G2567" s="367" t="s">
        <v>458</v>
      </c>
      <c r="H2567" s="367" t="s">
        <v>3976</v>
      </c>
      <c r="I2567" s="367" t="s">
        <v>3977</v>
      </c>
    </row>
    <row r="2568" spans="1:12">
      <c r="A2568" s="367" t="s">
        <v>3930</v>
      </c>
      <c r="D2568" s="367" t="s">
        <v>4135</v>
      </c>
      <c r="E2568" s="367">
        <f t="shared" si="40"/>
        <v>10200301</v>
      </c>
      <c r="F2568" s="367" t="s">
        <v>3932</v>
      </c>
      <c r="G2568" s="367" t="s">
        <v>458</v>
      </c>
      <c r="H2568" s="367" t="s">
        <v>3976</v>
      </c>
      <c r="I2568" s="367" t="s">
        <v>3979</v>
      </c>
    </row>
    <row r="2569" spans="1:12">
      <c r="A2569" s="367" t="s">
        <v>3930</v>
      </c>
      <c r="D2569" s="367" t="s">
        <v>4136</v>
      </c>
      <c r="E2569" s="367">
        <f t="shared" si="40"/>
        <v>10200302</v>
      </c>
      <c r="F2569" s="367" t="s">
        <v>3932</v>
      </c>
      <c r="G2569" s="367" t="s">
        <v>458</v>
      </c>
      <c r="H2569" s="367" t="s">
        <v>3976</v>
      </c>
      <c r="I2569" s="367" t="s">
        <v>3981</v>
      </c>
    </row>
    <row r="2570" spans="1:12">
      <c r="A2570" s="367" t="s">
        <v>3930</v>
      </c>
      <c r="D2570" s="367" t="s">
        <v>4137</v>
      </c>
      <c r="E2570" s="367">
        <f t="shared" si="40"/>
        <v>10200303</v>
      </c>
      <c r="F2570" s="367" t="s">
        <v>3932</v>
      </c>
      <c r="G2570" s="367" t="s">
        <v>458</v>
      </c>
      <c r="H2570" s="367" t="s">
        <v>3976</v>
      </c>
      <c r="I2570" s="367" t="s">
        <v>3983</v>
      </c>
    </row>
    <row r="2571" spans="1:12">
      <c r="A2571" s="367" t="s">
        <v>3930</v>
      </c>
      <c r="D2571" s="367" t="s">
        <v>4138</v>
      </c>
      <c r="E2571" s="367">
        <f t="shared" si="40"/>
        <v>10200304</v>
      </c>
      <c r="F2571" s="367" t="s">
        <v>3932</v>
      </c>
      <c r="G2571" s="367" t="s">
        <v>458</v>
      </c>
      <c r="H2571" s="367" t="s">
        <v>3976</v>
      </c>
      <c r="I2571" s="367" t="s">
        <v>3936</v>
      </c>
    </row>
    <row r="2572" spans="1:12">
      <c r="A2572" s="367" t="s">
        <v>3930</v>
      </c>
      <c r="D2572" s="367" t="s">
        <v>4139</v>
      </c>
      <c r="E2572" s="367">
        <f t="shared" si="40"/>
        <v>10200306</v>
      </c>
      <c r="F2572" s="367" t="s">
        <v>3932</v>
      </c>
      <c r="G2572" s="367" t="s">
        <v>458</v>
      </c>
      <c r="H2572" s="367" t="s">
        <v>3976</v>
      </c>
      <c r="I2572" s="367" t="s">
        <v>3986</v>
      </c>
    </row>
    <row r="2573" spans="1:12">
      <c r="A2573" s="367" t="s">
        <v>3930</v>
      </c>
      <c r="D2573" s="367" t="s">
        <v>4140</v>
      </c>
      <c r="E2573" s="367">
        <f t="shared" si="40"/>
        <v>10200307</v>
      </c>
      <c r="F2573" s="367" t="s">
        <v>3932</v>
      </c>
      <c r="G2573" s="367" t="s">
        <v>458</v>
      </c>
      <c r="H2573" s="367" t="s">
        <v>3976</v>
      </c>
      <c r="I2573" s="367" t="s">
        <v>4141</v>
      </c>
    </row>
    <row r="2574" spans="1:12">
      <c r="A2574" s="367" t="s">
        <v>3930</v>
      </c>
      <c r="D2574" s="367" t="s">
        <v>4142</v>
      </c>
      <c r="E2574" s="367">
        <f t="shared" si="40"/>
        <v>10200401</v>
      </c>
      <c r="F2574" s="367" t="s">
        <v>3932</v>
      </c>
      <c r="G2574" s="367" t="s">
        <v>458</v>
      </c>
      <c r="H2574" s="367" t="s">
        <v>444</v>
      </c>
      <c r="I2574" s="367" t="s">
        <v>4143</v>
      </c>
      <c r="K2574" s="369"/>
      <c r="L2574" s="367"/>
    </row>
    <row r="2575" spans="1:12">
      <c r="A2575" s="367" t="s">
        <v>3930</v>
      </c>
      <c r="D2575" s="367" t="s">
        <v>4144</v>
      </c>
      <c r="E2575" s="367">
        <f t="shared" si="40"/>
        <v>10200402</v>
      </c>
      <c r="F2575" s="367" t="s">
        <v>3932</v>
      </c>
      <c r="G2575" s="367" t="s">
        <v>458</v>
      </c>
      <c r="H2575" s="367" t="s">
        <v>444</v>
      </c>
      <c r="I2575" s="367" t="s">
        <v>4145</v>
      </c>
    </row>
    <row r="2576" spans="1:12">
      <c r="A2576" s="367" t="s">
        <v>3930</v>
      </c>
      <c r="D2576" s="367" t="s">
        <v>4146</v>
      </c>
      <c r="E2576" s="367">
        <f t="shared" si="40"/>
        <v>10200403</v>
      </c>
      <c r="F2576" s="367" t="s">
        <v>3932</v>
      </c>
      <c r="G2576" s="367" t="s">
        <v>458</v>
      </c>
      <c r="H2576" s="367" t="s">
        <v>444</v>
      </c>
      <c r="I2576" s="367" t="s">
        <v>4147</v>
      </c>
    </row>
    <row r="2577" spans="1:12">
      <c r="A2577" s="367" t="s">
        <v>3930</v>
      </c>
      <c r="D2577" s="367" t="s">
        <v>4148</v>
      </c>
      <c r="E2577" s="367">
        <f t="shared" si="40"/>
        <v>10200404</v>
      </c>
      <c r="F2577" s="367" t="s">
        <v>3932</v>
      </c>
      <c r="G2577" s="367" t="s">
        <v>458</v>
      </c>
      <c r="H2577" s="367" t="s">
        <v>444</v>
      </c>
      <c r="I2577" s="367" t="s">
        <v>4149</v>
      </c>
      <c r="K2577" s="369"/>
      <c r="L2577" s="367"/>
    </row>
    <row r="2578" spans="1:12">
      <c r="A2578" s="367" t="s">
        <v>3930</v>
      </c>
      <c r="D2578" s="367" t="s">
        <v>4150</v>
      </c>
      <c r="E2578" s="367">
        <f t="shared" si="40"/>
        <v>10200405</v>
      </c>
      <c r="F2578" s="367" t="s">
        <v>3932</v>
      </c>
      <c r="G2578" s="367" t="s">
        <v>458</v>
      </c>
      <c r="H2578" s="367" t="s">
        <v>444</v>
      </c>
      <c r="I2578" s="367" t="s">
        <v>4141</v>
      </c>
    </row>
    <row r="2579" spans="1:12">
      <c r="A2579" s="367" t="s">
        <v>3930</v>
      </c>
      <c r="D2579" s="367" t="s">
        <v>4151</v>
      </c>
      <c r="E2579" s="367">
        <f t="shared" si="40"/>
        <v>10200501</v>
      </c>
      <c r="F2579" s="367" t="s">
        <v>3932</v>
      </c>
      <c r="G2579" s="367" t="s">
        <v>458</v>
      </c>
      <c r="H2579" s="367" t="s">
        <v>437</v>
      </c>
      <c r="I2579" s="367" t="s">
        <v>4002</v>
      </c>
      <c r="K2579" s="369"/>
      <c r="L2579" s="367"/>
    </row>
    <row r="2580" spans="1:12">
      <c r="A2580" s="367" t="s">
        <v>3930</v>
      </c>
      <c r="D2580" s="367" t="s">
        <v>4152</v>
      </c>
      <c r="E2580" s="367">
        <f t="shared" si="40"/>
        <v>10200502</v>
      </c>
      <c r="F2580" s="367" t="s">
        <v>3932</v>
      </c>
      <c r="G2580" s="367" t="s">
        <v>458</v>
      </c>
      <c r="H2580" s="367" t="s">
        <v>437</v>
      </c>
      <c r="I2580" s="367" t="s">
        <v>4145</v>
      </c>
    </row>
    <row r="2581" spans="1:12">
      <c r="A2581" s="367" t="s">
        <v>3930</v>
      </c>
      <c r="D2581" s="367" t="s">
        <v>4153</v>
      </c>
      <c r="E2581" s="367">
        <f t="shared" si="40"/>
        <v>10200503</v>
      </c>
      <c r="F2581" s="367" t="s">
        <v>3932</v>
      </c>
      <c r="G2581" s="367" t="s">
        <v>458</v>
      </c>
      <c r="H2581" s="367" t="s">
        <v>437</v>
      </c>
      <c r="I2581" s="367" t="s">
        <v>4147</v>
      </c>
    </row>
    <row r="2582" spans="1:12">
      <c r="A2582" s="367" t="s">
        <v>3930</v>
      </c>
      <c r="D2582" s="367" t="s">
        <v>4154</v>
      </c>
      <c r="E2582" s="367">
        <f t="shared" si="40"/>
        <v>10200504</v>
      </c>
      <c r="F2582" s="367" t="s">
        <v>3932</v>
      </c>
      <c r="G2582" s="367" t="s">
        <v>458</v>
      </c>
      <c r="H2582" s="367" t="s">
        <v>437</v>
      </c>
      <c r="I2582" s="367" t="s">
        <v>4155</v>
      </c>
      <c r="K2582" s="369"/>
      <c r="L2582" s="367"/>
    </row>
    <row r="2583" spans="1:12">
      <c r="A2583" s="367" t="s">
        <v>3930</v>
      </c>
      <c r="D2583" s="367" t="s">
        <v>4156</v>
      </c>
      <c r="E2583" s="367">
        <f t="shared" si="40"/>
        <v>10200505</v>
      </c>
      <c r="F2583" s="367" t="s">
        <v>3932</v>
      </c>
      <c r="G2583" s="367" t="s">
        <v>458</v>
      </c>
      <c r="H2583" s="367" t="s">
        <v>437</v>
      </c>
      <c r="I2583" s="367" t="s">
        <v>4141</v>
      </c>
    </row>
    <row r="2584" spans="1:12">
      <c r="A2584" s="367" t="s">
        <v>3930</v>
      </c>
      <c r="D2584" s="367" t="s">
        <v>4157</v>
      </c>
      <c r="E2584" s="367">
        <f t="shared" si="40"/>
        <v>10200601</v>
      </c>
      <c r="F2584" s="367" t="s">
        <v>3932</v>
      </c>
      <c r="G2584" s="367" t="s">
        <v>458</v>
      </c>
      <c r="H2584" s="367" t="s">
        <v>287</v>
      </c>
      <c r="I2584" s="367" t="s">
        <v>4158</v>
      </c>
    </row>
    <row r="2585" spans="1:12">
      <c r="A2585" s="367" t="s">
        <v>3930</v>
      </c>
      <c r="D2585" s="367" t="s">
        <v>4159</v>
      </c>
      <c r="E2585" s="367">
        <f t="shared" si="40"/>
        <v>10200602</v>
      </c>
      <c r="F2585" s="367" t="s">
        <v>3932</v>
      </c>
      <c r="G2585" s="367" t="s">
        <v>458</v>
      </c>
      <c r="H2585" s="367" t="s">
        <v>287</v>
      </c>
      <c r="I2585" s="367" t="s">
        <v>285</v>
      </c>
    </row>
    <row r="2586" spans="1:12">
      <c r="A2586" s="367" t="s">
        <v>3930</v>
      </c>
      <c r="D2586" s="367" t="s">
        <v>4160</v>
      </c>
      <c r="E2586" s="367">
        <f t="shared" si="40"/>
        <v>10200603</v>
      </c>
      <c r="F2586" s="367" t="s">
        <v>3932</v>
      </c>
      <c r="G2586" s="367" t="s">
        <v>458</v>
      </c>
      <c r="H2586" s="367" t="s">
        <v>287</v>
      </c>
      <c r="I2586" s="367" t="s">
        <v>4161</v>
      </c>
    </row>
    <row r="2587" spans="1:12">
      <c r="A2587" s="367" t="s">
        <v>3930</v>
      </c>
      <c r="D2587" s="367" t="s">
        <v>4162</v>
      </c>
      <c r="E2587" s="367">
        <f t="shared" si="40"/>
        <v>10200604</v>
      </c>
      <c r="F2587" s="367" t="s">
        <v>3932</v>
      </c>
      <c r="G2587" s="367" t="s">
        <v>458</v>
      </c>
      <c r="H2587" s="367" t="s">
        <v>287</v>
      </c>
      <c r="I2587" s="367" t="s">
        <v>4141</v>
      </c>
    </row>
    <row r="2588" spans="1:12">
      <c r="A2588" s="367" t="s">
        <v>3930</v>
      </c>
      <c r="D2588" s="367" t="s">
        <v>4163</v>
      </c>
      <c r="E2588" s="367">
        <f t="shared" si="40"/>
        <v>10200701</v>
      </c>
      <c r="F2588" s="367" t="s">
        <v>3932</v>
      </c>
      <c r="G2588" s="367" t="s">
        <v>458</v>
      </c>
      <c r="H2588" s="367" t="s">
        <v>456</v>
      </c>
      <c r="I2588" s="367" t="s">
        <v>4018</v>
      </c>
    </row>
    <row r="2589" spans="1:12">
      <c r="A2589" s="367" t="s">
        <v>3930</v>
      </c>
      <c r="D2589" s="367" t="s">
        <v>4164</v>
      </c>
      <c r="E2589" s="367">
        <f t="shared" si="40"/>
        <v>10200704</v>
      </c>
      <c r="F2589" s="367" t="s">
        <v>3932</v>
      </c>
      <c r="G2589" s="367" t="s">
        <v>458</v>
      </c>
      <c r="H2589" s="367" t="s">
        <v>456</v>
      </c>
      <c r="I2589" s="367" t="s">
        <v>4020</v>
      </c>
    </row>
    <row r="2590" spans="1:12">
      <c r="A2590" s="367" t="s">
        <v>3930</v>
      </c>
      <c r="D2590" s="367" t="s">
        <v>4165</v>
      </c>
      <c r="E2590" s="367">
        <f t="shared" si="40"/>
        <v>10200707</v>
      </c>
      <c r="F2590" s="367" t="s">
        <v>3932</v>
      </c>
      <c r="G2590" s="367" t="s">
        <v>458</v>
      </c>
      <c r="H2590" s="367" t="s">
        <v>456</v>
      </c>
      <c r="I2590" s="367" t="s">
        <v>4022</v>
      </c>
    </row>
    <row r="2591" spans="1:12">
      <c r="A2591" s="367" t="s">
        <v>3930</v>
      </c>
      <c r="D2591" s="367" t="s">
        <v>4166</v>
      </c>
      <c r="E2591" s="367">
        <f t="shared" si="40"/>
        <v>10200710</v>
      </c>
      <c r="F2591" s="367" t="s">
        <v>3932</v>
      </c>
      <c r="G2591" s="367" t="s">
        <v>458</v>
      </c>
      <c r="H2591" s="367" t="s">
        <v>456</v>
      </c>
      <c r="I2591" s="367" t="s">
        <v>4141</v>
      </c>
    </row>
    <row r="2592" spans="1:12">
      <c r="A2592" s="367" t="s">
        <v>3930</v>
      </c>
      <c r="D2592" s="367" t="s">
        <v>4167</v>
      </c>
      <c r="E2592" s="367">
        <f t="shared" si="40"/>
        <v>10200711</v>
      </c>
      <c r="F2592" s="367" t="s">
        <v>3932</v>
      </c>
      <c r="G2592" s="367" t="s">
        <v>458</v>
      </c>
      <c r="H2592" s="367" t="s">
        <v>456</v>
      </c>
      <c r="I2592" s="367" t="s">
        <v>4024</v>
      </c>
      <c r="J2592" s="369">
        <v>37652</v>
      </c>
    </row>
    <row r="2593" spans="1:12">
      <c r="A2593" s="367" t="s">
        <v>3930</v>
      </c>
      <c r="D2593" s="367" t="s">
        <v>4168</v>
      </c>
      <c r="E2593" s="367">
        <f t="shared" si="40"/>
        <v>10200799</v>
      </c>
      <c r="F2593" s="367" t="s">
        <v>3932</v>
      </c>
      <c r="G2593" s="367" t="s">
        <v>458</v>
      </c>
      <c r="H2593" s="367" t="s">
        <v>456</v>
      </c>
      <c r="I2593" s="367" t="s">
        <v>4169</v>
      </c>
    </row>
    <row r="2594" spans="1:12">
      <c r="A2594" s="367" t="s">
        <v>3930</v>
      </c>
      <c r="D2594" s="367" t="s">
        <v>4170</v>
      </c>
      <c r="E2594" s="367">
        <f t="shared" si="40"/>
        <v>10200802</v>
      </c>
      <c r="F2594" s="367" t="s">
        <v>3932</v>
      </c>
      <c r="G2594" s="367" t="s">
        <v>458</v>
      </c>
      <c r="H2594" s="367" t="s">
        <v>453</v>
      </c>
      <c r="I2594" s="367" t="s">
        <v>4028</v>
      </c>
      <c r="K2594" s="369">
        <v>38019</v>
      </c>
      <c r="L2594" s="367" t="s">
        <v>454</v>
      </c>
    </row>
    <row r="2595" spans="1:12">
      <c r="A2595" s="367" t="s">
        <v>3930</v>
      </c>
      <c r="D2595" s="367" t="s">
        <v>4171</v>
      </c>
      <c r="E2595" s="367">
        <f t="shared" si="40"/>
        <v>10200804</v>
      </c>
      <c r="F2595" s="367" t="s">
        <v>3932</v>
      </c>
      <c r="G2595" s="367" t="s">
        <v>458</v>
      </c>
      <c r="H2595" s="367" t="s">
        <v>453</v>
      </c>
      <c r="I2595" s="367" t="s">
        <v>4141</v>
      </c>
      <c r="K2595" s="369">
        <v>38019</v>
      </c>
      <c r="L2595" s="367" t="s">
        <v>454</v>
      </c>
    </row>
    <row r="2596" spans="1:12">
      <c r="A2596" s="367" t="s">
        <v>3930</v>
      </c>
      <c r="D2596" s="367" t="s">
        <v>4172</v>
      </c>
      <c r="E2596" s="367">
        <f t="shared" si="40"/>
        <v>10200901</v>
      </c>
      <c r="F2596" s="367" t="s">
        <v>3932</v>
      </c>
      <c r="G2596" s="367" t="s">
        <v>458</v>
      </c>
      <c r="H2596" s="367" t="s">
        <v>4032</v>
      </c>
      <c r="I2596" s="367" t="s">
        <v>4033</v>
      </c>
      <c r="K2596" s="369">
        <v>37160</v>
      </c>
      <c r="L2596" s="367" t="s">
        <v>4173</v>
      </c>
    </row>
    <row r="2597" spans="1:12">
      <c r="A2597" s="367" t="s">
        <v>3930</v>
      </c>
      <c r="D2597" s="367" t="s">
        <v>4174</v>
      </c>
      <c r="E2597" s="367">
        <f t="shared" si="40"/>
        <v>10200902</v>
      </c>
      <c r="F2597" s="367" t="s">
        <v>3932</v>
      </c>
      <c r="G2597" s="367" t="s">
        <v>458</v>
      </c>
      <c r="H2597" s="367" t="s">
        <v>4032</v>
      </c>
      <c r="I2597" s="367" t="s">
        <v>4175</v>
      </c>
      <c r="K2597" s="369">
        <v>37160</v>
      </c>
      <c r="L2597" s="367" t="s">
        <v>4173</v>
      </c>
    </row>
    <row r="2598" spans="1:12">
      <c r="A2598" s="367" t="s">
        <v>3930</v>
      </c>
      <c r="D2598" s="367" t="s">
        <v>4176</v>
      </c>
      <c r="E2598" s="367">
        <f t="shared" si="40"/>
        <v>10200903</v>
      </c>
      <c r="F2598" s="367" t="s">
        <v>3932</v>
      </c>
      <c r="G2598" s="367" t="s">
        <v>458</v>
      </c>
      <c r="H2598" s="367" t="s">
        <v>4032</v>
      </c>
      <c r="I2598" s="367" t="s">
        <v>4037</v>
      </c>
      <c r="K2598" s="369">
        <v>37160</v>
      </c>
      <c r="L2598" s="367" t="s">
        <v>4177</v>
      </c>
    </row>
    <row r="2599" spans="1:12">
      <c r="A2599" s="367" t="s">
        <v>3930</v>
      </c>
      <c r="D2599" s="367" t="s">
        <v>4178</v>
      </c>
      <c r="E2599" s="367">
        <f t="shared" si="40"/>
        <v>10200904</v>
      </c>
      <c r="F2599" s="367" t="s">
        <v>3932</v>
      </c>
      <c r="G2599" s="367" t="s">
        <v>458</v>
      </c>
      <c r="H2599" s="367" t="s">
        <v>4032</v>
      </c>
      <c r="I2599" s="367" t="s">
        <v>4179</v>
      </c>
      <c r="K2599" s="369">
        <v>37160</v>
      </c>
      <c r="L2599" s="367" t="s">
        <v>4044</v>
      </c>
    </row>
    <row r="2600" spans="1:12">
      <c r="A2600" s="367" t="s">
        <v>3930</v>
      </c>
      <c r="D2600" s="367" t="s">
        <v>4180</v>
      </c>
      <c r="E2600" s="367">
        <f t="shared" si="40"/>
        <v>10200905</v>
      </c>
      <c r="F2600" s="367" t="s">
        <v>3932</v>
      </c>
      <c r="G2600" s="367" t="s">
        <v>458</v>
      </c>
      <c r="H2600" s="367" t="s">
        <v>4032</v>
      </c>
      <c r="I2600" s="367" t="s">
        <v>4181</v>
      </c>
      <c r="K2600" s="369">
        <v>37160</v>
      </c>
      <c r="L2600" s="367" t="s">
        <v>4044</v>
      </c>
    </row>
    <row r="2601" spans="1:12">
      <c r="A2601" s="367" t="s">
        <v>3930</v>
      </c>
      <c r="D2601" s="367" t="s">
        <v>4182</v>
      </c>
      <c r="E2601" s="367">
        <f t="shared" si="40"/>
        <v>10200906</v>
      </c>
      <c r="F2601" s="367" t="s">
        <v>3932</v>
      </c>
      <c r="G2601" s="367" t="s">
        <v>458</v>
      </c>
      <c r="H2601" s="367" t="s">
        <v>4032</v>
      </c>
      <c r="I2601" s="367" t="s">
        <v>4183</v>
      </c>
      <c r="K2601" s="369">
        <v>37160</v>
      </c>
      <c r="L2601" s="367" t="s">
        <v>4044</v>
      </c>
    </row>
    <row r="2602" spans="1:12">
      <c r="A2602" s="367" t="s">
        <v>3930</v>
      </c>
      <c r="D2602" s="367" t="s">
        <v>4184</v>
      </c>
      <c r="E2602" s="367">
        <f t="shared" si="40"/>
        <v>10200907</v>
      </c>
      <c r="F2602" s="367" t="s">
        <v>3932</v>
      </c>
      <c r="G2602" s="367" t="s">
        <v>458</v>
      </c>
      <c r="H2602" s="367" t="s">
        <v>4032</v>
      </c>
      <c r="I2602" s="367" t="s">
        <v>4185</v>
      </c>
    </row>
    <row r="2603" spans="1:12">
      <c r="A2603" s="367" t="s">
        <v>3930</v>
      </c>
      <c r="D2603" s="367" t="s">
        <v>4186</v>
      </c>
      <c r="E2603" s="367">
        <f t="shared" si="40"/>
        <v>10200908</v>
      </c>
      <c r="F2603" s="367" t="s">
        <v>3932</v>
      </c>
      <c r="G2603" s="367" t="s">
        <v>458</v>
      </c>
      <c r="H2603" s="367" t="s">
        <v>4032</v>
      </c>
      <c r="I2603" s="367" t="s">
        <v>4040</v>
      </c>
      <c r="J2603" s="369">
        <v>37160</v>
      </c>
      <c r="L2603" s="367" t="s">
        <v>4041</v>
      </c>
    </row>
    <row r="2604" spans="1:12">
      <c r="A2604" s="367" t="s">
        <v>3930</v>
      </c>
      <c r="D2604" s="367" t="s">
        <v>4187</v>
      </c>
      <c r="E2604" s="367">
        <f t="shared" si="40"/>
        <v>10200910</v>
      </c>
      <c r="F2604" s="367" t="s">
        <v>3932</v>
      </c>
      <c r="G2604" s="367" t="s">
        <v>458</v>
      </c>
      <c r="H2604" s="367" t="s">
        <v>4032</v>
      </c>
      <c r="I2604" s="367" t="s">
        <v>4043</v>
      </c>
      <c r="K2604" s="369">
        <v>37160</v>
      </c>
      <c r="L2604" s="367" t="s">
        <v>4044</v>
      </c>
    </row>
    <row r="2605" spans="1:12">
      <c r="A2605" s="367" t="s">
        <v>3930</v>
      </c>
      <c r="D2605" s="367" t="s">
        <v>4188</v>
      </c>
      <c r="E2605" s="367">
        <f t="shared" si="40"/>
        <v>10200911</v>
      </c>
      <c r="F2605" s="367" t="s">
        <v>3932</v>
      </c>
      <c r="G2605" s="367" t="s">
        <v>458</v>
      </c>
      <c r="H2605" s="367" t="s">
        <v>4032</v>
      </c>
      <c r="I2605" s="367" t="s">
        <v>4046</v>
      </c>
      <c r="K2605" s="369">
        <v>37160</v>
      </c>
      <c r="L2605" s="367" t="s">
        <v>4044</v>
      </c>
    </row>
    <row r="2606" spans="1:12">
      <c r="A2606" s="367" t="s">
        <v>3930</v>
      </c>
      <c r="D2606" s="367" t="s">
        <v>4189</v>
      </c>
      <c r="E2606" s="367">
        <f t="shared" si="40"/>
        <v>10200912</v>
      </c>
      <c r="F2606" s="367" t="s">
        <v>3932</v>
      </c>
      <c r="G2606" s="367" t="s">
        <v>458</v>
      </c>
      <c r="H2606" s="367" t="s">
        <v>4032</v>
      </c>
      <c r="I2606" s="367" t="s">
        <v>4190</v>
      </c>
    </row>
    <row r="2607" spans="1:12">
      <c r="A2607" s="367" t="s">
        <v>3930</v>
      </c>
      <c r="D2607" s="367" t="s">
        <v>4191</v>
      </c>
      <c r="E2607" s="367">
        <f t="shared" si="40"/>
        <v>10201001</v>
      </c>
      <c r="F2607" s="367" t="s">
        <v>3932</v>
      </c>
      <c r="G2607" s="367" t="s">
        <v>458</v>
      </c>
      <c r="H2607" s="367" t="s">
        <v>449</v>
      </c>
      <c r="I2607" s="367" t="s">
        <v>4050</v>
      </c>
      <c r="K2607" s="369"/>
      <c r="L2607" s="367"/>
    </row>
    <row r="2608" spans="1:12">
      <c r="A2608" s="367" t="s">
        <v>3930</v>
      </c>
      <c r="D2608" s="367" t="s">
        <v>4192</v>
      </c>
      <c r="E2608" s="367">
        <f t="shared" si="40"/>
        <v>10201002</v>
      </c>
      <c r="F2608" s="367" t="s">
        <v>3932</v>
      </c>
      <c r="G2608" s="367" t="s">
        <v>458</v>
      </c>
      <c r="H2608" s="367" t="s">
        <v>449</v>
      </c>
      <c r="I2608" s="367" t="s">
        <v>1975</v>
      </c>
      <c r="K2608" s="369"/>
      <c r="L2608" s="367"/>
    </row>
    <row r="2609" spans="1:12">
      <c r="A2609" s="367" t="s">
        <v>3930</v>
      </c>
      <c r="D2609" s="367" t="s">
        <v>4193</v>
      </c>
      <c r="E2609" s="367">
        <f t="shared" si="40"/>
        <v>10201003</v>
      </c>
      <c r="F2609" s="367" t="s">
        <v>3932</v>
      </c>
      <c r="G2609" s="367" t="s">
        <v>458</v>
      </c>
      <c r="H2609" s="367" t="s">
        <v>449</v>
      </c>
      <c r="I2609" s="367" t="s">
        <v>4053</v>
      </c>
      <c r="K2609" s="369"/>
      <c r="L2609" s="367"/>
    </row>
    <row r="2610" spans="1:12">
      <c r="A2610" s="367" t="s">
        <v>3930</v>
      </c>
      <c r="D2610" s="367" t="s">
        <v>4194</v>
      </c>
      <c r="E2610" s="367">
        <f t="shared" si="40"/>
        <v>10201101</v>
      </c>
      <c r="F2610" s="367" t="s">
        <v>3932</v>
      </c>
      <c r="G2610" s="367" t="s">
        <v>458</v>
      </c>
      <c r="H2610" s="367" t="s">
        <v>4055</v>
      </c>
      <c r="I2610" s="367" t="s">
        <v>4028</v>
      </c>
    </row>
    <row r="2611" spans="1:12">
      <c r="A2611" s="367" t="s">
        <v>3930</v>
      </c>
      <c r="D2611" s="367" t="s">
        <v>4195</v>
      </c>
      <c r="E2611" s="367">
        <f t="shared" si="40"/>
        <v>10201201</v>
      </c>
      <c r="F2611" s="367" t="s">
        <v>3932</v>
      </c>
      <c r="G2611" s="367" t="s">
        <v>458</v>
      </c>
      <c r="H2611" s="367" t="s">
        <v>4057</v>
      </c>
      <c r="I2611" s="367" t="s">
        <v>4058</v>
      </c>
    </row>
    <row r="2612" spans="1:12">
      <c r="A2612" s="367" t="s">
        <v>3930</v>
      </c>
      <c r="D2612" s="367" t="s">
        <v>4196</v>
      </c>
      <c r="E2612" s="367">
        <f t="shared" si="40"/>
        <v>10201202</v>
      </c>
      <c r="F2612" s="367" t="s">
        <v>3932</v>
      </c>
      <c r="G2612" s="367" t="s">
        <v>458</v>
      </c>
      <c r="H2612" s="367" t="s">
        <v>4057</v>
      </c>
      <c r="I2612" s="367" t="s">
        <v>4060</v>
      </c>
    </row>
    <row r="2613" spans="1:12">
      <c r="A2613" s="367" t="s">
        <v>3930</v>
      </c>
      <c r="D2613" s="367" t="s">
        <v>4197</v>
      </c>
      <c r="E2613" s="367">
        <f t="shared" si="40"/>
        <v>10201301</v>
      </c>
      <c r="F2613" s="367" t="s">
        <v>3932</v>
      </c>
      <c r="G2613" s="367" t="s">
        <v>458</v>
      </c>
      <c r="H2613" s="367" t="s">
        <v>4072</v>
      </c>
      <c r="I2613" s="367" t="s">
        <v>4058</v>
      </c>
    </row>
    <row r="2614" spans="1:12">
      <c r="A2614" s="367" t="s">
        <v>3930</v>
      </c>
      <c r="D2614" s="367" t="s">
        <v>4198</v>
      </c>
      <c r="E2614" s="367">
        <f t="shared" si="40"/>
        <v>10201302</v>
      </c>
      <c r="F2614" s="367" t="s">
        <v>3932</v>
      </c>
      <c r="G2614" s="367" t="s">
        <v>458</v>
      </c>
      <c r="H2614" s="367" t="s">
        <v>4072</v>
      </c>
      <c r="I2614" s="367" t="s">
        <v>4074</v>
      </c>
    </row>
    <row r="2615" spans="1:12">
      <c r="A2615" s="367" t="s">
        <v>3930</v>
      </c>
      <c r="D2615" s="367" t="s">
        <v>4199</v>
      </c>
      <c r="E2615" s="367">
        <f t="shared" si="40"/>
        <v>10201303</v>
      </c>
      <c r="F2615" s="367" t="s">
        <v>3932</v>
      </c>
      <c r="G2615" s="367" t="s">
        <v>458</v>
      </c>
      <c r="H2615" s="367" t="s">
        <v>4072</v>
      </c>
      <c r="I2615" s="367" t="s">
        <v>4200</v>
      </c>
      <c r="J2615" s="369">
        <v>37469</v>
      </c>
    </row>
    <row r="2616" spans="1:12">
      <c r="A2616" s="367" t="s">
        <v>3930</v>
      </c>
      <c r="D2616" s="367" t="s">
        <v>4201</v>
      </c>
      <c r="E2616" s="367">
        <f t="shared" si="40"/>
        <v>10201401</v>
      </c>
      <c r="F2616" s="367" t="s">
        <v>3932</v>
      </c>
      <c r="G2616" s="367" t="s">
        <v>458</v>
      </c>
      <c r="H2616" s="367" t="s">
        <v>4202</v>
      </c>
      <c r="I2616" s="367" t="s">
        <v>287</v>
      </c>
    </row>
    <row r="2617" spans="1:12">
      <c r="A2617" s="367" t="s">
        <v>3930</v>
      </c>
      <c r="D2617" s="367" t="s">
        <v>4203</v>
      </c>
      <c r="E2617" s="367">
        <f t="shared" si="40"/>
        <v>10201402</v>
      </c>
      <c r="F2617" s="367" t="s">
        <v>3932</v>
      </c>
      <c r="G2617" s="367" t="s">
        <v>458</v>
      </c>
      <c r="H2617" s="367" t="s">
        <v>4202</v>
      </c>
      <c r="I2617" s="367" t="s">
        <v>456</v>
      </c>
    </row>
    <row r="2618" spans="1:12">
      <c r="A2618" s="367" t="s">
        <v>3930</v>
      </c>
      <c r="D2618" s="367" t="s">
        <v>4204</v>
      </c>
      <c r="E2618" s="367">
        <f t="shared" si="40"/>
        <v>10201403</v>
      </c>
      <c r="F2618" s="367" t="s">
        <v>3932</v>
      </c>
      <c r="G2618" s="367" t="s">
        <v>458</v>
      </c>
      <c r="H2618" s="367" t="s">
        <v>4202</v>
      </c>
      <c r="I2618" s="367" t="s">
        <v>437</v>
      </c>
    </row>
    <row r="2619" spans="1:12">
      <c r="A2619" s="367" t="s">
        <v>3930</v>
      </c>
      <c r="D2619" s="367" t="s">
        <v>4205</v>
      </c>
      <c r="E2619" s="367">
        <f t="shared" si="40"/>
        <v>10201404</v>
      </c>
      <c r="F2619" s="367" t="s">
        <v>3932</v>
      </c>
      <c r="G2619" s="367" t="s">
        <v>458</v>
      </c>
      <c r="H2619" s="367" t="s">
        <v>4202</v>
      </c>
      <c r="I2619" s="367" t="s">
        <v>444</v>
      </c>
    </row>
    <row r="2620" spans="1:12">
      <c r="A2620" s="367" t="s">
        <v>3930</v>
      </c>
      <c r="D2620" s="367" t="s">
        <v>4206</v>
      </c>
      <c r="E2620" s="367">
        <f t="shared" si="40"/>
        <v>10201601</v>
      </c>
      <c r="F2620" s="367" t="s">
        <v>3932</v>
      </c>
      <c r="G2620" s="367" t="s">
        <v>458</v>
      </c>
      <c r="H2620" s="367" t="s">
        <v>1328</v>
      </c>
      <c r="I2620" s="367" t="s">
        <v>4207</v>
      </c>
    </row>
    <row r="2621" spans="1:12">
      <c r="A2621" s="367" t="s">
        <v>3930</v>
      </c>
      <c r="D2621" s="367" t="s">
        <v>4208</v>
      </c>
      <c r="E2621" s="367">
        <f t="shared" si="40"/>
        <v>10201701</v>
      </c>
      <c r="F2621" s="367" t="s">
        <v>3932</v>
      </c>
      <c r="G2621" s="367" t="s">
        <v>458</v>
      </c>
      <c r="H2621" s="367" t="s">
        <v>1183</v>
      </c>
      <c r="I2621" s="367" t="s">
        <v>4207</v>
      </c>
    </row>
    <row r="2622" spans="1:12">
      <c r="A2622" s="367" t="s">
        <v>3930</v>
      </c>
      <c r="D2622" s="367" t="s">
        <v>4209</v>
      </c>
      <c r="E2622" s="367">
        <f t="shared" si="40"/>
        <v>10300101</v>
      </c>
      <c r="F2622" s="367" t="s">
        <v>3932</v>
      </c>
      <c r="G2622" s="367" t="s">
        <v>472</v>
      </c>
      <c r="H2622" s="367" t="s">
        <v>430</v>
      </c>
      <c r="I2622" s="367" t="s">
        <v>3934</v>
      </c>
    </row>
    <row r="2623" spans="1:12">
      <c r="A2623" s="367" t="s">
        <v>3930</v>
      </c>
      <c r="D2623" s="367" t="s">
        <v>4210</v>
      </c>
      <c r="E2623" s="367">
        <f t="shared" si="40"/>
        <v>10300102</v>
      </c>
      <c r="F2623" s="367" t="s">
        <v>3932</v>
      </c>
      <c r="G2623" s="367" t="s">
        <v>472</v>
      </c>
      <c r="H2623" s="367" t="s">
        <v>430</v>
      </c>
      <c r="I2623" s="367" t="s">
        <v>3936</v>
      </c>
    </row>
    <row r="2624" spans="1:12">
      <c r="A2624" s="367" t="s">
        <v>3930</v>
      </c>
      <c r="D2624" s="367" t="s">
        <v>4211</v>
      </c>
      <c r="E2624" s="367">
        <f t="shared" si="40"/>
        <v>10300103</v>
      </c>
      <c r="F2624" s="367" t="s">
        <v>3932</v>
      </c>
      <c r="G2624" s="367" t="s">
        <v>472</v>
      </c>
      <c r="H2624" s="367" t="s">
        <v>430</v>
      </c>
      <c r="I2624" s="367" t="s">
        <v>4103</v>
      </c>
    </row>
    <row r="2625" spans="1:9">
      <c r="A2625" s="367" t="s">
        <v>3930</v>
      </c>
      <c r="D2625" s="367" t="s">
        <v>4212</v>
      </c>
      <c r="E2625" s="367">
        <f t="shared" si="40"/>
        <v>10300203</v>
      </c>
      <c r="F2625" s="367" t="s">
        <v>3932</v>
      </c>
      <c r="G2625" s="367" t="s">
        <v>472</v>
      </c>
      <c r="H2625" s="367" t="s">
        <v>433</v>
      </c>
      <c r="I2625" s="367" t="s">
        <v>3942</v>
      </c>
    </row>
    <row r="2626" spans="1:9">
      <c r="A2626" s="367" t="s">
        <v>3930</v>
      </c>
      <c r="D2626" s="367" t="s">
        <v>4213</v>
      </c>
      <c r="E2626" s="367">
        <f t="shared" ref="E2626:E2689" si="41">VALUE(D2626)</f>
        <v>10300205</v>
      </c>
      <c r="F2626" s="367" t="s">
        <v>3932</v>
      </c>
      <c r="G2626" s="367" t="s">
        <v>472</v>
      </c>
      <c r="H2626" s="367" t="s">
        <v>433</v>
      </c>
      <c r="I2626" s="367" t="s">
        <v>3938</v>
      </c>
    </row>
    <row r="2627" spans="1:9">
      <c r="A2627" s="367" t="s">
        <v>3930</v>
      </c>
      <c r="D2627" s="367" t="s">
        <v>4214</v>
      </c>
      <c r="E2627" s="367">
        <f t="shared" si="41"/>
        <v>10300206</v>
      </c>
      <c r="F2627" s="367" t="s">
        <v>3932</v>
      </c>
      <c r="G2627" s="367" t="s">
        <v>472</v>
      </c>
      <c r="H2627" s="367" t="s">
        <v>433</v>
      </c>
      <c r="I2627" s="367" t="s">
        <v>3940</v>
      </c>
    </row>
    <row r="2628" spans="1:9">
      <c r="A2628" s="367" t="s">
        <v>3930</v>
      </c>
      <c r="D2628" s="367" t="s">
        <v>4215</v>
      </c>
      <c r="E2628" s="367">
        <f t="shared" si="41"/>
        <v>10300207</v>
      </c>
      <c r="F2628" s="367" t="s">
        <v>3932</v>
      </c>
      <c r="G2628" s="367" t="s">
        <v>472</v>
      </c>
      <c r="H2628" s="367" t="s">
        <v>433</v>
      </c>
      <c r="I2628" s="367" t="s">
        <v>4216</v>
      </c>
    </row>
    <row r="2629" spans="1:9">
      <c r="A2629" s="367" t="s">
        <v>3930</v>
      </c>
      <c r="D2629" s="367" t="s">
        <v>4217</v>
      </c>
      <c r="E2629" s="367">
        <f t="shared" si="41"/>
        <v>10300208</v>
      </c>
      <c r="F2629" s="367" t="s">
        <v>3932</v>
      </c>
      <c r="G2629" s="367" t="s">
        <v>472</v>
      </c>
      <c r="H2629" s="367" t="s">
        <v>433</v>
      </c>
      <c r="I2629" s="367" t="s">
        <v>4218</v>
      </c>
    </row>
    <row r="2630" spans="1:9">
      <c r="A2630" s="367" t="s">
        <v>3930</v>
      </c>
      <c r="D2630" s="367" t="s">
        <v>4219</v>
      </c>
      <c r="E2630" s="367">
        <f t="shared" si="41"/>
        <v>10300209</v>
      </c>
      <c r="F2630" s="367" t="s">
        <v>3932</v>
      </c>
      <c r="G2630" s="367" t="s">
        <v>472</v>
      </c>
      <c r="H2630" s="367" t="s">
        <v>433</v>
      </c>
      <c r="I2630" s="367" t="s">
        <v>3944</v>
      </c>
    </row>
    <row r="2631" spans="1:9">
      <c r="A2631" s="367" t="s">
        <v>3930</v>
      </c>
      <c r="D2631" s="367" t="s">
        <v>4220</v>
      </c>
      <c r="E2631" s="367">
        <f t="shared" si="41"/>
        <v>10300211</v>
      </c>
      <c r="F2631" s="367" t="s">
        <v>3932</v>
      </c>
      <c r="G2631" s="367" t="s">
        <v>472</v>
      </c>
      <c r="H2631" s="367" t="s">
        <v>433</v>
      </c>
      <c r="I2631" s="367" t="s">
        <v>4116</v>
      </c>
    </row>
    <row r="2632" spans="1:9">
      <c r="A2632" s="367" t="s">
        <v>3930</v>
      </c>
      <c r="D2632" s="367" t="s">
        <v>4221</v>
      </c>
      <c r="E2632" s="367">
        <f t="shared" si="41"/>
        <v>10300214</v>
      </c>
      <c r="F2632" s="367" t="s">
        <v>3932</v>
      </c>
      <c r="G2632" s="367" t="s">
        <v>472</v>
      </c>
      <c r="H2632" s="367" t="s">
        <v>433</v>
      </c>
      <c r="I2632" s="367" t="s">
        <v>4222</v>
      </c>
    </row>
    <row r="2633" spans="1:9">
      <c r="A2633" s="367" t="s">
        <v>3930</v>
      </c>
      <c r="D2633" s="367" t="s">
        <v>4223</v>
      </c>
      <c r="E2633" s="367">
        <f t="shared" si="41"/>
        <v>10300216</v>
      </c>
      <c r="F2633" s="367" t="s">
        <v>3932</v>
      </c>
      <c r="G2633" s="367" t="s">
        <v>472</v>
      </c>
      <c r="H2633" s="367" t="s">
        <v>433</v>
      </c>
      <c r="I2633" s="367" t="s">
        <v>3950</v>
      </c>
    </row>
    <row r="2634" spans="1:9">
      <c r="A2634" s="367" t="s">
        <v>3930</v>
      </c>
      <c r="D2634" s="367" t="s">
        <v>4224</v>
      </c>
      <c r="E2634" s="367">
        <f t="shared" si="41"/>
        <v>10300217</v>
      </c>
      <c r="F2634" s="367" t="s">
        <v>3932</v>
      </c>
      <c r="G2634" s="367" t="s">
        <v>472</v>
      </c>
      <c r="H2634" s="367" t="s">
        <v>433</v>
      </c>
      <c r="I2634" s="367" t="s">
        <v>3954</v>
      </c>
    </row>
    <row r="2635" spans="1:9">
      <c r="A2635" s="367" t="s">
        <v>3930</v>
      </c>
      <c r="D2635" s="367" t="s">
        <v>4225</v>
      </c>
      <c r="E2635" s="367">
        <f t="shared" si="41"/>
        <v>10300218</v>
      </c>
      <c r="F2635" s="367" t="s">
        <v>3932</v>
      </c>
      <c r="G2635" s="367" t="s">
        <v>472</v>
      </c>
      <c r="H2635" s="367" t="s">
        <v>433</v>
      </c>
      <c r="I2635" s="367" t="s">
        <v>3956</v>
      </c>
    </row>
    <row r="2636" spans="1:9">
      <c r="A2636" s="367" t="s">
        <v>3930</v>
      </c>
      <c r="D2636" s="367" t="s">
        <v>4226</v>
      </c>
      <c r="E2636" s="367">
        <f t="shared" si="41"/>
        <v>10300221</v>
      </c>
      <c r="F2636" s="367" t="s">
        <v>3932</v>
      </c>
      <c r="G2636" s="367" t="s">
        <v>472</v>
      </c>
      <c r="H2636" s="367" t="s">
        <v>433</v>
      </c>
      <c r="I2636" s="367" t="s">
        <v>3958</v>
      </c>
    </row>
    <row r="2637" spans="1:9">
      <c r="A2637" s="367" t="s">
        <v>3930</v>
      </c>
      <c r="D2637" s="367" t="s">
        <v>4227</v>
      </c>
      <c r="E2637" s="367">
        <f t="shared" si="41"/>
        <v>10300222</v>
      </c>
      <c r="F2637" s="367" t="s">
        <v>3932</v>
      </c>
      <c r="G2637" s="367" t="s">
        <v>472</v>
      </c>
      <c r="H2637" s="367" t="s">
        <v>433</v>
      </c>
      <c r="I2637" s="367" t="s">
        <v>3960</v>
      </c>
    </row>
    <row r="2638" spans="1:9">
      <c r="A2638" s="367" t="s">
        <v>3930</v>
      </c>
      <c r="D2638" s="367" t="s">
        <v>4228</v>
      </c>
      <c r="E2638" s="367">
        <f t="shared" si="41"/>
        <v>10300223</v>
      </c>
      <c r="F2638" s="367" t="s">
        <v>3932</v>
      </c>
      <c r="G2638" s="367" t="s">
        <v>472</v>
      </c>
      <c r="H2638" s="367" t="s">
        <v>433</v>
      </c>
      <c r="I2638" s="367" t="s">
        <v>3962</v>
      </c>
    </row>
    <row r="2639" spans="1:9">
      <c r="A2639" s="367" t="s">
        <v>3930</v>
      </c>
      <c r="D2639" s="367" t="s">
        <v>4229</v>
      </c>
      <c r="E2639" s="367">
        <f t="shared" si="41"/>
        <v>10300224</v>
      </c>
      <c r="F2639" s="367" t="s">
        <v>3932</v>
      </c>
      <c r="G2639" s="367" t="s">
        <v>472</v>
      </c>
      <c r="H2639" s="367" t="s">
        <v>433</v>
      </c>
      <c r="I2639" s="367" t="s">
        <v>3964</v>
      </c>
    </row>
    <row r="2640" spans="1:9">
      <c r="A2640" s="367" t="s">
        <v>3930</v>
      </c>
      <c r="D2640" s="367" t="s">
        <v>4230</v>
      </c>
      <c r="E2640" s="367">
        <f t="shared" si="41"/>
        <v>10300225</v>
      </c>
      <c r="F2640" s="367" t="s">
        <v>3932</v>
      </c>
      <c r="G2640" s="367" t="s">
        <v>472</v>
      </c>
      <c r="H2640" s="367" t="s">
        <v>433</v>
      </c>
      <c r="I2640" s="367" t="s">
        <v>3966</v>
      </c>
    </row>
    <row r="2641" spans="1:12">
      <c r="A2641" s="367" t="s">
        <v>3930</v>
      </c>
      <c r="D2641" s="367" t="s">
        <v>4231</v>
      </c>
      <c r="E2641" s="367">
        <f t="shared" si="41"/>
        <v>10300226</v>
      </c>
      <c r="F2641" s="367" t="s">
        <v>3932</v>
      </c>
      <c r="G2641" s="367" t="s">
        <v>472</v>
      </c>
      <c r="H2641" s="367" t="s">
        <v>433</v>
      </c>
      <c r="I2641" s="367" t="s">
        <v>3968</v>
      </c>
    </row>
    <row r="2642" spans="1:12">
      <c r="A2642" s="367" t="s">
        <v>3930</v>
      </c>
      <c r="D2642" s="367" t="s">
        <v>4232</v>
      </c>
      <c r="E2642" s="367">
        <f t="shared" si="41"/>
        <v>10300300</v>
      </c>
      <c r="F2642" s="367" t="s">
        <v>3932</v>
      </c>
      <c r="G2642" s="367" t="s">
        <v>472</v>
      </c>
      <c r="H2642" s="367" t="s">
        <v>3976</v>
      </c>
      <c r="I2642" s="367" t="s">
        <v>3977</v>
      </c>
    </row>
    <row r="2643" spans="1:12">
      <c r="A2643" s="367" t="s">
        <v>3930</v>
      </c>
      <c r="D2643" s="367" t="s">
        <v>4233</v>
      </c>
      <c r="E2643" s="367">
        <f t="shared" si="41"/>
        <v>10300305</v>
      </c>
      <c r="F2643" s="367" t="s">
        <v>3932</v>
      </c>
      <c r="G2643" s="367" t="s">
        <v>472</v>
      </c>
      <c r="H2643" s="367" t="s">
        <v>3976</v>
      </c>
      <c r="I2643" s="367" t="s">
        <v>3979</v>
      </c>
    </row>
    <row r="2644" spans="1:12">
      <c r="A2644" s="367" t="s">
        <v>3930</v>
      </c>
      <c r="D2644" s="367" t="s">
        <v>4234</v>
      </c>
      <c r="E2644" s="367">
        <f t="shared" si="41"/>
        <v>10300306</v>
      </c>
      <c r="F2644" s="367" t="s">
        <v>3932</v>
      </c>
      <c r="G2644" s="367" t="s">
        <v>472</v>
      </c>
      <c r="H2644" s="367" t="s">
        <v>3976</v>
      </c>
      <c r="I2644" s="367" t="s">
        <v>3981</v>
      </c>
    </row>
    <row r="2645" spans="1:12">
      <c r="A2645" s="367" t="s">
        <v>3930</v>
      </c>
      <c r="D2645" s="367" t="s">
        <v>4235</v>
      </c>
      <c r="E2645" s="367">
        <f t="shared" si="41"/>
        <v>10300307</v>
      </c>
      <c r="F2645" s="367" t="s">
        <v>3932</v>
      </c>
      <c r="G2645" s="367" t="s">
        <v>472</v>
      </c>
      <c r="H2645" s="367" t="s">
        <v>3976</v>
      </c>
      <c r="I2645" s="367" t="s">
        <v>3936</v>
      </c>
    </row>
    <row r="2646" spans="1:12">
      <c r="A2646" s="367" t="s">
        <v>3930</v>
      </c>
      <c r="D2646" s="367" t="s">
        <v>4236</v>
      </c>
      <c r="E2646" s="367">
        <f t="shared" si="41"/>
        <v>10300309</v>
      </c>
      <c r="F2646" s="367" t="s">
        <v>3932</v>
      </c>
      <c r="G2646" s="367" t="s">
        <v>472</v>
      </c>
      <c r="H2646" s="367" t="s">
        <v>3976</v>
      </c>
      <c r="I2646" s="367" t="s">
        <v>3986</v>
      </c>
    </row>
    <row r="2647" spans="1:12">
      <c r="A2647" s="367" t="s">
        <v>3930</v>
      </c>
      <c r="D2647" s="367" t="s">
        <v>4237</v>
      </c>
      <c r="E2647" s="367">
        <f t="shared" si="41"/>
        <v>10300401</v>
      </c>
      <c r="F2647" s="367" t="s">
        <v>3932</v>
      </c>
      <c r="G2647" s="367" t="s">
        <v>472</v>
      </c>
      <c r="H2647" s="367" t="s">
        <v>444</v>
      </c>
      <c r="I2647" s="367" t="s">
        <v>4143</v>
      </c>
      <c r="K2647" s="369"/>
      <c r="L2647" s="367"/>
    </row>
    <row r="2648" spans="1:12">
      <c r="A2648" s="367" t="s">
        <v>3930</v>
      </c>
      <c r="D2648" s="367" t="s">
        <v>4238</v>
      </c>
      <c r="E2648" s="367">
        <f t="shared" si="41"/>
        <v>10300402</v>
      </c>
      <c r="F2648" s="367" t="s">
        <v>3932</v>
      </c>
      <c r="G2648" s="367" t="s">
        <v>472</v>
      </c>
      <c r="H2648" s="367" t="s">
        <v>444</v>
      </c>
      <c r="I2648" s="367" t="s">
        <v>4145</v>
      </c>
    </row>
    <row r="2649" spans="1:12">
      <c r="A2649" s="367" t="s">
        <v>3930</v>
      </c>
      <c r="D2649" s="367" t="s">
        <v>4239</v>
      </c>
      <c r="E2649" s="367">
        <f t="shared" si="41"/>
        <v>10300403</v>
      </c>
      <c r="F2649" s="367" t="s">
        <v>3932</v>
      </c>
      <c r="G2649" s="367" t="s">
        <v>472</v>
      </c>
      <c r="H2649" s="367" t="s">
        <v>444</v>
      </c>
      <c r="I2649" s="367" t="s">
        <v>4147</v>
      </c>
    </row>
    <row r="2650" spans="1:12">
      <c r="A2650" s="367" t="s">
        <v>3930</v>
      </c>
      <c r="D2650" s="367" t="s">
        <v>4240</v>
      </c>
      <c r="E2650" s="367">
        <f t="shared" si="41"/>
        <v>10300404</v>
      </c>
      <c r="F2650" s="367" t="s">
        <v>3932</v>
      </c>
      <c r="G2650" s="367" t="s">
        <v>472</v>
      </c>
      <c r="H2650" s="367" t="s">
        <v>444</v>
      </c>
      <c r="I2650" s="367" t="s">
        <v>4149</v>
      </c>
      <c r="K2650" s="369"/>
      <c r="L2650" s="367"/>
    </row>
    <row r="2651" spans="1:12">
      <c r="A2651" s="367" t="s">
        <v>3930</v>
      </c>
      <c r="D2651" s="367" t="s">
        <v>4241</v>
      </c>
      <c r="E2651" s="367">
        <f t="shared" si="41"/>
        <v>10300501</v>
      </c>
      <c r="F2651" s="367" t="s">
        <v>3932</v>
      </c>
      <c r="G2651" s="367" t="s">
        <v>472</v>
      </c>
      <c r="H2651" s="367" t="s">
        <v>437</v>
      </c>
      <c r="I2651" s="367" t="s">
        <v>4002</v>
      </c>
      <c r="K2651" s="369"/>
      <c r="L2651" s="367"/>
    </row>
    <row r="2652" spans="1:12">
      <c r="A2652" s="367" t="s">
        <v>3930</v>
      </c>
      <c r="D2652" s="367" t="s">
        <v>4242</v>
      </c>
      <c r="E2652" s="367">
        <f t="shared" si="41"/>
        <v>10300502</v>
      </c>
      <c r="F2652" s="367" t="s">
        <v>3932</v>
      </c>
      <c r="G2652" s="367" t="s">
        <v>472</v>
      </c>
      <c r="H2652" s="367" t="s">
        <v>437</v>
      </c>
      <c r="I2652" s="367" t="s">
        <v>4145</v>
      </c>
    </row>
    <row r="2653" spans="1:12">
      <c r="A2653" s="367" t="s">
        <v>3930</v>
      </c>
      <c r="D2653" s="367" t="s">
        <v>4243</v>
      </c>
      <c r="E2653" s="367">
        <f t="shared" si="41"/>
        <v>10300503</v>
      </c>
      <c r="F2653" s="367" t="s">
        <v>3932</v>
      </c>
      <c r="G2653" s="367" t="s">
        <v>472</v>
      </c>
      <c r="H2653" s="367" t="s">
        <v>437</v>
      </c>
      <c r="I2653" s="367" t="s">
        <v>4147</v>
      </c>
    </row>
    <row r="2654" spans="1:12">
      <c r="A2654" s="367" t="s">
        <v>3930</v>
      </c>
      <c r="D2654" s="367" t="s">
        <v>4244</v>
      </c>
      <c r="E2654" s="367">
        <f t="shared" si="41"/>
        <v>10300504</v>
      </c>
      <c r="F2654" s="367" t="s">
        <v>3932</v>
      </c>
      <c r="G2654" s="367" t="s">
        <v>472</v>
      </c>
      <c r="H2654" s="367" t="s">
        <v>437</v>
      </c>
      <c r="I2654" s="367" t="s">
        <v>4155</v>
      </c>
      <c r="K2654" s="369"/>
      <c r="L2654" s="367"/>
    </row>
    <row r="2655" spans="1:12">
      <c r="A2655" s="367" t="s">
        <v>3930</v>
      </c>
      <c r="D2655" s="367" t="s">
        <v>4245</v>
      </c>
      <c r="E2655" s="367">
        <f t="shared" si="41"/>
        <v>10300601</v>
      </c>
      <c r="F2655" s="367" t="s">
        <v>3932</v>
      </c>
      <c r="G2655" s="367" t="s">
        <v>472</v>
      </c>
      <c r="H2655" s="367" t="s">
        <v>287</v>
      </c>
      <c r="I2655" s="367" t="s">
        <v>4158</v>
      </c>
    </row>
    <row r="2656" spans="1:12">
      <c r="A2656" s="367" t="s">
        <v>3930</v>
      </c>
      <c r="D2656" s="367" t="s">
        <v>4246</v>
      </c>
      <c r="E2656" s="367">
        <f t="shared" si="41"/>
        <v>10300602</v>
      </c>
      <c r="F2656" s="367" t="s">
        <v>3932</v>
      </c>
      <c r="G2656" s="367" t="s">
        <v>472</v>
      </c>
      <c r="H2656" s="367" t="s">
        <v>287</v>
      </c>
      <c r="I2656" s="367" t="s">
        <v>285</v>
      </c>
    </row>
    <row r="2657" spans="1:12">
      <c r="A2657" s="367" t="s">
        <v>3930</v>
      </c>
      <c r="D2657" s="367" t="s">
        <v>4247</v>
      </c>
      <c r="E2657" s="367">
        <f t="shared" si="41"/>
        <v>10300603</v>
      </c>
      <c r="F2657" s="367" t="s">
        <v>3932</v>
      </c>
      <c r="G2657" s="367" t="s">
        <v>472</v>
      </c>
      <c r="H2657" s="367" t="s">
        <v>287</v>
      </c>
      <c r="I2657" s="367" t="s">
        <v>4161</v>
      </c>
    </row>
    <row r="2658" spans="1:12">
      <c r="A2658" s="367" t="s">
        <v>3930</v>
      </c>
      <c r="D2658" s="367" t="s">
        <v>4248</v>
      </c>
      <c r="E2658" s="367">
        <f t="shared" si="41"/>
        <v>10300701</v>
      </c>
      <c r="F2658" s="367" t="s">
        <v>3932</v>
      </c>
      <c r="G2658" s="367" t="s">
        <v>472</v>
      </c>
      <c r="H2658" s="367" t="s">
        <v>456</v>
      </c>
      <c r="I2658" s="367" t="s">
        <v>4249</v>
      </c>
    </row>
    <row r="2659" spans="1:12">
      <c r="A2659" s="367" t="s">
        <v>3930</v>
      </c>
      <c r="D2659" s="367" t="s">
        <v>4250</v>
      </c>
      <c r="E2659" s="367">
        <f t="shared" si="41"/>
        <v>10300799</v>
      </c>
      <c r="F2659" s="367" t="s">
        <v>3932</v>
      </c>
      <c r="G2659" s="367" t="s">
        <v>472</v>
      </c>
      <c r="H2659" s="367" t="s">
        <v>456</v>
      </c>
      <c r="I2659" s="367" t="s">
        <v>4251</v>
      </c>
    </row>
    <row r="2660" spans="1:12">
      <c r="A2660" s="367" t="s">
        <v>3930</v>
      </c>
      <c r="D2660" s="367" t="s">
        <v>4252</v>
      </c>
      <c r="E2660" s="367">
        <f t="shared" si="41"/>
        <v>10300811</v>
      </c>
      <c r="F2660" s="367" t="s">
        <v>3932</v>
      </c>
      <c r="G2660" s="367" t="s">
        <v>472</v>
      </c>
      <c r="H2660" s="367" t="s">
        <v>4024</v>
      </c>
      <c r="I2660" s="367" t="s">
        <v>4024</v>
      </c>
    </row>
    <row r="2661" spans="1:12">
      <c r="A2661" s="367" t="s">
        <v>3930</v>
      </c>
      <c r="D2661" s="367" t="s">
        <v>4253</v>
      </c>
      <c r="E2661" s="367">
        <f t="shared" si="41"/>
        <v>10300901</v>
      </c>
      <c r="F2661" s="367" t="s">
        <v>3932</v>
      </c>
      <c r="G2661" s="367" t="s">
        <v>472</v>
      </c>
      <c r="H2661" s="367" t="s">
        <v>4032</v>
      </c>
      <c r="I2661" s="367" t="s">
        <v>4033</v>
      </c>
    </row>
    <row r="2662" spans="1:12">
      <c r="A2662" s="367" t="s">
        <v>3930</v>
      </c>
      <c r="D2662" s="367" t="s">
        <v>4254</v>
      </c>
      <c r="E2662" s="367">
        <f t="shared" si="41"/>
        <v>10300902</v>
      </c>
      <c r="F2662" s="367" t="s">
        <v>3932</v>
      </c>
      <c r="G2662" s="367" t="s">
        <v>472</v>
      </c>
      <c r="H2662" s="367" t="s">
        <v>4032</v>
      </c>
      <c r="I2662" s="367" t="s">
        <v>4175</v>
      </c>
    </row>
    <row r="2663" spans="1:12">
      <c r="A2663" s="367" t="s">
        <v>3930</v>
      </c>
      <c r="D2663" s="367" t="s">
        <v>4255</v>
      </c>
      <c r="E2663" s="367">
        <f t="shared" si="41"/>
        <v>10300903</v>
      </c>
      <c r="F2663" s="367" t="s">
        <v>3932</v>
      </c>
      <c r="G2663" s="367" t="s">
        <v>472</v>
      </c>
      <c r="H2663" s="367" t="s">
        <v>4032</v>
      </c>
      <c r="I2663" s="367" t="s">
        <v>4037</v>
      </c>
      <c r="K2663" s="369">
        <v>37160</v>
      </c>
      <c r="L2663" s="367" t="s">
        <v>4038</v>
      </c>
    </row>
    <row r="2664" spans="1:12">
      <c r="A2664" s="367" t="s">
        <v>3930</v>
      </c>
      <c r="D2664" s="367" t="s">
        <v>4256</v>
      </c>
      <c r="E2664" s="367">
        <f t="shared" si="41"/>
        <v>10300908</v>
      </c>
      <c r="F2664" s="367" t="s">
        <v>3932</v>
      </c>
      <c r="G2664" s="367" t="s">
        <v>472</v>
      </c>
      <c r="H2664" s="367" t="s">
        <v>4032</v>
      </c>
      <c r="I2664" s="367" t="s">
        <v>4040</v>
      </c>
      <c r="J2664" s="369">
        <v>37160</v>
      </c>
      <c r="L2664" s="367" t="s">
        <v>4041</v>
      </c>
    </row>
    <row r="2665" spans="1:12">
      <c r="A2665" s="367" t="s">
        <v>3930</v>
      </c>
      <c r="D2665" s="367" t="s">
        <v>4257</v>
      </c>
      <c r="E2665" s="367">
        <f t="shared" si="41"/>
        <v>10300910</v>
      </c>
      <c r="F2665" s="367" t="s">
        <v>3932</v>
      </c>
      <c r="G2665" s="367" t="s">
        <v>472</v>
      </c>
      <c r="H2665" s="367" t="s">
        <v>4032</v>
      </c>
      <c r="I2665" s="367" t="s">
        <v>4043</v>
      </c>
      <c r="K2665" s="369">
        <v>37160</v>
      </c>
      <c r="L2665" s="367" t="s">
        <v>4044</v>
      </c>
    </row>
    <row r="2666" spans="1:12">
      <c r="A2666" s="367" t="s">
        <v>3930</v>
      </c>
      <c r="D2666" s="367" t="s">
        <v>4258</v>
      </c>
      <c r="E2666" s="367">
        <f t="shared" si="41"/>
        <v>10300911</v>
      </c>
      <c r="F2666" s="367" t="s">
        <v>3932</v>
      </c>
      <c r="G2666" s="367" t="s">
        <v>472</v>
      </c>
      <c r="H2666" s="367" t="s">
        <v>4032</v>
      </c>
      <c r="I2666" s="367" t="s">
        <v>4046</v>
      </c>
      <c r="K2666" s="369">
        <v>37160</v>
      </c>
      <c r="L2666" s="367" t="s">
        <v>4044</v>
      </c>
    </row>
    <row r="2667" spans="1:12">
      <c r="A2667" s="367" t="s">
        <v>3930</v>
      </c>
      <c r="D2667" s="367" t="s">
        <v>4259</v>
      </c>
      <c r="E2667" s="367">
        <f t="shared" si="41"/>
        <v>10300912</v>
      </c>
      <c r="F2667" s="367" t="s">
        <v>3932</v>
      </c>
      <c r="G2667" s="367" t="s">
        <v>472</v>
      </c>
      <c r="H2667" s="367" t="s">
        <v>4032</v>
      </c>
      <c r="I2667" s="367" t="s">
        <v>4048</v>
      </c>
    </row>
    <row r="2668" spans="1:12">
      <c r="A2668" s="367" t="s">
        <v>3930</v>
      </c>
      <c r="D2668" s="367" t="s">
        <v>4260</v>
      </c>
      <c r="E2668" s="367">
        <f t="shared" si="41"/>
        <v>10301001</v>
      </c>
      <c r="F2668" s="367" t="s">
        <v>3932</v>
      </c>
      <c r="G2668" s="367" t="s">
        <v>472</v>
      </c>
      <c r="H2668" s="367" t="s">
        <v>449</v>
      </c>
      <c r="I2668" s="367" t="s">
        <v>4050</v>
      </c>
      <c r="K2668" s="369"/>
      <c r="L2668" s="367"/>
    </row>
    <row r="2669" spans="1:12">
      <c r="A2669" s="367" t="s">
        <v>3930</v>
      </c>
      <c r="D2669" s="367" t="s">
        <v>4261</v>
      </c>
      <c r="E2669" s="367">
        <f t="shared" si="41"/>
        <v>10301002</v>
      </c>
      <c r="F2669" s="367" t="s">
        <v>3932</v>
      </c>
      <c r="G2669" s="367" t="s">
        <v>472</v>
      </c>
      <c r="H2669" s="367" t="s">
        <v>449</v>
      </c>
      <c r="I2669" s="367" t="s">
        <v>1975</v>
      </c>
      <c r="K2669" s="369"/>
      <c r="L2669" s="367"/>
    </row>
    <row r="2670" spans="1:12">
      <c r="A2670" s="367" t="s">
        <v>3930</v>
      </c>
      <c r="D2670" s="367" t="s">
        <v>4262</v>
      </c>
      <c r="E2670" s="367">
        <f t="shared" si="41"/>
        <v>10301003</v>
      </c>
      <c r="F2670" s="367" t="s">
        <v>3932</v>
      </c>
      <c r="G2670" s="367" t="s">
        <v>472</v>
      </c>
      <c r="H2670" s="367" t="s">
        <v>449</v>
      </c>
      <c r="I2670" s="367" t="s">
        <v>4053</v>
      </c>
      <c r="K2670" s="369"/>
      <c r="L2670" s="367"/>
    </row>
    <row r="2671" spans="1:12">
      <c r="A2671" s="367" t="s">
        <v>3930</v>
      </c>
      <c r="D2671" s="367" t="s">
        <v>4263</v>
      </c>
      <c r="E2671" s="367">
        <f t="shared" si="41"/>
        <v>10301201</v>
      </c>
      <c r="F2671" s="367" t="s">
        <v>3932</v>
      </c>
      <c r="G2671" s="367" t="s">
        <v>472</v>
      </c>
      <c r="H2671" s="367" t="s">
        <v>4057</v>
      </c>
      <c r="I2671" s="367" t="s">
        <v>4058</v>
      </c>
    </row>
    <row r="2672" spans="1:12">
      <c r="A2672" s="367" t="s">
        <v>3930</v>
      </c>
      <c r="D2672" s="367" t="s">
        <v>4264</v>
      </c>
      <c r="E2672" s="367">
        <f t="shared" si="41"/>
        <v>10301202</v>
      </c>
      <c r="F2672" s="367" t="s">
        <v>3932</v>
      </c>
      <c r="G2672" s="367" t="s">
        <v>472</v>
      </c>
      <c r="H2672" s="367" t="s">
        <v>4057</v>
      </c>
      <c r="I2672" s="367" t="s">
        <v>4060</v>
      </c>
    </row>
    <row r="2673" spans="1:9">
      <c r="A2673" s="367" t="s">
        <v>3930</v>
      </c>
      <c r="D2673" s="367" t="s">
        <v>4265</v>
      </c>
      <c r="E2673" s="367">
        <f t="shared" si="41"/>
        <v>10301301</v>
      </c>
      <c r="F2673" s="367" t="s">
        <v>3932</v>
      </c>
      <c r="G2673" s="367" t="s">
        <v>472</v>
      </c>
      <c r="H2673" s="367" t="s">
        <v>4072</v>
      </c>
      <c r="I2673" s="367" t="s">
        <v>4058</v>
      </c>
    </row>
    <row r="2674" spans="1:9">
      <c r="A2674" s="367" t="s">
        <v>3930</v>
      </c>
      <c r="D2674" s="367" t="s">
        <v>4266</v>
      </c>
      <c r="E2674" s="367">
        <f t="shared" si="41"/>
        <v>10301302</v>
      </c>
      <c r="F2674" s="367" t="s">
        <v>3932</v>
      </c>
      <c r="G2674" s="367" t="s">
        <v>472</v>
      </c>
      <c r="H2674" s="367" t="s">
        <v>4072</v>
      </c>
      <c r="I2674" s="367" t="s">
        <v>4074</v>
      </c>
    </row>
    <row r="2675" spans="1:9">
      <c r="A2675" s="367" t="s">
        <v>3930</v>
      </c>
      <c r="D2675" s="367" t="s">
        <v>4267</v>
      </c>
      <c r="E2675" s="367">
        <f t="shared" si="41"/>
        <v>10301303</v>
      </c>
      <c r="F2675" s="367" t="s">
        <v>3932</v>
      </c>
      <c r="G2675" s="367" t="s">
        <v>472</v>
      </c>
      <c r="H2675" s="367" t="s">
        <v>4072</v>
      </c>
      <c r="I2675" s="367" t="s">
        <v>4268</v>
      </c>
    </row>
    <row r="2676" spans="1:9">
      <c r="A2676" s="367" t="s">
        <v>3930</v>
      </c>
      <c r="D2676" s="367" t="s">
        <v>4269</v>
      </c>
      <c r="E2676" s="367">
        <f t="shared" si="41"/>
        <v>10500102</v>
      </c>
      <c r="F2676" s="367" t="s">
        <v>3932</v>
      </c>
      <c r="G2676" s="367" t="s">
        <v>4270</v>
      </c>
      <c r="H2676" s="367" t="s">
        <v>458</v>
      </c>
      <c r="I2676" s="367" t="s">
        <v>4271</v>
      </c>
    </row>
    <row r="2677" spans="1:9">
      <c r="A2677" s="367" t="s">
        <v>3930</v>
      </c>
      <c r="D2677" s="367" t="s">
        <v>4272</v>
      </c>
      <c r="E2677" s="367">
        <f t="shared" si="41"/>
        <v>10500105</v>
      </c>
      <c r="F2677" s="367" t="s">
        <v>3932</v>
      </c>
      <c r="G2677" s="367" t="s">
        <v>4270</v>
      </c>
      <c r="H2677" s="367" t="s">
        <v>458</v>
      </c>
      <c r="I2677" s="367" t="s">
        <v>437</v>
      </c>
    </row>
    <row r="2678" spans="1:9">
      <c r="A2678" s="367" t="s">
        <v>3930</v>
      </c>
      <c r="D2678" s="367" t="s">
        <v>4273</v>
      </c>
      <c r="E2678" s="367">
        <f t="shared" si="41"/>
        <v>10500106</v>
      </c>
      <c r="F2678" s="367" t="s">
        <v>3932</v>
      </c>
      <c r="G2678" s="367" t="s">
        <v>4270</v>
      </c>
      <c r="H2678" s="367" t="s">
        <v>458</v>
      </c>
      <c r="I2678" s="367" t="s">
        <v>287</v>
      </c>
    </row>
    <row r="2679" spans="1:9">
      <c r="A2679" s="367" t="s">
        <v>3930</v>
      </c>
      <c r="D2679" s="367" t="s">
        <v>4274</v>
      </c>
      <c r="E2679" s="367">
        <f t="shared" si="41"/>
        <v>10500110</v>
      </c>
      <c r="F2679" s="367" t="s">
        <v>3932</v>
      </c>
      <c r="G2679" s="367" t="s">
        <v>4270</v>
      </c>
      <c r="H2679" s="367" t="s">
        <v>458</v>
      </c>
      <c r="I2679" s="367" t="s">
        <v>449</v>
      </c>
    </row>
    <row r="2680" spans="1:9">
      <c r="A2680" s="367" t="s">
        <v>3930</v>
      </c>
      <c r="D2680" s="367" t="s">
        <v>4275</v>
      </c>
      <c r="E2680" s="367">
        <f t="shared" si="41"/>
        <v>10500113</v>
      </c>
      <c r="F2680" s="367" t="s">
        <v>3932</v>
      </c>
      <c r="G2680" s="367" t="s">
        <v>4270</v>
      </c>
      <c r="H2680" s="367" t="s">
        <v>458</v>
      </c>
      <c r="I2680" s="367" t="s">
        <v>4276</v>
      </c>
    </row>
    <row r="2681" spans="1:9">
      <c r="A2681" s="367" t="s">
        <v>3930</v>
      </c>
      <c r="D2681" s="367" t="s">
        <v>4277</v>
      </c>
      <c r="E2681" s="367">
        <f t="shared" si="41"/>
        <v>10500114</v>
      </c>
      <c r="F2681" s="367" t="s">
        <v>3932</v>
      </c>
      <c r="G2681" s="367" t="s">
        <v>4270</v>
      </c>
      <c r="H2681" s="367" t="s">
        <v>458</v>
      </c>
      <c r="I2681" s="367" t="s">
        <v>4278</v>
      </c>
    </row>
    <row r="2682" spans="1:9">
      <c r="A2682" s="367" t="s">
        <v>3930</v>
      </c>
      <c r="D2682" s="367" t="s">
        <v>4279</v>
      </c>
      <c r="E2682" s="367">
        <f t="shared" si="41"/>
        <v>10500202</v>
      </c>
      <c r="F2682" s="367" t="s">
        <v>3932</v>
      </c>
      <c r="G2682" s="367" t="s">
        <v>4270</v>
      </c>
      <c r="H2682" s="367" t="s">
        <v>472</v>
      </c>
      <c r="I2682" s="367" t="s">
        <v>4271</v>
      </c>
    </row>
    <row r="2683" spans="1:9">
      <c r="A2683" s="367" t="s">
        <v>3930</v>
      </c>
      <c r="D2683" s="367" t="s">
        <v>4280</v>
      </c>
      <c r="E2683" s="367">
        <f t="shared" si="41"/>
        <v>10500205</v>
      </c>
      <c r="F2683" s="367" t="s">
        <v>3932</v>
      </c>
      <c r="G2683" s="367" t="s">
        <v>4270</v>
      </c>
      <c r="H2683" s="367" t="s">
        <v>472</v>
      </c>
      <c r="I2683" s="367" t="s">
        <v>437</v>
      </c>
    </row>
    <row r="2684" spans="1:9">
      <c r="A2684" s="367" t="s">
        <v>3930</v>
      </c>
      <c r="D2684" s="367" t="s">
        <v>4281</v>
      </c>
      <c r="E2684" s="367">
        <f t="shared" si="41"/>
        <v>10500206</v>
      </c>
      <c r="F2684" s="367" t="s">
        <v>3932</v>
      </c>
      <c r="G2684" s="367" t="s">
        <v>4270</v>
      </c>
      <c r="H2684" s="367" t="s">
        <v>472</v>
      </c>
      <c r="I2684" s="367" t="s">
        <v>287</v>
      </c>
    </row>
    <row r="2685" spans="1:9">
      <c r="A2685" s="367" t="s">
        <v>3930</v>
      </c>
      <c r="D2685" s="367" t="s">
        <v>4282</v>
      </c>
      <c r="E2685" s="367">
        <f t="shared" si="41"/>
        <v>10500209</v>
      </c>
      <c r="F2685" s="367" t="s">
        <v>3932</v>
      </c>
      <c r="G2685" s="367" t="s">
        <v>4270</v>
      </c>
      <c r="H2685" s="367" t="s">
        <v>472</v>
      </c>
      <c r="I2685" s="367" t="s">
        <v>451</v>
      </c>
    </row>
    <row r="2686" spans="1:9">
      <c r="A2686" s="367" t="s">
        <v>3930</v>
      </c>
      <c r="D2686" s="367" t="s">
        <v>4283</v>
      </c>
      <c r="E2686" s="367">
        <f t="shared" si="41"/>
        <v>10500210</v>
      </c>
      <c r="F2686" s="367" t="s">
        <v>3932</v>
      </c>
      <c r="G2686" s="367" t="s">
        <v>4270</v>
      </c>
      <c r="H2686" s="367" t="s">
        <v>472</v>
      </c>
      <c r="I2686" s="367" t="s">
        <v>449</v>
      </c>
    </row>
    <row r="2687" spans="1:9">
      <c r="A2687" s="367" t="s">
        <v>3930</v>
      </c>
      <c r="D2687" s="367" t="s">
        <v>4284</v>
      </c>
      <c r="E2687" s="367">
        <f t="shared" si="41"/>
        <v>10500213</v>
      </c>
      <c r="F2687" s="367" t="s">
        <v>3932</v>
      </c>
      <c r="G2687" s="367" t="s">
        <v>4270</v>
      </c>
      <c r="H2687" s="367" t="s">
        <v>472</v>
      </c>
      <c r="I2687" s="367" t="s">
        <v>4276</v>
      </c>
    </row>
    <row r="2688" spans="1:9">
      <c r="A2688" s="367" t="s">
        <v>3930</v>
      </c>
      <c r="D2688" s="367" t="s">
        <v>4285</v>
      </c>
      <c r="E2688" s="367">
        <f t="shared" si="41"/>
        <v>10500214</v>
      </c>
      <c r="F2688" s="367" t="s">
        <v>3932</v>
      </c>
      <c r="G2688" s="367" t="s">
        <v>4270</v>
      </c>
      <c r="H2688" s="367" t="s">
        <v>472</v>
      </c>
      <c r="I2688" s="367" t="s">
        <v>4278</v>
      </c>
    </row>
    <row r="2689" spans="1:10">
      <c r="A2689" s="367" t="s">
        <v>3930</v>
      </c>
      <c r="D2689" s="367" t="s">
        <v>4286</v>
      </c>
      <c r="E2689" s="367">
        <f t="shared" si="41"/>
        <v>20100101</v>
      </c>
      <c r="F2689" s="367" t="s">
        <v>4287</v>
      </c>
      <c r="G2689" s="367" t="s">
        <v>3933</v>
      </c>
      <c r="H2689" s="367" t="s">
        <v>4288</v>
      </c>
      <c r="I2689" s="367" t="s">
        <v>4289</v>
      </c>
    </row>
    <row r="2690" spans="1:10">
      <c r="A2690" s="367" t="s">
        <v>3930</v>
      </c>
      <c r="D2690" s="367" t="s">
        <v>4290</v>
      </c>
      <c r="E2690" s="367">
        <f t="shared" ref="E2690:E2753" si="42">VALUE(D2690)</f>
        <v>20100102</v>
      </c>
      <c r="F2690" s="367" t="s">
        <v>4287</v>
      </c>
      <c r="G2690" s="367" t="s">
        <v>3933</v>
      </c>
      <c r="H2690" s="367" t="s">
        <v>4288</v>
      </c>
      <c r="I2690" s="367" t="s">
        <v>274</v>
      </c>
    </row>
    <row r="2691" spans="1:10">
      <c r="A2691" s="367" t="s">
        <v>3930</v>
      </c>
      <c r="D2691" s="367" t="s">
        <v>4291</v>
      </c>
      <c r="E2691" s="367">
        <f t="shared" si="42"/>
        <v>20100105</v>
      </c>
      <c r="F2691" s="367" t="s">
        <v>4287</v>
      </c>
      <c r="G2691" s="367" t="s">
        <v>3933</v>
      </c>
      <c r="H2691" s="367" t="s">
        <v>4288</v>
      </c>
      <c r="I2691" s="367" t="s">
        <v>275</v>
      </c>
    </row>
    <row r="2692" spans="1:10">
      <c r="A2692" s="367" t="s">
        <v>3930</v>
      </c>
      <c r="D2692" s="367" t="s">
        <v>4292</v>
      </c>
      <c r="E2692" s="367">
        <f t="shared" si="42"/>
        <v>20100106</v>
      </c>
      <c r="F2692" s="367" t="s">
        <v>4287</v>
      </c>
      <c r="G2692" s="367" t="s">
        <v>3933</v>
      </c>
      <c r="H2692" s="367" t="s">
        <v>4288</v>
      </c>
      <c r="I2692" s="367" t="s">
        <v>4293</v>
      </c>
    </row>
    <row r="2693" spans="1:10">
      <c r="A2693" s="367" t="s">
        <v>3930</v>
      </c>
      <c r="D2693" s="367" t="s">
        <v>4294</v>
      </c>
      <c r="E2693" s="367">
        <f t="shared" si="42"/>
        <v>20100107</v>
      </c>
      <c r="F2693" s="367" t="s">
        <v>4287</v>
      </c>
      <c r="G2693" s="367" t="s">
        <v>3933</v>
      </c>
      <c r="H2693" s="367" t="s">
        <v>4288</v>
      </c>
      <c r="I2693" s="367" t="s">
        <v>4295</v>
      </c>
    </row>
    <row r="2694" spans="1:10">
      <c r="A2694" s="367" t="s">
        <v>3930</v>
      </c>
      <c r="D2694" s="367" t="s">
        <v>4296</v>
      </c>
      <c r="E2694" s="367">
        <f t="shared" si="42"/>
        <v>20100108</v>
      </c>
      <c r="F2694" s="367" t="s">
        <v>4287</v>
      </c>
      <c r="G2694" s="367" t="s">
        <v>3933</v>
      </c>
      <c r="H2694" s="367" t="s">
        <v>4288</v>
      </c>
      <c r="I2694" s="367" t="s">
        <v>4297</v>
      </c>
    </row>
    <row r="2695" spans="1:10">
      <c r="A2695" s="367" t="s">
        <v>3930</v>
      </c>
      <c r="D2695" s="367" t="s">
        <v>4298</v>
      </c>
      <c r="E2695" s="367">
        <f t="shared" si="42"/>
        <v>20100109</v>
      </c>
      <c r="F2695" s="367" t="s">
        <v>4287</v>
      </c>
      <c r="G2695" s="367" t="s">
        <v>3933</v>
      </c>
      <c r="H2695" s="367" t="s">
        <v>4288</v>
      </c>
      <c r="I2695" s="367" t="s">
        <v>4299</v>
      </c>
    </row>
    <row r="2696" spans="1:10">
      <c r="A2696" s="367" t="s">
        <v>3930</v>
      </c>
      <c r="D2696" s="367" t="s">
        <v>4300</v>
      </c>
      <c r="E2696" s="367">
        <f t="shared" si="42"/>
        <v>20100201</v>
      </c>
      <c r="F2696" s="367" t="s">
        <v>4287</v>
      </c>
      <c r="G2696" s="367" t="s">
        <v>3933</v>
      </c>
      <c r="H2696" s="367" t="s">
        <v>287</v>
      </c>
      <c r="I2696" s="367" t="s">
        <v>4289</v>
      </c>
    </row>
    <row r="2697" spans="1:10">
      <c r="A2697" s="367" t="s">
        <v>3930</v>
      </c>
      <c r="D2697" s="367" t="s">
        <v>4301</v>
      </c>
      <c r="E2697" s="367">
        <f t="shared" si="42"/>
        <v>20100202</v>
      </c>
      <c r="F2697" s="367" t="s">
        <v>4287</v>
      </c>
      <c r="G2697" s="367" t="s">
        <v>3933</v>
      </c>
      <c r="H2697" s="367" t="s">
        <v>287</v>
      </c>
      <c r="I2697" s="367" t="s">
        <v>274</v>
      </c>
    </row>
    <row r="2698" spans="1:10">
      <c r="A2698" s="367" t="s">
        <v>3930</v>
      </c>
      <c r="D2698" s="367" t="s">
        <v>4302</v>
      </c>
      <c r="E2698" s="367">
        <f t="shared" si="42"/>
        <v>20100205</v>
      </c>
      <c r="F2698" s="367" t="s">
        <v>4287</v>
      </c>
      <c r="G2698" s="367" t="s">
        <v>3933</v>
      </c>
      <c r="H2698" s="367" t="s">
        <v>287</v>
      </c>
      <c r="I2698" s="367" t="s">
        <v>275</v>
      </c>
    </row>
    <row r="2699" spans="1:10">
      <c r="A2699" s="367" t="s">
        <v>3930</v>
      </c>
      <c r="D2699" s="367" t="s">
        <v>4303</v>
      </c>
      <c r="E2699" s="367">
        <f t="shared" si="42"/>
        <v>20100206</v>
      </c>
      <c r="F2699" s="367" t="s">
        <v>4287</v>
      </c>
      <c r="G2699" s="367" t="s">
        <v>3933</v>
      </c>
      <c r="H2699" s="367" t="s">
        <v>287</v>
      </c>
      <c r="I2699" s="367" t="s">
        <v>4304</v>
      </c>
    </row>
    <row r="2700" spans="1:10">
      <c r="A2700" s="367" t="s">
        <v>3930</v>
      </c>
      <c r="D2700" s="367" t="s">
        <v>4305</v>
      </c>
      <c r="E2700" s="367">
        <f t="shared" si="42"/>
        <v>20100207</v>
      </c>
      <c r="F2700" s="367" t="s">
        <v>4287</v>
      </c>
      <c r="G2700" s="367" t="s">
        <v>3933</v>
      </c>
      <c r="H2700" s="367" t="s">
        <v>287</v>
      </c>
      <c r="I2700" s="367" t="s">
        <v>4295</v>
      </c>
    </row>
    <row r="2701" spans="1:10">
      <c r="A2701" s="367" t="s">
        <v>3930</v>
      </c>
      <c r="D2701" s="367" t="s">
        <v>4306</v>
      </c>
      <c r="E2701" s="367">
        <f t="shared" si="42"/>
        <v>20100208</v>
      </c>
      <c r="F2701" s="367" t="s">
        <v>4287</v>
      </c>
      <c r="G2701" s="367" t="s">
        <v>3933</v>
      </c>
      <c r="H2701" s="367" t="s">
        <v>287</v>
      </c>
      <c r="I2701" s="367" t="s">
        <v>4307</v>
      </c>
    </row>
    <row r="2702" spans="1:10">
      <c r="A2702" s="367" t="s">
        <v>3930</v>
      </c>
      <c r="D2702" s="367" t="s">
        <v>4308</v>
      </c>
      <c r="E2702" s="367">
        <f t="shared" si="42"/>
        <v>20100209</v>
      </c>
      <c r="F2702" s="367" t="s">
        <v>4287</v>
      </c>
      <c r="G2702" s="367" t="s">
        <v>3933</v>
      </c>
      <c r="H2702" s="367" t="s">
        <v>287</v>
      </c>
      <c r="I2702" s="367" t="s">
        <v>4299</v>
      </c>
    </row>
    <row r="2703" spans="1:10">
      <c r="A2703" s="367" t="s">
        <v>3930</v>
      </c>
      <c r="D2703" s="367" t="s">
        <v>4309</v>
      </c>
      <c r="E2703" s="367">
        <f t="shared" si="42"/>
        <v>20100301</v>
      </c>
      <c r="F2703" s="367" t="s">
        <v>4287</v>
      </c>
      <c r="G2703" s="367" t="s">
        <v>3933</v>
      </c>
      <c r="H2703" s="367" t="s">
        <v>4310</v>
      </c>
      <c r="I2703" s="367" t="s">
        <v>4289</v>
      </c>
      <c r="J2703" s="369">
        <v>37469</v>
      </c>
    </row>
    <row r="2704" spans="1:10">
      <c r="A2704" s="367" t="s">
        <v>3930</v>
      </c>
      <c r="D2704" s="367" t="s">
        <v>4311</v>
      </c>
      <c r="E2704" s="367">
        <f t="shared" si="42"/>
        <v>20100702</v>
      </c>
      <c r="F2704" s="367" t="s">
        <v>4287</v>
      </c>
      <c r="G2704" s="367" t="s">
        <v>3933</v>
      </c>
      <c r="H2704" s="367" t="s">
        <v>456</v>
      </c>
      <c r="I2704" s="367" t="s">
        <v>274</v>
      </c>
    </row>
    <row r="2705" spans="1:12">
      <c r="A2705" s="367" t="s">
        <v>3930</v>
      </c>
      <c r="D2705" s="367" t="s">
        <v>4312</v>
      </c>
      <c r="E2705" s="367">
        <f t="shared" si="42"/>
        <v>20100705</v>
      </c>
      <c r="F2705" s="367" t="s">
        <v>4287</v>
      </c>
      <c r="G2705" s="367" t="s">
        <v>3933</v>
      </c>
      <c r="H2705" s="367" t="s">
        <v>456</v>
      </c>
      <c r="I2705" s="367" t="s">
        <v>275</v>
      </c>
    </row>
    <row r="2706" spans="1:12">
      <c r="A2706" s="367" t="s">
        <v>3930</v>
      </c>
      <c r="D2706" s="367" t="s">
        <v>4313</v>
      </c>
      <c r="E2706" s="367">
        <f t="shared" si="42"/>
        <v>20100706</v>
      </c>
      <c r="F2706" s="367" t="s">
        <v>4287</v>
      </c>
      <c r="G2706" s="367" t="s">
        <v>3933</v>
      </c>
      <c r="H2706" s="367" t="s">
        <v>456</v>
      </c>
      <c r="I2706" s="367" t="s">
        <v>4304</v>
      </c>
    </row>
    <row r="2707" spans="1:12">
      <c r="A2707" s="367" t="s">
        <v>3930</v>
      </c>
      <c r="D2707" s="367" t="s">
        <v>4314</v>
      </c>
      <c r="E2707" s="367">
        <f t="shared" si="42"/>
        <v>20100707</v>
      </c>
      <c r="F2707" s="367" t="s">
        <v>4287</v>
      </c>
      <c r="G2707" s="367" t="s">
        <v>3933</v>
      </c>
      <c r="H2707" s="367" t="s">
        <v>456</v>
      </c>
      <c r="I2707" s="367" t="s">
        <v>4295</v>
      </c>
    </row>
    <row r="2708" spans="1:12">
      <c r="A2708" s="367" t="s">
        <v>3930</v>
      </c>
      <c r="D2708" s="367" t="s">
        <v>4315</v>
      </c>
      <c r="E2708" s="367">
        <f t="shared" si="42"/>
        <v>20100801</v>
      </c>
      <c r="F2708" s="367" t="s">
        <v>4287</v>
      </c>
      <c r="G2708" s="367" t="s">
        <v>3933</v>
      </c>
      <c r="H2708" s="367" t="s">
        <v>4024</v>
      </c>
      <c r="I2708" s="367" t="s">
        <v>4289</v>
      </c>
    </row>
    <row r="2709" spans="1:12">
      <c r="A2709" s="367" t="s">
        <v>3930</v>
      </c>
      <c r="D2709" s="367" t="s">
        <v>4316</v>
      </c>
      <c r="E2709" s="367">
        <f t="shared" si="42"/>
        <v>20100802</v>
      </c>
      <c r="F2709" s="367" t="s">
        <v>4287</v>
      </c>
      <c r="G2709" s="367" t="s">
        <v>3933</v>
      </c>
      <c r="H2709" s="367" t="s">
        <v>4024</v>
      </c>
      <c r="I2709" s="367" t="s">
        <v>274</v>
      </c>
    </row>
    <row r="2710" spans="1:12">
      <c r="A2710" s="367" t="s">
        <v>3930</v>
      </c>
      <c r="D2710" s="367" t="s">
        <v>4317</v>
      </c>
      <c r="E2710" s="367">
        <f t="shared" si="42"/>
        <v>20100805</v>
      </c>
      <c r="F2710" s="367" t="s">
        <v>4287</v>
      </c>
      <c r="G2710" s="367" t="s">
        <v>3933</v>
      </c>
      <c r="H2710" s="367" t="s">
        <v>4024</v>
      </c>
      <c r="I2710" s="367" t="s">
        <v>275</v>
      </c>
    </row>
    <row r="2711" spans="1:12">
      <c r="A2711" s="367" t="s">
        <v>3930</v>
      </c>
      <c r="D2711" s="367" t="s">
        <v>4318</v>
      </c>
      <c r="E2711" s="367">
        <f t="shared" si="42"/>
        <v>20100806</v>
      </c>
      <c r="F2711" s="367" t="s">
        <v>4287</v>
      </c>
      <c r="G2711" s="367" t="s">
        <v>3933</v>
      </c>
      <c r="H2711" s="367" t="s">
        <v>4024</v>
      </c>
      <c r="I2711" s="367" t="s">
        <v>4304</v>
      </c>
    </row>
    <row r="2712" spans="1:12">
      <c r="A2712" s="367" t="s">
        <v>3930</v>
      </c>
      <c r="D2712" s="367" t="s">
        <v>4319</v>
      </c>
      <c r="E2712" s="367">
        <f t="shared" si="42"/>
        <v>20100807</v>
      </c>
      <c r="F2712" s="367" t="s">
        <v>4287</v>
      </c>
      <c r="G2712" s="367" t="s">
        <v>3933</v>
      </c>
      <c r="H2712" s="367" t="s">
        <v>4024</v>
      </c>
      <c r="I2712" s="367" t="s">
        <v>4295</v>
      </c>
    </row>
    <row r="2713" spans="1:12">
      <c r="A2713" s="367" t="s">
        <v>3930</v>
      </c>
      <c r="D2713" s="367" t="s">
        <v>4320</v>
      </c>
      <c r="E2713" s="367">
        <f t="shared" si="42"/>
        <v>20100808</v>
      </c>
      <c r="F2713" s="367" t="s">
        <v>4287</v>
      </c>
      <c r="G2713" s="367" t="s">
        <v>3933</v>
      </c>
      <c r="H2713" s="367" t="s">
        <v>4024</v>
      </c>
      <c r="I2713" s="367" t="s">
        <v>4307</v>
      </c>
    </row>
    <row r="2714" spans="1:12">
      <c r="A2714" s="367" t="s">
        <v>3930</v>
      </c>
      <c r="D2714" s="367" t="s">
        <v>4321</v>
      </c>
      <c r="E2714" s="367">
        <f t="shared" si="42"/>
        <v>20100809</v>
      </c>
      <c r="F2714" s="367" t="s">
        <v>4287</v>
      </c>
      <c r="G2714" s="367" t="s">
        <v>3933</v>
      </c>
      <c r="H2714" s="367" t="s">
        <v>4024</v>
      </c>
      <c r="I2714" s="367" t="s">
        <v>4299</v>
      </c>
    </row>
    <row r="2715" spans="1:12">
      <c r="A2715" s="367" t="s">
        <v>3930</v>
      </c>
      <c r="D2715" s="367" t="s">
        <v>4322</v>
      </c>
      <c r="E2715" s="367">
        <f t="shared" si="42"/>
        <v>20100901</v>
      </c>
      <c r="F2715" s="367" t="s">
        <v>4287</v>
      </c>
      <c r="G2715" s="367" t="s">
        <v>3933</v>
      </c>
      <c r="H2715" s="367" t="s">
        <v>4323</v>
      </c>
      <c r="I2715" s="367" t="s">
        <v>4289</v>
      </c>
      <c r="K2715" s="369"/>
      <c r="L2715" s="367"/>
    </row>
    <row r="2716" spans="1:12">
      <c r="A2716" s="367" t="s">
        <v>3930</v>
      </c>
      <c r="D2716" s="367" t="s">
        <v>4324</v>
      </c>
      <c r="E2716" s="367">
        <f t="shared" si="42"/>
        <v>20100902</v>
      </c>
      <c r="F2716" s="367" t="s">
        <v>4287</v>
      </c>
      <c r="G2716" s="367" t="s">
        <v>3933</v>
      </c>
      <c r="H2716" s="367" t="s">
        <v>4323</v>
      </c>
      <c r="I2716" s="367" t="s">
        <v>274</v>
      </c>
      <c r="K2716" s="369"/>
      <c r="L2716" s="367"/>
    </row>
    <row r="2717" spans="1:12">
      <c r="A2717" s="367" t="s">
        <v>3930</v>
      </c>
      <c r="D2717" s="367" t="s">
        <v>4325</v>
      </c>
      <c r="E2717" s="367">
        <f t="shared" si="42"/>
        <v>20100905</v>
      </c>
      <c r="F2717" s="367" t="s">
        <v>4287</v>
      </c>
      <c r="G2717" s="367" t="s">
        <v>3933</v>
      </c>
      <c r="H2717" s="367" t="s">
        <v>4323</v>
      </c>
      <c r="I2717" s="367" t="s">
        <v>275</v>
      </c>
      <c r="K2717" s="369"/>
      <c r="L2717" s="367"/>
    </row>
    <row r="2718" spans="1:12">
      <c r="A2718" s="367" t="s">
        <v>3930</v>
      </c>
      <c r="D2718" s="367" t="s">
        <v>4326</v>
      </c>
      <c r="E2718" s="367">
        <f t="shared" si="42"/>
        <v>20100906</v>
      </c>
      <c r="F2718" s="367" t="s">
        <v>4287</v>
      </c>
      <c r="G2718" s="367" t="s">
        <v>3933</v>
      </c>
      <c r="H2718" s="367" t="s">
        <v>4323</v>
      </c>
      <c r="I2718" s="367" t="s">
        <v>4304</v>
      </c>
      <c r="K2718" s="369"/>
      <c r="L2718" s="367"/>
    </row>
    <row r="2719" spans="1:12">
      <c r="A2719" s="367" t="s">
        <v>3930</v>
      </c>
      <c r="D2719" s="367" t="s">
        <v>4327</v>
      </c>
      <c r="E2719" s="367">
        <f t="shared" si="42"/>
        <v>20100907</v>
      </c>
      <c r="F2719" s="367" t="s">
        <v>4287</v>
      </c>
      <c r="G2719" s="367" t="s">
        <v>3933</v>
      </c>
      <c r="H2719" s="367" t="s">
        <v>4323</v>
      </c>
      <c r="I2719" s="367" t="s">
        <v>4295</v>
      </c>
      <c r="K2719" s="369"/>
      <c r="L2719" s="367"/>
    </row>
    <row r="2720" spans="1:12">
      <c r="A2720" s="367" t="s">
        <v>3930</v>
      </c>
      <c r="D2720" s="367" t="s">
        <v>4328</v>
      </c>
      <c r="E2720" s="367">
        <f t="shared" si="42"/>
        <v>20100908</v>
      </c>
      <c r="F2720" s="367" t="s">
        <v>4287</v>
      </c>
      <c r="G2720" s="367" t="s">
        <v>3933</v>
      </c>
      <c r="H2720" s="367" t="s">
        <v>4323</v>
      </c>
      <c r="I2720" s="367" t="s">
        <v>4297</v>
      </c>
      <c r="K2720" s="369"/>
      <c r="L2720" s="367"/>
    </row>
    <row r="2721" spans="1:12">
      <c r="A2721" s="367" t="s">
        <v>3930</v>
      </c>
      <c r="D2721" s="367" t="s">
        <v>4329</v>
      </c>
      <c r="E2721" s="367">
        <f t="shared" si="42"/>
        <v>20100909</v>
      </c>
      <c r="F2721" s="367" t="s">
        <v>4287</v>
      </c>
      <c r="G2721" s="367" t="s">
        <v>3933</v>
      </c>
      <c r="H2721" s="367" t="s">
        <v>4323</v>
      </c>
      <c r="I2721" s="367" t="s">
        <v>4299</v>
      </c>
      <c r="K2721" s="369"/>
      <c r="L2721" s="367"/>
    </row>
    <row r="2722" spans="1:12">
      <c r="A2722" s="367" t="s">
        <v>3930</v>
      </c>
      <c r="D2722" s="367" t="s">
        <v>4330</v>
      </c>
      <c r="E2722" s="367">
        <f t="shared" si="42"/>
        <v>20101001</v>
      </c>
      <c r="F2722" s="367" t="s">
        <v>4287</v>
      </c>
      <c r="G2722" s="367" t="s">
        <v>3933</v>
      </c>
      <c r="H2722" s="367" t="s">
        <v>4331</v>
      </c>
      <c r="I2722" s="367" t="s">
        <v>4332</v>
      </c>
    </row>
    <row r="2723" spans="1:12">
      <c r="A2723" s="367" t="s">
        <v>3930</v>
      </c>
      <c r="D2723" s="367" t="s">
        <v>4333</v>
      </c>
      <c r="E2723" s="367">
        <f t="shared" si="42"/>
        <v>20101010</v>
      </c>
      <c r="F2723" s="367" t="s">
        <v>4287</v>
      </c>
      <c r="G2723" s="367" t="s">
        <v>3933</v>
      </c>
      <c r="H2723" s="367" t="s">
        <v>4331</v>
      </c>
      <c r="I2723" s="367" t="s">
        <v>4334</v>
      </c>
    </row>
    <row r="2724" spans="1:12">
      <c r="A2724" s="367" t="s">
        <v>3930</v>
      </c>
      <c r="D2724" s="367" t="s">
        <v>4335</v>
      </c>
      <c r="E2724" s="367">
        <f t="shared" si="42"/>
        <v>20101020</v>
      </c>
      <c r="F2724" s="367" t="s">
        <v>4287</v>
      </c>
      <c r="G2724" s="367" t="s">
        <v>3933</v>
      </c>
      <c r="H2724" s="367" t="s">
        <v>4331</v>
      </c>
      <c r="I2724" s="367" t="s">
        <v>4336</v>
      </c>
    </row>
    <row r="2725" spans="1:12">
      <c r="A2725" s="367" t="s">
        <v>3930</v>
      </c>
      <c r="D2725" s="367" t="s">
        <v>4337</v>
      </c>
      <c r="E2725" s="367">
        <f t="shared" si="42"/>
        <v>20101021</v>
      </c>
      <c r="F2725" s="367" t="s">
        <v>4287</v>
      </c>
      <c r="G2725" s="367" t="s">
        <v>3933</v>
      </c>
      <c r="H2725" s="367" t="s">
        <v>4331</v>
      </c>
      <c r="I2725" s="367" t="s">
        <v>4338</v>
      </c>
      <c r="J2725" s="369">
        <v>37063</v>
      </c>
    </row>
    <row r="2726" spans="1:12">
      <c r="A2726" s="367" t="s">
        <v>3930</v>
      </c>
      <c r="D2726" s="367" t="s">
        <v>4339</v>
      </c>
      <c r="E2726" s="367">
        <f t="shared" si="42"/>
        <v>20101030</v>
      </c>
      <c r="F2726" s="367" t="s">
        <v>4287</v>
      </c>
      <c r="G2726" s="367" t="s">
        <v>3933</v>
      </c>
      <c r="H2726" s="367" t="s">
        <v>4331</v>
      </c>
      <c r="I2726" s="367" t="s">
        <v>4340</v>
      </c>
    </row>
    <row r="2727" spans="1:12">
      <c r="A2727" s="367" t="s">
        <v>3930</v>
      </c>
      <c r="D2727" s="367" t="s">
        <v>4341</v>
      </c>
      <c r="E2727" s="367">
        <f t="shared" si="42"/>
        <v>20101031</v>
      </c>
      <c r="F2727" s="367" t="s">
        <v>4287</v>
      </c>
      <c r="G2727" s="367" t="s">
        <v>3933</v>
      </c>
      <c r="H2727" s="367" t="s">
        <v>4331</v>
      </c>
      <c r="I2727" s="367" t="s">
        <v>4342</v>
      </c>
    </row>
    <row r="2728" spans="1:12">
      <c r="A2728" s="367" t="s">
        <v>3930</v>
      </c>
      <c r="D2728" s="367" t="s">
        <v>4343</v>
      </c>
      <c r="E2728" s="367">
        <f t="shared" si="42"/>
        <v>20101302</v>
      </c>
      <c r="F2728" s="367" t="s">
        <v>4287</v>
      </c>
      <c r="G2728" s="367" t="s">
        <v>3933</v>
      </c>
      <c r="H2728" s="367" t="s">
        <v>4072</v>
      </c>
      <c r="I2728" s="367" t="s">
        <v>4344</v>
      </c>
    </row>
    <row r="2729" spans="1:12">
      <c r="A2729" s="367" t="s">
        <v>3930</v>
      </c>
      <c r="D2729" s="367" t="s">
        <v>4345</v>
      </c>
      <c r="E2729" s="367">
        <f t="shared" si="42"/>
        <v>20180001</v>
      </c>
      <c r="F2729" s="367" t="s">
        <v>4287</v>
      </c>
      <c r="G2729" s="367" t="s">
        <v>3933</v>
      </c>
      <c r="H2729" s="367" t="s">
        <v>4346</v>
      </c>
      <c r="I2729" s="367" t="s">
        <v>4346</v>
      </c>
    </row>
    <row r="2730" spans="1:12">
      <c r="A2730" s="367" t="s">
        <v>3930</v>
      </c>
      <c r="D2730" s="367" t="s">
        <v>4347</v>
      </c>
      <c r="E2730" s="367">
        <f t="shared" si="42"/>
        <v>20182001</v>
      </c>
      <c r="F2730" s="367" t="s">
        <v>4287</v>
      </c>
      <c r="G2730" s="367" t="s">
        <v>3933</v>
      </c>
      <c r="H2730" s="367" t="s">
        <v>4348</v>
      </c>
      <c r="I2730" s="367" t="s">
        <v>4349</v>
      </c>
    </row>
    <row r="2731" spans="1:12">
      <c r="A2731" s="367" t="s">
        <v>3930</v>
      </c>
      <c r="D2731" s="367" t="s">
        <v>4350</v>
      </c>
      <c r="E2731" s="367">
        <f t="shared" si="42"/>
        <v>20182002</v>
      </c>
      <c r="F2731" s="367" t="s">
        <v>4287</v>
      </c>
      <c r="G2731" s="367" t="s">
        <v>3933</v>
      </c>
      <c r="H2731" s="367" t="s">
        <v>4348</v>
      </c>
      <c r="I2731" s="367" t="s">
        <v>4351</v>
      </c>
    </row>
    <row r="2732" spans="1:12">
      <c r="A2732" s="367" t="s">
        <v>3930</v>
      </c>
      <c r="D2732" s="367" t="s">
        <v>4352</v>
      </c>
      <c r="E2732" s="367">
        <f t="shared" si="42"/>
        <v>20182599</v>
      </c>
      <c r="F2732" s="367" t="s">
        <v>4287</v>
      </c>
      <c r="G2732" s="367" t="s">
        <v>3933</v>
      </c>
      <c r="H2732" s="367" t="s">
        <v>4353</v>
      </c>
      <c r="I2732" s="367" t="s">
        <v>4354</v>
      </c>
    </row>
    <row r="2733" spans="1:12">
      <c r="A2733" s="367" t="s">
        <v>3930</v>
      </c>
      <c r="D2733" s="367" t="s">
        <v>4355</v>
      </c>
      <c r="E2733" s="367">
        <f t="shared" si="42"/>
        <v>20190099</v>
      </c>
      <c r="F2733" s="367" t="s">
        <v>4287</v>
      </c>
      <c r="G2733" s="367" t="s">
        <v>3933</v>
      </c>
      <c r="H2733" s="367" t="s">
        <v>4356</v>
      </c>
      <c r="I2733" s="367" t="s">
        <v>4357</v>
      </c>
    </row>
    <row r="2734" spans="1:12">
      <c r="A2734" s="367" t="s">
        <v>3930</v>
      </c>
      <c r="D2734" s="367" t="s">
        <v>4358</v>
      </c>
      <c r="E2734" s="367">
        <f t="shared" si="42"/>
        <v>20200101</v>
      </c>
      <c r="F2734" s="367" t="s">
        <v>4287</v>
      </c>
      <c r="G2734" s="367" t="s">
        <v>458</v>
      </c>
      <c r="H2734" s="367" t="s">
        <v>4288</v>
      </c>
      <c r="I2734" s="367" t="s">
        <v>4289</v>
      </c>
    </row>
    <row r="2735" spans="1:12">
      <c r="A2735" s="367" t="s">
        <v>3930</v>
      </c>
      <c r="D2735" s="367" t="s">
        <v>4359</v>
      </c>
      <c r="E2735" s="367">
        <f t="shared" si="42"/>
        <v>20200102</v>
      </c>
      <c r="F2735" s="367" t="s">
        <v>4287</v>
      </c>
      <c r="G2735" s="367" t="s">
        <v>458</v>
      </c>
      <c r="H2735" s="367" t="s">
        <v>4288</v>
      </c>
      <c r="I2735" s="367" t="s">
        <v>274</v>
      </c>
    </row>
    <row r="2736" spans="1:12">
      <c r="A2736" s="367" t="s">
        <v>3930</v>
      </c>
      <c r="D2736" s="367" t="s">
        <v>4360</v>
      </c>
      <c r="E2736" s="367">
        <f t="shared" si="42"/>
        <v>20200103</v>
      </c>
      <c r="F2736" s="367" t="s">
        <v>4287</v>
      </c>
      <c r="G2736" s="367" t="s">
        <v>458</v>
      </c>
      <c r="H2736" s="367" t="s">
        <v>4288</v>
      </c>
      <c r="I2736" s="367" t="s">
        <v>4361</v>
      </c>
    </row>
    <row r="2737" spans="1:9">
      <c r="A2737" s="367" t="s">
        <v>3930</v>
      </c>
      <c r="D2737" s="367" t="s">
        <v>4362</v>
      </c>
      <c r="E2737" s="367">
        <f t="shared" si="42"/>
        <v>20200104</v>
      </c>
      <c r="F2737" s="367" t="s">
        <v>4287</v>
      </c>
      <c r="G2737" s="367" t="s">
        <v>458</v>
      </c>
      <c r="H2737" s="367" t="s">
        <v>4288</v>
      </c>
      <c r="I2737" s="367" t="s">
        <v>4363</v>
      </c>
    </row>
    <row r="2738" spans="1:9">
      <c r="A2738" s="367" t="s">
        <v>3930</v>
      </c>
      <c r="D2738" s="367" t="s">
        <v>4364</v>
      </c>
      <c r="E2738" s="367">
        <f t="shared" si="42"/>
        <v>20200105</v>
      </c>
      <c r="F2738" s="367" t="s">
        <v>4287</v>
      </c>
      <c r="G2738" s="367" t="s">
        <v>458</v>
      </c>
      <c r="H2738" s="367" t="s">
        <v>4288</v>
      </c>
      <c r="I2738" s="367" t="s">
        <v>275</v>
      </c>
    </row>
    <row r="2739" spans="1:9">
      <c r="A2739" s="367" t="s">
        <v>3930</v>
      </c>
      <c r="D2739" s="367" t="s">
        <v>4365</v>
      </c>
      <c r="E2739" s="367">
        <f t="shared" si="42"/>
        <v>20200106</v>
      </c>
      <c r="F2739" s="367" t="s">
        <v>4287</v>
      </c>
      <c r="G2739" s="367" t="s">
        <v>458</v>
      </c>
      <c r="H2739" s="367" t="s">
        <v>4288</v>
      </c>
      <c r="I2739" s="367" t="s">
        <v>4293</v>
      </c>
    </row>
    <row r="2740" spans="1:9">
      <c r="A2740" s="367" t="s">
        <v>3930</v>
      </c>
      <c r="D2740" s="367" t="s">
        <v>4366</v>
      </c>
      <c r="E2740" s="367">
        <f t="shared" si="42"/>
        <v>20200107</v>
      </c>
      <c r="F2740" s="367" t="s">
        <v>4287</v>
      </c>
      <c r="G2740" s="367" t="s">
        <v>458</v>
      </c>
      <c r="H2740" s="367" t="s">
        <v>4288</v>
      </c>
      <c r="I2740" s="367" t="s">
        <v>4295</v>
      </c>
    </row>
    <row r="2741" spans="1:9">
      <c r="A2741" s="367" t="s">
        <v>3930</v>
      </c>
      <c r="D2741" s="367" t="s">
        <v>4367</v>
      </c>
      <c r="E2741" s="367">
        <f t="shared" si="42"/>
        <v>20200108</v>
      </c>
      <c r="F2741" s="367" t="s">
        <v>4287</v>
      </c>
      <c r="G2741" s="367" t="s">
        <v>458</v>
      </c>
      <c r="H2741" s="367" t="s">
        <v>4288</v>
      </c>
      <c r="I2741" s="367" t="s">
        <v>4297</v>
      </c>
    </row>
    <row r="2742" spans="1:9">
      <c r="A2742" s="367" t="s">
        <v>3930</v>
      </c>
      <c r="D2742" s="367" t="s">
        <v>4368</v>
      </c>
      <c r="E2742" s="367">
        <f t="shared" si="42"/>
        <v>20200109</v>
      </c>
      <c r="F2742" s="367" t="s">
        <v>4287</v>
      </c>
      <c r="G2742" s="367" t="s">
        <v>458</v>
      </c>
      <c r="H2742" s="367" t="s">
        <v>4288</v>
      </c>
      <c r="I2742" s="367" t="s">
        <v>4299</v>
      </c>
    </row>
    <row r="2743" spans="1:9">
      <c r="A2743" s="367" t="s">
        <v>3930</v>
      </c>
      <c r="D2743" s="367" t="s">
        <v>388</v>
      </c>
      <c r="E2743" s="367">
        <f t="shared" si="42"/>
        <v>20200201</v>
      </c>
      <c r="F2743" s="367" t="s">
        <v>4287</v>
      </c>
      <c r="G2743" s="367" t="s">
        <v>458</v>
      </c>
      <c r="H2743" s="367" t="s">
        <v>287</v>
      </c>
      <c r="I2743" s="367" t="s">
        <v>4289</v>
      </c>
    </row>
    <row r="2744" spans="1:9">
      <c r="A2744" s="367" t="s">
        <v>3930</v>
      </c>
      <c r="D2744" s="367" t="s">
        <v>391</v>
      </c>
      <c r="E2744" s="367">
        <f t="shared" si="42"/>
        <v>20200202</v>
      </c>
      <c r="F2744" s="367" t="s">
        <v>4287</v>
      </c>
      <c r="G2744" s="367" t="s">
        <v>458</v>
      </c>
      <c r="H2744" s="367" t="s">
        <v>287</v>
      </c>
      <c r="I2744" s="367" t="s">
        <v>274</v>
      </c>
    </row>
    <row r="2745" spans="1:9">
      <c r="A2745" s="367" t="s">
        <v>3930</v>
      </c>
      <c r="D2745" s="367" t="s">
        <v>4369</v>
      </c>
      <c r="E2745" s="367">
        <f t="shared" si="42"/>
        <v>20200203</v>
      </c>
      <c r="F2745" s="367" t="s">
        <v>4287</v>
      </c>
      <c r="G2745" s="367" t="s">
        <v>458</v>
      </c>
      <c r="H2745" s="367" t="s">
        <v>287</v>
      </c>
      <c r="I2745" s="367" t="s">
        <v>4361</v>
      </c>
    </row>
    <row r="2746" spans="1:9">
      <c r="A2746" s="367" t="s">
        <v>3930</v>
      </c>
      <c r="D2746" s="367" t="s">
        <v>4370</v>
      </c>
      <c r="E2746" s="367">
        <f t="shared" si="42"/>
        <v>20200204</v>
      </c>
      <c r="F2746" s="367" t="s">
        <v>4287</v>
      </c>
      <c r="G2746" s="367" t="s">
        <v>458</v>
      </c>
      <c r="H2746" s="367" t="s">
        <v>287</v>
      </c>
      <c r="I2746" s="367" t="s">
        <v>4363</v>
      </c>
    </row>
    <row r="2747" spans="1:9">
      <c r="A2747" s="367" t="s">
        <v>3930</v>
      </c>
      <c r="D2747" s="367" t="s">
        <v>4371</v>
      </c>
      <c r="E2747" s="367">
        <f t="shared" si="42"/>
        <v>20200205</v>
      </c>
      <c r="F2747" s="367" t="s">
        <v>4287</v>
      </c>
      <c r="G2747" s="367" t="s">
        <v>458</v>
      </c>
      <c r="H2747" s="367" t="s">
        <v>287</v>
      </c>
      <c r="I2747" s="367" t="s">
        <v>275</v>
      </c>
    </row>
    <row r="2748" spans="1:9">
      <c r="A2748" s="367" t="s">
        <v>3930</v>
      </c>
      <c r="D2748" s="367" t="s">
        <v>4372</v>
      </c>
      <c r="E2748" s="367">
        <f t="shared" si="42"/>
        <v>20200206</v>
      </c>
      <c r="F2748" s="367" t="s">
        <v>4287</v>
      </c>
      <c r="G2748" s="367" t="s">
        <v>458</v>
      </c>
      <c r="H2748" s="367" t="s">
        <v>287</v>
      </c>
      <c r="I2748" s="367" t="s">
        <v>4304</v>
      </c>
    </row>
    <row r="2749" spans="1:9">
      <c r="A2749" s="367" t="s">
        <v>3930</v>
      </c>
      <c r="D2749" s="367" t="s">
        <v>4373</v>
      </c>
      <c r="E2749" s="367">
        <f t="shared" si="42"/>
        <v>20200207</v>
      </c>
      <c r="F2749" s="367" t="s">
        <v>4287</v>
      </c>
      <c r="G2749" s="367" t="s">
        <v>458</v>
      </c>
      <c r="H2749" s="367" t="s">
        <v>287</v>
      </c>
      <c r="I2749" s="367" t="s">
        <v>4295</v>
      </c>
    </row>
    <row r="2750" spans="1:9">
      <c r="A2750" s="367" t="s">
        <v>3930</v>
      </c>
      <c r="D2750" s="367" t="s">
        <v>4374</v>
      </c>
      <c r="E2750" s="367">
        <f t="shared" si="42"/>
        <v>20200208</v>
      </c>
      <c r="F2750" s="367" t="s">
        <v>4287</v>
      </c>
      <c r="G2750" s="367" t="s">
        <v>458</v>
      </c>
      <c r="H2750" s="367" t="s">
        <v>287</v>
      </c>
      <c r="I2750" s="367" t="s">
        <v>4307</v>
      </c>
    </row>
    <row r="2751" spans="1:9">
      <c r="A2751" s="367" t="s">
        <v>3930</v>
      </c>
      <c r="D2751" s="367" t="s">
        <v>4375</v>
      </c>
      <c r="E2751" s="367">
        <f t="shared" si="42"/>
        <v>20200209</v>
      </c>
      <c r="F2751" s="367" t="s">
        <v>4287</v>
      </c>
      <c r="G2751" s="367" t="s">
        <v>458</v>
      </c>
      <c r="H2751" s="367" t="s">
        <v>287</v>
      </c>
      <c r="I2751" s="367" t="s">
        <v>4299</v>
      </c>
    </row>
    <row r="2752" spans="1:9">
      <c r="A2752" s="367" t="s">
        <v>3930</v>
      </c>
      <c r="D2752" s="367" t="s">
        <v>393</v>
      </c>
      <c r="E2752" s="367">
        <f t="shared" si="42"/>
        <v>20200252</v>
      </c>
      <c r="F2752" s="367" t="s">
        <v>4287</v>
      </c>
      <c r="G2752" s="367" t="s">
        <v>458</v>
      </c>
      <c r="H2752" s="367" t="s">
        <v>287</v>
      </c>
      <c r="I2752" s="367" t="s">
        <v>4376</v>
      </c>
    </row>
    <row r="2753" spans="1:9">
      <c r="A2753" s="367" t="s">
        <v>3930</v>
      </c>
      <c r="D2753" s="367" t="s">
        <v>398</v>
      </c>
      <c r="E2753" s="367">
        <f t="shared" si="42"/>
        <v>20200253</v>
      </c>
      <c r="F2753" s="367" t="s">
        <v>4287</v>
      </c>
      <c r="G2753" s="367" t="s">
        <v>458</v>
      </c>
      <c r="H2753" s="367" t="s">
        <v>287</v>
      </c>
      <c r="I2753" s="367" t="s">
        <v>4377</v>
      </c>
    </row>
    <row r="2754" spans="1:9">
      <c r="A2754" s="367" t="s">
        <v>3930</v>
      </c>
      <c r="D2754" s="367" t="s">
        <v>392</v>
      </c>
      <c r="E2754" s="367">
        <f t="shared" ref="E2754:E2817" si="43">VALUE(D2754)</f>
        <v>20200254</v>
      </c>
      <c r="F2754" s="367" t="s">
        <v>4287</v>
      </c>
      <c r="G2754" s="367" t="s">
        <v>458</v>
      </c>
      <c r="H2754" s="367" t="s">
        <v>287</v>
      </c>
      <c r="I2754" s="367" t="s">
        <v>4378</v>
      </c>
    </row>
    <row r="2755" spans="1:9">
      <c r="A2755" s="367" t="s">
        <v>3930</v>
      </c>
      <c r="D2755" s="367" t="s">
        <v>4379</v>
      </c>
      <c r="E2755" s="367">
        <f t="shared" si="43"/>
        <v>20200255</v>
      </c>
      <c r="F2755" s="367" t="s">
        <v>4287</v>
      </c>
      <c r="G2755" s="367" t="s">
        <v>458</v>
      </c>
      <c r="H2755" s="367" t="s">
        <v>287</v>
      </c>
      <c r="I2755" s="367" t="s">
        <v>4380</v>
      </c>
    </row>
    <row r="2756" spans="1:9">
      <c r="A2756" s="367" t="s">
        <v>3930</v>
      </c>
      <c r="D2756" s="367" t="s">
        <v>390</v>
      </c>
      <c r="E2756" s="367">
        <f t="shared" si="43"/>
        <v>20200256</v>
      </c>
      <c r="F2756" s="367" t="s">
        <v>4287</v>
      </c>
      <c r="G2756" s="367" t="s">
        <v>458</v>
      </c>
      <c r="H2756" s="367" t="s">
        <v>287</v>
      </c>
      <c r="I2756" s="367" t="s">
        <v>4381</v>
      </c>
    </row>
    <row r="2757" spans="1:9">
      <c r="A2757" s="367" t="s">
        <v>3930</v>
      </c>
      <c r="D2757" s="367" t="s">
        <v>4382</v>
      </c>
      <c r="E2757" s="367">
        <f t="shared" si="43"/>
        <v>20200301</v>
      </c>
      <c r="F2757" s="367" t="s">
        <v>4287</v>
      </c>
      <c r="G2757" s="367" t="s">
        <v>458</v>
      </c>
      <c r="H2757" s="367" t="s">
        <v>1183</v>
      </c>
      <c r="I2757" s="367" t="s">
        <v>274</v>
      </c>
    </row>
    <row r="2758" spans="1:9">
      <c r="A2758" s="367" t="s">
        <v>3930</v>
      </c>
      <c r="D2758" s="367" t="s">
        <v>4383</v>
      </c>
      <c r="E2758" s="367">
        <f t="shared" si="43"/>
        <v>20200305</v>
      </c>
      <c r="F2758" s="367" t="s">
        <v>4287</v>
      </c>
      <c r="G2758" s="367" t="s">
        <v>458</v>
      </c>
      <c r="H2758" s="367" t="s">
        <v>1183</v>
      </c>
      <c r="I2758" s="367" t="s">
        <v>275</v>
      </c>
    </row>
    <row r="2759" spans="1:9">
      <c r="A2759" s="367" t="s">
        <v>3930</v>
      </c>
      <c r="D2759" s="367" t="s">
        <v>4384</v>
      </c>
      <c r="E2759" s="367">
        <f t="shared" si="43"/>
        <v>20200306</v>
      </c>
      <c r="F2759" s="367" t="s">
        <v>4287</v>
      </c>
      <c r="G2759" s="367" t="s">
        <v>458</v>
      </c>
      <c r="H2759" s="367" t="s">
        <v>1183</v>
      </c>
      <c r="I2759" s="367" t="s">
        <v>4293</v>
      </c>
    </row>
    <row r="2760" spans="1:9">
      <c r="A2760" s="367" t="s">
        <v>3930</v>
      </c>
      <c r="D2760" s="367" t="s">
        <v>4385</v>
      </c>
      <c r="E2760" s="367">
        <f t="shared" si="43"/>
        <v>20200307</v>
      </c>
      <c r="F2760" s="367" t="s">
        <v>4287</v>
      </c>
      <c r="G2760" s="367" t="s">
        <v>458</v>
      </c>
      <c r="H2760" s="367" t="s">
        <v>1183</v>
      </c>
      <c r="I2760" s="367" t="s">
        <v>4295</v>
      </c>
    </row>
    <row r="2761" spans="1:9">
      <c r="A2761" s="367" t="s">
        <v>3930</v>
      </c>
      <c r="D2761" s="367" t="s">
        <v>4386</v>
      </c>
      <c r="E2761" s="367">
        <f t="shared" si="43"/>
        <v>20200401</v>
      </c>
      <c r="F2761" s="367" t="s">
        <v>4287</v>
      </c>
      <c r="G2761" s="367" t="s">
        <v>458</v>
      </c>
      <c r="H2761" s="367" t="s">
        <v>4387</v>
      </c>
      <c r="I2761" s="367" t="s">
        <v>1972</v>
      </c>
    </row>
    <row r="2762" spans="1:9">
      <c r="A2762" s="367" t="s">
        <v>3930</v>
      </c>
      <c r="D2762" s="367" t="s">
        <v>4388</v>
      </c>
      <c r="E2762" s="367">
        <f t="shared" si="43"/>
        <v>20200402</v>
      </c>
      <c r="F2762" s="367" t="s">
        <v>4287</v>
      </c>
      <c r="G2762" s="367" t="s">
        <v>458</v>
      </c>
      <c r="H2762" s="367" t="s">
        <v>4387</v>
      </c>
      <c r="I2762" s="367" t="s">
        <v>4389</v>
      </c>
    </row>
    <row r="2763" spans="1:9">
      <c r="A2763" s="367" t="s">
        <v>3930</v>
      </c>
      <c r="D2763" s="367" t="s">
        <v>4390</v>
      </c>
      <c r="E2763" s="367">
        <f t="shared" si="43"/>
        <v>20200403</v>
      </c>
      <c r="F2763" s="367" t="s">
        <v>4287</v>
      </c>
      <c r="G2763" s="367" t="s">
        <v>458</v>
      </c>
      <c r="H2763" s="367" t="s">
        <v>4387</v>
      </c>
      <c r="I2763" s="367" t="s">
        <v>4391</v>
      </c>
    </row>
    <row r="2764" spans="1:9">
      <c r="A2764" s="367" t="s">
        <v>3930</v>
      </c>
      <c r="D2764" s="367" t="s">
        <v>4392</v>
      </c>
      <c r="E2764" s="367">
        <f t="shared" si="43"/>
        <v>20200405</v>
      </c>
      <c r="F2764" s="367" t="s">
        <v>4287</v>
      </c>
      <c r="G2764" s="367" t="s">
        <v>458</v>
      </c>
      <c r="H2764" s="367" t="s">
        <v>4387</v>
      </c>
      <c r="I2764" s="367" t="s">
        <v>4393</v>
      </c>
    </row>
    <row r="2765" spans="1:9">
      <c r="A2765" s="367" t="s">
        <v>3930</v>
      </c>
      <c r="D2765" s="367" t="s">
        <v>4394</v>
      </c>
      <c r="E2765" s="367">
        <f t="shared" si="43"/>
        <v>20200406</v>
      </c>
      <c r="F2765" s="367" t="s">
        <v>4287</v>
      </c>
      <c r="G2765" s="367" t="s">
        <v>458</v>
      </c>
      <c r="H2765" s="367" t="s">
        <v>4387</v>
      </c>
      <c r="I2765" s="367" t="s">
        <v>4395</v>
      </c>
    </row>
    <row r="2766" spans="1:9">
      <c r="A2766" s="367" t="s">
        <v>3930</v>
      </c>
      <c r="D2766" s="367" t="s">
        <v>4396</v>
      </c>
      <c r="E2766" s="367">
        <f t="shared" si="43"/>
        <v>20200407</v>
      </c>
      <c r="F2766" s="367" t="s">
        <v>4287</v>
      </c>
      <c r="G2766" s="367" t="s">
        <v>458</v>
      </c>
      <c r="H2766" s="367" t="s">
        <v>4387</v>
      </c>
      <c r="I2766" s="367" t="s">
        <v>4397</v>
      </c>
    </row>
    <row r="2767" spans="1:9">
      <c r="A2767" s="367" t="s">
        <v>3930</v>
      </c>
      <c r="D2767" s="367" t="s">
        <v>4398</v>
      </c>
      <c r="E2767" s="367">
        <f t="shared" si="43"/>
        <v>20200501</v>
      </c>
      <c r="F2767" s="367" t="s">
        <v>4287</v>
      </c>
      <c r="G2767" s="367" t="s">
        <v>458</v>
      </c>
      <c r="H2767" s="367" t="s">
        <v>4399</v>
      </c>
      <c r="I2767" s="367" t="s">
        <v>274</v>
      </c>
    </row>
    <row r="2768" spans="1:9">
      <c r="A2768" s="367" t="s">
        <v>3930</v>
      </c>
      <c r="D2768" s="367" t="s">
        <v>4400</v>
      </c>
      <c r="E2768" s="367">
        <f t="shared" si="43"/>
        <v>20200505</v>
      </c>
      <c r="F2768" s="367" t="s">
        <v>4287</v>
      </c>
      <c r="G2768" s="367" t="s">
        <v>458</v>
      </c>
      <c r="H2768" s="367" t="s">
        <v>4399</v>
      </c>
      <c r="I2768" s="367" t="s">
        <v>275</v>
      </c>
    </row>
    <row r="2769" spans="1:12">
      <c r="A2769" s="367" t="s">
        <v>3930</v>
      </c>
      <c r="D2769" s="367" t="s">
        <v>4401</v>
      </c>
      <c r="E2769" s="367">
        <f t="shared" si="43"/>
        <v>20200506</v>
      </c>
      <c r="F2769" s="367" t="s">
        <v>4287</v>
      </c>
      <c r="G2769" s="367" t="s">
        <v>458</v>
      </c>
      <c r="H2769" s="367" t="s">
        <v>4399</v>
      </c>
      <c r="I2769" s="367" t="s">
        <v>4293</v>
      </c>
    </row>
    <row r="2770" spans="1:12">
      <c r="A2770" s="367" t="s">
        <v>3930</v>
      </c>
      <c r="D2770" s="367" t="s">
        <v>4402</v>
      </c>
      <c r="E2770" s="367">
        <f t="shared" si="43"/>
        <v>20200507</v>
      </c>
      <c r="F2770" s="367" t="s">
        <v>4287</v>
      </c>
      <c r="G2770" s="367" t="s">
        <v>458</v>
      </c>
      <c r="H2770" s="367" t="s">
        <v>4399</v>
      </c>
      <c r="I2770" s="367" t="s">
        <v>4295</v>
      </c>
    </row>
    <row r="2771" spans="1:12">
      <c r="A2771" s="367" t="s">
        <v>3930</v>
      </c>
      <c r="D2771" s="367" t="s">
        <v>4403</v>
      </c>
      <c r="E2771" s="367">
        <f t="shared" si="43"/>
        <v>20200701</v>
      </c>
      <c r="F2771" s="367" t="s">
        <v>4287</v>
      </c>
      <c r="G2771" s="367" t="s">
        <v>458</v>
      </c>
      <c r="H2771" s="367" t="s">
        <v>456</v>
      </c>
      <c r="I2771" s="367" t="s">
        <v>4289</v>
      </c>
    </row>
    <row r="2772" spans="1:12">
      <c r="A2772" s="367" t="s">
        <v>3930</v>
      </c>
      <c r="D2772" s="367" t="s">
        <v>4404</v>
      </c>
      <c r="E2772" s="367">
        <f t="shared" si="43"/>
        <v>20200702</v>
      </c>
      <c r="F2772" s="367" t="s">
        <v>4287</v>
      </c>
      <c r="G2772" s="367" t="s">
        <v>458</v>
      </c>
      <c r="H2772" s="367" t="s">
        <v>456</v>
      </c>
      <c r="I2772" s="367" t="s">
        <v>4405</v>
      </c>
    </row>
    <row r="2773" spans="1:12">
      <c r="A2773" s="367" t="s">
        <v>3930</v>
      </c>
      <c r="D2773" s="367" t="s">
        <v>4406</v>
      </c>
      <c r="E2773" s="367">
        <f t="shared" si="43"/>
        <v>20200705</v>
      </c>
      <c r="F2773" s="367" t="s">
        <v>4287</v>
      </c>
      <c r="G2773" s="367" t="s">
        <v>458</v>
      </c>
      <c r="H2773" s="367" t="s">
        <v>456</v>
      </c>
      <c r="I2773" s="367" t="s">
        <v>4407</v>
      </c>
    </row>
    <row r="2774" spans="1:12">
      <c r="A2774" s="367" t="s">
        <v>3930</v>
      </c>
      <c r="D2774" s="367" t="s">
        <v>4408</v>
      </c>
      <c r="E2774" s="367">
        <f t="shared" si="43"/>
        <v>20200706</v>
      </c>
      <c r="F2774" s="367" t="s">
        <v>4287</v>
      </c>
      <c r="G2774" s="367" t="s">
        <v>458</v>
      </c>
      <c r="H2774" s="367" t="s">
        <v>456</v>
      </c>
      <c r="I2774" s="367" t="s">
        <v>4409</v>
      </c>
    </row>
    <row r="2775" spans="1:12">
      <c r="A2775" s="367" t="s">
        <v>3930</v>
      </c>
      <c r="D2775" s="367" t="s">
        <v>4410</v>
      </c>
      <c r="E2775" s="367">
        <f t="shared" si="43"/>
        <v>20200710</v>
      </c>
      <c r="F2775" s="367" t="s">
        <v>4287</v>
      </c>
      <c r="G2775" s="367" t="s">
        <v>458</v>
      </c>
      <c r="H2775" s="367" t="s">
        <v>456</v>
      </c>
      <c r="I2775" s="367" t="s">
        <v>275</v>
      </c>
    </row>
    <row r="2776" spans="1:12">
      <c r="A2776" s="367" t="s">
        <v>3930</v>
      </c>
      <c r="D2776" s="367" t="s">
        <v>4411</v>
      </c>
      <c r="E2776" s="367">
        <f t="shared" si="43"/>
        <v>20200711</v>
      </c>
      <c r="F2776" s="367" t="s">
        <v>4287</v>
      </c>
      <c r="G2776" s="367" t="s">
        <v>458</v>
      </c>
      <c r="H2776" s="367" t="s">
        <v>456</v>
      </c>
      <c r="I2776" s="367" t="s">
        <v>4304</v>
      </c>
    </row>
    <row r="2777" spans="1:12">
      <c r="A2777" s="367" t="s">
        <v>3930</v>
      </c>
      <c r="D2777" s="367" t="s">
        <v>4412</v>
      </c>
      <c r="E2777" s="367">
        <f t="shared" si="43"/>
        <v>20200712</v>
      </c>
      <c r="F2777" s="367" t="s">
        <v>4287</v>
      </c>
      <c r="G2777" s="367" t="s">
        <v>458</v>
      </c>
      <c r="H2777" s="367" t="s">
        <v>456</v>
      </c>
      <c r="I2777" s="367" t="s">
        <v>4295</v>
      </c>
    </row>
    <row r="2778" spans="1:12">
      <c r="A2778" s="367" t="s">
        <v>3930</v>
      </c>
      <c r="D2778" s="367" t="s">
        <v>4413</v>
      </c>
      <c r="E2778" s="367">
        <f t="shared" si="43"/>
        <v>20200713</v>
      </c>
      <c r="F2778" s="367" t="s">
        <v>4287</v>
      </c>
      <c r="G2778" s="367" t="s">
        <v>458</v>
      </c>
      <c r="H2778" s="367" t="s">
        <v>456</v>
      </c>
      <c r="I2778" s="367" t="s">
        <v>4307</v>
      </c>
    </row>
    <row r="2779" spans="1:12">
      <c r="A2779" s="367" t="s">
        <v>3930</v>
      </c>
      <c r="D2779" s="367" t="s">
        <v>4414</v>
      </c>
      <c r="E2779" s="367">
        <f t="shared" si="43"/>
        <v>20200714</v>
      </c>
      <c r="F2779" s="367" t="s">
        <v>4287</v>
      </c>
      <c r="G2779" s="367" t="s">
        <v>458</v>
      </c>
      <c r="H2779" s="367" t="s">
        <v>456</v>
      </c>
      <c r="I2779" s="367" t="s">
        <v>4299</v>
      </c>
    </row>
    <row r="2780" spans="1:12">
      <c r="A2780" s="367" t="s">
        <v>3930</v>
      </c>
      <c r="D2780" s="367" t="s">
        <v>4415</v>
      </c>
      <c r="E2780" s="367">
        <f t="shared" si="43"/>
        <v>20200901</v>
      </c>
      <c r="F2780" s="367" t="s">
        <v>4287</v>
      </c>
      <c r="G2780" s="367" t="s">
        <v>458</v>
      </c>
      <c r="H2780" s="367" t="s">
        <v>4323</v>
      </c>
      <c r="I2780" s="367" t="s">
        <v>4289</v>
      </c>
      <c r="K2780" s="369"/>
      <c r="L2780" s="367"/>
    </row>
    <row r="2781" spans="1:12">
      <c r="A2781" s="367" t="s">
        <v>3930</v>
      </c>
      <c r="D2781" s="367" t="s">
        <v>4416</v>
      </c>
      <c r="E2781" s="367">
        <f t="shared" si="43"/>
        <v>20200902</v>
      </c>
      <c r="F2781" s="367" t="s">
        <v>4287</v>
      </c>
      <c r="G2781" s="367" t="s">
        <v>458</v>
      </c>
      <c r="H2781" s="367" t="s">
        <v>4323</v>
      </c>
      <c r="I2781" s="367" t="s">
        <v>274</v>
      </c>
      <c r="K2781" s="369"/>
      <c r="L2781" s="367"/>
    </row>
    <row r="2782" spans="1:12">
      <c r="A2782" s="367" t="s">
        <v>3930</v>
      </c>
      <c r="D2782" s="367" t="s">
        <v>4417</v>
      </c>
      <c r="E2782" s="367">
        <f t="shared" si="43"/>
        <v>20200905</v>
      </c>
      <c r="F2782" s="367" t="s">
        <v>4287</v>
      </c>
      <c r="G2782" s="367" t="s">
        <v>458</v>
      </c>
      <c r="H2782" s="367" t="s">
        <v>4323</v>
      </c>
      <c r="I2782" s="367" t="s">
        <v>275</v>
      </c>
      <c r="K2782" s="369"/>
      <c r="L2782" s="367"/>
    </row>
    <row r="2783" spans="1:12">
      <c r="A2783" s="367" t="s">
        <v>3930</v>
      </c>
      <c r="D2783" s="367" t="s">
        <v>4418</v>
      </c>
      <c r="E2783" s="367">
        <f t="shared" si="43"/>
        <v>20200906</v>
      </c>
      <c r="F2783" s="367" t="s">
        <v>4287</v>
      </c>
      <c r="G2783" s="367" t="s">
        <v>458</v>
      </c>
      <c r="H2783" s="367" t="s">
        <v>4323</v>
      </c>
      <c r="I2783" s="367" t="s">
        <v>4293</v>
      </c>
      <c r="K2783" s="369"/>
      <c r="L2783" s="367"/>
    </row>
    <row r="2784" spans="1:12">
      <c r="A2784" s="367" t="s">
        <v>3930</v>
      </c>
      <c r="D2784" s="367" t="s">
        <v>4419</v>
      </c>
      <c r="E2784" s="367">
        <f t="shared" si="43"/>
        <v>20200907</v>
      </c>
      <c r="F2784" s="367" t="s">
        <v>4287</v>
      </c>
      <c r="G2784" s="367" t="s">
        <v>458</v>
      </c>
      <c r="H2784" s="367" t="s">
        <v>4323</v>
      </c>
      <c r="I2784" s="367" t="s">
        <v>4295</v>
      </c>
      <c r="K2784" s="369"/>
      <c r="L2784" s="367"/>
    </row>
    <row r="2785" spans="1:12">
      <c r="A2785" s="367" t="s">
        <v>3930</v>
      </c>
      <c r="D2785" s="367" t="s">
        <v>4420</v>
      </c>
      <c r="E2785" s="367">
        <f t="shared" si="43"/>
        <v>20200908</v>
      </c>
      <c r="F2785" s="367" t="s">
        <v>4287</v>
      </c>
      <c r="G2785" s="367" t="s">
        <v>458</v>
      </c>
      <c r="H2785" s="367" t="s">
        <v>4323</v>
      </c>
      <c r="I2785" s="367" t="s">
        <v>4297</v>
      </c>
      <c r="K2785" s="369"/>
      <c r="L2785" s="367"/>
    </row>
    <row r="2786" spans="1:12">
      <c r="A2786" s="367" t="s">
        <v>3930</v>
      </c>
      <c r="D2786" s="367" t="s">
        <v>4421</v>
      </c>
      <c r="E2786" s="367">
        <f t="shared" si="43"/>
        <v>20200909</v>
      </c>
      <c r="F2786" s="367" t="s">
        <v>4287</v>
      </c>
      <c r="G2786" s="367" t="s">
        <v>458</v>
      </c>
      <c r="H2786" s="367" t="s">
        <v>4323</v>
      </c>
      <c r="I2786" s="367" t="s">
        <v>4299</v>
      </c>
      <c r="K2786" s="369"/>
      <c r="L2786" s="367"/>
    </row>
    <row r="2787" spans="1:12">
      <c r="A2787" s="367" t="s">
        <v>3930</v>
      </c>
      <c r="D2787" s="367" t="s">
        <v>4422</v>
      </c>
      <c r="E2787" s="367">
        <f t="shared" si="43"/>
        <v>20201001</v>
      </c>
      <c r="F2787" s="367" t="s">
        <v>4287</v>
      </c>
      <c r="G2787" s="367" t="s">
        <v>458</v>
      </c>
      <c r="H2787" s="367" t="s">
        <v>449</v>
      </c>
      <c r="I2787" s="367" t="s">
        <v>4423</v>
      </c>
    </row>
    <row r="2788" spans="1:12">
      <c r="A2788" s="367" t="s">
        <v>3930</v>
      </c>
      <c r="D2788" s="367" t="s">
        <v>4424</v>
      </c>
      <c r="E2788" s="367">
        <f t="shared" si="43"/>
        <v>20201002</v>
      </c>
      <c r="F2788" s="367" t="s">
        <v>4287</v>
      </c>
      <c r="G2788" s="367" t="s">
        <v>458</v>
      </c>
      <c r="H2788" s="367" t="s">
        <v>449</v>
      </c>
      <c r="I2788" s="367" t="s">
        <v>4425</v>
      </c>
    </row>
    <row r="2789" spans="1:12">
      <c r="A2789" s="367" t="s">
        <v>3930</v>
      </c>
      <c r="D2789" s="367" t="s">
        <v>4426</v>
      </c>
      <c r="E2789" s="367">
        <f t="shared" si="43"/>
        <v>20201005</v>
      </c>
      <c r="F2789" s="367" t="s">
        <v>4287</v>
      </c>
      <c r="G2789" s="367" t="s">
        <v>458</v>
      </c>
      <c r="H2789" s="367" t="s">
        <v>449</v>
      </c>
      <c r="I2789" s="367" t="s">
        <v>275</v>
      </c>
    </row>
    <row r="2790" spans="1:12">
      <c r="A2790" s="367" t="s">
        <v>3930</v>
      </c>
      <c r="D2790" s="367" t="s">
        <v>4427</v>
      </c>
      <c r="E2790" s="367">
        <f t="shared" si="43"/>
        <v>20201006</v>
      </c>
      <c r="F2790" s="367" t="s">
        <v>4287</v>
      </c>
      <c r="G2790" s="367" t="s">
        <v>458</v>
      </c>
      <c r="H2790" s="367" t="s">
        <v>449</v>
      </c>
      <c r="I2790" s="367" t="s">
        <v>4293</v>
      </c>
    </row>
    <row r="2791" spans="1:12">
      <c r="A2791" s="367" t="s">
        <v>3930</v>
      </c>
      <c r="D2791" s="367" t="s">
        <v>4428</v>
      </c>
      <c r="E2791" s="367">
        <f t="shared" si="43"/>
        <v>20201007</v>
      </c>
      <c r="F2791" s="367" t="s">
        <v>4287</v>
      </c>
      <c r="G2791" s="367" t="s">
        <v>458</v>
      </c>
      <c r="H2791" s="367" t="s">
        <v>449</v>
      </c>
      <c r="I2791" s="367" t="s">
        <v>4295</v>
      </c>
    </row>
    <row r="2792" spans="1:12">
      <c r="A2792" s="367" t="s">
        <v>3930</v>
      </c>
      <c r="D2792" s="367" t="s">
        <v>4429</v>
      </c>
      <c r="E2792" s="367">
        <f t="shared" si="43"/>
        <v>20201008</v>
      </c>
      <c r="F2792" s="367" t="s">
        <v>4287</v>
      </c>
      <c r="G2792" s="367" t="s">
        <v>458</v>
      </c>
      <c r="H2792" s="367" t="s">
        <v>449</v>
      </c>
      <c r="I2792" s="367" t="s">
        <v>4297</v>
      </c>
    </row>
    <row r="2793" spans="1:12">
      <c r="A2793" s="367" t="s">
        <v>3930</v>
      </c>
      <c r="D2793" s="367" t="s">
        <v>4430</v>
      </c>
      <c r="E2793" s="367">
        <f t="shared" si="43"/>
        <v>20201009</v>
      </c>
      <c r="F2793" s="367" t="s">
        <v>4287</v>
      </c>
      <c r="G2793" s="367" t="s">
        <v>458</v>
      </c>
      <c r="H2793" s="367" t="s">
        <v>449</v>
      </c>
      <c r="I2793" s="367" t="s">
        <v>4299</v>
      </c>
    </row>
    <row r="2794" spans="1:12">
      <c r="A2794" s="367" t="s">
        <v>3930</v>
      </c>
      <c r="D2794" s="367" t="s">
        <v>4431</v>
      </c>
      <c r="E2794" s="367">
        <f t="shared" si="43"/>
        <v>20201011</v>
      </c>
      <c r="F2794" s="367" t="s">
        <v>4287</v>
      </c>
      <c r="G2794" s="367" t="s">
        <v>458</v>
      </c>
      <c r="H2794" s="367" t="s">
        <v>449</v>
      </c>
      <c r="I2794" s="367" t="s">
        <v>4289</v>
      </c>
    </row>
    <row r="2795" spans="1:12">
      <c r="A2795" s="367" t="s">
        <v>3930</v>
      </c>
      <c r="D2795" s="367" t="s">
        <v>4432</v>
      </c>
      <c r="E2795" s="367">
        <f t="shared" si="43"/>
        <v>20201012</v>
      </c>
      <c r="F2795" s="367" t="s">
        <v>4287</v>
      </c>
      <c r="G2795" s="367" t="s">
        <v>458</v>
      </c>
      <c r="H2795" s="367" t="s">
        <v>449</v>
      </c>
      <c r="I2795" s="367" t="s">
        <v>4405</v>
      </c>
    </row>
    <row r="2796" spans="1:12">
      <c r="A2796" s="367" t="s">
        <v>3930</v>
      </c>
      <c r="D2796" s="367" t="s">
        <v>4433</v>
      </c>
      <c r="E2796" s="367">
        <f t="shared" si="43"/>
        <v>20201013</v>
      </c>
      <c r="F2796" s="367" t="s">
        <v>4287</v>
      </c>
      <c r="G2796" s="367" t="s">
        <v>458</v>
      </c>
      <c r="H2796" s="367" t="s">
        <v>449</v>
      </c>
      <c r="I2796" s="367" t="s">
        <v>4361</v>
      </c>
    </row>
    <row r="2797" spans="1:12">
      <c r="A2797" s="367" t="s">
        <v>3930</v>
      </c>
      <c r="D2797" s="367" t="s">
        <v>4434</v>
      </c>
      <c r="E2797" s="367">
        <f t="shared" si="43"/>
        <v>20201014</v>
      </c>
      <c r="F2797" s="367" t="s">
        <v>4287</v>
      </c>
      <c r="G2797" s="367" t="s">
        <v>458</v>
      </c>
      <c r="H2797" s="367" t="s">
        <v>449</v>
      </c>
      <c r="I2797" s="367" t="s">
        <v>4435</v>
      </c>
    </row>
    <row r="2798" spans="1:12">
      <c r="A2798" s="367" t="s">
        <v>3930</v>
      </c>
      <c r="D2798" s="367" t="s">
        <v>4436</v>
      </c>
      <c r="E2798" s="367">
        <f t="shared" si="43"/>
        <v>20201601</v>
      </c>
      <c r="F2798" s="367" t="s">
        <v>4287</v>
      </c>
      <c r="G2798" s="367" t="s">
        <v>458</v>
      </c>
      <c r="H2798" s="367" t="s">
        <v>1328</v>
      </c>
      <c r="I2798" s="367" t="s">
        <v>4289</v>
      </c>
    </row>
    <row r="2799" spans="1:12">
      <c r="A2799" s="367" t="s">
        <v>3930</v>
      </c>
      <c r="D2799" s="367" t="s">
        <v>4437</v>
      </c>
      <c r="E2799" s="367">
        <f t="shared" si="43"/>
        <v>20201602</v>
      </c>
      <c r="F2799" s="367" t="s">
        <v>4287</v>
      </c>
      <c r="G2799" s="367" t="s">
        <v>458</v>
      </c>
      <c r="H2799" s="367" t="s">
        <v>1328</v>
      </c>
      <c r="I2799" s="367" t="s">
        <v>4405</v>
      </c>
    </row>
    <row r="2800" spans="1:12">
      <c r="A2800" s="367" t="s">
        <v>3930</v>
      </c>
      <c r="D2800" s="367" t="s">
        <v>4438</v>
      </c>
      <c r="E2800" s="367">
        <f t="shared" si="43"/>
        <v>20201605</v>
      </c>
      <c r="F2800" s="367" t="s">
        <v>4287</v>
      </c>
      <c r="G2800" s="367" t="s">
        <v>458</v>
      </c>
      <c r="H2800" s="367" t="s">
        <v>1328</v>
      </c>
      <c r="I2800" s="367" t="s">
        <v>275</v>
      </c>
    </row>
    <row r="2801" spans="1:9">
      <c r="A2801" s="367" t="s">
        <v>3930</v>
      </c>
      <c r="D2801" s="367" t="s">
        <v>4439</v>
      </c>
      <c r="E2801" s="367">
        <f t="shared" si="43"/>
        <v>20201606</v>
      </c>
      <c r="F2801" s="367" t="s">
        <v>4287</v>
      </c>
      <c r="G2801" s="367" t="s">
        <v>458</v>
      </c>
      <c r="H2801" s="367" t="s">
        <v>1328</v>
      </c>
      <c r="I2801" s="367" t="s">
        <v>4293</v>
      </c>
    </row>
    <row r="2802" spans="1:9">
      <c r="A2802" s="367" t="s">
        <v>3930</v>
      </c>
      <c r="D2802" s="367" t="s">
        <v>4440</v>
      </c>
      <c r="E2802" s="367">
        <f t="shared" si="43"/>
        <v>20201607</v>
      </c>
      <c r="F2802" s="367" t="s">
        <v>4287</v>
      </c>
      <c r="G2802" s="367" t="s">
        <v>458</v>
      </c>
      <c r="H2802" s="367" t="s">
        <v>1328</v>
      </c>
      <c r="I2802" s="367" t="s">
        <v>4295</v>
      </c>
    </row>
    <row r="2803" spans="1:9">
      <c r="A2803" s="367" t="s">
        <v>3930</v>
      </c>
      <c r="D2803" s="367" t="s">
        <v>4441</v>
      </c>
      <c r="E2803" s="367">
        <f t="shared" si="43"/>
        <v>20201608</v>
      </c>
      <c r="F2803" s="367" t="s">
        <v>4287</v>
      </c>
      <c r="G2803" s="367" t="s">
        <v>458</v>
      </c>
      <c r="H2803" s="367" t="s">
        <v>1328</v>
      </c>
      <c r="I2803" s="367" t="s">
        <v>4297</v>
      </c>
    </row>
    <row r="2804" spans="1:9">
      <c r="A2804" s="367" t="s">
        <v>3930</v>
      </c>
      <c r="D2804" s="367" t="s">
        <v>4442</v>
      </c>
      <c r="E2804" s="367">
        <f t="shared" si="43"/>
        <v>20201609</v>
      </c>
      <c r="F2804" s="367" t="s">
        <v>4287</v>
      </c>
      <c r="G2804" s="367" t="s">
        <v>458</v>
      </c>
      <c r="H2804" s="367" t="s">
        <v>1328</v>
      </c>
      <c r="I2804" s="367" t="s">
        <v>4299</v>
      </c>
    </row>
    <row r="2805" spans="1:9">
      <c r="A2805" s="367" t="s">
        <v>3930</v>
      </c>
      <c r="D2805" s="367" t="s">
        <v>4443</v>
      </c>
      <c r="E2805" s="367">
        <f t="shared" si="43"/>
        <v>20201701</v>
      </c>
      <c r="F2805" s="367" t="s">
        <v>4287</v>
      </c>
      <c r="G2805" s="367" t="s">
        <v>458</v>
      </c>
      <c r="H2805" s="367" t="s">
        <v>1183</v>
      </c>
      <c r="I2805" s="367" t="s">
        <v>4289</v>
      </c>
    </row>
    <row r="2806" spans="1:9">
      <c r="A2806" s="367" t="s">
        <v>3930</v>
      </c>
      <c r="D2806" s="367" t="s">
        <v>4444</v>
      </c>
      <c r="E2806" s="367">
        <f t="shared" si="43"/>
        <v>20201702</v>
      </c>
      <c r="F2806" s="367" t="s">
        <v>4287</v>
      </c>
      <c r="G2806" s="367" t="s">
        <v>458</v>
      </c>
      <c r="H2806" s="367" t="s">
        <v>1183</v>
      </c>
      <c r="I2806" s="367" t="s">
        <v>4405</v>
      </c>
    </row>
    <row r="2807" spans="1:9">
      <c r="A2807" s="367" t="s">
        <v>3930</v>
      </c>
      <c r="D2807" s="367" t="s">
        <v>4445</v>
      </c>
      <c r="E2807" s="367">
        <f t="shared" si="43"/>
        <v>20201705</v>
      </c>
      <c r="F2807" s="367" t="s">
        <v>4287</v>
      </c>
      <c r="G2807" s="367" t="s">
        <v>458</v>
      </c>
      <c r="H2807" s="367" t="s">
        <v>1183</v>
      </c>
      <c r="I2807" s="367" t="s">
        <v>275</v>
      </c>
    </row>
    <row r="2808" spans="1:9">
      <c r="A2808" s="367" t="s">
        <v>3930</v>
      </c>
      <c r="D2808" s="367" t="s">
        <v>4446</v>
      </c>
      <c r="E2808" s="367">
        <f t="shared" si="43"/>
        <v>20201706</v>
      </c>
      <c r="F2808" s="367" t="s">
        <v>4287</v>
      </c>
      <c r="G2808" s="367" t="s">
        <v>458</v>
      </c>
      <c r="H2808" s="367" t="s">
        <v>1183</v>
      </c>
      <c r="I2808" s="367" t="s">
        <v>4293</v>
      </c>
    </row>
    <row r="2809" spans="1:9">
      <c r="A2809" s="367" t="s">
        <v>3930</v>
      </c>
      <c r="D2809" s="367" t="s">
        <v>4447</v>
      </c>
      <c r="E2809" s="367">
        <f t="shared" si="43"/>
        <v>20201707</v>
      </c>
      <c r="F2809" s="367" t="s">
        <v>4287</v>
      </c>
      <c r="G2809" s="367" t="s">
        <v>458</v>
      </c>
      <c r="H2809" s="367" t="s">
        <v>1183</v>
      </c>
      <c r="I2809" s="367" t="s">
        <v>4295</v>
      </c>
    </row>
    <row r="2810" spans="1:9">
      <c r="A2810" s="367" t="s">
        <v>3930</v>
      </c>
      <c r="D2810" s="367" t="s">
        <v>4448</v>
      </c>
      <c r="E2810" s="367">
        <f t="shared" si="43"/>
        <v>20201708</v>
      </c>
      <c r="F2810" s="367" t="s">
        <v>4287</v>
      </c>
      <c r="G2810" s="367" t="s">
        <v>458</v>
      </c>
      <c r="H2810" s="367" t="s">
        <v>1183</v>
      </c>
      <c r="I2810" s="367" t="s">
        <v>4297</v>
      </c>
    </row>
    <row r="2811" spans="1:9">
      <c r="A2811" s="367" t="s">
        <v>3930</v>
      </c>
      <c r="D2811" s="367" t="s">
        <v>4449</v>
      </c>
      <c r="E2811" s="367">
        <f t="shared" si="43"/>
        <v>20201709</v>
      </c>
      <c r="F2811" s="367" t="s">
        <v>4287</v>
      </c>
      <c r="G2811" s="367" t="s">
        <v>458</v>
      </c>
      <c r="H2811" s="367" t="s">
        <v>1183</v>
      </c>
      <c r="I2811" s="367" t="s">
        <v>4299</v>
      </c>
    </row>
    <row r="2812" spans="1:9">
      <c r="A2812" s="367" t="s">
        <v>3930</v>
      </c>
      <c r="D2812" s="367" t="s">
        <v>4450</v>
      </c>
      <c r="E2812" s="367">
        <f t="shared" si="43"/>
        <v>20280001</v>
      </c>
      <c r="F2812" s="367" t="s">
        <v>4287</v>
      </c>
      <c r="G2812" s="367" t="s">
        <v>458</v>
      </c>
      <c r="H2812" s="367" t="s">
        <v>4346</v>
      </c>
      <c r="I2812" s="367" t="s">
        <v>4346</v>
      </c>
    </row>
    <row r="2813" spans="1:9">
      <c r="A2813" s="367" t="s">
        <v>3930</v>
      </c>
      <c r="D2813" s="367" t="s">
        <v>4451</v>
      </c>
      <c r="E2813" s="367">
        <f t="shared" si="43"/>
        <v>20282001</v>
      </c>
      <c r="F2813" s="367" t="s">
        <v>4287</v>
      </c>
      <c r="G2813" s="367" t="s">
        <v>458</v>
      </c>
      <c r="H2813" s="367" t="s">
        <v>4348</v>
      </c>
      <c r="I2813" s="367" t="s">
        <v>4349</v>
      </c>
    </row>
    <row r="2814" spans="1:9">
      <c r="A2814" s="367" t="s">
        <v>3930</v>
      </c>
      <c r="D2814" s="367" t="s">
        <v>4452</v>
      </c>
      <c r="E2814" s="367">
        <f t="shared" si="43"/>
        <v>20282002</v>
      </c>
      <c r="F2814" s="367" t="s">
        <v>4287</v>
      </c>
      <c r="G2814" s="367" t="s">
        <v>458</v>
      </c>
      <c r="H2814" s="367" t="s">
        <v>4348</v>
      </c>
      <c r="I2814" s="367" t="s">
        <v>4351</v>
      </c>
    </row>
    <row r="2815" spans="1:9">
      <c r="A2815" s="367" t="s">
        <v>3930</v>
      </c>
      <c r="D2815" s="367" t="s">
        <v>4453</v>
      </c>
      <c r="E2815" s="367">
        <f t="shared" si="43"/>
        <v>20282599</v>
      </c>
      <c r="F2815" s="367" t="s">
        <v>4287</v>
      </c>
      <c r="G2815" s="367" t="s">
        <v>458</v>
      </c>
      <c r="H2815" s="367" t="s">
        <v>4353</v>
      </c>
      <c r="I2815" s="367" t="s">
        <v>4354</v>
      </c>
    </row>
    <row r="2816" spans="1:9">
      <c r="A2816" s="367" t="s">
        <v>3930</v>
      </c>
      <c r="D2816" s="367" t="s">
        <v>4454</v>
      </c>
      <c r="E2816" s="367">
        <f t="shared" si="43"/>
        <v>20300101</v>
      </c>
      <c r="F2816" s="367" t="s">
        <v>4287</v>
      </c>
      <c r="G2816" s="367" t="s">
        <v>472</v>
      </c>
      <c r="H2816" s="367" t="s">
        <v>4288</v>
      </c>
      <c r="I2816" s="367" t="s">
        <v>274</v>
      </c>
    </row>
    <row r="2817" spans="1:12">
      <c r="A2817" s="367" t="s">
        <v>3930</v>
      </c>
      <c r="D2817" s="367" t="s">
        <v>4455</v>
      </c>
      <c r="E2817" s="367">
        <f t="shared" si="43"/>
        <v>20300102</v>
      </c>
      <c r="F2817" s="367" t="s">
        <v>4287</v>
      </c>
      <c r="G2817" s="367" t="s">
        <v>472</v>
      </c>
      <c r="H2817" s="367" t="s">
        <v>4288</v>
      </c>
      <c r="I2817" s="367" t="s">
        <v>4289</v>
      </c>
    </row>
    <row r="2818" spans="1:12">
      <c r="A2818" s="367" t="s">
        <v>3930</v>
      </c>
      <c r="D2818" s="367" t="s">
        <v>4456</v>
      </c>
      <c r="E2818" s="367">
        <f t="shared" ref="E2818:E2881" si="44">VALUE(D2818)</f>
        <v>20300105</v>
      </c>
      <c r="F2818" s="367" t="s">
        <v>4287</v>
      </c>
      <c r="G2818" s="367" t="s">
        <v>472</v>
      </c>
      <c r="H2818" s="367" t="s">
        <v>4288</v>
      </c>
      <c r="I2818" s="367" t="s">
        <v>275</v>
      </c>
    </row>
    <row r="2819" spans="1:12">
      <c r="A2819" s="367" t="s">
        <v>3930</v>
      </c>
      <c r="D2819" s="367" t="s">
        <v>4457</v>
      </c>
      <c r="E2819" s="367">
        <f t="shared" si="44"/>
        <v>20300106</v>
      </c>
      <c r="F2819" s="367" t="s">
        <v>4287</v>
      </c>
      <c r="G2819" s="367" t="s">
        <v>472</v>
      </c>
      <c r="H2819" s="367" t="s">
        <v>4288</v>
      </c>
      <c r="I2819" s="367" t="s">
        <v>4293</v>
      </c>
    </row>
    <row r="2820" spans="1:12">
      <c r="A2820" s="367" t="s">
        <v>3930</v>
      </c>
      <c r="D2820" s="367" t="s">
        <v>4458</v>
      </c>
      <c r="E2820" s="367">
        <f t="shared" si="44"/>
        <v>20300107</v>
      </c>
      <c r="F2820" s="367" t="s">
        <v>4287</v>
      </c>
      <c r="G2820" s="367" t="s">
        <v>472</v>
      </c>
      <c r="H2820" s="367" t="s">
        <v>4288</v>
      </c>
      <c r="I2820" s="367" t="s">
        <v>4295</v>
      </c>
    </row>
    <row r="2821" spans="1:12">
      <c r="A2821" s="367" t="s">
        <v>3930</v>
      </c>
      <c r="D2821" s="367" t="s">
        <v>4459</v>
      </c>
      <c r="E2821" s="367">
        <f t="shared" si="44"/>
        <v>20300108</v>
      </c>
      <c r="F2821" s="367" t="s">
        <v>4287</v>
      </c>
      <c r="G2821" s="367" t="s">
        <v>472</v>
      </c>
      <c r="H2821" s="367" t="s">
        <v>4288</v>
      </c>
      <c r="I2821" s="367" t="s">
        <v>4297</v>
      </c>
    </row>
    <row r="2822" spans="1:12">
      <c r="A2822" s="367" t="s">
        <v>3930</v>
      </c>
      <c r="D2822" s="367" t="s">
        <v>4460</v>
      </c>
      <c r="E2822" s="367">
        <f t="shared" si="44"/>
        <v>20300109</v>
      </c>
      <c r="F2822" s="367" t="s">
        <v>4287</v>
      </c>
      <c r="G2822" s="367" t="s">
        <v>472</v>
      </c>
      <c r="H2822" s="367" t="s">
        <v>4288</v>
      </c>
      <c r="I2822" s="367" t="s">
        <v>4299</v>
      </c>
    </row>
    <row r="2823" spans="1:12">
      <c r="A2823" s="367" t="s">
        <v>3930</v>
      </c>
      <c r="D2823" s="367" t="s">
        <v>4461</v>
      </c>
      <c r="E2823" s="367">
        <f t="shared" si="44"/>
        <v>20300201</v>
      </c>
      <c r="F2823" s="367" t="s">
        <v>4287</v>
      </c>
      <c r="G2823" s="367" t="s">
        <v>472</v>
      </c>
      <c r="H2823" s="367" t="s">
        <v>287</v>
      </c>
      <c r="I2823" s="367" t="s">
        <v>274</v>
      </c>
      <c r="K2823" s="369"/>
      <c r="L2823" s="367"/>
    </row>
    <row r="2824" spans="1:12">
      <c r="A2824" s="367" t="s">
        <v>3930</v>
      </c>
      <c r="D2824" s="367" t="s">
        <v>4462</v>
      </c>
      <c r="E2824" s="367">
        <f t="shared" si="44"/>
        <v>20300202</v>
      </c>
      <c r="F2824" s="367" t="s">
        <v>4287</v>
      </c>
      <c r="G2824" s="367" t="s">
        <v>472</v>
      </c>
      <c r="H2824" s="367" t="s">
        <v>287</v>
      </c>
      <c r="I2824" s="367" t="s">
        <v>4289</v>
      </c>
      <c r="K2824" s="369"/>
      <c r="L2824" s="367"/>
    </row>
    <row r="2825" spans="1:12">
      <c r="A2825" s="367" t="s">
        <v>3930</v>
      </c>
      <c r="D2825" s="367" t="s">
        <v>4463</v>
      </c>
      <c r="E2825" s="367">
        <f t="shared" si="44"/>
        <v>20300203</v>
      </c>
      <c r="F2825" s="367" t="s">
        <v>4287</v>
      </c>
      <c r="G2825" s="367" t="s">
        <v>472</v>
      </c>
      <c r="H2825" s="367" t="s">
        <v>287</v>
      </c>
      <c r="I2825" s="367" t="s">
        <v>4361</v>
      </c>
      <c r="K2825" s="369"/>
      <c r="L2825" s="367"/>
    </row>
    <row r="2826" spans="1:12">
      <c r="A2826" s="367" t="s">
        <v>3930</v>
      </c>
      <c r="D2826" s="367" t="s">
        <v>4464</v>
      </c>
      <c r="E2826" s="367">
        <f t="shared" si="44"/>
        <v>20300204</v>
      </c>
      <c r="F2826" s="367" t="s">
        <v>4287</v>
      </c>
      <c r="G2826" s="367" t="s">
        <v>472</v>
      </c>
      <c r="H2826" s="367" t="s">
        <v>287</v>
      </c>
      <c r="I2826" s="367" t="s">
        <v>4141</v>
      </c>
      <c r="K2826" s="369"/>
      <c r="L2826" s="367"/>
    </row>
    <row r="2827" spans="1:12">
      <c r="A2827" s="367" t="s">
        <v>3930</v>
      </c>
      <c r="D2827" s="367" t="s">
        <v>4465</v>
      </c>
      <c r="E2827" s="367">
        <f t="shared" si="44"/>
        <v>20300205</v>
      </c>
      <c r="F2827" s="367" t="s">
        <v>4287</v>
      </c>
      <c r="G2827" s="367" t="s">
        <v>472</v>
      </c>
      <c r="H2827" s="367" t="s">
        <v>287</v>
      </c>
      <c r="I2827" s="367" t="s">
        <v>275</v>
      </c>
      <c r="K2827" s="369"/>
      <c r="L2827" s="367"/>
    </row>
    <row r="2828" spans="1:12">
      <c r="A2828" s="367" t="s">
        <v>3930</v>
      </c>
      <c r="D2828" s="367" t="s">
        <v>4466</v>
      </c>
      <c r="E2828" s="367">
        <f t="shared" si="44"/>
        <v>20300206</v>
      </c>
      <c r="F2828" s="367" t="s">
        <v>4287</v>
      </c>
      <c r="G2828" s="367" t="s">
        <v>472</v>
      </c>
      <c r="H2828" s="367" t="s">
        <v>287</v>
      </c>
      <c r="I2828" s="367" t="s">
        <v>4304</v>
      </c>
      <c r="K2828" s="369"/>
      <c r="L2828" s="367"/>
    </row>
    <row r="2829" spans="1:12">
      <c r="A2829" s="367" t="s">
        <v>3930</v>
      </c>
      <c r="D2829" s="367" t="s">
        <v>4467</v>
      </c>
      <c r="E2829" s="367">
        <f t="shared" si="44"/>
        <v>20300207</v>
      </c>
      <c r="F2829" s="367" t="s">
        <v>4287</v>
      </c>
      <c r="G2829" s="367" t="s">
        <v>472</v>
      </c>
      <c r="H2829" s="367" t="s">
        <v>287</v>
      </c>
      <c r="I2829" s="367" t="s">
        <v>4295</v>
      </c>
      <c r="K2829" s="369"/>
      <c r="L2829" s="367"/>
    </row>
    <row r="2830" spans="1:12">
      <c r="A2830" s="367" t="s">
        <v>3930</v>
      </c>
      <c r="D2830" s="367" t="s">
        <v>4468</v>
      </c>
      <c r="E2830" s="367">
        <f t="shared" si="44"/>
        <v>20300208</v>
      </c>
      <c r="F2830" s="367" t="s">
        <v>4287</v>
      </c>
      <c r="G2830" s="367" t="s">
        <v>472</v>
      </c>
      <c r="H2830" s="367" t="s">
        <v>287</v>
      </c>
      <c r="I2830" s="367" t="s">
        <v>4307</v>
      </c>
      <c r="K2830" s="369"/>
      <c r="L2830" s="367"/>
    </row>
    <row r="2831" spans="1:12">
      <c r="A2831" s="367" t="s">
        <v>3930</v>
      </c>
      <c r="D2831" s="367" t="s">
        <v>4469</v>
      </c>
      <c r="E2831" s="367">
        <f t="shared" si="44"/>
        <v>20300209</v>
      </c>
      <c r="F2831" s="367" t="s">
        <v>4287</v>
      </c>
      <c r="G2831" s="367" t="s">
        <v>472</v>
      </c>
      <c r="H2831" s="367" t="s">
        <v>287</v>
      </c>
      <c r="I2831" s="367" t="s">
        <v>4299</v>
      </c>
      <c r="K2831" s="369"/>
      <c r="L2831" s="367"/>
    </row>
    <row r="2832" spans="1:12">
      <c r="A2832" s="367" t="s">
        <v>3930</v>
      </c>
      <c r="D2832" s="367" t="s">
        <v>4470</v>
      </c>
      <c r="E2832" s="367">
        <f t="shared" si="44"/>
        <v>20300301</v>
      </c>
      <c r="F2832" s="367" t="s">
        <v>4287</v>
      </c>
      <c r="G2832" s="367" t="s">
        <v>472</v>
      </c>
      <c r="H2832" s="367" t="s">
        <v>1183</v>
      </c>
      <c r="I2832" s="367" t="s">
        <v>274</v>
      </c>
      <c r="K2832" s="369"/>
      <c r="L2832" s="367"/>
    </row>
    <row r="2833" spans="1:12">
      <c r="A2833" s="367" t="s">
        <v>3930</v>
      </c>
      <c r="D2833" s="367" t="s">
        <v>4471</v>
      </c>
      <c r="E2833" s="367">
        <f t="shared" si="44"/>
        <v>20300305</v>
      </c>
      <c r="F2833" s="367" t="s">
        <v>4287</v>
      </c>
      <c r="G2833" s="367" t="s">
        <v>472</v>
      </c>
      <c r="H2833" s="367" t="s">
        <v>1183</v>
      </c>
      <c r="I2833" s="367" t="s">
        <v>275</v>
      </c>
      <c r="K2833" s="369"/>
      <c r="L2833" s="367"/>
    </row>
    <row r="2834" spans="1:12">
      <c r="A2834" s="367" t="s">
        <v>3930</v>
      </c>
      <c r="D2834" s="367" t="s">
        <v>4472</v>
      </c>
      <c r="E2834" s="367">
        <f t="shared" si="44"/>
        <v>20300306</v>
      </c>
      <c r="F2834" s="367" t="s">
        <v>4287</v>
      </c>
      <c r="G2834" s="367" t="s">
        <v>472</v>
      </c>
      <c r="H2834" s="367" t="s">
        <v>1183</v>
      </c>
      <c r="I2834" s="367" t="s">
        <v>4293</v>
      </c>
      <c r="K2834" s="369"/>
      <c r="L2834" s="367"/>
    </row>
    <row r="2835" spans="1:12">
      <c r="A2835" s="367" t="s">
        <v>3930</v>
      </c>
      <c r="D2835" s="367" t="s">
        <v>4473</v>
      </c>
      <c r="E2835" s="367">
        <f t="shared" si="44"/>
        <v>20300307</v>
      </c>
      <c r="F2835" s="367" t="s">
        <v>4287</v>
      </c>
      <c r="G2835" s="367" t="s">
        <v>472</v>
      </c>
      <c r="H2835" s="367" t="s">
        <v>1183</v>
      </c>
      <c r="I2835" s="367" t="s">
        <v>4295</v>
      </c>
      <c r="K2835" s="369"/>
      <c r="L2835" s="367"/>
    </row>
    <row r="2836" spans="1:12">
      <c r="A2836" s="367" t="s">
        <v>3930</v>
      </c>
      <c r="D2836" s="367" t="s">
        <v>4474</v>
      </c>
      <c r="E2836" s="367">
        <f t="shared" si="44"/>
        <v>20300701</v>
      </c>
      <c r="F2836" s="367" t="s">
        <v>4287</v>
      </c>
      <c r="G2836" s="367" t="s">
        <v>472</v>
      </c>
      <c r="H2836" s="367" t="s">
        <v>4026</v>
      </c>
      <c r="I2836" s="367" t="s">
        <v>4289</v>
      </c>
      <c r="K2836" s="369"/>
      <c r="L2836" s="367"/>
    </row>
    <row r="2837" spans="1:12">
      <c r="A2837" s="367" t="s">
        <v>3930</v>
      </c>
      <c r="D2837" s="367" t="s">
        <v>4475</v>
      </c>
      <c r="E2837" s="367">
        <f t="shared" si="44"/>
        <v>20300702</v>
      </c>
      <c r="F2837" s="367" t="s">
        <v>4287</v>
      </c>
      <c r="G2837" s="367" t="s">
        <v>472</v>
      </c>
      <c r="H2837" s="367" t="s">
        <v>4026</v>
      </c>
      <c r="I2837" s="367" t="s">
        <v>4476</v>
      </c>
      <c r="K2837" s="369"/>
      <c r="L2837" s="367"/>
    </row>
    <row r="2838" spans="1:12">
      <c r="A2838" s="367" t="s">
        <v>3930</v>
      </c>
      <c r="D2838" s="367" t="s">
        <v>4477</v>
      </c>
      <c r="E2838" s="367">
        <f t="shared" si="44"/>
        <v>20300705</v>
      </c>
      <c r="F2838" s="367" t="s">
        <v>4287</v>
      </c>
      <c r="G2838" s="367" t="s">
        <v>472</v>
      </c>
      <c r="H2838" s="367" t="s">
        <v>4026</v>
      </c>
      <c r="I2838" s="367" t="s">
        <v>275</v>
      </c>
      <c r="K2838" s="369"/>
      <c r="L2838" s="367"/>
    </row>
    <row r="2839" spans="1:12">
      <c r="A2839" s="367" t="s">
        <v>3930</v>
      </c>
      <c r="D2839" s="367" t="s">
        <v>4478</v>
      </c>
      <c r="E2839" s="367">
        <f t="shared" si="44"/>
        <v>20300706</v>
      </c>
      <c r="F2839" s="367" t="s">
        <v>4287</v>
      </c>
      <c r="G2839" s="367" t="s">
        <v>472</v>
      </c>
      <c r="H2839" s="367" t="s">
        <v>4026</v>
      </c>
      <c r="I2839" s="367" t="s">
        <v>4293</v>
      </c>
      <c r="K2839" s="369"/>
      <c r="L2839" s="367"/>
    </row>
    <row r="2840" spans="1:12">
      <c r="A2840" s="367" t="s">
        <v>3930</v>
      </c>
      <c r="D2840" s="367" t="s">
        <v>4479</v>
      </c>
      <c r="E2840" s="367">
        <f t="shared" si="44"/>
        <v>20300707</v>
      </c>
      <c r="F2840" s="367" t="s">
        <v>4287</v>
      </c>
      <c r="G2840" s="367" t="s">
        <v>472</v>
      </c>
      <c r="H2840" s="367" t="s">
        <v>4026</v>
      </c>
      <c r="I2840" s="367" t="s">
        <v>4295</v>
      </c>
      <c r="K2840" s="369"/>
      <c r="L2840" s="367"/>
    </row>
    <row r="2841" spans="1:12">
      <c r="A2841" s="367" t="s">
        <v>3930</v>
      </c>
      <c r="D2841" s="367" t="s">
        <v>4480</v>
      </c>
      <c r="E2841" s="367">
        <f t="shared" si="44"/>
        <v>20300708</v>
      </c>
      <c r="F2841" s="367" t="s">
        <v>4287</v>
      </c>
      <c r="G2841" s="367" t="s">
        <v>472</v>
      </c>
      <c r="H2841" s="367" t="s">
        <v>4026</v>
      </c>
      <c r="I2841" s="367" t="s">
        <v>4297</v>
      </c>
      <c r="K2841" s="369"/>
      <c r="L2841" s="367"/>
    </row>
    <row r="2842" spans="1:12">
      <c r="A2842" s="367" t="s">
        <v>3930</v>
      </c>
      <c r="D2842" s="367" t="s">
        <v>4481</v>
      </c>
      <c r="E2842" s="367">
        <f t="shared" si="44"/>
        <v>20300709</v>
      </c>
      <c r="F2842" s="367" t="s">
        <v>4287</v>
      </c>
      <c r="G2842" s="367" t="s">
        <v>472</v>
      </c>
      <c r="H2842" s="367" t="s">
        <v>4026</v>
      </c>
      <c r="I2842" s="367" t="s">
        <v>4299</v>
      </c>
      <c r="K2842" s="369"/>
      <c r="L2842" s="367"/>
    </row>
    <row r="2843" spans="1:12">
      <c r="A2843" s="367" t="s">
        <v>3930</v>
      </c>
      <c r="D2843" s="367" t="s">
        <v>4482</v>
      </c>
      <c r="E2843" s="367">
        <f t="shared" si="44"/>
        <v>20300801</v>
      </c>
      <c r="F2843" s="367" t="s">
        <v>4287</v>
      </c>
      <c r="G2843" s="367" t="s">
        <v>472</v>
      </c>
      <c r="H2843" s="367" t="s">
        <v>4024</v>
      </c>
      <c r="I2843" s="367" t="s">
        <v>4289</v>
      </c>
      <c r="K2843" s="369"/>
      <c r="L2843" s="367"/>
    </row>
    <row r="2844" spans="1:12">
      <c r="A2844" s="367" t="s">
        <v>3930</v>
      </c>
      <c r="D2844" s="367" t="s">
        <v>4483</v>
      </c>
      <c r="E2844" s="367">
        <f t="shared" si="44"/>
        <v>20300802</v>
      </c>
      <c r="F2844" s="367" t="s">
        <v>4287</v>
      </c>
      <c r="G2844" s="367" t="s">
        <v>472</v>
      </c>
      <c r="H2844" s="367" t="s">
        <v>4024</v>
      </c>
      <c r="I2844" s="367" t="s">
        <v>274</v>
      </c>
      <c r="K2844" s="369"/>
      <c r="L2844" s="367"/>
    </row>
    <row r="2845" spans="1:12">
      <c r="A2845" s="367" t="s">
        <v>3930</v>
      </c>
      <c r="D2845" s="367" t="s">
        <v>4484</v>
      </c>
      <c r="E2845" s="367">
        <f t="shared" si="44"/>
        <v>20300805</v>
      </c>
      <c r="F2845" s="367" t="s">
        <v>4287</v>
      </c>
      <c r="G2845" s="367" t="s">
        <v>472</v>
      </c>
      <c r="H2845" s="367" t="s">
        <v>4024</v>
      </c>
      <c r="I2845" s="367" t="s">
        <v>275</v>
      </c>
      <c r="K2845" s="369"/>
      <c r="L2845" s="367"/>
    </row>
    <row r="2846" spans="1:12">
      <c r="A2846" s="367" t="s">
        <v>3930</v>
      </c>
      <c r="D2846" s="367" t="s">
        <v>4485</v>
      </c>
      <c r="E2846" s="367">
        <f t="shared" si="44"/>
        <v>20300806</v>
      </c>
      <c r="F2846" s="367" t="s">
        <v>4287</v>
      </c>
      <c r="G2846" s="367" t="s">
        <v>472</v>
      </c>
      <c r="H2846" s="367" t="s">
        <v>4024</v>
      </c>
      <c r="I2846" s="367" t="s">
        <v>4293</v>
      </c>
      <c r="K2846" s="369"/>
      <c r="L2846" s="367"/>
    </row>
    <row r="2847" spans="1:12">
      <c r="A2847" s="367" t="s">
        <v>3930</v>
      </c>
      <c r="D2847" s="367" t="s">
        <v>4486</v>
      </c>
      <c r="E2847" s="367">
        <f t="shared" si="44"/>
        <v>20300807</v>
      </c>
      <c r="F2847" s="367" t="s">
        <v>4287</v>
      </c>
      <c r="G2847" s="367" t="s">
        <v>472</v>
      </c>
      <c r="H2847" s="367" t="s">
        <v>4024</v>
      </c>
      <c r="I2847" s="367" t="s">
        <v>4295</v>
      </c>
      <c r="K2847" s="369"/>
      <c r="L2847" s="367"/>
    </row>
    <row r="2848" spans="1:12">
      <c r="A2848" s="367" t="s">
        <v>3930</v>
      </c>
      <c r="D2848" s="367" t="s">
        <v>4487</v>
      </c>
      <c r="E2848" s="367">
        <f t="shared" si="44"/>
        <v>20300808</v>
      </c>
      <c r="F2848" s="367" t="s">
        <v>4287</v>
      </c>
      <c r="G2848" s="367" t="s">
        <v>472</v>
      </c>
      <c r="H2848" s="367" t="s">
        <v>4024</v>
      </c>
      <c r="I2848" s="367" t="s">
        <v>4297</v>
      </c>
      <c r="K2848" s="369"/>
      <c r="L2848" s="367"/>
    </row>
    <row r="2849" spans="1:12">
      <c r="A2849" s="367" t="s">
        <v>3930</v>
      </c>
      <c r="D2849" s="367" t="s">
        <v>4488</v>
      </c>
      <c r="E2849" s="367">
        <f t="shared" si="44"/>
        <v>20300809</v>
      </c>
      <c r="F2849" s="367" t="s">
        <v>4287</v>
      </c>
      <c r="G2849" s="367" t="s">
        <v>472</v>
      </c>
      <c r="H2849" s="367" t="s">
        <v>4024</v>
      </c>
      <c r="I2849" s="367" t="s">
        <v>4299</v>
      </c>
      <c r="K2849" s="369"/>
      <c r="L2849" s="367"/>
    </row>
    <row r="2850" spans="1:12">
      <c r="A2850" s="367" t="s">
        <v>3930</v>
      </c>
      <c r="D2850" s="367" t="s">
        <v>4489</v>
      </c>
      <c r="E2850" s="367">
        <f t="shared" si="44"/>
        <v>20300901</v>
      </c>
      <c r="F2850" s="367" t="s">
        <v>4287</v>
      </c>
      <c r="G2850" s="367" t="s">
        <v>472</v>
      </c>
      <c r="H2850" s="367" t="s">
        <v>4323</v>
      </c>
      <c r="I2850" s="367" t="s">
        <v>4490</v>
      </c>
      <c r="K2850" s="369"/>
      <c r="L2850" s="367"/>
    </row>
    <row r="2851" spans="1:12">
      <c r="A2851" s="367" t="s">
        <v>3930</v>
      </c>
      <c r="D2851" s="367" t="s">
        <v>4491</v>
      </c>
      <c r="E2851" s="367">
        <f t="shared" si="44"/>
        <v>20300908</v>
      </c>
      <c r="F2851" s="367" t="s">
        <v>4287</v>
      </c>
      <c r="G2851" s="367" t="s">
        <v>472</v>
      </c>
      <c r="H2851" s="367" t="s">
        <v>4323</v>
      </c>
      <c r="I2851" s="367" t="s">
        <v>4297</v>
      </c>
      <c r="K2851" s="369"/>
      <c r="L2851" s="367"/>
    </row>
    <row r="2852" spans="1:12">
      <c r="A2852" s="367" t="s">
        <v>3930</v>
      </c>
      <c r="D2852" s="367" t="s">
        <v>4492</v>
      </c>
      <c r="E2852" s="367">
        <f t="shared" si="44"/>
        <v>20300909</v>
      </c>
      <c r="F2852" s="367" t="s">
        <v>4287</v>
      </c>
      <c r="G2852" s="367" t="s">
        <v>472</v>
      </c>
      <c r="H2852" s="367" t="s">
        <v>4323</v>
      </c>
      <c r="I2852" s="367" t="s">
        <v>4299</v>
      </c>
      <c r="K2852" s="369"/>
      <c r="L2852" s="367"/>
    </row>
    <row r="2853" spans="1:12">
      <c r="A2853" s="367" t="s">
        <v>3930</v>
      </c>
      <c r="D2853" s="367" t="s">
        <v>4493</v>
      </c>
      <c r="E2853" s="367">
        <f t="shared" si="44"/>
        <v>20301001</v>
      </c>
      <c r="F2853" s="367" t="s">
        <v>4287</v>
      </c>
      <c r="G2853" s="367" t="s">
        <v>472</v>
      </c>
      <c r="H2853" s="367" t="s">
        <v>449</v>
      </c>
      <c r="I2853" s="367" t="s">
        <v>4423</v>
      </c>
      <c r="K2853" s="369"/>
      <c r="L2853" s="367"/>
    </row>
    <row r="2854" spans="1:12">
      <c r="A2854" s="367" t="s">
        <v>3930</v>
      </c>
      <c r="D2854" s="367" t="s">
        <v>4494</v>
      </c>
      <c r="E2854" s="367">
        <f t="shared" si="44"/>
        <v>20301002</v>
      </c>
      <c r="F2854" s="367" t="s">
        <v>4287</v>
      </c>
      <c r="G2854" s="367" t="s">
        <v>472</v>
      </c>
      <c r="H2854" s="367" t="s">
        <v>449</v>
      </c>
      <c r="I2854" s="367" t="s">
        <v>4425</v>
      </c>
      <c r="K2854" s="369"/>
      <c r="L2854" s="367"/>
    </row>
    <row r="2855" spans="1:12">
      <c r="A2855" s="367" t="s">
        <v>3930</v>
      </c>
      <c r="D2855" s="367" t="s">
        <v>4495</v>
      </c>
      <c r="E2855" s="367">
        <f t="shared" si="44"/>
        <v>20301005</v>
      </c>
      <c r="F2855" s="367" t="s">
        <v>4287</v>
      </c>
      <c r="G2855" s="367" t="s">
        <v>472</v>
      </c>
      <c r="H2855" s="367" t="s">
        <v>449</v>
      </c>
      <c r="I2855" s="367" t="s">
        <v>275</v>
      </c>
      <c r="K2855" s="369"/>
      <c r="L2855" s="367"/>
    </row>
    <row r="2856" spans="1:12">
      <c r="A2856" s="367" t="s">
        <v>3930</v>
      </c>
      <c r="D2856" s="367" t="s">
        <v>4496</v>
      </c>
      <c r="E2856" s="367">
        <f t="shared" si="44"/>
        <v>20301006</v>
      </c>
      <c r="F2856" s="367" t="s">
        <v>4287</v>
      </c>
      <c r="G2856" s="367" t="s">
        <v>472</v>
      </c>
      <c r="H2856" s="367" t="s">
        <v>449</v>
      </c>
      <c r="I2856" s="367" t="s">
        <v>4293</v>
      </c>
      <c r="K2856" s="369"/>
      <c r="L2856" s="367"/>
    </row>
    <row r="2857" spans="1:12">
      <c r="A2857" s="367" t="s">
        <v>3930</v>
      </c>
      <c r="D2857" s="367" t="s">
        <v>4497</v>
      </c>
      <c r="E2857" s="367">
        <f t="shared" si="44"/>
        <v>20301007</v>
      </c>
      <c r="F2857" s="367" t="s">
        <v>4287</v>
      </c>
      <c r="G2857" s="367" t="s">
        <v>472</v>
      </c>
      <c r="H2857" s="367" t="s">
        <v>449</v>
      </c>
      <c r="I2857" s="367" t="s">
        <v>4295</v>
      </c>
      <c r="K2857" s="369"/>
      <c r="L2857" s="367"/>
    </row>
    <row r="2858" spans="1:12">
      <c r="A2858" s="367" t="s">
        <v>3930</v>
      </c>
      <c r="D2858" s="367" t="s">
        <v>4498</v>
      </c>
      <c r="E2858" s="367">
        <f t="shared" si="44"/>
        <v>20380001</v>
      </c>
      <c r="F2858" s="367" t="s">
        <v>4287</v>
      </c>
      <c r="G2858" s="367" t="s">
        <v>472</v>
      </c>
      <c r="H2858" s="367" t="s">
        <v>4346</v>
      </c>
      <c r="I2858" s="367" t="s">
        <v>4346</v>
      </c>
    </row>
    <row r="2859" spans="1:12">
      <c r="A2859" s="367" t="s">
        <v>3930</v>
      </c>
      <c r="D2859" s="367" t="s">
        <v>4499</v>
      </c>
      <c r="E2859" s="367">
        <f t="shared" si="44"/>
        <v>20382001</v>
      </c>
      <c r="F2859" s="367" t="s">
        <v>4287</v>
      </c>
      <c r="G2859" s="367" t="s">
        <v>472</v>
      </c>
      <c r="H2859" s="367" t="s">
        <v>4348</v>
      </c>
      <c r="I2859" s="367" t="s">
        <v>4349</v>
      </c>
    </row>
    <row r="2860" spans="1:12">
      <c r="A2860" s="367" t="s">
        <v>3930</v>
      </c>
      <c r="D2860" s="367" t="s">
        <v>4500</v>
      </c>
      <c r="E2860" s="367">
        <f t="shared" si="44"/>
        <v>20382002</v>
      </c>
      <c r="F2860" s="367" t="s">
        <v>4287</v>
      </c>
      <c r="G2860" s="367" t="s">
        <v>472</v>
      </c>
      <c r="H2860" s="367" t="s">
        <v>4348</v>
      </c>
      <c r="I2860" s="367" t="s">
        <v>4351</v>
      </c>
    </row>
    <row r="2861" spans="1:12">
      <c r="A2861" s="367" t="s">
        <v>3930</v>
      </c>
      <c r="D2861" s="367" t="s">
        <v>4501</v>
      </c>
      <c r="E2861" s="367">
        <f t="shared" si="44"/>
        <v>20382599</v>
      </c>
      <c r="F2861" s="367" t="s">
        <v>4287</v>
      </c>
      <c r="G2861" s="367" t="s">
        <v>472</v>
      </c>
      <c r="H2861" s="367" t="s">
        <v>4353</v>
      </c>
      <c r="I2861" s="367" t="s">
        <v>4354</v>
      </c>
    </row>
    <row r="2862" spans="1:12">
      <c r="A2862" s="367" t="s">
        <v>3930</v>
      </c>
      <c r="D2862" s="367" t="s">
        <v>4502</v>
      </c>
      <c r="E2862" s="367">
        <f t="shared" si="44"/>
        <v>20400101</v>
      </c>
      <c r="F2862" s="367" t="s">
        <v>4287</v>
      </c>
      <c r="G2862" s="367" t="s">
        <v>4503</v>
      </c>
      <c r="H2862" s="367" t="s">
        <v>4504</v>
      </c>
      <c r="I2862" s="367" t="s">
        <v>4505</v>
      </c>
    </row>
    <row r="2863" spans="1:12">
      <c r="A2863" s="367" t="s">
        <v>3930</v>
      </c>
      <c r="D2863" s="367" t="s">
        <v>4506</v>
      </c>
      <c r="E2863" s="367">
        <f t="shared" si="44"/>
        <v>20400102</v>
      </c>
      <c r="F2863" s="367" t="s">
        <v>4287</v>
      </c>
      <c r="G2863" s="367" t="s">
        <v>4503</v>
      </c>
      <c r="H2863" s="367" t="s">
        <v>4504</v>
      </c>
      <c r="I2863" s="367" t="s">
        <v>4507</v>
      </c>
    </row>
    <row r="2864" spans="1:12">
      <c r="A2864" s="367" t="s">
        <v>3930</v>
      </c>
      <c r="D2864" s="367" t="s">
        <v>4508</v>
      </c>
      <c r="E2864" s="367">
        <f t="shared" si="44"/>
        <v>20400110</v>
      </c>
      <c r="F2864" s="367" t="s">
        <v>4287</v>
      </c>
      <c r="G2864" s="367" t="s">
        <v>4503</v>
      </c>
      <c r="H2864" s="367" t="s">
        <v>4504</v>
      </c>
      <c r="I2864" s="367" t="s">
        <v>4509</v>
      </c>
    </row>
    <row r="2865" spans="1:12">
      <c r="A2865" s="367" t="s">
        <v>3930</v>
      </c>
      <c r="D2865" s="367" t="s">
        <v>4510</v>
      </c>
      <c r="E2865" s="367">
        <f t="shared" si="44"/>
        <v>20400111</v>
      </c>
      <c r="F2865" s="367" t="s">
        <v>4287</v>
      </c>
      <c r="G2865" s="367" t="s">
        <v>4503</v>
      </c>
      <c r="H2865" s="367" t="s">
        <v>4504</v>
      </c>
      <c r="I2865" s="367" t="s">
        <v>4511</v>
      </c>
    </row>
    <row r="2866" spans="1:12">
      <c r="A2866" s="367" t="s">
        <v>3930</v>
      </c>
      <c r="D2866" s="367" t="s">
        <v>4512</v>
      </c>
      <c r="E2866" s="367">
        <f t="shared" si="44"/>
        <v>20400112</v>
      </c>
      <c r="F2866" s="367" t="s">
        <v>4287</v>
      </c>
      <c r="G2866" s="367" t="s">
        <v>4503</v>
      </c>
      <c r="H2866" s="367" t="s">
        <v>4504</v>
      </c>
      <c r="I2866" s="367" t="s">
        <v>4513</v>
      </c>
      <c r="K2866" s="369"/>
      <c r="L2866" s="367"/>
    </row>
    <row r="2867" spans="1:12">
      <c r="A2867" s="367" t="s">
        <v>3930</v>
      </c>
      <c r="D2867" s="367" t="s">
        <v>4514</v>
      </c>
      <c r="E2867" s="367">
        <f t="shared" si="44"/>
        <v>20400199</v>
      </c>
      <c r="F2867" s="367" t="s">
        <v>4287</v>
      </c>
      <c r="G2867" s="367" t="s">
        <v>4503</v>
      </c>
      <c r="H2867" s="367" t="s">
        <v>4504</v>
      </c>
      <c r="I2867" s="367" t="s">
        <v>4251</v>
      </c>
    </row>
    <row r="2868" spans="1:12">
      <c r="A2868" s="367" t="s">
        <v>3930</v>
      </c>
      <c r="D2868" s="367" t="s">
        <v>4515</v>
      </c>
      <c r="E2868" s="367">
        <f t="shared" si="44"/>
        <v>20400201</v>
      </c>
      <c r="F2868" s="367" t="s">
        <v>4287</v>
      </c>
      <c r="G2868" s="367" t="s">
        <v>4503</v>
      </c>
      <c r="H2868" s="367" t="s">
        <v>4516</v>
      </c>
      <c r="I2868" s="367" t="s">
        <v>4517</v>
      </c>
    </row>
    <row r="2869" spans="1:12">
      <c r="A2869" s="367" t="s">
        <v>3930</v>
      </c>
      <c r="D2869" s="367" t="s">
        <v>4518</v>
      </c>
      <c r="E2869" s="367">
        <f t="shared" si="44"/>
        <v>20400202</v>
      </c>
      <c r="F2869" s="367" t="s">
        <v>4287</v>
      </c>
      <c r="G2869" s="367" t="s">
        <v>4503</v>
      </c>
      <c r="H2869" s="367" t="s">
        <v>4516</v>
      </c>
      <c r="I2869" s="367" t="s">
        <v>4519</v>
      </c>
    </row>
    <row r="2870" spans="1:12">
      <c r="A2870" s="367" t="s">
        <v>3930</v>
      </c>
      <c r="D2870" s="367" t="s">
        <v>4520</v>
      </c>
      <c r="E2870" s="367">
        <f t="shared" si="44"/>
        <v>20400299</v>
      </c>
      <c r="F2870" s="367" t="s">
        <v>4287</v>
      </c>
      <c r="G2870" s="367" t="s">
        <v>4503</v>
      </c>
      <c r="H2870" s="367" t="s">
        <v>4516</v>
      </c>
      <c r="I2870" s="367" t="s">
        <v>4251</v>
      </c>
      <c r="K2870" s="369"/>
      <c r="L2870" s="367"/>
    </row>
    <row r="2871" spans="1:12">
      <c r="A2871" s="367" t="s">
        <v>3930</v>
      </c>
      <c r="D2871" s="367" t="s">
        <v>4521</v>
      </c>
      <c r="E2871" s="367">
        <f t="shared" si="44"/>
        <v>20400301</v>
      </c>
      <c r="F2871" s="367" t="s">
        <v>4287</v>
      </c>
      <c r="G2871" s="367" t="s">
        <v>4503</v>
      </c>
      <c r="H2871" s="367" t="s">
        <v>4289</v>
      </c>
      <c r="I2871" s="367" t="s">
        <v>287</v>
      </c>
    </row>
    <row r="2872" spans="1:12">
      <c r="A2872" s="367" t="s">
        <v>3930</v>
      </c>
      <c r="D2872" s="367" t="s">
        <v>4522</v>
      </c>
      <c r="E2872" s="367">
        <f t="shared" si="44"/>
        <v>20400302</v>
      </c>
      <c r="F2872" s="367" t="s">
        <v>4287</v>
      </c>
      <c r="G2872" s="367" t="s">
        <v>4503</v>
      </c>
      <c r="H2872" s="367" t="s">
        <v>4289</v>
      </c>
      <c r="I2872" s="367" t="s">
        <v>4523</v>
      </c>
    </row>
    <row r="2873" spans="1:12">
      <c r="A2873" s="367" t="s">
        <v>3930</v>
      </c>
      <c r="D2873" s="367" t="s">
        <v>4524</v>
      </c>
      <c r="E2873" s="367">
        <f t="shared" si="44"/>
        <v>20400303</v>
      </c>
      <c r="F2873" s="367" t="s">
        <v>4287</v>
      </c>
      <c r="G2873" s="367" t="s">
        <v>4503</v>
      </c>
      <c r="H2873" s="367" t="s">
        <v>4289</v>
      </c>
      <c r="I2873" s="367" t="s">
        <v>437</v>
      </c>
    </row>
    <row r="2874" spans="1:12">
      <c r="A2874" s="367" t="s">
        <v>3930</v>
      </c>
      <c r="D2874" s="367" t="s">
        <v>4525</v>
      </c>
      <c r="E2874" s="367">
        <f t="shared" si="44"/>
        <v>20400304</v>
      </c>
      <c r="F2874" s="367" t="s">
        <v>4287</v>
      </c>
      <c r="G2874" s="367" t="s">
        <v>4503</v>
      </c>
      <c r="H2874" s="367" t="s">
        <v>4289</v>
      </c>
      <c r="I2874" s="367" t="s">
        <v>4024</v>
      </c>
    </row>
    <row r="2875" spans="1:12">
      <c r="A2875" s="367" t="s">
        <v>3930</v>
      </c>
      <c r="D2875" s="367" t="s">
        <v>4526</v>
      </c>
      <c r="E2875" s="367">
        <f t="shared" si="44"/>
        <v>20400305</v>
      </c>
      <c r="F2875" s="367" t="s">
        <v>4287</v>
      </c>
      <c r="G2875" s="367" t="s">
        <v>4503</v>
      </c>
      <c r="H2875" s="367" t="s">
        <v>4289</v>
      </c>
      <c r="I2875" s="367" t="s">
        <v>4527</v>
      </c>
      <c r="K2875" s="369"/>
      <c r="L2875" s="367"/>
    </row>
    <row r="2876" spans="1:12">
      <c r="A2876" s="367" t="s">
        <v>3930</v>
      </c>
      <c r="D2876" s="367" t="s">
        <v>4528</v>
      </c>
      <c r="E2876" s="367">
        <f t="shared" si="44"/>
        <v>20400399</v>
      </c>
      <c r="F2876" s="367" t="s">
        <v>4287</v>
      </c>
      <c r="G2876" s="367" t="s">
        <v>4503</v>
      </c>
      <c r="H2876" s="367" t="s">
        <v>4289</v>
      </c>
      <c r="I2876" s="367" t="s">
        <v>4251</v>
      </c>
    </row>
    <row r="2877" spans="1:12">
      <c r="A2877" s="367" t="s">
        <v>3930</v>
      </c>
      <c r="D2877" s="367" t="s">
        <v>4529</v>
      </c>
      <c r="E2877" s="367">
        <f t="shared" si="44"/>
        <v>20400401</v>
      </c>
      <c r="F2877" s="367" t="s">
        <v>4287</v>
      </c>
      <c r="G2877" s="367" t="s">
        <v>4503</v>
      </c>
      <c r="H2877" s="367" t="s">
        <v>4405</v>
      </c>
      <c r="I2877" s="367" t="s">
        <v>1183</v>
      </c>
    </row>
    <row r="2878" spans="1:12">
      <c r="A2878" s="367" t="s">
        <v>3930</v>
      </c>
      <c r="D2878" s="367" t="s">
        <v>4530</v>
      </c>
      <c r="E2878" s="367">
        <f t="shared" si="44"/>
        <v>20400402</v>
      </c>
      <c r="F2878" s="367" t="s">
        <v>4287</v>
      </c>
      <c r="G2878" s="367" t="s">
        <v>4503</v>
      </c>
      <c r="H2878" s="367" t="s">
        <v>4405</v>
      </c>
      <c r="I2878" s="367" t="s">
        <v>4523</v>
      </c>
    </row>
    <row r="2879" spans="1:12">
      <c r="A2879" s="367" t="s">
        <v>3930</v>
      </c>
      <c r="D2879" s="367" t="s">
        <v>4531</v>
      </c>
      <c r="E2879" s="367">
        <f t="shared" si="44"/>
        <v>20400403</v>
      </c>
      <c r="F2879" s="367" t="s">
        <v>4287</v>
      </c>
      <c r="G2879" s="367" t="s">
        <v>4503</v>
      </c>
      <c r="H2879" s="367" t="s">
        <v>4405</v>
      </c>
      <c r="I2879" s="367" t="s">
        <v>437</v>
      </c>
    </row>
    <row r="2880" spans="1:12">
      <c r="A2880" s="367" t="s">
        <v>3930</v>
      </c>
      <c r="D2880" s="367" t="s">
        <v>4532</v>
      </c>
      <c r="E2880" s="367">
        <f t="shared" si="44"/>
        <v>20400404</v>
      </c>
      <c r="F2880" s="367" t="s">
        <v>4287</v>
      </c>
      <c r="G2880" s="367" t="s">
        <v>4503</v>
      </c>
      <c r="H2880" s="367" t="s">
        <v>4405</v>
      </c>
      <c r="I2880" s="367" t="s">
        <v>456</v>
      </c>
    </row>
    <row r="2881" spans="1:12">
      <c r="A2881" s="367" t="s">
        <v>3930</v>
      </c>
      <c r="D2881" s="367" t="s">
        <v>4533</v>
      </c>
      <c r="E2881" s="367">
        <f t="shared" si="44"/>
        <v>20400405</v>
      </c>
      <c r="F2881" s="367" t="s">
        <v>4287</v>
      </c>
      <c r="G2881" s="367" t="s">
        <v>4503</v>
      </c>
      <c r="H2881" s="367" t="s">
        <v>4405</v>
      </c>
      <c r="I2881" s="367" t="s">
        <v>4024</v>
      </c>
    </row>
    <row r="2882" spans="1:12">
      <c r="A2882" s="367" t="s">
        <v>3930</v>
      </c>
      <c r="D2882" s="367" t="s">
        <v>4534</v>
      </c>
      <c r="E2882" s="367">
        <f t="shared" ref="E2882:E2945" si="45">VALUE(D2882)</f>
        <v>20400406</v>
      </c>
      <c r="F2882" s="367" t="s">
        <v>4287</v>
      </c>
      <c r="G2882" s="367" t="s">
        <v>4503</v>
      </c>
      <c r="H2882" s="367" t="s">
        <v>4405</v>
      </c>
      <c r="I2882" s="367" t="s">
        <v>4323</v>
      </c>
      <c r="K2882" s="369"/>
      <c r="L2882" s="367"/>
    </row>
    <row r="2883" spans="1:12">
      <c r="A2883" s="367" t="s">
        <v>3930</v>
      </c>
      <c r="D2883" s="367" t="s">
        <v>4535</v>
      </c>
      <c r="E2883" s="367">
        <f t="shared" si="45"/>
        <v>20400407</v>
      </c>
      <c r="F2883" s="367" t="s">
        <v>4287</v>
      </c>
      <c r="G2883" s="367" t="s">
        <v>4503</v>
      </c>
      <c r="H2883" s="367" t="s">
        <v>4405</v>
      </c>
      <c r="I2883" s="367" t="s">
        <v>4536</v>
      </c>
    </row>
    <row r="2884" spans="1:12">
      <c r="A2884" s="367" t="s">
        <v>3930</v>
      </c>
      <c r="D2884" s="367" t="s">
        <v>4537</v>
      </c>
      <c r="E2884" s="367">
        <f t="shared" si="45"/>
        <v>20400408</v>
      </c>
      <c r="F2884" s="367" t="s">
        <v>4287</v>
      </c>
      <c r="G2884" s="367" t="s">
        <v>4503</v>
      </c>
      <c r="H2884" s="367" t="s">
        <v>4405</v>
      </c>
      <c r="I2884" s="367" t="s">
        <v>4538</v>
      </c>
    </row>
    <row r="2885" spans="1:12">
      <c r="A2885" s="367" t="s">
        <v>3930</v>
      </c>
      <c r="D2885" s="367" t="s">
        <v>4539</v>
      </c>
      <c r="E2885" s="367">
        <f t="shared" si="45"/>
        <v>20400409</v>
      </c>
      <c r="F2885" s="367" t="s">
        <v>4287</v>
      </c>
      <c r="G2885" s="367" t="s">
        <v>4503</v>
      </c>
      <c r="H2885" s="367" t="s">
        <v>4405</v>
      </c>
      <c r="I2885" s="367" t="s">
        <v>449</v>
      </c>
    </row>
    <row r="2886" spans="1:12">
      <c r="A2886" s="367" t="s">
        <v>3930</v>
      </c>
      <c r="D2886" s="367" t="s">
        <v>4540</v>
      </c>
      <c r="E2886" s="367">
        <f t="shared" si="45"/>
        <v>20400499</v>
      </c>
      <c r="F2886" s="367" t="s">
        <v>4287</v>
      </c>
      <c r="G2886" s="367" t="s">
        <v>4503</v>
      </c>
      <c r="H2886" s="367" t="s">
        <v>4405</v>
      </c>
      <c r="I2886" s="367" t="s">
        <v>4251</v>
      </c>
    </row>
    <row r="2887" spans="1:12">
      <c r="A2887" s="367" t="s">
        <v>3930</v>
      </c>
      <c r="D2887" s="367" t="s">
        <v>4541</v>
      </c>
      <c r="E2887" s="367">
        <f t="shared" si="45"/>
        <v>20480001</v>
      </c>
      <c r="F2887" s="367" t="s">
        <v>4287</v>
      </c>
      <c r="G2887" s="367" t="s">
        <v>4503</v>
      </c>
      <c r="H2887" s="367" t="s">
        <v>4346</v>
      </c>
      <c r="I2887" s="367" t="s">
        <v>4346</v>
      </c>
    </row>
    <row r="2888" spans="1:12">
      <c r="A2888" s="367" t="s">
        <v>3930</v>
      </c>
      <c r="D2888" s="367" t="s">
        <v>4542</v>
      </c>
      <c r="E2888" s="367">
        <f t="shared" si="45"/>
        <v>20482001</v>
      </c>
      <c r="F2888" s="367" t="s">
        <v>4287</v>
      </c>
      <c r="G2888" s="367" t="s">
        <v>4503</v>
      </c>
      <c r="H2888" s="367" t="s">
        <v>4348</v>
      </c>
      <c r="I2888" s="367" t="s">
        <v>4349</v>
      </c>
    </row>
    <row r="2889" spans="1:12">
      <c r="A2889" s="367" t="s">
        <v>3930</v>
      </c>
      <c r="D2889" s="367" t="s">
        <v>4543</v>
      </c>
      <c r="E2889" s="367">
        <f t="shared" si="45"/>
        <v>20482002</v>
      </c>
      <c r="F2889" s="367" t="s">
        <v>4287</v>
      </c>
      <c r="G2889" s="367" t="s">
        <v>4503</v>
      </c>
      <c r="H2889" s="367" t="s">
        <v>4348</v>
      </c>
      <c r="I2889" s="367" t="s">
        <v>4351</v>
      </c>
    </row>
    <row r="2890" spans="1:12">
      <c r="A2890" s="367" t="s">
        <v>3930</v>
      </c>
      <c r="D2890" s="367" t="s">
        <v>4544</v>
      </c>
      <c r="E2890" s="367">
        <f t="shared" si="45"/>
        <v>20482501</v>
      </c>
      <c r="F2890" s="367" t="s">
        <v>4287</v>
      </c>
      <c r="G2890" s="367" t="s">
        <v>4503</v>
      </c>
      <c r="H2890" s="367" t="s">
        <v>4353</v>
      </c>
      <c r="I2890" s="367" t="s">
        <v>4545</v>
      </c>
    </row>
    <row r="2891" spans="1:12">
      <c r="A2891" s="367" t="s">
        <v>3930</v>
      </c>
      <c r="D2891" s="367" t="s">
        <v>4546</v>
      </c>
      <c r="E2891" s="367">
        <f t="shared" si="45"/>
        <v>20482502</v>
      </c>
      <c r="F2891" s="367" t="s">
        <v>4287</v>
      </c>
      <c r="G2891" s="367" t="s">
        <v>4503</v>
      </c>
      <c r="H2891" s="367" t="s">
        <v>4353</v>
      </c>
      <c r="I2891" s="367" t="s">
        <v>4547</v>
      </c>
    </row>
    <row r="2892" spans="1:12">
      <c r="A2892" s="367" t="s">
        <v>3930</v>
      </c>
      <c r="D2892" s="367" t="s">
        <v>4548</v>
      </c>
      <c r="E2892" s="367">
        <f t="shared" si="45"/>
        <v>20482599</v>
      </c>
      <c r="F2892" s="367" t="s">
        <v>4287</v>
      </c>
      <c r="G2892" s="367" t="s">
        <v>4503</v>
      </c>
      <c r="H2892" s="367" t="s">
        <v>4353</v>
      </c>
      <c r="I2892" s="367" t="s">
        <v>4354</v>
      </c>
    </row>
    <row r="2893" spans="1:12">
      <c r="A2893" s="367" t="s">
        <v>3930</v>
      </c>
      <c r="D2893" s="367" t="s">
        <v>4549</v>
      </c>
      <c r="E2893" s="367">
        <f t="shared" si="45"/>
        <v>26000320</v>
      </c>
      <c r="F2893" s="367" t="s">
        <v>4287</v>
      </c>
      <c r="G2893" s="367" t="s">
        <v>4550</v>
      </c>
      <c r="H2893" s="367" t="s">
        <v>2503</v>
      </c>
      <c r="I2893" s="367" t="s">
        <v>4551</v>
      </c>
    </row>
    <row r="2894" spans="1:12">
      <c r="A2894" s="367" t="s">
        <v>3930</v>
      </c>
      <c r="D2894" s="367" t="s">
        <v>4552</v>
      </c>
      <c r="E2894" s="367">
        <f t="shared" si="45"/>
        <v>26500320</v>
      </c>
      <c r="F2894" s="367" t="s">
        <v>4287</v>
      </c>
      <c r="G2894" s="367" t="s">
        <v>4553</v>
      </c>
      <c r="H2894" s="367" t="s">
        <v>2503</v>
      </c>
      <c r="I2894" s="367" t="s">
        <v>4554</v>
      </c>
    </row>
    <row r="2895" spans="1:12">
      <c r="A2895" s="367" t="s">
        <v>3930</v>
      </c>
      <c r="D2895" s="367" t="s">
        <v>4555</v>
      </c>
      <c r="E2895" s="367">
        <f t="shared" si="45"/>
        <v>27000320</v>
      </c>
      <c r="F2895" s="367" t="s">
        <v>4287</v>
      </c>
      <c r="G2895" s="367" t="s">
        <v>4556</v>
      </c>
      <c r="H2895" s="367" t="s">
        <v>2503</v>
      </c>
      <c r="I2895" s="367" t="s">
        <v>4557</v>
      </c>
    </row>
    <row r="2896" spans="1:12">
      <c r="A2896" s="367" t="s">
        <v>3930</v>
      </c>
      <c r="D2896" s="367" t="s">
        <v>4558</v>
      </c>
      <c r="E2896" s="367">
        <f t="shared" si="45"/>
        <v>27300320</v>
      </c>
      <c r="F2896" s="367" t="s">
        <v>4287</v>
      </c>
      <c r="G2896" s="367" t="s">
        <v>4559</v>
      </c>
      <c r="H2896" s="367" t="s">
        <v>2503</v>
      </c>
      <c r="I2896" s="367" t="s">
        <v>4560</v>
      </c>
    </row>
    <row r="2897" spans="1:9">
      <c r="A2897" s="367" t="s">
        <v>3930</v>
      </c>
      <c r="D2897" s="367" t="s">
        <v>4561</v>
      </c>
      <c r="E2897" s="367">
        <f t="shared" si="45"/>
        <v>27501001</v>
      </c>
      <c r="F2897" s="367" t="s">
        <v>4287</v>
      </c>
      <c r="G2897" s="367" t="s">
        <v>4562</v>
      </c>
      <c r="H2897" s="367" t="s">
        <v>4563</v>
      </c>
      <c r="I2897" s="367" t="s">
        <v>4564</v>
      </c>
    </row>
    <row r="2898" spans="1:9">
      <c r="A2898" s="367" t="s">
        <v>3930</v>
      </c>
      <c r="D2898" s="367" t="s">
        <v>4565</v>
      </c>
      <c r="E2898" s="367">
        <f t="shared" si="45"/>
        <v>27501014</v>
      </c>
      <c r="F2898" s="367" t="s">
        <v>4287</v>
      </c>
      <c r="G2898" s="367" t="s">
        <v>4562</v>
      </c>
      <c r="H2898" s="367" t="s">
        <v>4563</v>
      </c>
      <c r="I2898" s="367" t="s">
        <v>4566</v>
      </c>
    </row>
    <row r="2899" spans="1:9">
      <c r="A2899" s="367" t="s">
        <v>3930</v>
      </c>
      <c r="D2899" s="367" t="s">
        <v>4567</v>
      </c>
      <c r="E2899" s="367">
        <f t="shared" si="45"/>
        <v>27501015</v>
      </c>
      <c r="F2899" s="367" t="s">
        <v>4287</v>
      </c>
      <c r="G2899" s="367" t="s">
        <v>4562</v>
      </c>
      <c r="H2899" s="367" t="s">
        <v>4563</v>
      </c>
      <c r="I2899" s="367" t="s">
        <v>4568</v>
      </c>
    </row>
    <row r="2900" spans="1:9">
      <c r="A2900" s="367" t="s">
        <v>3930</v>
      </c>
      <c r="D2900" s="367" t="s">
        <v>4569</v>
      </c>
      <c r="E2900" s="367">
        <f t="shared" si="45"/>
        <v>27502001</v>
      </c>
      <c r="F2900" s="367" t="s">
        <v>4287</v>
      </c>
      <c r="G2900" s="367" t="s">
        <v>4562</v>
      </c>
      <c r="H2900" s="367" t="s">
        <v>4570</v>
      </c>
      <c r="I2900" s="367" t="s">
        <v>4564</v>
      </c>
    </row>
    <row r="2901" spans="1:9">
      <c r="A2901" s="367" t="s">
        <v>3930</v>
      </c>
      <c r="D2901" s="367" t="s">
        <v>4571</v>
      </c>
      <c r="E2901" s="367">
        <f t="shared" si="45"/>
        <v>27502011</v>
      </c>
      <c r="F2901" s="367" t="s">
        <v>4287</v>
      </c>
      <c r="G2901" s="367" t="s">
        <v>4562</v>
      </c>
      <c r="H2901" s="367" t="s">
        <v>4570</v>
      </c>
      <c r="I2901" s="367" t="s">
        <v>4572</v>
      </c>
    </row>
    <row r="2902" spans="1:9">
      <c r="A2902" s="367" t="s">
        <v>3930</v>
      </c>
      <c r="D2902" s="367" t="s">
        <v>4573</v>
      </c>
      <c r="E2902" s="367">
        <f t="shared" si="45"/>
        <v>27505001</v>
      </c>
      <c r="F2902" s="367" t="s">
        <v>4287</v>
      </c>
      <c r="G2902" s="367" t="s">
        <v>4562</v>
      </c>
      <c r="H2902" s="367" t="s">
        <v>4574</v>
      </c>
      <c r="I2902" s="367" t="s">
        <v>4564</v>
      </c>
    </row>
    <row r="2903" spans="1:9">
      <c r="A2903" s="367" t="s">
        <v>3930</v>
      </c>
      <c r="D2903" s="367" t="s">
        <v>4575</v>
      </c>
      <c r="E2903" s="367">
        <f t="shared" si="45"/>
        <v>27505011</v>
      </c>
      <c r="F2903" s="367" t="s">
        <v>4287</v>
      </c>
      <c r="G2903" s="367" t="s">
        <v>4562</v>
      </c>
      <c r="H2903" s="367" t="s">
        <v>4574</v>
      </c>
      <c r="I2903" s="367" t="s">
        <v>4572</v>
      </c>
    </row>
    <row r="2904" spans="1:9">
      <c r="A2904" s="367" t="s">
        <v>3930</v>
      </c>
      <c r="D2904" s="367" t="s">
        <v>4576</v>
      </c>
      <c r="E2904" s="367">
        <f t="shared" si="45"/>
        <v>27601001</v>
      </c>
      <c r="F2904" s="367" t="s">
        <v>4287</v>
      </c>
      <c r="G2904" s="367" t="s">
        <v>4577</v>
      </c>
      <c r="H2904" s="367" t="s">
        <v>4563</v>
      </c>
      <c r="I2904" s="367" t="s">
        <v>4564</v>
      </c>
    </row>
    <row r="2905" spans="1:9">
      <c r="A2905" s="367" t="s">
        <v>3930</v>
      </c>
      <c r="D2905" s="367" t="s">
        <v>4578</v>
      </c>
      <c r="E2905" s="367">
        <f t="shared" si="45"/>
        <v>27601014</v>
      </c>
      <c r="F2905" s="367" t="s">
        <v>4287</v>
      </c>
      <c r="G2905" s="367" t="s">
        <v>4577</v>
      </c>
      <c r="H2905" s="367" t="s">
        <v>4563</v>
      </c>
      <c r="I2905" s="367" t="s">
        <v>4566</v>
      </c>
    </row>
    <row r="2906" spans="1:9">
      <c r="A2906" s="367" t="s">
        <v>3930</v>
      </c>
      <c r="D2906" s="367" t="s">
        <v>4579</v>
      </c>
      <c r="E2906" s="367">
        <f t="shared" si="45"/>
        <v>27601015</v>
      </c>
      <c r="F2906" s="367" t="s">
        <v>4287</v>
      </c>
      <c r="G2906" s="367" t="s">
        <v>4577</v>
      </c>
      <c r="H2906" s="367" t="s">
        <v>4563</v>
      </c>
      <c r="I2906" s="367" t="s">
        <v>4568</v>
      </c>
    </row>
    <row r="2907" spans="1:9">
      <c r="A2907" s="367" t="s">
        <v>3930</v>
      </c>
      <c r="D2907" s="367" t="s">
        <v>4580</v>
      </c>
      <c r="E2907" s="367">
        <f t="shared" si="45"/>
        <v>27602001</v>
      </c>
      <c r="F2907" s="367" t="s">
        <v>4287</v>
      </c>
      <c r="G2907" s="367" t="s">
        <v>4577</v>
      </c>
      <c r="H2907" s="367" t="s">
        <v>4570</v>
      </c>
      <c r="I2907" s="367" t="s">
        <v>4564</v>
      </c>
    </row>
    <row r="2908" spans="1:9">
      <c r="A2908" s="367" t="s">
        <v>3930</v>
      </c>
      <c r="D2908" s="367" t="s">
        <v>4581</v>
      </c>
      <c r="E2908" s="367">
        <f t="shared" si="45"/>
        <v>27602011</v>
      </c>
      <c r="F2908" s="367" t="s">
        <v>4287</v>
      </c>
      <c r="G2908" s="367" t="s">
        <v>4577</v>
      </c>
      <c r="H2908" s="367" t="s">
        <v>4570</v>
      </c>
      <c r="I2908" s="367" t="s">
        <v>4572</v>
      </c>
    </row>
    <row r="2909" spans="1:9">
      <c r="A2909" s="367" t="s">
        <v>3930</v>
      </c>
      <c r="D2909" s="367" t="s">
        <v>4582</v>
      </c>
      <c r="E2909" s="367">
        <f t="shared" si="45"/>
        <v>27605001</v>
      </c>
      <c r="F2909" s="367" t="s">
        <v>4287</v>
      </c>
      <c r="G2909" s="367" t="s">
        <v>4577</v>
      </c>
      <c r="H2909" s="367" t="s">
        <v>4574</v>
      </c>
      <c r="I2909" s="367" t="s">
        <v>4564</v>
      </c>
    </row>
    <row r="2910" spans="1:9">
      <c r="A2910" s="367" t="s">
        <v>3930</v>
      </c>
      <c r="D2910" s="367" t="s">
        <v>4583</v>
      </c>
      <c r="E2910" s="367">
        <f t="shared" si="45"/>
        <v>27605011</v>
      </c>
      <c r="F2910" s="367" t="s">
        <v>4287</v>
      </c>
      <c r="G2910" s="367" t="s">
        <v>4577</v>
      </c>
      <c r="H2910" s="367" t="s">
        <v>4574</v>
      </c>
      <c r="I2910" s="367" t="s">
        <v>4572</v>
      </c>
    </row>
    <row r="2911" spans="1:9">
      <c r="A2911" s="367" t="s">
        <v>3930</v>
      </c>
      <c r="D2911" s="367" t="s">
        <v>4584</v>
      </c>
      <c r="E2911" s="367">
        <f t="shared" si="45"/>
        <v>28000211</v>
      </c>
      <c r="F2911" s="367" t="s">
        <v>4287</v>
      </c>
      <c r="G2911" s="367" t="s">
        <v>4585</v>
      </c>
      <c r="H2911" s="367" t="s">
        <v>4570</v>
      </c>
      <c r="I2911" s="367" t="s">
        <v>4586</v>
      </c>
    </row>
    <row r="2912" spans="1:9">
      <c r="A2912" s="367" t="s">
        <v>3930</v>
      </c>
      <c r="D2912" s="367" t="s">
        <v>4587</v>
      </c>
      <c r="E2912" s="367">
        <f t="shared" si="45"/>
        <v>28000212</v>
      </c>
      <c r="F2912" s="367" t="s">
        <v>4287</v>
      </c>
      <c r="G2912" s="367" t="s">
        <v>4585</v>
      </c>
      <c r="H2912" s="367" t="s">
        <v>4570</v>
      </c>
      <c r="I2912" s="367" t="s">
        <v>4588</v>
      </c>
    </row>
    <row r="2913" spans="1:9">
      <c r="A2913" s="367" t="s">
        <v>3930</v>
      </c>
      <c r="D2913" s="367" t="s">
        <v>4589</v>
      </c>
      <c r="E2913" s="367">
        <f t="shared" si="45"/>
        <v>28000213</v>
      </c>
      <c r="F2913" s="367" t="s">
        <v>4287</v>
      </c>
      <c r="G2913" s="367" t="s">
        <v>4585</v>
      </c>
      <c r="H2913" s="367" t="s">
        <v>4570</v>
      </c>
      <c r="I2913" s="367" t="s">
        <v>4590</v>
      </c>
    </row>
    <row r="2914" spans="1:9">
      <c r="A2914" s="367" t="s">
        <v>3930</v>
      </c>
      <c r="D2914" s="367" t="s">
        <v>4591</v>
      </c>
      <c r="E2914" s="367">
        <f t="shared" si="45"/>
        <v>28000216</v>
      </c>
      <c r="F2914" s="367" t="s">
        <v>4287</v>
      </c>
      <c r="G2914" s="367" t="s">
        <v>4585</v>
      </c>
      <c r="H2914" s="367" t="s">
        <v>4570</v>
      </c>
      <c r="I2914" s="367" t="s">
        <v>4592</v>
      </c>
    </row>
    <row r="2915" spans="1:9">
      <c r="A2915" s="367" t="s">
        <v>3930</v>
      </c>
      <c r="D2915" s="367" t="s">
        <v>4593</v>
      </c>
      <c r="E2915" s="367">
        <f t="shared" si="45"/>
        <v>28000217</v>
      </c>
      <c r="F2915" s="367" t="s">
        <v>4287</v>
      </c>
      <c r="G2915" s="367" t="s">
        <v>4585</v>
      </c>
      <c r="H2915" s="367" t="s">
        <v>4570</v>
      </c>
      <c r="I2915" s="367" t="s">
        <v>4594</v>
      </c>
    </row>
    <row r="2916" spans="1:9">
      <c r="A2916" s="367" t="s">
        <v>3930</v>
      </c>
      <c r="D2916" s="367" t="s">
        <v>4595</v>
      </c>
      <c r="E2916" s="367">
        <f t="shared" si="45"/>
        <v>28000218</v>
      </c>
      <c r="F2916" s="367" t="s">
        <v>4287</v>
      </c>
      <c r="G2916" s="367" t="s">
        <v>4585</v>
      </c>
      <c r="H2916" s="367" t="s">
        <v>4570</v>
      </c>
      <c r="I2916" s="367" t="s">
        <v>4596</v>
      </c>
    </row>
    <row r="2917" spans="1:9">
      <c r="A2917" s="367" t="s">
        <v>3930</v>
      </c>
      <c r="D2917" s="367" t="s">
        <v>4597</v>
      </c>
      <c r="E2917" s="367">
        <f t="shared" si="45"/>
        <v>28888801</v>
      </c>
      <c r="F2917" s="367" t="s">
        <v>4287</v>
      </c>
      <c r="G2917" s="367" t="s">
        <v>4598</v>
      </c>
      <c r="H2917" s="367" t="s">
        <v>4251</v>
      </c>
      <c r="I2917" s="367" t="s">
        <v>4599</v>
      </c>
    </row>
    <row r="2918" spans="1:9">
      <c r="A2918" s="367" t="s">
        <v>3930</v>
      </c>
      <c r="B2918" s="370" t="s">
        <v>718</v>
      </c>
      <c r="C2918" s="367" t="s">
        <v>4597</v>
      </c>
      <c r="D2918" s="367" t="s">
        <v>4600</v>
      </c>
      <c r="E2918" s="367">
        <f t="shared" si="45"/>
        <v>28888802</v>
      </c>
      <c r="F2918" s="367" t="s">
        <v>4287</v>
      </c>
      <c r="G2918" s="367" t="s">
        <v>4598</v>
      </c>
      <c r="H2918" s="367" t="s">
        <v>4251</v>
      </c>
      <c r="I2918" s="367" t="s">
        <v>4599</v>
      </c>
    </row>
    <row r="2919" spans="1:9">
      <c r="A2919" s="367" t="s">
        <v>3930</v>
      </c>
      <c r="B2919" s="370" t="s">
        <v>718</v>
      </c>
      <c r="C2919" s="367" t="s">
        <v>4597</v>
      </c>
      <c r="D2919" s="367" t="s">
        <v>4601</v>
      </c>
      <c r="E2919" s="367">
        <f t="shared" si="45"/>
        <v>28888803</v>
      </c>
      <c r="F2919" s="367" t="s">
        <v>4287</v>
      </c>
      <c r="G2919" s="367" t="s">
        <v>4598</v>
      </c>
      <c r="H2919" s="367" t="s">
        <v>4251</v>
      </c>
      <c r="I2919" s="367" t="s">
        <v>4599</v>
      </c>
    </row>
    <row r="2920" spans="1:9">
      <c r="A2920" s="367" t="s">
        <v>3930</v>
      </c>
      <c r="D2920" s="367" t="s">
        <v>4602</v>
      </c>
      <c r="E2920" s="367">
        <f t="shared" si="45"/>
        <v>30100101</v>
      </c>
      <c r="F2920" s="367" t="s">
        <v>569</v>
      </c>
      <c r="G2920" s="367" t="s">
        <v>4603</v>
      </c>
      <c r="H2920" s="367" t="s">
        <v>4604</v>
      </c>
      <c r="I2920" s="367" t="s">
        <v>1823</v>
      </c>
    </row>
    <row r="2921" spans="1:9">
      <c r="A2921" s="367" t="s">
        <v>3930</v>
      </c>
      <c r="D2921" s="367" t="s">
        <v>4605</v>
      </c>
      <c r="E2921" s="367">
        <f t="shared" si="45"/>
        <v>30100102</v>
      </c>
      <c r="F2921" s="367" t="s">
        <v>569</v>
      </c>
      <c r="G2921" s="367" t="s">
        <v>4603</v>
      </c>
      <c r="H2921" s="367" t="s">
        <v>4604</v>
      </c>
      <c r="I2921" s="367" t="s">
        <v>4606</v>
      </c>
    </row>
    <row r="2922" spans="1:9">
      <c r="A2922" s="367" t="s">
        <v>3930</v>
      </c>
      <c r="D2922" s="367" t="s">
        <v>4607</v>
      </c>
      <c r="E2922" s="367">
        <f t="shared" si="45"/>
        <v>30100103</v>
      </c>
      <c r="F2922" s="367" t="s">
        <v>569</v>
      </c>
      <c r="G2922" s="367" t="s">
        <v>4603</v>
      </c>
      <c r="H2922" s="367" t="s">
        <v>4604</v>
      </c>
      <c r="I2922" s="367" t="s">
        <v>4608</v>
      </c>
    </row>
    <row r="2923" spans="1:9">
      <c r="A2923" s="367" t="s">
        <v>3930</v>
      </c>
      <c r="D2923" s="367" t="s">
        <v>4609</v>
      </c>
      <c r="E2923" s="367">
        <f t="shared" si="45"/>
        <v>30100104</v>
      </c>
      <c r="F2923" s="367" t="s">
        <v>569</v>
      </c>
      <c r="G2923" s="367" t="s">
        <v>4603</v>
      </c>
      <c r="H2923" s="367" t="s">
        <v>4604</v>
      </c>
      <c r="I2923" s="367" t="s">
        <v>4610</v>
      </c>
    </row>
    <row r="2924" spans="1:9">
      <c r="A2924" s="367" t="s">
        <v>3930</v>
      </c>
      <c r="D2924" s="367" t="s">
        <v>4611</v>
      </c>
      <c r="E2924" s="367">
        <f t="shared" si="45"/>
        <v>30100105</v>
      </c>
      <c r="F2924" s="367" t="s">
        <v>569</v>
      </c>
      <c r="G2924" s="367" t="s">
        <v>4603</v>
      </c>
      <c r="H2924" s="367" t="s">
        <v>4604</v>
      </c>
      <c r="I2924" s="367" t="s">
        <v>4612</v>
      </c>
    </row>
    <row r="2925" spans="1:9">
      <c r="A2925" s="367" t="s">
        <v>3930</v>
      </c>
      <c r="D2925" s="367" t="s">
        <v>4613</v>
      </c>
      <c r="E2925" s="367">
        <f t="shared" si="45"/>
        <v>30100106</v>
      </c>
      <c r="F2925" s="367" t="s">
        <v>569</v>
      </c>
      <c r="G2925" s="367" t="s">
        <v>4603</v>
      </c>
      <c r="H2925" s="367" t="s">
        <v>4604</v>
      </c>
      <c r="I2925" s="367" t="s">
        <v>4614</v>
      </c>
    </row>
    <row r="2926" spans="1:9">
      <c r="A2926" s="367" t="s">
        <v>3930</v>
      </c>
      <c r="D2926" s="367" t="s">
        <v>4615</v>
      </c>
      <c r="E2926" s="367">
        <f t="shared" si="45"/>
        <v>30100107</v>
      </c>
      <c r="F2926" s="367" t="s">
        <v>569</v>
      </c>
      <c r="G2926" s="367" t="s">
        <v>4603</v>
      </c>
      <c r="H2926" s="367" t="s">
        <v>4604</v>
      </c>
      <c r="I2926" s="367" t="s">
        <v>4616</v>
      </c>
    </row>
    <row r="2927" spans="1:9">
      <c r="A2927" s="367" t="s">
        <v>3930</v>
      </c>
      <c r="D2927" s="367" t="s">
        <v>4617</v>
      </c>
      <c r="E2927" s="367">
        <f t="shared" si="45"/>
        <v>30100108</v>
      </c>
      <c r="F2927" s="367" t="s">
        <v>569</v>
      </c>
      <c r="G2927" s="367" t="s">
        <v>4603</v>
      </c>
      <c r="H2927" s="367" t="s">
        <v>4604</v>
      </c>
      <c r="I2927" s="367" t="s">
        <v>4618</v>
      </c>
    </row>
    <row r="2928" spans="1:9">
      <c r="A2928" s="367" t="s">
        <v>3930</v>
      </c>
      <c r="D2928" s="367" t="s">
        <v>4619</v>
      </c>
      <c r="E2928" s="367">
        <f t="shared" si="45"/>
        <v>30100109</v>
      </c>
      <c r="F2928" s="367" t="s">
        <v>569</v>
      </c>
      <c r="G2928" s="367" t="s">
        <v>4603</v>
      </c>
      <c r="H2928" s="367" t="s">
        <v>4604</v>
      </c>
      <c r="I2928" s="367" t="s">
        <v>4620</v>
      </c>
    </row>
    <row r="2929" spans="1:9">
      <c r="A2929" s="367" t="s">
        <v>3930</v>
      </c>
      <c r="D2929" s="367" t="s">
        <v>4621</v>
      </c>
      <c r="E2929" s="367">
        <f t="shared" si="45"/>
        <v>30100110</v>
      </c>
      <c r="F2929" s="367" t="s">
        <v>569</v>
      </c>
      <c r="G2929" s="367" t="s">
        <v>4603</v>
      </c>
      <c r="H2929" s="367" t="s">
        <v>4604</v>
      </c>
      <c r="I2929" s="367" t="s">
        <v>4622</v>
      </c>
    </row>
    <row r="2930" spans="1:9">
      <c r="A2930" s="367" t="s">
        <v>3930</v>
      </c>
      <c r="D2930" s="367" t="s">
        <v>4623</v>
      </c>
      <c r="E2930" s="367">
        <f t="shared" si="45"/>
        <v>30100180</v>
      </c>
      <c r="F2930" s="367" t="s">
        <v>569</v>
      </c>
      <c r="G2930" s="367" t="s">
        <v>4603</v>
      </c>
      <c r="H2930" s="367" t="s">
        <v>4604</v>
      </c>
      <c r="I2930" s="367" t="s">
        <v>4624</v>
      </c>
    </row>
    <row r="2931" spans="1:9">
      <c r="A2931" s="367" t="s">
        <v>3930</v>
      </c>
      <c r="D2931" s="367" t="s">
        <v>4625</v>
      </c>
      <c r="E2931" s="367">
        <f t="shared" si="45"/>
        <v>30100199</v>
      </c>
      <c r="F2931" s="367" t="s">
        <v>569</v>
      </c>
      <c r="G2931" s="367" t="s">
        <v>4603</v>
      </c>
      <c r="H2931" s="367" t="s">
        <v>4604</v>
      </c>
      <c r="I2931" s="367" t="s">
        <v>4251</v>
      </c>
    </row>
    <row r="2932" spans="1:9">
      <c r="A2932" s="367" t="s">
        <v>3930</v>
      </c>
      <c r="D2932" s="367" t="s">
        <v>4626</v>
      </c>
      <c r="E2932" s="367">
        <f t="shared" si="45"/>
        <v>30100305</v>
      </c>
      <c r="F2932" s="367" t="s">
        <v>569</v>
      </c>
      <c r="G2932" s="367" t="s">
        <v>4603</v>
      </c>
      <c r="H2932" s="367" t="s">
        <v>4627</v>
      </c>
      <c r="I2932" s="367" t="s">
        <v>4628</v>
      </c>
    </row>
    <row r="2933" spans="1:9">
      <c r="A2933" s="367" t="s">
        <v>3930</v>
      </c>
      <c r="D2933" s="367" t="s">
        <v>4629</v>
      </c>
      <c r="E2933" s="367">
        <f t="shared" si="45"/>
        <v>30100306</v>
      </c>
      <c r="F2933" s="367" t="s">
        <v>569</v>
      </c>
      <c r="G2933" s="367" t="s">
        <v>4603</v>
      </c>
      <c r="H2933" s="367" t="s">
        <v>4627</v>
      </c>
      <c r="I2933" s="367" t="s">
        <v>4630</v>
      </c>
    </row>
    <row r="2934" spans="1:9">
      <c r="A2934" s="367" t="s">
        <v>3930</v>
      </c>
      <c r="D2934" s="367" t="s">
        <v>4631</v>
      </c>
      <c r="E2934" s="367">
        <f t="shared" si="45"/>
        <v>30100307</v>
      </c>
      <c r="F2934" s="367" t="s">
        <v>569</v>
      </c>
      <c r="G2934" s="367" t="s">
        <v>4603</v>
      </c>
      <c r="H2934" s="367" t="s">
        <v>4627</v>
      </c>
      <c r="I2934" s="367" t="s">
        <v>4632</v>
      </c>
    </row>
    <row r="2935" spans="1:9">
      <c r="A2935" s="367" t="s">
        <v>3930</v>
      </c>
      <c r="D2935" s="367" t="s">
        <v>4633</v>
      </c>
      <c r="E2935" s="367">
        <f t="shared" si="45"/>
        <v>30100308</v>
      </c>
      <c r="F2935" s="367" t="s">
        <v>569</v>
      </c>
      <c r="G2935" s="367" t="s">
        <v>4603</v>
      </c>
      <c r="H2935" s="367" t="s">
        <v>4627</v>
      </c>
      <c r="I2935" s="367" t="s">
        <v>4634</v>
      </c>
    </row>
    <row r="2936" spans="1:9">
      <c r="A2936" s="367" t="s">
        <v>3930</v>
      </c>
      <c r="D2936" s="367" t="s">
        <v>4635</v>
      </c>
      <c r="E2936" s="367">
        <f t="shared" si="45"/>
        <v>30100309</v>
      </c>
      <c r="F2936" s="367" t="s">
        <v>569</v>
      </c>
      <c r="G2936" s="367" t="s">
        <v>4603</v>
      </c>
      <c r="H2936" s="367" t="s">
        <v>4627</v>
      </c>
      <c r="I2936" s="367" t="s">
        <v>4636</v>
      </c>
    </row>
    <row r="2937" spans="1:9">
      <c r="A2937" s="367" t="s">
        <v>3930</v>
      </c>
      <c r="D2937" s="367" t="s">
        <v>4637</v>
      </c>
      <c r="E2937" s="367">
        <f t="shared" si="45"/>
        <v>30100310</v>
      </c>
      <c r="F2937" s="367" t="s">
        <v>569</v>
      </c>
      <c r="G2937" s="367" t="s">
        <v>4603</v>
      </c>
      <c r="H2937" s="367" t="s">
        <v>4627</v>
      </c>
      <c r="I2937" s="367" t="s">
        <v>4638</v>
      </c>
    </row>
    <row r="2938" spans="1:9">
      <c r="A2938" s="367" t="s">
        <v>3930</v>
      </c>
      <c r="D2938" s="367" t="s">
        <v>4639</v>
      </c>
      <c r="E2938" s="367">
        <f t="shared" si="45"/>
        <v>30100399</v>
      </c>
      <c r="F2938" s="367" t="s">
        <v>569</v>
      </c>
      <c r="G2938" s="367" t="s">
        <v>4603</v>
      </c>
      <c r="H2938" s="367" t="s">
        <v>4627</v>
      </c>
      <c r="I2938" s="367" t="s">
        <v>4251</v>
      </c>
    </row>
    <row r="2939" spans="1:9">
      <c r="A2939" s="367" t="s">
        <v>3930</v>
      </c>
      <c r="D2939" s="367" t="s">
        <v>4640</v>
      </c>
      <c r="E2939" s="367">
        <f t="shared" si="45"/>
        <v>30100501</v>
      </c>
      <c r="F2939" s="367" t="s">
        <v>569</v>
      </c>
      <c r="G2939" s="367" t="s">
        <v>4603</v>
      </c>
      <c r="H2939" s="367" t="s">
        <v>4641</v>
      </c>
      <c r="I2939" s="367" t="s">
        <v>4642</v>
      </c>
    </row>
    <row r="2940" spans="1:9">
      <c r="A2940" s="367" t="s">
        <v>3930</v>
      </c>
      <c r="D2940" s="367" t="s">
        <v>4643</v>
      </c>
      <c r="E2940" s="367">
        <f t="shared" si="45"/>
        <v>30100502</v>
      </c>
      <c r="F2940" s="367" t="s">
        <v>569</v>
      </c>
      <c r="G2940" s="367" t="s">
        <v>4603</v>
      </c>
      <c r="H2940" s="367" t="s">
        <v>4641</v>
      </c>
      <c r="I2940" s="367" t="s">
        <v>4644</v>
      </c>
    </row>
    <row r="2941" spans="1:9">
      <c r="A2941" s="367" t="s">
        <v>3930</v>
      </c>
      <c r="D2941" s="367" t="s">
        <v>4645</v>
      </c>
      <c r="E2941" s="367">
        <f t="shared" si="45"/>
        <v>30100503</v>
      </c>
      <c r="F2941" s="367" t="s">
        <v>569</v>
      </c>
      <c r="G2941" s="367" t="s">
        <v>4603</v>
      </c>
      <c r="H2941" s="367" t="s">
        <v>4641</v>
      </c>
      <c r="I2941" s="367" t="s">
        <v>4646</v>
      </c>
    </row>
    <row r="2942" spans="1:9">
      <c r="A2942" s="367" t="s">
        <v>3930</v>
      </c>
      <c r="D2942" s="367" t="s">
        <v>4647</v>
      </c>
      <c r="E2942" s="367">
        <f t="shared" si="45"/>
        <v>30100504</v>
      </c>
      <c r="F2942" s="367" t="s">
        <v>569</v>
      </c>
      <c r="G2942" s="367" t="s">
        <v>4603</v>
      </c>
      <c r="H2942" s="367" t="s">
        <v>4641</v>
      </c>
      <c r="I2942" s="367" t="s">
        <v>4648</v>
      </c>
    </row>
    <row r="2943" spans="1:9">
      <c r="A2943" s="367" t="s">
        <v>3930</v>
      </c>
      <c r="D2943" s="367" t="s">
        <v>4649</v>
      </c>
      <c r="E2943" s="367">
        <f t="shared" si="45"/>
        <v>30100506</v>
      </c>
      <c r="F2943" s="367" t="s">
        <v>569</v>
      </c>
      <c r="G2943" s="367" t="s">
        <v>4603</v>
      </c>
      <c r="H2943" s="367" t="s">
        <v>4641</v>
      </c>
      <c r="I2943" s="367" t="s">
        <v>4650</v>
      </c>
    </row>
    <row r="2944" spans="1:9">
      <c r="A2944" s="367" t="s">
        <v>3930</v>
      </c>
      <c r="D2944" s="367" t="s">
        <v>4651</v>
      </c>
      <c r="E2944" s="367">
        <f t="shared" si="45"/>
        <v>30100507</v>
      </c>
      <c r="F2944" s="367" t="s">
        <v>569</v>
      </c>
      <c r="G2944" s="367" t="s">
        <v>4603</v>
      </c>
      <c r="H2944" s="367" t="s">
        <v>4641</v>
      </c>
      <c r="I2944" s="367" t="s">
        <v>4652</v>
      </c>
    </row>
    <row r="2945" spans="1:9">
      <c r="A2945" s="367" t="s">
        <v>3930</v>
      </c>
      <c r="D2945" s="367" t="s">
        <v>4653</v>
      </c>
      <c r="E2945" s="367">
        <f t="shared" si="45"/>
        <v>30100508</v>
      </c>
      <c r="F2945" s="367" t="s">
        <v>569</v>
      </c>
      <c r="G2945" s="367" t="s">
        <v>4603</v>
      </c>
      <c r="H2945" s="367" t="s">
        <v>4641</v>
      </c>
      <c r="I2945" s="367" t="s">
        <v>4654</v>
      </c>
    </row>
    <row r="2946" spans="1:9">
      <c r="A2946" s="367" t="s">
        <v>3930</v>
      </c>
      <c r="D2946" s="367" t="s">
        <v>4655</v>
      </c>
      <c r="E2946" s="367">
        <f t="shared" ref="E2946:E3009" si="46">VALUE(D2946)</f>
        <v>30100509</v>
      </c>
      <c r="F2946" s="367" t="s">
        <v>569</v>
      </c>
      <c r="G2946" s="367" t="s">
        <v>4603</v>
      </c>
      <c r="H2946" s="367" t="s">
        <v>4641</v>
      </c>
      <c r="I2946" s="367" t="s">
        <v>4656</v>
      </c>
    </row>
    <row r="2947" spans="1:9">
      <c r="A2947" s="367" t="s">
        <v>3930</v>
      </c>
      <c r="D2947" s="367" t="s">
        <v>4657</v>
      </c>
      <c r="E2947" s="367">
        <f t="shared" si="46"/>
        <v>30100510</v>
      </c>
      <c r="F2947" s="367" t="s">
        <v>569</v>
      </c>
      <c r="G2947" s="367" t="s">
        <v>4603</v>
      </c>
      <c r="H2947" s="367" t="s">
        <v>4641</v>
      </c>
      <c r="I2947" s="367" t="s">
        <v>4658</v>
      </c>
    </row>
    <row r="2948" spans="1:9">
      <c r="A2948" s="367" t="s">
        <v>3930</v>
      </c>
      <c r="D2948" s="367" t="s">
        <v>4659</v>
      </c>
      <c r="E2948" s="367">
        <f t="shared" si="46"/>
        <v>30100599</v>
      </c>
      <c r="F2948" s="367" t="s">
        <v>569</v>
      </c>
      <c r="G2948" s="367" t="s">
        <v>4603</v>
      </c>
      <c r="H2948" s="367" t="s">
        <v>4641</v>
      </c>
      <c r="I2948" s="367" t="s">
        <v>4251</v>
      </c>
    </row>
    <row r="2949" spans="1:9">
      <c r="A2949" s="367" t="s">
        <v>3930</v>
      </c>
      <c r="D2949" s="367" t="s">
        <v>4660</v>
      </c>
      <c r="E2949" s="367">
        <f t="shared" si="46"/>
        <v>30100601</v>
      </c>
      <c r="F2949" s="367" t="s">
        <v>569</v>
      </c>
      <c r="G2949" s="367" t="s">
        <v>4603</v>
      </c>
      <c r="H2949" s="367" t="s">
        <v>4661</v>
      </c>
      <c r="I2949" s="367" t="s">
        <v>1823</v>
      </c>
    </row>
    <row r="2950" spans="1:9">
      <c r="A2950" s="367" t="s">
        <v>3930</v>
      </c>
      <c r="D2950" s="367" t="s">
        <v>4662</v>
      </c>
      <c r="E2950" s="367">
        <f t="shared" si="46"/>
        <v>30100603</v>
      </c>
      <c r="F2950" s="367" t="s">
        <v>569</v>
      </c>
      <c r="G2950" s="367" t="s">
        <v>4603</v>
      </c>
      <c r="H2950" s="367" t="s">
        <v>4661</v>
      </c>
      <c r="I2950" s="367" t="s">
        <v>4663</v>
      </c>
    </row>
    <row r="2951" spans="1:9">
      <c r="A2951" s="367" t="s">
        <v>3930</v>
      </c>
      <c r="D2951" s="367" t="s">
        <v>4664</v>
      </c>
      <c r="E2951" s="367">
        <f t="shared" si="46"/>
        <v>30100604</v>
      </c>
      <c r="F2951" s="367" t="s">
        <v>569</v>
      </c>
      <c r="G2951" s="367" t="s">
        <v>4603</v>
      </c>
      <c r="H2951" s="367" t="s">
        <v>4661</v>
      </c>
      <c r="I2951" s="367" t="s">
        <v>4665</v>
      </c>
    </row>
    <row r="2952" spans="1:9">
      <c r="A2952" s="367" t="s">
        <v>3930</v>
      </c>
      <c r="D2952" s="367" t="s">
        <v>4666</v>
      </c>
      <c r="E2952" s="367">
        <f t="shared" si="46"/>
        <v>30100605</v>
      </c>
      <c r="F2952" s="367" t="s">
        <v>569</v>
      </c>
      <c r="G2952" s="367" t="s">
        <v>4603</v>
      </c>
      <c r="H2952" s="367" t="s">
        <v>4661</v>
      </c>
      <c r="I2952" s="367" t="s">
        <v>4667</v>
      </c>
    </row>
    <row r="2953" spans="1:9">
      <c r="A2953" s="367" t="s">
        <v>3930</v>
      </c>
      <c r="D2953" s="367" t="s">
        <v>4668</v>
      </c>
      <c r="E2953" s="367">
        <f t="shared" si="46"/>
        <v>30100606</v>
      </c>
      <c r="F2953" s="367" t="s">
        <v>569</v>
      </c>
      <c r="G2953" s="367" t="s">
        <v>4603</v>
      </c>
      <c r="H2953" s="367" t="s">
        <v>4661</v>
      </c>
      <c r="I2953" s="367" t="s">
        <v>4669</v>
      </c>
    </row>
    <row r="2954" spans="1:9">
      <c r="A2954" s="367" t="s">
        <v>3930</v>
      </c>
      <c r="D2954" s="367" t="s">
        <v>4670</v>
      </c>
      <c r="E2954" s="367">
        <f t="shared" si="46"/>
        <v>30100607</v>
      </c>
      <c r="F2954" s="367" t="s">
        <v>569</v>
      </c>
      <c r="G2954" s="367" t="s">
        <v>4603</v>
      </c>
      <c r="H2954" s="367" t="s">
        <v>4661</v>
      </c>
      <c r="I2954" s="367" t="s">
        <v>1808</v>
      </c>
    </row>
    <row r="2955" spans="1:9">
      <c r="A2955" s="367" t="s">
        <v>3930</v>
      </c>
      <c r="D2955" s="367" t="s">
        <v>4671</v>
      </c>
      <c r="E2955" s="367">
        <f t="shared" si="46"/>
        <v>30100608</v>
      </c>
      <c r="F2955" s="367" t="s">
        <v>569</v>
      </c>
      <c r="G2955" s="367" t="s">
        <v>4603</v>
      </c>
      <c r="H2955" s="367" t="s">
        <v>4661</v>
      </c>
      <c r="I2955" s="367" t="s">
        <v>4672</v>
      </c>
    </row>
    <row r="2956" spans="1:9">
      <c r="A2956" s="367" t="s">
        <v>3930</v>
      </c>
      <c r="D2956" s="367" t="s">
        <v>4673</v>
      </c>
      <c r="E2956" s="367">
        <f t="shared" si="46"/>
        <v>30100699</v>
      </c>
      <c r="F2956" s="367" t="s">
        <v>569</v>
      </c>
      <c r="G2956" s="367" t="s">
        <v>4603</v>
      </c>
      <c r="H2956" s="367" t="s">
        <v>4661</v>
      </c>
      <c r="I2956" s="367" t="s">
        <v>4251</v>
      </c>
    </row>
    <row r="2957" spans="1:9">
      <c r="A2957" s="367" t="s">
        <v>3930</v>
      </c>
      <c r="D2957" s="367" t="s">
        <v>4674</v>
      </c>
      <c r="E2957" s="367">
        <f t="shared" si="46"/>
        <v>30100701</v>
      </c>
      <c r="F2957" s="367" t="s">
        <v>569</v>
      </c>
      <c r="G2957" s="367" t="s">
        <v>4603</v>
      </c>
      <c r="H2957" s="367" t="s">
        <v>4675</v>
      </c>
      <c r="I2957" s="367" t="s">
        <v>4676</v>
      </c>
    </row>
    <row r="2958" spans="1:9">
      <c r="A2958" s="367" t="s">
        <v>3930</v>
      </c>
      <c r="D2958" s="367" t="s">
        <v>4677</v>
      </c>
      <c r="E2958" s="367">
        <f t="shared" si="46"/>
        <v>30100702</v>
      </c>
      <c r="F2958" s="367" t="s">
        <v>569</v>
      </c>
      <c r="G2958" s="367" t="s">
        <v>4603</v>
      </c>
      <c r="H2958" s="367" t="s">
        <v>4675</v>
      </c>
      <c r="I2958" s="367" t="s">
        <v>4678</v>
      </c>
    </row>
    <row r="2959" spans="1:9">
      <c r="A2959" s="367" t="s">
        <v>3930</v>
      </c>
      <c r="D2959" s="367" t="s">
        <v>4679</v>
      </c>
      <c r="E2959" s="367">
        <f t="shared" si="46"/>
        <v>30100704</v>
      </c>
      <c r="F2959" s="367" t="s">
        <v>569</v>
      </c>
      <c r="G2959" s="367" t="s">
        <v>4603</v>
      </c>
      <c r="H2959" s="367" t="s">
        <v>4675</v>
      </c>
      <c r="I2959" s="367" t="s">
        <v>4680</v>
      </c>
    </row>
    <row r="2960" spans="1:9">
      <c r="A2960" s="367" t="s">
        <v>3930</v>
      </c>
      <c r="D2960" s="367" t="s">
        <v>4681</v>
      </c>
      <c r="E2960" s="367">
        <f t="shared" si="46"/>
        <v>30100705</v>
      </c>
      <c r="F2960" s="367" t="s">
        <v>569</v>
      </c>
      <c r="G2960" s="367" t="s">
        <v>4603</v>
      </c>
      <c r="H2960" s="367" t="s">
        <v>4675</v>
      </c>
      <c r="I2960" s="367" t="s">
        <v>4682</v>
      </c>
    </row>
    <row r="2961" spans="1:9">
      <c r="A2961" s="367" t="s">
        <v>3930</v>
      </c>
      <c r="D2961" s="367" t="s">
        <v>4683</v>
      </c>
      <c r="E2961" s="367">
        <f t="shared" si="46"/>
        <v>30100706</v>
      </c>
      <c r="F2961" s="367" t="s">
        <v>569</v>
      </c>
      <c r="G2961" s="367" t="s">
        <v>4603</v>
      </c>
      <c r="H2961" s="367" t="s">
        <v>4675</v>
      </c>
      <c r="I2961" s="367" t="s">
        <v>4684</v>
      </c>
    </row>
    <row r="2962" spans="1:9">
      <c r="A2962" s="367" t="s">
        <v>3930</v>
      </c>
      <c r="D2962" s="367" t="s">
        <v>4685</v>
      </c>
      <c r="E2962" s="367">
        <f t="shared" si="46"/>
        <v>30100707</v>
      </c>
      <c r="F2962" s="367" t="s">
        <v>569</v>
      </c>
      <c r="G2962" s="367" t="s">
        <v>4603</v>
      </c>
      <c r="H2962" s="367" t="s">
        <v>4675</v>
      </c>
      <c r="I2962" s="367" t="s">
        <v>4686</v>
      </c>
    </row>
    <row r="2963" spans="1:9">
      <c r="A2963" s="367" t="s">
        <v>3930</v>
      </c>
      <c r="D2963" s="367" t="s">
        <v>4687</v>
      </c>
      <c r="E2963" s="367">
        <f t="shared" si="46"/>
        <v>30100708</v>
      </c>
      <c r="F2963" s="367" t="s">
        <v>569</v>
      </c>
      <c r="G2963" s="367" t="s">
        <v>4603</v>
      </c>
      <c r="H2963" s="367" t="s">
        <v>4675</v>
      </c>
      <c r="I2963" s="367" t="s">
        <v>4688</v>
      </c>
    </row>
    <row r="2964" spans="1:9">
      <c r="A2964" s="367" t="s">
        <v>3930</v>
      </c>
      <c r="D2964" s="367" t="s">
        <v>4689</v>
      </c>
      <c r="E2964" s="367">
        <f t="shared" si="46"/>
        <v>30100709</v>
      </c>
      <c r="F2964" s="367" t="s">
        <v>569</v>
      </c>
      <c r="G2964" s="367" t="s">
        <v>4603</v>
      </c>
      <c r="H2964" s="367" t="s">
        <v>4675</v>
      </c>
      <c r="I2964" s="367" t="s">
        <v>4690</v>
      </c>
    </row>
    <row r="2965" spans="1:9">
      <c r="A2965" s="367" t="s">
        <v>3930</v>
      </c>
      <c r="D2965" s="367" t="s">
        <v>4691</v>
      </c>
      <c r="E2965" s="367">
        <f t="shared" si="46"/>
        <v>30100799</v>
      </c>
      <c r="F2965" s="367" t="s">
        <v>569</v>
      </c>
      <c r="G2965" s="367" t="s">
        <v>4603</v>
      </c>
      <c r="H2965" s="367" t="s">
        <v>4675</v>
      </c>
      <c r="I2965" s="367" t="s">
        <v>4692</v>
      </c>
    </row>
    <row r="2966" spans="1:9">
      <c r="A2966" s="367" t="s">
        <v>3930</v>
      </c>
      <c r="D2966" s="367" t="s">
        <v>4693</v>
      </c>
      <c r="E2966" s="367">
        <f t="shared" si="46"/>
        <v>30100801</v>
      </c>
      <c r="F2966" s="367" t="s">
        <v>569</v>
      </c>
      <c r="G2966" s="367" t="s">
        <v>4603</v>
      </c>
      <c r="H2966" s="367" t="s">
        <v>4694</v>
      </c>
      <c r="I2966" s="367" t="s">
        <v>4695</v>
      </c>
    </row>
    <row r="2967" spans="1:9">
      <c r="A2967" s="367" t="s">
        <v>3930</v>
      </c>
      <c r="D2967" s="367" t="s">
        <v>4696</v>
      </c>
      <c r="E2967" s="367">
        <f t="shared" si="46"/>
        <v>30100802</v>
      </c>
      <c r="F2967" s="367" t="s">
        <v>569</v>
      </c>
      <c r="G2967" s="367" t="s">
        <v>4603</v>
      </c>
      <c r="H2967" s="367" t="s">
        <v>4694</v>
      </c>
      <c r="I2967" s="367" t="s">
        <v>4697</v>
      </c>
    </row>
    <row r="2968" spans="1:9">
      <c r="A2968" s="367" t="s">
        <v>3930</v>
      </c>
      <c r="D2968" s="367" t="s">
        <v>4698</v>
      </c>
      <c r="E2968" s="367">
        <f t="shared" si="46"/>
        <v>30100803</v>
      </c>
      <c r="F2968" s="367" t="s">
        <v>569</v>
      </c>
      <c r="G2968" s="367" t="s">
        <v>4603</v>
      </c>
      <c r="H2968" s="367" t="s">
        <v>4694</v>
      </c>
      <c r="I2968" s="367" t="s">
        <v>4699</v>
      </c>
    </row>
    <row r="2969" spans="1:9">
      <c r="A2969" s="367" t="s">
        <v>3930</v>
      </c>
      <c r="D2969" s="367" t="s">
        <v>4700</v>
      </c>
      <c r="E2969" s="367">
        <f t="shared" si="46"/>
        <v>30100804</v>
      </c>
      <c r="F2969" s="367" t="s">
        <v>569</v>
      </c>
      <c r="G2969" s="367" t="s">
        <v>4603</v>
      </c>
      <c r="H2969" s="367" t="s">
        <v>4694</v>
      </c>
      <c r="I2969" s="367" t="s">
        <v>4701</v>
      </c>
    </row>
    <row r="2970" spans="1:9">
      <c r="A2970" s="367" t="s">
        <v>3930</v>
      </c>
      <c r="D2970" s="367" t="s">
        <v>4702</v>
      </c>
      <c r="E2970" s="367">
        <f t="shared" si="46"/>
        <v>30100805</v>
      </c>
      <c r="F2970" s="367" t="s">
        <v>569</v>
      </c>
      <c r="G2970" s="367" t="s">
        <v>4603</v>
      </c>
      <c r="H2970" s="367" t="s">
        <v>4694</v>
      </c>
      <c r="I2970" s="367" t="s">
        <v>4703</v>
      </c>
    </row>
    <row r="2971" spans="1:9">
      <c r="A2971" s="367" t="s">
        <v>3930</v>
      </c>
      <c r="D2971" s="367" t="s">
        <v>4704</v>
      </c>
      <c r="E2971" s="367">
        <f t="shared" si="46"/>
        <v>30100899</v>
      </c>
      <c r="F2971" s="367" t="s">
        <v>569</v>
      </c>
      <c r="G2971" s="367" t="s">
        <v>4603</v>
      </c>
      <c r="H2971" s="367" t="s">
        <v>4694</v>
      </c>
      <c r="I2971" s="367" t="s">
        <v>4251</v>
      </c>
    </row>
    <row r="2972" spans="1:9">
      <c r="A2972" s="367" t="s">
        <v>3930</v>
      </c>
      <c r="D2972" s="367" t="s">
        <v>4705</v>
      </c>
      <c r="E2972" s="367">
        <f t="shared" si="46"/>
        <v>30100901</v>
      </c>
      <c r="F2972" s="367" t="s">
        <v>569</v>
      </c>
      <c r="G2972" s="367" t="s">
        <v>4603</v>
      </c>
      <c r="H2972" s="367" t="s">
        <v>4706</v>
      </c>
      <c r="I2972" s="367" t="s">
        <v>4707</v>
      </c>
    </row>
    <row r="2973" spans="1:9">
      <c r="A2973" s="367" t="s">
        <v>3930</v>
      </c>
      <c r="D2973" s="367" t="s">
        <v>4708</v>
      </c>
      <c r="E2973" s="367">
        <f t="shared" si="46"/>
        <v>30100902</v>
      </c>
      <c r="F2973" s="367" t="s">
        <v>569</v>
      </c>
      <c r="G2973" s="367" t="s">
        <v>4603</v>
      </c>
      <c r="H2973" s="367" t="s">
        <v>4706</v>
      </c>
      <c r="I2973" s="367" t="s">
        <v>4709</v>
      </c>
    </row>
    <row r="2974" spans="1:9">
      <c r="A2974" s="367" t="s">
        <v>3930</v>
      </c>
      <c r="D2974" s="367" t="s">
        <v>4710</v>
      </c>
      <c r="E2974" s="367">
        <f t="shared" si="46"/>
        <v>30100905</v>
      </c>
      <c r="F2974" s="367" t="s">
        <v>569</v>
      </c>
      <c r="G2974" s="367" t="s">
        <v>4603</v>
      </c>
      <c r="H2974" s="367" t="s">
        <v>4706</v>
      </c>
      <c r="I2974" s="367" t="s">
        <v>4711</v>
      </c>
    </row>
    <row r="2975" spans="1:9">
      <c r="A2975" s="367" t="s">
        <v>3930</v>
      </c>
      <c r="D2975" s="367" t="s">
        <v>4712</v>
      </c>
      <c r="E2975" s="367">
        <f t="shared" si="46"/>
        <v>30100906</v>
      </c>
      <c r="F2975" s="367" t="s">
        <v>569</v>
      </c>
      <c r="G2975" s="367" t="s">
        <v>4603</v>
      </c>
      <c r="H2975" s="367" t="s">
        <v>4706</v>
      </c>
      <c r="I2975" s="367" t="s">
        <v>4713</v>
      </c>
    </row>
    <row r="2976" spans="1:9">
      <c r="A2976" s="367" t="s">
        <v>3930</v>
      </c>
      <c r="D2976" s="367" t="s">
        <v>4714</v>
      </c>
      <c r="E2976" s="367">
        <f t="shared" si="46"/>
        <v>30100907</v>
      </c>
      <c r="F2976" s="367" t="s">
        <v>569</v>
      </c>
      <c r="G2976" s="367" t="s">
        <v>4603</v>
      </c>
      <c r="H2976" s="367" t="s">
        <v>4706</v>
      </c>
      <c r="I2976" s="367" t="s">
        <v>4715</v>
      </c>
    </row>
    <row r="2977" spans="1:9">
      <c r="A2977" s="367" t="s">
        <v>3930</v>
      </c>
      <c r="D2977" s="367" t="s">
        <v>4716</v>
      </c>
      <c r="E2977" s="367">
        <f t="shared" si="46"/>
        <v>30100908</v>
      </c>
      <c r="F2977" s="367" t="s">
        <v>569</v>
      </c>
      <c r="G2977" s="367" t="s">
        <v>4603</v>
      </c>
      <c r="H2977" s="367" t="s">
        <v>4706</v>
      </c>
      <c r="I2977" s="367" t="s">
        <v>4717</v>
      </c>
    </row>
    <row r="2978" spans="1:9">
      <c r="A2978" s="367" t="s">
        <v>3930</v>
      </c>
      <c r="D2978" s="367" t="s">
        <v>4718</v>
      </c>
      <c r="E2978" s="367">
        <f t="shared" si="46"/>
        <v>30100909</v>
      </c>
      <c r="F2978" s="367" t="s">
        <v>569</v>
      </c>
      <c r="G2978" s="367" t="s">
        <v>4603</v>
      </c>
      <c r="H2978" s="367" t="s">
        <v>4706</v>
      </c>
      <c r="I2978" s="367" t="s">
        <v>4719</v>
      </c>
    </row>
    <row r="2979" spans="1:9">
      <c r="A2979" s="367" t="s">
        <v>3930</v>
      </c>
      <c r="D2979" s="367" t="s">
        <v>4720</v>
      </c>
      <c r="E2979" s="367">
        <f t="shared" si="46"/>
        <v>30100910</v>
      </c>
      <c r="F2979" s="367" t="s">
        <v>569</v>
      </c>
      <c r="G2979" s="367" t="s">
        <v>4603</v>
      </c>
      <c r="H2979" s="367" t="s">
        <v>4706</v>
      </c>
      <c r="I2979" s="367" t="s">
        <v>4721</v>
      </c>
    </row>
    <row r="2980" spans="1:9">
      <c r="A2980" s="367" t="s">
        <v>3930</v>
      </c>
      <c r="D2980" s="367" t="s">
        <v>4722</v>
      </c>
      <c r="E2980" s="367">
        <f t="shared" si="46"/>
        <v>30100999</v>
      </c>
      <c r="F2980" s="367" t="s">
        <v>569</v>
      </c>
      <c r="G2980" s="367" t="s">
        <v>4603</v>
      </c>
      <c r="H2980" s="367" t="s">
        <v>4706</v>
      </c>
      <c r="I2980" s="367" t="s">
        <v>4251</v>
      </c>
    </row>
    <row r="2981" spans="1:9">
      <c r="A2981" s="367" t="s">
        <v>3930</v>
      </c>
      <c r="D2981" s="367" t="s">
        <v>4723</v>
      </c>
      <c r="E2981" s="367">
        <f t="shared" si="46"/>
        <v>30101005</v>
      </c>
      <c r="F2981" s="367" t="s">
        <v>569</v>
      </c>
      <c r="G2981" s="367" t="s">
        <v>4603</v>
      </c>
      <c r="H2981" s="367" t="s">
        <v>4724</v>
      </c>
      <c r="I2981" s="367" t="s">
        <v>4725</v>
      </c>
    </row>
    <row r="2982" spans="1:9">
      <c r="A2982" s="367" t="s">
        <v>3930</v>
      </c>
      <c r="D2982" s="367" t="s">
        <v>4726</v>
      </c>
      <c r="E2982" s="367">
        <f t="shared" si="46"/>
        <v>30101010</v>
      </c>
      <c r="F2982" s="367" t="s">
        <v>569</v>
      </c>
      <c r="G2982" s="367" t="s">
        <v>4603</v>
      </c>
      <c r="H2982" s="367" t="s">
        <v>4724</v>
      </c>
      <c r="I2982" s="367" t="s">
        <v>4727</v>
      </c>
    </row>
    <row r="2983" spans="1:9">
      <c r="A2983" s="367" t="s">
        <v>3930</v>
      </c>
      <c r="D2983" s="367" t="s">
        <v>4728</v>
      </c>
      <c r="E2983" s="367">
        <f t="shared" si="46"/>
        <v>30101011</v>
      </c>
      <c r="F2983" s="367" t="s">
        <v>569</v>
      </c>
      <c r="G2983" s="367" t="s">
        <v>4603</v>
      </c>
      <c r="H2983" s="367" t="s">
        <v>4724</v>
      </c>
      <c r="I2983" s="367" t="s">
        <v>4729</v>
      </c>
    </row>
    <row r="2984" spans="1:9">
      <c r="A2984" s="367" t="s">
        <v>3930</v>
      </c>
      <c r="D2984" s="367" t="s">
        <v>4730</v>
      </c>
      <c r="E2984" s="367">
        <f t="shared" si="46"/>
        <v>30101012</v>
      </c>
      <c r="F2984" s="367" t="s">
        <v>569</v>
      </c>
      <c r="G2984" s="367" t="s">
        <v>4603</v>
      </c>
      <c r="H2984" s="367" t="s">
        <v>4724</v>
      </c>
      <c r="I2984" s="367" t="s">
        <v>4731</v>
      </c>
    </row>
    <row r="2985" spans="1:9">
      <c r="A2985" s="367" t="s">
        <v>3930</v>
      </c>
      <c r="D2985" s="367" t="s">
        <v>4732</v>
      </c>
      <c r="E2985" s="367">
        <f t="shared" si="46"/>
        <v>30101013</v>
      </c>
      <c r="F2985" s="367" t="s">
        <v>569</v>
      </c>
      <c r="G2985" s="367" t="s">
        <v>4603</v>
      </c>
      <c r="H2985" s="367" t="s">
        <v>4724</v>
      </c>
      <c r="I2985" s="367" t="s">
        <v>4733</v>
      </c>
    </row>
    <row r="2986" spans="1:9">
      <c r="A2986" s="367" t="s">
        <v>3930</v>
      </c>
      <c r="D2986" s="367" t="s">
        <v>4734</v>
      </c>
      <c r="E2986" s="367">
        <f t="shared" si="46"/>
        <v>30101014</v>
      </c>
      <c r="F2986" s="367" t="s">
        <v>569</v>
      </c>
      <c r="G2986" s="367" t="s">
        <v>4603</v>
      </c>
      <c r="H2986" s="367" t="s">
        <v>4724</v>
      </c>
      <c r="I2986" s="367" t="s">
        <v>4735</v>
      </c>
    </row>
    <row r="2987" spans="1:9">
      <c r="A2987" s="367" t="s">
        <v>3930</v>
      </c>
      <c r="D2987" s="367" t="s">
        <v>4736</v>
      </c>
      <c r="E2987" s="367">
        <f t="shared" si="46"/>
        <v>30101015</v>
      </c>
      <c r="F2987" s="367" t="s">
        <v>569</v>
      </c>
      <c r="G2987" s="367" t="s">
        <v>4603</v>
      </c>
      <c r="H2987" s="367" t="s">
        <v>4724</v>
      </c>
      <c r="I2987" s="367" t="s">
        <v>4737</v>
      </c>
    </row>
    <row r="2988" spans="1:9">
      <c r="A2988" s="367" t="s">
        <v>3930</v>
      </c>
      <c r="D2988" s="367" t="s">
        <v>4738</v>
      </c>
      <c r="E2988" s="367">
        <f t="shared" si="46"/>
        <v>30101021</v>
      </c>
      <c r="F2988" s="367" t="s">
        <v>569</v>
      </c>
      <c r="G2988" s="367" t="s">
        <v>4603</v>
      </c>
      <c r="H2988" s="367" t="s">
        <v>4724</v>
      </c>
      <c r="I2988" s="367" t="s">
        <v>4739</v>
      </c>
    </row>
    <row r="2989" spans="1:9">
      <c r="A2989" s="367" t="s">
        <v>3930</v>
      </c>
      <c r="D2989" s="367" t="s">
        <v>4740</v>
      </c>
      <c r="E2989" s="367">
        <f t="shared" si="46"/>
        <v>30101022</v>
      </c>
      <c r="F2989" s="367" t="s">
        <v>569</v>
      </c>
      <c r="G2989" s="367" t="s">
        <v>4603</v>
      </c>
      <c r="H2989" s="367" t="s">
        <v>4724</v>
      </c>
      <c r="I2989" s="367" t="s">
        <v>4741</v>
      </c>
    </row>
    <row r="2990" spans="1:9">
      <c r="A2990" s="367" t="s">
        <v>3930</v>
      </c>
      <c r="D2990" s="367" t="s">
        <v>4742</v>
      </c>
      <c r="E2990" s="367">
        <f t="shared" si="46"/>
        <v>30101023</v>
      </c>
      <c r="F2990" s="367" t="s">
        <v>569</v>
      </c>
      <c r="G2990" s="367" t="s">
        <v>4603</v>
      </c>
      <c r="H2990" s="367" t="s">
        <v>4724</v>
      </c>
      <c r="I2990" s="367" t="s">
        <v>4743</v>
      </c>
    </row>
    <row r="2991" spans="1:9">
      <c r="A2991" s="367" t="s">
        <v>3930</v>
      </c>
      <c r="D2991" s="367" t="s">
        <v>4744</v>
      </c>
      <c r="E2991" s="367">
        <f t="shared" si="46"/>
        <v>30101025</v>
      </c>
      <c r="F2991" s="367" t="s">
        <v>569</v>
      </c>
      <c r="G2991" s="367" t="s">
        <v>4603</v>
      </c>
      <c r="H2991" s="367" t="s">
        <v>4724</v>
      </c>
      <c r="I2991" s="367" t="s">
        <v>4745</v>
      </c>
    </row>
    <row r="2992" spans="1:9">
      <c r="A2992" s="367" t="s">
        <v>3930</v>
      </c>
      <c r="D2992" s="367" t="s">
        <v>4746</v>
      </c>
      <c r="E2992" s="367">
        <f t="shared" si="46"/>
        <v>30101026</v>
      </c>
      <c r="F2992" s="367" t="s">
        <v>569</v>
      </c>
      <c r="G2992" s="367" t="s">
        <v>4603</v>
      </c>
      <c r="H2992" s="367" t="s">
        <v>4724</v>
      </c>
      <c r="I2992" s="367" t="s">
        <v>4747</v>
      </c>
    </row>
    <row r="2993" spans="1:9">
      <c r="A2993" s="367" t="s">
        <v>3930</v>
      </c>
      <c r="D2993" s="367" t="s">
        <v>4748</v>
      </c>
      <c r="E2993" s="367">
        <f t="shared" si="46"/>
        <v>30101027</v>
      </c>
      <c r="F2993" s="367" t="s">
        <v>569</v>
      </c>
      <c r="G2993" s="367" t="s">
        <v>4603</v>
      </c>
      <c r="H2993" s="367" t="s">
        <v>4724</v>
      </c>
      <c r="I2993" s="367" t="s">
        <v>4749</v>
      </c>
    </row>
    <row r="2994" spans="1:9">
      <c r="A2994" s="367" t="s">
        <v>3930</v>
      </c>
      <c r="D2994" s="367" t="s">
        <v>4750</v>
      </c>
      <c r="E2994" s="367">
        <f t="shared" si="46"/>
        <v>30101028</v>
      </c>
      <c r="F2994" s="367" t="s">
        <v>569</v>
      </c>
      <c r="G2994" s="367" t="s">
        <v>4603</v>
      </c>
      <c r="H2994" s="367" t="s">
        <v>4724</v>
      </c>
      <c r="I2994" s="367" t="s">
        <v>4751</v>
      </c>
    </row>
    <row r="2995" spans="1:9">
      <c r="A2995" s="367" t="s">
        <v>3930</v>
      </c>
      <c r="D2995" s="367" t="s">
        <v>4752</v>
      </c>
      <c r="E2995" s="367">
        <f t="shared" si="46"/>
        <v>30101030</v>
      </c>
      <c r="F2995" s="367" t="s">
        <v>569</v>
      </c>
      <c r="G2995" s="367" t="s">
        <v>4603</v>
      </c>
      <c r="H2995" s="367" t="s">
        <v>4724</v>
      </c>
      <c r="I2995" s="367" t="s">
        <v>4753</v>
      </c>
    </row>
    <row r="2996" spans="1:9">
      <c r="A2996" s="367" t="s">
        <v>3930</v>
      </c>
      <c r="D2996" s="367" t="s">
        <v>4754</v>
      </c>
      <c r="E2996" s="367">
        <f t="shared" si="46"/>
        <v>30101033</v>
      </c>
      <c r="F2996" s="367" t="s">
        <v>569</v>
      </c>
      <c r="G2996" s="367" t="s">
        <v>4603</v>
      </c>
      <c r="H2996" s="367" t="s">
        <v>4724</v>
      </c>
      <c r="I2996" s="367" t="s">
        <v>4755</v>
      </c>
    </row>
    <row r="2997" spans="1:9">
      <c r="A2997" s="367" t="s">
        <v>3930</v>
      </c>
      <c r="D2997" s="367" t="s">
        <v>4756</v>
      </c>
      <c r="E2997" s="367">
        <f t="shared" si="46"/>
        <v>30101034</v>
      </c>
      <c r="F2997" s="367" t="s">
        <v>569</v>
      </c>
      <c r="G2997" s="367" t="s">
        <v>4603</v>
      </c>
      <c r="H2997" s="367" t="s">
        <v>4724</v>
      </c>
      <c r="I2997" s="367" t="s">
        <v>4757</v>
      </c>
    </row>
    <row r="2998" spans="1:9">
      <c r="A2998" s="367" t="s">
        <v>3930</v>
      </c>
      <c r="D2998" s="367" t="s">
        <v>4758</v>
      </c>
      <c r="E2998" s="367">
        <f t="shared" si="46"/>
        <v>30101035</v>
      </c>
      <c r="F2998" s="367" t="s">
        <v>569</v>
      </c>
      <c r="G2998" s="367" t="s">
        <v>4603</v>
      </c>
      <c r="H2998" s="367" t="s">
        <v>4724</v>
      </c>
      <c r="I2998" s="367" t="s">
        <v>4759</v>
      </c>
    </row>
    <row r="2999" spans="1:9">
      <c r="A2999" s="367" t="s">
        <v>3930</v>
      </c>
      <c r="D2999" s="367" t="s">
        <v>4760</v>
      </c>
      <c r="E2999" s="367">
        <f t="shared" si="46"/>
        <v>30101036</v>
      </c>
      <c r="F2999" s="367" t="s">
        <v>569</v>
      </c>
      <c r="G2999" s="367" t="s">
        <v>4603</v>
      </c>
      <c r="H2999" s="367" t="s">
        <v>4724</v>
      </c>
      <c r="I2999" s="367" t="s">
        <v>4761</v>
      </c>
    </row>
    <row r="3000" spans="1:9">
      <c r="A3000" s="367" t="s">
        <v>3930</v>
      </c>
      <c r="D3000" s="367" t="s">
        <v>4762</v>
      </c>
      <c r="E3000" s="367">
        <f t="shared" si="46"/>
        <v>30101037</v>
      </c>
      <c r="F3000" s="367" t="s">
        <v>569</v>
      </c>
      <c r="G3000" s="367" t="s">
        <v>4603</v>
      </c>
      <c r="H3000" s="367" t="s">
        <v>4724</v>
      </c>
      <c r="I3000" s="367" t="s">
        <v>4763</v>
      </c>
    </row>
    <row r="3001" spans="1:9">
      <c r="A3001" s="367" t="s">
        <v>3930</v>
      </c>
      <c r="D3001" s="367" t="s">
        <v>4764</v>
      </c>
      <c r="E3001" s="367">
        <f t="shared" si="46"/>
        <v>30101040</v>
      </c>
      <c r="F3001" s="367" t="s">
        <v>569</v>
      </c>
      <c r="G3001" s="367" t="s">
        <v>4603</v>
      </c>
      <c r="H3001" s="367" t="s">
        <v>4724</v>
      </c>
      <c r="I3001" s="367" t="s">
        <v>4765</v>
      </c>
    </row>
    <row r="3002" spans="1:9">
      <c r="A3002" s="367" t="s">
        <v>3930</v>
      </c>
      <c r="D3002" s="367" t="s">
        <v>4766</v>
      </c>
      <c r="E3002" s="367">
        <f t="shared" si="46"/>
        <v>30101045</v>
      </c>
      <c r="F3002" s="367" t="s">
        <v>569</v>
      </c>
      <c r="G3002" s="367" t="s">
        <v>4603</v>
      </c>
      <c r="H3002" s="367" t="s">
        <v>4724</v>
      </c>
      <c r="I3002" s="367" t="s">
        <v>4767</v>
      </c>
    </row>
    <row r="3003" spans="1:9">
      <c r="A3003" s="367" t="s">
        <v>3930</v>
      </c>
      <c r="D3003" s="367" t="s">
        <v>4768</v>
      </c>
      <c r="E3003" s="367">
        <f t="shared" si="46"/>
        <v>30101046</v>
      </c>
      <c r="F3003" s="367" t="s">
        <v>569</v>
      </c>
      <c r="G3003" s="367" t="s">
        <v>4603</v>
      </c>
      <c r="H3003" s="367" t="s">
        <v>4724</v>
      </c>
      <c r="I3003" s="367" t="s">
        <v>4769</v>
      </c>
    </row>
    <row r="3004" spans="1:9">
      <c r="A3004" s="367" t="s">
        <v>3930</v>
      </c>
      <c r="D3004" s="367" t="s">
        <v>4770</v>
      </c>
      <c r="E3004" s="367">
        <f t="shared" si="46"/>
        <v>30101047</v>
      </c>
      <c r="F3004" s="367" t="s">
        <v>569</v>
      </c>
      <c r="G3004" s="367" t="s">
        <v>4603</v>
      </c>
      <c r="H3004" s="367" t="s">
        <v>4724</v>
      </c>
      <c r="I3004" s="367" t="s">
        <v>4771</v>
      </c>
    </row>
    <row r="3005" spans="1:9">
      <c r="A3005" s="367" t="s">
        <v>3930</v>
      </c>
      <c r="D3005" s="367" t="s">
        <v>4772</v>
      </c>
      <c r="E3005" s="367">
        <f t="shared" si="46"/>
        <v>30101050</v>
      </c>
      <c r="F3005" s="367" t="s">
        <v>569</v>
      </c>
      <c r="G3005" s="367" t="s">
        <v>4603</v>
      </c>
      <c r="H3005" s="367" t="s">
        <v>4724</v>
      </c>
      <c r="I3005" s="367" t="s">
        <v>4773</v>
      </c>
    </row>
    <row r="3006" spans="1:9">
      <c r="A3006" s="367" t="s">
        <v>3930</v>
      </c>
      <c r="D3006" s="367" t="s">
        <v>4774</v>
      </c>
      <c r="E3006" s="367">
        <f t="shared" si="46"/>
        <v>30101051</v>
      </c>
      <c r="F3006" s="367" t="s">
        <v>569</v>
      </c>
      <c r="G3006" s="367" t="s">
        <v>4603</v>
      </c>
      <c r="H3006" s="367" t="s">
        <v>4724</v>
      </c>
      <c r="I3006" s="367" t="s">
        <v>4775</v>
      </c>
    </row>
    <row r="3007" spans="1:9">
      <c r="A3007" s="367" t="s">
        <v>3930</v>
      </c>
      <c r="D3007" s="367" t="s">
        <v>4776</v>
      </c>
      <c r="E3007" s="367">
        <f t="shared" si="46"/>
        <v>30101052</v>
      </c>
      <c r="F3007" s="367" t="s">
        <v>569</v>
      </c>
      <c r="G3007" s="367" t="s">
        <v>4603</v>
      </c>
      <c r="H3007" s="367" t="s">
        <v>4724</v>
      </c>
      <c r="I3007" s="367" t="s">
        <v>4777</v>
      </c>
    </row>
    <row r="3008" spans="1:9">
      <c r="A3008" s="367" t="s">
        <v>3930</v>
      </c>
      <c r="D3008" s="367" t="s">
        <v>4778</v>
      </c>
      <c r="E3008" s="367">
        <f t="shared" si="46"/>
        <v>30101053</v>
      </c>
      <c r="F3008" s="367" t="s">
        <v>569</v>
      </c>
      <c r="G3008" s="367" t="s">
        <v>4603</v>
      </c>
      <c r="H3008" s="367" t="s">
        <v>4724</v>
      </c>
      <c r="I3008" s="367" t="s">
        <v>4779</v>
      </c>
    </row>
    <row r="3009" spans="1:9">
      <c r="A3009" s="367" t="s">
        <v>3930</v>
      </c>
      <c r="D3009" s="367" t="s">
        <v>4780</v>
      </c>
      <c r="E3009" s="367">
        <f t="shared" si="46"/>
        <v>30101054</v>
      </c>
      <c r="F3009" s="367" t="s">
        <v>569</v>
      </c>
      <c r="G3009" s="367" t="s">
        <v>4603</v>
      </c>
      <c r="H3009" s="367" t="s">
        <v>4724</v>
      </c>
      <c r="I3009" s="367" t="s">
        <v>4781</v>
      </c>
    </row>
    <row r="3010" spans="1:9">
      <c r="A3010" s="367" t="s">
        <v>3930</v>
      </c>
      <c r="D3010" s="367" t="s">
        <v>4782</v>
      </c>
      <c r="E3010" s="367">
        <f t="shared" ref="E3010:E3073" si="47">VALUE(D3010)</f>
        <v>30101055</v>
      </c>
      <c r="F3010" s="367" t="s">
        <v>569</v>
      </c>
      <c r="G3010" s="367" t="s">
        <v>4603</v>
      </c>
      <c r="H3010" s="367" t="s">
        <v>4724</v>
      </c>
      <c r="I3010" s="367" t="s">
        <v>4783</v>
      </c>
    </row>
    <row r="3011" spans="1:9">
      <c r="A3011" s="367" t="s">
        <v>3930</v>
      </c>
      <c r="D3011" s="367" t="s">
        <v>4784</v>
      </c>
      <c r="E3011" s="367">
        <f t="shared" si="47"/>
        <v>30101061</v>
      </c>
      <c r="F3011" s="367" t="s">
        <v>569</v>
      </c>
      <c r="G3011" s="367" t="s">
        <v>4603</v>
      </c>
      <c r="H3011" s="367" t="s">
        <v>4724</v>
      </c>
      <c r="I3011" s="367" t="s">
        <v>4785</v>
      </c>
    </row>
    <row r="3012" spans="1:9">
      <c r="A3012" s="367" t="s">
        <v>3930</v>
      </c>
      <c r="D3012" s="367" t="s">
        <v>4786</v>
      </c>
      <c r="E3012" s="367">
        <f t="shared" si="47"/>
        <v>30101062</v>
      </c>
      <c r="F3012" s="367" t="s">
        <v>569</v>
      </c>
      <c r="G3012" s="367" t="s">
        <v>4603</v>
      </c>
      <c r="H3012" s="367" t="s">
        <v>4724</v>
      </c>
      <c r="I3012" s="367" t="s">
        <v>4787</v>
      </c>
    </row>
    <row r="3013" spans="1:9">
      <c r="A3013" s="367" t="s">
        <v>3930</v>
      </c>
      <c r="D3013" s="367" t="s">
        <v>4788</v>
      </c>
      <c r="E3013" s="367">
        <f t="shared" si="47"/>
        <v>30101063</v>
      </c>
      <c r="F3013" s="367" t="s">
        <v>569</v>
      </c>
      <c r="G3013" s="367" t="s">
        <v>4603</v>
      </c>
      <c r="H3013" s="367" t="s">
        <v>4724</v>
      </c>
      <c r="I3013" s="367" t="s">
        <v>4789</v>
      </c>
    </row>
    <row r="3014" spans="1:9">
      <c r="A3014" s="367" t="s">
        <v>3930</v>
      </c>
      <c r="D3014" s="367" t="s">
        <v>4790</v>
      </c>
      <c r="E3014" s="367">
        <f t="shared" si="47"/>
        <v>30101064</v>
      </c>
      <c r="F3014" s="367" t="s">
        <v>569</v>
      </c>
      <c r="G3014" s="367" t="s">
        <v>4603</v>
      </c>
      <c r="H3014" s="367" t="s">
        <v>4724</v>
      </c>
      <c r="I3014" s="367" t="s">
        <v>4791</v>
      </c>
    </row>
    <row r="3015" spans="1:9">
      <c r="A3015" s="367" t="s">
        <v>3930</v>
      </c>
      <c r="D3015" s="367" t="s">
        <v>4792</v>
      </c>
      <c r="E3015" s="367">
        <f t="shared" si="47"/>
        <v>30101073</v>
      </c>
      <c r="F3015" s="367" t="s">
        <v>569</v>
      </c>
      <c r="G3015" s="367" t="s">
        <v>4603</v>
      </c>
      <c r="H3015" s="367" t="s">
        <v>4724</v>
      </c>
      <c r="I3015" s="367" t="s">
        <v>4793</v>
      </c>
    </row>
    <row r="3016" spans="1:9">
      <c r="A3016" s="367" t="s">
        <v>3930</v>
      </c>
      <c r="D3016" s="367" t="s">
        <v>4794</v>
      </c>
      <c r="E3016" s="367">
        <f t="shared" si="47"/>
        <v>30101074</v>
      </c>
      <c r="F3016" s="367" t="s">
        <v>569</v>
      </c>
      <c r="G3016" s="367" t="s">
        <v>4603</v>
      </c>
      <c r="H3016" s="367" t="s">
        <v>4724</v>
      </c>
      <c r="I3016" s="367" t="s">
        <v>4795</v>
      </c>
    </row>
    <row r="3017" spans="1:9">
      <c r="A3017" s="367" t="s">
        <v>3930</v>
      </c>
      <c r="D3017" s="367" t="s">
        <v>4796</v>
      </c>
      <c r="E3017" s="367">
        <f t="shared" si="47"/>
        <v>30101075</v>
      </c>
      <c r="F3017" s="367" t="s">
        <v>569</v>
      </c>
      <c r="G3017" s="367" t="s">
        <v>4603</v>
      </c>
      <c r="H3017" s="367" t="s">
        <v>4724</v>
      </c>
      <c r="I3017" s="367" t="s">
        <v>4797</v>
      </c>
    </row>
    <row r="3018" spans="1:9">
      <c r="A3018" s="367" t="s">
        <v>3930</v>
      </c>
      <c r="D3018" s="367" t="s">
        <v>4798</v>
      </c>
      <c r="E3018" s="367">
        <f t="shared" si="47"/>
        <v>30101076</v>
      </c>
      <c r="F3018" s="367" t="s">
        <v>569</v>
      </c>
      <c r="G3018" s="367" t="s">
        <v>4603</v>
      </c>
      <c r="H3018" s="367" t="s">
        <v>4724</v>
      </c>
      <c r="I3018" s="367" t="s">
        <v>4799</v>
      </c>
    </row>
    <row r="3019" spans="1:9">
      <c r="A3019" s="367" t="s">
        <v>3930</v>
      </c>
      <c r="D3019" s="367" t="s">
        <v>4800</v>
      </c>
      <c r="E3019" s="367">
        <f t="shared" si="47"/>
        <v>30101077</v>
      </c>
      <c r="F3019" s="367" t="s">
        <v>569</v>
      </c>
      <c r="G3019" s="367" t="s">
        <v>4603</v>
      </c>
      <c r="H3019" s="367" t="s">
        <v>4724</v>
      </c>
      <c r="I3019" s="367" t="s">
        <v>4801</v>
      </c>
    </row>
    <row r="3020" spans="1:9">
      <c r="A3020" s="367" t="s">
        <v>3930</v>
      </c>
      <c r="D3020" s="367" t="s">
        <v>4802</v>
      </c>
      <c r="E3020" s="367">
        <f t="shared" si="47"/>
        <v>30101080</v>
      </c>
      <c r="F3020" s="367" t="s">
        <v>569</v>
      </c>
      <c r="G3020" s="367" t="s">
        <v>4603</v>
      </c>
      <c r="H3020" s="367" t="s">
        <v>4724</v>
      </c>
      <c r="I3020" s="367" t="s">
        <v>4803</v>
      </c>
    </row>
    <row r="3021" spans="1:9">
      <c r="A3021" s="367" t="s">
        <v>3930</v>
      </c>
      <c r="D3021" s="367" t="s">
        <v>4804</v>
      </c>
      <c r="E3021" s="367">
        <f t="shared" si="47"/>
        <v>30101085</v>
      </c>
      <c r="F3021" s="367" t="s">
        <v>569</v>
      </c>
      <c r="G3021" s="367" t="s">
        <v>4603</v>
      </c>
      <c r="H3021" s="367" t="s">
        <v>4724</v>
      </c>
      <c r="I3021" s="367" t="s">
        <v>4805</v>
      </c>
    </row>
    <row r="3022" spans="1:9">
      <c r="A3022" s="367" t="s">
        <v>3930</v>
      </c>
      <c r="D3022" s="367" t="s">
        <v>4806</v>
      </c>
      <c r="E3022" s="367">
        <f t="shared" si="47"/>
        <v>30101086</v>
      </c>
      <c r="F3022" s="367" t="s">
        <v>569</v>
      </c>
      <c r="G3022" s="367" t="s">
        <v>4603</v>
      </c>
      <c r="H3022" s="367" t="s">
        <v>4724</v>
      </c>
      <c r="I3022" s="367" t="s">
        <v>4807</v>
      </c>
    </row>
    <row r="3023" spans="1:9">
      <c r="A3023" s="367" t="s">
        <v>3930</v>
      </c>
      <c r="D3023" s="367" t="s">
        <v>4808</v>
      </c>
      <c r="E3023" s="367">
        <f t="shared" si="47"/>
        <v>30101087</v>
      </c>
      <c r="F3023" s="367" t="s">
        <v>569</v>
      </c>
      <c r="G3023" s="367" t="s">
        <v>4603</v>
      </c>
      <c r="H3023" s="367" t="s">
        <v>4724</v>
      </c>
      <c r="I3023" s="367" t="s">
        <v>4809</v>
      </c>
    </row>
    <row r="3024" spans="1:9">
      <c r="A3024" s="367" t="s">
        <v>3930</v>
      </c>
      <c r="D3024" s="367" t="s">
        <v>4810</v>
      </c>
      <c r="E3024" s="367">
        <f t="shared" si="47"/>
        <v>30101099</v>
      </c>
      <c r="F3024" s="367" t="s">
        <v>569</v>
      </c>
      <c r="G3024" s="367" t="s">
        <v>4603</v>
      </c>
      <c r="H3024" s="367" t="s">
        <v>4724</v>
      </c>
      <c r="I3024" s="367" t="s">
        <v>4251</v>
      </c>
    </row>
    <row r="3025" spans="1:9">
      <c r="A3025" s="367" t="s">
        <v>3930</v>
      </c>
      <c r="D3025" s="367" t="s">
        <v>4811</v>
      </c>
      <c r="E3025" s="367">
        <f t="shared" si="47"/>
        <v>30101101</v>
      </c>
      <c r="F3025" s="367" t="s">
        <v>569</v>
      </c>
      <c r="G3025" s="367" t="s">
        <v>4603</v>
      </c>
      <c r="H3025" s="367" t="s">
        <v>1582</v>
      </c>
      <c r="I3025" s="367" t="s">
        <v>4812</v>
      </c>
    </row>
    <row r="3026" spans="1:9">
      <c r="A3026" s="367" t="s">
        <v>3930</v>
      </c>
      <c r="D3026" s="367" t="s">
        <v>4813</v>
      </c>
      <c r="E3026" s="367">
        <f t="shared" si="47"/>
        <v>30101198</v>
      </c>
      <c r="F3026" s="367" t="s">
        <v>569</v>
      </c>
      <c r="G3026" s="367" t="s">
        <v>4603</v>
      </c>
      <c r="H3026" s="367" t="s">
        <v>1582</v>
      </c>
      <c r="I3026" s="367" t="s">
        <v>4814</v>
      </c>
    </row>
    <row r="3027" spans="1:9">
      <c r="A3027" s="367" t="s">
        <v>3930</v>
      </c>
      <c r="D3027" s="367" t="s">
        <v>4815</v>
      </c>
      <c r="E3027" s="367">
        <f t="shared" si="47"/>
        <v>30101199</v>
      </c>
      <c r="F3027" s="367" t="s">
        <v>569</v>
      </c>
      <c r="G3027" s="367" t="s">
        <v>4603</v>
      </c>
      <c r="H3027" s="367" t="s">
        <v>1582</v>
      </c>
      <c r="I3027" s="367" t="s">
        <v>4251</v>
      </c>
    </row>
    <row r="3028" spans="1:9">
      <c r="A3028" s="367" t="s">
        <v>3930</v>
      </c>
      <c r="D3028" s="367" t="s">
        <v>4816</v>
      </c>
      <c r="E3028" s="367">
        <f t="shared" si="47"/>
        <v>30101202</v>
      </c>
      <c r="F3028" s="367" t="s">
        <v>569</v>
      </c>
      <c r="G3028" s="367" t="s">
        <v>4603</v>
      </c>
      <c r="H3028" s="367" t="s">
        <v>4817</v>
      </c>
      <c r="I3028" s="367" t="s">
        <v>4818</v>
      </c>
    </row>
    <row r="3029" spans="1:9">
      <c r="A3029" s="367" t="s">
        <v>3930</v>
      </c>
      <c r="D3029" s="367" t="s">
        <v>4819</v>
      </c>
      <c r="E3029" s="367">
        <f t="shared" si="47"/>
        <v>30101203</v>
      </c>
      <c r="F3029" s="367" t="s">
        <v>569</v>
      </c>
      <c r="G3029" s="367" t="s">
        <v>4603</v>
      </c>
      <c r="H3029" s="367" t="s">
        <v>4817</v>
      </c>
      <c r="I3029" s="367" t="s">
        <v>4820</v>
      </c>
    </row>
    <row r="3030" spans="1:9">
      <c r="A3030" s="367" t="s">
        <v>3930</v>
      </c>
      <c r="D3030" s="367" t="s">
        <v>4821</v>
      </c>
      <c r="E3030" s="367">
        <f t="shared" si="47"/>
        <v>30101204</v>
      </c>
      <c r="F3030" s="367" t="s">
        <v>569</v>
      </c>
      <c r="G3030" s="367" t="s">
        <v>4603</v>
      </c>
      <c r="H3030" s="367" t="s">
        <v>4817</v>
      </c>
      <c r="I3030" s="367" t="s">
        <v>4822</v>
      </c>
    </row>
    <row r="3031" spans="1:9">
      <c r="A3031" s="367" t="s">
        <v>3930</v>
      </c>
      <c r="D3031" s="367" t="s">
        <v>4823</v>
      </c>
      <c r="E3031" s="367">
        <f t="shared" si="47"/>
        <v>30101205</v>
      </c>
      <c r="F3031" s="367" t="s">
        <v>569</v>
      </c>
      <c r="G3031" s="367" t="s">
        <v>4603</v>
      </c>
      <c r="H3031" s="367" t="s">
        <v>4817</v>
      </c>
      <c r="I3031" s="367" t="s">
        <v>4824</v>
      </c>
    </row>
    <row r="3032" spans="1:9">
      <c r="A3032" s="367" t="s">
        <v>3930</v>
      </c>
      <c r="D3032" s="367" t="s">
        <v>4825</v>
      </c>
      <c r="E3032" s="367">
        <f t="shared" si="47"/>
        <v>30101206</v>
      </c>
      <c r="F3032" s="367" t="s">
        <v>569</v>
      </c>
      <c r="G3032" s="367" t="s">
        <v>4603</v>
      </c>
      <c r="H3032" s="367" t="s">
        <v>4817</v>
      </c>
      <c r="I3032" s="367" t="s">
        <v>4826</v>
      </c>
    </row>
    <row r="3033" spans="1:9">
      <c r="A3033" s="367" t="s">
        <v>3930</v>
      </c>
      <c r="D3033" s="367" t="s">
        <v>4827</v>
      </c>
      <c r="E3033" s="367">
        <f t="shared" si="47"/>
        <v>30101207</v>
      </c>
      <c r="F3033" s="367" t="s">
        <v>569</v>
      </c>
      <c r="G3033" s="367" t="s">
        <v>4603</v>
      </c>
      <c r="H3033" s="367" t="s">
        <v>4817</v>
      </c>
      <c r="I3033" s="367" t="s">
        <v>4828</v>
      </c>
    </row>
    <row r="3034" spans="1:9">
      <c r="A3034" s="367" t="s">
        <v>3930</v>
      </c>
      <c r="D3034" s="367" t="s">
        <v>4829</v>
      </c>
      <c r="E3034" s="367">
        <f t="shared" si="47"/>
        <v>30101208</v>
      </c>
      <c r="F3034" s="367" t="s">
        <v>569</v>
      </c>
      <c r="G3034" s="367" t="s">
        <v>4603</v>
      </c>
      <c r="H3034" s="367" t="s">
        <v>4817</v>
      </c>
      <c r="I3034" s="367" t="s">
        <v>4830</v>
      </c>
    </row>
    <row r="3035" spans="1:9">
      <c r="A3035" s="367" t="s">
        <v>3930</v>
      </c>
      <c r="D3035" s="367" t="s">
        <v>4831</v>
      </c>
      <c r="E3035" s="367">
        <f t="shared" si="47"/>
        <v>30101299</v>
      </c>
      <c r="F3035" s="367" t="s">
        <v>569</v>
      </c>
      <c r="G3035" s="367" t="s">
        <v>4603</v>
      </c>
      <c r="H3035" s="367" t="s">
        <v>4817</v>
      </c>
      <c r="I3035" s="367" t="s">
        <v>4251</v>
      </c>
    </row>
    <row r="3036" spans="1:9">
      <c r="A3036" s="367" t="s">
        <v>3930</v>
      </c>
      <c r="D3036" s="367" t="s">
        <v>4832</v>
      </c>
      <c r="E3036" s="367">
        <f t="shared" si="47"/>
        <v>30101301</v>
      </c>
      <c r="F3036" s="367" t="s">
        <v>569</v>
      </c>
      <c r="G3036" s="367" t="s">
        <v>4603</v>
      </c>
      <c r="H3036" s="367" t="s">
        <v>1584</v>
      </c>
      <c r="I3036" s="367" t="s">
        <v>4833</v>
      </c>
    </row>
    <row r="3037" spans="1:9">
      <c r="A3037" s="367" t="s">
        <v>3930</v>
      </c>
      <c r="D3037" s="367" t="s">
        <v>4834</v>
      </c>
      <c r="E3037" s="367">
        <f t="shared" si="47"/>
        <v>30101302</v>
      </c>
      <c r="F3037" s="367" t="s">
        <v>569</v>
      </c>
      <c r="G3037" s="367" t="s">
        <v>4603</v>
      </c>
      <c r="H3037" s="367" t="s">
        <v>1584</v>
      </c>
      <c r="I3037" s="367" t="s">
        <v>4835</v>
      </c>
    </row>
    <row r="3038" spans="1:9">
      <c r="A3038" s="367" t="s">
        <v>3930</v>
      </c>
      <c r="D3038" s="367" t="s">
        <v>4836</v>
      </c>
      <c r="E3038" s="367">
        <f t="shared" si="47"/>
        <v>30101303</v>
      </c>
      <c r="F3038" s="367" t="s">
        <v>569</v>
      </c>
      <c r="G3038" s="367" t="s">
        <v>4603</v>
      </c>
      <c r="H3038" s="367" t="s">
        <v>1584</v>
      </c>
      <c r="I3038" s="367" t="s">
        <v>4837</v>
      </c>
    </row>
    <row r="3039" spans="1:9">
      <c r="A3039" s="367" t="s">
        <v>3930</v>
      </c>
      <c r="D3039" s="367" t="s">
        <v>4838</v>
      </c>
      <c r="E3039" s="367">
        <f t="shared" si="47"/>
        <v>30101304</v>
      </c>
      <c r="F3039" s="367" t="s">
        <v>569</v>
      </c>
      <c r="G3039" s="367" t="s">
        <v>4603</v>
      </c>
      <c r="H3039" s="367" t="s">
        <v>1584</v>
      </c>
      <c r="I3039" s="367" t="s">
        <v>4839</v>
      </c>
    </row>
    <row r="3040" spans="1:9">
      <c r="A3040" s="367" t="s">
        <v>3930</v>
      </c>
      <c r="D3040" s="367" t="s">
        <v>4840</v>
      </c>
      <c r="E3040" s="367">
        <f t="shared" si="47"/>
        <v>30101399</v>
      </c>
      <c r="F3040" s="367" t="s">
        <v>569</v>
      </c>
      <c r="G3040" s="367" t="s">
        <v>4603</v>
      </c>
      <c r="H3040" s="367" t="s">
        <v>1584</v>
      </c>
      <c r="I3040" s="367" t="s">
        <v>4251</v>
      </c>
    </row>
    <row r="3041" spans="1:9">
      <c r="A3041" s="367" t="s">
        <v>3930</v>
      </c>
      <c r="D3041" s="367" t="s">
        <v>4841</v>
      </c>
      <c r="E3041" s="367">
        <f t="shared" si="47"/>
        <v>30101401</v>
      </c>
      <c r="F3041" s="367" t="s">
        <v>569</v>
      </c>
      <c r="G3041" s="367" t="s">
        <v>4603</v>
      </c>
      <c r="H3041" s="367" t="s">
        <v>4842</v>
      </c>
      <c r="I3041" s="367" t="s">
        <v>4843</v>
      </c>
    </row>
    <row r="3042" spans="1:9">
      <c r="A3042" s="367" t="s">
        <v>3930</v>
      </c>
      <c r="D3042" s="367" t="s">
        <v>4844</v>
      </c>
      <c r="E3042" s="367">
        <f t="shared" si="47"/>
        <v>30101402</v>
      </c>
      <c r="F3042" s="367" t="s">
        <v>569</v>
      </c>
      <c r="G3042" s="367" t="s">
        <v>4603</v>
      </c>
      <c r="H3042" s="367" t="s">
        <v>4842</v>
      </c>
      <c r="I3042" s="367" t="s">
        <v>4845</v>
      </c>
    </row>
    <row r="3043" spans="1:9">
      <c r="A3043" s="367" t="s">
        <v>3930</v>
      </c>
      <c r="D3043" s="367" t="s">
        <v>4846</v>
      </c>
      <c r="E3043" s="367">
        <f t="shared" si="47"/>
        <v>30101403</v>
      </c>
      <c r="F3043" s="367" t="s">
        <v>569</v>
      </c>
      <c r="G3043" s="367" t="s">
        <v>4603</v>
      </c>
      <c r="H3043" s="367" t="s">
        <v>4842</v>
      </c>
      <c r="I3043" s="367" t="s">
        <v>4847</v>
      </c>
    </row>
    <row r="3044" spans="1:9">
      <c r="A3044" s="367" t="s">
        <v>3930</v>
      </c>
      <c r="D3044" s="367" t="s">
        <v>4848</v>
      </c>
      <c r="E3044" s="367">
        <f t="shared" si="47"/>
        <v>30101404</v>
      </c>
      <c r="F3044" s="367" t="s">
        <v>569</v>
      </c>
      <c r="G3044" s="367" t="s">
        <v>4603</v>
      </c>
      <c r="H3044" s="367" t="s">
        <v>4842</v>
      </c>
      <c r="I3044" s="367" t="s">
        <v>4606</v>
      </c>
    </row>
    <row r="3045" spans="1:9">
      <c r="A3045" s="367" t="s">
        <v>3930</v>
      </c>
      <c r="D3045" s="367" t="s">
        <v>4849</v>
      </c>
      <c r="E3045" s="367">
        <f t="shared" si="47"/>
        <v>30101415</v>
      </c>
      <c r="F3045" s="367" t="s">
        <v>569</v>
      </c>
      <c r="G3045" s="367" t="s">
        <v>4603</v>
      </c>
      <c r="H3045" s="367" t="s">
        <v>4842</v>
      </c>
      <c r="I3045" s="367" t="s">
        <v>4850</v>
      </c>
    </row>
    <row r="3046" spans="1:9">
      <c r="A3046" s="367" t="s">
        <v>3930</v>
      </c>
      <c r="D3046" s="367" t="s">
        <v>4851</v>
      </c>
      <c r="E3046" s="367">
        <f t="shared" si="47"/>
        <v>30101416</v>
      </c>
      <c r="F3046" s="367" t="s">
        <v>569</v>
      </c>
      <c r="G3046" s="367" t="s">
        <v>4603</v>
      </c>
      <c r="H3046" s="367" t="s">
        <v>4842</v>
      </c>
      <c r="I3046" s="367" t="s">
        <v>4852</v>
      </c>
    </row>
    <row r="3047" spans="1:9">
      <c r="A3047" s="367" t="s">
        <v>3930</v>
      </c>
      <c r="D3047" s="367" t="s">
        <v>4853</v>
      </c>
      <c r="E3047" s="367">
        <f t="shared" si="47"/>
        <v>30101417</v>
      </c>
      <c r="F3047" s="367" t="s">
        <v>569</v>
      </c>
      <c r="G3047" s="367" t="s">
        <v>4603</v>
      </c>
      <c r="H3047" s="367" t="s">
        <v>4842</v>
      </c>
      <c r="I3047" s="367" t="s">
        <v>4854</v>
      </c>
    </row>
    <row r="3048" spans="1:9">
      <c r="A3048" s="367" t="s">
        <v>3930</v>
      </c>
      <c r="D3048" s="367" t="s">
        <v>4855</v>
      </c>
      <c r="E3048" s="367">
        <f t="shared" si="47"/>
        <v>30101418</v>
      </c>
      <c r="F3048" s="367" t="s">
        <v>569</v>
      </c>
      <c r="G3048" s="367" t="s">
        <v>4603</v>
      </c>
      <c r="H3048" s="367" t="s">
        <v>4842</v>
      </c>
      <c r="I3048" s="367" t="s">
        <v>4856</v>
      </c>
    </row>
    <row r="3049" spans="1:9">
      <c r="A3049" s="367" t="s">
        <v>3930</v>
      </c>
      <c r="D3049" s="367" t="s">
        <v>4857</v>
      </c>
      <c r="E3049" s="367">
        <f t="shared" si="47"/>
        <v>30101430</v>
      </c>
      <c r="F3049" s="367" t="s">
        <v>569</v>
      </c>
      <c r="G3049" s="367" t="s">
        <v>4603</v>
      </c>
      <c r="H3049" s="367" t="s">
        <v>4842</v>
      </c>
      <c r="I3049" s="367" t="s">
        <v>4858</v>
      </c>
    </row>
    <row r="3050" spans="1:9">
      <c r="A3050" s="367" t="s">
        <v>3930</v>
      </c>
      <c r="D3050" s="367" t="s">
        <v>4859</v>
      </c>
      <c r="E3050" s="367">
        <f t="shared" si="47"/>
        <v>30101431</v>
      </c>
      <c r="F3050" s="367" t="s">
        <v>569</v>
      </c>
      <c r="G3050" s="367" t="s">
        <v>4603</v>
      </c>
      <c r="H3050" s="367" t="s">
        <v>4842</v>
      </c>
      <c r="I3050" s="367" t="s">
        <v>4860</v>
      </c>
    </row>
    <row r="3051" spans="1:9">
      <c r="A3051" s="367" t="s">
        <v>3930</v>
      </c>
      <c r="D3051" s="367" t="s">
        <v>4861</v>
      </c>
      <c r="E3051" s="367">
        <f t="shared" si="47"/>
        <v>30101432</v>
      </c>
      <c r="F3051" s="367" t="s">
        <v>569</v>
      </c>
      <c r="G3051" s="367" t="s">
        <v>4603</v>
      </c>
      <c r="H3051" s="367" t="s">
        <v>4842</v>
      </c>
      <c r="I3051" s="367" t="s">
        <v>4862</v>
      </c>
    </row>
    <row r="3052" spans="1:9">
      <c r="A3052" s="367" t="s">
        <v>3930</v>
      </c>
      <c r="D3052" s="367" t="s">
        <v>4863</v>
      </c>
      <c r="E3052" s="367">
        <f t="shared" si="47"/>
        <v>30101433</v>
      </c>
      <c r="F3052" s="367" t="s">
        <v>569</v>
      </c>
      <c r="G3052" s="367" t="s">
        <v>4603</v>
      </c>
      <c r="H3052" s="367" t="s">
        <v>4842</v>
      </c>
      <c r="I3052" s="367" t="s">
        <v>4864</v>
      </c>
    </row>
    <row r="3053" spans="1:9">
      <c r="A3053" s="367" t="s">
        <v>3930</v>
      </c>
      <c r="D3053" s="367" t="s">
        <v>4865</v>
      </c>
      <c r="E3053" s="367">
        <f t="shared" si="47"/>
        <v>30101434</v>
      </c>
      <c r="F3053" s="367" t="s">
        <v>569</v>
      </c>
      <c r="G3053" s="367" t="s">
        <v>4603</v>
      </c>
      <c r="H3053" s="367" t="s">
        <v>4842</v>
      </c>
      <c r="I3053" s="367" t="s">
        <v>4866</v>
      </c>
    </row>
    <row r="3054" spans="1:9">
      <c r="A3054" s="367" t="s">
        <v>3930</v>
      </c>
      <c r="D3054" s="367" t="s">
        <v>4867</v>
      </c>
      <c r="E3054" s="367">
        <f t="shared" si="47"/>
        <v>30101435</v>
      </c>
      <c r="F3054" s="367" t="s">
        <v>569</v>
      </c>
      <c r="G3054" s="367" t="s">
        <v>4603</v>
      </c>
      <c r="H3054" s="367" t="s">
        <v>4842</v>
      </c>
      <c r="I3054" s="367" t="s">
        <v>4868</v>
      </c>
    </row>
    <row r="3055" spans="1:9">
      <c r="A3055" s="367" t="s">
        <v>3930</v>
      </c>
      <c r="D3055" s="367" t="s">
        <v>4869</v>
      </c>
      <c r="E3055" s="367">
        <f t="shared" si="47"/>
        <v>30101436</v>
      </c>
      <c r="F3055" s="367" t="s">
        <v>569</v>
      </c>
      <c r="G3055" s="367" t="s">
        <v>4603</v>
      </c>
      <c r="H3055" s="367" t="s">
        <v>4842</v>
      </c>
      <c r="I3055" s="367" t="s">
        <v>4870</v>
      </c>
    </row>
    <row r="3056" spans="1:9">
      <c r="A3056" s="367" t="s">
        <v>3930</v>
      </c>
      <c r="D3056" s="367" t="s">
        <v>4871</v>
      </c>
      <c r="E3056" s="367">
        <f t="shared" si="47"/>
        <v>30101437</v>
      </c>
      <c r="F3056" s="367" t="s">
        <v>569</v>
      </c>
      <c r="G3056" s="367" t="s">
        <v>4603</v>
      </c>
      <c r="H3056" s="367" t="s">
        <v>4842</v>
      </c>
      <c r="I3056" s="367" t="s">
        <v>4872</v>
      </c>
    </row>
    <row r="3057" spans="1:9">
      <c r="A3057" s="367" t="s">
        <v>3930</v>
      </c>
      <c r="D3057" s="367" t="s">
        <v>4873</v>
      </c>
      <c r="E3057" s="367">
        <f t="shared" si="47"/>
        <v>30101438</v>
      </c>
      <c r="F3057" s="367" t="s">
        <v>569</v>
      </c>
      <c r="G3057" s="367" t="s">
        <v>4603</v>
      </c>
      <c r="H3057" s="367" t="s">
        <v>4842</v>
      </c>
      <c r="I3057" s="367" t="s">
        <v>4874</v>
      </c>
    </row>
    <row r="3058" spans="1:9">
      <c r="A3058" s="367" t="s">
        <v>3930</v>
      </c>
      <c r="D3058" s="367" t="s">
        <v>4875</v>
      </c>
      <c r="E3058" s="367">
        <f t="shared" si="47"/>
        <v>30101439</v>
      </c>
      <c r="F3058" s="367" t="s">
        <v>569</v>
      </c>
      <c r="G3058" s="367" t="s">
        <v>4603</v>
      </c>
      <c r="H3058" s="367" t="s">
        <v>4842</v>
      </c>
      <c r="I3058" s="367" t="s">
        <v>4876</v>
      </c>
    </row>
    <row r="3059" spans="1:9">
      <c r="A3059" s="367" t="s">
        <v>3930</v>
      </c>
      <c r="D3059" s="367" t="s">
        <v>4877</v>
      </c>
      <c r="E3059" s="367">
        <f t="shared" si="47"/>
        <v>30101440</v>
      </c>
      <c r="F3059" s="367" t="s">
        <v>569</v>
      </c>
      <c r="G3059" s="367" t="s">
        <v>4603</v>
      </c>
      <c r="H3059" s="367" t="s">
        <v>4842</v>
      </c>
      <c r="I3059" s="367" t="s">
        <v>4878</v>
      </c>
    </row>
    <row r="3060" spans="1:9">
      <c r="A3060" s="367" t="s">
        <v>3930</v>
      </c>
      <c r="D3060" s="367" t="s">
        <v>4879</v>
      </c>
      <c r="E3060" s="367">
        <f t="shared" si="47"/>
        <v>30101441</v>
      </c>
      <c r="F3060" s="367" t="s">
        <v>569</v>
      </c>
      <c r="G3060" s="367" t="s">
        <v>4603</v>
      </c>
      <c r="H3060" s="367" t="s">
        <v>4842</v>
      </c>
      <c r="I3060" s="367" t="s">
        <v>4880</v>
      </c>
    </row>
    <row r="3061" spans="1:9">
      <c r="A3061" s="367" t="s">
        <v>3930</v>
      </c>
      <c r="D3061" s="367" t="s">
        <v>4881</v>
      </c>
      <c r="E3061" s="367">
        <f t="shared" si="47"/>
        <v>30101450</v>
      </c>
      <c r="F3061" s="367" t="s">
        <v>569</v>
      </c>
      <c r="G3061" s="367" t="s">
        <v>4603</v>
      </c>
      <c r="H3061" s="367" t="s">
        <v>4842</v>
      </c>
      <c r="I3061" s="367" t="s">
        <v>4882</v>
      </c>
    </row>
    <row r="3062" spans="1:9">
      <c r="A3062" s="367" t="s">
        <v>3930</v>
      </c>
      <c r="D3062" s="367" t="s">
        <v>4883</v>
      </c>
      <c r="E3062" s="367">
        <f t="shared" si="47"/>
        <v>30101451</v>
      </c>
      <c r="F3062" s="367" t="s">
        <v>569</v>
      </c>
      <c r="G3062" s="367" t="s">
        <v>4603</v>
      </c>
      <c r="H3062" s="367" t="s">
        <v>4842</v>
      </c>
      <c r="I3062" s="367" t="s">
        <v>4884</v>
      </c>
    </row>
    <row r="3063" spans="1:9">
      <c r="A3063" s="367" t="s">
        <v>3930</v>
      </c>
      <c r="D3063" s="367" t="s">
        <v>4885</v>
      </c>
      <c r="E3063" s="367">
        <f t="shared" si="47"/>
        <v>30101452</v>
      </c>
      <c r="F3063" s="367" t="s">
        <v>569</v>
      </c>
      <c r="G3063" s="367" t="s">
        <v>4603</v>
      </c>
      <c r="H3063" s="367" t="s">
        <v>4842</v>
      </c>
      <c r="I3063" s="367" t="s">
        <v>4886</v>
      </c>
    </row>
    <row r="3064" spans="1:9">
      <c r="A3064" s="367" t="s">
        <v>3930</v>
      </c>
      <c r="D3064" s="367" t="s">
        <v>4887</v>
      </c>
      <c r="E3064" s="367">
        <f t="shared" si="47"/>
        <v>30101453</v>
      </c>
      <c r="F3064" s="367" t="s">
        <v>569</v>
      </c>
      <c r="G3064" s="367" t="s">
        <v>4603</v>
      </c>
      <c r="H3064" s="367" t="s">
        <v>4842</v>
      </c>
      <c r="I3064" s="367" t="s">
        <v>4888</v>
      </c>
    </row>
    <row r="3065" spans="1:9">
      <c r="A3065" s="367" t="s">
        <v>3930</v>
      </c>
      <c r="D3065" s="367" t="s">
        <v>4889</v>
      </c>
      <c r="E3065" s="367">
        <f t="shared" si="47"/>
        <v>30101454</v>
      </c>
      <c r="F3065" s="367" t="s">
        <v>569</v>
      </c>
      <c r="G3065" s="367" t="s">
        <v>4603</v>
      </c>
      <c r="H3065" s="367" t="s">
        <v>4842</v>
      </c>
      <c r="I3065" s="367" t="s">
        <v>4890</v>
      </c>
    </row>
    <row r="3066" spans="1:9">
      <c r="A3066" s="367" t="s">
        <v>3930</v>
      </c>
      <c r="D3066" s="367" t="s">
        <v>4891</v>
      </c>
      <c r="E3066" s="367">
        <f t="shared" si="47"/>
        <v>30101460</v>
      </c>
      <c r="F3066" s="367" t="s">
        <v>569</v>
      </c>
      <c r="G3066" s="367" t="s">
        <v>4603</v>
      </c>
      <c r="H3066" s="367" t="s">
        <v>4842</v>
      </c>
      <c r="I3066" s="367" t="s">
        <v>4892</v>
      </c>
    </row>
    <row r="3067" spans="1:9">
      <c r="A3067" s="367" t="s">
        <v>3930</v>
      </c>
      <c r="D3067" s="367" t="s">
        <v>4893</v>
      </c>
      <c r="E3067" s="367">
        <f t="shared" si="47"/>
        <v>30101461</v>
      </c>
      <c r="F3067" s="367" t="s">
        <v>569</v>
      </c>
      <c r="G3067" s="367" t="s">
        <v>4603</v>
      </c>
      <c r="H3067" s="367" t="s">
        <v>4842</v>
      </c>
      <c r="I3067" s="367" t="s">
        <v>4894</v>
      </c>
    </row>
    <row r="3068" spans="1:9">
      <c r="A3068" s="367" t="s">
        <v>3930</v>
      </c>
      <c r="D3068" s="367" t="s">
        <v>4895</v>
      </c>
      <c r="E3068" s="367">
        <f t="shared" si="47"/>
        <v>30101462</v>
      </c>
      <c r="F3068" s="367" t="s">
        <v>569</v>
      </c>
      <c r="G3068" s="367" t="s">
        <v>4603</v>
      </c>
      <c r="H3068" s="367" t="s">
        <v>4842</v>
      </c>
      <c r="I3068" s="367" t="s">
        <v>4896</v>
      </c>
    </row>
    <row r="3069" spans="1:9">
      <c r="A3069" s="367" t="s">
        <v>3930</v>
      </c>
      <c r="D3069" s="367" t="s">
        <v>4897</v>
      </c>
      <c r="E3069" s="367">
        <f t="shared" si="47"/>
        <v>30101463</v>
      </c>
      <c r="F3069" s="367" t="s">
        <v>569</v>
      </c>
      <c r="G3069" s="367" t="s">
        <v>4603</v>
      </c>
      <c r="H3069" s="367" t="s">
        <v>4842</v>
      </c>
      <c r="I3069" s="367" t="s">
        <v>4898</v>
      </c>
    </row>
    <row r="3070" spans="1:9">
      <c r="A3070" s="367" t="s">
        <v>3930</v>
      </c>
      <c r="D3070" s="367" t="s">
        <v>4899</v>
      </c>
      <c r="E3070" s="367">
        <f t="shared" si="47"/>
        <v>30101470</v>
      </c>
      <c r="F3070" s="367" t="s">
        <v>569</v>
      </c>
      <c r="G3070" s="367" t="s">
        <v>4603</v>
      </c>
      <c r="H3070" s="367" t="s">
        <v>4842</v>
      </c>
      <c r="I3070" s="367" t="s">
        <v>4900</v>
      </c>
    </row>
    <row r="3071" spans="1:9">
      <c r="A3071" s="367" t="s">
        <v>3930</v>
      </c>
      <c r="D3071" s="367" t="s">
        <v>4901</v>
      </c>
      <c r="E3071" s="367">
        <f t="shared" si="47"/>
        <v>30101471</v>
      </c>
      <c r="F3071" s="367" t="s">
        <v>569</v>
      </c>
      <c r="G3071" s="367" t="s">
        <v>4603</v>
      </c>
      <c r="H3071" s="367" t="s">
        <v>4842</v>
      </c>
      <c r="I3071" s="367" t="s">
        <v>4902</v>
      </c>
    </row>
    <row r="3072" spans="1:9">
      <c r="A3072" s="367" t="s">
        <v>3930</v>
      </c>
      <c r="D3072" s="367" t="s">
        <v>4903</v>
      </c>
      <c r="E3072" s="367">
        <f t="shared" si="47"/>
        <v>30101472</v>
      </c>
      <c r="F3072" s="367" t="s">
        <v>569</v>
      </c>
      <c r="G3072" s="367" t="s">
        <v>4603</v>
      </c>
      <c r="H3072" s="367" t="s">
        <v>4842</v>
      </c>
      <c r="I3072" s="367" t="s">
        <v>4904</v>
      </c>
    </row>
    <row r="3073" spans="1:9">
      <c r="A3073" s="367" t="s">
        <v>3930</v>
      </c>
      <c r="D3073" s="367" t="s">
        <v>4905</v>
      </c>
      <c r="E3073" s="367">
        <f t="shared" si="47"/>
        <v>30101498</v>
      </c>
      <c r="F3073" s="367" t="s">
        <v>569</v>
      </c>
      <c r="G3073" s="367" t="s">
        <v>4603</v>
      </c>
      <c r="H3073" s="367" t="s">
        <v>4842</v>
      </c>
      <c r="I3073" s="367" t="s">
        <v>4251</v>
      </c>
    </row>
    <row r="3074" spans="1:9">
      <c r="A3074" s="367" t="s">
        <v>3930</v>
      </c>
      <c r="D3074" s="367" t="s">
        <v>4906</v>
      </c>
      <c r="E3074" s="367">
        <f t="shared" ref="E3074:E3137" si="48">VALUE(D3074)</f>
        <v>30101499</v>
      </c>
      <c r="F3074" s="367" t="s">
        <v>569</v>
      </c>
      <c r="G3074" s="367" t="s">
        <v>4603</v>
      </c>
      <c r="H3074" s="367" t="s">
        <v>4842</v>
      </c>
      <c r="I3074" s="367" t="s">
        <v>4251</v>
      </c>
    </row>
    <row r="3075" spans="1:9">
      <c r="A3075" s="367" t="s">
        <v>3930</v>
      </c>
      <c r="D3075" s="367" t="s">
        <v>4907</v>
      </c>
      <c r="E3075" s="367">
        <f t="shared" si="48"/>
        <v>30101501</v>
      </c>
      <c r="F3075" s="367" t="s">
        <v>569</v>
      </c>
      <c r="G3075" s="367" t="s">
        <v>4603</v>
      </c>
      <c r="H3075" s="367" t="s">
        <v>4908</v>
      </c>
      <c r="I3075" s="367" t="s">
        <v>4909</v>
      </c>
    </row>
    <row r="3076" spans="1:9">
      <c r="A3076" s="367" t="s">
        <v>3930</v>
      </c>
      <c r="D3076" s="367" t="s">
        <v>4910</v>
      </c>
      <c r="E3076" s="367">
        <f t="shared" si="48"/>
        <v>30101502</v>
      </c>
      <c r="F3076" s="367" t="s">
        <v>569</v>
      </c>
      <c r="G3076" s="367" t="s">
        <v>4603</v>
      </c>
      <c r="H3076" s="367" t="s">
        <v>4908</v>
      </c>
      <c r="I3076" s="367" t="s">
        <v>4911</v>
      </c>
    </row>
    <row r="3077" spans="1:9">
      <c r="A3077" s="367" t="s">
        <v>3930</v>
      </c>
      <c r="D3077" s="367" t="s">
        <v>4912</v>
      </c>
      <c r="E3077" s="367">
        <f t="shared" si="48"/>
        <v>30101503</v>
      </c>
      <c r="F3077" s="367" t="s">
        <v>569</v>
      </c>
      <c r="G3077" s="367" t="s">
        <v>4603</v>
      </c>
      <c r="H3077" s="367" t="s">
        <v>4908</v>
      </c>
      <c r="I3077" s="367" t="s">
        <v>4913</v>
      </c>
    </row>
    <row r="3078" spans="1:9">
      <c r="A3078" s="367" t="s">
        <v>3930</v>
      </c>
      <c r="D3078" s="367" t="s">
        <v>4914</v>
      </c>
      <c r="E3078" s="367">
        <f t="shared" si="48"/>
        <v>30101505</v>
      </c>
      <c r="F3078" s="367" t="s">
        <v>569</v>
      </c>
      <c r="G3078" s="367" t="s">
        <v>4603</v>
      </c>
      <c r="H3078" s="367" t="s">
        <v>4908</v>
      </c>
      <c r="I3078" s="367" t="s">
        <v>4915</v>
      </c>
    </row>
    <row r="3079" spans="1:9">
      <c r="A3079" s="367" t="s">
        <v>3930</v>
      </c>
      <c r="D3079" s="367" t="s">
        <v>4916</v>
      </c>
      <c r="E3079" s="367">
        <f t="shared" si="48"/>
        <v>30101510</v>
      </c>
      <c r="F3079" s="367" t="s">
        <v>569</v>
      </c>
      <c r="G3079" s="367" t="s">
        <v>4603</v>
      </c>
      <c r="H3079" s="367" t="s">
        <v>4908</v>
      </c>
      <c r="I3079" s="367" t="s">
        <v>4917</v>
      </c>
    </row>
    <row r="3080" spans="1:9">
      <c r="A3080" s="367" t="s">
        <v>3930</v>
      </c>
      <c r="D3080" s="367" t="s">
        <v>4918</v>
      </c>
      <c r="E3080" s="367">
        <f t="shared" si="48"/>
        <v>30101515</v>
      </c>
      <c r="F3080" s="367" t="s">
        <v>569</v>
      </c>
      <c r="G3080" s="367" t="s">
        <v>4603</v>
      </c>
      <c r="H3080" s="367" t="s">
        <v>4908</v>
      </c>
      <c r="I3080" s="367" t="s">
        <v>4919</v>
      </c>
    </row>
    <row r="3081" spans="1:9">
      <c r="A3081" s="367" t="s">
        <v>3930</v>
      </c>
      <c r="D3081" s="367" t="s">
        <v>4920</v>
      </c>
      <c r="E3081" s="367">
        <f t="shared" si="48"/>
        <v>30101520</v>
      </c>
      <c r="F3081" s="367" t="s">
        <v>569</v>
      </c>
      <c r="G3081" s="367" t="s">
        <v>4603</v>
      </c>
      <c r="H3081" s="367" t="s">
        <v>4908</v>
      </c>
      <c r="I3081" s="367" t="s">
        <v>4921</v>
      </c>
    </row>
    <row r="3082" spans="1:9">
      <c r="A3082" s="367" t="s">
        <v>3930</v>
      </c>
      <c r="D3082" s="367" t="s">
        <v>4922</v>
      </c>
      <c r="E3082" s="367">
        <f t="shared" si="48"/>
        <v>30101521</v>
      </c>
      <c r="F3082" s="367" t="s">
        <v>569</v>
      </c>
      <c r="G3082" s="367" t="s">
        <v>4603</v>
      </c>
      <c r="H3082" s="367" t="s">
        <v>4908</v>
      </c>
      <c r="I3082" s="367" t="s">
        <v>4923</v>
      </c>
    </row>
    <row r="3083" spans="1:9">
      <c r="A3083" s="367" t="s">
        <v>3930</v>
      </c>
      <c r="D3083" s="367" t="s">
        <v>4924</v>
      </c>
      <c r="E3083" s="367">
        <f t="shared" si="48"/>
        <v>30101522</v>
      </c>
      <c r="F3083" s="367" t="s">
        <v>569</v>
      </c>
      <c r="G3083" s="367" t="s">
        <v>4603</v>
      </c>
      <c r="H3083" s="367" t="s">
        <v>4908</v>
      </c>
      <c r="I3083" s="367" t="s">
        <v>4925</v>
      </c>
    </row>
    <row r="3084" spans="1:9">
      <c r="A3084" s="367" t="s">
        <v>3930</v>
      </c>
      <c r="D3084" s="367" t="s">
        <v>4926</v>
      </c>
      <c r="E3084" s="367">
        <f t="shared" si="48"/>
        <v>30101530</v>
      </c>
      <c r="F3084" s="367" t="s">
        <v>569</v>
      </c>
      <c r="G3084" s="367" t="s">
        <v>4603</v>
      </c>
      <c r="H3084" s="367" t="s">
        <v>4908</v>
      </c>
      <c r="I3084" s="367" t="s">
        <v>4927</v>
      </c>
    </row>
    <row r="3085" spans="1:9">
      <c r="A3085" s="367" t="s">
        <v>3930</v>
      </c>
      <c r="D3085" s="367" t="s">
        <v>4928</v>
      </c>
      <c r="E3085" s="367">
        <f t="shared" si="48"/>
        <v>30101540</v>
      </c>
      <c r="F3085" s="367" t="s">
        <v>569</v>
      </c>
      <c r="G3085" s="367" t="s">
        <v>4603</v>
      </c>
      <c r="H3085" s="367" t="s">
        <v>4908</v>
      </c>
      <c r="I3085" s="367" t="s">
        <v>4929</v>
      </c>
    </row>
    <row r="3086" spans="1:9">
      <c r="A3086" s="367" t="s">
        <v>3930</v>
      </c>
      <c r="D3086" s="367" t="s">
        <v>4930</v>
      </c>
      <c r="E3086" s="367">
        <f t="shared" si="48"/>
        <v>30101541</v>
      </c>
      <c r="F3086" s="367" t="s">
        <v>569</v>
      </c>
      <c r="G3086" s="367" t="s">
        <v>4603</v>
      </c>
      <c r="H3086" s="367" t="s">
        <v>4908</v>
      </c>
      <c r="I3086" s="367" t="s">
        <v>4931</v>
      </c>
    </row>
    <row r="3087" spans="1:9">
      <c r="A3087" s="367" t="s">
        <v>3930</v>
      </c>
      <c r="D3087" s="367" t="s">
        <v>4932</v>
      </c>
      <c r="E3087" s="367">
        <f t="shared" si="48"/>
        <v>30101542</v>
      </c>
      <c r="F3087" s="367" t="s">
        <v>569</v>
      </c>
      <c r="G3087" s="367" t="s">
        <v>4603</v>
      </c>
      <c r="H3087" s="367" t="s">
        <v>4908</v>
      </c>
      <c r="I3087" s="367" t="s">
        <v>4933</v>
      </c>
    </row>
    <row r="3088" spans="1:9">
      <c r="A3088" s="367" t="s">
        <v>3930</v>
      </c>
      <c r="D3088" s="367" t="s">
        <v>4934</v>
      </c>
      <c r="E3088" s="367">
        <f t="shared" si="48"/>
        <v>30101543</v>
      </c>
      <c r="F3088" s="367" t="s">
        <v>569</v>
      </c>
      <c r="G3088" s="367" t="s">
        <v>4603</v>
      </c>
      <c r="H3088" s="367" t="s">
        <v>4908</v>
      </c>
      <c r="I3088" s="367" t="s">
        <v>4935</v>
      </c>
    </row>
    <row r="3089" spans="1:9">
      <c r="A3089" s="367" t="s">
        <v>3930</v>
      </c>
      <c r="D3089" s="367" t="s">
        <v>4936</v>
      </c>
      <c r="E3089" s="367">
        <f t="shared" si="48"/>
        <v>30101550</v>
      </c>
      <c r="F3089" s="367" t="s">
        <v>569</v>
      </c>
      <c r="G3089" s="367" t="s">
        <v>4603</v>
      </c>
      <c r="H3089" s="367" t="s">
        <v>4908</v>
      </c>
      <c r="I3089" s="367" t="s">
        <v>4937</v>
      </c>
    </row>
    <row r="3090" spans="1:9">
      <c r="A3090" s="367" t="s">
        <v>3930</v>
      </c>
      <c r="D3090" s="367" t="s">
        <v>4938</v>
      </c>
      <c r="E3090" s="367">
        <f t="shared" si="48"/>
        <v>30101560</v>
      </c>
      <c r="F3090" s="367" t="s">
        <v>569</v>
      </c>
      <c r="G3090" s="367" t="s">
        <v>4603</v>
      </c>
      <c r="H3090" s="367" t="s">
        <v>4908</v>
      </c>
      <c r="I3090" s="367" t="s">
        <v>4939</v>
      </c>
    </row>
    <row r="3091" spans="1:9">
      <c r="A3091" s="367" t="s">
        <v>3930</v>
      </c>
      <c r="D3091" s="367" t="s">
        <v>4940</v>
      </c>
      <c r="E3091" s="367">
        <f t="shared" si="48"/>
        <v>30101599</v>
      </c>
      <c r="F3091" s="367" t="s">
        <v>569</v>
      </c>
      <c r="G3091" s="367" t="s">
        <v>4603</v>
      </c>
      <c r="H3091" s="367" t="s">
        <v>4908</v>
      </c>
      <c r="I3091" s="367" t="s">
        <v>4251</v>
      </c>
    </row>
    <row r="3092" spans="1:9">
      <c r="A3092" s="367" t="s">
        <v>3930</v>
      </c>
      <c r="D3092" s="367" t="s">
        <v>4941</v>
      </c>
      <c r="E3092" s="367">
        <f t="shared" si="48"/>
        <v>30101601</v>
      </c>
      <c r="F3092" s="367" t="s">
        <v>569</v>
      </c>
      <c r="G3092" s="367" t="s">
        <v>4603</v>
      </c>
      <c r="H3092" s="367" t="s">
        <v>4942</v>
      </c>
      <c r="I3092" s="367" t="s">
        <v>4943</v>
      </c>
    </row>
    <row r="3093" spans="1:9">
      <c r="A3093" s="367" t="s">
        <v>3930</v>
      </c>
      <c r="D3093" s="367" t="s">
        <v>4944</v>
      </c>
      <c r="E3093" s="367">
        <f t="shared" si="48"/>
        <v>30101602</v>
      </c>
      <c r="F3093" s="367" t="s">
        <v>569</v>
      </c>
      <c r="G3093" s="367" t="s">
        <v>4603</v>
      </c>
      <c r="H3093" s="367" t="s">
        <v>4942</v>
      </c>
      <c r="I3093" s="367" t="s">
        <v>4945</v>
      </c>
    </row>
    <row r="3094" spans="1:9">
      <c r="A3094" s="367" t="s">
        <v>3930</v>
      </c>
      <c r="D3094" s="367" t="s">
        <v>4946</v>
      </c>
      <c r="E3094" s="367">
        <f t="shared" si="48"/>
        <v>30101603</v>
      </c>
      <c r="F3094" s="367" t="s">
        <v>569</v>
      </c>
      <c r="G3094" s="367" t="s">
        <v>4603</v>
      </c>
      <c r="H3094" s="367" t="s">
        <v>4942</v>
      </c>
      <c r="I3094" s="367" t="s">
        <v>4947</v>
      </c>
    </row>
    <row r="3095" spans="1:9">
      <c r="A3095" s="367" t="s">
        <v>3930</v>
      </c>
      <c r="D3095" s="367" t="s">
        <v>4948</v>
      </c>
      <c r="E3095" s="367">
        <f t="shared" si="48"/>
        <v>30101699</v>
      </c>
      <c r="F3095" s="367" t="s">
        <v>569</v>
      </c>
      <c r="G3095" s="367" t="s">
        <v>4603</v>
      </c>
      <c r="H3095" s="367" t="s">
        <v>4942</v>
      </c>
      <c r="I3095" s="367" t="s">
        <v>4251</v>
      </c>
    </row>
    <row r="3096" spans="1:9">
      <c r="A3096" s="367" t="s">
        <v>3930</v>
      </c>
      <c r="D3096" s="367" t="s">
        <v>4949</v>
      </c>
      <c r="E3096" s="367">
        <f t="shared" si="48"/>
        <v>30101702</v>
      </c>
      <c r="F3096" s="367" t="s">
        <v>569</v>
      </c>
      <c r="G3096" s="367" t="s">
        <v>4603</v>
      </c>
      <c r="H3096" s="367" t="s">
        <v>4950</v>
      </c>
      <c r="I3096" s="367" t="s">
        <v>4951</v>
      </c>
    </row>
    <row r="3097" spans="1:9">
      <c r="A3097" s="367" t="s">
        <v>3930</v>
      </c>
      <c r="D3097" s="367" t="s">
        <v>4952</v>
      </c>
      <c r="E3097" s="367">
        <f t="shared" si="48"/>
        <v>30101703</v>
      </c>
      <c r="F3097" s="367" t="s">
        <v>569</v>
      </c>
      <c r="G3097" s="367" t="s">
        <v>4603</v>
      </c>
      <c r="H3097" s="367" t="s">
        <v>4950</v>
      </c>
      <c r="I3097" s="367" t="s">
        <v>4953</v>
      </c>
    </row>
    <row r="3098" spans="1:9">
      <c r="A3098" s="367" t="s">
        <v>3930</v>
      </c>
      <c r="D3098" s="367" t="s">
        <v>4954</v>
      </c>
      <c r="E3098" s="367">
        <f t="shared" si="48"/>
        <v>30101704</v>
      </c>
      <c r="F3098" s="367" t="s">
        <v>569</v>
      </c>
      <c r="G3098" s="367" t="s">
        <v>4603</v>
      </c>
      <c r="H3098" s="367" t="s">
        <v>4950</v>
      </c>
      <c r="I3098" s="367" t="s">
        <v>4955</v>
      </c>
    </row>
    <row r="3099" spans="1:9">
      <c r="A3099" s="367" t="s">
        <v>3930</v>
      </c>
      <c r="D3099" s="367" t="s">
        <v>4956</v>
      </c>
      <c r="E3099" s="367">
        <f t="shared" si="48"/>
        <v>30101705</v>
      </c>
      <c r="F3099" s="367" t="s">
        <v>569</v>
      </c>
      <c r="G3099" s="367" t="s">
        <v>4603</v>
      </c>
      <c r="H3099" s="367" t="s">
        <v>4950</v>
      </c>
      <c r="I3099" s="367" t="s">
        <v>4957</v>
      </c>
    </row>
    <row r="3100" spans="1:9">
      <c r="A3100" s="367" t="s">
        <v>3930</v>
      </c>
      <c r="D3100" s="367" t="s">
        <v>4958</v>
      </c>
      <c r="E3100" s="367">
        <f t="shared" si="48"/>
        <v>30101706</v>
      </c>
      <c r="F3100" s="367" t="s">
        <v>569</v>
      </c>
      <c r="G3100" s="367" t="s">
        <v>4603</v>
      </c>
      <c r="H3100" s="367" t="s">
        <v>4950</v>
      </c>
      <c r="I3100" s="367" t="s">
        <v>4959</v>
      </c>
    </row>
    <row r="3101" spans="1:9">
      <c r="A3101" s="367" t="s">
        <v>3930</v>
      </c>
      <c r="D3101" s="367" t="s">
        <v>4960</v>
      </c>
      <c r="E3101" s="367">
        <f t="shared" si="48"/>
        <v>30101707</v>
      </c>
      <c r="F3101" s="367" t="s">
        <v>569</v>
      </c>
      <c r="G3101" s="367" t="s">
        <v>4603</v>
      </c>
      <c r="H3101" s="367" t="s">
        <v>4950</v>
      </c>
      <c r="I3101" s="367" t="s">
        <v>4961</v>
      </c>
    </row>
    <row r="3102" spans="1:9">
      <c r="A3102" s="367" t="s">
        <v>3930</v>
      </c>
      <c r="D3102" s="367" t="s">
        <v>4962</v>
      </c>
      <c r="E3102" s="367">
        <f t="shared" si="48"/>
        <v>30101708</v>
      </c>
      <c r="F3102" s="367" t="s">
        <v>569</v>
      </c>
      <c r="G3102" s="367" t="s">
        <v>4603</v>
      </c>
      <c r="H3102" s="367" t="s">
        <v>4950</v>
      </c>
      <c r="I3102" s="367" t="s">
        <v>4963</v>
      </c>
    </row>
    <row r="3103" spans="1:9">
      <c r="A3103" s="367" t="s">
        <v>3930</v>
      </c>
      <c r="D3103" s="367" t="s">
        <v>4964</v>
      </c>
      <c r="E3103" s="367">
        <f t="shared" si="48"/>
        <v>30101799</v>
      </c>
      <c r="F3103" s="367" t="s">
        <v>569</v>
      </c>
      <c r="G3103" s="367" t="s">
        <v>4603</v>
      </c>
      <c r="H3103" s="367" t="s">
        <v>4950</v>
      </c>
      <c r="I3103" s="367" t="s">
        <v>4251</v>
      </c>
    </row>
    <row r="3104" spans="1:9">
      <c r="A3104" s="367" t="s">
        <v>3930</v>
      </c>
      <c r="D3104" s="367" t="s">
        <v>4965</v>
      </c>
      <c r="E3104" s="367">
        <f t="shared" si="48"/>
        <v>30101801</v>
      </c>
      <c r="F3104" s="367" t="s">
        <v>569</v>
      </c>
      <c r="G3104" s="367" t="s">
        <v>4603</v>
      </c>
      <c r="H3104" s="367" t="s">
        <v>4966</v>
      </c>
      <c r="I3104" s="367" t="s">
        <v>4967</v>
      </c>
    </row>
    <row r="3105" spans="1:9">
      <c r="A3105" s="367" t="s">
        <v>3930</v>
      </c>
      <c r="D3105" s="367" t="s">
        <v>4968</v>
      </c>
      <c r="E3105" s="367">
        <f t="shared" si="48"/>
        <v>30101802</v>
      </c>
      <c r="F3105" s="367" t="s">
        <v>569</v>
      </c>
      <c r="G3105" s="367" t="s">
        <v>4603</v>
      </c>
      <c r="H3105" s="367" t="s">
        <v>4966</v>
      </c>
      <c r="I3105" s="367" t="s">
        <v>4969</v>
      </c>
    </row>
    <row r="3106" spans="1:9">
      <c r="A3106" s="367" t="s">
        <v>3930</v>
      </c>
      <c r="D3106" s="367" t="s">
        <v>4970</v>
      </c>
      <c r="E3106" s="367">
        <f t="shared" si="48"/>
        <v>30101803</v>
      </c>
      <c r="F3106" s="367" t="s">
        <v>569</v>
      </c>
      <c r="G3106" s="367" t="s">
        <v>4603</v>
      </c>
      <c r="H3106" s="367" t="s">
        <v>4966</v>
      </c>
      <c r="I3106" s="367" t="s">
        <v>4971</v>
      </c>
    </row>
    <row r="3107" spans="1:9">
      <c r="A3107" s="367" t="s">
        <v>3930</v>
      </c>
      <c r="D3107" s="367" t="s">
        <v>4972</v>
      </c>
      <c r="E3107" s="367">
        <f t="shared" si="48"/>
        <v>30101805</v>
      </c>
      <c r="F3107" s="367" t="s">
        <v>569</v>
      </c>
      <c r="G3107" s="367" t="s">
        <v>4603</v>
      </c>
      <c r="H3107" s="367" t="s">
        <v>4966</v>
      </c>
      <c r="I3107" s="367" t="s">
        <v>4973</v>
      </c>
    </row>
    <row r="3108" spans="1:9">
      <c r="A3108" s="367" t="s">
        <v>3930</v>
      </c>
      <c r="D3108" s="367" t="s">
        <v>4974</v>
      </c>
      <c r="E3108" s="367">
        <f t="shared" si="48"/>
        <v>30101807</v>
      </c>
      <c r="F3108" s="367" t="s">
        <v>569</v>
      </c>
      <c r="G3108" s="367" t="s">
        <v>4603</v>
      </c>
      <c r="H3108" s="367" t="s">
        <v>4966</v>
      </c>
      <c r="I3108" s="367" t="s">
        <v>4975</v>
      </c>
    </row>
    <row r="3109" spans="1:9">
      <c r="A3109" s="367" t="s">
        <v>3930</v>
      </c>
      <c r="D3109" s="367" t="s">
        <v>4976</v>
      </c>
      <c r="E3109" s="367">
        <f t="shared" si="48"/>
        <v>30101808</v>
      </c>
      <c r="F3109" s="367" t="s">
        <v>569</v>
      </c>
      <c r="G3109" s="367" t="s">
        <v>4603</v>
      </c>
      <c r="H3109" s="367" t="s">
        <v>4966</v>
      </c>
      <c r="I3109" s="367" t="s">
        <v>4977</v>
      </c>
    </row>
    <row r="3110" spans="1:9">
      <c r="A3110" s="367" t="s">
        <v>3930</v>
      </c>
      <c r="D3110" s="367" t="s">
        <v>4978</v>
      </c>
      <c r="E3110" s="367">
        <f t="shared" si="48"/>
        <v>30101809</v>
      </c>
      <c r="F3110" s="367" t="s">
        <v>569</v>
      </c>
      <c r="G3110" s="367" t="s">
        <v>4603</v>
      </c>
      <c r="H3110" s="367" t="s">
        <v>4966</v>
      </c>
      <c r="I3110" s="367" t="s">
        <v>4979</v>
      </c>
    </row>
    <row r="3111" spans="1:9">
      <c r="A3111" s="367" t="s">
        <v>3930</v>
      </c>
      <c r="D3111" s="367" t="s">
        <v>4980</v>
      </c>
      <c r="E3111" s="367">
        <f t="shared" si="48"/>
        <v>30101810</v>
      </c>
      <c r="F3111" s="367" t="s">
        <v>569</v>
      </c>
      <c r="G3111" s="367" t="s">
        <v>4603</v>
      </c>
      <c r="H3111" s="367" t="s">
        <v>4966</v>
      </c>
      <c r="I3111" s="367" t="s">
        <v>4981</v>
      </c>
    </row>
    <row r="3112" spans="1:9">
      <c r="A3112" s="367" t="s">
        <v>3930</v>
      </c>
      <c r="D3112" s="367" t="s">
        <v>4982</v>
      </c>
      <c r="E3112" s="367">
        <f t="shared" si="48"/>
        <v>30101811</v>
      </c>
      <c r="F3112" s="367" t="s">
        <v>569</v>
      </c>
      <c r="G3112" s="367" t="s">
        <v>4603</v>
      </c>
      <c r="H3112" s="367" t="s">
        <v>4966</v>
      </c>
      <c r="I3112" s="367" t="s">
        <v>4983</v>
      </c>
    </row>
    <row r="3113" spans="1:9">
      <c r="A3113" s="367" t="s">
        <v>3930</v>
      </c>
      <c r="D3113" s="367" t="s">
        <v>4984</v>
      </c>
      <c r="E3113" s="367">
        <f t="shared" si="48"/>
        <v>30101812</v>
      </c>
      <c r="F3113" s="367" t="s">
        <v>569</v>
      </c>
      <c r="G3113" s="367" t="s">
        <v>4603</v>
      </c>
      <c r="H3113" s="367" t="s">
        <v>4966</v>
      </c>
      <c r="I3113" s="367" t="s">
        <v>4985</v>
      </c>
    </row>
    <row r="3114" spans="1:9">
      <c r="A3114" s="367" t="s">
        <v>3930</v>
      </c>
      <c r="D3114" s="367" t="s">
        <v>4986</v>
      </c>
      <c r="E3114" s="367">
        <f t="shared" si="48"/>
        <v>30101813</v>
      </c>
      <c r="F3114" s="367" t="s">
        <v>569</v>
      </c>
      <c r="G3114" s="367" t="s">
        <v>4603</v>
      </c>
      <c r="H3114" s="367" t="s">
        <v>4966</v>
      </c>
      <c r="I3114" s="367" t="s">
        <v>4987</v>
      </c>
    </row>
    <row r="3115" spans="1:9">
      <c r="A3115" s="367" t="s">
        <v>3930</v>
      </c>
      <c r="D3115" s="367" t="s">
        <v>4988</v>
      </c>
      <c r="E3115" s="367">
        <f t="shared" si="48"/>
        <v>30101814</v>
      </c>
      <c r="F3115" s="367" t="s">
        <v>569</v>
      </c>
      <c r="G3115" s="367" t="s">
        <v>4603</v>
      </c>
      <c r="H3115" s="367" t="s">
        <v>4966</v>
      </c>
      <c r="I3115" s="367" t="s">
        <v>4979</v>
      </c>
    </row>
    <row r="3116" spans="1:9">
      <c r="A3116" s="367" t="s">
        <v>3930</v>
      </c>
      <c r="D3116" s="367" t="s">
        <v>4989</v>
      </c>
      <c r="E3116" s="367">
        <f t="shared" si="48"/>
        <v>30101815</v>
      </c>
      <c r="F3116" s="367" t="s">
        <v>569</v>
      </c>
      <c r="G3116" s="367" t="s">
        <v>4603</v>
      </c>
      <c r="H3116" s="367" t="s">
        <v>4966</v>
      </c>
      <c r="I3116" s="367" t="s">
        <v>4990</v>
      </c>
    </row>
    <row r="3117" spans="1:9">
      <c r="A3117" s="367" t="s">
        <v>3930</v>
      </c>
      <c r="D3117" s="367" t="s">
        <v>4991</v>
      </c>
      <c r="E3117" s="367">
        <f t="shared" si="48"/>
        <v>30101816</v>
      </c>
      <c r="F3117" s="367" t="s">
        <v>569</v>
      </c>
      <c r="G3117" s="367" t="s">
        <v>4603</v>
      </c>
      <c r="H3117" s="367" t="s">
        <v>4966</v>
      </c>
      <c r="I3117" s="367" t="s">
        <v>4992</v>
      </c>
    </row>
    <row r="3118" spans="1:9">
      <c r="A3118" s="367" t="s">
        <v>3930</v>
      </c>
      <c r="D3118" s="367" t="s">
        <v>4993</v>
      </c>
      <c r="E3118" s="367">
        <f t="shared" si="48"/>
        <v>30101817</v>
      </c>
      <c r="F3118" s="367" t="s">
        <v>569</v>
      </c>
      <c r="G3118" s="367" t="s">
        <v>4603</v>
      </c>
      <c r="H3118" s="367" t="s">
        <v>4966</v>
      </c>
      <c r="I3118" s="367" t="s">
        <v>1823</v>
      </c>
    </row>
    <row r="3119" spans="1:9">
      <c r="A3119" s="367" t="s">
        <v>3930</v>
      </c>
      <c r="D3119" s="367" t="s">
        <v>4994</v>
      </c>
      <c r="E3119" s="367">
        <f t="shared" si="48"/>
        <v>30101818</v>
      </c>
      <c r="F3119" s="367" t="s">
        <v>569</v>
      </c>
      <c r="G3119" s="367" t="s">
        <v>4603</v>
      </c>
      <c r="H3119" s="367" t="s">
        <v>4966</v>
      </c>
      <c r="I3119" s="367" t="s">
        <v>4943</v>
      </c>
    </row>
    <row r="3120" spans="1:9">
      <c r="A3120" s="367" t="s">
        <v>3930</v>
      </c>
      <c r="D3120" s="367" t="s">
        <v>4995</v>
      </c>
      <c r="E3120" s="367">
        <f t="shared" si="48"/>
        <v>30101819</v>
      </c>
      <c r="F3120" s="367" t="s">
        <v>569</v>
      </c>
      <c r="G3120" s="367" t="s">
        <v>4603</v>
      </c>
      <c r="H3120" s="367" t="s">
        <v>4966</v>
      </c>
      <c r="I3120" s="367" t="s">
        <v>4996</v>
      </c>
    </row>
    <row r="3121" spans="1:9">
      <c r="A3121" s="367" t="s">
        <v>3930</v>
      </c>
      <c r="D3121" s="367" t="s">
        <v>4997</v>
      </c>
      <c r="E3121" s="367">
        <f t="shared" si="48"/>
        <v>30101820</v>
      </c>
      <c r="F3121" s="367" t="s">
        <v>569</v>
      </c>
      <c r="G3121" s="367" t="s">
        <v>4603</v>
      </c>
      <c r="H3121" s="367" t="s">
        <v>4966</v>
      </c>
      <c r="I3121" s="367" t="s">
        <v>4998</v>
      </c>
    </row>
    <row r="3122" spans="1:9">
      <c r="A3122" s="367" t="s">
        <v>3930</v>
      </c>
      <c r="D3122" s="367" t="s">
        <v>4999</v>
      </c>
      <c r="E3122" s="367">
        <f t="shared" si="48"/>
        <v>30101821</v>
      </c>
      <c r="F3122" s="367" t="s">
        <v>569</v>
      </c>
      <c r="G3122" s="367" t="s">
        <v>4603</v>
      </c>
      <c r="H3122" s="367" t="s">
        <v>4966</v>
      </c>
      <c r="I3122" s="367" t="s">
        <v>5000</v>
      </c>
    </row>
    <row r="3123" spans="1:9">
      <c r="A3123" s="367" t="s">
        <v>3930</v>
      </c>
      <c r="D3123" s="367" t="s">
        <v>5001</v>
      </c>
      <c r="E3123" s="367">
        <f t="shared" si="48"/>
        <v>30101822</v>
      </c>
      <c r="F3123" s="367" t="s">
        <v>569</v>
      </c>
      <c r="G3123" s="367" t="s">
        <v>4603</v>
      </c>
      <c r="H3123" s="367" t="s">
        <v>4966</v>
      </c>
      <c r="I3123" s="367" t="s">
        <v>5002</v>
      </c>
    </row>
    <row r="3124" spans="1:9">
      <c r="A3124" s="367" t="s">
        <v>3930</v>
      </c>
      <c r="D3124" s="367" t="s">
        <v>5003</v>
      </c>
      <c r="E3124" s="367">
        <f t="shared" si="48"/>
        <v>30101827</v>
      </c>
      <c r="F3124" s="367" t="s">
        <v>569</v>
      </c>
      <c r="G3124" s="367" t="s">
        <v>4603</v>
      </c>
      <c r="H3124" s="367" t="s">
        <v>4966</v>
      </c>
      <c r="I3124" s="367" t="s">
        <v>5004</v>
      </c>
    </row>
    <row r="3125" spans="1:9">
      <c r="A3125" s="367" t="s">
        <v>3930</v>
      </c>
      <c r="D3125" s="367" t="s">
        <v>5005</v>
      </c>
      <c r="E3125" s="367">
        <f t="shared" si="48"/>
        <v>30101832</v>
      </c>
      <c r="F3125" s="367" t="s">
        <v>569</v>
      </c>
      <c r="G3125" s="367" t="s">
        <v>4603</v>
      </c>
      <c r="H3125" s="367" t="s">
        <v>4966</v>
      </c>
      <c r="I3125" s="367" t="s">
        <v>5006</v>
      </c>
    </row>
    <row r="3126" spans="1:9">
      <c r="A3126" s="367" t="s">
        <v>3930</v>
      </c>
      <c r="D3126" s="367" t="s">
        <v>5007</v>
      </c>
      <c r="E3126" s="367">
        <f t="shared" si="48"/>
        <v>30101837</v>
      </c>
      <c r="F3126" s="367" t="s">
        <v>569</v>
      </c>
      <c r="G3126" s="367" t="s">
        <v>4603</v>
      </c>
      <c r="H3126" s="367" t="s">
        <v>4966</v>
      </c>
      <c r="I3126" s="367" t="s">
        <v>5008</v>
      </c>
    </row>
    <row r="3127" spans="1:9">
      <c r="A3127" s="367" t="s">
        <v>3930</v>
      </c>
      <c r="D3127" s="367" t="s">
        <v>5009</v>
      </c>
      <c r="E3127" s="367">
        <f t="shared" si="48"/>
        <v>30101838</v>
      </c>
      <c r="F3127" s="367" t="s">
        <v>569</v>
      </c>
      <c r="G3127" s="367" t="s">
        <v>4603</v>
      </c>
      <c r="H3127" s="367" t="s">
        <v>4966</v>
      </c>
      <c r="I3127" s="367" t="s">
        <v>5010</v>
      </c>
    </row>
    <row r="3128" spans="1:9">
      <c r="A3128" s="367" t="s">
        <v>3930</v>
      </c>
      <c r="D3128" s="367" t="s">
        <v>5011</v>
      </c>
      <c r="E3128" s="367">
        <f t="shared" si="48"/>
        <v>30101839</v>
      </c>
      <c r="F3128" s="367" t="s">
        <v>569</v>
      </c>
      <c r="G3128" s="367" t="s">
        <v>4603</v>
      </c>
      <c r="H3128" s="367" t="s">
        <v>4966</v>
      </c>
      <c r="I3128" s="367" t="s">
        <v>5012</v>
      </c>
    </row>
    <row r="3129" spans="1:9">
      <c r="A3129" s="367" t="s">
        <v>3930</v>
      </c>
      <c r="D3129" s="367" t="s">
        <v>5013</v>
      </c>
      <c r="E3129" s="367">
        <f t="shared" si="48"/>
        <v>30101840</v>
      </c>
      <c r="F3129" s="367" t="s">
        <v>569</v>
      </c>
      <c r="G3129" s="367" t="s">
        <v>4603</v>
      </c>
      <c r="H3129" s="367" t="s">
        <v>4966</v>
      </c>
      <c r="I3129" s="367" t="s">
        <v>5014</v>
      </c>
    </row>
    <row r="3130" spans="1:9">
      <c r="A3130" s="367" t="s">
        <v>3930</v>
      </c>
      <c r="D3130" s="367" t="s">
        <v>5015</v>
      </c>
      <c r="E3130" s="367">
        <f t="shared" si="48"/>
        <v>30101842</v>
      </c>
      <c r="F3130" s="367" t="s">
        <v>569</v>
      </c>
      <c r="G3130" s="367" t="s">
        <v>4603</v>
      </c>
      <c r="H3130" s="367" t="s">
        <v>4966</v>
      </c>
      <c r="I3130" s="367" t="s">
        <v>5016</v>
      </c>
    </row>
    <row r="3131" spans="1:9">
      <c r="A3131" s="367" t="s">
        <v>3930</v>
      </c>
      <c r="D3131" s="367" t="s">
        <v>5017</v>
      </c>
      <c r="E3131" s="367">
        <f t="shared" si="48"/>
        <v>30101847</v>
      </c>
      <c r="F3131" s="367" t="s">
        <v>569</v>
      </c>
      <c r="G3131" s="367" t="s">
        <v>4603</v>
      </c>
      <c r="H3131" s="367" t="s">
        <v>4966</v>
      </c>
      <c r="I3131" s="367" t="s">
        <v>5018</v>
      </c>
    </row>
    <row r="3132" spans="1:9">
      <c r="A3132" s="367" t="s">
        <v>3930</v>
      </c>
      <c r="D3132" s="367" t="s">
        <v>5019</v>
      </c>
      <c r="E3132" s="367">
        <f t="shared" si="48"/>
        <v>30101849</v>
      </c>
      <c r="F3132" s="367" t="s">
        <v>569</v>
      </c>
      <c r="G3132" s="367" t="s">
        <v>4603</v>
      </c>
      <c r="H3132" s="367" t="s">
        <v>4966</v>
      </c>
      <c r="I3132" s="367" t="s">
        <v>5020</v>
      </c>
    </row>
    <row r="3133" spans="1:9">
      <c r="A3133" s="367" t="s">
        <v>3930</v>
      </c>
      <c r="D3133" s="367" t="s">
        <v>5021</v>
      </c>
      <c r="E3133" s="367">
        <f t="shared" si="48"/>
        <v>30101852</v>
      </c>
      <c r="F3133" s="367" t="s">
        <v>569</v>
      </c>
      <c r="G3133" s="367" t="s">
        <v>4603</v>
      </c>
      <c r="H3133" s="367" t="s">
        <v>4966</v>
      </c>
      <c r="I3133" s="367" t="s">
        <v>5022</v>
      </c>
    </row>
    <row r="3134" spans="1:9">
      <c r="A3134" s="367" t="s">
        <v>3930</v>
      </c>
      <c r="D3134" s="367" t="s">
        <v>5023</v>
      </c>
      <c r="E3134" s="367">
        <f t="shared" si="48"/>
        <v>30101860</v>
      </c>
      <c r="F3134" s="367" t="s">
        <v>569</v>
      </c>
      <c r="G3134" s="367" t="s">
        <v>4603</v>
      </c>
      <c r="H3134" s="367" t="s">
        <v>4966</v>
      </c>
      <c r="I3134" s="367" t="s">
        <v>5024</v>
      </c>
    </row>
    <row r="3135" spans="1:9">
      <c r="A3135" s="367" t="s">
        <v>3930</v>
      </c>
      <c r="D3135" s="367" t="s">
        <v>5025</v>
      </c>
      <c r="E3135" s="367">
        <f t="shared" si="48"/>
        <v>30101861</v>
      </c>
      <c r="F3135" s="367" t="s">
        <v>569</v>
      </c>
      <c r="G3135" s="367" t="s">
        <v>4603</v>
      </c>
      <c r="H3135" s="367" t="s">
        <v>4966</v>
      </c>
      <c r="I3135" s="367" t="s">
        <v>5026</v>
      </c>
    </row>
    <row r="3136" spans="1:9">
      <c r="A3136" s="367" t="s">
        <v>3930</v>
      </c>
      <c r="D3136" s="367" t="s">
        <v>5027</v>
      </c>
      <c r="E3136" s="367">
        <f t="shared" si="48"/>
        <v>30101863</v>
      </c>
      <c r="F3136" s="367" t="s">
        <v>569</v>
      </c>
      <c r="G3136" s="367" t="s">
        <v>4603</v>
      </c>
      <c r="H3136" s="367" t="s">
        <v>4966</v>
      </c>
      <c r="I3136" s="367" t="s">
        <v>4979</v>
      </c>
    </row>
    <row r="3137" spans="1:9">
      <c r="A3137" s="367" t="s">
        <v>3930</v>
      </c>
      <c r="D3137" s="367" t="s">
        <v>5028</v>
      </c>
      <c r="E3137" s="367">
        <f t="shared" si="48"/>
        <v>30101864</v>
      </c>
      <c r="F3137" s="367" t="s">
        <v>569</v>
      </c>
      <c r="G3137" s="367" t="s">
        <v>4603</v>
      </c>
      <c r="H3137" s="367" t="s">
        <v>4966</v>
      </c>
      <c r="I3137" s="367" t="s">
        <v>5029</v>
      </c>
    </row>
    <row r="3138" spans="1:9">
      <c r="A3138" s="367" t="s">
        <v>3930</v>
      </c>
      <c r="D3138" s="367" t="s">
        <v>5030</v>
      </c>
      <c r="E3138" s="367">
        <f t="shared" ref="E3138:E3201" si="49">VALUE(D3138)</f>
        <v>30101865</v>
      </c>
      <c r="F3138" s="367" t="s">
        <v>569</v>
      </c>
      <c r="G3138" s="367" t="s">
        <v>4603</v>
      </c>
      <c r="H3138" s="367" t="s">
        <v>4966</v>
      </c>
      <c r="I3138" s="367" t="s">
        <v>5031</v>
      </c>
    </row>
    <row r="3139" spans="1:9">
      <c r="A3139" s="367" t="s">
        <v>3930</v>
      </c>
      <c r="D3139" s="367" t="s">
        <v>5032</v>
      </c>
      <c r="E3139" s="367">
        <f t="shared" si="49"/>
        <v>30101866</v>
      </c>
      <c r="F3139" s="367" t="s">
        <v>569</v>
      </c>
      <c r="G3139" s="367" t="s">
        <v>4603</v>
      </c>
      <c r="H3139" s="367" t="s">
        <v>4966</v>
      </c>
      <c r="I3139" s="367" t="s">
        <v>5033</v>
      </c>
    </row>
    <row r="3140" spans="1:9">
      <c r="A3140" s="367" t="s">
        <v>3930</v>
      </c>
      <c r="D3140" s="367" t="s">
        <v>5034</v>
      </c>
      <c r="E3140" s="367">
        <f t="shared" si="49"/>
        <v>30101870</v>
      </c>
      <c r="F3140" s="367" t="s">
        <v>569</v>
      </c>
      <c r="G3140" s="367" t="s">
        <v>4603</v>
      </c>
      <c r="H3140" s="367" t="s">
        <v>4966</v>
      </c>
      <c r="I3140" s="367" t="s">
        <v>5035</v>
      </c>
    </row>
    <row r="3141" spans="1:9">
      <c r="A3141" s="367" t="s">
        <v>3930</v>
      </c>
      <c r="D3141" s="367" t="s">
        <v>5036</v>
      </c>
      <c r="E3141" s="367">
        <f t="shared" si="49"/>
        <v>30101871</v>
      </c>
      <c r="F3141" s="367" t="s">
        <v>569</v>
      </c>
      <c r="G3141" s="367" t="s">
        <v>4603</v>
      </c>
      <c r="H3141" s="367" t="s">
        <v>4966</v>
      </c>
      <c r="I3141" s="367" t="s">
        <v>5037</v>
      </c>
    </row>
    <row r="3142" spans="1:9">
      <c r="A3142" s="367" t="s">
        <v>3930</v>
      </c>
      <c r="D3142" s="367" t="s">
        <v>5038</v>
      </c>
      <c r="E3142" s="367">
        <f t="shared" si="49"/>
        <v>30101872</v>
      </c>
      <c r="F3142" s="367" t="s">
        <v>569</v>
      </c>
      <c r="G3142" s="367" t="s">
        <v>4603</v>
      </c>
      <c r="H3142" s="367" t="s">
        <v>4966</v>
      </c>
      <c r="I3142" s="367" t="s">
        <v>5039</v>
      </c>
    </row>
    <row r="3143" spans="1:9">
      <c r="A3143" s="367" t="s">
        <v>3930</v>
      </c>
      <c r="D3143" s="367" t="s">
        <v>5040</v>
      </c>
      <c r="E3143" s="367">
        <f t="shared" si="49"/>
        <v>30101880</v>
      </c>
      <c r="F3143" s="367" t="s">
        <v>569</v>
      </c>
      <c r="G3143" s="367" t="s">
        <v>4603</v>
      </c>
      <c r="H3143" s="367" t="s">
        <v>4966</v>
      </c>
      <c r="I3143" s="367" t="s">
        <v>5041</v>
      </c>
    </row>
    <row r="3144" spans="1:9">
      <c r="A3144" s="367" t="s">
        <v>3930</v>
      </c>
      <c r="D3144" s="367" t="s">
        <v>5042</v>
      </c>
      <c r="E3144" s="367">
        <f t="shared" si="49"/>
        <v>30101881</v>
      </c>
      <c r="F3144" s="367" t="s">
        <v>569</v>
      </c>
      <c r="G3144" s="367" t="s">
        <v>4603</v>
      </c>
      <c r="H3144" s="367" t="s">
        <v>4966</v>
      </c>
      <c r="I3144" s="367" t="s">
        <v>5043</v>
      </c>
    </row>
    <row r="3145" spans="1:9">
      <c r="A3145" s="367" t="s">
        <v>3930</v>
      </c>
      <c r="D3145" s="367" t="s">
        <v>5044</v>
      </c>
      <c r="E3145" s="367">
        <f t="shared" si="49"/>
        <v>30101882</v>
      </c>
      <c r="F3145" s="367" t="s">
        <v>569</v>
      </c>
      <c r="G3145" s="367" t="s">
        <v>4603</v>
      </c>
      <c r="H3145" s="367" t="s">
        <v>4966</v>
      </c>
      <c r="I3145" s="367" t="s">
        <v>5045</v>
      </c>
    </row>
    <row r="3146" spans="1:9">
      <c r="A3146" s="367" t="s">
        <v>3930</v>
      </c>
      <c r="D3146" s="367" t="s">
        <v>5046</v>
      </c>
      <c r="E3146" s="367">
        <f t="shared" si="49"/>
        <v>30101883</v>
      </c>
      <c r="F3146" s="367" t="s">
        <v>569</v>
      </c>
      <c r="G3146" s="367" t="s">
        <v>4603</v>
      </c>
      <c r="H3146" s="367" t="s">
        <v>4966</v>
      </c>
      <c r="I3146" s="367" t="s">
        <v>5047</v>
      </c>
    </row>
    <row r="3147" spans="1:9">
      <c r="A3147" s="367" t="s">
        <v>3930</v>
      </c>
      <c r="D3147" s="367" t="s">
        <v>5048</v>
      </c>
      <c r="E3147" s="367">
        <f t="shared" si="49"/>
        <v>30101884</v>
      </c>
      <c r="F3147" s="367" t="s">
        <v>569</v>
      </c>
      <c r="G3147" s="367" t="s">
        <v>4603</v>
      </c>
      <c r="H3147" s="367" t="s">
        <v>4966</v>
      </c>
      <c r="I3147" s="367" t="s">
        <v>5049</v>
      </c>
    </row>
    <row r="3148" spans="1:9">
      <c r="A3148" s="367" t="s">
        <v>3930</v>
      </c>
      <c r="D3148" s="367" t="s">
        <v>5050</v>
      </c>
      <c r="E3148" s="367">
        <f t="shared" si="49"/>
        <v>30101885</v>
      </c>
      <c r="F3148" s="367" t="s">
        <v>569</v>
      </c>
      <c r="G3148" s="367" t="s">
        <v>4603</v>
      </c>
      <c r="H3148" s="367" t="s">
        <v>4966</v>
      </c>
      <c r="I3148" s="367" t="s">
        <v>5051</v>
      </c>
    </row>
    <row r="3149" spans="1:9">
      <c r="A3149" s="367" t="s">
        <v>3930</v>
      </c>
      <c r="D3149" s="367" t="s">
        <v>5052</v>
      </c>
      <c r="E3149" s="367">
        <f t="shared" si="49"/>
        <v>30101890</v>
      </c>
      <c r="F3149" s="367" t="s">
        <v>569</v>
      </c>
      <c r="G3149" s="367" t="s">
        <v>4603</v>
      </c>
      <c r="H3149" s="367" t="s">
        <v>4966</v>
      </c>
      <c r="I3149" s="367" t="s">
        <v>5053</v>
      </c>
    </row>
    <row r="3150" spans="1:9">
      <c r="A3150" s="367" t="s">
        <v>3930</v>
      </c>
      <c r="D3150" s="367" t="s">
        <v>5054</v>
      </c>
      <c r="E3150" s="367">
        <f t="shared" si="49"/>
        <v>30101891</v>
      </c>
      <c r="F3150" s="367" t="s">
        <v>569</v>
      </c>
      <c r="G3150" s="367" t="s">
        <v>4603</v>
      </c>
      <c r="H3150" s="367" t="s">
        <v>4966</v>
      </c>
      <c r="I3150" s="367" t="s">
        <v>5055</v>
      </c>
    </row>
    <row r="3151" spans="1:9">
      <c r="A3151" s="367" t="s">
        <v>3930</v>
      </c>
      <c r="D3151" s="367" t="s">
        <v>5056</v>
      </c>
      <c r="E3151" s="367">
        <f t="shared" si="49"/>
        <v>30101892</v>
      </c>
      <c r="F3151" s="367" t="s">
        <v>569</v>
      </c>
      <c r="G3151" s="367" t="s">
        <v>4603</v>
      </c>
      <c r="H3151" s="367" t="s">
        <v>4966</v>
      </c>
      <c r="I3151" s="367" t="s">
        <v>5057</v>
      </c>
    </row>
    <row r="3152" spans="1:9">
      <c r="A3152" s="367" t="s">
        <v>3930</v>
      </c>
      <c r="D3152" s="367" t="s">
        <v>5058</v>
      </c>
      <c r="E3152" s="367">
        <f t="shared" si="49"/>
        <v>30101893</v>
      </c>
      <c r="F3152" s="367" t="s">
        <v>569</v>
      </c>
      <c r="G3152" s="367" t="s">
        <v>4603</v>
      </c>
      <c r="H3152" s="367" t="s">
        <v>4966</v>
      </c>
      <c r="I3152" s="367" t="s">
        <v>4606</v>
      </c>
    </row>
    <row r="3153" spans="1:9">
      <c r="A3153" s="367" t="s">
        <v>3930</v>
      </c>
      <c r="D3153" s="367" t="s">
        <v>5059</v>
      </c>
      <c r="E3153" s="367">
        <f t="shared" si="49"/>
        <v>30101894</v>
      </c>
      <c r="F3153" s="367" t="s">
        <v>569</v>
      </c>
      <c r="G3153" s="367" t="s">
        <v>4603</v>
      </c>
      <c r="H3153" s="367" t="s">
        <v>4966</v>
      </c>
      <c r="I3153" s="367" t="s">
        <v>5060</v>
      </c>
    </row>
    <row r="3154" spans="1:9">
      <c r="A3154" s="367" t="s">
        <v>3930</v>
      </c>
      <c r="D3154" s="367" t="s">
        <v>5061</v>
      </c>
      <c r="E3154" s="367">
        <f t="shared" si="49"/>
        <v>30101899</v>
      </c>
      <c r="F3154" s="367" t="s">
        <v>569</v>
      </c>
      <c r="G3154" s="367" t="s">
        <v>4603</v>
      </c>
      <c r="H3154" s="367" t="s">
        <v>4966</v>
      </c>
      <c r="I3154" s="367" t="s">
        <v>5062</v>
      </c>
    </row>
    <row r="3155" spans="1:9">
      <c r="A3155" s="367" t="s">
        <v>3930</v>
      </c>
      <c r="D3155" s="367" t="s">
        <v>5063</v>
      </c>
      <c r="E3155" s="367">
        <f t="shared" si="49"/>
        <v>30101901</v>
      </c>
      <c r="F3155" s="367" t="s">
        <v>569</v>
      </c>
      <c r="G3155" s="367" t="s">
        <v>4603</v>
      </c>
      <c r="H3155" s="367" t="s">
        <v>5064</v>
      </c>
      <c r="I3155" s="367" t="s">
        <v>5065</v>
      </c>
    </row>
    <row r="3156" spans="1:9">
      <c r="A3156" s="367" t="s">
        <v>3930</v>
      </c>
      <c r="D3156" s="367" t="s">
        <v>5066</v>
      </c>
      <c r="E3156" s="367">
        <f t="shared" si="49"/>
        <v>30101902</v>
      </c>
      <c r="F3156" s="367" t="s">
        <v>569</v>
      </c>
      <c r="G3156" s="367" t="s">
        <v>4603</v>
      </c>
      <c r="H3156" s="367" t="s">
        <v>5064</v>
      </c>
      <c r="I3156" s="367" t="s">
        <v>5067</v>
      </c>
    </row>
    <row r="3157" spans="1:9">
      <c r="A3157" s="367" t="s">
        <v>3930</v>
      </c>
      <c r="D3157" s="367" t="s">
        <v>5068</v>
      </c>
      <c r="E3157" s="367">
        <f t="shared" si="49"/>
        <v>30101904</v>
      </c>
      <c r="F3157" s="367" t="s">
        <v>569</v>
      </c>
      <c r="G3157" s="367" t="s">
        <v>4603</v>
      </c>
      <c r="H3157" s="367" t="s">
        <v>5064</v>
      </c>
      <c r="I3157" s="367" t="s">
        <v>5069</v>
      </c>
    </row>
    <row r="3158" spans="1:9">
      <c r="A3158" s="367" t="s">
        <v>3930</v>
      </c>
      <c r="D3158" s="367" t="s">
        <v>5070</v>
      </c>
      <c r="E3158" s="367">
        <f t="shared" si="49"/>
        <v>30101905</v>
      </c>
      <c r="F3158" s="367" t="s">
        <v>569</v>
      </c>
      <c r="G3158" s="367" t="s">
        <v>4603</v>
      </c>
      <c r="H3158" s="367" t="s">
        <v>5064</v>
      </c>
      <c r="I3158" s="367" t="s">
        <v>5071</v>
      </c>
    </row>
    <row r="3159" spans="1:9">
      <c r="A3159" s="367" t="s">
        <v>3930</v>
      </c>
      <c r="D3159" s="367" t="s">
        <v>5072</v>
      </c>
      <c r="E3159" s="367">
        <f t="shared" si="49"/>
        <v>30101906</v>
      </c>
      <c r="F3159" s="367" t="s">
        <v>569</v>
      </c>
      <c r="G3159" s="367" t="s">
        <v>4603</v>
      </c>
      <c r="H3159" s="367" t="s">
        <v>5064</v>
      </c>
      <c r="I3159" s="367" t="s">
        <v>5073</v>
      </c>
    </row>
    <row r="3160" spans="1:9">
      <c r="A3160" s="367" t="s">
        <v>3930</v>
      </c>
      <c r="D3160" s="367" t="s">
        <v>5074</v>
      </c>
      <c r="E3160" s="367">
        <f t="shared" si="49"/>
        <v>30101907</v>
      </c>
      <c r="F3160" s="367" t="s">
        <v>569</v>
      </c>
      <c r="G3160" s="367" t="s">
        <v>4603</v>
      </c>
      <c r="H3160" s="367" t="s">
        <v>5064</v>
      </c>
      <c r="I3160" s="367" t="s">
        <v>5075</v>
      </c>
    </row>
    <row r="3161" spans="1:9">
      <c r="A3161" s="367" t="s">
        <v>3930</v>
      </c>
      <c r="D3161" s="367" t="s">
        <v>5076</v>
      </c>
      <c r="E3161" s="367">
        <f t="shared" si="49"/>
        <v>30101908</v>
      </c>
      <c r="F3161" s="367" t="s">
        <v>569</v>
      </c>
      <c r="G3161" s="367" t="s">
        <v>4603</v>
      </c>
      <c r="H3161" s="367" t="s">
        <v>5064</v>
      </c>
      <c r="I3161" s="367" t="s">
        <v>4618</v>
      </c>
    </row>
    <row r="3162" spans="1:9">
      <c r="A3162" s="367" t="s">
        <v>3930</v>
      </c>
      <c r="D3162" s="367" t="s">
        <v>5077</v>
      </c>
      <c r="E3162" s="367">
        <f t="shared" si="49"/>
        <v>30101909</v>
      </c>
      <c r="F3162" s="367" t="s">
        <v>569</v>
      </c>
      <c r="G3162" s="367" t="s">
        <v>4603</v>
      </c>
      <c r="H3162" s="367" t="s">
        <v>5064</v>
      </c>
      <c r="I3162" s="367" t="s">
        <v>5078</v>
      </c>
    </row>
    <row r="3163" spans="1:9">
      <c r="A3163" s="367" t="s">
        <v>3930</v>
      </c>
      <c r="D3163" s="367" t="s">
        <v>5079</v>
      </c>
      <c r="E3163" s="367">
        <f t="shared" si="49"/>
        <v>30102001</v>
      </c>
      <c r="F3163" s="367" t="s">
        <v>569</v>
      </c>
      <c r="G3163" s="367" t="s">
        <v>4603</v>
      </c>
      <c r="H3163" s="367" t="s">
        <v>5080</v>
      </c>
      <c r="I3163" s="367" t="s">
        <v>5081</v>
      </c>
    </row>
    <row r="3164" spans="1:9">
      <c r="A3164" s="367" t="s">
        <v>3930</v>
      </c>
      <c r="D3164" s="367" t="s">
        <v>5082</v>
      </c>
      <c r="E3164" s="367">
        <f t="shared" si="49"/>
        <v>30102002</v>
      </c>
      <c r="F3164" s="367" t="s">
        <v>569</v>
      </c>
      <c r="G3164" s="367" t="s">
        <v>4603</v>
      </c>
      <c r="H3164" s="367" t="s">
        <v>5080</v>
      </c>
      <c r="I3164" s="367" t="s">
        <v>5083</v>
      </c>
    </row>
    <row r="3165" spans="1:9">
      <c r="A3165" s="367" t="s">
        <v>3930</v>
      </c>
      <c r="D3165" s="367" t="s">
        <v>5084</v>
      </c>
      <c r="E3165" s="367">
        <f t="shared" si="49"/>
        <v>30102003</v>
      </c>
      <c r="F3165" s="367" t="s">
        <v>569</v>
      </c>
      <c r="G3165" s="367" t="s">
        <v>4603</v>
      </c>
      <c r="H3165" s="367" t="s">
        <v>5080</v>
      </c>
      <c r="I3165" s="367" t="s">
        <v>5085</v>
      </c>
    </row>
    <row r="3166" spans="1:9">
      <c r="A3166" s="367" t="s">
        <v>3930</v>
      </c>
      <c r="D3166" s="367" t="s">
        <v>5086</v>
      </c>
      <c r="E3166" s="367">
        <f t="shared" si="49"/>
        <v>30102004</v>
      </c>
      <c r="F3166" s="367" t="s">
        <v>569</v>
      </c>
      <c r="G3166" s="367" t="s">
        <v>4603</v>
      </c>
      <c r="H3166" s="367" t="s">
        <v>5080</v>
      </c>
      <c r="I3166" s="367" t="s">
        <v>5087</v>
      </c>
    </row>
    <row r="3167" spans="1:9">
      <c r="A3167" s="367" t="s">
        <v>3930</v>
      </c>
      <c r="D3167" s="367" t="s">
        <v>5088</v>
      </c>
      <c r="E3167" s="367">
        <f t="shared" si="49"/>
        <v>30102005</v>
      </c>
      <c r="F3167" s="367" t="s">
        <v>569</v>
      </c>
      <c r="G3167" s="367" t="s">
        <v>4603</v>
      </c>
      <c r="H3167" s="367" t="s">
        <v>5080</v>
      </c>
      <c r="I3167" s="367" t="s">
        <v>5089</v>
      </c>
    </row>
    <row r="3168" spans="1:9">
      <c r="A3168" s="367" t="s">
        <v>3930</v>
      </c>
      <c r="D3168" s="367" t="s">
        <v>5090</v>
      </c>
      <c r="E3168" s="367">
        <f t="shared" si="49"/>
        <v>30102015</v>
      </c>
      <c r="F3168" s="367" t="s">
        <v>569</v>
      </c>
      <c r="G3168" s="367" t="s">
        <v>4603</v>
      </c>
      <c r="H3168" s="367" t="s">
        <v>5080</v>
      </c>
      <c r="I3168" s="367" t="s">
        <v>4850</v>
      </c>
    </row>
    <row r="3169" spans="1:9">
      <c r="A3169" s="367" t="s">
        <v>3930</v>
      </c>
      <c r="D3169" s="367" t="s">
        <v>5091</v>
      </c>
      <c r="E3169" s="367">
        <f t="shared" si="49"/>
        <v>30102017</v>
      </c>
      <c r="F3169" s="367" t="s">
        <v>569</v>
      </c>
      <c r="G3169" s="367" t="s">
        <v>4603</v>
      </c>
      <c r="H3169" s="367" t="s">
        <v>5080</v>
      </c>
      <c r="I3169" s="367" t="s">
        <v>4854</v>
      </c>
    </row>
    <row r="3170" spans="1:9">
      <c r="A3170" s="367" t="s">
        <v>3930</v>
      </c>
      <c r="D3170" s="367" t="s">
        <v>5092</v>
      </c>
      <c r="E3170" s="367">
        <f t="shared" si="49"/>
        <v>30102018</v>
      </c>
      <c r="F3170" s="367" t="s">
        <v>569</v>
      </c>
      <c r="G3170" s="367" t="s">
        <v>4603</v>
      </c>
      <c r="H3170" s="367" t="s">
        <v>5080</v>
      </c>
      <c r="I3170" s="367" t="s">
        <v>4856</v>
      </c>
    </row>
    <row r="3171" spans="1:9">
      <c r="A3171" s="367" t="s">
        <v>3930</v>
      </c>
      <c r="D3171" s="367" t="s">
        <v>5093</v>
      </c>
      <c r="E3171" s="367">
        <f t="shared" si="49"/>
        <v>30102030</v>
      </c>
      <c r="F3171" s="367" t="s">
        <v>569</v>
      </c>
      <c r="G3171" s="367" t="s">
        <v>4603</v>
      </c>
      <c r="H3171" s="367" t="s">
        <v>5080</v>
      </c>
      <c r="I3171" s="367" t="s">
        <v>4858</v>
      </c>
    </row>
    <row r="3172" spans="1:9">
      <c r="A3172" s="367" t="s">
        <v>3930</v>
      </c>
      <c r="D3172" s="367" t="s">
        <v>5094</v>
      </c>
      <c r="E3172" s="367">
        <f t="shared" si="49"/>
        <v>30102031</v>
      </c>
      <c r="F3172" s="367" t="s">
        <v>569</v>
      </c>
      <c r="G3172" s="367" t="s">
        <v>4603</v>
      </c>
      <c r="H3172" s="367" t="s">
        <v>5080</v>
      </c>
      <c r="I3172" s="367" t="s">
        <v>4860</v>
      </c>
    </row>
    <row r="3173" spans="1:9">
      <c r="A3173" s="367" t="s">
        <v>3930</v>
      </c>
      <c r="D3173" s="367" t="s">
        <v>5095</v>
      </c>
      <c r="E3173" s="367">
        <f t="shared" si="49"/>
        <v>30102032</v>
      </c>
      <c r="F3173" s="367" t="s">
        <v>569</v>
      </c>
      <c r="G3173" s="367" t="s">
        <v>4603</v>
      </c>
      <c r="H3173" s="367" t="s">
        <v>5080</v>
      </c>
      <c r="I3173" s="367" t="s">
        <v>4862</v>
      </c>
    </row>
    <row r="3174" spans="1:9">
      <c r="A3174" s="367" t="s">
        <v>3930</v>
      </c>
      <c r="D3174" s="367" t="s">
        <v>5096</v>
      </c>
      <c r="E3174" s="367">
        <f t="shared" si="49"/>
        <v>30102033</v>
      </c>
      <c r="F3174" s="367" t="s">
        <v>569</v>
      </c>
      <c r="G3174" s="367" t="s">
        <v>4603</v>
      </c>
      <c r="H3174" s="367" t="s">
        <v>5080</v>
      </c>
      <c r="I3174" s="367" t="s">
        <v>4864</v>
      </c>
    </row>
    <row r="3175" spans="1:9">
      <c r="A3175" s="367" t="s">
        <v>3930</v>
      </c>
      <c r="D3175" s="367" t="s">
        <v>5097</v>
      </c>
      <c r="E3175" s="367">
        <f t="shared" si="49"/>
        <v>30102034</v>
      </c>
      <c r="F3175" s="367" t="s">
        <v>569</v>
      </c>
      <c r="G3175" s="367" t="s">
        <v>4603</v>
      </c>
      <c r="H3175" s="367" t="s">
        <v>5080</v>
      </c>
      <c r="I3175" s="367" t="s">
        <v>4866</v>
      </c>
    </row>
    <row r="3176" spans="1:9">
      <c r="A3176" s="367" t="s">
        <v>3930</v>
      </c>
      <c r="D3176" s="367" t="s">
        <v>5098</v>
      </c>
      <c r="E3176" s="367">
        <f t="shared" si="49"/>
        <v>30102035</v>
      </c>
      <c r="F3176" s="367" t="s">
        <v>569</v>
      </c>
      <c r="G3176" s="367" t="s">
        <v>4603</v>
      </c>
      <c r="H3176" s="367" t="s">
        <v>5080</v>
      </c>
      <c r="I3176" s="367" t="s">
        <v>4868</v>
      </c>
    </row>
    <row r="3177" spans="1:9">
      <c r="A3177" s="367" t="s">
        <v>3930</v>
      </c>
      <c r="D3177" s="367" t="s">
        <v>5099</v>
      </c>
      <c r="E3177" s="367">
        <f t="shared" si="49"/>
        <v>30102036</v>
      </c>
      <c r="F3177" s="367" t="s">
        <v>569</v>
      </c>
      <c r="G3177" s="367" t="s">
        <v>4603</v>
      </c>
      <c r="H3177" s="367" t="s">
        <v>5080</v>
      </c>
      <c r="I3177" s="367" t="s">
        <v>4870</v>
      </c>
    </row>
    <row r="3178" spans="1:9">
      <c r="A3178" s="367" t="s">
        <v>3930</v>
      </c>
      <c r="D3178" s="367" t="s">
        <v>5100</v>
      </c>
      <c r="E3178" s="367">
        <f t="shared" si="49"/>
        <v>30102037</v>
      </c>
      <c r="F3178" s="367" t="s">
        <v>569</v>
      </c>
      <c r="G3178" s="367" t="s">
        <v>4603</v>
      </c>
      <c r="H3178" s="367" t="s">
        <v>5080</v>
      </c>
      <c r="I3178" s="367" t="s">
        <v>4872</v>
      </c>
    </row>
    <row r="3179" spans="1:9">
      <c r="A3179" s="367" t="s">
        <v>3930</v>
      </c>
      <c r="D3179" s="367" t="s">
        <v>5101</v>
      </c>
      <c r="E3179" s="367">
        <f t="shared" si="49"/>
        <v>30102038</v>
      </c>
      <c r="F3179" s="367" t="s">
        <v>569</v>
      </c>
      <c r="G3179" s="367" t="s">
        <v>4603</v>
      </c>
      <c r="H3179" s="367" t="s">
        <v>5080</v>
      </c>
      <c r="I3179" s="367" t="s">
        <v>4874</v>
      </c>
    </row>
    <row r="3180" spans="1:9">
      <c r="A3180" s="367" t="s">
        <v>3930</v>
      </c>
      <c r="D3180" s="367" t="s">
        <v>5102</v>
      </c>
      <c r="E3180" s="367">
        <f t="shared" si="49"/>
        <v>30102039</v>
      </c>
      <c r="F3180" s="367" t="s">
        <v>569</v>
      </c>
      <c r="G3180" s="367" t="s">
        <v>4603</v>
      </c>
      <c r="H3180" s="367" t="s">
        <v>5080</v>
      </c>
      <c r="I3180" s="367" t="s">
        <v>4876</v>
      </c>
    </row>
    <row r="3181" spans="1:9">
      <c r="A3181" s="367" t="s">
        <v>3930</v>
      </c>
      <c r="D3181" s="367" t="s">
        <v>5103</v>
      </c>
      <c r="E3181" s="367">
        <f t="shared" si="49"/>
        <v>30102040</v>
      </c>
      <c r="F3181" s="367" t="s">
        <v>569</v>
      </c>
      <c r="G3181" s="367" t="s">
        <v>4603</v>
      </c>
      <c r="H3181" s="367" t="s">
        <v>5080</v>
      </c>
      <c r="I3181" s="367" t="s">
        <v>4878</v>
      </c>
    </row>
    <row r="3182" spans="1:9">
      <c r="A3182" s="367" t="s">
        <v>3930</v>
      </c>
      <c r="D3182" s="367" t="s">
        <v>5104</v>
      </c>
      <c r="E3182" s="367">
        <f t="shared" si="49"/>
        <v>30102041</v>
      </c>
      <c r="F3182" s="367" t="s">
        <v>569</v>
      </c>
      <c r="G3182" s="367" t="s">
        <v>4603</v>
      </c>
      <c r="H3182" s="367" t="s">
        <v>5080</v>
      </c>
      <c r="I3182" s="367" t="s">
        <v>4880</v>
      </c>
    </row>
    <row r="3183" spans="1:9">
      <c r="A3183" s="367" t="s">
        <v>3930</v>
      </c>
      <c r="D3183" s="367" t="s">
        <v>5105</v>
      </c>
      <c r="E3183" s="367">
        <f t="shared" si="49"/>
        <v>30102050</v>
      </c>
      <c r="F3183" s="367" t="s">
        <v>569</v>
      </c>
      <c r="G3183" s="367" t="s">
        <v>4603</v>
      </c>
      <c r="H3183" s="367" t="s">
        <v>5080</v>
      </c>
      <c r="I3183" s="367" t="s">
        <v>4882</v>
      </c>
    </row>
    <row r="3184" spans="1:9">
      <c r="A3184" s="367" t="s">
        <v>3930</v>
      </c>
      <c r="D3184" s="367" t="s">
        <v>5106</v>
      </c>
      <c r="E3184" s="367">
        <f t="shared" si="49"/>
        <v>30102051</v>
      </c>
      <c r="F3184" s="367" t="s">
        <v>569</v>
      </c>
      <c r="G3184" s="367" t="s">
        <v>4603</v>
      </c>
      <c r="H3184" s="367" t="s">
        <v>5080</v>
      </c>
      <c r="I3184" s="367" t="s">
        <v>4884</v>
      </c>
    </row>
    <row r="3185" spans="1:9">
      <c r="A3185" s="367" t="s">
        <v>3930</v>
      </c>
      <c r="D3185" s="367" t="s">
        <v>5107</v>
      </c>
      <c r="E3185" s="367">
        <f t="shared" si="49"/>
        <v>30102052</v>
      </c>
      <c r="F3185" s="367" t="s">
        <v>569</v>
      </c>
      <c r="G3185" s="367" t="s">
        <v>4603</v>
      </c>
      <c r="H3185" s="367" t="s">
        <v>5080</v>
      </c>
      <c r="I3185" s="367" t="s">
        <v>4886</v>
      </c>
    </row>
    <row r="3186" spans="1:9">
      <c r="A3186" s="367" t="s">
        <v>3930</v>
      </c>
      <c r="D3186" s="367" t="s">
        <v>5108</v>
      </c>
      <c r="E3186" s="367">
        <f t="shared" si="49"/>
        <v>30102053</v>
      </c>
      <c r="F3186" s="367" t="s">
        <v>569</v>
      </c>
      <c r="G3186" s="367" t="s">
        <v>4603</v>
      </c>
      <c r="H3186" s="367" t="s">
        <v>5080</v>
      </c>
      <c r="I3186" s="367" t="s">
        <v>4888</v>
      </c>
    </row>
    <row r="3187" spans="1:9">
      <c r="A3187" s="367" t="s">
        <v>3930</v>
      </c>
      <c r="D3187" s="367" t="s">
        <v>5109</v>
      </c>
      <c r="E3187" s="367">
        <f t="shared" si="49"/>
        <v>30102054</v>
      </c>
      <c r="F3187" s="367" t="s">
        <v>569</v>
      </c>
      <c r="G3187" s="367" t="s">
        <v>4603</v>
      </c>
      <c r="H3187" s="367" t="s">
        <v>5080</v>
      </c>
      <c r="I3187" s="367" t="s">
        <v>4890</v>
      </c>
    </row>
    <row r="3188" spans="1:9">
      <c r="A3188" s="367" t="s">
        <v>3930</v>
      </c>
      <c r="D3188" s="367" t="s">
        <v>5110</v>
      </c>
      <c r="E3188" s="367">
        <f t="shared" si="49"/>
        <v>30102060</v>
      </c>
      <c r="F3188" s="367" t="s">
        <v>569</v>
      </c>
      <c r="G3188" s="367" t="s">
        <v>4603</v>
      </c>
      <c r="H3188" s="367" t="s">
        <v>5080</v>
      </c>
      <c r="I3188" s="367" t="s">
        <v>4892</v>
      </c>
    </row>
    <row r="3189" spans="1:9">
      <c r="A3189" s="367" t="s">
        <v>3930</v>
      </c>
      <c r="D3189" s="367" t="s">
        <v>5111</v>
      </c>
      <c r="E3189" s="367">
        <f t="shared" si="49"/>
        <v>30102061</v>
      </c>
      <c r="F3189" s="367" t="s">
        <v>569</v>
      </c>
      <c r="G3189" s="367" t="s">
        <v>4603</v>
      </c>
      <c r="H3189" s="367" t="s">
        <v>5080</v>
      </c>
      <c r="I3189" s="367" t="s">
        <v>4894</v>
      </c>
    </row>
    <row r="3190" spans="1:9">
      <c r="A3190" s="367" t="s">
        <v>3930</v>
      </c>
      <c r="D3190" s="367" t="s">
        <v>5112</v>
      </c>
      <c r="E3190" s="367">
        <f t="shared" si="49"/>
        <v>30102062</v>
      </c>
      <c r="F3190" s="367" t="s">
        <v>569</v>
      </c>
      <c r="G3190" s="367" t="s">
        <v>4603</v>
      </c>
      <c r="H3190" s="367" t="s">
        <v>5080</v>
      </c>
      <c r="I3190" s="367" t="s">
        <v>4896</v>
      </c>
    </row>
    <row r="3191" spans="1:9">
      <c r="A3191" s="367" t="s">
        <v>3930</v>
      </c>
      <c r="D3191" s="367" t="s">
        <v>5113</v>
      </c>
      <c r="E3191" s="367">
        <f t="shared" si="49"/>
        <v>30102063</v>
      </c>
      <c r="F3191" s="367" t="s">
        <v>569</v>
      </c>
      <c r="G3191" s="367" t="s">
        <v>4603</v>
      </c>
      <c r="H3191" s="367" t="s">
        <v>5080</v>
      </c>
      <c r="I3191" s="367" t="s">
        <v>4898</v>
      </c>
    </row>
    <row r="3192" spans="1:9">
      <c r="A3192" s="367" t="s">
        <v>3930</v>
      </c>
      <c r="D3192" s="367" t="s">
        <v>5114</v>
      </c>
      <c r="E3192" s="367">
        <f t="shared" si="49"/>
        <v>30102070</v>
      </c>
      <c r="F3192" s="367" t="s">
        <v>569</v>
      </c>
      <c r="G3192" s="367" t="s">
        <v>4603</v>
      </c>
      <c r="H3192" s="367" t="s">
        <v>5080</v>
      </c>
      <c r="I3192" s="367" t="s">
        <v>4900</v>
      </c>
    </row>
    <row r="3193" spans="1:9">
      <c r="A3193" s="367" t="s">
        <v>3930</v>
      </c>
      <c r="D3193" s="367" t="s">
        <v>5115</v>
      </c>
      <c r="E3193" s="367">
        <f t="shared" si="49"/>
        <v>30102071</v>
      </c>
      <c r="F3193" s="367" t="s">
        <v>569</v>
      </c>
      <c r="G3193" s="367" t="s">
        <v>4603</v>
      </c>
      <c r="H3193" s="367" t="s">
        <v>5080</v>
      </c>
      <c r="I3193" s="367" t="s">
        <v>4902</v>
      </c>
    </row>
    <row r="3194" spans="1:9">
      <c r="A3194" s="367" t="s">
        <v>3930</v>
      </c>
      <c r="D3194" s="367" t="s">
        <v>5116</v>
      </c>
      <c r="E3194" s="367">
        <f t="shared" si="49"/>
        <v>30102072</v>
      </c>
      <c r="F3194" s="367" t="s">
        <v>569</v>
      </c>
      <c r="G3194" s="367" t="s">
        <v>4603</v>
      </c>
      <c r="H3194" s="367" t="s">
        <v>5080</v>
      </c>
      <c r="I3194" s="367" t="s">
        <v>4904</v>
      </c>
    </row>
    <row r="3195" spans="1:9">
      <c r="A3195" s="367" t="s">
        <v>3930</v>
      </c>
      <c r="D3195" s="367" t="s">
        <v>5117</v>
      </c>
      <c r="E3195" s="367">
        <f t="shared" si="49"/>
        <v>30102099</v>
      </c>
      <c r="F3195" s="367" t="s">
        <v>569</v>
      </c>
      <c r="G3195" s="367" t="s">
        <v>4603</v>
      </c>
      <c r="H3195" s="367" t="s">
        <v>5080</v>
      </c>
      <c r="I3195" s="367" t="s">
        <v>4251</v>
      </c>
    </row>
    <row r="3196" spans="1:9">
      <c r="A3196" s="367" t="s">
        <v>3930</v>
      </c>
      <c r="D3196" s="367" t="s">
        <v>5118</v>
      </c>
      <c r="E3196" s="367">
        <f t="shared" si="49"/>
        <v>30102101</v>
      </c>
      <c r="F3196" s="367" t="s">
        <v>569</v>
      </c>
      <c r="G3196" s="367" t="s">
        <v>4603</v>
      </c>
      <c r="H3196" s="367" t="s">
        <v>5119</v>
      </c>
      <c r="I3196" s="367" t="s">
        <v>5120</v>
      </c>
    </row>
    <row r="3197" spans="1:9">
      <c r="A3197" s="367" t="s">
        <v>3930</v>
      </c>
      <c r="D3197" s="367" t="s">
        <v>5121</v>
      </c>
      <c r="E3197" s="367">
        <f t="shared" si="49"/>
        <v>30102102</v>
      </c>
      <c r="F3197" s="367" t="s">
        <v>569</v>
      </c>
      <c r="G3197" s="367" t="s">
        <v>4603</v>
      </c>
      <c r="H3197" s="367" t="s">
        <v>5119</v>
      </c>
      <c r="I3197" s="367" t="s">
        <v>5122</v>
      </c>
    </row>
    <row r="3198" spans="1:9">
      <c r="A3198" s="367" t="s">
        <v>3930</v>
      </c>
      <c r="D3198" s="367" t="s">
        <v>5123</v>
      </c>
      <c r="E3198" s="367">
        <f t="shared" si="49"/>
        <v>30102103</v>
      </c>
      <c r="F3198" s="367" t="s">
        <v>569</v>
      </c>
      <c r="G3198" s="367" t="s">
        <v>4603</v>
      </c>
      <c r="H3198" s="367" t="s">
        <v>5119</v>
      </c>
      <c r="I3198" s="367" t="s">
        <v>5124</v>
      </c>
    </row>
    <row r="3199" spans="1:9">
      <c r="A3199" s="367" t="s">
        <v>3930</v>
      </c>
      <c r="D3199" s="367" t="s">
        <v>5125</v>
      </c>
      <c r="E3199" s="367">
        <f t="shared" si="49"/>
        <v>30102104</v>
      </c>
      <c r="F3199" s="367" t="s">
        <v>569</v>
      </c>
      <c r="G3199" s="367" t="s">
        <v>4603</v>
      </c>
      <c r="H3199" s="367" t="s">
        <v>5119</v>
      </c>
      <c r="I3199" s="367" t="s">
        <v>5126</v>
      </c>
    </row>
    <row r="3200" spans="1:9">
      <c r="A3200" s="367" t="s">
        <v>3930</v>
      </c>
      <c r="D3200" s="367" t="s">
        <v>5127</v>
      </c>
      <c r="E3200" s="367">
        <f t="shared" si="49"/>
        <v>30102105</v>
      </c>
      <c r="F3200" s="367" t="s">
        <v>569</v>
      </c>
      <c r="G3200" s="367" t="s">
        <v>4603</v>
      </c>
      <c r="H3200" s="367" t="s">
        <v>5119</v>
      </c>
      <c r="I3200" s="367" t="s">
        <v>5128</v>
      </c>
    </row>
    <row r="3201" spans="1:9">
      <c r="A3201" s="367" t="s">
        <v>3930</v>
      </c>
      <c r="D3201" s="367" t="s">
        <v>5129</v>
      </c>
      <c r="E3201" s="367">
        <f t="shared" si="49"/>
        <v>30102106</v>
      </c>
      <c r="F3201" s="367" t="s">
        <v>569</v>
      </c>
      <c r="G3201" s="367" t="s">
        <v>4603</v>
      </c>
      <c r="H3201" s="367" t="s">
        <v>5119</v>
      </c>
      <c r="I3201" s="367" t="s">
        <v>5130</v>
      </c>
    </row>
    <row r="3202" spans="1:9">
      <c r="A3202" s="367" t="s">
        <v>3930</v>
      </c>
      <c r="D3202" s="367" t="s">
        <v>5131</v>
      </c>
      <c r="E3202" s="367">
        <f t="shared" ref="E3202:E3265" si="50">VALUE(D3202)</f>
        <v>30102107</v>
      </c>
      <c r="F3202" s="367" t="s">
        <v>569</v>
      </c>
      <c r="G3202" s="367" t="s">
        <v>4603</v>
      </c>
      <c r="H3202" s="367" t="s">
        <v>5119</v>
      </c>
      <c r="I3202" s="367" t="s">
        <v>5132</v>
      </c>
    </row>
    <row r="3203" spans="1:9">
      <c r="A3203" s="367" t="s">
        <v>3930</v>
      </c>
      <c r="D3203" s="367" t="s">
        <v>5133</v>
      </c>
      <c r="E3203" s="367">
        <f t="shared" si="50"/>
        <v>30102108</v>
      </c>
      <c r="F3203" s="367" t="s">
        <v>569</v>
      </c>
      <c r="G3203" s="367" t="s">
        <v>4603</v>
      </c>
      <c r="H3203" s="367" t="s">
        <v>5119</v>
      </c>
      <c r="I3203" s="367" t="s">
        <v>5134</v>
      </c>
    </row>
    <row r="3204" spans="1:9">
      <c r="A3204" s="367" t="s">
        <v>3930</v>
      </c>
      <c r="D3204" s="367" t="s">
        <v>5135</v>
      </c>
      <c r="E3204" s="367">
        <f t="shared" si="50"/>
        <v>30102110</v>
      </c>
      <c r="F3204" s="367" t="s">
        <v>569</v>
      </c>
      <c r="G3204" s="367" t="s">
        <v>4603</v>
      </c>
      <c r="H3204" s="367" t="s">
        <v>5119</v>
      </c>
      <c r="I3204" s="367" t="s">
        <v>5136</v>
      </c>
    </row>
    <row r="3205" spans="1:9">
      <c r="A3205" s="367" t="s">
        <v>3930</v>
      </c>
      <c r="D3205" s="367" t="s">
        <v>5137</v>
      </c>
      <c r="E3205" s="367">
        <f t="shared" si="50"/>
        <v>30102111</v>
      </c>
      <c r="F3205" s="367" t="s">
        <v>569</v>
      </c>
      <c r="G3205" s="367" t="s">
        <v>4603</v>
      </c>
      <c r="H3205" s="367" t="s">
        <v>5119</v>
      </c>
      <c r="I3205" s="367" t="s">
        <v>5138</v>
      </c>
    </row>
    <row r="3206" spans="1:9">
      <c r="A3206" s="367" t="s">
        <v>3930</v>
      </c>
      <c r="D3206" s="367" t="s">
        <v>5139</v>
      </c>
      <c r="E3206" s="367">
        <f t="shared" si="50"/>
        <v>30102112</v>
      </c>
      <c r="F3206" s="367" t="s">
        <v>569</v>
      </c>
      <c r="G3206" s="367" t="s">
        <v>4603</v>
      </c>
      <c r="H3206" s="367" t="s">
        <v>5119</v>
      </c>
      <c r="I3206" s="367" t="s">
        <v>5140</v>
      </c>
    </row>
    <row r="3207" spans="1:9">
      <c r="A3207" s="367" t="s">
        <v>3930</v>
      </c>
      <c r="D3207" s="367" t="s">
        <v>5141</v>
      </c>
      <c r="E3207" s="367">
        <f t="shared" si="50"/>
        <v>30102113</v>
      </c>
      <c r="F3207" s="367" t="s">
        <v>569</v>
      </c>
      <c r="G3207" s="367" t="s">
        <v>4603</v>
      </c>
      <c r="H3207" s="367" t="s">
        <v>5119</v>
      </c>
      <c r="I3207" s="367" t="s">
        <v>5142</v>
      </c>
    </row>
    <row r="3208" spans="1:9">
      <c r="A3208" s="367" t="s">
        <v>3930</v>
      </c>
      <c r="D3208" s="367" t="s">
        <v>5143</v>
      </c>
      <c r="E3208" s="367">
        <f t="shared" si="50"/>
        <v>30102114</v>
      </c>
      <c r="F3208" s="367" t="s">
        <v>569</v>
      </c>
      <c r="G3208" s="367" t="s">
        <v>4603</v>
      </c>
      <c r="H3208" s="367" t="s">
        <v>5119</v>
      </c>
      <c r="I3208" s="367" t="s">
        <v>5144</v>
      </c>
    </row>
    <row r="3209" spans="1:9">
      <c r="A3209" s="367" t="s">
        <v>3930</v>
      </c>
      <c r="D3209" s="367" t="s">
        <v>5145</v>
      </c>
      <c r="E3209" s="367">
        <f t="shared" si="50"/>
        <v>30102120</v>
      </c>
      <c r="F3209" s="367" t="s">
        <v>569</v>
      </c>
      <c r="G3209" s="367" t="s">
        <v>4603</v>
      </c>
      <c r="H3209" s="367" t="s">
        <v>5119</v>
      </c>
      <c r="I3209" s="367" t="s">
        <v>5146</v>
      </c>
    </row>
    <row r="3210" spans="1:9">
      <c r="A3210" s="367" t="s">
        <v>3930</v>
      </c>
      <c r="D3210" s="367" t="s">
        <v>5147</v>
      </c>
      <c r="E3210" s="367">
        <f t="shared" si="50"/>
        <v>30102121</v>
      </c>
      <c r="F3210" s="367" t="s">
        <v>569</v>
      </c>
      <c r="G3210" s="367" t="s">
        <v>4603</v>
      </c>
      <c r="H3210" s="367" t="s">
        <v>5119</v>
      </c>
      <c r="I3210" s="367" t="s">
        <v>5148</v>
      </c>
    </row>
    <row r="3211" spans="1:9">
      <c r="A3211" s="367" t="s">
        <v>3930</v>
      </c>
      <c r="D3211" s="367" t="s">
        <v>5149</v>
      </c>
      <c r="E3211" s="367">
        <f t="shared" si="50"/>
        <v>30102122</v>
      </c>
      <c r="F3211" s="367" t="s">
        <v>569</v>
      </c>
      <c r="G3211" s="367" t="s">
        <v>4603</v>
      </c>
      <c r="H3211" s="367" t="s">
        <v>5119</v>
      </c>
      <c r="I3211" s="367" t="s">
        <v>5150</v>
      </c>
    </row>
    <row r="3212" spans="1:9">
      <c r="A3212" s="367" t="s">
        <v>3930</v>
      </c>
      <c r="D3212" s="367" t="s">
        <v>5151</v>
      </c>
      <c r="E3212" s="367">
        <f t="shared" si="50"/>
        <v>30102123</v>
      </c>
      <c r="F3212" s="367" t="s">
        <v>569</v>
      </c>
      <c r="G3212" s="367" t="s">
        <v>4603</v>
      </c>
      <c r="H3212" s="367" t="s">
        <v>5119</v>
      </c>
      <c r="I3212" s="367" t="s">
        <v>5152</v>
      </c>
    </row>
    <row r="3213" spans="1:9">
      <c r="A3213" s="367" t="s">
        <v>3930</v>
      </c>
      <c r="D3213" s="367" t="s">
        <v>5153</v>
      </c>
      <c r="E3213" s="367">
        <f t="shared" si="50"/>
        <v>30102124</v>
      </c>
      <c r="F3213" s="367" t="s">
        <v>569</v>
      </c>
      <c r="G3213" s="367" t="s">
        <v>4603</v>
      </c>
      <c r="H3213" s="367" t="s">
        <v>5119</v>
      </c>
      <c r="I3213" s="367" t="s">
        <v>5154</v>
      </c>
    </row>
    <row r="3214" spans="1:9">
      <c r="A3214" s="367" t="s">
        <v>3930</v>
      </c>
      <c r="D3214" s="367" t="s">
        <v>5155</v>
      </c>
      <c r="E3214" s="367">
        <f t="shared" si="50"/>
        <v>30102125</v>
      </c>
      <c r="F3214" s="367" t="s">
        <v>569</v>
      </c>
      <c r="G3214" s="367" t="s">
        <v>4603</v>
      </c>
      <c r="H3214" s="367" t="s">
        <v>5119</v>
      </c>
      <c r="I3214" s="367" t="s">
        <v>5156</v>
      </c>
    </row>
    <row r="3215" spans="1:9">
      <c r="A3215" s="367" t="s">
        <v>3930</v>
      </c>
      <c r="D3215" s="367" t="s">
        <v>5157</v>
      </c>
      <c r="E3215" s="367">
        <f t="shared" si="50"/>
        <v>30102126</v>
      </c>
      <c r="F3215" s="367" t="s">
        <v>569</v>
      </c>
      <c r="G3215" s="367" t="s">
        <v>4603</v>
      </c>
      <c r="H3215" s="367" t="s">
        <v>5119</v>
      </c>
      <c r="I3215" s="367" t="s">
        <v>5158</v>
      </c>
    </row>
    <row r="3216" spans="1:9">
      <c r="A3216" s="367" t="s">
        <v>3930</v>
      </c>
      <c r="D3216" s="367" t="s">
        <v>5159</v>
      </c>
      <c r="E3216" s="367">
        <f t="shared" si="50"/>
        <v>30102127</v>
      </c>
      <c r="F3216" s="367" t="s">
        <v>569</v>
      </c>
      <c r="G3216" s="367" t="s">
        <v>4603</v>
      </c>
      <c r="H3216" s="367" t="s">
        <v>5119</v>
      </c>
      <c r="I3216" s="367" t="s">
        <v>5160</v>
      </c>
    </row>
    <row r="3217" spans="1:9">
      <c r="A3217" s="367" t="s">
        <v>3930</v>
      </c>
      <c r="D3217" s="367" t="s">
        <v>5161</v>
      </c>
      <c r="E3217" s="367">
        <f t="shared" si="50"/>
        <v>30102199</v>
      </c>
      <c r="F3217" s="367" t="s">
        <v>569</v>
      </c>
      <c r="G3217" s="367" t="s">
        <v>4603</v>
      </c>
      <c r="H3217" s="367" t="s">
        <v>5119</v>
      </c>
      <c r="I3217" s="367" t="s">
        <v>4251</v>
      </c>
    </row>
    <row r="3218" spans="1:9">
      <c r="A3218" s="367" t="s">
        <v>3930</v>
      </c>
      <c r="D3218" s="367" t="s">
        <v>5162</v>
      </c>
      <c r="E3218" s="367">
        <f t="shared" si="50"/>
        <v>30102201</v>
      </c>
      <c r="F3218" s="367" t="s">
        <v>569</v>
      </c>
      <c r="G3218" s="367" t="s">
        <v>4603</v>
      </c>
      <c r="H3218" s="367" t="s">
        <v>5163</v>
      </c>
      <c r="I3218" s="367" t="s">
        <v>1823</v>
      </c>
    </row>
    <row r="3219" spans="1:9">
      <c r="A3219" s="367" t="s">
        <v>3930</v>
      </c>
      <c r="D3219" s="367" t="s">
        <v>5164</v>
      </c>
      <c r="E3219" s="367">
        <f t="shared" si="50"/>
        <v>30102301</v>
      </c>
      <c r="F3219" s="367" t="s">
        <v>569</v>
      </c>
      <c r="G3219" s="367" t="s">
        <v>4603</v>
      </c>
      <c r="H3219" s="367" t="s">
        <v>5165</v>
      </c>
      <c r="I3219" s="367" t="s">
        <v>5166</v>
      </c>
    </row>
    <row r="3220" spans="1:9">
      <c r="A3220" s="367" t="s">
        <v>3930</v>
      </c>
      <c r="D3220" s="367" t="s">
        <v>5167</v>
      </c>
      <c r="E3220" s="367">
        <f t="shared" si="50"/>
        <v>30102304</v>
      </c>
      <c r="F3220" s="367" t="s">
        <v>569</v>
      </c>
      <c r="G3220" s="367" t="s">
        <v>4603</v>
      </c>
      <c r="H3220" s="367" t="s">
        <v>5165</v>
      </c>
      <c r="I3220" s="367" t="s">
        <v>5168</v>
      </c>
    </row>
    <row r="3221" spans="1:9">
      <c r="A3221" s="367" t="s">
        <v>3930</v>
      </c>
      <c r="D3221" s="367" t="s">
        <v>5169</v>
      </c>
      <c r="E3221" s="367">
        <f t="shared" si="50"/>
        <v>30102306</v>
      </c>
      <c r="F3221" s="367" t="s">
        <v>569</v>
      </c>
      <c r="G3221" s="367" t="s">
        <v>4603</v>
      </c>
      <c r="H3221" s="367" t="s">
        <v>5165</v>
      </c>
      <c r="I3221" s="367" t="s">
        <v>5170</v>
      </c>
    </row>
    <row r="3222" spans="1:9">
      <c r="A3222" s="367" t="s">
        <v>3930</v>
      </c>
      <c r="D3222" s="367" t="s">
        <v>5171</v>
      </c>
      <c r="E3222" s="367">
        <f t="shared" si="50"/>
        <v>30102308</v>
      </c>
      <c r="F3222" s="367" t="s">
        <v>569</v>
      </c>
      <c r="G3222" s="367" t="s">
        <v>4603</v>
      </c>
      <c r="H3222" s="367" t="s">
        <v>5165</v>
      </c>
      <c r="I3222" s="367" t="s">
        <v>5172</v>
      </c>
    </row>
    <row r="3223" spans="1:9">
      <c r="A3223" s="367" t="s">
        <v>3930</v>
      </c>
      <c r="D3223" s="367" t="s">
        <v>5173</v>
      </c>
      <c r="E3223" s="367">
        <f t="shared" si="50"/>
        <v>30102310</v>
      </c>
      <c r="F3223" s="367" t="s">
        <v>569</v>
      </c>
      <c r="G3223" s="367" t="s">
        <v>4603</v>
      </c>
      <c r="H3223" s="367" t="s">
        <v>5165</v>
      </c>
      <c r="I3223" s="367" t="s">
        <v>5174</v>
      </c>
    </row>
    <row r="3224" spans="1:9">
      <c r="A3224" s="367" t="s">
        <v>3930</v>
      </c>
      <c r="D3224" s="367" t="s">
        <v>5175</v>
      </c>
      <c r="E3224" s="367">
        <f t="shared" si="50"/>
        <v>30102312</v>
      </c>
      <c r="F3224" s="367" t="s">
        <v>569</v>
      </c>
      <c r="G3224" s="367" t="s">
        <v>4603</v>
      </c>
      <c r="H3224" s="367" t="s">
        <v>5165</v>
      </c>
      <c r="I3224" s="367" t="s">
        <v>5176</v>
      </c>
    </row>
    <row r="3225" spans="1:9">
      <c r="A3225" s="367" t="s">
        <v>3930</v>
      </c>
      <c r="D3225" s="367" t="s">
        <v>5177</v>
      </c>
      <c r="E3225" s="367">
        <f t="shared" si="50"/>
        <v>30102314</v>
      </c>
      <c r="F3225" s="367" t="s">
        <v>569</v>
      </c>
      <c r="G3225" s="367" t="s">
        <v>4603</v>
      </c>
      <c r="H3225" s="367" t="s">
        <v>5165</v>
      </c>
      <c r="I3225" s="367" t="s">
        <v>5178</v>
      </c>
    </row>
    <row r="3226" spans="1:9">
      <c r="A3226" s="367" t="s">
        <v>3930</v>
      </c>
      <c r="D3226" s="367" t="s">
        <v>5179</v>
      </c>
      <c r="E3226" s="367">
        <f t="shared" si="50"/>
        <v>30102316</v>
      </c>
      <c r="F3226" s="367" t="s">
        <v>569</v>
      </c>
      <c r="G3226" s="367" t="s">
        <v>4603</v>
      </c>
      <c r="H3226" s="367" t="s">
        <v>5165</v>
      </c>
      <c r="I3226" s="367" t="s">
        <v>5180</v>
      </c>
    </row>
    <row r="3227" spans="1:9">
      <c r="A3227" s="367" t="s">
        <v>3930</v>
      </c>
      <c r="D3227" s="367" t="s">
        <v>5181</v>
      </c>
      <c r="E3227" s="367">
        <f t="shared" si="50"/>
        <v>30102318</v>
      </c>
      <c r="F3227" s="367" t="s">
        <v>569</v>
      </c>
      <c r="G3227" s="367" t="s">
        <v>4603</v>
      </c>
      <c r="H3227" s="367" t="s">
        <v>5165</v>
      </c>
      <c r="I3227" s="367" t="s">
        <v>5182</v>
      </c>
    </row>
    <row r="3228" spans="1:9">
      <c r="A3228" s="367" t="s">
        <v>3930</v>
      </c>
      <c r="D3228" s="367" t="s">
        <v>5183</v>
      </c>
      <c r="E3228" s="367">
        <f t="shared" si="50"/>
        <v>30102319</v>
      </c>
      <c r="F3228" s="367" t="s">
        <v>569</v>
      </c>
      <c r="G3228" s="367" t="s">
        <v>4603</v>
      </c>
      <c r="H3228" s="367" t="s">
        <v>5165</v>
      </c>
      <c r="I3228" s="367" t="s">
        <v>5184</v>
      </c>
    </row>
    <row r="3229" spans="1:9">
      <c r="A3229" s="367" t="s">
        <v>3930</v>
      </c>
      <c r="D3229" s="367" t="s">
        <v>5185</v>
      </c>
      <c r="E3229" s="367">
        <f t="shared" si="50"/>
        <v>30102320</v>
      </c>
      <c r="F3229" s="367" t="s">
        <v>569</v>
      </c>
      <c r="G3229" s="367" t="s">
        <v>4603</v>
      </c>
      <c r="H3229" s="367" t="s">
        <v>5165</v>
      </c>
      <c r="I3229" s="367" t="s">
        <v>5186</v>
      </c>
    </row>
    <row r="3230" spans="1:9">
      <c r="A3230" s="367" t="s">
        <v>3930</v>
      </c>
      <c r="D3230" s="367" t="s">
        <v>5187</v>
      </c>
      <c r="E3230" s="367">
        <f t="shared" si="50"/>
        <v>30102321</v>
      </c>
      <c r="F3230" s="367" t="s">
        <v>569</v>
      </c>
      <c r="G3230" s="367" t="s">
        <v>4603</v>
      </c>
      <c r="H3230" s="367" t="s">
        <v>5165</v>
      </c>
      <c r="I3230" s="367" t="s">
        <v>5188</v>
      </c>
    </row>
    <row r="3231" spans="1:9">
      <c r="A3231" s="367" t="s">
        <v>3930</v>
      </c>
      <c r="D3231" s="367" t="s">
        <v>5189</v>
      </c>
      <c r="E3231" s="367">
        <f t="shared" si="50"/>
        <v>30102322</v>
      </c>
      <c r="F3231" s="367" t="s">
        <v>569</v>
      </c>
      <c r="G3231" s="367" t="s">
        <v>4603</v>
      </c>
      <c r="H3231" s="367" t="s">
        <v>5165</v>
      </c>
      <c r="I3231" s="367" t="s">
        <v>5190</v>
      </c>
    </row>
    <row r="3232" spans="1:9">
      <c r="A3232" s="367" t="s">
        <v>3930</v>
      </c>
      <c r="D3232" s="367" t="s">
        <v>5191</v>
      </c>
      <c r="E3232" s="367">
        <f t="shared" si="50"/>
        <v>30102323</v>
      </c>
      <c r="F3232" s="367" t="s">
        <v>569</v>
      </c>
      <c r="G3232" s="367" t="s">
        <v>4603</v>
      </c>
      <c r="H3232" s="367" t="s">
        <v>5165</v>
      </c>
      <c r="I3232" s="367" t="s">
        <v>5192</v>
      </c>
    </row>
    <row r="3233" spans="1:9">
      <c r="A3233" s="367" t="s">
        <v>3930</v>
      </c>
      <c r="D3233" s="367" t="s">
        <v>5193</v>
      </c>
      <c r="E3233" s="367">
        <f t="shared" si="50"/>
        <v>30102324</v>
      </c>
      <c r="F3233" s="367" t="s">
        <v>569</v>
      </c>
      <c r="G3233" s="367" t="s">
        <v>4603</v>
      </c>
      <c r="H3233" s="367" t="s">
        <v>5165</v>
      </c>
      <c r="I3233" s="367" t="s">
        <v>5194</v>
      </c>
    </row>
    <row r="3234" spans="1:9">
      <c r="A3234" s="367" t="s">
        <v>3930</v>
      </c>
      <c r="D3234" s="367" t="s">
        <v>5195</v>
      </c>
      <c r="E3234" s="367">
        <f t="shared" si="50"/>
        <v>30102325</v>
      </c>
      <c r="F3234" s="367" t="s">
        <v>569</v>
      </c>
      <c r="G3234" s="367" t="s">
        <v>4603</v>
      </c>
      <c r="H3234" s="367" t="s">
        <v>5165</v>
      </c>
      <c r="I3234" s="367" t="s">
        <v>5196</v>
      </c>
    </row>
    <row r="3235" spans="1:9">
      <c r="A3235" s="367" t="s">
        <v>3930</v>
      </c>
      <c r="D3235" s="367" t="s">
        <v>5197</v>
      </c>
      <c r="E3235" s="367">
        <f t="shared" si="50"/>
        <v>30102330</v>
      </c>
      <c r="F3235" s="367" t="s">
        <v>569</v>
      </c>
      <c r="G3235" s="367" t="s">
        <v>4603</v>
      </c>
      <c r="H3235" s="367" t="s">
        <v>5165</v>
      </c>
      <c r="I3235" s="367" t="s">
        <v>5198</v>
      </c>
    </row>
    <row r="3236" spans="1:9">
      <c r="A3236" s="367" t="s">
        <v>3930</v>
      </c>
      <c r="D3236" s="367" t="s">
        <v>5199</v>
      </c>
      <c r="E3236" s="367">
        <f t="shared" si="50"/>
        <v>30102331</v>
      </c>
      <c r="F3236" s="367" t="s">
        <v>569</v>
      </c>
      <c r="G3236" s="367" t="s">
        <v>4603</v>
      </c>
      <c r="H3236" s="367" t="s">
        <v>5165</v>
      </c>
      <c r="I3236" s="367" t="s">
        <v>5200</v>
      </c>
    </row>
    <row r="3237" spans="1:9">
      <c r="A3237" s="367" t="s">
        <v>3930</v>
      </c>
      <c r="D3237" s="367" t="s">
        <v>5201</v>
      </c>
      <c r="E3237" s="367">
        <f t="shared" si="50"/>
        <v>30102332</v>
      </c>
      <c r="F3237" s="367" t="s">
        <v>569</v>
      </c>
      <c r="G3237" s="367" t="s">
        <v>4603</v>
      </c>
      <c r="H3237" s="367" t="s">
        <v>5165</v>
      </c>
      <c r="I3237" s="367" t="s">
        <v>5202</v>
      </c>
    </row>
    <row r="3238" spans="1:9">
      <c r="A3238" s="367" t="s">
        <v>3930</v>
      </c>
      <c r="D3238" s="367" t="s">
        <v>5203</v>
      </c>
      <c r="E3238" s="367">
        <f t="shared" si="50"/>
        <v>30102399</v>
      </c>
      <c r="F3238" s="367" t="s">
        <v>569</v>
      </c>
      <c r="G3238" s="367" t="s">
        <v>4603</v>
      </c>
      <c r="H3238" s="367" t="s">
        <v>5165</v>
      </c>
      <c r="I3238" s="367" t="s">
        <v>4251</v>
      </c>
    </row>
    <row r="3239" spans="1:9">
      <c r="A3239" s="367" t="s">
        <v>3930</v>
      </c>
      <c r="D3239" s="367" t="s">
        <v>5204</v>
      </c>
      <c r="E3239" s="367">
        <f t="shared" si="50"/>
        <v>30102401</v>
      </c>
      <c r="F3239" s="367" t="s">
        <v>569</v>
      </c>
      <c r="G3239" s="367" t="s">
        <v>4603</v>
      </c>
      <c r="H3239" s="367" t="s">
        <v>5205</v>
      </c>
      <c r="I3239" s="367" t="s">
        <v>5206</v>
      </c>
    </row>
    <row r="3240" spans="1:9">
      <c r="A3240" s="367" t="s">
        <v>3930</v>
      </c>
      <c r="D3240" s="367" t="s">
        <v>5207</v>
      </c>
      <c r="E3240" s="367">
        <f t="shared" si="50"/>
        <v>30102402</v>
      </c>
      <c r="F3240" s="367" t="s">
        <v>569</v>
      </c>
      <c r="G3240" s="367" t="s">
        <v>4603</v>
      </c>
      <c r="H3240" s="367" t="s">
        <v>5205</v>
      </c>
      <c r="I3240" s="367" t="s">
        <v>5208</v>
      </c>
    </row>
    <row r="3241" spans="1:9">
      <c r="A3241" s="367" t="s">
        <v>3930</v>
      </c>
      <c r="D3241" s="367" t="s">
        <v>5209</v>
      </c>
      <c r="E3241" s="367">
        <f t="shared" si="50"/>
        <v>30102403</v>
      </c>
      <c r="F3241" s="367" t="s">
        <v>569</v>
      </c>
      <c r="G3241" s="367" t="s">
        <v>4603</v>
      </c>
      <c r="H3241" s="367" t="s">
        <v>5205</v>
      </c>
      <c r="I3241" s="367" t="s">
        <v>5210</v>
      </c>
    </row>
    <row r="3242" spans="1:9">
      <c r="A3242" s="367" t="s">
        <v>3930</v>
      </c>
      <c r="D3242" s="367" t="s">
        <v>5211</v>
      </c>
      <c r="E3242" s="367">
        <f t="shared" si="50"/>
        <v>30102404</v>
      </c>
      <c r="F3242" s="367" t="s">
        <v>569</v>
      </c>
      <c r="G3242" s="367" t="s">
        <v>4603</v>
      </c>
      <c r="H3242" s="367" t="s">
        <v>5205</v>
      </c>
      <c r="I3242" s="367" t="s">
        <v>5212</v>
      </c>
    </row>
    <row r="3243" spans="1:9">
      <c r="A3243" s="367" t="s">
        <v>3930</v>
      </c>
      <c r="D3243" s="367" t="s">
        <v>5213</v>
      </c>
      <c r="E3243" s="367">
        <f t="shared" si="50"/>
        <v>30102405</v>
      </c>
      <c r="F3243" s="367" t="s">
        <v>569</v>
      </c>
      <c r="G3243" s="367" t="s">
        <v>4603</v>
      </c>
      <c r="H3243" s="367" t="s">
        <v>5205</v>
      </c>
      <c r="I3243" s="367" t="s">
        <v>5214</v>
      </c>
    </row>
    <row r="3244" spans="1:9">
      <c r="A3244" s="367" t="s">
        <v>3930</v>
      </c>
      <c r="D3244" s="367" t="s">
        <v>5215</v>
      </c>
      <c r="E3244" s="367">
        <f t="shared" si="50"/>
        <v>30102406</v>
      </c>
      <c r="F3244" s="367" t="s">
        <v>569</v>
      </c>
      <c r="G3244" s="367" t="s">
        <v>4603</v>
      </c>
      <c r="H3244" s="367" t="s">
        <v>5205</v>
      </c>
      <c r="I3244" s="367" t="s">
        <v>5216</v>
      </c>
    </row>
    <row r="3245" spans="1:9">
      <c r="A3245" s="367" t="s">
        <v>3930</v>
      </c>
      <c r="D3245" s="367" t="s">
        <v>5217</v>
      </c>
      <c r="E3245" s="367">
        <f t="shared" si="50"/>
        <v>30102407</v>
      </c>
      <c r="F3245" s="367" t="s">
        <v>569</v>
      </c>
      <c r="G3245" s="367" t="s">
        <v>4603</v>
      </c>
      <c r="H3245" s="367" t="s">
        <v>5205</v>
      </c>
      <c r="I3245" s="367" t="s">
        <v>5218</v>
      </c>
    </row>
    <row r="3246" spans="1:9">
      <c r="A3246" s="367" t="s">
        <v>3930</v>
      </c>
      <c r="D3246" s="367" t="s">
        <v>5219</v>
      </c>
      <c r="E3246" s="367">
        <f t="shared" si="50"/>
        <v>30102408</v>
      </c>
      <c r="F3246" s="367" t="s">
        <v>569</v>
      </c>
      <c r="G3246" s="367" t="s">
        <v>4603</v>
      </c>
      <c r="H3246" s="367" t="s">
        <v>5205</v>
      </c>
      <c r="I3246" s="367" t="s">
        <v>5220</v>
      </c>
    </row>
    <row r="3247" spans="1:9">
      <c r="A3247" s="367" t="s">
        <v>3930</v>
      </c>
      <c r="D3247" s="367" t="s">
        <v>5221</v>
      </c>
      <c r="E3247" s="367">
        <f t="shared" si="50"/>
        <v>30102409</v>
      </c>
      <c r="F3247" s="367" t="s">
        <v>569</v>
      </c>
      <c r="G3247" s="367" t="s">
        <v>4603</v>
      </c>
      <c r="H3247" s="367" t="s">
        <v>5205</v>
      </c>
      <c r="I3247" s="367" t="s">
        <v>5222</v>
      </c>
    </row>
    <row r="3248" spans="1:9">
      <c r="A3248" s="367" t="s">
        <v>3930</v>
      </c>
      <c r="D3248" s="367" t="s">
        <v>5223</v>
      </c>
      <c r="E3248" s="367">
        <f t="shared" si="50"/>
        <v>30102410</v>
      </c>
      <c r="F3248" s="367" t="s">
        <v>569</v>
      </c>
      <c r="G3248" s="367" t="s">
        <v>4603</v>
      </c>
      <c r="H3248" s="367" t="s">
        <v>5205</v>
      </c>
      <c r="I3248" s="367" t="s">
        <v>5224</v>
      </c>
    </row>
    <row r="3249" spans="1:9">
      <c r="A3249" s="367" t="s">
        <v>3930</v>
      </c>
      <c r="D3249" s="367" t="s">
        <v>5225</v>
      </c>
      <c r="E3249" s="367">
        <f t="shared" si="50"/>
        <v>30102411</v>
      </c>
      <c r="F3249" s="367" t="s">
        <v>569</v>
      </c>
      <c r="G3249" s="367" t="s">
        <v>4603</v>
      </c>
      <c r="H3249" s="367" t="s">
        <v>5205</v>
      </c>
      <c r="I3249" s="367" t="s">
        <v>5226</v>
      </c>
    </row>
    <row r="3250" spans="1:9">
      <c r="A3250" s="367" t="s">
        <v>3930</v>
      </c>
      <c r="D3250" s="367" t="s">
        <v>5227</v>
      </c>
      <c r="E3250" s="367">
        <f t="shared" si="50"/>
        <v>30102412</v>
      </c>
      <c r="F3250" s="367" t="s">
        <v>569</v>
      </c>
      <c r="G3250" s="367" t="s">
        <v>4603</v>
      </c>
      <c r="H3250" s="367" t="s">
        <v>5205</v>
      </c>
      <c r="I3250" s="367" t="s">
        <v>5228</v>
      </c>
    </row>
    <row r="3251" spans="1:9">
      <c r="A3251" s="367" t="s">
        <v>3930</v>
      </c>
      <c r="D3251" s="367" t="s">
        <v>5229</v>
      </c>
      <c r="E3251" s="367">
        <f t="shared" si="50"/>
        <v>30102413</v>
      </c>
      <c r="F3251" s="367" t="s">
        <v>569</v>
      </c>
      <c r="G3251" s="367" t="s">
        <v>4603</v>
      </c>
      <c r="H3251" s="367" t="s">
        <v>5205</v>
      </c>
      <c r="I3251" s="367" t="s">
        <v>5230</v>
      </c>
    </row>
    <row r="3252" spans="1:9">
      <c r="A3252" s="367" t="s">
        <v>3930</v>
      </c>
      <c r="D3252" s="367" t="s">
        <v>5231</v>
      </c>
      <c r="E3252" s="367">
        <f t="shared" si="50"/>
        <v>30102414</v>
      </c>
      <c r="F3252" s="367" t="s">
        <v>569</v>
      </c>
      <c r="G3252" s="367" t="s">
        <v>4603</v>
      </c>
      <c r="H3252" s="367" t="s">
        <v>5205</v>
      </c>
      <c r="I3252" s="367" t="s">
        <v>5232</v>
      </c>
    </row>
    <row r="3253" spans="1:9">
      <c r="A3253" s="367" t="s">
        <v>3930</v>
      </c>
      <c r="D3253" s="367" t="s">
        <v>5233</v>
      </c>
      <c r="E3253" s="367">
        <f t="shared" si="50"/>
        <v>30102415</v>
      </c>
      <c r="F3253" s="367" t="s">
        <v>569</v>
      </c>
      <c r="G3253" s="367" t="s">
        <v>4603</v>
      </c>
      <c r="H3253" s="367" t="s">
        <v>5205</v>
      </c>
      <c r="I3253" s="367" t="s">
        <v>5234</v>
      </c>
    </row>
    <row r="3254" spans="1:9">
      <c r="A3254" s="367" t="s">
        <v>3930</v>
      </c>
      <c r="D3254" s="367" t="s">
        <v>5235</v>
      </c>
      <c r="E3254" s="367">
        <f t="shared" si="50"/>
        <v>30102416</v>
      </c>
      <c r="F3254" s="367" t="s">
        <v>569</v>
      </c>
      <c r="G3254" s="367" t="s">
        <v>4603</v>
      </c>
      <c r="H3254" s="367" t="s">
        <v>5205</v>
      </c>
      <c r="I3254" s="367" t="s">
        <v>5236</v>
      </c>
    </row>
    <row r="3255" spans="1:9">
      <c r="A3255" s="367" t="s">
        <v>3930</v>
      </c>
      <c r="D3255" s="367" t="s">
        <v>5237</v>
      </c>
      <c r="E3255" s="367">
        <f t="shared" si="50"/>
        <v>30102417</v>
      </c>
      <c r="F3255" s="367" t="s">
        <v>569</v>
      </c>
      <c r="G3255" s="367" t="s">
        <v>4603</v>
      </c>
      <c r="H3255" s="367" t="s">
        <v>5205</v>
      </c>
      <c r="I3255" s="367" t="s">
        <v>5238</v>
      </c>
    </row>
    <row r="3256" spans="1:9">
      <c r="A3256" s="367" t="s">
        <v>3930</v>
      </c>
      <c r="D3256" s="367" t="s">
        <v>5239</v>
      </c>
      <c r="E3256" s="367">
        <f t="shared" si="50"/>
        <v>30102418</v>
      </c>
      <c r="F3256" s="367" t="s">
        <v>569</v>
      </c>
      <c r="G3256" s="367" t="s">
        <v>4603</v>
      </c>
      <c r="H3256" s="367" t="s">
        <v>5205</v>
      </c>
      <c r="I3256" s="367" t="s">
        <v>5240</v>
      </c>
    </row>
    <row r="3257" spans="1:9">
      <c r="A3257" s="367" t="s">
        <v>3930</v>
      </c>
      <c r="D3257" s="367" t="s">
        <v>5241</v>
      </c>
      <c r="E3257" s="367">
        <f t="shared" si="50"/>
        <v>30102419</v>
      </c>
      <c r="F3257" s="367" t="s">
        <v>569</v>
      </c>
      <c r="G3257" s="367" t="s">
        <v>4603</v>
      </c>
      <c r="H3257" s="367" t="s">
        <v>5205</v>
      </c>
      <c r="I3257" s="367" t="s">
        <v>5242</v>
      </c>
    </row>
    <row r="3258" spans="1:9">
      <c r="A3258" s="367" t="s">
        <v>3930</v>
      </c>
      <c r="D3258" s="367" t="s">
        <v>5243</v>
      </c>
      <c r="E3258" s="367">
        <f t="shared" si="50"/>
        <v>30102421</v>
      </c>
      <c r="F3258" s="367" t="s">
        <v>569</v>
      </c>
      <c r="G3258" s="367" t="s">
        <v>4603</v>
      </c>
      <c r="H3258" s="367" t="s">
        <v>5205</v>
      </c>
      <c r="I3258" s="367" t="s">
        <v>5244</v>
      </c>
    </row>
    <row r="3259" spans="1:9">
      <c r="A3259" s="367" t="s">
        <v>3930</v>
      </c>
      <c r="D3259" s="367" t="s">
        <v>5245</v>
      </c>
      <c r="E3259" s="367">
        <f t="shared" si="50"/>
        <v>30102422</v>
      </c>
      <c r="F3259" s="367" t="s">
        <v>569</v>
      </c>
      <c r="G3259" s="367" t="s">
        <v>4603</v>
      </c>
      <c r="H3259" s="367" t="s">
        <v>5205</v>
      </c>
      <c r="I3259" s="367" t="s">
        <v>5246</v>
      </c>
    </row>
    <row r="3260" spans="1:9">
      <c r="A3260" s="367" t="s">
        <v>3930</v>
      </c>
      <c r="D3260" s="367" t="s">
        <v>5247</v>
      </c>
      <c r="E3260" s="367">
        <f t="shared" si="50"/>
        <v>30102423</v>
      </c>
      <c r="F3260" s="367" t="s">
        <v>569</v>
      </c>
      <c r="G3260" s="367" t="s">
        <v>4603</v>
      </c>
      <c r="H3260" s="367" t="s">
        <v>5205</v>
      </c>
      <c r="I3260" s="367" t="s">
        <v>5248</v>
      </c>
    </row>
    <row r="3261" spans="1:9">
      <c r="A3261" s="367" t="s">
        <v>3930</v>
      </c>
      <c r="D3261" s="367" t="s">
        <v>5249</v>
      </c>
      <c r="E3261" s="367">
        <f t="shared" si="50"/>
        <v>30102424</v>
      </c>
      <c r="F3261" s="367" t="s">
        <v>569</v>
      </c>
      <c r="G3261" s="367" t="s">
        <v>4603</v>
      </c>
      <c r="H3261" s="367" t="s">
        <v>5205</v>
      </c>
      <c r="I3261" s="367" t="s">
        <v>5250</v>
      </c>
    </row>
    <row r="3262" spans="1:9">
      <c r="A3262" s="367" t="s">
        <v>3930</v>
      </c>
      <c r="D3262" s="367" t="s">
        <v>5251</v>
      </c>
      <c r="E3262" s="367">
        <f t="shared" si="50"/>
        <v>30102425</v>
      </c>
      <c r="F3262" s="367" t="s">
        <v>569</v>
      </c>
      <c r="G3262" s="367" t="s">
        <v>4603</v>
      </c>
      <c r="H3262" s="367" t="s">
        <v>5205</v>
      </c>
      <c r="I3262" s="367" t="s">
        <v>5252</v>
      </c>
    </row>
    <row r="3263" spans="1:9">
      <c r="A3263" s="367" t="s">
        <v>3930</v>
      </c>
      <c r="D3263" s="367" t="s">
        <v>5253</v>
      </c>
      <c r="E3263" s="367">
        <f t="shared" si="50"/>
        <v>30102426</v>
      </c>
      <c r="F3263" s="367" t="s">
        <v>569</v>
      </c>
      <c r="G3263" s="367" t="s">
        <v>4603</v>
      </c>
      <c r="H3263" s="367" t="s">
        <v>5205</v>
      </c>
      <c r="I3263" s="367" t="s">
        <v>5254</v>
      </c>
    </row>
    <row r="3264" spans="1:9">
      <c r="A3264" s="367" t="s">
        <v>3930</v>
      </c>
      <c r="D3264" s="367" t="s">
        <v>5255</v>
      </c>
      <c r="E3264" s="367">
        <f t="shared" si="50"/>
        <v>30102427</v>
      </c>
      <c r="F3264" s="367" t="s">
        <v>569</v>
      </c>
      <c r="G3264" s="367" t="s">
        <v>4603</v>
      </c>
      <c r="H3264" s="367" t="s">
        <v>5205</v>
      </c>
      <c r="I3264" s="367" t="s">
        <v>5256</v>
      </c>
    </row>
    <row r="3265" spans="1:9">
      <c r="A3265" s="367" t="s">
        <v>3930</v>
      </c>
      <c r="D3265" s="367" t="s">
        <v>5257</v>
      </c>
      <c r="E3265" s="367">
        <f t="shared" si="50"/>
        <v>30102428</v>
      </c>
      <c r="F3265" s="367" t="s">
        <v>569</v>
      </c>
      <c r="G3265" s="367" t="s">
        <v>4603</v>
      </c>
      <c r="H3265" s="367" t="s">
        <v>5205</v>
      </c>
      <c r="I3265" s="367" t="s">
        <v>5258</v>
      </c>
    </row>
    <row r="3266" spans="1:9">
      <c r="A3266" s="367" t="s">
        <v>3930</v>
      </c>
      <c r="D3266" s="367" t="s">
        <v>5259</v>
      </c>
      <c r="E3266" s="367">
        <f t="shared" ref="E3266:E3329" si="51">VALUE(D3266)</f>
        <v>30102429</v>
      </c>
      <c r="F3266" s="367" t="s">
        <v>569</v>
      </c>
      <c r="G3266" s="367" t="s">
        <v>4603</v>
      </c>
      <c r="H3266" s="367" t="s">
        <v>5205</v>
      </c>
      <c r="I3266" s="367" t="s">
        <v>5260</v>
      </c>
    </row>
    <row r="3267" spans="1:9">
      <c r="A3267" s="367" t="s">
        <v>3930</v>
      </c>
      <c r="D3267" s="367" t="s">
        <v>5261</v>
      </c>
      <c r="E3267" s="367">
        <f t="shared" si="51"/>
        <v>30102431</v>
      </c>
      <c r="F3267" s="367" t="s">
        <v>569</v>
      </c>
      <c r="G3267" s="367" t="s">
        <v>4603</v>
      </c>
      <c r="H3267" s="367" t="s">
        <v>5205</v>
      </c>
      <c r="I3267" s="367" t="s">
        <v>5262</v>
      </c>
    </row>
    <row r="3268" spans="1:9">
      <c r="A3268" s="367" t="s">
        <v>3930</v>
      </c>
      <c r="D3268" s="367" t="s">
        <v>5263</v>
      </c>
      <c r="E3268" s="367">
        <f t="shared" si="51"/>
        <v>30102432</v>
      </c>
      <c r="F3268" s="367" t="s">
        <v>569</v>
      </c>
      <c r="G3268" s="367" t="s">
        <v>4603</v>
      </c>
      <c r="H3268" s="367" t="s">
        <v>5205</v>
      </c>
      <c r="I3268" s="367" t="s">
        <v>5264</v>
      </c>
    </row>
    <row r="3269" spans="1:9">
      <c r="A3269" s="367" t="s">
        <v>3930</v>
      </c>
      <c r="D3269" s="367" t="s">
        <v>5265</v>
      </c>
      <c r="E3269" s="367">
        <f t="shared" si="51"/>
        <v>30102434</v>
      </c>
      <c r="F3269" s="367" t="s">
        <v>569</v>
      </c>
      <c r="G3269" s="367" t="s">
        <v>4603</v>
      </c>
      <c r="H3269" s="367" t="s">
        <v>5205</v>
      </c>
      <c r="I3269" s="367" t="s">
        <v>5266</v>
      </c>
    </row>
    <row r="3270" spans="1:9">
      <c r="A3270" s="367" t="s">
        <v>3930</v>
      </c>
      <c r="D3270" s="367" t="s">
        <v>5267</v>
      </c>
      <c r="E3270" s="367">
        <f t="shared" si="51"/>
        <v>30102435</v>
      </c>
      <c r="F3270" s="367" t="s">
        <v>569</v>
      </c>
      <c r="G3270" s="367" t="s">
        <v>4603</v>
      </c>
      <c r="H3270" s="367" t="s">
        <v>5205</v>
      </c>
      <c r="I3270" s="367" t="s">
        <v>5268</v>
      </c>
    </row>
    <row r="3271" spans="1:9">
      <c r="A3271" s="367" t="s">
        <v>3930</v>
      </c>
      <c r="D3271" s="367" t="s">
        <v>5269</v>
      </c>
      <c r="E3271" s="367">
        <f t="shared" si="51"/>
        <v>30102499</v>
      </c>
      <c r="F3271" s="367" t="s">
        <v>569</v>
      </c>
      <c r="G3271" s="367" t="s">
        <v>4603</v>
      </c>
      <c r="H3271" s="367" t="s">
        <v>5205</v>
      </c>
      <c r="I3271" s="367" t="s">
        <v>4251</v>
      </c>
    </row>
    <row r="3272" spans="1:9">
      <c r="A3272" s="367" t="s">
        <v>3930</v>
      </c>
      <c r="D3272" s="367" t="s">
        <v>5270</v>
      </c>
      <c r="E3272" s="367">
        <f t="shared" si="51"/>
        <v>30102501</v>
      </c>
      <c r="F3272" s="367" t="s">
        <v>569</v>
      </c>
      <c r="G3272" s="367" t="s">
        <v>4603</v>
      </c>
      <c r="H3272" s="367" t="s">
        <v>5271</v>
      </c>
      <c r="I3272" s="367" t="s">
        <v>5272</v>
      </c>
    </row>
    <row r="3273" spans="1:9">
      <c r="A3273" s="367" t="s">
        <v>3930</v>
      </c>
      <c r="D3273" s="367" t="s">
        <v>5273</v>
      </c>
      <c r="E3273" s="367">
        <f t="shared" si="51"/>
        <v>30102505</v>
      </c>
      <c r="F3273" s="367" t="s">
        <v>569</v>
      </c>
      <c r="G3273" s="367" t="s">
        <v>4603</v>
      </c>
      <c r="H3273" s="367" t="s">
        <v>5271</v>
      </c>
      <c r="I3273" s="367" t="s">
        <v>5274</v>
      </c>
    </row>
    <row r="3274" spans="1:9">
      <c r="A3274" s="367" t="s">
        <v>3930</v>
      </c>
      <c r="D3274" s="367" t="s">
        <v>5275</v>
      </c>
      <c r="E3274" s="367">
        <f t="shared" si="51"/>
        <v>30102506</v>
      </c>
      <c r="F3274" s="367" t="s">
        <v>569</v>
      </c>
      <c r="G3274" s="367" t="s">
        <v>4603</v>
      </c>
      <c r="H3274" s="367" t="s">
        <v>5271</v>
      </c>
      <c r="I3274" s="367" t="s">
        <v>5276</v>
      </c>
    </row>
    <row r="3275" spans="1:9">
      <c r="A3275" s="367" t="s">
        <v>3930</v>
      </c>
      <c r="D3275" s="367" t="s">
        <v>5277</v>
      </c>
      <c r="E3275" s="367">
        <f t="shared" si="51"/>
        <v>30102599</v>
      </c>
      <c r="F3275" s="367" t="s">
        <v>569</v>
      </c>
      <c r="G3275" s="367" t="s">
        <v>4603</v>
      </c>
      <c r="H3275" s="367" t="s">
        <v>5271</v>
      </c>
      <c r="I3275" s="367" t="s">
        <v>4251</v>
      </c>
    </row>
    <row r="3276" spans="1:9">
      <c r="A3276" s="367" t="s">
        <v>3930</v>
      </c>
      <c r="D3276" s="367" t="s">
        <v>5278</v>
      </c>
      <c r="E3276" s="367">
        <f t="shared" si="51"/>
        <v>30102601</v>
      </c>
      <c r="F3276" s="367" t="s">
        <v>569</v>
      </c>
      <c r="G3276" s="367" t="s">
        <v>4603</v>
      </c>
      <c r="H3276" s="367" t="s">
        <v>5279</v>
      </c>
      <c r="I3276" s="367" t="s">
        <v>1823</v>
      </c>
    </row>
    <row r="3277" spans="1:9">
      <c r="A3277" s="367" t="s">
        <v>3930</v>
      </c>
      <c r="D3277" s="367" t="s">
        <v>5280</v>
      </c>
      <c r="E3277" s="367">
        <f t="shared" si="51"/>
        <v>30102602</v>
      </c>
      <c r="F3277" s="367" t="s">
        <v>569</v>
      </c>
      <c r="G3277" s="367" t="s">
        <v>4603</v>
      </c>
      <c r="H3277" s="367" t="s">
        <v>5279</v>
      </c>
      <c r="I3277" s="367" t="s">
        <v>5281</v>
      </c>
    </row>
    <row r="3278" spans="1:9">
      <c r="A3278" s="367" t="s">
        <v>3930</v>
      </c>
      <c r="D3278" s="367" t="s">
        <v>5282</v>
      </c>
      <c r="E3278" s="367">
        <f t="shared" si="51"/>
        <v>30102608</v>
      </c>
      <c r="F3278" s="367" t="s">
        <v>569</v>
      </c>
      <c r="G3278" s="367" t="s">
        <v>4603</v>
      </c>
      <c r="H3278" s="367" t="s">
        <v>5279</v>
      </c>
      <c r="I3278" s="367" t="s">
        <v>5283</v>
      </c>
    </row>
    <row r="3279" spans="1:9">
      <c r="A3279" s="367" t="s">
        <v>3930</v>
      </c>
      <c r="D3279" s="367" t="s">
        <v>5284</v>
      </c>
      <c r="E3279" s="367">
        <f t="shared" si="51"/>
        <v>30102609</v>
      </c>
      <c r="F3279" s="367" t="s">
        <v>569</v>
      </c>
      <c r="G3279" s="367" t="s">
        <v>4603</v>
      </c>
      <c r="H3279" s="367" t="s">
        <v>5279</v>
      </c>
      <c r="I3279" s="367" t="s">
        <v>5285</v>
      </c>
    </row>
    <row r="3280" spans="1:9">
      <c r="A3280" s="367" t="s">
        <v>3930</v>
      </c>
      <c r="D3280" s="367" t="s">
        <v>5286</v>
      </c>
      <c r="E3280" s="367">
        <f t="shared" si="51"/>
        <v>30102610</v>
      </c>
      <c r="F3280" s="367" t="s">
        <v>569</v>
      </c>
      <c r="G3280" s="367" t="s">
        <v>4603</v>
      </c>
      <c r="H3280" s="367" t="s">
        <v>5279</v>
      </c>
      <c r="I3280" s="367" t="s">
        <v>5287</v>
      </c>
    </row>
    <row r="3281" spans="1:9">
      <c r="A3281" s="367" t="s">
        <v>3930</v>
      </c>
      <c r="D3281" s="367" t="s">
        <v>5288</v>
      </c>
      <c r="E3281" s="367">
        <f t="shared" si="51"/>
        <v>30102611</v>
      </c>
      <c r="F3281" s="367" t="s">
        <v>569</v>
      </c>
      <c r="G3281" s="367" t="s">
        <v>4603</v>
      </c>
      <c r="H3281" s="367" t="s">
        <v>5279</v>
      </c>
      <c r="I3281" s="367" t="s">
        <v>5289</v>
      </c>
    </row>
    <row r="3282" spans="1:9">
      <c r="A3282" s="367" t="s">
        <v>3930</v>
      </c>
      <c r="D3282" s="367" t="s">
        <v>5290</v>
      </c>
      <c r="E3282" s="367">
        <f t="shared" si="51"/>
        <v>30102612</v>
      </c>
      <c r="F3282" s="367" t="s">
        <v>569</v>
      </c>
      <c r="G3282" s="367" t="s">
        <v>4603</v>
      </c>
      <c r="H3282" s="367" t="s">
        <v>5279</v>
      </c>
      <c r="I3282" s="367" t="s">
        <v>5291</v>
      </c>
    </row>
    <row r="3283" spans="1:9">
      <c r="A3283" s="367" t="s">
        <v>3930</v>
      </c>
      <c r="D3283" s="367" t="s">
        <v>5292</v>
      </c>
      <c r="E3283" s="367">
        <f t="shared" si="51"/>
        <v>30102613</v>
      </c>
      <c r="F3283" s="367" t="s">
        <v>569</v>
      </c>
      <c r="G3283" s="367" t="s">
        <v>4603</v>
      </c>
      <c r="H3283" s="367" t="s">
        <v>5279</v>
      </c>
      <c r="I3283" s="367" t="s">
        <v>5293</v>
      </c>
    </row>
    <row r="3284" spans="1:9">
      <c r="A3284" s="367" t="s">
        <v>3930</v>
      </c>
      <c r="D3284" s="367" t="s">
        <v>5294</v>
      </c>
      <c r="E3284" s="367">
        <f t="shared" si="51"/>
        <v>30102614</v>
      </c>
      <c r="F3284" s="367" t="s">
        <v>569</v>
      </c>
      <c r="G3284" s="367" t="s">
        <v>4603</v>
      </c>
      <c r="H3284" s="367" t="s">
        <v>5279</v>
      </c>
      <c r="I3284" s="367" t="s">
        <v>5295</v>
      </c>
    </row>
    <row r="3285" spans="1:9">
      <c r="A3285" s="367" t="s">
        <v>3930</v>
      </c>
      <c r="D3285" s="367" t="s">
        <v>5296</v>
      </c>
      <c r="E3285" s="367">
        <f t="shared" si="51"/>
        <v>30102615</v>
      </c>
      <c r="F3285" s="367" t="s">
        <v>569</v>
      </c>
      <c r="G3285" s="367" t="s">
        <v>4603</v>
      </c>
      <c r="H3285" s="367" t="s">
        <v>5279</v>
      </c>
      <c r="I3285" s="367" t="s">
        <v>5297</v>
      </c>
    </row>
    <row r="3286" spans="1:9">
      <c r="A3286" s="367" t="s">
        <v>3930</v>
      </c>
      <c r="D3286" s="367" t="s">
        <v>5298</v>
      </c>
      <c r="E3286" s="367">
        <f t="shared" si="51"/>
        <v>30102616</v>
      </c>
      <c r="F3286" s="367" t="s">
        <v>569</v>
      </c>
      <c r="G3286" s="367" t="s">
        <v>4603</v>
      </c>
      <c r="H3286" s="367" t="s">
        <v>5279</v>
      </c>
      <c r="I3286" s="367" t="s">
        <v>5299</v>
      </c>
    </row>
    <row r="3287" spans="1:9">
      <c r="A3287" s="367" t="s">
        <v>3930</v>
      </c>
      <c r="D3287" s="367" t="s">
        <v>5300</v>
      </c>
      <c r="E3287" s="367">
        <f t="shared" si="51"/>
        <v>30102617</v>
      </c>
      <c r="F3287" s="367" t="s">
        <v>569</v>
      </c>
      <c r="G3287" s="367" t="s">
        <v>4603</v>
      </c>
      <c r="H3287" s="367" t="s">
        <v>5279</v>
      </c>
      <c r="I3287" s="367" t="s">
        <v>5301</v>
      </c>
    </row>
    <row r="3288" spans="1:9">
      <c r="A3288" s="367" t="s">
        <v>3930</v>
      </c>
      <c r="D3288" s="367" t="s">
        <v>5302</v>
      </c>
      <c r="E3288" s="367">
        <f t="shared" si="51"/>
        <v>30102618</v>
      </c>
      <c r="F3288" s="367" t="s">
        <v>569</v>
      </c>
      <c r="G3288" s="367" t="s">
        <v>4603</v>
      </c>
      <c r="H3288" s="367" t="s">
        <v>5279</v>
      </c>
      <c r="I3288" s="367" t="s">
        <v>5303</v>
      </c>
    </row>
    <row r="3289" spans="1:9">
      <c r="A3289" s="367" t="s">
        <v>3930</v>
      </c>
      <c r="D3289" s="367" t="s">
        <v>5304</v>
      </c>
      <c r="E3289" s="367">
        <f t="shared" si="51"/>
        <v>30102619</v>
      </c>
      <c r="F3289" s="367" t="s">
        <v>569</v>
      </c>
      <c r="G3289" s="367" t="s">
        <v>4603</v>
      </c>
      <c r="H3289" s="367" t="s">
        <v>5279</v>
      </c>
      <c r="I3289" s="367" t="s">
        <v>5305</v>
      </c>
    </row>
    <row r="3290" spans="1:9">
      <c r="A3290" s="367" t="s">
        <v>3930</v>
      </c>
      <c r="D3290" s="367" t="s">
        <v>5306</v>
      </c>
      <c r="E3290" s="367">
        <f t="shared" si="51"/>
        <v>30102620</v>
      </c>
      <c r="F3290" s="367" t="s">
        <v>569</v>
      </c>
      <c r="G3290" s="367" t="s">
        <v>4603</v>
      </c>
      <c r="H3290" s="367" t="s">
        <v>5279</v>
      </c>
      <c r="I3290" s="367" t="s">
        <v>5307</v>
      </c>
    </row>
    <row r="3291" spans="1:9">
      <c r="A3291" s="367" t="s">
        <v>3930</v>
      </c>
      <c r="D3291" s="367" t="s">
        <v>5308</v>
      </c>
      <c r="E3291" s="367">
        <f t="shared" si="51"/>
        <v>30102621</v>
      </c>
      <c r="F3291" s="367" t="s">
        <v>569</v>
      </c>
      <c r="G3291" s="367" t="s">
        <v>4603</v>
      </c>
      <c r="H3291" s="367" t="s">
        <v>5279</v>
      </c>
      <c r="I3291" s="367" t="s">
        <v>5309</v>
      </c>
    </row>
    <row r="3292" spans="1:9">
      <c r="A3292" s="367" t="s">
        <v>3930</v>
      </c>
      <c r="D3292" s="367" t="s">
        <v>5310</v>
      </c>
      <c r="E3292" s="367">
        <f t="shared" si="51"/>
        <v>30102622</v>
      </c>
      <c r="F3292" s="367" t="s">
        <v>569</v>
      </c>
      <c r="G3292" s="367" t="s">
        <v>4603</v>
      </c>
      <c r="H3292" s="367" t="s">
        <v>5279</v>
      </c>
      <c r="I3292" s="367" t="s">
        <v>5311</v>
      </c>
    </row>
    <row r="3293" spans="1:9">
      <c r="A3293" s="367" t="s">
        <v>3930</v>
      </c>
      <c r="D3293" s="367" t="s">
        <v>5312</v>
      </c>
      <c r="E3293" s="367">
        <f t="shared" si="51"/>
        <v>30102623</v>
      </c>
      <c r="F3293" s="367" t="s">
        <v>569</v>
      </c>
      <c r="G3293" s="367" t="s">
        <v>4603</v>
      </c>
      <c r="H3293" s="367" t="s">
        <v>5279</v>
      </c>
      <c r="I3293" s="367" t="s">
        <v>5313</v>
      </c>
    </row>
    <row r="3294" spans="1:9">
      <c r="A3294" s="367" t="s">
        <v>3930</v>
      </c>
      <c r="D3294" s="367" t="s">
        <v>5314</v>
      </c>
      <c r="E3294" s="367">
        <f t="shared" si="51"/>
        <v>30102624</v>
      </c>
      <c r="F3294" s="367" t="s">
        <v>569</v>
      </c>
      <c r="G3294" s="367" t="s">
        <v>4603</v>
      </c>
      <c r="H3294" s="367" t="s">
        <v>5279</v>
      </c>
      <c r="I3294" s="367" t="s">
        <v>5315</v>
      </c>
    </row>
    <row r="3295" spans="1:9">
      <c r="A3295" s="367" t="s">
        <v>3930</v>
      </c>
      <c r="D3295" s="367" t="s">
        <v>5316</v>
      </c>
      <c r="E3295" s="367">
        <f t="shared" si="51"/>
        <v>30102625</v>
      </c>
      <c r="F3295" s="367" t="s">
        <v>569</v>
      </c>
      <c r="G3295" s="367" t="s">
        <v>4603</v>
      </c>
      <c r="H3295" s="367" t="s">
        <v>5279</v>
      </c>
      <c r="I3295" s="367" t="s">
        <v>5317</v>
      </c>
    </row>
    <row r="3296" spans="1:9">
      <c r="A3296" s="367" t="s">
        <v>3930</v>
      </c>
      <c r="D3296" s="367" t="s">
        <v>5318</v>
      </c>
      <c r="E3296" s="367">
        <f t="shared" si="51"/>
        <v>30102626</v>
      </c>
      <c r="F3296" s="367" t="s">
        <v>569</v>
      </c>
      <c r="G3296" s="367" t="s">
        <v>4603</v>
      </c>
      <c r="H3296" s="367" t="s">
        <v>5279</v>
      </c>
      <c r="I3296" s="367" t="s">
        <v>5319</v>
      </c>
    </row>
    <row r="3297" spans="1:9">
      <c r="A3297" s="367" t="s">
        <v>3930</v>
      </c>
      <c r="D3297" s="367" t="s">
        <v>5320</v>
      </c>
      <c r="E3297" s="367">
        <f t="shared" si="51"/>
        <v>30102627</v>
      </c>
      <c r="F3297" s="367" t="s">
        <v>569</v>
      </c>
      <c r="G3297" s="367" t="s">
        <v>4603</v>
      </c>
      <c r="H3297" s="367" t="s">
        <v>5279</v>
      </c>
      <c r="I3297" s="367" t="s">
        <v>5321</v>
      </c>
    </row>
    <row r="3298" spans="1:9">
      <c r="A3298" s="367" t="s">
        <v>3930</v>
      </c>
      <c r="D3298" s="367" t="s">
        <v>5322</v>
      </c>
      <c r="E3298" s="367">
        <f t="shared" si="51"/>
        <v>30102628</v>
      </c>
      <c r="F3298" s="367" t="s">
        <v>569</v>
      </c>
      <c r="G3298" s="367" t="s">
        <v>4603</v>
      </c>
      <c r="H3298" s="367" t="s">
        <v>5279</v>
      </c>
      <c r="I3298" s="367" t="s">
        <v>5323</v>
      </c>
    </row>
    <row r="3299" spans="1:9">
      <c r="A3299" s="367" t="s">
        <v>3930</v>
      </c>
      <c r="D3299" s="367" t="s">
        <v>5324</v>
      </c>
      <c r="E3299" s="367">
        <f t="shared" si="51"/>
        <v>30102630</v>
      </c>
      <c r="F3299" s="367" t="s">
        <v>569</v>
      </c>
      <c r="G3299" s="367" t="s">
        <v>4603</v>
      </c>
      <c r="H3299" s="367" t="s">
        <v>5279</v>
      </c>
      <c r="I3299" s="367" t="s">
        <v>5325</v>
      </c>
    </row>
    <row r="3300" spans="1:9">
      <c r="A3300" s="367" t="s">
        <v>3930</v>
      </c>
      <c r="D3300" s="367" t="s">
        <v>5326</v>
      </c>
      <c r="E3300" s="367">
        <f t="shared" si="51"/>
        <v>30102641</v>
      </c>
      <c r="F3300" s="367" t="s">
        <v>569</v>
      </c>
      <c r="G3300" s="367" t="s">
        <v>4603</v>
      </c>
      <c r="H3300" s="367" t="s">
        <v>5279</v>
      </c>
      <c r="I3300" s="367" t="s">
        <v>5327</v>
      </c>
    </row>
    <row r="3301" spans="1:9">
      <c r="A3301" s="367" t="s">
        <v>3930</v>
      </c>
      <c r="D3301" s="367" t="s">
        <v>5328</v>
      </c>
      <c r="E3301" s="367">
        <f t="shared" si="51"/>
        <v>30102642</v>
      </c>
      <c r="F3301" s="367" t="s">
        <v>569</v>
      </c>
      <c r="G3301" s="367" t="s">
        <v>4603</v>
      </c>
      <c r="H3301" s="367" t="s">
        <v>5279</v>
      </c>
      <c r="I3301" s="367" t="s">
        <v>5329</v>
      </c>
    </row>
    <row r="3302" spans="1:9">
      <c r="A3302" s="367" t="s">
        <v>3930</v>
      </c>
      <c r="D3302" s="367" t="s">
        <v>5330</v>
      </c>
      <c r="E3302" s="367">
        <f t="shared" si="51"/>
        <v>30102643</v>
      </c>
      <c r="F3302" s="367" t="s">
        <v>569</v>
      </c>
      <c r="G3302" s="367" t="s">
        <v>4603</v>
      </c>
      <c r="H3302" s="367" t="s">
        <v>5279</v>
      </c>
      <c r="I3302" s="367" t="s">
        <v>5331</v>
      </c>
    </row>
    <row r="3303" spans="1:9">
      <c r="A3303" s="367" t="s">
        <v>3930</v>
      </c>
      <c r="D3303" s="367" t="s">
        <v>5332</v>
      </c>
      <c r="E3303" s="367">
        <f t="shared" si="51"/>
        <v>30102644</v>
      </c>
      <c r="F3303" s="367" t="s">
        <v>569</v>
      </c>
      <c r="G3303" s="367" t="s">
        <v>4603</v>
      </c>
      <c r="H3303" s="367" t="s">
        <v>5279</v>
      </c>
      <c r="I3303" s="367" t="s">
        <v>5333</v>
      </c>
    </row>
    <row r="3304" spans="1:9">
      <c r="A3304" s="367" t="s">
        <v>3930</v>
      </c>
      <c r="D3304" s="367" t="s">
        <v>5334</v>
      </c>
      <c r="E3304" s="367">
        <f t="shared" si="51"/>
        <v>30102645</v>
      </c>
      <c r="F3304" s="367" t="s">
        <v>569</v>
      </c>
      <c r="G3304" s="367" t="s">
        <v>4603</v>
      </c>
      <c r="H3304" s="367" t="s">
        <v>5279</v>
      </c>
      <c r="I3304" s="367" t="s">
        <v>5335</v>
      </c>
    </row>
    <row r="3305" spans="1:9">
      <c r="A3305" s="367" t="s">
        <v>3930</v>
      </c>
      <c r="D3305" s="367" t="s">
        <v>5336</v>
      </c>
      <c r="E3305" s="367">
        <f t="shared" si="51"/>
        <v>30102646</v>
      </c>
      <c r="F3305" s="367" t="s">
        <v>569</v>
      </c>
      <c r="G3305" s="367" t="s">
        <v>4603</v>
      </c>
      <c r="H3305" s="367" t="s">
        <v>5279</v>
      </c>
      <c r="I3305" s="367" t="s">
        <v>5337</v>
      </c>
    </row>
    <row r="3306" spans="1:9">
      <c r="A3306" s="367" t="s">
        <v>3930</v>
      </c>
      <c r="D3306" s="367" t="s">
        <v>5338</v>
      </c>
      <c r="E3306" s="367">
        <f t="shared" si="51"/>
        <v>30102650</v>
      </c>
      <c r="F3306" s="367" t="s">
        <v>569</v>
      </c>
      <c r="G3306" s="367" t="s">
        <v>4603</v>
      </c>
      <c r="H3306" s="367" t="s">
        <v>5279</v>
      </c>
      <c r="I3306" s="367" t="s">
        <v>5339</v>
      </c>
    </row>
    <row r="3307" spans="1:9">
      <c r="A3307" s="367" t="s">
        <v>3930</v>
      </c>
      <c r="D3307" s="367" t="s">
        <v>5340</v>
      </c>
      <c r="E3307" s="367">
        <f t="shared" si="51"/>
        <v>30102651</v>
      </c>
      <c r="F3307" s="367" t="s">
        <v>569</v>
      </c>
      <c r="G3307" s="367" t="s">
        <v>4603</v>
      </c>
      <c r="H3307" s="367" t="s">
        <v>5279</v>
      </c>
      <c r="I3307" s="367" t="s">
        <v>5341</v>
      </c>
    </row>
    <row r="3308" spans="1:9">
      <c r="A3308" s="367" t="s">
        <v>3930</v>
      </c>
      <c r="D3308" s="367" t="s">
        <v>5342</v>
      </c>
      <c r="E3308" s="367">
        <f t="shared" si="51"/>
        <v>30102652</v>
      </c>
      <c r="F3308" s="367" t="s">
        <v>569</v>
      </c>
      <c r="G3308" s="367" t="s">
        <v>4603</v>
      </c>
      <c r="H3308" s="367" t="s">
        <v>5279</v>
      </c>
      <c r="I3308" s="367" t="s">
        <v>5343</v>
      </c>
    </row>
    <row r="3309" spans="1:9">
      <c r="A3309" s="367" t="s">
        <v>3930</v>
      </c>
      <c r="D3309" s="367" t="s">
        <v>5344</v>
      </c>
      <c r="E3309" s="367">
        <f t="shared" si="51"/>
        <v>30102653</v>
      </c>
      <c r="F3309" s="367" t="s">
        <v>569</v>
      </c>
      <c r="G3309" s="367" t="s">
        <v>4603</v>
      </c>
      <c r="H3309" s="367" t="s">
        <v>5279</v>
      </c>
      <c r="I3309" s="367" t="s">
        <v>5345</v>
      </c>
    </row>
    <row r="3310" spans="1:9">
      <c r="A3310" s="367" t="s">
        <v>3930</v>
      </c>
      <c r="D3310" s="367" t="s">
        <v>5346</v>
      </c>
      <c r="E3310" s="367">
        <f t="shared" si="51"/>
        <v>30102654</v>
      </c>
      <c r="F3310" s="367" t="s">
        <v>569</v>
      </c>
      <c r="G3310" s="367" t="s">
        <v>4603</v>
      </c>
      <c r="H3310" s="367" t="s">
        <v>5279</v>
      </c>
      <c r="I3310" s="367" t="s">
        <v>5347</v>
      </c>
    </row>
    <row r="3311" spans="1:9">
      <c r="A3311" s="367" t="s">
        <v>3930</v>
      </c>
      <c r="D3311" s="367" t="s">
        <v>5348</v>
      </c>
      <c r="E3311" s="367">
        <f t="shared" si="51"/>
        <v>30102655</v>
      </c>
      <c r="F3311" s="367" t="s">
        <v>569</v>
      </c>
      <c r="G3311" s="367" t="s">
        <v>4603</v>
      </c>
      <c r="H3311" s="367" t="s">
        <v>5279</v>
      </c>
      <c r="I3311" s="367" t="s">
        <v>5349</v>
      </c>
    </row>
    <row r="3312" spans="1:9">
      <c r="A3312" s="367" t="s">
        <v>3930</v>
      </c>
      <c r="D3312" s="367" t="s">
        <v>5350</v>
      </c>
      <c r="E3312" s="367">
        <f t="shared" si="51"/>
        <v>30102656</v>
      </c>
      <c r="F3312" s="367" t="s">
        <v>569</v>
      </c>
      <c r="G3312" s="367" t="s">
        <v>4603</v>
      </c>
      <c r="H3312" s="367" t="s">
        <v>5279</v>
      </c>
      <c r="I3312" s="367" t="s">
        <v>5351</v>
      </c>
    </row>
    <row r="3313" spans="1:9">
      <c r="A3313" s="367" t="s">
        <v>3930</v>
      </c>
      <c r="D3313" s="367" t="s">
        <v>5352</v>
      </c>
      <c r="E3313" s="367">
        <f t="shared" si="51"/>
        <v>30102699</v>
      </c>
      <c r="F3313" s="367" t="s">
        <v>569</v>
      </c>
      <c r="G3313" s="367" t="s">
        <v>4603</v>
      </c>
      <c r="H3313" s="367" t="s">
        <v>5279</v>
      </c>
      <c r="I3313" s="367" t="s">
        <v>4251</v>
      </c>
    </row>
    <row r="3314" spans="1:9">
      <c r="A3314" s="367" t="s">
        <v>3930</v>
      </c>
      <c r="D3314" s="367" t="s">
        <v>5353</v>
      </c>
      <c r="E3314" s="367">
        <f t="shared" si="51"/>
        <v>30102701</v>
      </c>
      <c r="F3314" s="367" t="s">
        <v>569</v>
      </c>
      <c r="G3314" s="367" t="s">
        <v>4603</v>
      </c>
      <c r="H3314" s="367" t="s">
        <v>5354</v>
      </c>
      <c r="I3314" s="367" t="s">
        <v>5355</v>
      </c>
    </row>
    <row r="3315" spans="1:9">
      <c r="A3315" s="367" t="s">
        <v>3930</v>
      </c>
      <c r="D3315" s="367" t="s">
        <v>5356</v>
      </c>
      <c r="E3315" s="367">
        <f t="shared" si="51"/>
        <v>30102704</v>
      </c>
      <c r="F3315" s="367" t="s">
        <v>569</v>
      </c>
      <c r="G3315" s="367" t="s">
        <v>4603</v>
      </c>
      <c r="H3315" s="367" t="s">
        <v>5354</v>
      </c>
      <c r="I3315" s="367" t="s">
        <v>5357</v>
      </c>
    </row>
    <row r="3316" spans="1:9">
      <c r="A3316" s="367" t="s">
        <v>3930</v>
      </c>
      <c r="D3316" s="367" t="s">
        <v>5358</v>
      </c>
      <c r="E3316" s="367">
        <f t="shared" si="51"/>
        <v>30102705</v>
      </c>
      <c r="F3316" s="367" t="s">
        <v>569</v>
      </c>
      <c r="G3316" s="367" t="s">
        <v>4603</v>
      </c>
      <c r="H3316" s="367" t="s">
        <v>5354</v>
      </c>
      <c r="I3316" s="367" t="s">
        <v>5359</v>
      </c>
    </row>
    <row r="3317" spans="1:9">
      <c r="A3317" s="367" t="s">
        <v>3930</v>
      </c>
      <c r="D3317" s="367" t="s">
        <v>5360</v>
      </c>
      <c r="E3317" s="367">
        <f t="shared" si="51"/>
        <v>30102706</v>
      </c>
      <c r="F3317" s="367" t="s">
        <v>569</v>
      </c>
      <c r="G3317" s="367" t="s">
        <v>4603</v>
      </c>
      <c r="H3317" s="367" t="s">
        <v>5354</v>
      </c>
      <c r="I3317" s="367" t="s">
        <v>5361</v>
      </c>
    </row>
    <row r="3318" spans="1:9">
      <c r="A3318" s="367" t="s">
        <v>3930</v>
      </c>
      <c r="D3318" s="367" t="s">
        <v>5362</v>
      </c>
      <c r="E3318" s="367">
        <f t="shared" si="51"/>
        <v>30102707</v>
      </c>
      <c r="F3318" s="367" t="s">
        <v>569</v>
      </c>
      <c r="G3318" s="367" t="s">
        <v>4603</v>
      </c>
      <c r="H3318" s="367" t="s">
        <v>5354</v>
      </c>
      <c r="I3318" s="367" t="s">
        <v>5363</v>
      </c>
    </row>
    <row r="3319" spans="1:9">
      <c r="A3319" s="367" t="s">
        <v>3930</v>
      </c>
      <c r="D3319" s="367" t="s">
        <v>5364</v>
      </c>
      <c r="E3319" s="367">
        <f t="shared" si="51"/>
        <v>30102708</v>
      </c>
      <c r="F3319" s="367" t="s">
        <v>569</v>
      </c>
      <c r="G3319" s="367" t="s">
        <v>4603</v>
      </c>
      <c r="H3319" s="367" t="s">
        <v>5354</v>
      </c>
      <c r="I3319" s="367" t="s">
        <v>5365</v>
      </c>
    </row>
    <row r="3320" spans="1:9">
      <c r="A3320" s="367" t="s">
        <v>3930</v>
      </c>
      <c r="D3320" s="367" t="s">
        <v>5366</v>
      </c>
      <c r="E3320" s="367">
        <f t="shared" si="51"/>
        <v>30102709</v>
      </c>
      <c r="F3320" s="367" t="s">
        <v>569</v>
      </c>
      <c r="G3320" s="367" t="s">
        <v>4603</v>
      </c>
      <c r="H3320" s="367" t="s">
        <v>5354</v>
      </c>
      <c r="I3320" s="367" t="s">
        <v>5367</v>
      </c>
    </row>
    <row r="3321" spans="1:9">
      <c r="A3321" s="367" t="s">
        <v>3930</v>
      </c>
      <c r="D3321" s="367" t="s">
        <v>5368</v>
      </c>
      <c r="E3321" s="367">
        <f t="shared" si="51"/>
        <v>30102710</v>
      </c>
      <c r="F3321" s="367" t="s">
        <v>569</v>
      </c>
      <c r="G3321" s="367" t="s">
        <v>4603</v>
      </c>
      <c r="H3321" s="367" t="s">
        <v>5354</v>
      </c>
      <c r="I3321" s="367" t="s">
        <v>5369</v>
      </c>
    </row>
    <row r="3322" spans="1:9">
      <c r="A3322" s="367" t="s">
        <v>3930</v>
      </c>
      <c r="D3322" s="367" t="s">
        <v>5370</v>
      </c>
      <c r="E3322" s="367">
        <f t="shared" si="51"/>
        <v>30102711</v>
      </c>
      <c r="F3322" s="367" t="s">
        <v>569</v>
      </c>
      <c r="G3322" s="367" t="s">
        <v>4603</v>
      </c>
      <c r="H3322" s="367" t="s">
        <v>5354</v>
      </c>
      <c r="I3322" s="367" t="s">
        <v>5371</v>
      </c>
    </row>
    <row r="3323" spans="1:9">
      <c r="A3323" s="367" t="s">
        <v>3930</v>
      </c>
      <c r="D3323" s="367" t="s">
        <v>5372</v>
      </c>
      <c r="E3323" s="367">
        <f t="shared" si="51"/>
        <v>30102712</v>
      </c>
      <c r="F3323" s="367" t="s">
        <v>569</v>
      </c>
      <c r="G3323" s="367" t="s">
        <v>4603</v>
      </c>
      <c r="H3323" s="367" t="s">
        <v>5354</v>
      </c>
      <c r="I3323" s="367" t="s">
        <v>5373</v>
      </c>
    </row>
    <row r="3324" spans="1:9">
      <c r="A3324" s="367" t="s">
        <v>3930</v>
      </c>
      <c r="D3324" s="367" t="s">
        <v>5374</v>
      </c>
      <c r="E3324" s="367">
        <f t="shared" si="51"/>
        <v>30102713</v>
      </c>
      <c r="F3324" s="367" t="s">
        <v>569</v>
      </c>
      <c r="G3324" s="367" t="s">
        <v>4603</v>
      </c>
      <c r="H3324" s="367" t="s">
        <v>5354</v>
      </c>
      <c r="I3324" s="367" t="s">
        <v>5375</v>
      </c>
    </row>
    <row r="3325" spans="1:9">
      <c r="A3325" s="367" t="s">
        <v>3930</v>
      </c>
      <c r="D3325" s="367" t="s">
        <v>5376</v>
      </c>
      <c r="E3325" s="367">
        <f t="shared" si="51"/>
        <v>30102714</v>
      </c>
      <c r="F3325" s="367" t="s">
        <v>569</v>
      </c>
      <c r="G3325" s="367" t="s">
        <v>4603</v>
      </c>
      <c r="H3325" s="367" t="s">
        <v>5354</v>
      </c>
      <c r="I3325" s="367" t="s">
        <v>5377</v>
      </c>
    </row>
    <row r="3326" spans="1:9">
      <c r="A3326" s="367" t="s">
        <v>3930</v>
      </c>
      <c r="D3326" s="367" t="s">
        <v>5378</v>
      </c>
      <c r="E3326" s="367">
        <f t="shared" si="51"/>
        <v>30102717</v>
      </c>
      <c r="F3326" s="367" t="s">
        <v>569</v>
      </c>
      <c r="G3326" s="367" t="s">
        <v>4603</v>
      </c>
      <c r="H3326" s="367" t="s">
        <v>5354</v>
      </c>
      <c r="I3326" s="367" t="s">
        <v>5379</v>
      </c>
    </row>
    <row r="3327" spans="1:9">
      <c r="A3327" s="367" t="s">
        <v>3930</v>
      </c>
      <c r="D3327" s="367" t="s">
        <v>5380</v>
      </c>
      <c r="E3327" s="367">
        <f t="shared" si="51"/>
        <v>30102718</v>
      </c>
      <c r="F3327" s="367" t="s">
        <v>569</v>
      </c>
      <c r="G3327" s="367" t="s">
        <v>4603</v>
      </c>
      <c r="H3327" s="367" t="s">
        <v>5354</v>
      </c>
      <c r="I3327" s="367" t="s">
        <v>5381</v>
      </c>
    </row>
    <row r="3328" spans="1:9">
      <c r="A3328" s="367" t="s">
        <v>3930</v>
      </c>
      <c r="D3328" s="367" t="s">
        <v>5382</v>
      </c>
      <c r="E3328" s="367">
        <f t="shared" si="51"/>
        <v>30102720</v>
      </c>
      <c r="F3328" s="367" t="s">
        <v>569</v>
      </c>
      <c r="G3328" s="367" t="s">
        <v>4603</v>
      </c>
      <c r="H3328" s="367" t="s">
        <v>5354</v>
      </c>
      <c r="I3328" s="367" t="s">
        <v>5383</v>
      </c>
    </row>
    <row r="3329" spans="1:9">
      <c r="A3329" s="367" t="s">
        <v>3930</v>
      </c>
      <c r="D3329" s="367" t="s">
        <v>5384</v>
      </c>
      <c r="E3329" s="367">
        <f t="shared" si="51"/>
        <v>30102721</v>
      </c>
      <c r="F3329" s="367" t="s">
        <v>569</v>
      </c>
      <c r="G3329" s="367" t="s">
        <v>4603</v>
      </c>
      <c r="H3329" s="367" t="s">
        <v>5354</v>
      </c>
      <c r="I3329" s="367" t="s">
        <v>5385</v>
      </c>
    </row>
    <row r="3330" spans="1:9">
      <c r="A3330" s="367" t="s">
        <v>3930</v>
      </c>
      <c r="D3330" s="367" t="s">
        <v>5386</v>
      </c>
      <c r="E3330" s="367">
        <f t="shared" ref="E3330:E3393" si="52">VALUE(D3330)</f>
        <v>30102722</v>
      </c>
      <c r="F3330" s="367" t="s">
        <v>569</v>
      </c>
      <c r="G3330" s="367" t="s">
        <v>4603</v>
      </c>
      <c r="H3330" s="367" t="s">
        <v>5354</v>
      </c>
      <c r="I3330" s="367" t="s">
        <v>5387</v>
      </c>
    </row>
    <row r="3331" spans="1:9">
      <c r="A3331" s="367" t="s">
        <v>3930</v>
      </c>
      <c r="D3331" s="367" t="s">
        <v>5388</v>
      </c>
      <c r="E3331" s="367">
        <f t="shared" si="52"/>
        <v>30102723</v>
      </c>
      <c r="F3331" s="367" t="s">
        <v>569</v>
      </c>
      <c r="G3331" s="367" t="s">
        <v>4603</v>
      </c>
      <c r="H3331" s="367" t="s">
        <v>5354</v>
      </c>
      <c r="I3331" s="367" t="s">
        <v>5389</v>
      </c>
    </row>
    <row r="3332" spans="1:9">
      <c r="A3332" s="367" t="s">
        <v>3930</v>
      </c>
      <c r="D3332" s="367" t="s">
        <v>5390</v>
      </c>
      <c r="E3332" s="367">
        <f t="shared" si="52"/>
        <v>30102724</v>
      </c>
      <c r="F3332" s="367" t="s">
        <v>569</v>
      </c>
      <c r="G3332" s="367" t="s">
        <v>4603</v>
      </c>
      <c r="H3332" s="367" t="s">
        <v>5354</v>
      </c>
      <c r="I3332" s="367" t="s">
        <v>5391</v>
      </c>
    </row>
    <row r="3333" spans="1:9">
      <c r="A3333" s="367" t="s">
        <v>3930</v>
      </c>
      <c r="D3333" s="367" t="s">
        <v>5392</v>
      </c>
      <c r="E3333" s="367">
        <f t="shared" si="52"/>
        <v>30102725</v>
      </c>
      <c r="F3333" s="367" t="s">
        <v>569</v>
      </c>
      <c r="G3333" s="367" t="s">
        <v>4603</v>
      </c>
      <c r="H3333" s="367" t="s">
        <v>5354</v>
      </c>
      <c r="I3333" s="367" t="s">
        <v>5393</v>
      </c>
    </row>
    <row r="3334" spans="1:9">
      <c r="A3334" s="367" t="s">
        <v>3930</v>
      </c>
      <c r="D3334" s="367" t="s">
        <v>5394</v>
      </c>
      <c r="E3334" s="367">
        <f t="shared" si="52"/>
        <v>30102727</v>
      </c>
      <c r="F3334" s="367" t="s">
        <v>569</v>
      </c>
      <c r="G3334" s="367" t="s">
        <v>4603</v>
      </c>
      <c r="H3334" s="367" t="s">
        <v>5354</v>
      </c>
      <c r="I3334" s="367" t="s">
        <v>5395</v>
      </c>
    </row>
    <row r="3335" spans="1:9">
      <c r="A3335" s="367" t="s">
        <v>3930</v>
      </c>
      <c r="D3335" s="367" t="s">
        <v>5396</v>
      </c>
      <c r="E3335" s="367">
        <f t="shared" si="52"/>
        <v>30102728</v>
      </c>
      <c r="F3335" s="367" t="s">
        <v>569</v>
      </c>
      <c r="G3335" s="367" t="s">
        <v>4603</v>
      </c>
      <c r="H3335" s="367" t="s">
        <v>5354</v>
      </c>
      <c r="I3335" s="367" t="s">
        <v>5397</v>
      </c>
    </row>
    <row r="3336" spans="1:9">
      <c r="A3336" s="367" t="s">
        <v>3930</v>
      </c>
      <c r="D3336" s="367" t="s">
        <v>5398</v>
      </c>
      <c r="E3336" s="367">
        <f t="shared" si="52"/>
        <v>30102729</v>
      </c>
      <c r="F3336" s="367" t="s">
        <v>569</v>
      </c>
      <c r="G3336" s="367" t="s">
        <v>4603</v>
      </c>
      <c r="H3336" s="367" t="s">
        <v>5354</v>
      </c>
      <c r="I3336" s="367" t="s">
        <v>5399</v>
      </c>
    </row>
    <row r="3337" spans="1:9">
      <c r="A3337" s="367" t="s">
        <v>3930</v>
      </c>
      <c r="D3337" s="367" t="s">
        <v>5400</v>
      </c>
      <c r="E3337" s="367">
        <f t="shared" si="52"/>
        <v>30102730</v>
      </c>
      <c r="F3337" s="367" t="s">
        <v>569</v>
      </c>
      <c r="G3337" s="367" t="s">
        <v>4603</v>
      </c>
      <c r="H3337" s="367" t="s">
        <v>5354</v>
      </c>
      <c r="I3337" s="367" t="s">
        <v>5401</v>
      </c>
    </row>
    <row r="3338" spans="1:9">
      <c r="A3338" s="367" t="s">
        <v>3930</v>
      </c>
      <c r="D3338" s="367" t="s">
        <v>5402</v>
      </c>
      <c r="E3338" s="367">
        <f t="shared" si="52"/>
        <v>30102801</v>
      </c>
      <c r="F3338" s="367" t="s">
        <v>569</v>
      </c>
      <c r="G3338" s="367" t="s">
        <v>4603</v>
      </c>
      <c r="H3338" s="367" t="s">
        <v>5403</v>
      </c>
      <c r="I3338" s="367" t="s">
        <v>5404</v>
      </c>
    </row>
    <row r="3339" spans="1:9">
      <c r="A3339" s="367" t="s">
        <v>3930</v>
      </c>
      <c r="D3339" s="367" t="s">
        <v>5405</v>
      </c>
      <c r="E3339" s="367">
        <f t="shared" si="52"/>
        <v>30102803</v>
      </c>
      <c r="F3339" s="367" t="s">
        <v>569</v>
      </c>
      <c r="G3339" s="367" t="s">
        <v>4603</v>
      </c>
      <c r="H3339" s="367" t="s">
        <v>5403</v>
      </c>
      <c r="I3339" s="367" t="s">
        <v>5406</v>
      </c>
    </row>
    <row r="3340" spans="1:9">
      <c r="A3340" s="367" t="s">
        <v>3930</v>
      </c>
      <c r="D3340" s="367" t="s">
        <v>5407</v>
      </c>
      <c r="E3340" s="367">
        <f t="shared" si="52"/>
        <v>30102804</v>
      </c>
      <c r="F3340" s="367" t="s">
        <v>569</v>
      </c>
      <c r="G3340" s="367" t="s">
        <v>4603</v>
      </c>
      <c r="H3340" s="367" t="s">
        <v>5403</v>
      </c>
      <c r="I3340" s="367" t="s">
        <v>5408</v>
      </c>
    </row>
    <row r="3341" spans="1:9">
      <c r="A3341" s="367" t="s">
        <v>3930</v>
      </c>
      <c r="D3341" s="367" t="s">
        <v>5409</v>
      </c>
      <c r="E3341" s="367">
        <f t="shared" si="52"/>
        <v>30102805</v>
      </c>
      <c r="F3341" s="367" t="s">
        <v>569</v>
      </c>
      <c r="G3341" s="367" t="s">
        <v>4603</v>
      </c>
      <c r="H3341" s="367" t="s">
        <v>5403</v>
      </c>
      <c r="I3341" s="367" t="s">
        <v>5410</v>
      </c>
    </row>
    <row r="3342" spans="1:9">
      <c r="A3342" s="367" t="s">
        <v>3930</v>
      </c>
      <c r="D3342" s="367" t="s">
        <v>5411</v>
      </c>
      <c r="E3342" s="367">
        <f t="shared" si="52"/>
        <v>30102806</v>
      </c>
      <c r="F3342" s="367" t="s">
        <v>569</v>
      </c>
      <c r="G3342" s="367" t="s">
        <v>4603</v>
      </c>
      <c r="H3342" s="367" t="s">
        <v>5403</v>
      </c>
      <c r="I3342" s="367" t="s">
        <v>5412</v>
      </c>
    </row>
    <row r="3343" spans="1:9">
      <c r="A3343" s="367" t="s">
        <v>3930</v>
      </c>
      <c r="D3343" s="367" t="s">
        <v>5413</v>
      </c>
      <c r="E3343" s="367">
        <f t="shared" si="52"/>
        <v>30102807</v>
      </c>
      <c r="F3343" s="367" t="s">
        <v>569</v>
      </c>
      <c r="G3343" s="367" t="s">
        <v>4603</v>
      </c>
      <c r="H3343" s="367" t="s">
        <v>5403</v>
      </c>
      <c r="I3343" s="367" t="s">
        <v>5414</v>
      </c>
    </row>
    <row r="3344" spans="1:9">
      <c r="A3344" s="367" t="s">
        <v>3930</v>
      </c>
      <c r="D3344" s="367" t="s">
        <v>5415</v>
      </c>
      <c r="E3344" s="367">
        <f t="shared" si="52"/>
        <v>30102820</v>
      </c>
      <c r="F3344" s="367" t="s">
        <v>569</v>
      </c>
      <c r="G3344" s="367" t="s">
        <v>4603</v>
      </c>
      <c r="H3344" s="367" t="s">
        <v>5403</v>
      </c>
      <c r="I3344" s="367" t="s">
        <v>5260</v>
      </c>
    </row>
    <row r="3345" spans="1:9">
      <c r="A3345" s="367" t="s">
        <v>3930</v>
      </c>
      <c r="D3345" s="367" t="s">
        <v>5416</v>
      </c>
      <c r="E3345" s="367">
        <f t="shared" si="52"/>
        <v>30102821</v>
      </c>
      <c r="F3345" s="367" t="s">
        <v>569</v>
      </c>
      <c r="G3345" s="367" t="s">
        <v>4603</v>
      </c>
      <c r="H3345" s="367" t="s">
        <v>5403</v>
      </c>
      <c r="I3345" s="367" t="s">
        <v>5417</v>
      </c>
    </row>
    <row r="3346" spans="1:9">
      <c r="A3346" s="367" t="s">
        <v>3930</v>
      </c>
      <c r="D3346" s="367" t="s">
        <v>5418</v>
      </c>
      <c r="E3346" s="367">
        <f t="shared" si="52"/>
        <v>30102822</v>
      </c>
      <c r="F3346" s="367" t="s">
        <v>569</v>
      </c>
      <c r="G3346" s="367" t="s">
        <v>4603</v>
      </c>
      <c r="H3346" s="367" t="s">
        <v>5403</v>
      </c>
      <c r="I3346" s="367" t="s">
        <v>5419</v>
      </c>
    </row>
    <row r="3347" spans="1:9">
      <c r="A3347" s="367" t="s">
        <v>3930</v>
      </c>
      <c r="D3347" s="367" t="s">
        <v>5420</v>
      </c>
      <c r="E3347" s="367">
        <f t="shared" si="52"/>
        <v>30102823</v>
      </c>
      <c r="F3347" s="367" t="s">
        <v>569</v>
      </c>
      <c r="G3347" s="367" t="s">
        <v>4603</v>
      </c>
      <c r="H3347" s="367" t="s">
        <v>5403</v>
      </c>
      <c r="I3347" s="367" t="s">
        <v>5421</v>
      </c>
    </row>
    <row r="3348" spans="1:9">
      <c r="A3348" s="367" t="s">
        <v>3930</v>
      </c>
      <c r="D3348" s="367" t="s">
        <v>5422</v>
      </c>
      <c r="E3348" s="367">
        <f t="shared" si="52"/>
        <v>30102824</v>
      </c>
      <c r="F3348" s="367" t="s">
        <v>569</v>
      </c>
      <c r="G3348" s="367" t="s">
        <v>4603</v>
      </c>
      <c r="H3348" s="367" t="s">
        <v>5403</v>
      </c>
      <c r="I3348" s="367" t="s">
        <v>4618</v>
      </c>
    </row>
    <row r="3349" spans="1:9">
      <c r="A3349" s="367" t="s">
        <v>3930</v>
      </c>
      <c r="D3349" s="367" t="s">
        <v>5423</v>
      </c>
      <c r="E3349" s="367">
        <f t="shared" si="52"/>
        <v>30102825</v>
      </c>
      <c r="F3349" s="367" t="s">
        <v>569</v>
      </c>
      <c r="G3349" s="367" t="s">
        <v>4603</v>
      </c>
      <c r="H3349" s="367" t="s">
        <v>5403</v>
      </c>
      <c r="I3349" s="367" t="s">
        <v>4620</v>
      </c>
    </row>
    <row r="3350" spans="1:9">
      <c r="A3350" s="367" t="s">
        <v>3930</v>
      </c>
      <c r="D3350" s="367" t="s">
        <v>5424</v>
      </c>
      <c r="E3350" s="367">
        <f t="shared" si="52"/>
        <v>30102826</v>
      </c>
      <c r="F3350" s="367" t="s">
        <v>569</v>
      </c>
      <c r="G3350" s="367" t="s">
        <v>4603</v>
      </c>
      <c r="H3350" s="367" t="s">
        <v>5403</v>
      </c>
      <c r="I3350" s="367" t="s">
        <v>5425</v>
      </c>
    </row>
    <row r="3351" spans="1:9">
      <c r="A3351" s="367" t="s">
        <v>3930</v>
      </c>
      <c r="D3351" s="367" t="s">
        <v>5426</v>
      </c>
      <c r="E3351" s="367">
        <f t="shared" si="52"/>
        <v>30102903</v>
      </c>
      <c r="F3351" s="367" t="s">
        <v>569</v>
      </c>
      <c r="G3351" s="367" t="s">
        <v>4603</v>
      </c>
      <c r="H3351" s="367" t="s">
        <v>5427</v>
      </c>
      <c r="I3351" s="367" t="s">
        <v>5406</v>
      </c>
    </row>
    <row r="3352" spans="1:9">
      <c r="A3352" s="367" t="s">
        <v>3930</v>
      </c>
      <c r="D3352" s="367" t="s">
        <v>5428</v>
      </c>
      <c r="E3352" s="367">
        <f t="shared" si="52"/>
        <v>30102904</v>
      </c>
      <c r="F3352" s="367" t="s">
        <v>569</v>
      </c>
      <c r="G3352" s="367" t="s">
        <v>4603</v>
      </c>
      <c r="H3352" s="367" t="s">
        <v>5427</v>
      </c>
      <c r="I3352" s="367" t="s">
        <v>5408</v>
      </c>
    </row>
    <row r="3353" spans="1:9">
      <c r="A3353" s="367" t="s">
        <v>3930</v>
      </c>
      <c r="D3353" s="367" t="s">
        <v>5429</v>
      </c>
      <c r="E3353" s="367">
        <f t="shared" si="52"/>
        <v>30102905</v>
      </c>
      <c r="F3353" s="367" t="s">
        <v>569</v>
      </c>
      <c r="G3353" s="367" t="s">
        <v>4603</v>
      </c>
      <c r="H3353" s="367" t="s">
        <v>5427</v>
      </c>
      <c r="I3353" s="367" t="s">
        <v>5430</v>
      </c>
    </row>
    <row r="3354" spans="1:9">
      <c r="A3354" s="367" t="s">
        <v>3930</v>
      </c>
      <c r="D3354" s="367" t="s">
        <v>5431</v>
      </c>
      <c r="E3354" s="367">
        <f t="shared" si="52"/>
        <v>30102906</v>
      </c>
      <c r="F3354" s="367" t="s">
        <v>569</v>
      </c>
      <c r="G3354" s="367" t="s">
        <v>4603</v>
      </c>
      <c r="H3354" s="367" t="s">
        <v>5427</v>
      </c>
      <c r="I3354" s="367" t="s">
        <v>5432</v>
      </c>
    </row>
    <row r="3355" spans="1:9">
      <c r="A3355" s="367" t="s">
        <v>3930</v>
      </c>
      <c r="D3355" s="367" t="s">
        <v>5433</v>
      </c>
      <c r="E3355" s="367">
        <f t="shared" si="52"/>
        <v>30102907</v>
      </c>
      <c r="F3355" s="367" t="s">
        <v>569</v>
      </c>
      <c r="G3355" s="367" t="s">
        <v>4603</v>
      </c>
      <c r="H3355" s="367" t="s">
        <v>5427</v>
      </c>
      <c r="I3355" s="367" t="s">
        <v>5434</v>
      </c>
    </row>
    <row r="3356" spans="1:9">
      <c r="A3356" s="367" t="s">
        <v>3930</v>
      </c>
      <c r="D3356" s="367" t="s">
        <v>5435</v>
      </c>
      <c r="E3356" s="367">
        <f t="shared" si="52"/>
        <v>30102908</v>
      </c>
      <c r="F3356" s="367" t="s">
        <v>569</v>
      </c>
      <c r="G3356" s="367" t="s">
        <v>4603</v>
      </c>
      <c r="H3356" s="367" t="s">
        <v>5427</v>
      </c>
      <c r="I3356" s="367" t="s">
        <v>5414</v>
      </c>
    </row>
    <row r="3357" spans="1:9">
      <c r="A3357" s="367" t="s">
        <v>3930</v>
      </c>
      <c r="D3357" s="367" t="s">
        <v>5436</v>
      </c>
      <c r="E3357" s="367">
        <f t="shared" si="52"/>
        <v>30102909</v>
      </c>
      <c r="F3357" s="367" t="s">
        <v>569</v>
      </c>
      <c r="G3357" s="367" t="s">
        <v>4603</v>
      </c>
      <c r="H3357" s="367" t="s">
        <v>5427</v>
      </c>
      <c r="I3357" s="367" t="s">
        <v>5437</v>
      </c>
    </row>
    <row r="3358" spans="1:9">
      <c r="A3358" s="367" t="s">
        <v>3930</v>
      </c>
      <c r="D3358" s="367" t="s">
        <v>5438</v>
      </c>
      <c r="E3358" s="367">
        <f t="shared" si="52"/>
        <v>30102910</v>
      </c>
      <c r="F3358" s="367" t="s">
        <v>569</v>
      </c>
      <c r="G3358" s="367" t="s">
        <v>4603</v>
      </c>
      <c r="H3358" s="367" t="s">
        <v>5427</v>
      </c>
      <c r="I3358" s="367" t="s">
        <v>5439</v>
      </c>
    </row>
    <row r="3359" spans="1:9">
      <c r="A3359" s="367" t="s">
        <v>3930</v>
      </c>
      <c r="D3359" s="367" t="s">
        <v>5440</v>
      </c>
      <c r="E3359" s="367">
        <f t="shared" si="52"/>
        <v>30102920</v>
      </c>
      <c r="F3359" s="367" t="s">
        <v>569</v>
      </c>
      <c r="G3359" s="367" t="s">
        <v>4603</v>
      </c>
      <c r="H3359" s="367" t="s">
        <v>5427</v>
      </c>
      <c r="I3359" s="367" t="s">
        <v>5260</v>
      </c>
    </row>
    <row r="3360" spans="1:9">
      <c r="A3360" s="367" t="s">
        <v>3930</v>
      </c>
      <c r="D3360" s="367" t="s">
        <v>5441</v>
      </c>
      <c r="E3360" s="367">
        <f t="shared" si="52"/>
        <v>30102921</v>
      </c>
      <c r="F3360" s="367" t="s">
        <v>569</v>
      </c>
      <c r="G3360" s="367" t="s">
        <v>4603</v>
      </c>
      <c r="H3360" s="367" t="s">
        <v>5427</v>
      </c>
      <c r="I3360" s="367" t="s">
        <v>5417</v>
      </c>
    </row>
    <row r="3361" spans="1:10">
      <c r="A3361" s="367" t="s">
        <v>3930</v>
      </c>
      <c r="D3361" s="367" t="s">
        <v>5442</v>
      </c>
      <c r="E3361" s="367">
        <f t="shared" si="52"/>
        <v>30102922</v>
      </c>
      <c r="F3361" s="367" t="s">
        <v>569</v>
      </c>
      <c r="G3361" s="367" t="s">
        <v>4603</v>
      </c>
      <c r="H3361" s="367" t="s">
        <v>5427</v>
      </c>
      <c r="I3361" s="367" t="s">
        <v>5419</v>
      </c>
    </row>
    <row r="3362" spans="1:10">
      <c r="A3362" s="367" t="s">
        <v>3930</v>
      </c>
      <c r="D3362" s="367" t="s">
        <v>5443</v>
      </c>
      <c r="E3362" s="367">
        <f t="shared" si="52"/>
        <v>30102923</v>
      </c>
      <c r="F3362" s="367" t="s">
        <v>569</v>
      </c>
      <c r="G3362" s="367" t="s">
        <v>4603</v>
      </c>
      <c r="H3362" s="367" t="s">
        <v>5427</v>
      </c>
      <c r="I3362" s="367" t="s">
        <v>5421</v>
      </c>
    </row>
    <row r="3363" spans="1:10">
      <c r="A3363" s="367" t="s">
        <v>3930</v>
      </c>
      <c r="D3363" s="367" t="s">
        <v>5444</v>
      </c>
      <c r="E3363" s="367">
        <f t="shared" si="52"/>
        <v>30102924</v>
      </c>
      <c r="F3363" s="367" t="s">
        <v>569</v>
      </c>
      <c r="G3363" s="367" t="s">
        <v>4603</v>
      </c>
      <c r="H3363" s="367" t="s">
        <v>5427</v>
      </c>
      <c r="I3363" s="367" t="s">
        <v>4618</v>
      </c>
    </row>
    <row r="3364" spans="1:10">
      <c r="A3364" s="367" t="s">
        <v>3930</v>
      </c>
      <c r="D3364" s="367" t="s">
        <v>5445</v>
      </c>
      <c r="E3364" s="367">
        <f t="shared" si="52"/>
        <v>30102925</v>
      </c>
      <c r="F3364" s="367" t="s">
        <v>569</v>
      </c>
      <c r="G3364" s="367" t="s">
        <v>4603</v>
      </c>
      <c r="H3364" s="367" t="s">
        <v>5427</v>
      </c>
      <c r="I3364" s="367" t="s">
        <v>4620</v>
      </c>
    </row>
    <row r="3365" spans="1:10">
      <c r="A3365" s="367" t="s">
        <v>3930</v>
      </c>
      <c r="D3365" s="367" t="s">
        <v>5446</v>
      </c>
      <c r="E3365" s="367">
        <f t="shared" si="52"/>
        <v>30103000</v>
      </c>
      <c r="F3365" s="367" t="s">
        <v>569</v>
      </c>
      <c r="G3365" s="367" t="s">
        <v>4603</v>
      </c>
      <c r="H3365" s="367" t="s">
        <v>5447</v>
      </c>
      <c r="I3365" s="367" t="s">
        <v>5448</v>
      </c>
      <c r="J3365" s="369">
        <v>36797</v>
      </c>
    </row>
    <row r="3366" spans="1:10">
      <c r="A3366" s="367" t="s">
        <v>3930</v>
      </c>
      <c r="D3366" s="367" t="s">
        <v>5449</v>
      </c>
      <c r="E3366" s="367">
        <f t="shared" si="52"/>
        <v>30103001</v>
      </c>
      <c r="F3366" s="367" t="s">
        <v>569</v>
      </c>
      <c r="G3366" s="367" t="s">
        <v>4603</v>
      </c>
      <c r="H3366" s="367" t="s">
        <v>5447</v>
      </c>
      <c r="I3366" s="367" t="s">
        <v>5450</v>
      </c>
    </row>
    <row r="3367" spans="1:10">
      <c r="A3367" s="367" t="s">
        <v>3930</v>
      </c>
      <c r="D3367" s="367" t="s">
        <v>5451</v>
      </c>
      <c r="E3367" s="367">
        <f t="shared" si="52"/>
        <v>30103002</v>
      </c>
      <c r="F3367" s="367" t="s">
        <v>569</v>
      </c>
      <c r="G3367" s="367" t="s">
        <v>4603</v>
      </c>
      <c r="H3367" s="367" t="s">
        <v>5447</v>
      </c>
      <c r="I3367" s="367" t="s">
        <v>5421</v>
      </c>
    </row>
    <row r="3368" spans="1:10">
      <c r="A3368" s="367" t="s">
        <v>3930</v>
      </c>
      <c r="D3368" s="367" t="s">
        <v>5452</v>
      </c>
      <c r="E3368" s="367">
        <f t="shared" si="52"/>
        <v>30103003</v>
      </c>
      <c r="F3368" s="367" t="s">
        <v>569</v>
      </c>
      <c r="G3368" s="367" t="s">
        <v>4603</v>
      </c>
      <c r="H3368" s="367" t="s">
        <v>5447</v>
      </c>
      <c r="I3368" s="367" t="s">
        <v>5453</v>
      </c>
    </row>
    <row r="3369" spans="1:10">
      <c r="A3369" s="367" t="s">
        <v>3930</v>
      </c>
      <c r="D3369" s="367" t="s">
        <v>5454</v>
      </c>
      <c r="E3369" s="367">
        <f t="shared" si="52"/>
        <v>30103004</v>
      </c>
      <c r="F3369" s="367" t="s">
        <v>569</v>
      </c>
      <c r="G3369" s="367" t="s">
        <v>4603</v>
      </c>
      <c r="H3369" s="367" t="s">
        <v>5447</v>
      </c>
      <c r="I3369" s="367" t="s">
        <v>5414</v>
      </c>
    </row>
    <row r="3370" spans="1:10">
      <c r="A3370" s="367" t="s">
        <v>3930</v>
      </c>
      <c r="D3370" s="367" t="s">
        <v>5455</v>
      </c>
      <c r="E3370" s="367">
        <f t="shared" si="52"/>
        <v>30103020</v>
      </c>
      <c r="F3370" s="367" t="s">
        <v>569</v>
      </c>
      <c r="G3370" s="367" t="s">
        <v>4603</v>
      </c>
      <c r="H3370" s="367" t="s">
        <v>5447</v>
      </c>
      <c r="I3370" s="367" t="s">
        <v>5260</v>
      </c>
    </row>
    <row r="3371" spans="1:10">
      <c r="A3371" s="367" t="s">
        <v>3930</v>
      </c>
      <c r="D3371" s="367" t="s">
        <v>5456</v>
      </c>
      <c r="E3371" s="367">
        <f t="shared" si="52"/>
        <v>30103021</v>
      </c>
      <c r="F3371" s="367" t="s">
        <v>569</v>
      </c>
      <c r="G3371" s="367" t="s">
        <v>4603</v>
      </c>
      <c r="H3371" s="367" t="s">
        <v>5447</v>
      </c>
      <c r="I3371" s="367" t="s">
        <v>5417</v>
      </c>
    </row>
    <row r="3372" spans="1:10">
      <c r="A3372" s="367" t="s">
        <v>3930</v>
      </c>
      <c r="D3372" s="367" t="s">
        <v>5457</v>
      </c>
      <c r="E3372" s="367">
        <f t="shared" si="52"/>
        <v>30103022</v>
      </c>
      <c r="F3372" s="367" t="s">
        <v>569</v>
      </c>
      <c r="G3372" s="367" t="s">
        <v>4603</v>
      </c>
      <c r="H3372" s="367" t="s">
        <v>5447</v>
      </c>
      <c r="I3372" s="367" t="s">
        <v>5419</v>
      </c>
    </row>
    <row r="3373" spans="1:10">
      <c r="A3373" s="367" t="s">
        <v>3930</v>
      </c>
      <c r="D3373" s="367" t="s">
        <v>5458</v>
      </c>
      <c r="E3373" s="367">
        <f t="shared" si="52"/>
        <v>30103023</v>
      </c>
      <c r="F3373" s="367" t="s">
        <v>569</v>
      </c>
      <c r="G3373" s="367" t="s">
        <v>4603</v>
      </c>
      <c r="H3373" s="367" t="s">
        <v>5447</v>
      </c>
      <c r="I3373" s="367" t="s">
        <v>5421</v>
      </c>
    </row>
    <row r="3374" spans="1:10">
      <c r="A3374" s="367" t="s">
        <v>3930</v>
      </c>
      <c r="D3374" s="367" t="s">
        <v>5459</v>
      </c>
      <c r="E3374" s="367">
        <f t="shared" si="52"/>
        <v>30103024</v>
      </c>
      <c r="F3374" s="367" t="s">
        <v>569</v>
      </c>
      <c r="G3374" s="367" t="s">
        <v>4603</v>
      </c>
      <c r="H3374" s="367" t="s">
        <v>5447</v>
      </c>
      <c r="I3374" s="367" t="s">
        <v>4618</v>
      </c>
    </row>
    <row r="3375" spans="1:10">
      <c r="A3375" s="367" t="s">
        <v>3930</v>
      </c>
      <c r="D3375" s="367" t="s">
        <v>5460</v>
      </c>
      <c r="E3375" s="367">
        <f t="shared" si="52"/>
        <v>30103025</v>
      </c>
      <c r="F3375" s="367" t="s">
        <v>569</v>
      </c>
      <c r="G3375" s="367" t="s">
        <v>4603</v>
      </c>
      <c r="H3375" s="367" t="s">
        <v>5447</v>
      </c>
      <c r="I3375" s="367" t="s">
        <v>4620</v>
      </c>
    </row>
    <row r="3376" spans="1:10">
      <c r="A3376" s="367" t="s">
        <v>3930</v>
      </c>
      <c r="D3376" s="367" t="s">
        <v>5461</v>
      </c>
      <c r="E3376" s="367">
        <f t="shared" si="52"/>
        <v>30103099</v>
      </c>
      <c r="F3376" s="367" t="s">
        <v>569</v>
      </c>
      <c r="G3376" s="367" t="s">
        <v>4603</v>
      </c>
      <c r="H3376" s="367" t="s">
        <v>5447</v>
      </c>
      <c r="I3376" s="367" t="s">
        <v>4251</v>
      </c>
    </row>
    <row r="3377" spans="1:9">
      <c r="A3377" s="367" t="s">
        <v>3930</v>
      </c>
      <c r="D3377" s="367" t="s">
        <v>5462</v>
      </c>
      <c r="E3377" s="367">
        <f t="shared" si="52"/>
        <v>30103101</v>
      </c>
      <c r="F3377" s="367" t="s">
        <v>569</v>
      </c>
      <c r="G3377" s="367" t="s">
        <v>4603</v>
      </c>
      <c r="H3377" s="367" t="s">
        <v>5463</v>
      </c>
      <c r="I3377" s="367" t="s">
        <v>5464</v>
      </c>
    </row>
    <row r="3378" spans="1:9">
      <c r="A3378" s="367" t="s">
        <v>3930</v>
      </c>
      <c r="D3378" s="367" t="s">
        <v>5465</v>
      </c>
      <c r="E3378" s="367">
        <f t="shared" si="52"/>
        <v>30103102</v>
      </c>
      <c r="F3378" s="367" t="s">
        <v>569</v>
      </c>
      <c r="G3378" s="367" t="s">
        <v>4603</v>
      </c>
      <c r="H3378" s="367" t="s">
        <v>5463</v>
      </c>
      <c r="I3378" s="367" t="s">
        <v>5466</v>
      </c>
    </row>
    <row r="3379" spans="1:9">
      <c r="A3379" s="367" t="s">
        <v>3930</v>
      </c>
      <c r="D3379" s="367" t="s">
        <v>5467</v>
      </c>
      <c r="E3379" s="367">
        <f t="shared" si="52"/>
        <v>30103103</v>
      </c>
      <c r="F3379" s="367" t="s">
        <v>569</v>
      </c>
      <c r="G3379" s="367" t="s">
        <v>4603</v>
      </c>
      <c r="H3379" s="367" t="s">
        <v>5463</v>
      </c>
      <c r="I3379" s="367" t="s">
        <v>5468</v>
      </c>
    </row>
    <row r="3380" spans="1:9">
      <c r="A3380" s="367" t="s">
        <v>3930</v>
      </c>
      <c r="D3380" s="367" t="s">
        <v>5469</v>
      </c>
      <c r="E3380" s="367">
        <f t="shared" si="52"/>
        <v>30103104</v>
      </c>
      <c r="F3380" s="367" t="s">
        <v>569</v>
      </c>
      <c r="G3380" s="367" t="s">
        <v>4603</v>
      </c>
      <c r="H3380" s="367" t="s">
        <v>5463</v>
      </c>
      <c r="I3380" s="367" t="s">
        <v>5470</v>
      </c>
    </row>
    <row r="3381" spans="1:9">
      <c r="A3381" s="367" t="s">
        <v>3930</v>
      </c>
      <c r="D3381" s="367" t="s">
        <v>5471</v>
      </c>
      <c r="E3381" s="367">
        <f t="shared" si="52"/>
        <v>30103105</v>
      </c>
      <c r="F3381" s="367" t="s">
        <v>569</v>
      </c>
      <c r="G3381" s="367" t="s">
        <v>4603</v>
      </c>
      <c r="H3381" s="367" t="s">
        <v>5463</v>
      </c>
      <c r="I3381" s="367" t="s">
        <v>5472</v>
      </c>
    </row>
    <row r="3382" spans="1:9">
      <c r="A3382" s="367" t="s">
        <v>3930</v>
      </c>
      <c r="D3382" s="367" t="s">
        <v>5473</v>
      </c>
      <c r="E3382" s="367">
        <f t="shared" si="52"/>
        <v>30103106</v>
      </c>
      <c r="F3382" s="367" t="s">
        <v>569</v>
      </c>
      <c r="G3382" s="367" t="s">
        <v>4603</v>
      </c>
      <c r="H3382" s="367" t="s">
        <v>5463</v>
      </c>
      <c r="I3382" s="367" t="s">
        <v>5474</v>
      </c>
    </row>
    <row r="3383" spans="1:9">
      <c r="A3383" s="367" t="s">
        <v>3930</v>
      </c>
      <c r="D3383" s="367" t="s">
        <v>5475</v>
      </c>
      <c r="E3383" s="367">
        <f t="shared" si="52"/>
        <v>30103107</v>
      </c>
      <c r="F3383" s="367" t="s">
        <v>569</v>
      </c>
      <c r="G3383" s="367" t="s">
        <v>4603</v>
      </c>
      <c r="H3383" s="367" t="s">
        <v>5463</v>
      </c>
      <c r="I3383" s="367" t="s">
        <v>5476</v>
      </c>
    </row>
    <row r="3384" spans="1:9">
      <c r="A3384" s="367" t="s">
        <v>3930</v>
      </c>
      <c r="D3384" s="367" t="s">
        <v>5477</v>
      </c>
      <c r="E3384" s="367">
        <f t="shared" si="52"/>
        <v>30103108</v>
      </c>
      <c r="F3384" s="367" t="s">
        <v>569</v>
      </c>
      <c r="G3384" s="367" t="s">
        <v>4603</v>
      </c>
      <c r="H3384" s="367" t="s">
        <v>5463</v>
      </c>
      <c r="I3384" s="367" t="s">
        <v>5478</v>
      </c>
    </row>
    <row r="3385" spans="1:9">
      <c r="A3385" s="367" t="s">
        <v>3930</v>
      </c>
      <c r="D3385" s="367" t="s">
        <v>5479</v>
      </c>
      <c r="E3385" s="367">
        <f t="shared" si="52"/>
        <v>30103109</v>
      </c>
      <c r="F3385" s="367" t="s">
        <v>569</v>
      </c>
      <c r="G3385" s="367" t="s">
        <v>4603</v>
      </c>
      <c r="H3385" s="367" t="s">
        <v>5463</v>
      </c>
      <c r="I3385" s="367" t="s">
        <v>5480</v>
      </c>
    </row>
    <row r="3386" spans="1:9">
      <c r="A3386" s="367" t="s">
        <v>3930</v>
      </c>
      <c r="D3386" s="367" t="s">
        <v>5481</v>
      </c>
      <c r="E3386" s="367">
        <f t="shared" si="52"/>
        <v>30103110</v>
      </c>
      <c r="F3386" s="367" t="s">
        <v>569</v>
      </c>
      <c r="G3386" s="367" t="s">
        <v>4603</v>
      </c>
      <c r="H3386" s="367" t="s">
        <v>5463</v>
      </c>
      <c r="I3386" s="367" t="s">
        <v>5482</v>
      </c>
    </row>
    <row r="3387" spans="1:9">
      <c r="A3387" s="367" t="s">
        <v>3930</v>
      </c>
      <c r="D3387" s="367" t="s">
        <v>5483</v>
      </c>
      <c r="E3387" s="367">
        <f t="shared" si="52"/>
        <v>30103180</v>
      </c>
      <c r="F3387" s="367" t="s">
        <v>569</v>
      </c>
      <c r="G3387" s="367" t="s">
        <v>4603</v>
      </c>
      <c r="H3387" s="367" t="s">
        <v>5463</v>
      </c>
      <c r="I3387" s="367" t="s">
        <v>4598</v>
      </c>
    </row>
    <row r="3388" spans="1:9">
      <c r="A3388" s="367" t="s">
        <v>3930</v>
      </c>
      <c r="D3388" s="367" t="s">
        <v>5484</v>
      </c>
      <c r="E3388" s="367">
        <f t="shared" si="52"/>
        <v>30103199</v>
      </c>
      <c r="F3388" s="367" t="s">
        <v>569</v>
      </c>
      <c r="G3388" s="367" t="s">
        <v>4603</v>
      </c>
      <c r="H3388" s="367" t="s">
        <v>5463</v>
      </c>
      <c r="I3388" s="367" t="s">
        <v>4251</v>
      </c>
    </row>
    <row r="3389" spans="1:9">
      <c r="A3389" s="367" t="s">
        <v>3930</v>
      </c>
      <c r="D3389" s="367" t="s">
        <v>5485</v>
      </c>
      <c r="E3389" s="367">
        <f t="shared" si="52"/>
        <v>30103201</v>
      </c>
      <c r="F3389" s="367" t="s">
        <v>569</v>
      </c>
      <c r="G3389" s="367" t="s">
        <v>4603</v>
      </c>
      <c r="H3389" s="367" t="s">
        <v>5486</v>
      </c>
      <c r="I3389" s="367" t="s">
        <v>5487</v>
      </c>
    </row>
    <row r="3390" spans="1:9">
      <c r="A3390" s="367" t="s">
        <v>3930</v>
      </c>
      <c r="D3390" s="367" t="s">
        <v>5488</v>
      </c>
      <c r="E3390" s="367">
        <f t="shared" si="52"/>
        <v>30103202</v>
      </c>
      <c r="F3390" s="367" t="s">
        <v>569</v>
      </c>
      <c r="G3390" s="367" t="s">
        <v>4603</v>
      </c>
      <c r="H3390" s="367" t="s">
        <v>5486</v>
      </c>
      <c r="I3390" s="367" t="s">
        <v>5489</v>
      </c>
    </row>
    <row r="3391" spans="1:9">
      <c r="A3391" s="367" t="s">
        <v>3930</v>
      </c>
      <c r="D3391" s="367" t="s">
        <v>5490</v>
      </c>
      <c r="E3391" s="367">
        <f t="shared" si="52"/>
        <v>30103203</v>
      </c>
      <c r="F3391" s="367" t="s">
        <v>569</v>
      </c>
      <c r="G3391" s="367" t="s">
        <v>4603</v>
      </c>
      <c r="H3391" s="367" t="s">
        <v>5486</v>
      </c>
      <c r="I3391" s="367" t="s">
        <v>5491</v>
      </c>
    </row>
    <row r="3392" spans="1:9">
      <c r="A3392" s="367" t="s">
        <v>3930</v>
      </c>
      <c r="D3392" s="367" t="s">
        <v>5492</v>
      </c>
      <c r="E3392" s="367">
        <f t="shared" si="52"/>
        <v>30103204</v>
      </c>
      <c r="F3392" s="367" t="s">
        <v>569</v>
      </c>
      <c r="G3392" s="367" t="s">
        <v>4603</v>
      </c>
      <c r="H3392" s="367" t="s">
        <v>5486</v>
      </c>
      <c r="I3392" s="367" t="s">
        <v>5493</v>
      </c>
    </row>
    <row r="3393" spans="1:9">
      <c r="A3393" s="367" t="s">
        <v>3930</v>
      </c>
      <c r="D3393" s="367" t="s">
        <v>5494</v>
      </c>
      <c r="E3393" s="367">
        <f t="shared" si="52"/>
        <v>30103205</v>
      </c>
      <c r="F3393" s="367" t="s">
        <v>569</v>
      </c>
      <c r="G3393" s="367" t="s">
        <v>4603</v>
      </c>
      <c r="H3393" s="367" t="s">
        <v>5486</v>
      </c>
      <c r="I3393" s="367" t="s">
        <v>5495</v>
      </c>
    </row>
    <row r="3394" spans="1:9">
      <c r="A3394" s="367" t="s">
        <v>3930</v>
      </c>
      <c r="D3394" s="367" t="s">
        <v>5496</v>
      </c>
      <c r="E3394" s="367">
        <f t="shared" ref="E3394:E3457" si="53">VALUE(D3394)</f>
        <v>30103299</v>
      </c>
      <c r="F3394" s="367" t="s">
        <v>569</v>
      </c>
      <c r="G3394" s="367" t="s">
        <v>4603</v>
      </c>
      <c r="H3394" s="367" t="s">
        <v>5486</v>
      </c>
      <c r="I3394" s="367" t="s">
        <v>4251</v>
      </c>
    </row>
    <row r="3395" spans="1:9">
      <c r="A3395" s="367" t="s">
        <v>3930</v>
      </c>
      <c r="D3395" s="367" t="s">
        <v>5497</v>
      </c>
      <c r="E3395" s="367">
        <f t="shared" si="53"/>
        <v>30103301</v>
      </c>
      <c r="F3395" s="367" t="s">
        <v>569</v>
      </c>
      <c r="G3395" s="367" t="s">
        <v>4603</v>
      </c>
      <c r="H3395" s="367" t="s">
        <v>5498</v>
      </c>
      <c r="I3395" s="367" t="s">
        <v>5499</v>
      </c>
    </row>
    <row r="3396" spans="1:9">
      <c r="A3396" s="367" t="s">
        <v>3930</v>
      </c>
      <c r="D3396" s="367" t="s">
        <v>5500</v>
      </c>
      <c r="E3396" s="367">
        <f t="shared" si="53"/>
        <v>30103311</v>
      </c>
      <c r="F3396" s="367" t="s">
        <v>569</v>
      </c>
      <c r="G3396" s="367" t="s">
        <v>4603</v>
      </c>
      <c r="H3396" s="367" t="s">
        <v>5498</v>
      </c>
      <c r="I3396" s="367" t="s">
        <v>1823</v>
      </c>
    </row>
    <row r="3397" spans="1:9">
      <c r="A3397" s="367" t="s">
        <v>3930</v>
      </c>
      <c r="D3397" s="367" t="s">
        <v>5501</v>
      </c>
      <c r="E3397" s="367">
        <f t="shared" si="53"/>
        <v>30103312</v>
      </c>
      <c r="F3397" s="367" t="s">
        <v>569</v>
      </c>
      <c r="G3397" s="367" t="s">
        <v>4603</v>
      </c>
      <c r="H3397" s="367" t="s">
        <v>5498</v>
      </c>
      <c r="I3397" s="367" t="s">
        <v>1823</v>
      </c>
    </row>
    <row r="3398" spans="1:9">
      <c r="A3398" s="367" t="s">
        <v>3930</v>
      </c>
      <c r="D3398" s="367" t="s">
        <v>5502</v>
      </c>
      <c r="E3398" s="367">
        <f t="shared" si="53"/>
        <v>30103399</v>
      </c>
      <c r="F3398" s="367" t="s">
        <v>569</v>
      </c>
      <c r="G3398" s="367" t="s">
        <v>4603</v>
      </c>
      <c r="H3398" s="367" t="s">
        <v>5498</v>
      </c>
      <c r="I3398" s="367" t="s">
        <v>4251</v>
      </c>
    </row>
    <row r="3399" spans="1:9">
      <c r="A3399" s="367" t="s">
        <v>3930</v>
      </c>
      <c r="D3399" s="367" t="s">
        <v>5503</v>
      </c>
      <c r="E3399" s="367">
        <f t="shared" si="53"/>
        <v>30103402</v>
      </c>
      <c r="F3399" s="367" t="s">
        <v>569</v>
      </c>
      <c r="G3399" s="367" t="s">
        <v>4603</v>
      </c>
      <c r="H3399" s="367" t="s">
        <v>5504</v>
      </c>
      <c r="I3399" s="367" t="s">
        <v>5505</v>
      </c>
    </row>
    <row r="3400" spans="1:9">
      <c r="A3400" s="367" t="s">
        <v>3930</v>
      </c>
      <c r="D3400" s="367" t="s">
        <v>5506</v>
      </c>
      <c r="E3400" s="367">
        <f t="shared" si="53"/>
        <v>30103403</v>
      </c>
      <c r="F3400" s="367" t="s">
        <v>569</v>
      </c>
      <c r="G3400" s="367" t="s">
        <v>4603</v>
      </c>
      <c r="H3400" s="367" t="s">
        <v>5504</v>
      </c>
      <c r="I3400" s="367" t="s">
        <v>5507</v>
      </c>
    </row>
    <row r="3401" spans="1:9">
      <c r="A3401" s="367" t="s">
        <v>3930</v>
      </c>
      <c r="D3401" s="367" t="s">
        <v>5508</v>
      </c>
      <c r="E3401" s="367">
        <f t="shared" si="53"/>
        <v>30103404</v>
      </c>
      <c r="F3401" s="367" t="s">
        <v>569</v>
      </c>
      <c r="G3401" s="367" t="s">
        <v>4603</v>
      </c>
      <c r="H3401" s="367" t="s">
        <v>5504</v>
      </c>
      <c r="I3401" s="367" t="s">
        <v>5509</v>
      </c>
    </row>
    <row r="3402" spans="1:9">
      <c r="A3402" s="367" t="s">
        <v>3930</v>
      </c>
      <c r="D3402" s="367" t="s">
        <v>5510</v>
      </c>
      <c r="E3402" s="367">
        <f t="shared" si="53"/>
        <v>30103405</v>
      </c>
      <c r="F3402" s="367" t="s">
        <v>569</v>
      </c>
      <c r="G3402" s="367" t="s">
        <v>4603</v>
      </c>
      <c r="H3402" s="367" t="s">
        <v>5504</v>
      </c>
      <c r="I3402" s="367" t="s">
        <v>5511</v>
      </c>
    </row>
    <row r="3403" spans="1:9">
      <c r="A3403" s="367" t="s">
        <v>3930</v>
      </c>
      <c r="D3403" s="367" t="s">
        <v>5512</v>
      </c>
      <c r="E3403" s="367">
        <f t="shared" si="53"/>
        <v>30103406</v>
      </c>
      <c r="F3403" s="367" t="s">
        <v>569</v>
      </c>
      <c r="G3403" s="367" t="s">
        <v>4603</v>
      </c>
      <c r="H3403" s="367" t="s">
        <v>5504</v>
      </c>
      <c r="I3403" s="367" t="s">
        <v>4598</v>
      </c>
    </row>
    <row r="3404" spans="1:9">
      <c r="A3404" s="367" t="s">
        <v>3930</v>
      </c>
      <c r="D3404" s="367" t="s">
        <v>5513</v>
      </c>
      <c r="E3404" s="367">
        <f t="shared" si="53"/>
        <v>30103410</v>
      </c>
      <c r="F3404" s="367" t="s">
        <v>569</v>
      </c>
      <c r="G3404" s="367" t="s">
        <v>4603</v>
      </c>
      <c r="H3404" s="367" t="s">
        <v>5504</v>
      </c>
      <c r="I3404" s="367" t="s">
        <v>5514</v>
      </c>
    </row>
    <row r="3405" spans="1:9">
      <c r="A3405" s="367" t="s">
        <v>3930</v>
      </c>
      <c r="D3405" s="367" t="s">
        <v>5515</v>
      </c>
      <c r="E3405" s="367">
        <f t="shared" si="53"/>
        <v>30103411</v>
      </c>
      <c r="F3405" s="367" t="s">
        <v>569</v>
      </c>
      <c r="G3405" s="367" t="s">
        <v>4603</v>
      </c>
      <c r="H3405" s="367" t="s">
        <v>5504</v>
      </c>
      <c r="I3405" s="367" t="s">
        <v>5516</v>
      </c>
    </row>
    <row r="3406" spans="1:9">
      <c r="A3406" s="367" t="s">
        <v>3930</v>
      </c>
      <c r="D3406" s="367" t="s">
        <v>5517</v>
      </c>
      <c r="E3406" s="367">
        <f t="shared" si="53"/>
        <v>30103412</v>
      </c>
      <c r="F3406" s="367" t="s">
        <v>569</v>
      </c>
      <c r="G3406" s="367" t="s">
        <v>4603</v>
      </c>
      <c r="H3406" s="367" t="s">
        <v>5504</v>
      </c>
      <c r="I3406" s="367" t="s">
        <v>5518</v>
      </c>
    </row>
    <row r="3407" spans="1:9">
      <c r="A3407" s="367" t="s">
        <v>3930</v>
      </c>
      <c r="D3407" s="367" t="s">
        <v>5519</v>
      </c>
      <c r="E3407" s="367">
        <f t="shared" si="53"/>
        <v>30103414</v>
      </c>
      <c r="F3407" s="367" t="s">
        <v>569</v>
      </c>
      <c r="G3407" s="367" t="s">
        <v>4603</v>
      </c>
      <c r="H3407" s="367" t="s">
        <v>5504</v>
      </c>
      <c r="I3407" s="367" t="s">
        <v>4598</v>
      </c>
    </row>
    <row r="3408" spans="1:9">
      <c r="A3408" s="367" t="s">
        <v>3930</v>
      </c>
      <c r="D3408" s="367" t="s">
        <v>5520</v>
      </c>
      <c r="E3408" s="367">
        <f t="shared" si="53"/>
        <v>30103415</v>
      </c>
      <c r="F3408" s="367" t="s">
        <v>569</v>
      </c>
      <c r="G3408" s="367" t="s">
        <v>4603</v>
      </c>
      <c r="H3408" s="367" t="s">
        <v>5504</v>
      </c>
      <c r="I3408" s="367" t="s">
        <v>5521</v>
      </c>
    </row>
    <row r="3409" spans="1:9">
      <c r="A3409" s="367" t="s">
        <v>3930</v>
      </c>
      <c r="D3409" s="367" t="s">
        <v>5522</v>
      </c>
      <c r="E3409" s="367">
        <f t="shared" si="53"/>
        <v>30103420</v>
      </c>
      <c r="F3409" s="367" t="s">
        <v>569</v>
      </c>
      <c r="G3409" s="367" t="s">
        <v>4603</v>
      </c>
      <c r="H3409" s="367" t="s">
        <v>5504</v>
      </c>
      <c r="I3409" s="367" t="s">
        <v>5523</v>
      </c>
    </row>
    <row r="3410" spans="1:9">
      <c r="A3410" s="367" t="s">
        <v>3930</v>
      </c>
      <c r="D3410" s="367" t="s">
        <v>5524</v>
      </c>
      <c r="E3410" s="367">
        <f t="shared" si="53"/>
        <v>30103425</v>
      </c>
      <c r="F3410" s="367" t="s">
        <v>569</v>
      </c>
      <c r="G3410" s="367" t="s">
        <v>4603</v>
      </c>
      <c r="H3410" s="367" t="s">
        <v>5504</v>
      </c>
      <c r="I3410" s="367" t="s">
        <v>5525</v>
      </c>
    </row>
    <row r="3411" spans="1:9">
      <c r="A3411" s="367" t="s">
        <v>3930</v>
      </c>
      <c r="D3411" s="367" t="s">
        <v>5526</v>
      </c>
      <c r="E3411" s="367">
        <f t="shared" si="53"/>
        <v>30103430</v>
      </c>
      <c r="F3411" s="367" t="s">
        <v>569</v>
      </c>
      <c r="G3411" s="367" t="s">
        <v>4603</v>
      </c>
      <c r="H3411" s="367" t="s">
        <v>5504</v>
      </c>
      <c r="I3411" s="367" t="s">
        <v>5527</v>
      </c>
    </row>
    <row r="3412" spans="1:9">
      <c r="A3412" s="367" t="s">
        <v>3930</v>
      </c>
      <c r="D3412" s="367" t="s">
        <v>5528</v>
      </c>
      <c r="E3412" s="367">
        <f t="shared" si="53"/>
        <v>30103435</v>
      </c>
      <c r="F3412" s="367" t="s">
        <v>569</v>
      </c>
      <c r="G3412" s="367" t="s">
        <v>4603</v>
      </c>
      <c r="H3412" s="367" t="s">
        <v>5504</v>
      </c>
      <c r="I3412" s="367" t="s">
        <v>5529</v>
      </c>
    </row>
    <row r="3413" spans="1:9">
      <c r="A3413" s="367" t="s">
        <v>3930</v>
      </c>
      <c r="D3413" s="367" t="s">
        <v>5530</v>
      </c>
      <c r="E3413" s="367">
        <f t="shared" si="53"/>
        <v>30103499</v>
      </c>
      <c r="F3413" s="367" t="s">
        <v>569</v>
      </c>
      <c r="G3413" s="367" t="s">
        <v>4603</v>
      </c>
      <c r="H3413" s="367" t="s">
        <v>5504</v>
      </c>
      <c r="I3413" s="367" t="s">
        <v>4251</v>
      </c>
    </row>
    <row r="3414" spans="1:9">
      <c r="A3414" s="367" t="s">
        <v>3930</v>
      </c>
      <c r="D3414" s="367" t="s">
        <v>5531</v>
      </c>
      <c r="E3414" s="367">
        <f t="shared" si="53"/>
        <v>30103501</v>
      </c>
      <c r="F3414" s="367" t="s">
        <v>569</v>
      </c>
      <c r="G3414" s="367" t="s">
        <v>4603</v>
      </c>
      <c r="H3414" s="367" t="s">
        <v>5532</v>
      </c>
      <c r="I3414" s="367" t="s">
        <v>5533</v>
      </c>
    </row>
    <row r="3415" spans="1:9">
      <c r="A3415" s="367" t="s">
        <v>3930</v>
      </c>
      <c r="D3415" s="367" t="s">
        <v>5534</v>
      </c>
      <c r="E3415" s="367">
        <f t="shared" si="53"/>
        <v>30103502</v>
      </c>
      <c r="F3415" s="367" t="s">
        <v>569</v>
      </c>
      <c r="G3415" s="367" t="s">
        <v>4603</v>
      </c>
      <c r="H3415" s="367" t="s">
        <v>5532</v>
      </c>
      <c r="I3415" s="367" t="s">
        <v>5535</v>
      </c>
    </row>
    <row r="3416" spans="1:9">
      <c r="A3416" s="367" t="s">
        <v>3930</v>
      </c>
      <c r="D3416" s="367" t="s">
        <v>5536</v>
      </c>
      <c r="E3416" s="367">
        <f t="shared" si="53"/>
        <v>30103503</v>
      </c>
      <c r="F3416" s="367" t="s">
        <v>569</v>
      </c>
      <c r="G3416" s="367" t="s">
        <v>4603</v>
      </c>
      <c r="H3416" s="367" t="s">
        <v>5532</v>
      </c>
      <c r="I3416" s="367" t="s">
        <v>5537</v>
      </c>
    </row>
    <row r="3417" spans="1:9">
      <c r="A3417" s="367" t="s">
        <v>3930</v>
      </c>
      <c r="D3417" s="367" t="s">
        <v>5538</v>
      </c>
      <c r="E3417" s="367">
        <f t="shared" si="53"/>
        <v>30103506</v>
      </c>
      <c r="F3417" s="367" t="s">
        <v>569</v>
      </c>
      <c r="G3417" s="367" t="s">
        <v>4603</v>
      </c>
      <c r="H3417" s="367" t="s">
        <v>5532</v>
      </c>
      <c r="I3417" s="367" t="s">
        <v>5539</v>
      </c>
    </row>
    <row r="3418" spans="1:9">
      <c r="A3418" s="367" t="s">
        <v>3930</v>
      </c>
      <c r="D3418" s="367" t="s">
        <v>5540</v>
      </c>
      <c r="E3418" s="367">
        <f t="shared" si="53"/>
        <v>30103507</v>
      </c>
      <c r="F3418" s="367" t="s">
        <v>569</v>
      </c>
      <c r="G3418" s="367" t="s">
        <v>4603</v>
      </c>
      <c r="H3418" s="367" t="s">
        <v>5532</v>
      </c>
      <c r="I3418" s="367" t="s">
        <v>5541</v>
      </c>
    </row>
    <row r="3419" spans="1:9">
      <c r="A3419" s="367" t="s">
        <v>3930</v>
      </c>
      <c r="D3419" s="367" t="s">
        <v>5542</v>
      </c>
      <c r="E3419" s="367">
        <f t="shared" si="53"/>
        <v>30103510</v>
      </c>
      <c r="F3419" s="367" t="s">
        <v>569</v>
      </c>
      <c r="G3419" s="367" t="s">
        <v>4603</v>
      </c>
      <c r="H3419" s="367" t="s">
        <v>5532</v>
      </c>
      <c r="I3419" s="367" t="s">
        <v>5543</v>
      </c>
    </row>
    <row r="3420" spans="1:9">
      <c r="A3420" s="367" t="s">
        <v>3930</v>
      </c>
      <c r="D3420" s="367" t="s">
        <v>5544</v>
      </c>
      <c r="E3420" s="367">
        <f t="shared" si="53"/>
        <v>30103515</v>
      </c>
      <c r="F3420" s="367" t="s">
        <v>569</v>
      </c>
      <c r="G3420" s="367" t="s">
        <v>4603</v>
      </c>
      <c r="H3420" s="367" t="s">
        <v>5532</v>
      </c>
      <c r="I3420" s="367" t="s">
        <v>5545</v>
      </c>
    </row>
    <row r="3421" spans="1:9">
      <c r="A3421" s="367" t="s">
        <v>3930</v>
      </c>
      <c r="D3421" s="367" t="s">
        <v>5546</v>
      </c>
      <c r="E3421" s="367">
        <f t="shared" si="53"/>
        <v>30103520</v>
      </c>
      <c r="F3421" s="367" t="s">
        <v>569</v>
      </c>
      <c r="G3421" s="367" t="s">
        <v>4603</v>
      </c>
      <c r="H3421" s="367" t="s">
        <v>5532</v>
      </c>
      <c r="I3421" s="367" t="s">
        <v>5547</v>
      </c>
    </row>
    <row r="3422" spans="1:9">
      <c r="A3422" s="367" t="s">
        <v>3930</v>
      </c>
      <c r="D3422" s="367" t="s">
        <v>5548</v>
      </c>
      <c r="E3422" s="367">
        <f t="shared" si="53"/>
        <v>30103550</v>
      </c>
      <c r="F3422" s="367" t="s">
        <v>569</v>
      </c>
      <c r="G3422" s="367" t="s">
        <v>4603</v>
      </c>
      <c r="H3422" s="367" t="s">
        <v>5532</v>
      </c>
      <c r="I3422" s="367" t="s">
        <v>5549</v>
      </c>
    </row>
    <row r="3423" spans="1:9">
      <c r="A3423" s="367" t="s">
        <v>3930</v>
      </c>
      <c r="D3423" s="367" t="s">
        <v>5550</v>
      </c>
      <c r="E3423" s="367">
        <f t="shared" si="53"/>
        <v>30103551</v>
      </c>
      <c r="F3423" s="367" t="s">
        <v>569</v>
      </c>
      <c r="G3423" s="367" t="s">
        <v>4603</v>
      </c>
      <c r="H3423" s="367" t="s">
        <v>5532</v>
      </c>
      <c r="I3423" s="367" t="s">
        <v>5551</v>
      </c>
    </row>
    <row r="3424" spans="1:9">
      <c r="A3424" s="367" t="s">
        <v>3930</v>
      </c>
      <c r="D3424" s="367" t="s">
        <v>5552</v>
      </c>
      <c r="E3424" s="367">
        <f t="shared" si="53"/>
        <v>30103552</v>
      </c>
      <c r="F3424" s="367" t="s">
        <v>569</v>
      </c>
      <c r="G3424" s="367" t="s">
        <v>4603</v>
      </c>
      <c r="H3424" s="367" t="s">
        <v>5532</v>
      </c>
      <c r="I3424" s="367" t="s">
        <v>5553</v>
      </c>
    </row>
    <row r="3425" spans="1:10">
      <c r="A3425" s="367" t="s">
        <v>3930</v>
      </c>
      <c r="D3425" s="367" t="s">
        <v>5554</v>
      </c>
      <c r="E3425" s="367">
        <f t="shared" si="53"/>
        <v>30103553</v>
      </c>
      <c r="F3425" s="367" t="s">
        <v>569</v>
      </c>
      <c r="G3425" s="367" t="s">
        <v>4603</v>
      </c>
      <c r="H3425" s="367" t="s">
        <v>5532</v>
      </c>
      <c r="I3425" s="367" t="s">
        <v>5555</v>
      </c>
    </row>
    <row r="3426" spans="1:10">
      <c r="A3426" s="367" t="s">
        <v>3930</v>
      </c>
      <c r="D3426" s="367" t="s">
        <v>5556</v>
      </c>
      <c r="E3426" s="367">
        <f t="shared" si="53"/>
        <v>30103554</v>
      </c>
      <c r="F3426" s="367" t="s">
        <v>569</v>
      </c>
      <c r="G3426" s="367" t="s">
        <v>4603</v>
      </c>
      <c r="H3426" s="367" t="s">
        <v>5532</v>
      </c>
      <c r="I3426" s="367" t="s">
        <v>5557</v>
      </c>
    </row>
    <row r="3427" spans="1:10">
      <c r="A3427" s="367" t="s">
        <v>3930</v>
      </c>
      <c r="D3427" s="367" t="s">
        <v>5558</v>
      </c>
      <c r="E3427" s="367">
        <f t="shared" si="53"/>
        <v>30103599</v>
      </c>
      <c r="F3427" s="367" t="s">
        <v>569</v>
      </c>
      <c r="G3427" s="367" t="s">
        <v>4603</v>
      </c>
      <c r="H3427" s="367" t="s">
        <v>5532</v>
      </c>
      <c r="I3427" s="367" t="s">
        <v>4251</v>
      </c>
    </row>
    <row r="3428" spans="1:10">
      <c r="A3428" s="367" t="s">
        <v>3930</v>
      </c>
      <c r="D3428" s="367" t="s">
        <v>5559</v>
      </c>
      <c r="E3428" s="367">
        <f t="shared" si="53"/>
        <v>30103601</v>
      </c>
      <c r="F3428" s="367" t="s">
        <v>569</v>
      </c>
      <c r="G3428" s="367" t="s">
        <v>4603</v>
      </c>
      <c r="H3428" s="367" t="s">
        <v>5560</v>
      </c>
      <c r="I3428" s="367" t="s">
        <v>5561</v>
      </c>
      <c r="J3428" s="369">
        <v>37589</v>
      </c>
    </row>
    <row r="3429" spans="1:10">
      <c r="A3429" s="367" t="s">
        <v>3930</v>
      </c>
      <c r="D3429" s="367" t="s">
        <v>5562</v>
      </c>
      <c r="E3429" s="367">
        <f t="shared" si="53"/>
        <v>30103602</v>
      </c>
      <c r="F3429" s="367" t="s">
        <v>569</v>
      </c>
      <c r="G3429" s="367" t="s">
        <v>4603</v>
      </c>
      <c r="H3429" s="367" t="s">
        <v>5560</v>
      </c>
      <c r="I3429" s="367" t="s">
        <v>5563</v>
      </c>
      <c r="J3429" s="369">
        <v>37589</v>
      </c>
    </row>
    <row r="3430" spans="1:10">
      <c r="A3430" s="367" t="s">
        <v>3930</v>
      </c>
      <c r="D3430" s="367" t="s">
        <v>5564</v>
      </c>
      <c r="E3430" s="367">
        <f t="shared" si="53"/>
        <v>30103603</v>
      </c>
      <c r="F3430" s="367" t="s">
        <v>569</v>
      </c>
      <c r="G3430" s="367" t="s">
        <v>4603</v>
      </c>
      <c r="H3430" s="367" t="s">
        <v>5560</v>
      </c>
      <c r="I3430" s="367" t="s">
        <v>5565</v>
      </c>
      <c r="J3430" s="369">
        <v>37589</v>
      </c>
    </row>
    <row r="3431" spans="1:10">
      <c r="A3431" s="367" t="s">
        <v>3930</v>
      </c>
      <c r="D3431" s="367" t="s">
        <v>5566</v>
      </c>
      <c r="E3431" s="367">
        <f t="shared" si="53"/>
        <v>30103604</v>
      </c>
      <c r="F3431" s="367" t="s">
        <v>569</v>
      </c>
      <c r="G3431" s="367" t="s">
        <v>4603</v>
      </c>
      <c r="H3431" s="367" t="s">
        <v>5560</v>
      </c>
      <c r="I3431" s="367" t="s">
        <v>5567</v>
      </c>
      <c r="J3431" s="369">
        <v>37589</v>
      </c>
    </row>
    <row r="3432" spans="1:10">
      <c r="A3432" s="367" t="s">
        <v>3930</v>
      </c>
      <c r="D3432" s="367" t="s">
        <v>5568</v>
      </c>
      <c r="E3432" s="367">
        <f t="shared" si="53"/>
        <v>30103605</v>
      </c>
      <c r="F3432" s="367" t="s">
        <v>569</v>
      </c>
      <c r="G3432" s="367" t="s">
        <v>4603</v>
      </c>
      <c r="H3432" s="367" t="s">
        <v>5560</v>
      </c>
      <c r="I3432" s="367" t="s">
        <v>5569</v>
      </c>
      <c r="J3432" s="369">
        <v>37589</v>
      </c>
    </row>
    <row r="3433" spans="1:10">
      <c r="A3433" s="367" t="s">
        <v>3930</v>
      </c>
      <c r="D3433" s="367" t="s">
        <v>5570</v>
      </c>
      <c r="E3433" s="367">
        <f t="shared" si="53"/>
        <v>30103606</v>
      </c>
      <c r="F3433" s="367" t="s">
        <v>569</v>
      </c>
      <c r="G3433" s="367" t="s">
        <v>4603</v>
      </c>
      <c r="H3433" s="367" t="s">
        <v>5560</v>
      </c>
      <c r="I3433" s="367" t="s">
        <v>5571</v>
      </c>
      <c r="J3433" s="369">
        <v>37589</v>
      </c>
    </row>
    <row r="3434" spans="1:10">
      <c r="A3434" s="367" t="s">
        <v>3930</v>
      </c>
      <c r="D3434" s="367" t="s">
        <v>5572</v>
      </c>
      <c r="E3434" s="367">
        <f t="shared" si="53"/>
        <v>30103607</v>
      </c>
      <c r="F3434" s="367" t="s">
        <v>569</v>
      </c>
      <c r="G3434" s="367" t="s">
        <v>4603</v>
      </c>
      <c r="H3434" s="367" t="s">
        <v>5560</v>
      </c>
      <c r="I3434" s="367" t="s">
        <v>5573</v>
      </c>
      <c r="J3434" s="369">
        <v>37589</v>
      </c>
    </row>
    <row r="3435" spans="1:10">
      <c r="A3435" s="367" t="s">
        <v>3930</v>
      </c>
      <c r="D3435" s="367" t="s">
        <v>5574</v>
      </c>
      <c r="E3435" s="367">
        <f t="shared" si="53"/>
        <v>30103608</v>
      </c>
      <c r="F3435" s="367" t="s">
        <v>569</v>
      </c>
      <c r="G3435" s="367" t="s">
        <v>4603</v>
      </c>
      <c r="H3435" s="367" t="s">
        <v>5560</v>
      </c>
      <c r="I3435" s="367" t="s">
        <v>5575</v>
      </c>
      <c r="J3435" s="369">
        <v>37589</v>
      </c>
    </row>
    <row r="3436" spans="1:10">
      <c r="A3436" s="367" t="s">
        <v>3930</v>
      </c>
      <c r="D3436" s="367" t="s">
        <v>5576</v>
      </c>
      <c r="E3436" s="367">
        <f t="shared" si="53"/>
        <v>30103609</v>
      </c>
      <c r="F3436" s="367" t="s">
        <v>569</v>
      </c>
      <c r="G3436" s="367" t="s">
        <v>4603</v>
      </c>
      <c r="H3436" s="367" t="s">
        <v>5560</v>
      </c>
      <c r="I3436" s="367" t="s">
        <v>5577</v>
      </c>
      <c r="J3436" s="369">
        <v>37589</v>
      </c>
    </row>
    <row r="3437" spans="1:10">
      <c r="A3437" s="367" t="s">
        <v>3930</v>
      </c>
      <c r="D3437" s="367" t="s">
        <v>5578</v>
      </c>
      <c r="E3437" s="367">
        <f t="shared" si="53"/>
        <v>30103699</v>
      </c>
      <c r="F3437" s="367" t="s">
        <v>569</v>
      </c>
      <c r="G3437" s="367" t="s">
        <v>4603</v>
      </c>
      <c r="H3437" s="367" t="s">
        <v>5560</v>
      </c>
      <c r="I3437" s="367" t="s">
        <v>5579</v>
      </c>
      <c r="J3437" s="369">
        <v>37589</v>
      </c>
    </row>
    <row r="3438" spans="1:10">
      <c r="A3438" s="367" t="s">
        <v>3930</v>
      </c>
      <c r="D3438" s="367" t="s">
        <v>5580</v>
      </c>
      <c r="E3438" s="367">
        <f t="shared" si="53"/>
        <v>30103801</v>
      </c>
      <c r="F3438" s="367" t="s">
        <v>569</v>
      </c>
      <c r="G3438" s="367" t="s">
        <v>4603</v>
      </c>
      <c r="H3438" s="367" t="s">
        <v>5581</v>
      </c>
      <c r="I3438" s="367" t="s">
        <v>1823</v>
      </c>
    </row>
    <row r="3439" spans="1:10">
      <c r="A3439" s="367" t="s">
        <v>3930</v>
      </c>
      <c r="D3439" s="367" t="s">
        <v>5582</v>
      </c>
      <c r="E3439" s="367">
        <f t="shared" si="53"/>
        <v>30103901</v>
      </c>
      <c r="F3439" s="367" t="s">
        <v>569</v>
      </c>
      <c r="G3439" s="367" t="s">
        <v>4603</v>
      </c>
      <c r="H3439" s="367" t="s">
        <v>5583</v>
      </c>
      <c r="I3439" s="367" t="s">
        <v>5584</v>
      </c>
    </row>
    <row r="3440" spans="1:10">
      <c r="A3440" s="367" t="s">
        <v>3930</v>
      </c>
      <c r="D3440" s="367" t="s">
        <v>5585</v>
      </c>
      <c r="E3440" s="367">
        <f t="shared" si="53"/>
        <v>30103902</v>
      </c>
      <c r="F3440" s="367" t="s">
        <v>569</v>
      </c>
      <c r="G3440" s="367" t="s">
        <v>4603</v>
      </c>
      <c r="H3440" s="367" t="s">
        <v>5583</v>
      </c>
      <c r="I3440" s="367" t="s">
        <v>5586</v>
      </c>
    </row>
    <row r="3441" spans="1:9">
      <c r="A3441" s="367" t="s">
        <v>3930</v>
      </c>
      <c r="D3441" s="367" t="s">
        <v>5587</v>
      </c>
      <c r="E3441" s="367">
        <f t="shared" si="53"/>
        <v>30103903</v>
      </c>
      <c r="F3441" s="367" t="s">
        <v>569</v>
      </c>
      <c r="G3441" s="367" t="s">
        <v>4603</v>
      </c>
      <c r="H3441" s="367" t="s">
        <v>5583</v>
      </c>
      <c r="I3441" s="367" t="s">
        <v>5588</v>
      </c>
    </row>
    <row r="3442" spans="1:9">
      <c r="A3442" s="367" t="s">
        <v>3930</v>
      </c>
      <c r="D3442" s="367" t="s">
        <v>5589</v>
      </c>
      <c r="E3442" s="367">
        <f t="shared" si="53"/>
        <v>30104001</v>
      </c>
      <c r="F3442" s="367" t="s">
        <v>569</v>
      </c>
      <c r="G3442" s="367" t="s">
        <v>4603</v>
      </c>
      <c r="H3442" s="367" t="s">
        <v>5590</v>
      </c>
      <c r="I3442" s="367" t="s">
        <v>5591</v>
      </c>
    </row>
    <row r="3443" spans="1:9">
      <c r="A3443" s="367" t="s">
        <v>3930</v>
      </c>
      <c r="D3443" s="367" t="s">
        <v>5592</v>
      </c>
      <c r="E3443" s="367">
        <f t="shared" si="53"/>
        <v>30104002</v>
      </c>
      <c r="F3443" s="367" t="s">
        <v>569</v>
      </c>
      <c r="G3443" s="367" t="s">
        <v>4603</v>
      </c>
      <c r="H3443" s="367" t="s">
        <v>5590</v>
      </c>
      <c r="I3443" s="367" t="s">
        <v>5593</v>
      </c>
    </row>
    <row r="3444" spans="1:9">
      <c r="A3444" s="367" t="s">
        <v>3930</v>
      </c>
      <c r="D3444" s="367" t="s">
        <v>5594</v>
      </c>
      <c r="E3444" s="367">
        <f t="shared" si="53"/>
        <v>30104003</v>
      </c>
      <c r="F3444" s="367" t="s">
        <v>569</v>
      </c>
      <c r="G3444" s="367" t="s">
        <v>4603</v>
      </c>
      <c r="H3444" s="367" t="s">
        <v>5590</v>
      </c>
      <c r="I3444" s="367" t="s">
        <v>5595</v>
      </c>
    </row>
    <row r="3445" spans="1:9">
      <c r="A3445" s="367" t="s">
        <v>3930</v>
      </c>
      <c r="D3445" s="367" t="s">
        <v>5596</v>
      </c>
      <c r="E3445" s="367">
        <f t="shared" si="53"/>
        <v>30104004</v>
      </c>
      <c r="F3445" s="367" t="s">
        <v>569</v>
      </c>
      <c r="G3445" s="367" t="s">
        <v>4603</v>
      </c>
      <c r="H3445" s="367" t="s">
        <v>5590</v>
      </c>
      <c r="I3445" s="367" t="s">
        <v>5597</v>
      </c>
    </row>
    <row r="3446" spans="1:9">
      <c r="A3446" s="367" t="s">
        <v>3930</v>
      </c>
      <c r="D3446" s="367" t="s">
        <v>5598</v>
      </c>
      <c r="E3446" s="367">
        <f t="shared" si="53"/>
        <v>30104005</v>
      </c>
      <c r="F3446" s="367" t="s">
        <v>569</v>
      </c>
      <c r="G3446" s="367" t="s">
        <v>4603</v>
      </c>
      <c r="H3446" s="367" t="s">
        <v>5590</v>
      </c>
      <c r="I3446" s="367" t="s">
        <v>5599</v>
      </c>
    </row>
    <row r="3447" spans="1:9">
      <c r="A3447" s="367" t="s">
        <v>3930</v>
      </c>
      <c r="D3447" s="367" t="s">
        <v>5600</v>
      </c>
      <c r="E3447" s="367">
        <f t="shared" si="53"/>
        <v>30104006</v>
      </c>
      <c r="F3447" s="367" t="s">
        <v>569</v>
      </c>
      <c r="G3447" s="367" t="s">
        <v>4603</v>
      </c>
      <c r="H3447" s="367" t="s">
        <v>5590</v>
      </c>
      <c r="I3447" s="367" t="s">
        <v>5601</v>
      </c>
    </row>
    <row r="3448" spans="1:9">
      <c r="A3448" s="367" t="s">
        <v>3930</v>
      </c>
      <c r="D3448" s="367" t="s">
        <v>5602</v>
      </c>
      <c r="E3448" s="367">
        <f t="shared" si="53"/>
        <v>30104007</v>
      </c>
      <c r="F3448" s="367" t="s">
        <v>569</v>
      </c>
      <c r="G3448" s="367" t="s">
        <v>4603</v>
      </c>
      <c r="H3448" s="367" t="s">
        <v>5590</v>
      </c>
      <c r="I3448" s="367" t="s">
        <v>5603</v>
      </c>
    </row>
    <row r="3449" spans="1:9">
      <c r="A3449" s="367" t="s">
        <v>3930</v>
      </c>
      <c r="D3449" s="367" t="s">
        <v>5604</v>
      </c>
      <c r="E3449" s="367">
        <f t="shared" si="53"/>
        <v>30104008</v>
      </c>
      <c r="F3449" s="367" t="s">
        <v>569</v>
      </c>
      <c r="G3449" s="367" t="s">
        <v>4603</v>
      </c>
      <c r="H3449" s="367" t="s">
        <v>5590</v>
      </c>
      <c r="I3449" s="367" t="s">
        <v>5605</v>
      </c>
    </row>
    <row r="3450" spans="1:9">
      <c r="A3450" s="367" t="s">
        <v>3930</v>
      </c>
      <c r="D3450" s="367" t="s">
        <v>5606</v>
      </c>
      <c r="E3450" s="367">
        <f t="shared" si="53"/>
        <v>30104009</v>
      </c>
      <c r="F3450" s="367" t="s">
        <v>569</v>
      </c>
      <c r="G3450" s="367" t="s">
        <v>4603</v>
      </c>
      <c r="H3450" s="367" t="s">
        <v>5590</v>
      </c>
      <c r="I3450" s="367" t="s">
        <v>5607</v>
      </c>
    </row>
    <row r="3451" spans="1:9">
      <c r="A3451" s="367" t="s">
        <v>3930</v>
      </c>
      <c r="D3451" s="367" t="s">
        <v>5608</v>
      </c>
      <c r="E3451" s="367">
        <f t="shared" si="53"/>
        <v>30104010</v>
      </c>
      <c r="F3451" s="367" t="s">
        <v>569</v>
      </c>
      <c r="G3451" s="367" t="s">
        <v>4603</v>
      </c>
      <c r="H3451" s="367" t="s">
        <v>5590</v>
      </c>
      <c r="I3451" s="367" t="s">
        <v>5609</v>
      </c>
    </row>
    <row r="3452" spans="1:9">
      <c r="A3452" s="367" t="s">
        <v>3930</v>
      </c>
      <c r="D3452" s="367" t="s">
        <v>5610</v>
      </c>
      <c r="E3452" s="367">
        <f t="shared" si="53"/>
        <v>30104011</v>
      </c>
      <c r="F3452" s="367" t="s">
        <v>569</v>
      </c>
      <c r="G3452" s="367" t="s">
        <v>4603</v>
      </c>
      <c r="H3452" s="367" t="s">
        <v>5590</v>
      </c>
      <c r="I3452" s="367" t="s">
        <v>5611</v>
      </c>
    </row>
    <row r="3453" spans="1:9">
      <c r="A3453" s="367" t="s">
        <v>3930</v>
      </c>
      <c r="D3453" s="367" t="s">
        <v>5612</v>
      </c>
      <c r="E3453" s="367">
        <f t="shared" si="53"/>
        <v>30104012</v>
      </c>
      <c r="F3453" s="367" t="s">
        <v>569</v>
      </c>
      <c r="G3453" s="367" t="s">
        <v>4603</v>
      </c>
      <c r="H3453" s="367" t="s">
        <v>5590</v>
      </c>
      <c r="I3453" s="367" t="s">
        <v>5613</v>
      </c>
    </row>
    <row r="3454" spans="1:9">
      <c r="A3454" s="367" t="s">
        <v>3930</v>
      </c>
      <c r="D3454" s="367" t="s">
        <v>5614</v>
      </c>
      <c r="E3454" s="367">
        <f t="shared" si="53"/>
        <v>30104013</v>
      </c>
      <c r="F3454" s="367" t="s">
        <v>569</v>
      </c>
      <c r="G3454" s="367" t="s">
        <v>4603</v>
      </c>
      <c r="H3454" s="367" t="s">
        <v>5590</v>
      </c>
      <c r="I3454" s="367" t="s">
        <v>5383</v>
      </c>
    </row>
    <row r="3455" spans="1:9">
      <c r="A3455" s="367" t="s">
        <v>3930</v>
      </c>
      <c r="D3455" s="367" t="s">
        <v>5615</v>
      </c>
      <c r="E3455" s="367">
        <f t="shared" si="53"/>
        <v>30104014</v>
      </c>
      <c r="F3455" s="367" t="s">
        <v>569</v>
      </c>
      <c r="G3455" s="367" t="s">
        <v>4603</v>
      </c>
      <c r="H3455" s="367" t="s">
        <v>5590</v>
      </c>
      <c r="I3455" s="367" t="s">
        <v>5616</v>
      </c>
    </row>
    <row r="3456" spans="1:9">
      <c r="A3456" s="367" t="s">
        <v>3930</v>
      </c>
      <c r="D3456" s="367" t="s">
        <v>5617</v>
      </c>
      <c r="E3456" s="367">
        <f t="shared" si="53"/>
        <v>30104020</v>
      </c>
      <c r="F3456" s="367" t="s">
        <v>569</v>
      </c>
      <c r="G3456" s="367" t="s">
        <v>4603</v>
      </c>
      <c r="H3456" s="367" t="s">
        <v>5590</v>
      </c>
      <c r="I3456" s="367" t="s">
        <v>5618</v>
      </c>
    </row>
    <row r="3457" spans="1:9">
      <c r="A3457" s="367" t="s">
        <v>3930</v>
      </c>
      <c r="D3457" s="367" t="s">
        <v>5619</v>
      </c>
      <c r="E3457" s="367">
        <f t="shared" si="53"/>
        <v>30104101</v>
      </c>
      <c r="F3457" s="367" t="s">
        <v>569</v>
      </c>
      <c r="G3457" s="367" t="s">
        <v>4603</v>
      </c>
      <c r="H3457" s="367" t="s">
        <v>5620</v>
      </c>
      <c r="I3457" s="367" t="s">
        <v>5621</v>
      </c>
    </row>
    <row r="3458" spans="1:9">
      <c r="A3458" s="367" t="s">
        <v>3930</v>
      </c>
      <c r="D3458" s="367" t="s">
        <v>5622</v>
      </c>
      <c r="E3458" s="367">
        <f t="shared" ref="E3458:E3521" si="54">VALUE(D3458)</f>
        <v>30104102</v>
      </c>
      <c r="F3458" s="367" t="s">
        <v>569</v>
      </c>
      <c r="G3458" s="367" t="s">
        <v>4603</v>
      </c>
      <c r="H3458" s="367" t="s">
        <v>5620</v>
      </c>
      <c r="I3458" s="367" t="s">
        <v>5623</v>
      </c>
    </row>
    <row r="3459" spans="1:9">
      <c r="A3459" s="367" t="s">
        <v>3930</v>
      </c>
      <c r="D3459" s="367" t="s">
        <v>5624</v>
      </c>
      <c r="E3459" s="367">
        <f t="shared" si="54"/>
        <v>30104103</v>
      </c>
      <c r="F3459" s="367" t="s">
        <v>569</v>
      </c>
      <c r="G3459" s="367" t="s">
        <v>4603</v>
      </c>
      <c r="H3459" s="367" t="s">
        <v>5620</v>
      </c>
      <c r="I3459" s="367" t="s">
        <v>5625</v>
      </c>
    </row>
    <row r="3460" spans="1:9">
      <c r="A3460" s="367" t="s">
        <v>3930</v>
      </c>
      <c r="D3460" s="367" t="s">
        <v>5626</v>
      </c>
      <c r="E3460" s="367">
        <f t="shared" si="54"/>
        <v>30104104</v>
      </c>
      <c r="F3460" s="367" t="s">
        <v>569</v>
      </c>
      <c r="G3460" s="367" t="s">
        <v>4603</v>
      </c>
      <c r="H3460" s="367" t="s">
        <v>5620</v>
      </c>
      <c r="I3460" s="367" t="s">
        <v>5627</v>
      </c>
    </row>
    <row r="3461" spans="1:9">
      <c r="A3461" s="367" t="s">
        <v>3930</v>
      </c>
      <c r="D3461" s="367" t="s">
        <v>5628</v>
      </c>
      <c r="E3461" s="367">
        <f t="shared" si="54"/>
        <v>30104105</v>
      </c>
      <c r="F3461" s="367" t="s">
        <v>569</v>
      </c>
      <c r="G3461" s="367" t="s">
        <v>4603</v>
      </c>
      <c r="H3461" s="367" t="s">
        <v>5620</v>
      </c>
      <c r="I3461" s="367" t="s">
        <v>4725</v>
      </c>
    </row>
    <row r="3462" spans="1:9">
      <c r="A3462" s="367" t="s">
        <v>3930</v>
      </c>
      <c r="D3462" s="367" t="s">
        <v>5629</v>
      </c>
      <c r="E3462" s="367">
        <f t="shared" si="54"/>
        <v>30104106</v>
      </c>
      <c r="F3462" s="367" t="s">
        <v>569</v>
      </c>
      <c r="G3462" s="367" t="s">
        <v>4603</v>
      </c>
      <c r="H3462" s="367" t="s">
        <v>5620</v>
      </c>
      <c r="I3462" s="367" t="s">
        <v>5630</v>
      </c>
    </row>
    <row r="3463" spans="1:9">
      <c r="A3463" s="367" t="s">
        <v>3930</v>
      </c>
      <c r="D3463" s="367" t="s">
        <v>5631</v>
      </c>
      <c r="E3463" s="367">
        <f t="shared" si="54"/>
        <v>30104107</v>
      </c>
      <c r="F3463" s="367" t="s">
        <v>569</v>
      </c>
      <c r="G3463" s="367" t="s">
        <v>4603</v>
      </c>
      <c r="H3463" s="367" t="s">
        <v>5620</v>
      </c>
      <c r="I3463" s="367" t="s">
        <v>5632</v>
      </c>
    </row>
    <row r="3464" spans="1:9">
      <c r="A3464" s="367" t="s">
        <v>3930</v>
      </c>
      <c r="D3464" s="367" t="s">
        <v>5633</v>
      </c>
      <c r="E3464" s="367">
        <f t="shared" si="54"/>
        <v>30104108</v>
      </c>
      <c r="F3464" s="367" t="s">
        <v>569</v>
      </c>
      <c r="G3464" s="367" t="s">
        <v>4603</v>
      </c>
      <c r="H3464" s="367" t="s">
        <v>5620</v>
      </c>
      <c r="I3464" s="367" t="s">
        <v>5634</v>
      </c>
    </row>
    <row r="3465" spans="1:9">
      <c r="A3465" s="367" t="s">
        <v>3930</v>
      </c>
      <c r="D3465" s="367" t="s">
        <v>5635</v>
      </c>
      <c r="E3465" s="367">
        <f t="shared" si="54"/>
        <v>30104109</v>
      </c>
      <c r="F3465" s="367" t="s">
        <v>569</v>
      </c>
      <c r="G3465" s="367" t="s">
        <v>4603</v>
      </c>
      <c r="H3465" s="367" t="s">
        <v>5620</v>
      </c>
      <c r="I3465" s="367" t="s">
        <v>5636</v>
      </c>
    </row>
    <row r="3466" spans="1:9">
      <c r="A3466" s="367" t="s">
        <v>3930</v>
      </c>
      <c r="D3466" s="367" t="s">
        <v>5637</v>
      </c>
      <c r="E3466" s="367">
        <f t="shared" si="54"/>
        <v>30104110</v>
      </c>
      <c r="F3466" s="367" t="s">
        <v>569</v>
      </c>
      <c r="G3466" s="367" t="s">
        <v>4603</v>
      </c>
      <c r="H3466" s="367" t="s">
        <v>5620</v>
      </c>
      <c r="I3466" s="367" t="s">
        <v>5638</v>
      </c>
    </row>
    <row r="3467" spans="1:9">
      <c r="A3467" s="367" t="s">
        <v>3930</v>
      </c>
      <c r="D3467" s="367" t="s">
        <v>5639</v>
      </c>
      <c r="E3467" s="367">
        <f t="shared" si="54"/>
        <v>30104120</v>
      </c>
      <c r="F3467" s="367" t="s">
        <v>569</v>
      </c>
      <c r="G3467" s="367" t="s">
        <v>4603</v>
      </c>
      <c r="H3467" s="367" t="s">
        <v>5620</v>
      </c>
      <c r="I3467" s="367" t="s">
        <v>5640</v>
      </c>
    </row>
    <row r="3468" spans="1:9">
      <c r="A3468" s="367" t="s">
        <v>3930</v>
      </c>
      <c r="D3468" s="367" t="s">
        <v>5641</v>
      </c>
      <c r="E3468" s="367">
        <f t="shared" si="54"/>
        <v>30104121</v>
      </c>
      <c r="F3468" s="367" t="s">
        <v>569</v>
      </c>
      <c r="G3468" s="367" t="s">
        <v>4603</v>
      </c>
      <c r="H3468" s="367" t="s">
        <v>5620</v>
      </c>
      <c r="I3468" s="367" t="s">
        <v>4745</v>
      </c>
    </row>
    <row r="3469" spans="1:9">
      <c r="A3469" s="367" t="s">
        <v>3930</v>
      </c>
      <c r="D3469" s="367" t="s">
        <v>5642</v>
      </c>
      <c r="E3469" s="367">
        <f t="shared" si="54"/>
        <v>30104122</v>
      </c>
      <c r="F3469" s="367" t="s">
        <v>569</v>
      </c>
      <c r="G3469" s="367" t="s">
        <v>4603</v>
      </c>
      <c r="H3469" s="367" t="s">
        <v>5620</v>
      </c>
      <c r="I3469" s="367" t="s">
        <v>4747</v>
      </c>
    </row>
    <row r="3470" spans="1:9">
      <c r="A3470" s="367" t="s">
        <v>3930</v>
      </c>
      <c r="D3470" s="367" t="s">
        <v>5643</v>
      </c>
      <c r="E3470" s="367">
        <f t="shared" si="54"/>
        <v>30104123</v>
      </c>
      <c r="F3470" s="367" t="s">
        <v>569</v>
      </c>
      <c r="G3470" s="367" t="s">
        <v>4603</v>
      </c>
      <c r="H3470" s="367" t="s">
        <v>5620</v>
      </c>
      <c r="I3470" s="367" t="s">
        <v>4749</v>
      </c>
    </row>
    <row r="3471" spans="1:9">
      <c r="A3471" s="367" t="s">
        <v>3930</v>
      </c>
      <c r="D3471" s="367" t="s">
        <v>5644</v>
      </c>
      <c r="E3471" s="367">
        <f t="shared" si="54"/>
        <v>30104124</v>
      </c>
      <c r="F3471" s="367" t="s">
        <v>569</v>
      </c>
      <c r="G3471" s="367" t="s">
        <v>4603</v>
      </c>
      <c r="H3471" s="367" t="s">
        <v>5620</v>
      </c>
      <c r="I3471" s="367" t="s">
        <v>4751</v>
      </c>
    </row>
    <row r="3472" spans="1:9">
      <c r="A3472" s="367" t="s">
        <v>3930</v>
      </c>
      <c r="D3472" s="367" t="s">
        <v>5645</v>
      </c>
      <c r="E3472" s="367">
        <f t="shared" si="54"/>
        <v>30104130</v>
      </c>
      <c r="F3472" s="367" t="s">
        <v>569</v>
      </c>
      <c r="G3472" s="367" t="s">
        <v>4603</v>
      </c>
      <c r="H3472" s="367" t="s">
        <v>5620</v>
      </c>
      <c r="I3472" s="367" t="s">
        <v>5646</v>
      </c>
    </row>
    <row r="3473" spans="1:9">
      <c r="A3473" s="367" t="s">
        <v>3930</v>
      </c>
      <c r="D3473" s="367" t="s">
        <v>5647</v>
      </c>
      <c r="E3473" s="367">
        <f t="shared" si="54"/>
        <v>30104131</v>
      </c>
      <c r="F3473" s="367" t="s">
        <v>569</v>
      </c>
      <c r="G3473" s="367" t="s">
        <v>4603</v>
      </c>
      <c r="H3473" s="367" t="s">
        <v>5620</v>
      </c>
      <c r="I3473" s="367" t="s">
        <v>4755</v>
      </c>
    </row>
    <row r="3474" spans="1:9">
      <c r="A3474" s="367" t="s">
        <v>3930</v>
      </c>
      <c r="D3474" s="367" t="s">
        <v>5648</v>
      </c>
      <c r="E3474" s="367">
        <f t="shared" si="54"/>
        <v>30104132</v>
      </c>
      <c r="F3474" s="367" t="s">
        <v>569</v>
      </c>
      <c r="G3474" s="367" t="s">
        <v>4603</v>
      </c>
      <c r="H3474" s="367" t="s">
        <v>5620</v>
      </c>
      <c r="I3474" s="367" t="s">
        <v>4757</v>
      </c>
    </row>
    <row r="3475" spans="1:9">
      <c r="A3475" s="367" t="s">
        <v>3930</v>
      </c>
      <c r="D3475" s="367" t="s">
        <v>5649</v>
      </c>
      <c r="E3475" s="367">
        <f t="shared" si="54"/>
        <v>30104133</v>
      </c>
      <c r="F3475" s="367" t="s">
        <v>569</v>
      </c>
      <c r="G3475" s="367" t="s">
        <v>4603</v>
      </c>
      <c r="H3475" s="367" t="s">
        <v>5620</v>
      </c>
      <c r="I3475" s="367" t="s">
        <v>4759</v>
      </c>
    </row>
    <row r="3476" spans="1:9">
      <c r="A3476" s="367" t="s">
        <v>3930</v>
      </c>
      <c r="D3476" s="367" t="s">
        <v>5650</v>
      </c>
      <c r="E3476" s="367">
        <f t="shared" si="54"/>
        <v>30104134</v>
      </c>
      <c r="F3476" s="367" t="s">
        <v>569</v>
      </c>
      <c r="G3476" s="367" t="s">
        <v>4603</v>
      </c>
      <c r="H3476" s="367" t="s">
        <v>5620</v>
      </c>
      <c r="I3476" s="367" t="s">
        <v>4761</v>
      </c>
    </row>
    <row r="3477" spans="1:9">
      <c r="A3477" s="367" t="s">
        <v>3930</v>
      </c>
      <c r="D3477" s="367" t="s">
        <v>5651</v>
      </c>
      <c r="E3477" s="367">
        <f t="shared" si="54"/>
        <v>30104135</v>
      </c>
      <c r="F3477" s="367" t="s">
        <v>569</v>
      </c>
      <c r="G3477" s="367" t="s">
        <v>4603</v>
      </c>
      <c r="H3477" s="367" t="s">
        <v>5620</v>
      </c>
      <c r="I3477" s="367" t="s">
        <v>4763</v>
      </c>
    </row>
    <row r="3478" spans="1:9">
      <c r="A3478" s="367" t="s">
        <v>3930</v>
      </c>
      <c r="D3478" s="367" t="s">
        <v>5652</v>
      </c>
      <c r="E3478" s="367">
        <f t="shared" si="54"/>
        <v>30104150</v>
      </c>
      <c r="F3478" s="367" t="s">
        <v>569</v>
      </c>
      <c r="G3478" s="367" t="s">
        <v>4603</v>
      </c>
      <c r="H3478" s="367" t="s">
        <v>5620</v>
      </c>
      <c r="I3478" s="367" t="s">
        <v>5653</v>
      </c>
    </row>
    <row r="3479" spans="1:9">
      <c r="A3479" s="367" t="s">
        <v>3930</v>
      </c>
      <c r="D3479" s="367" t="s">
        <v>5654</v>
      </c>
      <c r="E3479" s="367">
        <f t="shared" si="54"/>
        <v>30104151</v>
      </c>
      <c r="F3479" s="367" t="s">
        <v>569</v>
      </c>
      <c r="G3479" s="367" t="s">
        <v>4603</v>
      </c>
      <c r="H3479" s="367" t="s">
        <v>5620</v>
      </c>
      <c r="I3479" s="367" t="s">
        <v>4783</v>
      </c>
    </row>
    <row r="3480" spans="1:9">
      <c r="A3480" s="367" t="s">
        <v>3930</v>
      </c>
      <c r="D3480" s="367" t="s">
        <v>5655</v>
      </c>
      <c r="E3480" s="367">
        <f t="shared" si="54"/>
        <v>30104152</v>
      </c>
      <c r="F3480" s="367" t="s">
        <v>569</v>
      </c>
      <c r="G3480" s="367" t="s">
        <v>4603</v>
      </c>
      <c r="H3480" s="367" t="s">
        <v>5620</v>
      </c>
      <c r="I3480" s="367" t="s">
        <v>5656</v>
      </c>
    </row>
    <row r="3481" spans="1:9">
      <c r="A3481" s="367" t="s">
        <v>3930</v>
      </c>
      <c r="D3481" s="367" t="s">
        <v>5657</v>
      </c>
      <c r="E3481" s="367">
        <f t="shared" si="54"/>
        <v>30104153</v>
      </c>
      <c r="F3481" s="367" t="s">
        <v>569</v>
      </c>
      <c r="G3481" s="367" t="s">
        <v>4603</v>
      </c>
      <c r="H3481" s="367" t="s">
        <v>5620</v>
      </c>
      <c r="I3481" s="367" t="s">
        <v>4781</v>
      </c>
    </row>
    <row r="3482" spans="1:9">
      <c r="A3482" s="367" t="s">
        <v>3930</v>
      </c>
      <c r="D3482" s="367" t="s">
        <v>5658</v>
      </c>
      <c r="E3482" s="367">
        <f t="shared" si="54"/>
        <v>30104154</v>
      </c>
      <c r="F3482" s="367" t="s">
        <v>569</v>
      </c>
      <c r="G3482" s="367" t="s">
        <v>4603</v>
      </c>
      <c r="H3482" s="367" t="s">
        <v>5620</v>
      </c>
      <c r="I3482" s="367" t="s">
        <v>5659</v>
      </c>
    </row>
    <row r="3483" spans="1:9">
      <c r="A3483" s="367" t="s">
        <v>3930</v>
      </c>
      <c r="D3483" s="367" t="s">
        <v>5660</v>
      </c>
      <c r="E3483" s="367">
        <f t="shared" si="54"/>
        <v>30104155</v>
      </c>
      <c r="F3483" s="367" t="s">
        <v>569</v>
      </c>
      <c r="G3483" s="367" t="s">
        <v>4603</v>
      </c>
      <c r="H3483" s="367" t="s">
        <v>5620</v>
      </c>
      <c r="I3483" s="367" t="s">
        <v>5661</v>
      </c>
    </row>
    <row r="3484" spans="1:9">
      <c r="A3484" s="367" t="s">
        <v>3930</v>
      </c>
      <c r="D3484" s="367" t="s">
        <v>5662</v>
      </c>
      <c r="E3484" s="367">
        <f t="shared" si="54"/>
        <v>30104156</v>
      </c>
      <c r="F3484" s="367" t="s">
        <v>569</v>
      </c>
      <c r="G3484" s="367" t="s">
        <v>4603</v>
      </c>
      <c r="H3484" s="367" t="s">
        <v>5620</v>
      </c>
      <c r="I3484" s="367" t="s">
        <v>5663</v>
      </c>
    </row>
    <row r="3485" spans="1:9">
      <c r="A3485" s="367" t="s">
        <v>3930</v>
      </c>
      <c r="D3485" s="367" t="s">
        <v>5664</v>
      </c>
      <c r="E3485" s="367">
        <f t="shared" si="54"/>
        <v>30104157</v>
      </c>
      <c r="F3485" s="367" t="s">
        <v>569</v>
      </c>
      <c r="G3485" s="367" t="s">
        <v>4603</v>
      </c>
      <c r="H3485" s="367" t="s">
        <v>5620</v>
      </c>
      <c r="I3485" s="367" t="s">
        <v>5665</v>
      </c>
    </row>
    <row r="3486" spans="1:9">
      <c r="A3486" s="367" t="s">
        <v>3930</v>
      </c>
      <c r="D3486" s="367" t="s">
        <v>5666</v>
      </c>
      <c r="E3486" s="367">
        <f t="shared" si="54"/>
        <v>30104160</v>
      </c>
      <c r="F3486" s="367" t="s">
        <v>569</v>
      </c>
      <c r="G3486" s="367" t="s">
        <v>4603</v>
      </c>
      <c r="H3486" s="367" t="s">
        <v>5620</v>
      </c>
      <c r="I3486" s="367" t="s">
        <v>4777</v>
      </c>
    </row>
    <row r="3487" spans="1:9">
      <c r="A3487" s="367" t="s">
        <v>3930</v>
      </c>
      <c r="D3487" s="367" t="s">
        <v>5667</v>
      </c>
      <c r="E3487" s="367">
        <f t="shared" si="54"/>
        <v>30104161</v>
      </c>
      <c r="F3487" s="367" t="s">
        <v>569</v>
      </c>
      <c r="G3487" s="367" t="s">
        <v>4603</v>
      </c>
      <c r="H3487" s="367" t="s">
        <v>5620</v>
      </c>
      <c r="I3487" s="367" t="s">
        <v>4785</v>
      </c>
    </row>
    <row r="3488" spans="1:9">
      <c r="A3488" s="367" t="s">
        <v>3930</v>
      </c>
      <c r="D3488" s="367" t="s">
        <v>5668</v>
      </c>
      <c r="E3488" s="367">
        <f t="shared" si="54"/>
        <v>30104162</v>
      </c>
      <c r="F3488" s="367" t="s">
        <v>569</v>
      </c>
      <c r="G3488" s="367" t="s">
        <v>4603</v>
      </c>
      <c r="H3488" s="367" t="s">
        <v>5620</v>
      </c>
      <c r="I3488" s="367" t="s">
        <v>4787</v>
      </c>
    </row>
    <row r="3489" spans="1:9">
      <c r="A3489" s="367" t="s">
        <v>3930</v>
      </c>
      <c r="D3489" s="367" t="s">
        <v>5669</v>
      </c>
      <c r="E3489" s="367">
        <f t="shared" si="54"/>
        <v>30104163</v>
      </c>
      <c r="F3489" s="367" t="s">
        <v>569</v>
      </c>
      <c r="G3489" s="367" t="s">
        <v>4603</v>
      </c>
      <c r="H3489" s="367" t="s">
        <v>5620</v>
      </c>
      <c r="I3489" s="367" t="s">
        <v>4789</v>
      </c>
    </row>
    <row r="3490" spans="1:9">
      <c r="A3490" s="367" t="s">
        <v>3930</v>
      </c>
      <c r="D3490" s="367" t="s">
        <v>5670</v>
      </c>
      <c r="E3490" s="367">
        <f t="shared" si="54"/>
        <v>30104164</v>
      </c>
      <c r="F3490" s="367" t="s">
        <v>569</v>
      </c>
      <c r="G3490" s="367" t="s">
        <v>4603</v>
      </c>
      <c r="H3490" s="367" t="s">
        <v>5620</v>
      </c>
      <c r="I3490" s="367" t="s">
        <v>4791</v>
      </c>
    </row>
    <row r="3491" spans="1:9">
      <c r="A3491" s="367" t="s">
        <v>3930</v>
      </c>
      <c r="D3491" s="367" t="s">
        <v>5671</v>
      </c>
      <c r="E3491" s="367">
        <f t="shared" si="54"/>
        <v>30104170</v>
      </c>
      <c r="F3491" s="367" t="s">
        <v>569</v>
      </c>
      <c r="G3491" s="367" t="s">
        <v>4603</v>
      </c>
      <c r="H3491" s="367" t="s">
        <v>5620</v>
      </c>
      <c r="I3491" s="367" t="s">
        <v>5672</v>
      </c>
    </row>
    <row r="3492" spans="1:9">
      <c r="A3492" s="367" t="s">
        <v>3930</v>
      </c>
      <c r="D3492" s="367" t="s">
        <v>5673</v>
      </c>
      <c r="E3492" s="367">
        <f t="shared" si="54"/>
        <v>30104171</v>
      </c>
      <c r="F3492" s="367" t="s">
        <v>569</v>
      </c>
      <c r="G3492" s="367" t="s">
        <v>4603</v>
      </c>
      <c r="H3492" s="367" t="s">
        <v>5620</v>
      </c>
      <c r="I3492" s="367" t="s">
        <v>4793</v>
      </c>
    </row>
    <row r="3493" spans="1:9">
      <c r="A3493" s="367" t="s">
        <v>3930</v>
      </c>
      <c r="D3493" s="367" t="s">
        <v>5674</v>
      </c>
      <c r="E3493" s="367">
        <f t="shared" si="54"/>
        <v>30104172</v>
      </c>
      <c r="F3493" s="367" t="s">
        <v>569</v>
      </c>
      <c r="G3493" s="367" t="s">
        <v>4603</v>
      </c>
      <c r="H3493" s="367" t="s">
        <v>5620</v>
      </c>
      <c r="I3493" s="367" t="s">
        <v>4795</v>
      </c>
    </row>
    <row r="3494" spans="1:9">
      <c r="A3494" s="367" t="s">
        <v>3930</v>
      </c>
      <c r="D3494" s="367" t="s">
        <v>5675</v>
      </c>
      <c r="E3494" s="367">
        <f t="shared" si="54"/>
        <v>30104173</v>
      </c>
      <c r="F3494" s="367" t="s">
        <v>569</v>
      </c>
      <c r="G3494" s="367" t="s">
        <v>4603</v>
      </c>
      <c r="H3494" s="367" t="s">
        <v>5620</v>
      </c>
      <c r="I3494" s="367" t="s">
        <v>4797</v>
      </c>
    </row>
    <row r="3495" spans="1:9">
      <c r="A3495" s="367" t="s">
        <v>3930</v>
      </c>
      <c r="D3495" s="367" t="s">
        <v>5676</v>
      </c>
      <c r="E3495" s="367">
        <f t="shared" si="54"/>
        <v>30104174</v>
      </c>
      <c r="F3495" s="367" t="s">
        <v>569</v>
      </c>
      <c r="G3495" s="367" t="s">
        <v>4603</v>
      </c>
      <c r="H3495" s="367" t="s">
        <v>5620</v>
      </c>
      <c r="I3495" s="367" t="s">
        <v>4799</v>
      </c>
    </row>
    <row r="3496" spans="1:9">
      <c r="A3496" s="367" t="s">
        <v>3930</v>
      </c>
      <c r="D3496" s="367" t="s">
        <v>5677</v>
      </c>
      <c r="E3496" s="367">
        <f t="shared" si="54"/>
        <v>30104175</v>
      </c>
      <c r="F3496" s="367" t="s">
        <v>569</v>
      </c>
      <c r="G3496" s="367" t="s">
        <v>4603</v>
      </c>
      <c r="H3496" s="367" t="s">
        <v>5620</v>
      </c>
      <c r="I3496" s="367" t="s">
        <v>4801</v>
      </c>
    </row>
    <row r="3497" spans="1:9">
      <c r="A3497" s="367" t="s">
        <v>3930</v>
      </c>
      <c r="D3497" s="367" t="s">
        <v>5678</v>
      </c>
      <c r="E3497" s="367">
        <f t="shared" si="54"/>
        <v>30104199</v>
      </c>
      <c r="F3497" s="367" t="s">
        <v>569</v>
      </c>
      <c r="G3497" s="367" t="s">
        <v>4603</v>
      </c>
      <c r="H3497" s="367" t="s">
        <v>5620</v>
      </c>
      <c r="I3497" s="367" t="s">
        <v>4251</v>
      </c>
    </row>
    <row r="3498" spans="1:9">
      <c r="A3498" s="367" t="s">
        <v>3930</v>
      </c>
      <c r="D3498" s="367" t="s">
        <v>5679</v>
      </c>
      <c r="E3498" s="367">
        <f t="shared" si="54"/>
        <v>30104201</v>
      </c>
      <c r="F3498" s="367" t="s">
        <v>569</v>
      </c>
      <c r="G3498" s="367" t="s">
        <v>4603</v>
      </c>
      <c r="H3498" s="367" t="s">
        <v>5680</v>
      </c>
      <c r="I3498" s="367" t="s">
        <v>5681</v>
      </c>
    </row>
    <row r="3499" spans="1:9">
      <c r="A3499" s="367" t="s">
        <v>3930</v>
      </c>
      <c r="D3499" s="367" t="s">
        <v>5682</v>
      </c>
      <c r="E3499" s="367">
        <f t="shared" si="54"/>
        <v>30104202</v>
      </c>
      <c r="F3499" s="367" t="s">
        <v>569</v>
      </c>
      <c r="G3499" s="367" t="s">
        <v>4603</v>
      </c>
      <c r="H3499" s="367" t="s">
        <v>5680</v>
      </c>
      <c r="I3499" s="367" t="s">
        <v>5683</v>
      </c>
    </row>
    <row r="3500" spans="1:9">
      <c r="A3500" s="367" t="s">
        <v>3930</v>
      </c>
      <c r="D3500" s="367" t="s">
        <v>5684</v>
      </c>
      <c r="E3500" s="367">
        <f t="shared" si="54"/>
        <v>30104203</v>
      </c>
      <c r="F3500" s="367" t="s">
        <v>569</v>
      </c>
      <c r="G3500" s="367" t="s">
        <v>4603</v>
      </c>
      <c r="H3500" s="367" t="s">
        <v>5680</v>
      </c>
      <c r="I3500" s="367" t="s">
        <v>5685</v>
      </c>
    </row>
    <row r="3501" spans="1:9">
      <c r="A3501" s="367" t="s">
        <v>3930</v>
      </c>
      <c r="D3501" s="367" t="s">
        <v>5686</v>
      </c>
      <c r="E3501" s="367">
        <f t="shared" si="54"/>
        <v>30104204</v>
      </c>
      <c r="F3501" s="367" t="s">
        <v>569</v>
      </c>
      <c r="G3501" s="367" t="s">
        <v>4603</v>
      </c>
      <c r="H3501" s="367" t="s">
        <v>5680</v>
      </c>
      <c r="I3501" s="367" t="s">
        <v>5687</v>
      </c>
    </row>
    <row r="3502" spans="1:9">
      <c r="A3502" s="367" t="s">
        <v>3930</v>
      </c>
      <c r="D3502" s="367" t="s">
        <v>5688</v>
      </c>
      <c r="E3502" s="367">
        <f t="shared" si="54"/>
        <v>30104301</v>
      </c>
      <c r="F3502" s="367" t="s">
        <v>569</v>
      </c>
      <c r="G3502" s="367" t="s">
        <v>4603</v>
      </c>
      <c r="H3502" s="367" t="s">
        <v>5689</v>
      </c>
      <c r="I3502" s="367" t="s">
        <v>1823</v>
      </c>
    </row>
    <row r="3503" spans="1:9">
      <c r="A3503" s="367" t="s">
        <v>3930</v>
      </c>
      <c r="D3503" s="367" t="s">
        <v>5690</v>
      </c>
      <c r="E3503" s="367">
        <f t="shared" si="54"/>
        <v>30104501</v>
      </c>
      <c r="F3503" s="367" t="s">
        <v>569</v>
      </c>
      <c r="G3503" s="367" t="s">
        <v>4603</v>
      </c>
      <c r="H3503" s="367" t="s">
        <v>5691</v>
      </c>
      <c r="I3503" s="367" t="s">
        <v>5692</v>
      </c>
    </row>
    <row r="3504" spans="1:9">
      <c r="A3504" s="367" t="s">
        <v>3930</v>
      </c>
      <c r="D3504" s="367" t="s">
        <v>5693</v>
      </c>
      <c r="E3504" s="367">
        <f t="shared" si="54"/>
        <v>30105001</v>
      </c>
      <c r="F3504" s="367" t="s">
        <v>569</v>
      </c>
      <c r="G3504" s="367" t="s">
        <v>4603</v>
      </c>
      <c r="H3504" s="367" t="s">
        <v>5694</v>
      </c>
      <c r="I3504" s="367" t="s">
        <v>5695</v>
      </c>
    </row>
    <row r="3505" spans="1:9">
      <c r="A3505" s="367" t="s">
        <v>3930</v>
      </c>
      <c r="D3505" s="367" t="s">
        <v>5696</v>
      </c>
      <c r="E3505" s="367">
        <f t="shared" si="54"/>
        <v>30105101</v>
      </c>
      <c r="F3505" s="367" t="s">
        <v>569</v>
      </c>
      <c r="G3505" s="367" t="s">
        <v>4603</v>
      </c>
      <c r="H3505" s="367" t="s">
        <v>5697</v>
      </c>
      <c r="I3505" s="367" t="s">
        <v>5697</v>
      </c>
    </row>
    <row r="3506" spans="1:9">
      <c r="A3506" s="367" t="s">
        <v>3930</v>
      </c>
      <c r="D3506" s="367" t="s">
        <v>5698</v>
      </c>
      <c r="E3506" s="367">
        <f t="shared" si="54"/>
        <v>30105105</v>
      </c>
      <c r="F3506" s="367" t="s">
        <v>569</v>
      </c>
      <c r="G3506" s="367" t="s">
        <v>4603</v>
      </c>
      <c r="H3506" s="367" t="s">
        <v>5697</v>
      </c>
      <c r="I3506" s="367" t="s">
        <v>5699</v>
      </c>
    </row>
    <row r="3507" spans="1:9">
      <c r="A3507" s="367" t="s">
        <v>3930</v>
      </c>
      <c r="D3507" s="367" t="s">
        <v>5700</v>
      </c>
      <c r="E3507" s="367">
        <f t="shared" si="54"/>
        <v>30105108</v>
      </c>
      <c r="F3507" s="367" t="s">
        <v>569</v>
      </c>
      <c r="G3507" s="367" t="s">
        <v>4603</v>
      </c>
      <c r="H3507" s="367" t="s">
        <v>5697</v>
      </c>
      <c r="I3507" s="367" t="s">
        <v>870</v>
      </c>
    </row>
    <row r="3508" spans="1:9">
      <c r="A3508" s="367" t="s">
        <v>3930</v>
      </c>
      <c r="D3508" s="367" t="s">
        <v>5701</v>
      </c>
      <c r="E3508" s="367">
        <f t="shared" si="54"/>
        <v>30105110</v>
      </c>
      <c r="F3508" s="367" t="s">
        <v>569</v>
      </c>
      <c r="G3508" s="367" t="s">
        <v>4603</v>
      </c>
      <c r="H3508" s="367" t="s">
        <v>5697</v>
      </c>
      <c r="I3508" s="367" t="s">
        <v>5702</v>
      </c>
    </row>
    <row r="3509" spans="1:9">
      <c r="A3509" s="367" t="s">
        <v>3930</v>
      </c>
      <c r="D3509" s="367" t="s">
        <v>5703</v>
      </c>
      <c r="E3509" s="367">
        <f t="shared" si="54"/>
        <v>30105112</v>
      </c>
      <c r="F3509" s="367" t="s">
        <v>569</v>
      </c>
      <c r="G3509" s="367" t="s">
        <v>4603</v>
      </c>
      <c r="H3509" s="367" t="s">
        <v>5697</v>
      </c>
      <c r="I3509" s="367" t="s">
        <v>5704</v>
      </c>
    </row>
    <row r="3510" spans="1:9">
      <c r="A3510" s="367" t="s">
        <v>3930</v>
      </c>
      <c r="D3510" s="367" t="s">
        <v>5705</v>
      </c>
      <c r="E3510" s="367">
        <f t="shared" si="54"/>
        <v>30105114</v>
      </c>
      <c r="F3510" s="367" t="s">
        <v>569</v>
      </c>
      <c r="G3510" s="367" t="s">
        <v>4603</v>
      </c>
      <c r="H3510" s="367" t="s">
        <v>5697</v>
      </c>
      <c r="I3510" s="367" t="s">
        <v>5706</v>
      </c>
    </row>
    <row r="3511" spans="1:9">
      <c r="A3511" s="367" t="s">
        <v>3930</v>
      </c>
      <c r="D3511" s="367" t="s">
        <v>5707</v>
      </c>
      <c r="E3511" s="367">
        <f t="shared" si="54"/>
        <v>30105116</v>
      </c>
      <c r="F3511" s="367" t="s">
        <v>569</v>
      </c>
      <c r="G3511" s="367" t="s">
        <v>4603</v>
      </c>
      <c r="H3511" s="367" t="s">
        <v>5697</v>
      </c>
      <c r="I3511" s="367" t="s">
        <v>5708</v>
      </c>
    </row>
    <row r="3512" spans="1:9">
      <c r="A3512" s="367" t="s">
        <v>3930</v>
      </c>
      <c r="D3512" s="367" t="s">
        <v>5709</v>
      </c>
      <c r="E3512" s="367">
        <f t="shared" si="54"/>
        <v>30105118</v>
      </c>
      <c r="F3512" s="367" t="s">
        <v>569</v>
      </c>
      <c r="G3512" s="367" t="s">
        <v>4603</v>
      </c>
      <c r="H3512" s="367" t="s">
        <v>5697</v>
      </c>
      <c r="I3512" s="367" t="s">
        <v>5710</v>
      </c>
    </row>
    <row r="3513" spans="1:9">
      <c r="A3513" s="367" t="s">
        <v>3930</v>
      </c>
      <c r="D3513" s="367" t="s">
        <v>5711</v>
      </c>
      <c r="E3513" s="367">
        <f t="shared" si="54"/>
        <v>30105120</v>
      </c>
      <c r="F3513" s="367" t="s">
        <v>569</v>
      </c>
      <c r="G3513" s="367" t="s">
        <v>4603</v>
      </c>
      <c r="H3513" s="367" t="s">
        <v>5697</v>
      </c>
      <c r="I3513" s="367" t="s">
        <v>5712</v>
      </c>
    </row>
    <row r="3514" spans="1:9">
      <c r="A3514" s="367" t="s">
        <v>3930</v>
      </c>
      <c r="D3514" s="367" t="s">
        <v>5713</v>
      </c>
      <c r="E3514" s="367">
        <f t="shared" si="54"/>
        <v>30105122</v>
      </c>
      <c r="F3514" s="367" t="s">
        <v>569</v>
      </c>
      <c r="G3514" s="367" t="s">
        <v>4603</v>
      </c>
      <c r="H3514" s="367" t="s">
        <v>5697</v>
      </c>
      <c r="I3514" s="367" t="s">
        <v>5714</v>
      </c>
    </row>
    <row r="3515" spans="1:9">
      <c r="A3515" s="367" t="s">
        <v>3930</v>
      </c>
      <c r="D3515" s="367" t="s">
        <v>5715</v>
      </c>
      <c r="E3515" s="367">
        <f t="shared" si="54"/>
        <v>30105124</v>
      </c>
      <c r="F3515" s="367" t="s">
        <v>569</v>
      </c>
      <c r="G3515" s="367" t="s">
        <v>4603</v>
      </c>
      <c r="H3515" s="367" t="s">
        <v>5697</v>
      </c>
      <c r="I3515" s="367" t="s">
        <v>1852</v>
      </c>
    </row>
    <row r="3516" spans="1:9">
      <c r="A3516" s="367" t="s">
        <v>3930</v>
      </c>
      <c r="D3516" s="367" t="s">
        <v>5716</v>
      </c>
      <c r="E3516" s="367">
        <f t="shared" si="54"/>
        <v>30105130</v>
      </c>
      <c r="F3516" s="367" t="s">
        <v>569</v>
      </c>
      <c r="G3516" s="367" t="s">
        <v>4603</v>
      </c>
      <c r="H3516" s="367" t="s">
        <v>5697</v>
      </c>
      <c r="I3516" s="367" t="s">
        <v>5717</v>
      </c>
    </row>
    <row r="3517" spans="1:9">
      <c r="A3517" s="367" t="s">
        <v>3930</v>
      </c>
      <c r="D3517" s="367" t="s">
        <v>5718</v>
      </c>
      <c r="E3517" s="367">
        <f t="shared" si="54"/>
        <v>30105201</v>
      </c>
      <c r="F3517" s="367" t="s">
        <v>569</v>
      </c>
      <c r="G3517" s="367" t="s">
        <v>4603</v>
      </c>
      <c r="H3517" s="367" t="s">
        <v>5719</v>
      </c>
      <c r="I3517" s="367" t="s">
        <v>5720</v>
      </c>
    </row>
    <row r="3518" spans="1:9">
      <c r="A3518" s="367" t="s">
        <v>3930</v>
      </c>
      <c r="D3518" s="367" t="s">
        <v>5721</v>
      </c>
      <c r="E3518" s="367">
        <f t="shared" si="54"/>
        <v>30105205</v>
      </c>
      <c r="F3518" s="367" t="s">
        <v>569</v>
      </c>
      <c r="G3518" s="367" t="s">
        <v>4603</v>
      </c>
      <c r="H3518" s="367" t="s">
        <v>5719</v>
      </c>
      <c r="I3518" s="367" t="s">
        <v>5722</v>
      </c>
    </row>
    <row r="3519" spans="1:9">
      <c r="A3519" s="367" t="s">
        <v>3930</v>
      </c>
      <c r="D3519" s="367" t="s">
        <v>5723</v>
      </c>
      <c r="E3519" s="367">
        <f t="shared" si="54"/>
        <v>30105210</v>
      </c>
      <c r="F3519" s="367" t="s">
        <v>569</v>
      </c>
      <c r="G3519" s="367" t="s">
        <v>4603</v>
      </c>
      <c r="H3519" s="367" t="s">
        <v>5719</v>
      </c>
      <c r="I3519" s="367" t="s">
        <v>5724</v>
      </c>
    </row>
    <row r="3520" spans="1:9">
      <c r="A3520" s="367" t="s">
        <v>3930</v>
      </c>
      <c r="D3520" s="367" t="s">
        <v>5725</v>
      </c>
      <c r="E3520" s="367">
        <f t="shared" si="54"/>
        <v>30105211</v>
      </c>
      <c r="F3520" s="367" t="s">
        <v>569</v>
      </c>
      <c r="G3520" s="367" t="s">
        <v>4603</v>
      </c>
      <c r="H3520" s="367" t="s">
        <v>5719</v>
      </c>
      <c r="I3520" s="367" t="s">
        <v>5726</v>
      </c>
    </row>
    <row r="3521" spans="1:9">
      <c r="A3521" s="367" t="s">
        <v>3930</v>
      </c>
      <c r="D3521" s="367" t="s">
        <v>5727</v>
      </c>
      <c r="E3521" s="367">
        <f t="shared" si="54"/>
        <v>30105212</v>
      </c>
      <c r="F3521" s="367" t="s">
        <v>569</v>
      </c>
      <c r="G3521" s="367" t="s">
        <v>4603</v>
      </c>
      <c r="H3521" s="367" t="s">
        <v>5719</v>
      </c>
      <c r="I3521" s="367" t="s">
        <v>5728</v>
      </c>
    </row>
    <row r="3522" spans="1:9">
      <c r="A3522" s="367" t="s">
        <v>3930</v>
      </c>
      <c r="D3522" s="367" t="s">
        <v>5729</v>
      </c>
      <c r="E3522" s="367">
        <f t="shared" ref="E3522:E3585" si="55">VALUE(D3522)</f>
        <v>30105215</v>
      </c>
      <c r="F3522" s="367" t="s">
        <v>569</v>
      </c>
      <c r="G3522" s="367" t="s">
        <v>4603</v>
      </c>
      <c r="H3522" s="367" t="s">
        <v>5719</v>
      </c>
      <c r="I3522" s="367" t="s">
        <v>5704</v>
      </c>
    </row>
    <row r="3523" spans="1:9">
      <c r="A3523" s="367" t="s">
        <v>3930</v>
      </c>
      <c r="D3523" s="367" t="s">
        <v>5730</v>
      </c>
      <c r="E3523" s="367">
        <f t="shared" si="55"/>
        <v>30105220</v>
      </c>
      <c r="F3523" s="367" t="s">
        <v>569</v>
      </c>
      <c r="G3523" s="367" t="s">
        <v>4603</v>
      </c>
      <c r="H3523" s="367" t="s">
        <v>5719</v>
      </c>
      <c r="I3523" s="367" t="s">
        <v>5731</v>
      </c>
    </row>
    <row r="3524" spans="1:9">
      <c r="A3524" s="367" t="s">
        <v>3930</v>
      </c>
      <c r="D3524" s="367" t="s">
        <v>5732</v>
      </c>
      <c r="E3524" s="367">
        <f t="shared" si="55"/>
        <v>30105221</v>
      </c>
      <c r="F3524" s="367" t="s">
        <v>569</v>
      </c>
      <c r="G3524" s="367" t="s">
        <v>4603</v>
      </c>
      <c r="H3524" s="367" t="s">
        <v>5719</v>
      </c>
      <c r="I3524" s="367" t="s">
        <v>5733</v>
      </c>
    </row>
    <row r="3525" spans="1:9">
      <c r="A3525" s="367" t="s">
        <v>3930</v>
      </c>
      <c r="D3525" s="367" t="s">
        <v>5734</v>
      </c>
      <c r="E3525" s="367">
        <f t="shared" si="55"/>
        <v>30105222</v>
      </c>
      <c r="F3525" s="367" t="s">
        <v>569</v>
      </c>
      <c r="G3525" s="367" t="s">
        <v>4603</v>
      </c>
      <c r="H3525" s="367" t="s">
        <v>5719</v>
      </c>
      <c r="I3525" s="367" t="s">
        <v>5735</v>
      </c>
    </row>
    <row r="3526" spans="1:9">
      <c r="A3526" s="367" t="s">
        <v>3930</v>
      </c>
      <c r="D3526" s="367" t="s">
        <v>5736</v>
      </c>
      <c r="E3526" s="367">
        <f t="shared" si="55"/>
        <v>30105230</v>
      </c>
      <c r="F3526" s="367" t="s">
        <v>569</v>
      </c>
      <c r="G3526" s="367" t="s">
        <v>4603</v>
      </c>
      <c r="H3526" s="367" t="s">
        <v>5719</v>
      </c>
      <c r="I3526" s="367" t="s">
        <v>5737</v>
      </c>
    </row>
    <row r="3527" spans="1:9">
      <c r="A3527" s="367" t="s">
        <v>3930</v>
      </c>
      <c r="D3527" s="367" t="s">
        <v>5738</v>
      </c>
      <c r="E3527" s="367">
        <f t="shared" si="55"/>
        <v>30105235</v>
      </c>
      <c r="F3527" s="367" t="s">
        <v>569</v>
      </c>
      <c r="G3527" s="367" t="s">
        <v>4603</v>
      </c>
      <c r="H3527" s="367" t="s">
        <v>5719</v>
      </c>
      <c r="I3527" s="367" t="s">
        <v>1852</v>
      </c>
    </row>
    <row r="3528" spans="1:9">
      <c r="A3528" s="367" t="s">
        <v>3930</v>
      </c>
      <c r="D3528" s="367" t="s">
        <v>5739</v>
      </c>
      <c r="E3528" s="367">
        <f t="shared" si="55"/>
        <v>30105240</v>
      </c>
      <c r="F3528" s="367" t="s">
        <v>569</v>
      </c>
      <c r="G3528" s="367" t="s">
        <v>4603</v>
      </c>
      <c r="H3528" s="367" t="s">
        <v>5719</v>
      </c>
      <c r="I3528" s="367" t="s">
        <v>5740</v>
      </c>
    </row>
    <row r="3529" spans="1:9">
      <c r="A3529" s="367" t="s">
        <v>3930</v>
      </c>
      <c r="D3529" s="367" t="s">
        <v>5741</v>
      </c>
      <c r="E3529" s="367">
        <f t="shared" si="55"/>
        <v>30106001</v>
      </c>
      <c r="F3529" s="367" t="s">
        <v>569</v>
      </c>
      <c r="G3529" s="367" t="s">
        <v>4603</v>
      </c>
      <c r="H3529" s="367" t="s">
        <v>5742</v>
      </c>
      <c r="I3529" s="367" t="s">
        <v>5743</v>
      </c>
    </row>
    <row r="3530" spans="1:9">
      <c r="A3530" s="367" t="s">
        <v>3930</v>
      </c>
      <c r="D3530" s="367" t="s">
        <v>5744</v>
      </c>
      <c r="E3530" s="367">
        <f t="shared" si="55"/>
        <v>30106002</v>
      </c>
      <c r="F3530" s="367" t="s">
        <v>569</v>
      </c>
      <c r="G3530" s="367" t="s">
        <v>4603</v>
      </c>
      <c r="H3530" s="367" t="s">
        <v>5742</v>
      </c>
      <c r="I3530" s="367" t="s">
        <v>5745</v>
      </c>
    </row>
    <row r="3531" spans="1:9">
      <c r="A3531" s="367" t="s">
        <v>3930</v>
      </c>
      <c r="D3531" s="367" t="s">
        <v>5746</v>
      </c>
      <c r="E3531" s="367">
        <f t="shared" si="55"/>
        <v>30106003</v>
      </c>
      <c r="F3531" s="367" t="s">
        <v>569</v>
      </c>
      <c r="G3531" s="367" t="s">
        <v>4603</v>
      </c>
      <c r="H3531" s="367" t="s">
        <v>5742</v>
      </c>
      <c r="I3531" s="367" t="s">
        <v>5747</v>
      </c>
    </row>
    <row r="3532" spans="1:9">
      <c r="A3532" s="367" t="s">
        <v>3930</v>
      </c>
      <c r="D3532" s="367" t="s">
        <v>5748</v>
      </c>
      <c r="E3532" s="367">
        <f t="shared" si="55"/>
        <v>30106004</v>
      </c>
      <c r="F3532" s="367" t="s">
        <v>569</v>
      </c>
      <c r="G3532" s="367" t="s">
        <v>4603</v>
      </c>
      <c r="H3532" s="367" t="s">
        <v>5742</v>
      </c>
      <c r="I3532" s="367" t="s">
        <v>5749</v>
      </c>
    </row>
    <row r="3533" spans="1:9">
      <c r="A3533" s="367" t="s">
        <v>3930</v>
      </c>
      <c r="D3533" s="367" t="s">
        <v>5750</v>
      </c>
      <c r="E3533" s="367">
        <f t="shared" si="55"/>
        <v>30106005</v>
      </c>
      <c r="F3533" s="367" t="s">
        <v>569</v>
      </c>
      <c r="G3533" s="367" t="s">
        <v>4603</v>
      </c>
      <c r="H3533" s="367" t="s">
        <v>5742</v>
      </c>
      <c r="I3533" s="367" t="s">
        <v>5751</v>
      </c>
    </row>
    <row r="3534" spans="1:9">
      <c r="A3534" s="367" t="s">
        <v>3930</v>
      </c>
      <c r="D3534" s="367" t="s">
        <v>5752</v>
      </c>
      <c r="E3534" s="367">
        <f t="shared" si="55"/>
        <v>30106006</v>
      </c>
      <c r="F3534" s="367" t="s">
        <v>569</v>
      </c>
      <c r="G3534" s="367" t="s">
        <v>4603</v>
      </c>
      <c r="H3534" s="367" t="s">
        <v>5742</v>
      </c>
      <c r="I3534" s="367" t="s">
        <v>5753</v>
      </c>
    </row>
    <row r="3535" spans="1:9">
      <c r="A3535" s="367" t="s">
        <v>3930</v>
      </c>
      <c r="D3535" s="367" t="s">
        <v>5754</v>
      </c>
      <c r="E3535" s="367">
        <f t="shared" si="55"/>
        <v>30106007</v>
      </c>
      <c r="F3535" s="367" t="s">
        <v>569</v>
      </c>
      <c r="G3535" s="367" t="s">
        <v>4603</v>
      </c>
      <c r="H3535" s="367" t="s">
        <v>5742</v>
      </c>
      <c r="I3535" s="367" t="s">
        <v>5755</v>
      </c>
    </row>
    <row r="3536" spans="1:9">
      <c r="A3536" s="367" t="s">
        <v>3930</v>
      </c>
      <c r="D3536" s="367" t="s">
        <v>5756</v>
      </c>
      <c r="E3536" s="367">
        <f t="shared" si="55"/>
        <v>30106008</v>
      </c>
      <c r="F3536" s="367" t="s">
        <v>569</v>
      </c>
      <c r="G3536" s="367" t="s">
        <v>4603</v>
      </c>
      <c r="H3536" s="367" t="s">
        <v>5742</v>
      </c>
      <c r="I3536" s="367" t="s">
        <v>5757</v>
      </c>
    </row>
    <row r="3537" spans="1:9">
      <c r="A3537" s="367" t="s">
        <v>3930</v>
      </c>
      <c r="D3537" s="367" t="s">
        <v>5758</v>
      </c>
      <c r="E3537" s="367">
        <f t="shared" si="55"/>
        <v>30106009</v>
      </c>
      <c r="F3537" s="367" t="s">
        <v>569</v>
      </c>
      <c r="G3537" s="367" t="s">
        <v>4603</v>
      </c>
      <c r="H3537" s="367" t="s">
        <v>5742</v>
      </c>
      <c r="I3537" s="367" t="s">
        <v>5759</v>
      </c>
    </row>
    <row r="3538" spans="1:9">
      <c r="A3538" s="367" t="s">
        <v>3930</v>
      </c>
      <c r="D3538" s="367" t="s">
        <v>5760</v>
      </c>
      <c r="E3538" s="367">
        <f t="shared" si="55"/>
        <v>30106010</v>
      </c>
      <c r="F3538" s="367" t="s">
        <v>569</v>
      </c>
      <c r="G3538" s="367" t="s">
        <v>4603</v>
      </c>
      <c r="H3538" s="367" t="s">
        <v>5742</v>
      </c>
      <c r="I3538" s="367" t="s">
        <v>5761</v>
      </c>
    </row>
    <row r="3539" spans="1:9">
      <c r="A3539" s="367" t="s">
        <v>3930</v>
      </c>
      <c r="D3539" s="367" t="s">
        <v>5762</v>
      </c>
      <c r="E3539" s="367">
        <f t="shared" si="55"/>
        <v>30106011</v>
      </c>
      <c r="F3539" s="367" t="s">
        <v>569</v>
      </c>
      <c r="G3539" s="367" t="s">
        <v>4603</v>
      </c>
      <c r="H3539" s="367" t="s">
        <v>5742</v>
      </c>
      <c r="I3539" s="367" t="s">
        <v>5763</v>
      </c>
    </row>
    <row r="3540" spans="1:9">
      <c r="A3540" s="367" t="s">
        <v>3930</v>
      </c>
      <c r="D3540" s="367" t="s">
        <v>5764</v>
      </c>
      <c r="E3540" s="367">
        <f t="shared" si="55"/>
        <v>30106012</v>
      </c>
      <c r="F3540" s="367" t="s">
        <v>569</v>
      </c>
      <c r="G3540" s="367" t="s">
        <v>4603</v>
      </c>
      <c r="H3540" s="367" t="s">
        <v>5742</v>
      </c>
      <c r="I3540" s="367" t="s">
        <v>5765</v>
      </c>
    </row>
    <row r="3541" spans="1:9">
      <c r="A3541" s="367" t="s">
        <v>3930</v>
      </c>
      <c r="D3541" s="367" t="s">
        <v>5766</v>
      </c>
      <c r="E3541" s="367">
        <f t="shared" si="55"/>
        <v>30106013</v>
      </c>
      <c r="F3541" s="367" t="s">
        <v>569</v>
      </c>
      <c r="G3541" s="367" t="s">
        <v>4603</v>
      </c>
      <c r="H3541" s="367" t="s">
        <v>5742</v>
      </c>
      <c r="I3541" s="367" t="s">
        <v>5767</v>
      </c>
    </row>
    <row r="3542" spans="1:9">
      <c r="A3542" s="367" t="s">
        <v>3930</v>
      </c>
      <c r="D3542" s="367" t="s">
        <v>5768</v>
      </c>
      <c r="E3542" s="367">
        <f t="shared" si="55"/>
        <v>30106021</v>
      </c>
      <c r="F3542" s="367" t="s">
        <v>569</v>
      </c>
      <c r="G3542" s="367" t="s">
        <v>4603</v>
      </c>
      <c r="H3542" s="367" t="s">
        <v>5742</v>
      </c>
      <c r="I3542" s="367" t="s">
        <v>5769</v>
      </c>
    </row>
    <row r="3543" spans="1:9">
      <c r="A3543" s="367" t="s">
        <v>3930</v>
      </c>
      <c r="D3543" s="367" t="s">
        <v>5770</v>
      </c>
      <c r="E3543" s="367">
        <f t="shared" si="55"/>
        <v>30106022</v>
      </c>
      <c r="F3543" s="367" t="s">
        <v>569</v>
      </c>
      <c r="G3543" s="367" t="s">
        <v>4603</v>
      </c>
      <c r="H3543" s="367" t="s">
        <v>5742</v>
      </c>
      <c r="I3543" s="367" t="s">
        <v>5771</v>
      </c>
    </row>
    <row r="3544" spans="1:9">
      <c r="A3544" s="367" t="s">
        <v>3930</v>
      </c>
      <c r="D3544" s="367" t="s">
        <v>5772</v>
      </c>
      <c r="E3544" s="367">
        <f t="shared" si="55"/>
        <v>30106023</v>
      </c>
      <c r="F3544" s="367" t="s">
        <v>569</v>
      </c>
      <c r="G3544" s="367" t="s">
        <v>4603</v>
      </c>
      <c r="H3544" s="367" t="s">
        <v>5742</v>
      </c>
      <c r="I3544" s="367" t="s">
        <v>5771</v>
      </c>
    </row>
    <row r="3545" spans="1:9">
      <c r="A3545" s="367" t="s">
        <v>3930</v>
      </c>
      <c r="D3545" s="367" t="s">
        <v>5773</v>
      </c>
      <c r="E3545" s="367">
        <f t="shared" si="55"/>
        <v>30106099</v>
      </c>
      <c r="F3545" s="367" t="s">
        <v>569</v>
      </c>
      <c r="G3545" s="367" t="s">
        <v>4603</v>
      </c>
      <c r="H3545" s="367" t="s">
        <v>5742</v>
      </c>
      <c r="I3545" s="367" t="s">
        <v>4251</v>
      </c>
    </row>
    <row r="3546" spans="1:9">
      <c r="A3546" s="367" t="s">
        <v>3930</v>
      </c>
      <c r="D3546" s="367" t="s">
        <v>5774</v>
      </c>
      <c r="E3546" s="367">
        <f t="shared" si="55"/>
        <v>30107001</v>
      </c>
      <c r="F3546" s="367" t="s">
        <v>569</v>
      </c>
      <c r="G3546" s="367" t="s">
        <v>4603</v>
      </c>
      <c r="H3546" s="367" t="s">
        <v>5775</v>
      </c>
      <c r="I3546" s="367" t="s">
        <v>5776</v>
      </c>
    </row>
    <row r="3547" spans="1:9">
      <c r="A3547" s="367" t="s">
        <v>3930</v>
      </c>
      <c r="D3547" s="367" t="s">
        <v>5777</v>
      </c>
      <c r="E3547" s="367">
        <f t="shared" si="55"/>
        <v>30107002</v>
      </c>
      <c r="F3547" s="367" t="s">
        <v>569</v>
      </c>
      <c r="G3547" s="367" t="s">
        <v>4603</v>
      </c>
      <c r="H3547" s="367" t="s">
        <v>5775</v>
      </c>
      <c r="I3547" s="367" t="s">
        <v>5761</v>
      </c>
    </row>
    <row r="3548" spans="1:9">
      <c r="A3548" s="367" t="s">
        <v>3930</v>
      </c>
      <c r="D3548" s="367" t="s">
        <v>5778</v>
      </c>
      <c r="E3548" s="367">
        <f t="shared" si="55"/>
        <v>30107101</v>
      </c>
      <c r="F3548" s="367" t="s">
        <v>569</v>
      </c>
      <c r="G3548" s="367" t="s">
        <v>4603</v>
      </c>
      <c r="H3548" s="367" t="s">
        <v>4092</v>
      </c>
      <c r="I3548" s="367" t="s">
        <v>5779</v>
      </c>
    </row>
    <row r="3549" spans="1:9">
      <c r="A3549" s="367" t="s">
        <v>3930</v>
      </c>
      <c r="D3549" s="367" t="s">
        <v>5780</v>
      </c>
      <c r="E3549" s="367">
        <f t="shared" si="55"/>
        <v>30107102</v>
      </c>
      <c r="F3549" s="367" t="s">
        <v>569</v>
      </c>
      <c r="G3549" s="367" t="s">
        <v>4603</v>
      </c>
      <c r="H3549" s="367" t="s">
        <v>4092</v>
      </c>
      <c r="I3549" s="367" t="s">
        <v>5781</v>
      </c>
    </row>
    <row r="3550" spans="1:9">
      <c r="A3550" s="367" t="s">
        <v>3930</v>
      </c>
      <c r="D3550" s="367" t="s">
        <v>5782</v>
      </c>
      <c r="E3550" s="367">
        <f t="shared" si="55"/>
        <v>30107103</v>
      </c>
      <c r="F3550" s="367" t="s">
        <v>569</v>
      </c>
      <c r="G3550" s="367" t="s">
        <v>4603</v>
      </c>
      <c r="H3550" s="367" t="s">
        <v>4092</v>
      </c>
      <c r="I3550" s="367" t="s">
        <v>5783</v>
      </c>
    </row>
    <row r="3551" spans="1:9">
      <c r="A3551" s="367" t="s">
        <v>3930</v>
      </c>
      <c r="D3551" s="367" t="s">
        <v>5784</v>
      </c>
      <c r="E3551" s="367">
        <f t="shared" si="55"/>
        <v>30109101</v>
      </c>
      <c r="F3551" s="367" t="s">
        <v>569</v>
      </c>
      <c r="G3551" s="367" t="s">
        <v>4603</v>
      </c>
      <c r="H3551" s="367" t="s">
        <v>5785</v>
      </c>
      <c r="I3551" s="367" t="s">
        <v>5786</v>
      </c>
    </row>
    <row r="3552" spans="1:9">
      <c r="A3552" s="367" t="s">
        <v>3930</v>
      </c>
      <c r="D3552" s="367" t="s">
        <v>5787</v>
      </c>
      <c r="E3552" s="367">
        <f t="shared" si="55"/>
        <v>30109105</v>
      </c>
      <c r="F3552" s="367" t="s">
        <v>569</v>
      </c>
      <c r="G3552" s="367" t="s">
        <v>4603</v>
      </c>
      <c r="H3552" s="367" t="s">
        <v>5785</v>
      </c>
      <c r="I3552" s="367" t="s">
        <v>1334</v>
      </c>
    </row>
    <row r="3553" spans="1:9">
      <c r="A3553" s="367" t="s">
        <v>3930</v>
      </c>
      <c r="D3553" s="367" t="s">
        <v>5788</v>
      </c>
      <c r="E3553" s="367">
        <f t="shared" si="55"/>
        <v>30109110</v>
      </c>
      <c r="F3553" s="367" t="s">
        <v>569</v>
      </c>
      <c r="G3553" s="367" t="s">
        <v>4603</v>
      </c>
      <c r="H3553" s="367" t="s">
        <v>5785</v>
      </c>
      <c r="I3553" s="367" t="s">
        <v>1336</v>
      </c>
    </row>
    <row r="3554" spans="1:9">
      <c r="A3554" s="367" t="s">
        <v>3930</v>
      </c>
      <c r="D3554" s="367" t="s">
        <v>5789</v>
      </c>
      <c r="E3554" s="367">
        <f t="shared" si="55"/>
        <v>30109151</v>
      </c>
      <c r="F3554" s="367" t="s">
        <v>569</v>
      </c>
      <c r="G3554" s="367" t="s">
        <v>4603</v>
      </c>
      <c r="H3554" s="367" t="s">
        <v>5785</v>
      </c>
      <c r="I3554" s="367" t="s">
        <v>5790</v>
      </c>
    </row>
    <row r="3555" spans="1:9">
      <c r="A3555" s="367" t="s">
        <v>3930</v>
      </c>
      <c r="D3555" s="367" t="s">
        <v>5791</v>
      </c>
      <c r="E3555" s="367">
        <f t="shared" si="55"/>
        <v>30109152</v>
      </c>
      <c r="F3555" s="367" t="s">
        <v>569</v>
      </c>
      <c r="G3555" s="367" t="s">
        <v>4603</v>
      </c>
      <c r="H3555" s="367" t="s">
        <v>5785</v>
      </c>
      <c r="I3555" s="367" t="s">
        <v>5792</v>
      </c>
    </row>
    <row r="3556" spans="1:9">
      <c r="A3556" s="367" t="s">
        <v>3930</v>
      </c>
      <c r="D3556" s="367" t="s">
        <v>5793</v>
      </c>
      <c r="E3556" s="367">
        <f t="shared" si="55"/>
        <v>30109153</v>
      </c>
      <c r="F3556" s="367" t="s">
        <v>569</v>
      </c>
      <c r="G3556" s="367" t="s">
        <v>4603</v>
      </c>
      <c r="H3556" s="367" t="s">
        <v>5785</v>
      </c>
      <c r="I3556" s="367" t="s">
        <v>5794</v>
      </c>
    </row>
    <row r="3557" spans="1:9">
      <c r="A3557" s="367" t="s">
        <v>3930</v>
      </c>
      <c r="D3557" s="367" t="s">
        <v>5795</v>
      </c>
      <c r="E3557" s="367">
        <f t="shared" si="55"/>
        <v>30109154</v>
      </c>
      <c r="F3557" s="367" t="s">
        <v>569</v>
      </c>
      <c r="G3557" s="367" t="s">
        <v>4603</v>
      </c>
      <c r="H3557" s="367" t="s">
        <v>5785</v>
      </c>
      <c r="I3557" s="367" t="s">
        <v>5796</v>
      </c>
    </row>
    <row r="3558" spans="1:9">
      <c r="A3558" s="367" t="s">
        <v>3930</v>
      </c>
      <c r="D3558" s="367" t="s">
        <v>5797</v>
      </c>
      <c r="E3558" s="367">
        <f t="shared" si="55"/>
        <v>30109180</v>
      </c>
      <c r="F3558" s="367" t="s">
        <v>569</v>
      </c>
      <c r="G3558" s="367" t="s">
        <v>4603</v>
      </c>
      <c r="H3558" s="367" t="s">
        <v>5785</v>
      </c>
      <c r="I3558" s="367" t="s">
        <v>5798</v>
      </c>
    </row>
    <row r="3559" spans="1:9">
      <c r="A3559" s="367" t="s">
        <v>3930</v>
      </c>
      <c r="D3559" s="367" t="s">
        <v>5799</v>
      </c>
      <c r="E3559" s="367">
        <f t="shared" si="55"/>
        <v>30109199</v>
      </c>
      <c r="F3559" s="367" t="s">
        <v>569</v>
      </c>
      <c r="G3559" s="367" t="s">
        <v>4603</v>
      </c>
      <c r="H3559" s="367" t="s">
        <v>5785</v>
      </c>
      <c r="I3559" s="367" t="s">
        <v>5800</v>
      </c>
    </row>
    <row r="3560" spans="1:9">
      <c r="A3560" s="367" t="s">
        <v>3930</v>
      </c>
      <c r="D3560" s="367" t="s">
        <v>5801</v>
      </c>
      <c r="E3560" s="367">
        <f t="shared" si="55"/>
        <v>30110002</v>
      </c>
      <c r="F3560" s="367" t="s">
        <v>569</v>
      </c>
      <c r="G3560" s="367" t="s">
        <v>4603</v>
      </c>
      <c r="H3560" s="367" t="s">
        <v>5802</v>
      </c>
      <c r="I3560" s="367" t="s">
        <v>5803</v>
      </c>
    </row>
    <row r="3561" spans="1:9">
      <c r="A3561" s="367" t="s">
        <v>3930</v>
      </c>
      <c r="D3561" s="367" t="s">
        <v>5804</v>
      </c>
      <c r="E3561" s="367">
        <f t="shared" si="55"/>
        <v>30110003</v>
      </c>
      <c r="F3561" s="367" t="s">
        <v>569</v>
      </c>
      <c r="G3561" s="367" t="s">
        <v>4603</v>
      </c>
      <c r="H3561" s="367" t="s">
        <v>5802</v>
      </c>
      <c r="I3561" s="367" t="s">
        <v>5805</v>
      </c>
    </row>
    <row r="3562" spans="1:9">
      <c r="A3562" s="367" t="s">
        <v>3930</v>
      </c>
      <c r="D3562" s="367" t="s">
        <v>5806</v>
      </c>
      <c r="E3562" s="367">
        <f t="shared" si="55"/>
        <v>30110004</v>
      </c>
      <c r="F3562" s="367" t="s">
        <v>569</v>
      </c>
      <c r="G3562" s="367" t="s">
        <v>4603</v>
      </c>
      <c r="H3562" s="367" t="s">
        <v>5802</v>
      </c>
      <c r="I3562" s="367" t="s">
        <v>4667</v>
      </c>
    </row>
    <row r="3563" spans="1:9">
      <c r="A3563" s="367" t="s">
        <v>3930</v>
      </c>
      <c r="D3563" s="367" t="s">
        <v>5807</v>
      </c>
      <c r="E3563" s="367">
        <f t="shared" si="55"/>
        <v>30110005</v>
      </c>
      <c r="F3563" s="367" t="s">
        <v>569</v>
      </c>
      <c r="G3563" s="367" t="s">
        <v>4603</v>
      </c>
      <c r="H3563" s="367" t="s">
        <v>5802</v>
      </c>
      <c r="I3563" s="367" t="s">
        <v>5808</v>
      </c>
    </row>
    <row r="3564" spans="1:9">
      <c r="A3564" s="367" t="s">
        <v>3930</v>
      </c>
      <c r="D3564" s="367" t="s">
        <v>5809</v>
      </c>
      <c r="E3564" s="367">
        <f t="shared" si="55"/>
        <v>30110080</v>
      </c>
      <c r="F3564" s="367" t="s">
        <v>569</v>
      </c>
      <c r="G3564" s="367" t="s">
        <v>4603</v>
      </c>
      <c r="H3564" s="367" t="s">
        <v>5802</v>
      </c>
      <c r="I3564" s="367" t="s">
        <v>4598</v>
      </c>
    </row>
    <row r="3565" spans="1:9">
      <c r="A3565" s="367" t="s">
        <v>3930</v>
      </c>
      <c r="D3565" s="367" t="s">
        <v>5810</v>
      </c>
      <c r="E3565" s="367">
        <f t="shared" si="55"/>
        <v>30110099</v>
      </c>
      <c r="F3565" s="367" t="s">
        <v>569</v>
      </c>
      <c r="G3565" s="367" t="s">
        <v>4603</v>
      </c>
      <c r="H3565" s="367" t="s">
        <v>5802</v>
      </c>
      <c r="I3565" s="367" t="s">
        <v>4251</v>
      </c>
    </row>
    <row r="3566" spans="1:9">
      <c r="A3566" s="367" t="s">
        <v>3930</v>
      </c>
      <c r="D3566" s="367" t="s">
        <v>5811</v>
      </c>
      <c r="E3566" s="367">
        <f t="shared" si="55"/>
        <v>30111103</v>
      </c>
      <c r="F3566" s="367" t="s">
        <v>569</v>
      </c>
      <c r="G3566" s="367" t="s">
        <v>4603</v>
      </c>
      <c r="H3566" s="367" t="s">
        <v>5812</v>
      </c>
      <c r="I3566" s="367" t="s">
        <v>5813</v>
      </c>
    </row>
    <row r="3567" spans="1:9">
      <c r="A3567" s="367" t="s">
        <v>3930</v>
      </c>
      <c r="D3567" s="367" t="s">
        <v>5814</v>
      </c>
      <c r="E3567" s="367">
        <f t="shared" si="55"/>
        <v>30111199</v>
      </c>
      <c r="F3567" s="367" t="s">
        <v>569</v>
      </c>
      <c r="G3567" s="367" t="s">
        <v>4603</v>
      </c>
      <c r="H3567" s="367" t="s">
        <v>5812</v>
      </c>
      <c r="I3567" s="367" t="s">
        <v>5815</v>
      </c>
    </row>
    <row r="3568" spans="1:9">
      <c r="A3568" s="367" t="s">
        <v>3930</v>
      </c>
      <c r="D3568" s="367" t="s">
        <v>5816</v>
      </c>
      <c r="E3568" s="367">
        <f t="shared" si="55"/>
        <v>30111201</v>
      </c>
      <c r="F3568" s="367" t="s">
        <v>569</v>
      </c>
      <c r="G3568" s="367" t="s">
        <v>4603</v>
      </c>
      <c r="H3568" s="367" t="s">
        <v>5817</v>
      </c>
      <c r="I3568" s="367" t="s">
        <v>5818</v>
      </c>
    </row>
    <row r="3569" spans="1:9">
      <c r="A3569" s="367" t="s">
        <v>3930</v>
      </c>
      <c r="D3569" s="367" t="s">
        <v>5819</v>
      </c>
      <c r="E3569" s="367">
        <f t="shared" si="55"/>
        <v>30111202</v>
      </c>
      <c r="F3569" s="367" t="s">
        <v>569</v>
      </c>
      <c r="G3569" s="367" t="s">
        <v>4603</v>
      </c>
      <c r="H3569" s="367" t="s">
        <v>5817</v>
      </c>
      <c r="I3569" s="367" t="s">
        <v>5820</v>
      </c>
    </row>
    <row r="3570" spans="1:9">
      <c r="A3570" s="367" t="s">
        <v>3930</v>
      </c>
      <c r="D3570" s="367" t="s">
        <v>5821</v>
      </c>
      <c r="E3570" s="367">
        <f t="shared" si="55"/>
        <v>30111299</v>
      </c>
      <c r="F3570" s="367" t="s">
        <v>569</v>
      </c>
      <c r="G3570" s="367" t="s">
        <v>4603</v>
      </c>
      <c r="H3570" s="367" t="s">
        <v>5817</v>
      </c>
      <c r="I3570" s="367" t="s">
        <v>4251</v>
      </c>
    </row>
    <row r="3571" spans="1:9">
      <c r="A3571" s="367" t="s">
        <v>3930</v>
      </c>
      <c r="D3571" s="367" t="s">
        <v>5822</v>
      </c>
      <c r="E3571" s="367">
        <f t="shared" si="55"/>
        <v>30111301</v>
      </c>
      <c r="F3571" s="367" t="s">
        <v>569</v>
      </c>
      <c r="G3571" s="367" t="s">
        <v>4603</v>
      </c>
      <c r="H3571" s="367" t="s">
        <v>5823</v>
      </c>
      <c r="I3571" s="367" t="s">
        <v>4618</v>
      </c>
    </row>
    <row r="3572" spans="1:9">
      <c r="A3572" s="367" t="s">
        <v>3930</v>
      </c>
      <c r="D3572" s="367" t="s">
        <v>5824</v>
      </c>
      <c r="E3572" s="367">
        <f t="shared" si="55"/>
        <v>30111401</v>
      </c>
      <c r="F3572" s="367" t="s">
        <v>569</v>
      </c>
      <c r="G3572" s="367" t="s">
        <v>4603</v>
      </c>
      <c r="H3572" s="367" t="s">
        <v>5825</v>
      </c>
      <c r="I3572" s="367" t="s">
        <v>4618</v>
      </c>
    </row>
    <row r="3573" spans="1:9">
      <c r="A3573" s="367" t="s">
        <v>3930</v>
      </c>
      <c r="D3573" s="367" t="s">
        <v>5826</v>
      </c>
      <c r="E3573" s="367">
        <f t="shared" si="55"/>
        <v>30111501</v>
      </c>
      <c r="F3573" s="367" t="s">
        <v>569</v>
      </c>
      <c r="G3573" s="367" t="s">
        <v>4603</v>
      </c>
      <c r="H3573" s="367" t="s">
        <v>5827</v>
      </c>
      <c r="I3573" s="367" t="s">
        <v>5828</v>
      </c>
    </row>
    <row r="3574" spans="1:9">
      <c r="A3574" s="367" t="s">
        <v>3930</v>
      </c>
      <c r="D3574" s="367" t="s">
        <v>5829</v>
      </c>
      <c r="E3574" s="367">
        <f t="shared" si="55"/>
        <v>30111502</v>
      </c>
      <c r="F3574" s="367" t="s">
        <v>569</v>
      </c>
      <c r="G3574" s="367" t="s">
        <v>4603</v>
      </c>
      <c r="H3574" s="367" t="s">
        <v>5827</v>
      </c>
      <c r="I3574" s="367" t="s">
        <v>5830</v>
      </c>
    </row>
    <row r="3575" spans="1:9">
      <c r="A3575" s="367" t="s">
        <v>3930</v>
      </c>
      <c r="D3575" s="367" t="s">
        <v>5831</v>
      </c>
      <c r="E3575" s="367">
        <f t="shared" si="55"/>
        <v>30111503</v>
      </c>
      <c r="F3575" s="367" t="s">
        <v>569</v>
      </c>
      <c r="G3575" s="367" t="s">
        <v>4603</v>
      </c>
      <c r="H3575" s="367" t="s">
        <v>5827</v>
      </c>
      <c r="I3575" s="367" t="s">
        <v>5832</v>
      </c>
    </row>
    <row r="3576" spans="1:9">
      <c r="A3576" s="367" t="s">
        <v>3930</v>
      </c>
      <c r="D3576" s="367" t="s">
        <v>5833</v>
      </c>
      <c r="E3576" s="367">
        <f t="shared" si="55"/>
        <v>30111504</v>
      </c>
      <c r="F3576" s="367" t="s">
        <v>569</v>
      </c>
      <c r="G3576" s="367" t="s">
        <v>4603</v>
      </c>
      <c r="H3576" s="367" t="s">
        <v>5827</v>
      </c>
      <c r="I3576" s="367" t="s">
        <v>5834</v>
      </c>
    </row>
    <row r="3577" spans="1:9">
      <c r="A3577" s="367" t="s">
        <v>3930</v>
      </c>
      <c r="D3577" s="367" t="s">
        <v>5835</v>
      </c>
      <c r="E3577" s="367">
        <f t="shared" si="55"/>
        <v>30111505</v>
      </c>
      <c r="F3577" s="367" t="s">
        <v>569</v>
      </c>
      <c r="G3577" s="367" t="s">
        <v>4603</v>
      </c>
      <c r="H3577" s="367" t="s">
        <v>5827</v>
      </c>
      <c r="I3577" s="367" t="s">
        <v>5836</v>
      </c>
    </row>
    <row r="3578" spans="1:9">
      <c r="A3578" s="367" t="s">
        <v>3930</v>
      </c>
      <c r="D3578" s="367" t="s">
        <v>5837</v>
      </c>
      <c r="E3578" s="367">
        <f t="shared" si="55"/>
        <v>30111506</v>
      </c>
      <c r="F3578" s="367" t="s">
        <v>569</v>
      </c>
      <c r="G3578" s="367" t="s">
        <v>4603</v>
      </c>
      <c r="H3578" s="367" t="s">
        <v>5827</v>
      </c>
      <c r="I3578" s="367" t="s">
        <v>5838</v>
      </c>
    </row>
    <row r="3579" spans="1:9">
      <c r="A3579" s="367" t="s">
        <v>3930</v>
      </c>
      <c r="D3579" s="367" t="s">
        <v>5839</v>
      </c>
      <c r="E3579" s="367">
        <f t="shared" si="55"/>
        <v>30111507</v>
      </c>
      <c r="F3579" s="367" t="s">
        <v>569</v>
      </c>
      <c r="G3579" s="367" t="s">
        <v>4603</v>
      </c>
      <c r="H3579" s="367" t="s">
        <v>5827</v>
      </c>
      <c r="I3579" s="367" t="s">
        <v>5840</v>
      </c>
    </row>
    <row r="3580" spans="1:9">
      <c r="A3580" s="367" t="s">
        <v>3930</v>
      </c>
      <c r="D3580" s="367" t="s">
        <v>5841</v>
      </c>
      <c r="E3580" s="367">
        <f t="shared" si="55"/>
        <v>30111508</v>
      </c>
      <c r="F3580" s="367" t="s">
        <v>569</v>
      </c>
      <c r="G3580" s="367" t="s">
        <v>4603</v>
      </c>
      <c r="H3580" s="367" t="s">
        <v>5827</v>
      </c>
      <c r="I3580" s="367" t="s">
        <v>5842</v>
      </c>
    </row>
    <row r="3581" spans="1:9">
      <c r="A3581" s="367" t="s">
        <v>3930</v>
      </c>
      <c r="D3581" s="367" t="s">
        <v>5843</v>
      </c>
      <c r="E3581" s="367">
        <f t="shared" si="55"/>
        <v>30111509</v>
      </c>
      <c r="F3581" s="367" t="s">
        <v>569</v>
      </c>
      <c r="G3581" s="367" t="s">
        <v>4603</v>
      </c>
      <c r="H3581" s="367" t="s">
        <v>5827</v>
      </c>
      <c r="I3581" s="367" t="s">
        <v>5844</v>
      </c>
    </row>
    <row r="3582" spans="1:9">
      <c r="A3582" s="367" t="s">
        <v>3930</v>
      </c>
      <c r="D3582" s="367" t="s">
        <v>5845</v>
      </c>
      <c r="E3582" s="367">
        <f t="shared" si="55"/>
        <v>30112001</v>
      </c>
      <c r="F3582" s="367" t="s">
        <v>569</v>
      </c>
      <c r="G3582" s="367" t="s">
        <v>4603</v>
      </c>
      <c r="H3582" s="367" t="s">
        <v>5846</v>
      </c>
      <c r="I3582" s="367" t="s">
        <v>5847</v>
      </c>
    </row>
    <row r="3583" spans="1:9">
      <c r="A3583" s="367" t="s">
        <v>3930</v>
      </c>
      <c r="D3583" s="367" t="s">
        <v>5848</v>
      </c>
      <c r="E3583" s="367">
        <f t="shared" si="55"/>
        <v>30112002</v>
      </c>
      <c r="F3583" s="367" t="s">
        <v>569</v>
      </c>
      <c r="G3583" s="367" t="s">
        <v>4603</v>
      </c>
      <c r="H3583" s="367" t="s">
        <v>5846</v>
      </c>
      <c r="I3583" s="367" t="s">
        <v>5849</v>
      </c>
    </row>
    <row r="3584" spans="1:9">
      <c r="A3584" s="367" t="s">
        <v>3930</v>
      </c>
      <c r="D3584" s="367" t="s">
        <v>5850</v>
      </c>
      <c r="E3584" s="367">
        <f t="shared" si="55"/>
        <v>30112005</v>
      </c>
      <c r="F3584" s="367" t="s">
        <v>569</v>
      </c>
      <c r="G3584" s="367" t="s">
        <v>4603</v>
      </c>
      <c r="H3584" s="367" t="s">
        <v>5846</v>
      </c>
      <c r="I3584" s="367" t="s">
        <v>5851</v>
      </c>
    </row>
    <row r="3585" spans="1:9">
      <c r="A3585" s="367" t="s">
        <v>3930</v>
      </c>
      <c r="D3585" s="367" t="s">
        <v>5852</v>
      </c>
      <c r="E3585" s="367">
        <f t="shared" si="55"/>
        <v>30112006</v>
      </c>
      <c r="F3585" s="367" t="s">
        <v>569</v>
      </c>
      <c r="G3585" s="367" t="s">
        <v>4603</v>
      </c>
      <c r="H3585" s="367" t="s">
        <v>5846</v>
      </c>
      <c r="I3585" s="367" t="s">
        <v>5853</v>
      </c>
    </row>
    <row r="3586" spans="1:9">
      <c r="A3586" s="367" t="s">
        <v>3930</v>
      </c>
      <c r="D3586" s="367" t="s">
        <v>5854</v>
      </c>
      <c r="E3586" s="367">
        <f t="shared" ref="E3586:E3649" si="56">VALUE(D3586)</f>
        <v>30112007</v>
      </c>
      <c r="F3586" s="367" t="s">
        <v>569</v>
      </c>
      <c r="G3586" s="367" t="s">
        <v>4603</v>
      </c>
      <c r="H3586" s="367" t="s">
        <v>5846</v>
      </c>
      <c r="I3586" s="367" t="s">
        <v>5855</v>
      </c>
    </row>
    <row r="3587" spans="1:9">
      <c r="A3587" s="367" t="s">
        <v>3930</v>
      </c>
      <c r="D3587" s="367" t="s">
        <v>5856</v>
      </c>
      <c r="E3587" s="367">
        <f t="shared" si="56"/>
        <v>30112011</v>
      </c>
      <c r="F3587" s="367" t="s">
        <v>569</v>
      </c>
      <c r="G3587" s="367" t="s">
        <v>4603</v>
      </c>
      <c r="H3587" s="367" t="s">
        <v>5846</v>
      </c>
      <c r="I3587" s="367" t="s">
        <v>5857</v>
      </c>
    </row>
    <row r="3588" spans="1:9">
      <c r="A3588" s="367" t="s">
        <v>3930</v>
      </c>
      <c r="D3588" s="367" t="s">
        <v>5858</v>
      </c>
      <c r="E3588" s="367">
        <f t="shared" si="56"/>
        <v>30112012</v>
      </c>
      <c r="F3588" s="367" t="s">
        <v>569</v>
      </c>
      <c r="G3588" s="367" t="s">
        <v>4603</v>
      </c>
      <c r="H3588" s="367" t="s">
        <v>5846</v>
      </c>
      <c r="I3588" s="367" t="s">
        <v>5859</v>
      </c>
    </row>
    <row r="3589" spans="1:9">
      <c r="A3589" s="367" t="s">
        <v>3930</v>
      </c>
      <c r="D3589" s="367" t="s">
        <v>5860</v>
      </c>
      <c r="E3589" s="367">
        <f t="shared" si="56"/>
        <v>30112013</v>
      </c>
      <c r="F3589" s="367" t="s">
        <v>569</v>
      </c>
      <c r="G3589" s="367" t="s">
        <v>4603</v>
      </c>
      <c r="H3589" s="367" t="s">
        <v>5846</v>
      </c>
      <c r="I3589" s="367" t="s">
        <v>5861</v>
      </c>
    </row>
    <row r="3590" spans="1:9">
      <c r="A3590" s="367" t="s">
        <v>3930</v>
      </c>
      <c r="D3590" s="367" t="s">
        <v>5862</v>
      </c>
      <c r="E3590" s="367">
        <f t="shared" si="56"/>
        <v>30112014</v>
      </c>
      <c r="F3590" s="367" t="s">
        <v>569</v>
      </c>
      <c r="G3590" s="367" t="s">
        <v>4603</v>
      </c>
      <c r="H3590" s="367" t="s">
        <v>5846</v>
      </c>
      <c r="I3590" s="367" t="s">
        <v>5863</v>
      </c>
    </row>
    <row r="3591" spans="1:9">
      <c r="A3591" s="367" t="s">
        <v>3930</v>
      </c>
      <c r="D3591" s="367" t="s">
        <v>5864</v>
      </c>
      <c r="E3591" s="367">
        <f t="shared" si="56"/>
        <v>30112017</v>
      </c>
      <c r="F3591" s="367" t="s">
        <v>569</v>
      </c>
      <c r="G3591" s="367" t="s">
        <v>4603</v>
      </c>
      <c r="H3591" s="367" t="s">
        <v>5846</v>
      </c>
      <c r="I3591" s="367" t="s">
        <v>5865</v>
      </c>
    </row>
    <row r="3592" spans="1:9">
      <c r="A3592" s="367" t="s">
        <v>3930</v>
      </c>
      <c r="D3592" s="367" t="s">
        <v>5866</v>
      </c>
      <c r="E3592" s="367">
        <f t="shared" si="56"/>
        <v>30112021</v>
      </c>
      <c r="F3592" s="367" t="s">
        <v>569</v>
      </c>
      <c r="G3592" s="367" t="s">
        <v>4603</v>
      </c>
      <c r="H3592" s="367" t="s">
        <v>5846</v>
      </c>
      <c r="I3592" s="367" t="s">
        <v>5867</v>
      </c>
    </row>
    <row r="3593" spans="1:9">
      <c r="A3593" s="367" t="s">
        <v>3930</v>
      </c>
      <c r="D3593" s="367" t="s">
        <v>5868</v>
      </c>
      <c r="E3593" s="367">
        <f t="shared" si="56"/>
        <v>30112031</v>
      </c>
      <c r="F3593" s="367" t="s">
        <v>569</v>
      </c>
      <c r="G3593" s="367" t="s">
        <v>4603</v>
      </c>
      <c r="H3593" s="367" t="s">
        <v>5846</v>
      </c>
      <c r="I3593" s="367" t="s">
        <v>5869</v>
      </c>
    </row>
    <row r="3594" spans="1:9">
      <c r="A3594" s="367" t="s">
        <v>3930</v>
      </c>
      <c r="D3594" s="367" t="s">
        <v>5870</v>
      </c>
      <c r="E3594" s="367">
        <f t="shared" si="56"/>
        <v>30112032</v>
      </c>
      <c r="F3594" s="367" t="s">
        <v>569</v>
      </c>
      <c r="G3594" s="367" t="s">
        <v>4603</v>
      </c>
      <c r="H3594" s="367" t="s">
        <v>5846</v>
      </c>
      <c r="I3594" s="367" t="s">
        <v>5871</v>
      </c>
    </row>
    <row r="3595" spans="1:9">
      <c r="A3595" s="367" t="s">
        <v>3930</v>
      </c>
      <c r="D3595" s="367" t="s">
        <v>5872</v>
      </c>
      <c r="E3595" s="367">
        <f t="shared" si="56"/>
        <v>30112033</v>
      </c>
      <c r="F3595" s="367" t="s">
        <v>569</v>
      </c>
      <c r="G3595" s="367" t="s">
        <v>4603</v>
      </c>
      <c r="H3595" s="367" t="s">
        <v>5846</v>
      </c>
      <c r="I3595" s="367" t="s">
        <v>5873</v>
      </c>
    </row>
    <row r="3596" spans="1:9">
      <c r="A3596" s="367" t="s">
        <v>3930</v>
      </c>
      <c r="D3596" s="367" t="s">
        <v>5874</v>
      </c>
      <c r="E3596" s="367">
        <f t="shared" si="56"/>
        <v>30112034</v>
      </c>
      <c r="F3596" s="367" t="s">
        <v>569</v>
      </c>
      <c r="G3596" s="367" t="s">
        <v>4603</v>
      </c>
      <c r="H3596" s="367" t="s">
        <v>5846</v>
      </c>
      <c r="I3596" s="367" t="s">
        <v>5875</v>
      </c>
    </row>
    <row r="3597" spans="1:9">
      <c r="A3597" s="367" t="s">
        <v>3930</v>
      </c>
      <c r="D3597" s="367" t="s">
        <v>5876</v>
      </c>
      <c r="E3597" s="367">
        <f t="shared" si="56"/>
        <v>30112037</v>
      </c>
      <c r="F3597" s="367" t="s">
        <v>569</v>
      </c>
      <c r="G3597" s="367" t="s">
        <v>4603</v>
      </c>
      <c r="H3597" s="367" t="s">
        <v>5846</v>
      </c>
      <c r="I3597" s="367" t="s">
        <v>5877</v>
      </c>
    </row>
    <row r="3598" spans="1:9">
      <c r="A3598" s="367" t="s">
        <v>3930</v>
      </c>
      <c r="D3598" s="367" t="s">
        <v>5878</v>
      </c>
      <c r="E3598" s="367">
        <f t="shared" si="56"/>
        <v>30112099</v>
      </c>
      <c r="F3598" s="367" t="s">
        <v>569</v>
      </c>
      <c r="G3598" s="367" t="s">
        <v>4603</v>
      </c>
      <c r="H3598" s="367" t="s">
        <v>5846</v>
      </c>
      <c r="I3598" s="367" t="s">
        <v>5879</v>
      </c>
    </row>
    <row r="3599" spans="1:9">
      <c r="A3599" s="367" t="s">
        <v>3930</v>
      </c>
      <c r="D3599" s="367" t="s">
        <v>5880</v>
      </c>
      <c r="E3599" s="367">
        <f t="shared" si="56"/>
        <v>30112199</v>
      </c>
      <c r="F3599" s="367" t="s">
        <v>569</v>
      </c>
      <c r="G3599" s="367" t="s">
        <v>4603</v>
      </c>
      <c r="H3599" s="367" t="s">
        <v>5881</v>
      </c>
      <c r="I3599" s="367" t="s">
        <v>4251</v>
      </c>
    </row>
    <row r="3600" spans="1:9">
      <c r="A3600" s="367" t="s">
        <v>3930</v>
      </c>
      <c r="D3600" s="367" t="s">
        <v>5882</v>
      </c>
      <c r="E3600" s="367">
        <f t="shared" si="56"/>
        <v>30112401</v>
      </c>
      <c r="F3600" s="367" t="s">
        <v>569</v>
      </c>
      <c r="G3600" s="367" t="s">
        <v>4603</v>
      </c>
      <c r="H3600" s="367" t="s">
        <v>5317</v>
      </c>
      <c r="I3600" s="367" t="s">
        <v>1823</v>
      </c>
    </row>
    <row r="3601" spans="1:9">
      <c r="A3601" s="367" t="s">
        <v>3930</v>
      </c>
      <c r="D3601" s="367" t="s">
        <v>5883</v>
      </c>
      <c r="E3601" s="367">
        <f t="shared" si="56"/>
        <v>30112402</v>
      </c>
      <c r="F3601" s="367" t="s">
        <v>569</v>
      </c>
      <c r="G3601" s="367" t="s">
        <v>4603</v>
      </c>
      <c r="H3601" s="367" t="s">
        <v>5317</v>
      </c>
      <c r="I3601" s="367" t="s">
        <v>5884</v>
      </c>
    </row>
    <row r="3602" spans="1:9">
      <c r="A3602" s="367" t="s">
        <v>3930</v>
      </c>
      <c r="D3602" s="367" t="s">
        <v>5885</v>
      </c>
      <c r="E3602" s="367">
        <f t="shared" si="56"/>
        <v>30112403</v>
      </c>
      <c r="F3602" s="367" t="s">
        <v>569</v>
      </c>
      <c r="G3602" s="367" t="s">
        <v>4603</v>
      </c>
      <c r="H3602" s="367" t="s">
        <v>5317</v>
      </c>
      <c r="I3602" s="367" t="s">
        <v>5886</v>
      </c>
    </row>
    <row r="3603" spans="1:9">
      <c r="A3603" s="367" t="s">
        <v>3930</v>
      </c>
      <c r="D3603" s="367" t="s">
        <v>5887</v>
      </c>
      <c r="E3603" s="367">
        <f t="shared" si="56"/>
        <v>30112404</v>
      </c>
      <c r="F3603" s="367" t="s">
        <v>569</v>
      </c>
      <c r="G3603" s="367" t="s">
        <v>4603</v>
      </c>
      <c r="H3603" s="367" t="s">
        <v>5317</v>
      </c>
      <c r="I3603" s="367" t="s">
        <v>5888</v>
      </c>
    </row>
    <row r="3604" spans="1:9">
      <c r="A3604" s="367" t="s">
        <v>3930</v>
      </c>
      <c r="D3604" s="367" t="s">
        <v>5889</v>
      </c>
      <c r="E3604" s="367">
        <f t="shared" si="56"/>
        <v>30112405</v>
      </c>
      <c r="F3604" s="367" t="s">
        <v>569</v>
      </c>
      <c r="G3604" s="367" t="s">
        <v>4603</v>
      </c>
      <c r="H3604" s="367" t="s">
        <v>5317</v>
      </c>
      <c r="I3604" s="367" t="s">
        <v>5890</v>
      </c>
    </row>
    <row r="3605" spans="1:9">
      <c r="A3605" s="367" t="s">
        <v>3930</v>
      </c>
      <c r="D3605" s="367" t="s">
        <v>5891</v>
      </c>
      <c r="E3605" s="367">
        <f t="shared" si="56"/>
        <v>30112406</v>
      </c>
      <c r="F3605" s="367" t="s">
        <v>569</v>
      </c>
      <c r="G3605" s="367" t="s">
        <v>4603</v>
      </c>
      <c r="H3605" s="367" t="s">
        <v>5317</v>
      </c>
      <c r="I3605" s="367" t="s">
        <v>5892</v>
      </c>
    </row>
    <row r="3606" spans="1:9">
      <c r="A3606" s="367" t="s">
        <v>3930</v>
      </c>
      <c r="D3606" s="367" t="s">
        <v>5893</v>
      </c>
      <c r="E3606" s="367">
        <f t="shared" si="56"/>
        <v>30112407</v>
      </c>
      <c r="F3606" s="367" t="s">
        <v>569</v>
      </c>
      <c r="G3606" s="367" t="s">
        <v>4603</v>
      </c>
      <c r="H3606" s="367" t="s">
        <v>5317</v>
      </c>
      <c r="I3606" s="367" t="s">
        <v>5894</v>
      </c>
    </row>
    <row r="3607" spans="1:9">
      <c r="A3607" s="367" t="s">
        <v>3930</v>
      </c>
      <c r="D3607" s="367" t="s">
        <v>5895</v>
      </c>
      <c r="E3607" s="367">
        <f t="shared" si="56"/>
        <v>30112480</v>
      </c>
      <c r="F3607" s="367" t="s">
        <v>569</v>
      </c>
      <c r="G3607" s="367" t="s">
        <v>4603</v>
      </c>
      <c r="H3607" s="367" t="s">
        <v>5317</v>
      </c>
      <c r="I3607" s="367" t="s">
        <v>4598</v>
      </c>
    </row>
    <row r="3608" spans="1:9">
      <c r="A3608" s="367" t="s">
        <v>3930</v>
      </c>
      <c r="D3608" s="367" t="s">
        <v>5896</v>
      </c>
      <c r="E3608" s="367">
        <f t="shared" si="56"/>
        <v>30112501</v>
      </c>
      <c r="F3608" s="367" t="s">
        <v>569</v>
      </c>
      <c r="G3608" s="367" t="s">
        <v>4603</v>
      </c>
      <c r="H3608" s="367" t="s">
        <v>5897</v>
      </c>
      <c r="I3608" s="367" t="s">
        <v>5898</v>
      </c>
    </row>
    <row r="3609" spans="1:9">
      <c r="A3609" s="367" t="s">
        <v>3930</v>
      </c>
      <c r="D3609" s="367" t="s">
        <v>5899</v>
      </c>
      <c r="E3609" s="367">
        <f t="shared" si="56"/>
        <v>30112502</v>
      </c>
      <c r="F3609" s="367" t="s">
        <v>569</v>
      </c>
      <c r="G3609" s="367" t="s">
        <v>4603</v>
      </c>
      <c r="H3609" s="367" t="s">
        <v>5897</v>
      </c>
      <c r="I3609" s="367" t="s">
        <v>5900</v>
      </c>
    </row>
    <row r="3610" spans="1:9">
      <c r="A3610" s="367" t="s">
        <v>3930</v>
      </c>
      <c r="D3610" s="367" t="s">
        <v>5901</v>
      </c>
      <c r="E3610" s="367">
        <f t="shared" si="56"/>
        <v>30112504</v>
      </c>
      <c r="F3610" s="367" t="s">
        <v>569</v>
      </c>
      <c r="G3610" s="367" t="s">
        <v>4603</v>
      </c>
      <c r="H3610" s="367" t="s">
        <v>5897</v>
      </c>
      <c r="I3610" s="367" t="s">
        <v>5902</v>
      </c>
    </row>
    <row r="3611" spans="1:9">
      <c r="A3611" s="367" t="s">
        <v>3930</v>
      </c>
      <c r="D3611" s="367" t="s">
        <v>5903</v>
      </c>
      <c r="E3611" s="367">
        <f t="shared" si="56"/>
        <v>30112505</v>
      </c>
      <c r="F3611" s="367" t="s">
        <v>569</v>
      </c>
      <c r="G3611" s="367" t="s">
        <v>4603</v>
      </c>
      <c r="H3611" s="367" t="s">
        <v>5897</v>
      </c>
      <c r="I3611" s="367" t="s">
        <v>5904</v>
      </c>
    </row>
    <row r="3612" spans="1:9">
      <c r="A3612" s="367" t="s">
        <v>3930</v>
      </c>
      <c r="D3612" s="367" t="s">
        <v>5905</v>
      </c>
      <c r="E3612" s="367">
        <f t="shared" si="56"/>
        <v>30112506</v>
      </c>
      <c r="F3612" s="367" t="s">
        <v>569</v>
      </c>
      <c r="G3612" s="367" t="s">
        <v>4603</v>
      </c>
      <c r="H3612" s="367" t="s">
        <v>5897</v>
      </c>
      <c r="I3612" s="367" t="s">
        <v>5906</v>
      </c>
    </row>
    <row r="3613" spans="1:9">
      <c r="A3613" s="367" t="s">
        <v>3930</v>
      </c>
      <c r="D3613" s="367" t="s">
        <v>5907</v>
      </c>
      <c r="E3613" s="367">
        <f t="shared" si="56"/>
        <v>30112509</v>
      </c>
      <c r="F3613" s="367" t="s">
        <v>569</v>
      </c>
      <c r="G3613" s="367" t="s">
        <v>4603</v>
      </c>
      <c r="H3613" s="367" t="s">
        <v>5897</v>
      </c>
      <c r="I3613" s="367" t="s">
        <v>5908</v>
      </c>
    </row>
    <row r="3614" spans="1:9">
      <c r="A3614" s="367" t="s">
        <v>3930</v>
      </c>
      <c r="D3614" s="367" t="s">
        <v>5909</v>
      </c>
      <c r="E3614" s="367">
        <f t="shared" si="56"/>
        <v>30112510</v>
      </c>
      <c r="F3614" s="367" t="s">
        <v>569</v>
      </c>
      <c r="G3614" s="367" t="s">
        <v>4603</v>
      </c>
      <c r="H3614" s="367" t="s">
        <v>5897</v>
      </c>
      <c r="I3614" s="367" t="s">
        <v>5910</v>
      </c>
    </row>
    <row r="3615" spans="1:9">
      <c r="A3615" s="367" t="s">
        <v>3930</v>
      </c>
      <c r="D3615" s="367" t="s">
        <v>5911</v>
      </c>
      <c r="E3615" s="367">
        <f t="shared" si="56"/>
        <v>30112511</v>
      </c>
      <c r="F3615" s="367" t="s">
        <v>569</v>
      </c>
      <c r="G3615" s="367" t="s">
        <v>4603</v>
      </c>
      <c r="H3615" s="367" t="s">
        <v>5897</v>
      </c>
      <c r="I3615" s="367" t="s">
        <v>5912</v>
      </c>
    </row>
    <row r="3616" spans="1:9">
      <c r="A3616" s="367" t="s">
        <v>3930</v>
      </c>
      <c r="D3616" s="367" t="s">
        <v>5913</v>
      </c>
      <c r="E3616" s="367">
        <f t="shared" si="56"/>
        <v>30112512</v>
      </c>
      <c r="F3616" s="367" t="s">
        <v>569</v>
      </c>
      <c r="G3616" s="367" t="s">
        <v>4603</v>
      </c>
      <c r="H3616" s="367" t="s">
        <v>5897</v>
      </c>
      <c r="I3616" s="367" t="s">
        <v>5914</v>
      </c>
    </row>
    <row r="3617" spans="1:9">
      <c r="A3617" s="367" t="s">
        <v>3930</v>
      </c>
      <c r="D3617" s="367" t="s">
        <v>5915</v>
      </c>
      <c r="E3617" s="367">
        <f t="shared" si="56"/>
        <v>30112514</v>
      </c>
      <c r="F3617" s="367" t="s">
        <v>569</v>
      </c>
      <c r="G3617" s="367" t="s">
        <v>4603</v>
      </c>
      <c r="H3617" s="367" t="s">
        <v>5897</v>
      </c>
      <c r="I3617" s="367" t="s">
        <v>5916</v>
      </c>
    </row>
    <row r="3618" spans="1:9">
      <c r="A3618" s="367" t="s">
        <v>3930</v>
      </c>
      <c r="D3618" s="367" t="s">
        <v>5917</v>
      </c>
      <c r="E3618" s="367">
        <f t="shared" si="56"/>
        <v>30112515</v>
      </c>
      <c r="F3618" s="367" t="s">
        <v>569</v>
      </c>
      <c r="G3618" s="367" t="s">
        <v>4603</v>
      </c>
      <c r="H3618" s="367" t="s">
        <v>5897</v>
      </c>
      <c r="I3618" s="367" t="s">
        <v>5918</v>
      </c>
    </row>
    <row r="3619" spans="1:9">
      <c r="A3619" s="367" t="s">
        <v>3930</v>
      </c>
      <c r="D3619" s="367" t="s">
        <v>5919</v>
      </c>
      <c r="E3619" s="367">
        <f t="shared" si="56"/>
        <v>30112520</v>
      </c>
      <c r="F3619" s="367" t="s">
        <v>569</v>
      </c>
      <c r="G3619" s="367" t="s">
        <v>4603</v>
      </c>
      <c r="H3619" s="367" t="s">
        <v>5897</v>
      </c>
      <c r="I3619" s="367" t="s">
        <v>5920</v>
      </c>
    </row>
    <row r="3620" spans="1:9">
      <c r="A3620" s="367" t="s">
        <v>3930</v>
      </c>
      <c r="D3620" s="367" t="s">
        <v>5921</v>
      </c>
      <c r="E3620" s="367">
        <f t="shared" si="56"/>
        <v>30112521</v>
      </c>
      <c r="F3620" s="367" t="s">
        <v>569</v>
      </c>
      <c r="G3620" s="367" t="s">
        <v>4603</v>
      </c>
      <c r="H3620" s="367" t="s">
        <v>5897</v>
      </c>
      <c r="I3620" s="367" t="s">
        <v>5922</v>
      </c>
    </row>
    <row r="3621" spans="1:9">
      <c r="A3621" s="367" t="s">
        <v>3930</v>
      </c>
      <c r="D3621" s="367" t="s">
        <v>5923</v>
      </c>
      <c r="E3621" s="367">
        <f t="shared" si="56"/>
        <v>30112522</v>
      </c>
      <c r="F3621" s="367" t="s">
        <v>569</v>
      </c>
      <c r="G3621" s="367" t="s">
        <v>4603</v>
      </c>
      <c r="H3621" s="367" t="s">
        <v>5897</v>
      </c>
      <c r="I3621" s="367" t="s">
        <v>5924</v>
      </c>
    </row>
    <row r="3622" spans="1:9">
      <c r="A3622" s="367" t="s">
        <v>3930</v>
      </c>
      <c r="D3622" s="367" t="s">
        <v>5925</v>
      </c>
      <c r="E3622" s="367">
        <f t="shared" si="56"/>
        <v>30112524</v>
      </c>
      <c r="F3622" s="367" t="s">
        <v>569</v>
      </c>
      <c r="G3622" s="367" t="s">
        <v>4603</v>
      </c>
      <c r="H3622" s="367" t="s">
        <v>5897</v>
      </c>
      <c r="I3622" s="367" t="s">
        <v>5926</v>
      </c>
    </row>
    <row r="3623" spans="1:9">
      <c r="A3623" s="367" t="s">
        <v>3930</v>
      </c>
      <c r="D3623" s="367" t="s">
        <v>5927</v>
      </c>
      <c r="E3623" s="367">
        <f t="shared" si="56"/>
        <v>30112525</v>
      </c>
      <c r="F3623" s="367" t="s">
        <v>569</v>
      </c>
      <c r="G3623" s="367" t="s">
        <v>4603</v>
      </c>
      <c r="H3623" s="367" t="s">
        <v>5897</v>
      </c>
      <c r="I3623" s="367" t="s">
        <v>5928</v>
      </c>
    </row>
    <row r="3624" spans="1:9">
      <c r="A3624" s="367" t="s">
        <v>3930</v>
      </c>
      <c r="D3624" s="367" t="s">
        <v>5929</v>
      </c>
      <c r="E3624" s="367">
        <f t="shared" si="56"/>
        <v>30112526</v>
      </c>
      <c r="F3624" s="367" t="s">
        <v>569</v>
      </c>
      <c r="G3624" s="367" t="s">
        <v>4603</v>
      </c>
      <c r="H3624" s="367" t="s">
        <v>5897</v>
      </c>
      <c r="I3624" s="367" t="s">
        <v>5930</v>
      </c>
    </row>
    <row r="3625" spans="1:9">
      <c r="A3625" s="367" t="s">
        <v>3930</v>
      </c>
      <c r="D3625" s="367" t="s">
        <v>5931</v>
      </c>
      <c r="E3625" s="367">
        <f t="shared" si="56"/>
        <v>30112527</v>
      </c>
      <c r="F3625" s="367" t="s">
        <v>569</v>
      </c>
      <c r="G3625" s="367" t="s">
        <v>4603</v>
      </c>
      <c r="H3625" s="367" t="s">
        <v>5897</v>
      </c>
      <c r="I3625" s="367" t="s">
        <v>5932</v>
      </c>
    </row>
    <row r="3626" spans="1:9">
      <c r="A3626" s="367" t="s">
        <v>3930</v>
      </c>
      <c r="D3626" s="367" t="s">
        <v>5933</v>
      </c>
      <c r="E3626" s="367">
        <f t="shared" si="56"/>
        <v>30112528</v>
      </c>
      <c r="F3626" s="367" t="s">
        <v>569</v>
      </c>
      <c r="G3626" s="367" t="s">
        <v>4603</v>
      </c>
      <c r="H3626" s="367" t="s">
        <v>5897</v>
      </c>
      <c r="I3626" s="367" t="s">
        <v>5934</v>
      </c>
    </row>
    <row r="3627" spans="1:9">
      <c r="A3627" s="367" t="s">
        <v>3930</v>
      </c>
      <c r="D3627" s="367" t="s">
        <v>5935</v>
      </c>
      <c r="E3627" s="367">
        <f t="shared" si="56"/>
        <v>30112529</v>
      </c>
      <c r="F3627" s="367" t="s">
        <v>569</v>
      </c>
      <c r="G3627" s="367" t="s">
        <v>4603</v>
      </c>
      <c r="H3627" s="367" t="s">
        <v>5897</v>
      </c>
      <c r="I3627" s="367" t="s">
        <v>5936</v>
      </c>
    </row>
    <row r="3628" spans="1:9">
      <c r="A3628" s="367" t="s">
        <v>3930</v>
      </c>
      <c r="D3628" s="367" t="s">
        <v>5937</v>
      </c>
      <c r="E3628" s="367">
        <f t="shared" si="56"/>
        <v>30112530</v>
      </c>
      <c r="F3628" s="367" t="s">
        <v>569</v>
      </c>
      <c r="G3628" s="367" t="s">
        <v>4603</v>
      </c>
      <c r="H3628" s="367" t="s">
        <v>5897</v>
      </c>
      <c r="I3628" s="367" t="s">
        <v>5938</v>
      </c>
    </row>
    <row r="3629" spans="1:9">
      <c r="A3629" s="367" t="s">
        <v>3930</v>
      </c>
      <c r="D3629" s="367" t="s">
        <v>5939</v>
      </c>
      <c r="E3629" s="367">
        <f t="shared" si="56"/>
        <v>30112531</v>
      </c>
      <c r="F3629" s="367" t="s">
        <v>569</v>
      </c>
      <c r="G3629" s="367" t="s">
        <v>4603</v>
      </c>
      <c r="H3629" s="367" t="s">
        <v>5897</v>
      </c>
      <c r="I3629" s="367" t="s">
        <v>5940</v>
      </c>
    </row>
    <row r="3630" spans="1:9">
      <c r="A3630" s="367" t="s">
        <v>3930</v>
      </c>
      <c r="D3630" s="367" t="s">
        <v>5941</v>
      </c>
      <c r="E3630" s="367">
        <f t="shared" si="56"/>
        <v>30112532</v>
      </c>
      <c r="F3630" s="367" t="s">
        <v>569</v>
      </c>
      <c r="G3630" s="367" t="s">
        <v>4603</v>
      </c>
      <c r="H3630" s="367" t="s">
        <v>5897</v>
      </c>
      <c r="I3630" s="367" t="s">
        <v>5942</v>
      </c>
    </row>
    <row r="3631" spans="1:9">
      <c r="A3631" s="367" t="s">
        <v>3930</v>
      </c>
      <c r="D3631" s="367" t="s">
        <v>5943</v>
      </c>
      <c r="E3631" s="367">
        <f t="shared" si="56"/>
        <v>30112533</v>
      </c>
      <c r="F3631" s="367" t="s">
        <v>569</v>
      </c>
      <c r="G3631" s="367" t="s">
        <v>4603</v>
      </c>
      <c r="H3631" s="367" t="s">
        <v>5897</v>
      </c>
      <c r="I3631" s="367" t="s">
        <v>5944</v>
      </c>
    </row>
    <row r="3632" spans="1:9">
      <c r="A3632" s="367" t="s">
        <v>3930</v>
      </c>
      <c r="D3632" s="367" t="s">
        <v>5945</v>
      </c>
      <c r="E3632" s="367">
        <f t="shared" si="56"/>
        <v>30112534</v>
      </c>
      <c r="F3632" s="367" t="s">
        <v>569</v>
      </c>
      <c r="G3632" s="367" t="s">
        <v>4603</v>
      </c>
      <c r="H3632" s="367" t="s">
        <v>5897</v>
      </c>
      <c r="I3632" s="367" t="s">
        <v>5946</v>
      </c>
    </row>
    <row r="3633" spans="1:9">
      <c r="A3633" s="367" t="s">
        <v>3930</v>
      </c>
      <c r="D3633" s="367" t="s">
        <v>5947</v>
      </c>
      <c r="E3633" s="367">
        <f t="shared" si="56"/>
        <v>30112535</v>
      </c>
      <c r="F3633" s="367" t="s">
        <v>569</v>
      </c>
      <c r="G3633" s="367" t="s">
        <v>4603</v>
      </c>
      <c r="H3633" s="367" t="s">
        <v>5897</v>
      </c>
      <c r="I3633" s="367" t="s">
        <v>5948</v>
      </c>
    </row>
    <row r="3634" spans="1:9">
      <c r="A3634" s="367" t="s">
        <v>3930</v>
      </c>
      <c r="D3634" s="367" t="s">
        <v>5949</v>
      </c>
      <c r="E3634" s="367">
        <f t="shared" si="56"/>
        <v>30112540</v>
      </c>
      <c r="F3634" s="367" t="s">
        <v>569</v>
      </c>
      <c r="G3634" s="367" t="s">
        <v>4603</v>
      </c>
      <c r="H3634" s="367" t="s">
        <v>5897</v>
      </c>
      <c r="I3634" s="367" t="s">
        <v>5950</v>
      </c>
    </row>
    <row r="3635" spans="1:9">
      <c r="A3635" s="367" t="s">
        <v>3930</v>
      </c>
      <c r="D3635" s="367" t="s">
        <v>5951</v>
      </c>
      <c r="E3635" s="367">
        <f t="shared" si="56"/>
        <v>30112541</v>
      </c>
      <c r="F3635" s="367" t="s">
        <v>569</v>
      </c>
      <c r="G3635" s="367" t="s">
        <v>4603</v>
      </c>
      <c r="H3635" s="367" t="s">
        <v>5897</v>
      </c>
      <c r="I3635" s="367" t="s">
        <v>5952</v>
      </c>
    </row>
    <row r="3636" spans="1:9">
      <c r="A3636" s="367" t="s">
        <v>3930</v>
      </c>
      <c r="D3636" s="367" t="s">
        <v>5953</v>
      </c>
      <c r="E3636" s="367">
        <f t="shared" si="56"/>
        <v>30112542</v>
      </c>
      <c r="F3636" s="367" t="s">
        <v>569</v>
      </c>
      <c r="G3636" s="367" t="s">
        <v>4603</v>
      </c>
      <c r="H3636" s="367" t="s">
        <v>5897</v>
      </c>
      <c r="I3636" s="367" t="s">
        <v>5954</v>
      </c>
    </row>
    <row r="3637" spans="1:9">
      <c r="A3637" s="367" t="s">
        <v>3930</v>
      </c>
      <c r="D3637" s="367" t="s">
        <v>5955</v>
      </c>
      <c r="E3637" s="367">
        <f t="shared" si="56"/>
        <v>30112543</v>
      </c>
      <c r="F3637" s="367" t="s">
        <v>569</v>
      </c>
      <c r="G3637" s="367" t="s">
        <v>4603</v>
      </c>
      <c r="H3637" s="367" t="s">
        <v>5897</v>
      </c>
      <c r="I3637" s="367" t="s">
        <v>5956</v>
      </c>
    </row>
    <row r="3638" spans="1:9">
      <c r="A3638" s="367" t="s">
        <v>3930</v>
      </c>
      <c r="D3638" s="367" t="s">
        <v>5957</v>
      </c>
      <c r="E3638" s="367">
        <f t="shared" si="56"/>
        <v>30112544</v>
      </c>
      <c r="F3638" s="367" t="s">
        <v>569</v>
      </c>
      <c r="G3638" s="367" t="s">
        <v>4603</v>
      </c>
      <c r="H3638" s="367" t="s">
        <v>5897</v>
      </c>
      <c r="I3638" s="367" t="s">
        <v>5958</v>
      </c>
    </row>
    <row r="3639" spans="1:9">
      <c r="A3639" s="367" t="s">
        <v>3930</v>
      </c>
      <c r="D3639" s="367" t="s">
        <v>5959</v>
      </c>
      <c r="E3639" s="367">
        <f t="shared" si="56"/>
        <v>30112545</v>
      </c>
      <c r="F3639" s="367" t="s">
        <v>569</v>
      </c>
      <c r="G3639" s="367" t="s">
        <v>4603</v>
      </c>
      <c r="H3639" s="367" t="s">
        <v>5897</v>
      </c>
      <c r="I3639" s="367" t="s">
        <v>5960</v>
      </c>
    </row>
    <row r="3640" spans="1:9">
      <c r="A3640" s="367" t="s">
        <v>3930</v>
      </c>
      <c r="D3640" s="367" t="s">
        <v>5961</v>
      </c>
      <c r="E3640" s="367">
        <f t="shared" si="56"/>
        <v>30112546</v>
      </c>
      <c r="F3640" s="367" t="s">
        <v>569</v>
      </c>
      <c r="G3640" s="367" t="s">
        <v>4603</v>
      </c>
      <c r="H3640" s="367" t="s">
        <v>5897</v>
      </c>
      <c r="I3640" s="367" t="s">
        <v>5962</v>
      </c>
    </row>
    <row r="3641" spans="1:9">
      <c r="A3641" s="367" t="s">
        <v>3930</v>
      </c>
      <c r="D3641" s="367" t="s">
        <v>5963</v>
      </c>
      <c r="E3641" s="367">
        <f t="shared" si="56"/>
        <v>30112547</v>
      </c>
      <c r="F3641" s="367" t="s">
        <v>569</v>
      </c>
      <c r="G3641" s="367" t="s">
        <v>4603</v>
      </c>
      <c r="H3641" s="367" t="s">
        <v>5897</v>
      </c>
      <c r="I3641" s="367" t="s">
        <v>5964</v>
      </c>
    </row>
    <row r="3642" spans="1:9">
      <c r="A3642" s="367" t="s">
        <v>3930</v>
      </c>
      <c r="D3642" s="367" t="s">
        <v>5965</v>
      </c>
      <c r="E3642" s="367">
        <f t="shared" si="56"/>
        <v>30112550</v>
      </c>
      <c r="F3642" s="367" t="s">
        <v>569</v>
      </c>
      <c r="G3642" s="367" t="s">
        <v>4603</v>
      </c>
      <c r="H3642" s="367" t="s">
        <v>5897</v>
      </c>
      <c r="I3642" s="367" t="s">
        <v>5966</v>
      </c>
    </row>
    <row r="3643" spans="1:9">
      <c r="A3643" s="367" t="s">
        <v>3930</v>
      </c>
      <c r="D3643" s="367" t="s">
        <v>5967</v>
      </c>
      <c r="E3643" s="367">
        <f t="shared" si="56"/>
        <v>30112551</v>
      </c>
      <c r="F3643" s="367" t="s">
        <v>569</v>
      </c>
      <c r="G3643" s="367" t="s">
        <v>4603</v>
      </c>
      <c r="H3643" s="367" t="s">
        <v>5897</v>
      </c>
      <c r="I3643" s="367" t="s">
        <v>5968</v>
      </c>
    </row>
    <row r="3644" spans="1:9">
      <c r="A3644" s="367" t="s">
        <v>3930</v>
      </c>
      <c r="D3644" s="367" t="s">
        <v>5969</v>
      </c>
      <c r="E3644" s="367">
        <f t="shared" si="56"/>
        <v>30112552</v>
      </c>
      <c r="F3644" s="367" t="s">
        <v>569</v>
      </c>
      <c r="G3644" s="367" t="s">
        <v>4603</v>
      </c>
      <c r="H3644" s="367" t="s">
        <v>5897</v>
      </c>
      <c r="I3644" s="367" t="s">
        <v>5970</v>
      </c>
    </row>
    <row r="3645" spans="1:9">
      <c r="A3645" s="367" t="s">
        <v>3930</v>
      </c>
      <c r="D3645" s="367" t="s">
        <v>5971</v>
      </c>
      <c r="E3645" s="367">
        <f t="shared" si="56"/>
        <v>30112553</v>
      </c>
      <c r="F3645" s="367" t="s">
        <v>569</v>
      </c>
      <c r="G3645" s="367" t="s">
        <v>4603</v>
      </c>
      <c r="H3645" s="367" t="s">
        <v>5897</v>
      </c>
      <c r="I3645" s="367" t="s">
        <v>5972</v>
      </c>
    </row>
    <row r="3646" spans="1:9">
      <c r="A3646" s="367" t="s">
        <v>3930</v>
      </c>
      <c r="D3646" s="367" t="s">
        <v>5973</v>
      </c>
      <c r="E3646" s="367">
        <f t="shared" si="56"/>
        <v>30112555</v>
      </c>
      <c r="F3646" s="367" t="s">
        <v>569</v>
      </c>
      <c r="G3646" s="367" t="s">
        <v>4603</v>
      </c>
      <c r="H3646" s="367" t="s">
        <v>5897</v>
      </c>
      <c r="I3646" s="367" t="s">
        <v>5974</v>
      </c>
    </row>
    <row r="3647" spans="1:9">
      <c r="A3647" s="367" t="s">
        <v>3930</v>
      </c>
      <c r="D3647" s="367" t="s">
        <v>5975</v>
      </c>
      <c r="E3647" s="367">
        <f t="shared" si="56"/>
        <v>30112556</v>
      </c>
      <c r="F3647" s="367" t="s">
        <v>569</v>
      </c>
      <c r="G3647" s="367" t="s">
        <v>4603</v>
      </c>
      <c r="H3647" s="367" t="s">
        <v>5897</v>
      </c>
      <c r="I3647" s="367" t="s">
        <v>5976</v>
      </c>
    </row>
    <row r="3648" spans="1:9">
      <c r="A3648" s="367" t="s">
        <v>3930</v>
      </c>
      <c r="D3648" s="367" t="s">
        <v>5977</v>
      </c>
      <c r="E3648" s="367">
        <f t="shared" si="56"/>
        <v>30112557</v>
      </c>
      <c r="F3648" s="367" t="s">
        <v>569</v>
      </c>
      <c r="G3648" s="367" t="s">
        <v>4603</v>
      </c>
      <c r="H3648" s="367" t="s">
        <v>5897</v>
      </c>
      <c r="I3648" s="367" t="s">
        <v>5978</v>
      </c>
    </row>
    <row r="3649" spans="1:9">
      <c r="A3649" s="367" t="s">
        <v>3930</v>
      </c>
      <c r="D3649" s="367" t="s">
        <v>5979</v>
      </c>
      <c r="E3649" s="367">
        <f t="shared" si="56"/>
        <v>30112558</v>
      </c>
      <c r="F3649" s="367" t="s">
        <v>569</v>
      </c>
      <c r="G3649" s="367" t="s">
        <v>4603</v>
      </c>
      <c r="H3649" s="367" t="s">
        <v>5897</v>
      </c>
      <c r="I3649" s="367" t="s">
        <v>5980</v>
      </c>
    </row>
    <row r="3650" spans="1:9">
      <c r="A3650" s="367" t="s">
        <v>3930</v>
      </c>
      <c r="D3650" s="367" t="s">
        <v>5981</v>
      </c>
      <c r="E3650" s="367">
        <f t="shared" ref="E3650:E3713" si="57">VALUE(D3650)</f>
        <v>30112599</v>
      </c>
      <c r="F3650" s="367" t="s">
        <v>569</v>
      </c>
      <c r="G3650" s="367" t="s">
        <v>4603</v>
      </c>
      <c r="H3650" s="367" t="s">
        <v>5897</v>
      </c>
      <c r="I3650" s="367" t="s">
        <v>4251</v>
      </c>
    </row>
    <row r="3651" spans="1:9">
      <c r="A3651" s="367" t="s">
        <v>3930</v>
      </c>
      <c r="D3651" s="367" t="s">
        <v>5982</v>
      </c>
      <c r="E3651" s="367">
        <f t="shared" si="57"/>
        <v>30112699</v>
      </c>
      <c r="F3651" s="367" t="s">
        <v>569</v>
      </c>
      <c r="G3651" s="367" t="s">
        <v>4603</v>
      </c>
      <c r="H3651" s="367" t="s">
        <v>5983</v>
      </c>
      <c r="I3651" s="367" t="s">
        <v>5984</v>
      </c>
    </row>
    <row r="3652" spans="1:9">
      <c r="A3652" s="367" t="s">
        <v>3930</v>
      </c>
      <c r="D3652" s="367" t="s">
        <v>5985</v>
      </c>
      <c r="E3652" s="367">
        <f t="shared" si="57"/>
        <v>30112701</v>
      </c>
      <c r="F3652" s="367" t="s">
        <v>569</v>
      </c>
      <c r="G3652" s="367" t="s">
        <v>4603</v>
      </c>
      <c r="H3652" s="367" t="s">
        <v>5986</v>
      </c>
      <c r="I3652" s="367" t="s">
        <v>1823</v>
      </c>
    </row>
    <row r="3653" spans="1:9">
      <c r="A3653" s="367" t="s">
        <v>3930</v>
      </c>
      <c r="D3653" s="367" t="s">
        <v>5987</v>
      </c>
      <c r="E3653" s="367">
        <f t="shared" si="57"/>
        <v>30112702</v>
      </c>
      <c r="F3653" s="367" t="s">
        <v>569</v>
      </c>
      <c r="G3653" s="367" t="s">
        <v>4603</v>
      </c>
      <c r="H3653" s="367" t="s">
        <v>5986</v>
      </c>
      <c r="I3653" s="367" t="s">
        <v>5988</v>
      </c>
    </row>
    <row r="3654" spans="1:9">
      <c r="A3654" s="367" t="s">
        <v>3930</v>
      </c>
      <c r="D3654" s="367" t="s">
        <v>5989</v>
      </c>
      <c r="E3654" s="367">
        <f t="shared" si="57"/>
        <v>30112703</v>
      </c>
      <c r="F3654" s="367" t="s">
        <v>569</v>
      </c>
      <c r="G3654" s="367" t="s">
        <v>4603</v>
      </c>
      <c r="H3654" s="367" t="s">
        <v>5986</v>
      </c>
      <c r="I3654" s="367" t="s">
        <v>5990</v>
      </c>
    </row>
    <row r="3655" spans="1:9">
      <c r="A3655" s="367" t="s">
        <v>3930</v>
      </c>
      <c r="D3655" s="367" t="s">
        <v>5991</v>
      </c>
      <c r="E3655" s="367">
        <f t="shared" si="57"/>
        <v>30112720</v>
      </c>
      <c r="F3655" s="367" t="s">
        <v>569</v>
      </c>
      <c r="G3655" s="367" t="s">
        <v>4603</v>
      </c>
      <c r="H3655" s="367" t="s">
        <v>5986</v>
      </c>
      <c r="I3655" s="367" t="s">
        <v>5992</v>
      </c>
    </row>
    <row r="3656" spans="1:9">
      <c r="A3656" s="367" t="s">
        <v>3930</v>
      </c>
      <c r="D3656" s="367" t="s">
        <v>5993</v>
      </c>
      <c r="E3656" s="367">
        <f t="shared" si="57"/>
        <v>30112730</v>
      </c>
      <c r="F3656" s="367" t="s">
        <v>569</v>
      </c>
      <c r="G3656" s="367" t="s">
        <v>4603</v>
      </c>
      <c r="H3656" s="367" t="s">
        <v>5986</v>
      </c>
      <c r="I3656" s="367" t="s">
        <v>5994</v>
      </c>
    </row>
    <row r="3657" spans="1:9">
      <c r="A3657" s="367" t="s">
        <v>3930</v>
      </c>
      <c r="D3657" s="367" t="s">
        <v>5995</v>
      </c>
      <c r="E3657" s="367">
        <f t="shared" si="57"/>
        <v>30112740</v>
      </c>
      <c r="F3657" s="367" t="s">
        <v>569</v>
      </c>
      <c r="G3657" s="367" t="s">
        <v>4603</v>
      </c>
      <c r="H3657" s="367" t="s">
        <v>5986</v>
      </c>
      <c r="I3657" s="367" t="s">
        <v>5996</v>
      </c>
    </row>
    <row r="3658" spans="1:9">
      <c r="A3658" s="367" t="s">
        <v>3930</v>
      </c>
      <c r="D3658" s="367" t="s">
        <v>5997</v>
      </c>
      <c r="E3658" s="367">
        <f t="shared" si="57"/>
        <v>30112780</v>
      </c>
      <c r="F3658" s="367" t="s">
        <v>569</v>
      </c>
      <c r="G3658" s="367" t="s">
        <v>4603</v>
      </c>
      <c r="H3658" s="367" t="s">
        <v>5986</v>
      </c>
      <c r="I3658" s="367" t="s">
        <v>4598</v>
      </c>
    </row>
    <row r="3659" spans="1:9">
      <c r="A3659" s="367" t="s">
        <v>3930</v>
      </c>
      <c r="D3659" s="367" t="s">
        <v>5998</v>
      </c>
      <c r="E3659" s="367">
        <f t="shared" si="57"/>
        <v>30113001</v>
      </c>
      <c r="F3659" s="367" t="s">
        <v>569</v>
      </c>
      <c r="G3659" s="367" t="s">
        <v>4603</v>
      </c>
      <c r="H3659" s="367" t="s">
        <v>5999</v>
      </c>
      <c r="I3659" s="367" t="s">
        <v>6000</v>
      </c>
    </row>
    <row r="3660" spans="1:9">
      <c r="A3660" s="367" t="s">
        <v>3930</v>
      </c>
      <c r="D3660" s="367" t="s">
        <v>6001</v>
      </c>
      <c r="E3660" s="367">
        <f t="shared" si="57"/>
        <v>30113003</v>
      </c>
      <c r="F3660" s="367" t="s">
        <v>569</v>
      </c>
      <c r="G3660" s="367" t="s">
        <v>4603</v>
      </c>
      <c r="H3660" s="367" t="s">
        <v>5999</v>
      </c>
      <c r="I3660" s="367" t="s">
        <v>6002</v>
      </c>
    </row>
    <row r="3661" spans="1:9">
      <c r="A3661" s="367" t="s">
        <v>3930</v>
      </c>
      <c r="D3661" s="367" t="s">
        <v>6003</v>
      </c>
      <c r="E3661" s="367">
        <f t="shared" si="57"/>
        <v>30113004</v>
      </c>
      <c r="F3661" s="367" t="s">
        <v>569</v>
      </c>
      <c r="G3661" s="367" t="s">
        <v>4603</v>
      </c>
      <c r="H3661" s="367" t="s">
        <v>5999</v>
      </c>
      <c r="I3661" s="367" t="s">
        <v>6004</v>
      </c>
    </row>
    <row r="3662" spans="1:9">
      <c r="A3662" s="367" t="s">
        <v>3930</v>
      </c>
      <c r="D3662" s="367" t="s">
        <v>6005</v>
      </c>
      <c r="E3662" s="367">
        <f t="shared" si="57"/>
        <v>30113005</v>
      </c>
      <c r="F3662" s="367" t="s">
        <v>569</v>
      </c>
      <c r="G3662" s="367" t="s">
        <v>4603</v>
      </c>
      <c r="H3662" s="367" t="s">
        <v>5999</v>
      </c>
      <c r="I3662" s="367" t="s">
        <v>6006</v>
      </c>
    </row>
    <row r="3663" spans="1:9">
      <c r="A3663" s="367" t="s">
        <v>3930</v>
      </c>
      <c r="D3663" s="367" t="s">
        <v>6007</v>
      </c>
      <c r="E3663" s="367">
        <f t="shared" si="57"/>
        <v>30113006</v>
      </c>
      <c r="F3663" s="367" t="s">
        <v>569</v>
      </c>
      <c r="G3663" s="367" t="s">
        <v>4603</v>
      </c>
      <c r="H3663" s="367" t="s">
        <v>5999</v>
      </c>
      <c r="I3663" s="367" t="s">
        <v>6008</v>
      </c>
    </row>
    <row r="3664" spans="1:9">
      <c r="A3664" s="367" t="s">
        <v>3930</v>
      </c>
      <c r="D3664" s="367" t="s">
        <v>6009</v>
      </c>
      <c r="E3664" s="367">
        <f t="shared" si="57"/>
        <v>30113007</v>
      </c>
      <c r="F3664" s="367" t="s">
        <v>569</v>
      </c>
      <c r="G3664" s="367" t="s">
        <v>4603</v>
      </c>
      <c r="H3664" s="367" t="s">
        <v>5999</v>
      </c>
      <c r="I3664" s="367" t="s">
        <v>6010</v>
      </c>
    </row>
    <row r="3665" spans="1:9">
      <c r="A3665" s="367" t="s">
        <v>3930</v>
      </c>
      <c r="D3665" s="367" t="s">
        <v>6011</v>
      </c>
      <c r="E3665" s="367">
        <f t="shared" si="57"/>
        <v>30113201</v>
      </c>
      <c r="F3665" s="367" t="s">
        <v>569</v>
      </c>
      <c r="G3665" s="367" t="s">
        <v>4603</v>
      </c>
      <c r="H3665" s="367" t="s">
        <v>6012</v>
      </c>
      <c r="I3665" s="367" t="s">
        <v>6013</v>
      </c>
    </row>
    <row r="3666" spans="1:9">
      <c r="A3666" s="367" t="s">
        <v>3930</v>
      </c>
      <c r="D3666" s="367" t="s">
        <v>6014</v>
      </c>
      <c r="E3666" s="367">
        <f t="shared" si="57"/>
        <v>30113205</v>
      </c>
      <c r="F3666" s="367" t="s">
        <v>569</v>
      </c>
      <c r="G3666" s="367" t="s">
        <v>4603</v>
      </c>
      <c r="H3666" s="367" t="s">
        <v>6012</v>
      </c>
      <c r="I3666" s="367" t="s">
        <v>6015</v>
      </c>
    </row>
    <row r="3667" spans="1:9">
      <c r="A3667" s="367" t="s">
        <v>3930</v>
      </c>
      <c r="D3667" s="367" t="s">
        <v>6016</v>
      </c>
      <c r="E3667" s="367">
        <f t="shared" si="57"/>
        <v>30113210</v>
      </c>
      <c r="F3667" s="367" t="s">
        <v>569</v>
      </c>
      <c r="G3667" s="367" t="s">
        <v>4603</v>
      </c>
      <c r="H3667" s="367" t="s">
        <v>6012</v>
      </c>
      <c r="I3667" s="367" t="s">
        <v>6017</v>
      </c>
    </row>
    <row r="3668" spans="1:9">
      <c r="A3668" s="367" t="s">
        <v>3930</v>
      </c>
      <c r="D3668" s="367" t="s">
        <v>6018</v>
      </c>
      <c r="E3668" s="367">
        <f t="shared" si="57"/>
        <v>30113221</v>
      </c>
      <c r="F3668" s="367" t="s">
        <v>569</v>
      </c>
      <c r="G3668" s="367" t="s">
        <v>4603</v>
      </c>
      <c r="H3668" s="367" t="s">
        <v>6012</v>
      </c>
      <c r="I3668" s="367" t="s">
        <v>6019</v>
      </c>
    </row>
    <row r="3669" spans="1:9">
      <c r="A3669" s="367" t="s">
        <v>3930</v>
      </c>
      <c r="D3669" s="367" t="s">
        <v>6020</v>
      </c>
      <c r="E3669" s="367">
        <f t="shared" si="57"/>
        <v>30113222</v>
      </c>
      <c r="F3669" s="367" t="s">
        <v>569</v>
      </c>
      <c r="G3669" s="367" t="s">
        <v>4603</v>
      </c>
      <c r="H3669" s="367" t="s">
        <v>6012</v>
      </c>
      <c r="I3669" s="367" t="s">
        <v>6021</v>
      </c>
    </row>
    <row r="3670" spans="1:9">
      <c r="A3670" s="367" t="s">
        <v>3930</v>
      </c>
      <c r="D3670" s="367" t="s">
        <v>6022</v>
      </c>
      <c r="E3670" s="367">
        <f t="shared" si="57"/>
        <v>30113223</v>
      </c>
      <c r="F3670" s="367" t="s">
        <v>569</v>
      </c>
      <c r="G3670" s="367" t="s">
        <v>4603</v>
      </c>
      <c r="H3670" s="367" t="s">
        <v>6012</v>
      </c>
      <c r="I3670" s="367" t="s">
        <v>6023</v>
      </c>
    </row>
    <row r="3671" spans="1:9">
      <c r="A3671" s="367" t="s">
        <v>3930</v>
      </c>
      <c r="D3671" s="367" t="s">
        <v>6024</v>
      </c>
      <c r="E3671" s="367">
        <f t="shared" si="57"/>
        <v>30113224</v>
      </c>
      <c r="F3671" s="367" t="s">
        <v>569</v>
      </c>
      <c r="G3671" s="367" t="s">
        <v>4603</v>
      </c>
      <c r="H3671" s="367" t="s">
        <v>6012</v>
      </c>
      <c r="I3671" s="367" t="s">
        <v>6025</v>
      </c>
    </row>
    <row r="3672" spans="1:9">
      <c r="A3672" s="367" t="s">
        <v>3930</v>
      </c>
      <c r="D3672" s="367" t="s">
        <v>6026</v>
      </c>
      <c r="E3672" s="367">
        <f t="shared" si="57"/>
        <v>30113227</v>
      </c>
      <c r="F3672" s="367" t="s">
        <v>569</v>
      </c>
      <c r="G3672" s="367" t="s">
        <v>4603</v>
      </c>
      <c r="H3672" s="367" t="s">
        <v>6012</v>
      </c>
      <c r="I3672" s="367" t="s">
        <v>4598</v>
      </c>
    </row>
    <row r="3673" spans="1:9">
      <c r="A3673" s="367" t="s">
        <v>3930</v>
      </c>
      <c r="D3673" s="367" t="s">
        <v>6027</v>
      </c>
      <c r="E3673" s="367">
        <f t="shared" si="57"/>
        <v>30113299</v>
      </c>
      <c r="F3673" s="367" t="s">
        <v>569</v>
      </c>
      <c r="G3673" s="367" t="s">
        <v>4603</v>
      </c>
      <c r="H3673" s="367" t="s">
        <v>6012</v>
      </c>
      <c r="I3673" s="367" t="s">
        <v>4251</v>
      </c>
    </row>
    <row r="3674" spans="1:9">
      <c r="A3674" s="367" t="s">
        <v>3930</v>
      </c>
      <c r="D3674" s="367" t="s">
        <v>6028</v>
      </c>
      <c r="E3674" s="367">
        <f t="shared" si="57"/>
        <v>30113301</v>
      </c>
      <c r="F3674" s="367" t="s">
        <v>569</v>
      </c>
      <c r="G3674" s="367" t="s">
        <v>4603</v>
      </c>
      <c r="H3674" s="367" t="s">
        <v>6029</v>
      </c>
      <c r="I3674" s="367" t="s">
        <v>1823</v>
      </c>
    </row>
    <row r="3675" spans="1:9">
      <c r="A3675" s="367" t="s">
        <v>3930</v>
      </c>
      <c r="D3675" s="367" t="s">
        <v>6030</v>
      </c>
      <c r="E3675" s="367">
        <f t="shared" si="57"/>
        <v>30113302</v>
      </c>
      <c r="F3675" s="367" t="s">
        <v>569</v>
      </c>
      <c r="G3675" s="367" t="s">
        <v>4603</v>
      </c>
      <c r="H3675" s="367" t="s">
        <v>6029</v>
      </c>
      <c r="I3675" s="367" t="s">
        <v>6031</v>
      </c>
    </row>
    <row r="3676" spans="1:9">
      <c r="A3676" s="367" t="s">
        <v>3930</v>
      </c>
      <c r="D3676" s="367" t="s">
        <v>6032</v>
      </c>
      <c r="E3676" s="367">
        <f t="shared" si="57"/>
        <v>30113303</v>
      </c>
      <c r="F3676" s="367" t="s">
        <v>569</v>
      </c>
      <c r="G3676" s="367" t="s">
        <v>4603</v>
      </c>
      <c r="H3676" s="367" t="s">
        <v>6029</v>
      </c>
      <c r="I3676" s="367" t="s">
        <v>6033</v>
      </c>
    </row>
    <row r="3677" spans="1:9">
      <c r="A3677" s="367" t="s">
        <v>3930</v>
      </c>
      <c r="D3677" s="367" t="s">
        <v>6034</v>
      </c>
      <c r="E3677" s="367">
        <f t="shared" si="57"/>
        <v>30113380</v>
      </c>
      <c r="F3677" s="367" t="s">
        <v>569</v>
      </c>
      <c r="G3677" s="367" t="s">
        <v>4603</v>
      </c>
      <c r="H3677" s="367" t="s">
        <v>6029</v>
      </c>
      <c r="I3677" s="367" t="s">
        <v>4598</v>
      </c>
    </row>
    <row r="3678" spans="1:9">
      <c r="A3678" s="367" t="s">
        <v>3930</v>
      </c>
      <c r="D3678" s="367" t="s">
        <v>6035</v>
      </c>
      <c r="E3678" s="367">
        <f t="shared" si="57"/>
        <v>30113701</v>
      </c>
      <c r="F3678" s="367" t="s">
        <v>569</v>
      </c>
      <c r="G3678" s="367" t="s">
        <v>4603</v>
      </c>
      <c r="H3678" s="367" t="s">
        <v>6036</v>
      </c>
      <c r="I3678" s="367" t="s">
        <v>6037</v>
      </c>
    </row>
    <row r="3679" spans="1:9">
      <c r="A3679" s="367" t="s">
        <v>3930</v>
      </c>
      <c r="D3679" s="367" t="s">
        <v>6038</v>
      </c>
      <c r="E3679" s="367">
        <f t="shared" si="57"/>
        <v>30113710</v>
      </c>
      <c r="F3679" s="367" t="s">
        <v>569</v>
      </c>
      <c r="G3679" s="367" t="s">
        <v>4603</v>
      </c>
      <c r="H3679" s="367" t="s">
        <v>6036</v>
      </c>
      <c r="I3679" s="367" t="s">
        <v>6039</v>
      </c>
    </row>
    <row r="3680" spans="1:9">
      <c r="A3680" s="367" t="s">
        <v>3930</v>
      </c>
      <c r="D3680" s="367" t="s">
        <v>6040</v>
      </c>
      <c r="E3680" s="367">
        <f t="shared" si="57"/>
        <v>30113799</v>
      </c>
      <c r="F3680" s="367" t="s">
        <v>569</v>
      </c>
      <c r="G3680" s="367" t="s">
        <v>4603</v>
      </c>
      <c r="H3680" s="367" t="s">
        <v>6036</v>
      </c>
      <c r="I3680" s="367" t="s">
        <v>6041</v>
      </c>
    </row>
    <row r="3681" spans="1:9">
      <c r="A3681" s="367" t="s">
        <v>3930</v>
      </c>
      <c r="D3681" s="367" t="s">
        <v>6042</v>
      </c>
      <c r="E3681" s="367">
        <f t="shared" si="57"/>
        <v>30114001</v>
      </c>
      <c r="F3681" s="367" t="s">
        <v>569</v>
      </c>
      <c r="G3681" s="367" t="s">
        <v>4603</v>
      </c>
      <c r="H3681" s="367" t="s">
        <v>6043</v>
      </c>
      <c r="I3681" s="367" t="s">
        <v>4669</v>
      </c>
    </row>
    <row r="3682" spans="1:9">
      <c r="A3682" s="367" t="s">
        <v>3930</v>
      </c>
      <c r="D3682" s="367" t="s">
        <v>6044</v>
      </c>
      <c r="E3682" s="367">
        <f t="shared" si="57"/>
        <v>30114002</v>
      </c>
      <c r="F3682" s="367" t="s">
        <v>569</v>
      </c>
      <c r="G3682" s="367" t="s">
        <v>4603</v>
      </c>
      <c r="H3682" s="367" t="s">
        <v>6043</v>
      </c>
      <c r="I3682" s="367" t="s">
        <v>6045</v>
      </c>
    </row>
    <row r="3683" spans="1:9">
      <c r="A3683" s="367" t="s">
        <v>3930</v>
      </c>
      <c r="D3683" s="367" t="s">
        <v>6046</v>
      </c>
      <c r="E3683" s="367">
        <f t="shared" si="57"/>
        <v>30114003</v>
      </c>
      <c r="F3683" s="367" t="s">
        <v>569</v>
      </c>
      <c r="G3683" s="367" t="s">
        <v>4603</v>
      </c>
      <c r="H3683" s="367" t="s">
        <v>6043</v>
      </c>
      <c r="I3683" s="367" t="s">
        <v>5260</v>
      </c>
    </row>
    <row r="3684" spans="1:9">
      <c r="A3684" s="367" t="s">
        <v>3930</v>
      </c>
      <c r="D3684" s="367" t="s">
        <v>6047</v>
      </c>
      <c r="E3684" s="367">
        <f t="shared" si="57"/>
        <v>30114004</v>
      </c>
      <c r="F3684" s="367" t="s">
        <v>569</v>
      </c>
      <c r="G3684" s="367" t="s">
        <v>4603</v>
      </c>
      <c r="H3684" s="367" t="s">
        <v>6043</v>
      </c>
      <c r="I3684" s="367" t="s">
        <v>6048</v>
      </c>
    </row>
    <row r="3685" spans="1:9">
      <c r="A3685" s="367" t="s">
        <v>3930</v>
      </c>
      <c r="D3685" s="367" t="s">
        <v>6049</v>
      </c>
      <c r="E3685" s="367">
        <f t="shared" si="57"/>
        <v>30114005</v>
      </c>
      <c r="F3685" s="367" t="s">
        <v>569</v>
      </c>
      <c r="G3685" s="367" t="s">
        <v>4603</v>
      </c>
      <c r="H3685" s="367" t="s">
        <v>6043</v>
      </c>
      <c r="I3685" s="367" t="s">
        <v>1823</v>
      </c>
    </row>
    <row r="3686" spans="1:9">
      <c r="A3686" s="367" t="s">
        <v>3930</v>
      </c>
      <c r="D3686" s="367" t="s">
        <v>6050</v>
      </c>
      <c r="E3686" s="367">
        <f t="shared" si="57"/>
        <v>30115201</v>
      </c>
      <c r="F3686" s="367" t="s">
        <v>569</v>
      </c>
      <c r="G3686" s="367" t="s">
        <v>4603</v>
      </c>
      <c r="H3686" s="367" t="s">
        <v>6051</v>
      </c>
      <c r="I3686" s="367" t="s">
        <v>1823</v>
      </c>
    </row>
    <row r="3687" spans="1:9">
      <c r="A3687" s="367" t="s">
        <v>3930</v>
      </c>
      <c r="D3687" s="367" t="s">
        <v>6052</v>
      </c>
      <c r="E3687" s="367">
        <f t="shared" si="57"/>
        <v>30115301</v>
      </c>
      <c r="F3687" s="367" t="s">
        <v>569</v>
      </c>
      <c r="G3687" s="367" t="s">
        <v>4603</v>
      </c>
      <c r="H3687" s="367" t="s">
        <v>6053</v>
      </c>
      <c r="I3687" s="367" t="s">
        <v>1823</v>
      </c>
    </row>
    <row r="3688" spans="1:9">
      <c r="A3688" s="367" t="s">
        <v>3930</v>
      </c>
      <c r="D3688" s="367" t="s">
        <v>6054</v>
      </c>
      <c r="E3688" s="367">
        <f t="shared" si="57"/>
        <v>30115310</v>
      </c>
      <c r="F3688" s="367" t="s">
        <v>569</v>
      </c>
      <c r="G3688" s="367" t="s">
        <v>4603</v>
      </c>
      <c r="H3688" s="367" t="s">
        <v>6053</v>
      </c>
      <c r="I3688" s="367" t="s">
        <v>6055</v>
      </c>
    </row>
    <row r="3689" spans="1:9">
      <c r="A3689" s="367" t="s">
        <v>3930</v>
      </c>
      <c r="D3689" s="367" t="s">
        <v>6056</v>
      </c>
      <c r="E3689" s="367">
        <f t="shared" si="57"/>
        <v>30115311</v>
      </c>
      <c r="F3689" s="367" t="s">
        <v>569</v>
      </c>
      <c r="G3689" s="367" t="s">
        <v>4603</v>
      </c>
      <c r="H3689" s="367" t="s">
        <v>6053</v>
      </c>
      <c r="I3689" s="367" t="s">
        <v>6057</v>
      </c>
    </row>
    <row r="3690" spans="1:9">
      <c r="A3690" s="367" t="s">
        <v>3930</v>
      </c>
      <c r="D3690" s="367" t="s">
        <v>6058</v>
      </c>
      <c r="E3690" s="367">
        <f t="shared" si="57"/>
        <v>30115312</v>
      </c>
      <c r="F3690" s="367" t="s">
        <v>569</v>
      </c>
      <c r="G3690" s="367" t="s">
        <v>4603</v>
      </c>
      <c r="H3690" s="367" t="s">
        <v>6053</v>
      </c>
      <c r="I3690" s="367" t="s">
        <v>6059</v>
      </c>
    </row>
    <row r="3691" spans="1:9">
      <c r="A3691" s="367" t="s">
        <v>3930</v>
      </c>
      <c r="D3691" s="367" t="s">
        <v>6060</v>
      </c>
      <c r="E3691" s="367">
        <f t="shared" si="57"/>
        <v>30115320</v>
      </c>
      <c r="F3691" s="367" t="s">
        <v>569</v>
      </c>
      <c r="G3691" s="367" t="s">
        <v>4603</v>
      </c>
      <c r="H3691" s="367" t="s">
        <v>6053</v>
      </c>
      <c r="I3691" s="367" t="s">
        <v>6061</v>
      </c>
    </row>
    <row r="3692" spans="1:9">
      <c r="A3692" s="367" t="s">
        <v>3930</v>
      </c>
      <c r="D3692" s="367" t="s">
        <v>6062</v>
      </c>
      <c r="E3692" s="367">
        <f t="shared" si="57"/>
        <v>30115321</v>
      </c>
      <c r="F3692" s="367" t="s">
        <v>569</v>
      </c>
      <c r="G3692" s="367" t="s">
        <v>4603</v>
      </c>
      <c r="H3692" s="367" t="s">
        <v>6053</v>
      </c>
      <c r="I3692" s="367" t="s">
        <v>6063</v>
      </c>
    </row>
    <row r="3693" spans="1:9">
      <c r="A3693" s="367" t="s">
        <v>3930</v>
      </c>
      <c r="D3693" s="367" t="s">
        <v>6064</v>
      </c>
      <c r="E3693" s="367">
        <f t="shared" si="57"/>
        <v>30115322</v>
      </c>
      <c r="F3693" s="367" t="s">
        <v>569</v>
      </c>
      <c r="G3693" s="367" t="s">
        <v>4603</v>
      </c>
      <c r="H3693" s="367" t="s">
        <v>6053</v>
      </c>
      <c r="I3693" s="367" t="s">
        <v>6065</v>
      </c>
    </row>
    <row r="3694" spans="1:9">
      <c r="A3694" s="367" t="s">
        <v>3930</v>
      </c>
      <c r="D3694" s="367" t="s">
        <v>6066</v>
      </c>
      <c r="E3694" s="367">
        <f t="shared" si="57"/>
        <v>30115380</v>
      </c>
      <c r="F3694" s="367" t="s">
        <v>569</v>
      </c>
      <c r="G3694" s="367" t="s">
        <v>4603</v>
      </c>
      <c r="H3694" s="367" t="s">
        <v>6053</v>
      </c>
      <c r="I3694" s="367" t="s">
        <v>4598</v>
      </c>
    </row>
    <row r="3695" spans="1:9">
      <c r="A3695" s="367" t="s">
        <v>3930</v>
      </c>
      <c r="D3695" s="367" t="s">
        <v>6067</v>
      </c>
      <c r="E3695" s="367">
        <f t="shared" si="57"/>
        <v>30115601</v>
      </c>
      <c r="F3695" s="367" t="s">
        <v>569</v>
      </c>
      <c r="G3695" s="367" t="s">
        <v>4603</v>
      </c>
      <c r="H3695" s="367" t="s">
        <v>6068</v>
      </c>
      <c r="I3695" s="367" t="s">
        <v>1823</v>
      </c>
    </row>
    <row r="3696" spans="1:9">
      <c r="A3696" s="367" t="s">
        <v>3930</v>
      </c>
      <c r="D3696" s="367" t="s">
        <v>6069</v>
      </c>
      <c r="E3696" s="367">
        <f t="shared" si="57"/>
        <v>30115602</v>
      </c>
      <c r="F3696" s="367" t="s">
        <v>569</v>
      </c>
      <c r="G3696" s="367" t="s">
        <v>4603</v>
      </c>
      <c r="H3696" s="367" t="s">
        <v>6068</v>
      </c>
      <c r="I3696" s="367" t="s">
        <v>6070</v>
      </c>
    </row>
    <row r="3697" spans="1:9">
      <c r="A3697" s="367" t="s">
        <v>3930</v>
      </c>
      <c r="D3697" s="367" t="s">
        <v>6071</v>
      </c>
      <c r="E3697" s="367">
        <f t="shared" si="57"/>
        <v>30115603</v>
      </c>
      <c r="F3697" s="367" t="s">
        <v>569</v>
      </c>
      <c r="G3697" s="367" t="s">
        <v>4603</v>
      </c>
      <c r="H3697" s="367" t="s">
        <v>6068</v>
      </c>
      <c r="I3697" s="367" t="s">
        <v>6072</v>
      </c>
    </row>
    <row r="3698" spans="1:9">
      <c r="A3698" s="367" t="s">
        <v>3930</v>
      </c>
      <c r="D3698" s="367" t="s">
        <v>6073</v>
      </c>
      <c r="E3698" s="367">
        <f t="shared" si="57"/>
        <v>30115604</v>
      </c>
      <c r="F3698" s="367" t="s">
        <v>569</v>
      </c>
      <c r="G3698" s="367" t="s">
        <v>4603</v>
      </c>
      <c r="H3698" s="367" t="s">
        <v>6068</v>
      </c>
      <c r="I3698" s="367" t="s">
        <v>6074</v>
      </c>
    </row>
    <row r="3699" spans="1:9">
      <c r="A3699" s="367" t="s">
        <v>3930</v>
      </c>
      <c r="D3699" s="367" t="s">
        <v>6075</v>
      </c>
      <c r="E3699" s="367">
        <f t="shared" si="57"/>
        <v>30115605</v>
      </c>
      <c r="F3699" s="367" t="s">
        <v>569</v>
      </c>
      <c r="G3699" s="367" t="s">
        <v>4603</v>
      </c>
      <c r="H3699" s="367" t="s">
        <v>6068</v>
      </c>
      <c r="I3699" s="367" t="s">
        <v>6076</v>
      </c>
    </row>
    <row r="3700" spans="1:9">
      <c r="A3700" s="367" t="s">
        <v>3930</v>
      </c>
      <c r="D3700" s="367" t="s">
        <v>6077</v>
      </c>
      <c r="E3700" s="367">
        <f t="shared" si="57"/>
        <v>30115606</v>
      </c>
      <c r="F3700" s="367" t="s">
        <v>569</v>
      </c>
      <c r="G3700" s="367" t="s">
        <v>4603</v>
      </c>
      <c r="H3700" s="367" t="s">
        <v>6068</v>
      </c>
      <c r="I3700" s="367" t="s">
        <v>6078</v>
      </c>
    </row>
    <row r="3701" spans="1:9">
      <c r="A3701" s="367" t="s">
        <v>3930</v>
      </c>
      <c r="D3701" s="367" t="s">
        <v>6079</v>
      </c>
      <c r="E3701" s="367">
        <f t="shared" si="57"/>
        <v>30115607</v>
      </c>
      <c r="F3701" s="367" t="s">
        <v>569</v>
      </c>
      <c r="G3701" s="367" t="s">
        <v>4603</v>
      </c>
      <c r="H3701" s="367" t="s">
        <v>6068</v>
      </c>
      <c r="I3701" s="367" t="s">
        <v>6080</v>
      </c>
    </row>
    <row r="3702" spans="1:9">
      <c r="A3702" s="367" t="s">
        <v>3930</v>
      </c>
      <c r="D3702" s="367" t="s">
        <v>6081</v>
      </c>
      <c r="E3702" s="367">
        <f t="shared" si="57"/>
        <v>30115609</v>
      </c>
      <c r="F3702" s="367" t="s">
        <v>569</v>
      </c>
      <c r="G3702" s="367" t="s">
        <v>4603</v>
      </c>
      <c r="H3702" s="367" t="s">
        <v>6068</v>
      </c>
      <c r="I3702" s="367" t="s">
        <v>6082</v>
      </c>
    </row>
    <row r="3703" spans="1:9">
      <c r="A3703" s="367" t="s">
        <v>3930</v>
      </c>
      <c r="D3703" s="367" t="s">
        <v>6083</v>
      </c>
      <c r="E3703" s="367">
        <f t="shared" si="57"/>
        <v>30115680</v>
      </c>
      <c r="F3703" s="367" t="s">
        <v>569</v>
      </c>
      <c r="G3703" s="367" t="s">
        <v>4603</v>
      </c>
      <c r="H3703" s="367" t="s">
        <v>6068</v>
      </c>
      <c r="I3703" s="367" t="s">
        <v>4598</v>
      </c>
    </row>
    <row r="3704" spans="1:9">
      <c r="A3704" s="367" t="s">
        <v>3930</v>
      </c>
      <c r="D3704" s="367" t="s">
        <v>6084</v>
      </c>
      <c r="E3704" s="367">
        <f t="shared" si="57"/>
        <v>30115701</v>
      </c>
      <c r="F3704" s="367" t="s">
        <v>569</v>
      </c>
      <c r="G3704" s="367" t="s">
        <v>4603</v>
      </c>
      <c r="H3704" s="367" t="s">
        <v>6085</v>
      </c>
      <c r="I3704" s="367" t="s">
        <v>1823</v>
      </c>
    </row>
    <row r="3705" spans="1:9">
      <c r="A3705" s="367" t="s">
        <v>3930</v>
      </c>
      <c r="D3705" s="367" t="s">
        <v>6086</v>
      </c>
      <c r="E3705" s="367">
        <f t="shared" si="57"/>
        <v>30115702</v>
      </c>
      <c r="F3705" s="367" t="s">
        <v>569</v>
      </c>
      <c r="G3705" s="367" t="s">
        <v>4603</v>
      </c>
      <c r="H3705" s="367" t="s">
        <v>6085</v>
      </c>
      <c r="I3705" s="367" t="s">
        <v>6087</v>
      </c>
    </row>
    <row r="3706" spans="1:9">
      <c r="A3706" s="367" t="s">
        <v>3930</v>
      </c>
      <c r="D3706" s="367" t="s">
        <v>6088</v>
      </c>
      <c r="E3706" s="367">
        <f t="shared" si="57"/>
        <v>30115703</v>
      </c>
      <c r="F3706" s="367" t="s">
        <v>569</v>
      </c>
      <c r="G3706" s="367" t="s">
        <v>4603</v>
      </c>
      <c r="H3706" s="367" t="s">
        <v>6085</v>
      </c>
      <c r="I3706" s="367" t="s">
        <v>6089</v>
      </c>
    </row>
    <row r="3707" spans="1:9">
      <c r="A3707" s="367" t="s">
        <v>3930</v>
      </c>
      <c r="D3707" s="367" t="s">
        <v>6090</v>
      </c>
      <c r="E3707" s="367">
        <f t="shared" si="57"/>
        <v>30115704</v>
      </c>
      <c r="F3707" s="367" t="s">
        <v>569</v>
      </c>
      <c r="G3707" s="367" t="s">
        <v>4603</v>
      </c>
      <c r="H3707" s="367" t="s">
        <v>6085</v>
      </c>
      <c r="I3707" s="367" t="s">
        <v>6091</v>
      </c>
    </row>
    <row r="3708" spans="1:9">
      <c r="A3708" s="367" t="s">
        <v>3930</v>
      </c>
      <c r="D3708" s="367" t="s">
        <v>6092</v>
      </c>
      <c r="E3708" s="367">
        <f t="shared" si="57"/>
        <v>30115780</v>
      </c>
      <c r="F3708" s="367" t="s">
        <v>569</v>
      </c>
      <c r="G3708" s="367" t="s">
        <v>4603</v>
      </c>
      <c r="H3708" s="367" t="s">
        <v>6085</v>
      </c>
      <c r="I3708" s="367" t="s">
        <v>4598</v>
      </c>
    </row>
    <row r="3709" spans="1:9">
      <c r="A3709" s="367" t="s">
        <v>3930</v>
      </c>
      <c r="D3709" s="367" t="s">
        <v>6093</v>
      </c>
      <c r="E3709" s="367">
        <f t="shared" si="57"/>
        <v>30115801</v>
      </c>
      <c r="F3709" s="367" t="s">
        <v>569</v>
      </c>
      <c r="G3709" s="367" t="s">
        <v>4603</v>
      </c>
      <c r="H3709" s="367" t="s">
        <v>6094</v>
      </c>
      <c r="I3709" s="367" t="s">
        <v>1823</v>
      </c>
    </row>
    <row r="3710" spans="1:9">
      <c r="A3710" s="367" t="s">
        <v>3930</v>
      </c>
      <c r="D3710" s="367" t="s">
        <v>6095</v>
      </c>
      <c r="E3710" s="367">
        <f t="shared" si="57"/>
        <v>30115802</v>
      </c>
      <c r="F3710" s="367" t="s">
        <v>569</v>
      </c>
      <c r="G3710" s="367" t="s">
        <v>4603</v>
      </c>
      <c r="H3710" s="367" t="s">
        <v>6094</v>
      </c>
      <c r="I3710" s="367" t="s">
        <v>6096</v>
      </c>
    </row>
    <row r="3711" spans="1:9">
      <c r="A3711" s="367" t="s">
        <v>3930</v>
      </c>
      <c r="D3711" s="367" t="s">
        <v>6097</v>
      </c>
      <c r="E3711" s="367">
        <f t="shared" si="57"/>
        <v>30115803</v>
      </c>
      <c r="F3711" s="367" t="s">
        <v>569</v>
      </c>
      <c r="G3711" s="367" t="s">
        <v>4603</v>
      </c>
      <c r="H3711" s="367" t="s">
        <v>6094</v>
      </c>
      <c r="I3711" s="367" t="s">
        <v>6098</v>
      </c>
    </row>
    <row r="3712" spans="1:9">
      <c r="A3712" s="367" t="s">
        <v>3930</v>
      </c>
      <c r="D3712" s="367" t="s">
        <v>6099</v>
      </c>
      <c r="E3712" s="367">
        <f t="shared" si="57"/>
        <v>30115821</v>
      </c>
      <c r="F3712" s="367" t="s">
        <v>569</v>
      </c>
      <c r="G3712" s="367" t="s">
        <v>4603</v>
      </c>
      <c r="H3712" s="367" t="s">
        <v>6094</v>
      </c>
      <c r="I3712" s="367" t="s">
        <v>6100</v>
      </c>
    </row>
    <row r="3713" spans="1:9">
      <c r="A3713" s="367" t="s">
        <v>3930</v>
      </c>
      <c r="D3713" s="367" t="s">
        <v>6101</v>
      </c>
      <c r="E3713" s="367">
        <f t="shared" si="57"/>
        <v>30115822</v>
      </c>
      <c r="F3713" s="367" t="s">
        <v>569</v>
      </c>
      <c r="G3713" s="367" t="s">
        <v>4603</v>
      </c>
      <c r="H3713" s="367" t="s">
        <v>6094</v>
      </c>
      <c r="I3713" s="367" t="s">
        <v>6102</v>
      </c>
    </row>
    <row r="3714" spans="1:9">
      <c r="A3714" s="367" t="s">
        <v>3930</v>
      </c>
      <c r="D3714" s="367" t="s">
        <v>6103</v>
      </c>
      <c r="E3714" s="367">
        <f t="shared" ref="E3714:E3777" si="58">VALUE(D3714)</f>
        <v>30115880</v>
      </c>
      <c r="F3714" s="367" t="s">
        <v>569</v>
      </c>
      <c r="G3714" s="367" t="s">
        <v>4603</v>
      </c>
      <c r="H3714" s="367" t="s">
        <v>6094</v>
      </c>
      <c r="I3714" s="367" t="s">
        <v>4598</v>
      </c>
    </row>
    <row r="3715" spans="1:9">
      <c r="A3715" s="367" t="s">
        <v>3930</v>
      </c>
      <c r="D3715" s="367" t="s">
        <v>6104</v>
      </c>
      <c r="E3715" s="367">
        <f t="shared" si="58"/>
        <v>30116701</v>
      </c>
      <c r="F3715" s="367" t="s">
        <v>569</v>
      </c>
      <c r="G3715" s="367" t="s">
        <v>4603</v>
      </c>
      <c r="H3715" s="367" t="s">
        <v>6105</v>
      </c>
      <c r="I3715" s="367" t="s">
        <v>1823</v>
      </c>
    </row>
    <row r="3716" spans="1:9">
      <c r="A3716" s="367" t="s">
        <v>3930</v>
      </c>
      <c r="D3716" s="367" t="s">
        <v>6106</v>
      </c>
      <c r="E3716" s="367">
        <f t="shared" si="58"/>
        <v>30116702</v>
      </c>
      <c r="F3716" s="367" t="s">
        <v>569</v>
      </c>
      <c r="G3716" s="367" t="s">
        <v>4603</v>
      </c>
      <c r="H3716" s="367" t="s">
        <v>6105</v>
      </c>
      <c r="I3716" s="367" t="s">
        <v>6107</v>
      </c>
    </row>
    <row r="3717" spans="1:9">
      <c r="A3717" s="367" t="s">
        <v>3930</v>
      </c>
      <c r="D3717" s="367" t="s">
        <v>6108</v>
      </c>
      <c r="E3717" s="367">
        <f t="shared" si="58"/>
        <v>30116703</v>
      </c>
      <c r="F3717" s="367" t="s">
        <v>569</v>
      </c>
      <c r="G3717" s="367" t="s">
        <v>4603</v>
      </c>
      <c r="H3717" s="367" t="s">
        <v>6105</v>
      </c>
      <c r="I3717" s="367" t="s">
        <v>6109</v>
      </c>
    </row>
    <row r="3718" spans="1:9">
      <c r="A3718" s="367" t="s">
        <v>3930</v>
      </c>
      <c r="D3718" s="367" t="s">
        <v>6110</v>
      </c>
      <c r="E3718" s="367">
        <f t="shared" si="58"/>
        <v>30116704</v>
      </c>
      <c r="F3718" s="367" t="s">
        <v>569</v>
      </c>
      <c r="G3718" s="367" t="s">
        <v>4603</v>
      </c>
      <c r="H3718" s="367" t="s">
        <v>6105</v>
      </c>
      <c r="I3718" s="367" t="s">
        <v>6111</v>
      </c>
    </row>
    <row r="3719" spans="1:9">
      <c r="A3719" s="367" t="s">
        <v>3930</v>
      </c>
      <c r="D3719" s="367" t="s">
        <v>6112</v>
      </c>
      <c r="E3719" s="367">
        <f t="shared" si="58"/>
        <v>30116780</v>
      </c>
      <c r="F3719" s="367" t="s">
        <v>569</v>
      </c>
      <c r="G3719" s="367" t="s">
        <v>4603</v>
      </c>
      <c r="H3719" s="367" t="s">
        <v>6105</v>
      </c>
      <c r="I3719" s="367" t="s">
        <v>4598</v>
      </c>
    </row>
    <row r="3720" spans="1:9">
      <c r="A3720" s="367" t="s">
        <v>3930</v>
      </c>
      <c r="D3720" s="367" t="s">
        <v>6113</v>
      </c>
      <c r="E3720" s="367">
        <f t="shared" si="58"/>
        <v>30116799</v>
      </c>
      <c r="F3720" s="367" t="s">
        <v>569</v>
      </c>
      <c r="G3720" s="367" t="s">
        <v>4603</v>
      </c>
      <c r="H3720" s="367" t="s">
        <v>6105</v>
      </c>
      <c r="I3720" s="367" t="s">
        <v>4251</v>
      </c>
    </row>
    <row r="3721" spans="1:9">
      <c r="A3721" s="367" t="s">
        <v>3930</v>
      </c>
      <c r="D3721" s="367" t="s">
        <v>6114</v>
      </c>
      <c r="E3721" s="367">
        <f t="shared" si="58"/>
        <v>30116901</v>
      </c>
      <c r="F3721" s="367" t="s">
        <v>569</v>
      </c>
      <c r="G3721" s="367" t="s">
        <v>4603</v>
      </c>
      <c r="H3721" s="367" t="s">
        <v>6115</v>
      </c>
      <c r="I3721" s="367" t="s">
        <v>1823</v>
      </c>
    </row>
    <row r="3722" spans="1:9">
      <c r="A3722" s="367" t="s">
        <v>3930</v>
      </c>
      <c r="D3722" s="367" t="s">
        <v>6116</v>
      </c>
      <c r="E3722" s="367">
        <f t="shared" si="58"/>
        <v>30116902</v>
      </c>
      <c r="F3722" s="367" t="s">
        <v>569</v>
      </c>
      <c r="G3722" s="367" t="s">
        <v>4603</v>
      </c>
      <c r="H3722" s="367" t="s">
        <v>6115</v>
      </c>
      <c r="I3722" s="367" t="s">
        <v>6117</v>
      </c>
    </row>
    <row r="3723" spans="1:9">
      <c r="A3723" s="367" t="s">
        <v>3930</v>
      </c>
      <c r="D3723" s="367" t="s">
        <v>6118</v>
      </c>
      <c r="E3723" s="367">
        <f t="shared" si="58"/>
        <v>30116903</v>
      </c>
      <c r="F3723" s="367" t="s">
        <v>569</v>
      </c>
      <c r="G3723" s="367" t="s">
        <v>4603</v>
      </c>
      <c r="H3723" s="367" t="s">
        <v>6115</v>
      </c>
      <c r="I3723" s="367" t="s">
        <v>6119</v>
      </c>
    </row>
    <row r="3724" spans="1:9">
      <c r="A3724" s="367" t="s">
        <v>3930</v>
      </c>
      <c r="D3724" s="367" t="s">
        <v>6120</v>
      </c>
      <c r="E3724" s="367">
        <f t="shared" si="58"/>
        <v>30116904</v>
      </c>
      <c r="F3724" s="367" t="s">
        <v>569</v>
      </c>
      <c r="G3724" s="367" t="s">
        <v>4603</v>
      </c>
      <c r="H3724" s="367" t="s">
        <v>6115</v>
      </c>
      <c r="I3724" s="367" t="s">
        <v>6121</v>
      </c>
    </row>
    <row r="3725" spans="1:9">
      <c r="A3725" s="367" t="s">
        <v>3930</v>
      </c>
      <c r="D3725" s="367" t="s">
        <v>6122</v>
      </c>
      <c r="E3725" s="367">
        <f t="shared" si="58"/>
        <v>30116905</v>
      </c>
      <c r="F3725" s="367" t="s">
        <v>569</v>
      </c>
      <c r="G3725" s="367" t="s">
        <v>4603</v>
      </c>
      <c r="H3725" s="367" t="s">
        <v>6115</v>
      </c>
      <c r="I3725" s="367" t="s">
        <v>6123</v>
      </c>
    </row>
    <row r="3726" spans="1:9">
      <c r="A3726" s="367" t="s">
        <v>3930</v>
      </c>
      <c r="D3726" s="367" t="s">
        <v>6124</v>
      </c>
      <c r="E3726" s="367">
        <f t="shared" si="58"/>
        <v>30116906</v>
      </c>
      <c r="F3726" s="367" t="s">
        <v>569</v>
      </c>
      <c r="G3726" s="367" t="s">
        <v>4603</v>
      </c>
      <c r="H3726" s="367" t="s">
        <v>6115</v>
      </c>
      <c r="I3726" s="367" t="s">
        <v>6125</v>
      </c>
    </row>
    <row r="3727" spans="1:9">
      <c r="A3727" s="367" t="s">
        <v>3930</v>
      </c>
      <c r="D3727" s="367" t="s">
        <v>6126</v>
      </c>
      <c r="E3727" s="367">
        <f t="shared" si="58"/>
        <v>30116980</v>
      </c>
      <c r="F3727" s="367" t="s">
        <v>569</v>
      </c>
      <c r="G3727" s="367" t="s">
        <v>4603</v>
      </c>
      <c r="H3727" s="367" t="s">
        <v>6115</v>
      </c>
      <c r="I3727" s="367" t="s">
        <v>4598</v>
      </c>
    </row>
    <row r="3728" spans="1:9">
      <c r="A3728" s="367" t="s">
        <v>3930</v>
      </c>
      <c r="D3728" s="367" t="s">
        <v>6127</v>
      </c>
      <c r="E3728" s="367">
        <f t="shared" si="58"/>
        <v>30117401</v>
      </c>
      <c r="F3728" s="367" t="s">
        <v>569</v>
      </c>
      <c r="G3728" s="367" t="s">
        <v>4603</v>
      </c>
      <c r="H3728" s="367" t="s">
        <v>6128</v>
      </c>
      <c r="I3728" s="367" t="s">
        <v>1823</v>
      </c>
    </row>
    <row r="3729" spans="1:12">
      <c r="A3729" s="367" t="s">
        <v>3930</v>
      </c>
      <c r="D3729" s="367" t="s">
        <v>6129</v>
      </c>
      <c r="E3729" s="367">
        <f t="shared" si="58"/>
        <v>30117402</v>
      </c>
      <c r="F3729" s="367" t="s">
        <v>569</v>
      </c>
      <c r="G3729" s="367" t="s">
        <v>4603</v>
      </c>
      <c r="H3729" s="367" t="s">
        <v>6128</v>
      </c>
      <c r="I3729" s="367" t="s">
        <v>6130</v>
      </c>
    </row>
    <row r="3730" spans="1:12">
      <c r="A3730" s="367" t="s">
        <v>3930</v>
      </c>
      <c r="D3730" s="367" t="s">
        <v>6131</v>
      </c>
      <c r="E3730" s="367">
        <f t="shared" si="58"/>
        <v>30117410</v>
      </c>
      <c r="F3730" s="367" t="s">
        <v>569</v>
      </c>
      <c r="G3730" s="367" t="s">
        <v>4603</v>
      </c>
      <c r="H3730" s="367" t="s">
        <v>6128</v>
      </c>
      <c r="I3730" s="367" t="s">
        <v>6132</v>
      </c>
    </row>
    <row r="3731" spans="1:12">
      <c r="A3731" s="367" t="s">
        <v>3930</v>
      </c>
      <c r="D3731" s="367" t="s">
        <v>6133</v>
      </c>
      <c r="E3731" s="367">
        <f t="shared" si="58"/>
        <v>30117411</v>
      </c>
      <c r="F3731" s="367" t="s">
        <v>569</v>
      </c>
      <c r="G3731" s="367" t="s">
        <v>4603</v>
      </c>
      <c r="H3731" s="367" t="s">
        <v>6128</v>
      </c>
      <c r="I3731" s="367" t="s">
        <v>6134</v>
      </c>
    </row>
    <row r="3732" spans="1:12">
      <c r="A3732" s="367" t="s">
        <v>3930</v>
      </c>
      <c r="D3732" s="367" t="s">
        <v>6135</v>
      </c>
      <c r="E3732" s="367">
        <f t="shared" si="58"/>
        <v>30117421</v>
      </c>
      <c r="F3732" s="367" t="s">
        <v>569</v>
      </c>
      <c r="G3732" s="367" t="s">
        <v>4603</v>
      </c>
      <c r="H3732" s="367" t="s">
        <v>6128</v>
      </c>
      <c r="I3732" s="367" t="s">
        <v>6136</v>
      </c>
    </row>
    <row r="3733" spans="1:12">
      <c r="A3733" s="367" t="s">
        <v>3930</v>
      </c>
      <c r="D3733" s="367" t="s">
        <v>6137</v>
      </c>
      <c r="E3733" s="367">
        <f t="shared" si="58"/>
        <v>30117480</v>
      </c>
      <c r="F3733" s="367" t="s">
        <v>569</v>
      </c>
      <c r="G3733" s="367" t="s">
        <v>4603</v>
      </c>
      <c r="H3733" s="367" t="s">
        <v>6128</v>
      </c>
      <c r="I3733" s="367" t="s">
        <v>4598</v>
      </c>
    </row>
    <row r="3734" spans="1:12">
      <c r="A3734" s="367" t="s">
        <v>3930</v>
      </c>
      <c r="D3734" s="367" t="s">
        <v>6138</v>
      </c>
      <c r="E3734" s="367">
        <f t="shared" si="58"/>
        <v>30117601</v>
      </c>
      <c r="F3734" s="367" t="s">
        <v>569</v>
      </c>
      <c r="G3734" s="367" t="s">
        <v>4603</v>
      </c>
      <c r="H3734" s="367" t="s">
        <v>6139</v>
      </c>
      <c r="I3734" s="367" t="s">
        <v>1823</v>
      </c>
      <c r="K3734" s="369"/>
      <c r="L3734" s="367"/>
    </row>
    <row r="3735" spans="1:12">
      <c r="A3735" s="367" t="s">
        <v>3930</v>
      </c>
      <c r="D3735" s="367" t="s">
        <v>6140</v>
      </c>
      <c r="E3735" s="367">
        <f t="shared" si="58"/>
        <v>30117610</v>
      </c>
      <c r="F3735" s="367" t="s">
        <v>569</v>
      </c>
      <c r="G3735" s="367" t="s">
        <v>4603</v>
      </c>
      <c r="H3735" s="367" t="s">
        <v>6139</v>
      </c>
      <c r="I3735" s="367" t="s">
        <v>6141</v>
      </c>
      <c r="K3735" s="369"/>
      <c r="L3735" s="367"/>
    </row>
    <row r="3736" spans="1:12">
      <c r="A3736" s="367" t="s">
        <v>3930</v>
      </c>
      <c r="D3736" s="367" t="s">
        <v>6142</v>
      </c>
      <c r="E3736" s="367">
        <f t="shared" si="58"/>
        <v>30117611</v>
      </c>
      <c r="F3736" s="367" t="s">
        <v>569</v>
      </c>
      <c r="G3736" s="367" t="s">
        <v>4603</v>
      </c>
      <c r="H3736" s="367" t="s">
        <v>6139</v>
      </c>
      <c r="I3736" s="367" t="s">
        <v>6143</v>
      </c>
      <c r="K3736" s="369"/>
      <c r="L3736" s="367"/>
    </row>
    <row r="3737" spans="1:12">
      <c r="A3737" s="367" t="s">
        <v>3930</v>
      </c>
      <c r="D3737" s="367" t="s">
        <v>6144</v>
      </c>
      <c r="E3737" s="367">
        <f t="shared" si="58"/>
        <v>30117612</v>
      </c>
      <c r="F3737" s="367" t="s">
        <v>569</v>
      </c>
      <c r="G3737" s="367" t="s">
        <v>4603</v>
      </c>
      <c r="H3737" s="367" t="s">
        <v>6139</v>
      </c>
      <c r="I3737" s="367" t="s">
        <v>6145</v>
      </c>
      <c r="K3737" s="369"/>
      <c r="L3737" s="367"/>
    </row>
    <row r="3738" spans="1:12">
      <c r="A3738" s="367" t="s">
        <v>3930</v>
      </c>
      <c r="D3738" s="367" t="s">
        <v>6146</v>
      </c>
      <c r="E3738" s="367">
        <f t="shared" si="58"/>
        <v>30117613</v>
      </c>
      <c r="F3738" s="367" t="s">
        <v>569</v>
      </c>
      <c r="G3738" s="367" t="s">
        <v>4603</v>
      </c>
      <c r="H3738" s="367" t="s">
        <v>6139</v>
      </c>
      <c r="I3738" s="367" t="s">
        <v>5184</v>
      </c>
      <c r="K3738" s="369"/>
      <c r="L3738" s="367"/>
    </row>
    <row r="3739" spans="1:12">
      <c r="A3739" s="367" t="s">
        <v>3930</v>
      </c>
      <c r="D3739" s="367" t="s">
        <v>6147</v>
      </c>
      <c r="E3739" s="367">
        <f t="shared" si="58"/>
        <v>30117614</v>
      </c>
      <c r="F3739" s="367" t="s">
        <v>569</v>
      </c>
      <c r="G3739" s="367" t="s">
        <v>4603</v>
      </c>
      <c r="H3739" s="367" t="s">
        <v>6139</v>
      </c>
      <c r="I3739" s="367" t="s">
        <v>6148</v>
      </c>
      <c r="K3739" s="369"/>
      <c r="L3739" s="367"/>
    </row>
    <row r="3740" spans="1:12">
      <c r="A3740" s="367" t="s">
        <v>3930</v>
      </c>
      <c r="D3740" s="367" t="s">
        <v>6149</v>
      </c>
      <c r="E3740" s="367">
        <f t="shared" si="58"/>
        <v>30117615</v>
      </c>
      <c r="F3740" s="367" t="s">
        <v>569</v>
      </c>
      <c r="G3740" s="367" t="s">
        <v>4603</v>
      </c>
      <c r="H3740" s="367" t="s">
        <v>6139</v>
      </c>
      <c r="I3740" s="367" t="s">
        <v>6150</v>
      </c>
      <c r="K3740" s="369"/>
      <c r="L3740" s="367"/>
    </row>
    <row r="3741" spans="1:12">
      <c r="A3741" s="367" t="s">
        <v>3930</v>
      </c>
      <c r="D3741" s="367" t="s">
        <v>6151</v>
      </c>
      <c r="E3741" s="367">
        <f t="shared" si="58"/>
        <v>30117616</v>
      </c>
      <c r="F3741" s="367" t="s">
        <v>569</v>
      </c>
      <c r="G3741" s="367" t="s">
        <v>4603</v>
      </c>
      <c r="H3741" s="367" t="s">
        <v>6139</v>
      </c>
      <c r="I3741" s="367" t="s">
        <v>6152</v>
      </c>
      <c r="K3741" s="369"/>
      <c r="L3741" s="367"/>
    </row>
    <row r="3742" spans="1:12">
      <c r="A3742" s="367" t="s">
        <v>3930</v>
      </c>
      <c r="D3742" s="367" t="s">
        <v>6153</v>
      </c>
      <c r="E3742" s="367">
        <f t="shared" si="58"/>
        <v>30117617</v>
      </c>
      <c r="F3742" s="367" t="s">
        <v>569</v>
      </c>
      <c r="G3742" s="367" t="s">
        <v>4603</v>
      </c>
      <c r="H3742" s="367" t="s">
        <v>6139</v>
      </c>
      <c r="I3742" s="367" t="s">
        <v>6154</v>
      </c>
      <c r="K3742" s="369"/>
      <c r="L3742" s="367"/>
    </row>
    <row r="3743" spans="1:12">
      <c r="A3743" s="367" t="s">
        <v>3930</v>
      </c>
      <c r="D3743" s="367" t="s">
        <v>6155</v>
      </c>
      <c r="E3743" s="367">
        <f t="shared" si="58"/>
        <v>30117618</v>
      </c>
      <c r="F3743" s="367" t="s">
        <v>569</v>
      </c>
      <c r="G3743" s="367" t="s">
        <v>4603</v>
      </c>
      <c r="H3743" s="367" t="s">
        <v>6139</v>
      </c>
      <c r="I3743" s="367" t="s">
        <v>6156</v>
      </c>
      <c r="K3743" s="369"/>
      <c r="L3743" s="367"/>
    </row>
    <row r="3744" spans="1:12">
      <c r="A3744" s="367" t="s">
        <v>3930</v>
      </c>
      <c r="D3744" s="367" t="s">
        <v>6157</v>
      </c>
      <c r="E3744" s="367">
        <f t="shared" si="58"/>
        <v>30117630</v>
      </c>
      <c r="F3744" s="367" t="s">
        <v>569</v>
      </c>
      <c r="G3744" s="367" t="s">
        <v>4603</v>
      </c>
      <c r="H3744" s="367" t="s">
        <v>6139</v>
      </c>
      <c r="I3744" s="367" t="s">
        <v>6158</v>
      </c>
      <c r="K3744" s="369"/>
      <c r="L3744" s="367"/>
    </row>
    <row r="3745" spans="1:12">
      <c r="A3745" s="367" t="s">
        <v>3930</v>
      </c>
      <c r="D3745" s="367" t="s">
        <v>6159</v>
      </c>
      <c r="E3745" s="367">
        <f t="shared" si="58"/>
        <v>30117631</v>
      </c>
      <c r="F3745" s="367" t="s">
        <v>569</v>
      </c>
      <c r="G3745" s="367" t="s">
        <v>4603</v>
      </c>
      <c r="H3745" s="367" t="s">
        <v>6139</v>
      </c>
      <c r="I3745" s="367" t="s">
        <v>6160</v>
      </c>
      <c r="K3745" s="369"/>
      <c r="L3745" s="367"/>
    </row>
    <row r="3746" spans="1:12">
      <c r="A3746" s="367" t="s">
        <v>3930</v>
      </c>
      <c r="D3746" s="367" t="s">
        <v>6161</v>
      </c>
      <c r="E3746" s="367">
        <f t="shared" si="58"/>
        <v>30117632</v>
      </c>
      <c r="F3746" s="367" t="s">
        <v>569</v>
      </c>
      <c r="G3746" s="367" t="s">
        <v>4603</v>
      </c>
      <c r="H3746" s="367" t="s">
        <v>6139</v>
      </c>
      <c r="I3746" s="367" t="s">
        <v>5184</v>
      </c>
      <c r="K3746" s="369"/>
      <c r="L3746" s="367"/>
    </row>
    <row r="3747" spans="1:12">
      <c r="A3747" s="367" t="s">
        <v>3930</v>
      </c>
      <c r="D3747" s="367" t="s">
        <v>6162</v>
      </c>
      <c r="E3747" s="367">
        <f t="shared" si="58"/>
        <v>30117633</v>
      </c>
      <c r="F3747" s="367" t="s">
        <v>569</v>
      </c>
      <c r="G3747" s="367" t="s">
        <v>4603</v>
      </c>
      <c r="H3747" s="367" t="s">
        <v>6139</v>
      </c>
      <c r="I3747" s="367" t="s">
        <v>6163</v>
      </c>
      <c r="K3747" s="369"/>
      <c r="L3747" s="367"/>
    </row>
    <row r="3748" spans="1:12">
      <c r="A3748" s="367" t="s">
        <v>3930</v>
      </c>
      <c r="D3748" s="367" t="s">
        <v>6164</v>
      </c>
      <c r="E3748" s="367">
        <f t="shared" si="58"/>
        <v>30117634</v>
      </c>
      <c r="F3748" s="367" t="s">
        <v>569</v>
      </c>
      <c r="G3748" s="367" t="s">
        <v>4603</v>
      </c>
      <c r="H3748" s="367" t="s">
        <v>6139</v>
      </c>
      <c r="I3748" s="367" t="s">
        <v>6154</v>
      </c>
      <c r="K3748" s="369"/>
      <c r="L3748" s="367"/>
    </row>
    <row r="3749" spans="1:12">
      <c r="A3749" s="367" t="s">
        <v>3930</v>
      </c>
      <c r="D3749" s="367" t="s">
        <v>6165</v>
      </c>
      <c r="E3749" s="367">
        <f t="shared" si="58"/>
        <v>30117680</v>
      </c>
      <c r="F3749" s="367" t="s">
        <v>569</v>
      </c>
      <c r="G3749" s="367" t="s">
        <v>4603</v>
      </c>
      <c r="H3749" s="367" t="s">
        <v>6139</v>
      </c>
      <c r="I3749" s="367" t="s">
        <v>4598</v>
      </c>
    </row>
    <row r="3750" spans="1:12">
      <c r="A3750" s="367" t="s">
        <v>3930</v>
      </c>
      <c r="D3750" s="367" t="s">
        <v>6166</v>
      </c>
      <c r="E3750" s="367">
        <f t="shared" si="58"/>
        <v>30118101</v>
      </c>
      <c r="F3750" s="367" t="s">
        <v>569</v>
      </c>
      <c r="G3750" s="367" t="s">
        <v>4603</v>
      </c>
      <c r="H3750" s="367" t="s">
        <v>6167</v>
      </c>
      <c r="I3750" s="367" t="s">
        <v>1823</v>
      </c>
    </row>
    <row r="3751" spans="1:12">
      <c r="A3751" s="367" t="s">
        <v>3930</v>
      </c>
      <c r="D3751" s="367" t="s">
        <v>6168</v>
      </c>
      <c r="E3751" s="367">
        <f t="shared" si="58"/>
        <v>30118102</v>
      </c>
      <c r="F3751" s="367" t="s">
        <v>569</v>
      </c>
      <c r="G3751" s="367" t="s">
        <v>4603</v>
      </c>
      <c r="H3751" s="367" t="s">
        <v>6167</v>
      </c>
      <c r="I3751" s="367" t="s">
        <v>6169</v>
      </c>
    </row>
    <row r="3752" spans="1:12">
      <c r="A3752" s="367" t="s">
        <v>3930</v>
      </c>
      <c r="D3752" s="367" t="s">
        <v>6170</v>
      </c>
      <c r="E3752" s="367">
        <f t="shared" si="58"/>
        <v>30118103</v>
      </c>
      <c r="F3752" s="367" t="s">
        <v>569</v>
      </c>
      <c r="G3752" s="367" t="s">
        <v>4603</v>
      </c>
      <c r="H3752" s="367" t="s">
        <v>6167</v>
      </c>
      <c r="I3752" s="367" t="s">
        <v>5621</v>
      </c>
    </row>
    <row r="3753" spans="1:12">
      <c r="A3753" s="367" t="s">
        <v>3930</v>
      </c>
      <c r="D3753" s="367" t="s">
        <v>6171</v>
      </c>
      <c r="E3753" s="367">
        <f t="shared" si="58"/>
        <v>30118104</v>
      </c>
      <c r="F3753" s="367" t="s">
        <v>569</v>
      </c>
      <c r="G3753" s="367" t="s">
        <v>4603</v>
      </c>
      <c r="H3753" s="367" t="s">
        <v>6167</v>
      </c>
      <c r="I3753" s="367" t="s">
        <v>6172</v>
      </c>
    </row>
    <row r="3754" spans="1:12">
      <c r="A3754" s="367" t="s">
        <v>3930</v>
      </c>
      <c r="D3754" s="367" t="s">
        <v>6173</v>
      </c>
      <c r="E3754" s="367">
        <f t="shared" si="58"/>
        <v>30118105</v>
      </c>
      <c r="F3754" s="367" t="s">
        <v>569</v>
      </c>
      <c r="G3754" s="367" t="s">
        <v>4603</v>
      </c>
      <c r="H3754" s="367" t="s">
        <v>6167</v>
      </c>
      <c r="I3754" s="367" t="s">
        <v>6174</v>
      </c>
    </row>
    <row r="3755" spans="1:12">
      <c r="A3755" s="367" t="s">
        <v>3930</v>
      </c>
      <c r="D3755" s="367" t="s">
        <v>6175</v>
      </c>
      <c r="E3755" s="367">
        <f t="shared" si="58"/>
        <v>30118106</v>
      </c>
      <c r="F3755" s="367" t="s">
        <v>569</v>
      </c>
      <c r="G3755" s="367" t="s">
        <v>4603</v>
      </c>
      <c r="H3755" s="367" t="s">
        <v>6167</v>
      </c>
      <c r="I3755" s="367" t="s">
        <v>6176</v>
      </c>
    </row>
    <row r="3756" spans="1:12">
      <c r="A3756" s="367" t="s">
        <v>3930</v>
      </c>
      <c r="D3756" s="367" t="s">
        <v>6177</v>
      </c>
      <c r="E3756" s="367">
        <f t="shared" si="58"/>
        <v>30118107</v>
      </c>
      <c r="F3756" s="367" t="s">
        <v>569</v>
      </c>
      <c r="G3756" s="367" t="s">
        <v>4603</v>
      </c>
      <c r="H3756" s="367" t="s">
        <v>6167</v>
      </c>
      <c r="I3756" s="367" t="s">
        <v>6178</v>
      </c>
    </row>
    <row r="3757" spans="1:12">
      <c r="A3757" s="367" t="s">
        <v>3930</v>
      </c>
      <c r="D3757" s="367" t="s">
        <v>6179</v>
      </c>
      <c r="E3757" s="367">
        <f t="shared" si="58"/>
        <v>30118108</v>
      </c>
      <c r="F3757" s="367" t="s">
        <v>569</v>
      </c>
      <c r="G3757" s="367" t="s">
        <v>4603</v>
      </c>
      <c r="H3757" s="367" t="s">
        <v>6167</v>
      </c>
      <c r="I3757" s="367" t="s">
        <v>6180</v>
      </c>
    </row>
    <row r="3758" spans="1:12">
      <c r="A3758" s="367" t="s">
        <v>3930</v>
      </c>
      <c r="D3758" s="367" t="s">
        <v>6181</v>
      </c>
      <c r="E3758" s="367">
        <f t="shared" si="58"/>
        <v>30118109</v>
      </c>
      <c r="F3758" s="367" t="s">
        <v>569</v>
      </c>
      <c r="G3758" s="367" t="s">
        <v>4603</v>
      </c>
      <c r="H3758" s="367" t="s">
        <v>6167</v>
      </c>
      <c r="I3758" s="367" t="s">
        <v>6182</v>
      </c>
    </row>
    <row r="3759" spans="1:12">
      <c r="A3759" s="367" t="s">
        <v>3930</v>
      </c>
      <c r="D3759" s="367" t="s">
        <v>6183</v>
      </c>
      <c r="E3759" s="367">
        <f t="shared" si="58"/>
        <v>30118110</v>
      </c>
      <c r="F3759" s="367" t="s">
        <v>569</v>
      </c>
      <c r="G3759" s="367" t="s">
        <v>4603</v>
      </c>
      <c r="H3759" s="367" t="s">
        <v>6167</v>
      </c>
      <c r="I3759" s="367" t="s">
        <v>6184</v>
      </c>
    </row>
    <row r="3760" spans="1:12">
      <c r="A3760" s="367" t="s">
        <v>3930</v>
      </c>
      <c r="D3760" s="367" t="s">
        <v>6185</v>
      </c>
      <c r="E3760" s="367">
        <f t="shared" si="58"/>
        <v>30118180</v>
      </c>
      <c r="F3760" s="367" t="s">
        <v>569</v>
      </c>
      <c r="G3760" s="367" t="s">
        <v>4603</v>
      </c>
      <c r="H3760" s="367" t="s">
        <v>6167</v>
      </c>
      <c r="I3760" s="367" t="s">
        <v>4598</v>
      </c>
    </row>
    <row r="3761" spans="1:9">
      <c r="A3761" s="367" t="s">
        <v>3930</v>
      </c>
      <c r="D3761" s="367" t="s">
        <v>6186</v>
      </c>
      <c r="E3761" s="367">
        <f t="shared" si="58"/>
        <v>30119001</v>
      </c>
      <c r="F3761" s="367" t="s">
        <v>569</v>
      </c>
      <c r="G3761" s="367" t="s">
        <v>4603</v>
      </c>
      <c r="H3761" s="367" t="s">
        <v>6187</v>
      </c>
      <c r="I3761" s="367" t="s">
        <v>1823</v>
      </c>
    </row>
    <row r="3762" spans="1:9">
      <c r="A3762" s="367" t="s">
        <v>3930</v>
      </c>
      <c r="D3762" s="367" t="s">
        <v>6188</v>
      </c>
      <c r="E3762" s="367">
        <f t="shared" si="58"/>
        <v>30119002</v>
      </c>
      <c r="F3762" s="367" t="s">
        <v>569</v>
      </c>
      <c r="G3762" s="367" t="s">
        <v>4603</v>
      </c>
      <c r="H3762" s="367" t="s">
        <v>6187</v>
      </c>
      <c r="I3762" s="367" t="s">
        <v>6189</v>
      </c>
    </row>
    <row r="3763" spans="1:9">
      <c r="A3763" s="367" t="s">
        <v>3930</v>
      </c>
      <c r="D3763" s="367" t="s">
        <v>6190</v>
      </c>
      <c r="E3763" s="367">
        <f t="shared" si="58"/>
        <v>30119003</v>
      </c>
      <c r="F3763" s="367" t="s">
        <v>569</v>
      </c>
      <c r="G3763" s="367" t="s">
        <v>4603</v>
      </c>
      <c r="H3763" s="367" t="s">
        <v>6187</v>
      </c>
      <c r="I3763" s="367" t="s">
        <v>6191</v>
      </c>
    </row>
    <row r="3764" spans="1:9">
      <c r="A3764" s="367" t="s">
        <v>3930</v>
      </c>
      <c r="D3764" s="367" t="s">
        <v>6192</v>
      </c>
      <c r="E3764" s="367">
        <f t="shared" si="58"/>
        <v>30119004</v>
      </c>
      <c r="F3764" s="367" t="s">
        <v>569</v>
      </c>
      <c r="G3764" s="367" t="s">
        <v>4603</v>
      </c>
      <c r="H3764" s="367" t="s">
        <v>6187</v>
      </c>
      <c r="I3764" s="367" t="s">
        <v>6193</v>
      </c>
    </row>
    <row r="3765" spans="1:9">
      <c r="A3765" s="367" t="s">
        <v>3930</v>
      </c>
      <c r="D3765" s="367" t="s">
        <v>6194</v>
      </c>
      <c r="E3765" s="367">
        <f t="shared" si="58"/>
        <v>30119010</v>
      </c>
      <c r="F3765" s="367" t="s">
        <v>569</v>
      </c>
      <c r="G3765" s="367" t="s">
        <v>4603</v>
      </c>
      <c r="H3765" s="367" t="s">
        <v>6187</v>
      </c>
      <c r="I3765" s="367" t="s">
        <v>6195</v>
      </c>
    </row>
    <row r="3766" spans="1:9">
      <c r="A3766" s="367" t="s">
        <v>3930</v>
      </c>
      <c r="D3766" s="367" t="s">
        <v>6196</v>
      </c>
      <c r="E3766" s="367">
        <f t="shared" si="58"/>
        <v>30119011</v>
      </c>
      <c r="F3766" s="367" t="s">
        <v>569</v>
      </c>
      <c r="G3766" s="367" t="s">
        <v>4603</v>
      </c>
      <c r="H3766" s="367" t="s">
        <v>6187</v>
      </c>
      <c r="I3766" s="367" t="s">
        <v>6197</v>
      </c>
    </row>
    <row r="3767" spans="1:9">
      <c r="A3767" s="367" t="s">
        <v>3930</v>
      </c>
      <c r="D3767" s="367" t="s">
        <v>6198</v>
      </c>
      <c r="E3767" s="367">
        <f t="shared" si="58"/>
        <v>30119012</v>
      </c>
      <c r="F3767" s="367" t="s">
        <v>569</v>
      </c>
      <c r="G3767" s="367" t="s">
        <v>4603</v>
      </c>
      <c r="H3767" s="367" t="s">
        <v>6187</v>
      </c>
      <c r="I3767" s="367" t="s">
        <v>6199</v>
      </c>
    </row>
    <row r="3768" spans="1:9">
      <c r="A3768" s="367" t="s">
        <v>3930</v>
      </c>
      <c r="D3768" s="367" t="s">
        <v>6200</v>
      </c>
      <c r="E3768" s="367">
        <f t="shared" si="58"/>
        <v>30119013</v>
      </c>
      <c r="F3768" s="367" t="s">
        <v>569</v>
      </c>
      <c r="G3768" s="367" t="s">
        <v>4603</v>
      </c>
      <c r="H3768" s="367" t="s">
        <v>6187</v>
      </c>
      <c r="I3768" s="367" t="s">
        <v>6201</v>
      </c>
    </row>
    <row r="3769" spans="1:9">
      <c r="A3769" s="367" t="s">
        <v>3930</v>
      </c>
      <c r="D3769" s="367" t="s">
        <v>6202</v>
      </c>
      <c r="E3769" s="367">
        <f t="shared" si="58"/>
        <v>30119014</v>
      </c>
      <c r="F3769" s="367" t="s">
        <v>569</v>
      </c>
      <c r="G3769" s="367" t="s">
        <v>4603</v>
      </c>
      <c r="H3769" s="367" t="s">
        <v>6187</v>
      </c>
      <c r="I3769" s="367" t="s">
        <v>6203</v>
      </c>
    </row>
    <row r="3770" spans="1:9">
      <c r="A3770" s="367" t="s">
        <v>3930</v>
      </c>
      <c r="D3770" s="367" t="s">
        <v>6204</v>
      </c>
      <c r="E3770" s="367">
        <f t="shared" si="58"/>
        <v>30119080</v>
      </c>
      <c r="F3770" s="367" t="s">
        <v>569</v>
      </c>
      <c r="G3770" s="367" t="s">
        <v>4603</v>
      </c>
      <c r="H3770" s="367" t="s">
        <v>6187</v>
      </c>
      <c r="I3770" s="367" t="s">
        <v>4598</v>
      </c>
    </row>
    <row r="3771" spans="1:9">
      <c r="A3771" s="367" t="s">
        <v>3930</v>
      </c>
      <c r="D3771" s="367" t="s">
        <v>6205</v>
      </c>
      <c r="E3771" s="367">
        <f t="shared" si="58"/>
        <v>30119501</v>
      </c>
      <c r="F3771" s="367" t="s">
        <v>569</v>
      </c>
      <c r="G3771" s="367" t="s">
        <v>4603</v>
      </c>
      <c r="H3771" s="367" t="s">
        <v>1342</v>
      </c>
      <c r="I3771" s="367" t="s">
        <v>1823</v>
      </c>
    </row>
    <row r="3772" spans="1:9">
      <c r="A3772" s="367" t="s">
        <v>3930</v>
      </c>
      <c r="D3772" s="367" t="s">
        <v>6206</v>
      </c>
      <c r="E3772" s="367">
        <f t="shared" si="58"/>
        <v>30119502</v>
      </c>
      <c r="F3772" s="367" t="s">
        <v>569</v>
      </c>
      <c r="G3772" s="367" t="s">
        <v>4603</v>
      </c>
      <c r="H3772" s="367" t="s">
        <v>1342</v>
      </c>
      <c r="I3772" s="367" t="s">
        <v>6207</v>
      </c>
    </row>
    <row r="3773" spans="1:9">
      <c r="A3773" s="367" t="s">
        <v>3930</v>
      </c>
      <c r="D3773" s="367" t="s">
        <v>6208</v>
      </c>
      <c r="E3773" s="367">
        <f t="shared" si="58"/>
        <v>30119503</v>
      </c>
      <c r="F3773" s="367" t="s">
        <v>569</v>
      </c>
      <c r="G3773" s="367" t="s">
        <v>4603</v>
      </c>
      <c r="H3773" s="367" t="s">
        <v>1342</v>
      </c>
      <c r="I3773" s="367" t="s">
        <v>6209</v>
      </c>
    </row>
    <row r="3774" spans="1:9">
      <c r="A3774" s="367" t="s">
        <v>3930</v>
      </c>
      <c r="D3774" s="367" t="s">
        <v>6210</v>
      </c>
      <c r="E3774" s="367">
        <f t="shared" si="58"/>
        <v>30119504</v>
      </c>
      <c r="F3774" s="367" t="s">
        <v>569</v>
      </c>
      <c r="G3774" s="367" t="s">
        <v>4603</v>
      </c>
      <c r="H3774" s="367" t="s">
        <v>1342</v>
      </c>
      <c r="I3774" s="367" t="s">
        <v>6211</v>
      </c>
    </row>
    <row r="3775" spans="1:9">
      <c r="A3775" s="367" t="s">
        <v>3930</v>
      </c>
      <c r="D3775" s="367" t="s">
        <v>6212</v>
      </c>
      <c r="E3775" s="367">
        <f t="shared" si="58"/>
        <v>30119505</v>
      </c>
      <c r="F3775" s="367" t="s">
        <v>569</v>
      </c>
      <c r="G3775" s="367" t="s">
        <v>4603</v>
      </c>
      <c r="H3775" s="367" t="s">
        <v>1342</v>
      </c>
      <c r="I3775" s="367" t="s">
        <v>6213</v>
      </c>
    </row>
    <row r="3776" spans="1:9">
      <c r="A3776" s="367" t="s">
        <v>3930</v>
      </c>
      <c r="D3776" s="367" t="s">
        <v>6214</v>
      </c>
      <c r="E3776" s="367">
        <f t="shared" si="58"/>
        <v>30119506</v>
      </c>
      <c r="F3776" s="367" t="s">
        <v>569</v>
      </c>
      <c r="G3776" s="367" t="s">
        <v>4603</v>
      </c>
      <c r="H3776" s="367" t="s">
        <v>1342</v>
      </c>
      <c r="I3776" s="367" t="s">
        <v>6215</v>
      </c>
    </row>
    <row r="3777" spans="1:9">
      <c r="A3777" s="367" t="s">
        <v>3930</v>
      </c>
      <c r="D3777" s="367" t="s">
        <v>6216</v>
      </c>
      <c r="E3777" s="367">
        <f t="shared" si="58"/>
        <v>30119580</v>
      </c>
      <c r="F3777" s="367" t="s">
        <v>569</v>
      </c>
      <c r="G3777" s="367" t="s">
        <v>4603</v>
      </c>
      <c r="H3777" s="367" t="s">
        <v>1342</v>
      </c>
      <c r="I3777" s="367" t="s">
        <v>4598</v>
      </c>
    </row>
    <row r="3778" spans="1:9">
      <c r="A3778" s="367" t="s">
        <v>3930</v>
      </c>
      <c r="D3778" s="367" t="s">
        <v>6217</v>
      </c>
      <c r="E3778" s="367">
        <f t="shared" ref="E3778:E3841" si="59">VALUE(D3778)</f>
        <v>30119701</v>
      </c>
      <c r="F3778" s="367" t="s">
        <v>569</v>
      </c>
      <c r="G3778" s="367" t="s">
        <v>4603</v>
      </c>
      <c r="H3778" s="367" t="s">
        <v>6218</v>
      </c>
      <c r="I3778" s="367" t="s">
        <v>6219</v>
      </c>
    </row>
    <row r="3779" spans="1:9">
      <c r="A3779" s="367" t="s">
        <v>3930</v>
      </c>
      <c r="D3779" s="367" t="s">
        <v>6220</v>
      </c>
      <c r="E3779" s="367">
        <f t="shared" si="59"/>
        <v>30119705</v>
      </c>
      <c r="F3779" s="367" t="s">
        <v>569</v>
      </c>
      <c r="G3779" s="367" t="s">
        <v>4603</v>
      </c>
      <c r="H3779" s="367" t="s">
        <v>6218</v>
      </c>
      <c r="I3779" s="367" t="s">
        <v>6221</v>
      </c>
    </row>
    <row r="3780" spans="1:9">
      <c r="A3780" s="367" t="s">
        <v>3930</v>
      </c>
      <c r="D3780" s="367" t="s">
        <v>6222</v>
      </c>
      <c r="E3780" s="367">
        <f t="shared" si="59"/>
        <v>30119706</v>
      </c>
      <c r="F3780" s="367" t="s">
        <v>569</v>
      </c>
      <c r="G3780" s="367" t="s">
        <v>4603</v>
      </c>
      <c r="H3780" s="367" t="s">
        <v>6218</v>
      </c>
      <c r="I3780" s="367" t="s">
        <v>6223</v>
      </c>
    </row>
    <row r="3781" spans="1:9">
      <c r="A3781" s="367" t="s">
        <v>3930</v>
      </c>
      <c r="D3781" s="367" t="s">
        <v>6224</v>
      </c>
      <c r="E3781" s="367">
        <f t="shared" si="59"/>
        <v>30119707</v>
      </c>
      <c r="F3781" s="367" t="s">
        <v>569</v>
      </c>
      <c r="G3781" s="367" t="s">
        <v>4603</v>
      </c>
      <c r="H3781" s="367" t="s">
        <v>6218</v>
      </c>
      <c r="I3781" s="367" t="s">
        <v>6225</v>
      </c>
    </row>
    <row r="3782" spans="1:9">
      <c r="A3782" s="367" t="s">
        <v>3930</v>
      </c>
      <c r="D3782" s="367" t="s">
        <v>6226</v>
      </c>
      <c r="E3782" s="367">
        <f t="shared" si="59"/>
        <v>30119708</v>
      </c>
      <c r="F3782" s="367" t="s">
        <v>569</v>
      </c>
      <c r="G3782" s="367" t="s">
        <v>4603</v>
      </c>
      <c r="H3782" s="367" t="s">
        <v>6218</v>
      </c>
      <c r="I3782" s="367" t="s">
        <v>6227</v>
      </c>
    </row>
    <row r="3783" spans="1:9">
      <c r="A3783" s="367" t="s">
        <v>3930</v>
      </c>
      <c r="D3783" s="367" t="s">
        <v>6228</v>
      </c>
      <c r="E3783" s="367">
        <f t="shared" si="59"/>
        <v>30119709</v>
      </c>
      <c r="F3783" s="367" t="s">
        <v>569</v>
      </c>
      <c r="G3783" s="367" t="s">
        <v>4603</v>
      </c>
      <c r="H3783" s="367" t="s">
        <v>6218</v>
      </c>
      <c r="I3783" s="367" t="s">
        <v>6229</v>
      </c>
    </row>
    <row r="3784" spans="1:9">
      <c r="A3784" s="367" t="s">
        <v>3930</v>
      </c>
      <c r="D3784" s="367" t="s">
        <v>6230</v>
      </c>
      <c r="E3784" s="367">
        <f t="shared" si="59"/>
        <v>30119710</v>
      </c>
      <c r="F3784" s="367" t="s">
        <v>569</v>
      </c>
      <c r="G3784" s="367" t="s">
        <v>4603</v>
      </c>
      <c r="H3784" s="367" t="s">
        <v>6218</v>
      </c>
      <c r="I3784" s="367" t="s">
        <v>6231</v>
      </c>
    </row>
    <row r="3785" spans="1:9">
      <c r="A3785" s="367" t="s">
        <v>3930</v>
      </c>
      <c r="D3785" s="367" t="s">
        <v>6232</v>
      </c>
      <c r="E3785" s="367">
        <f t="shared" si="59"/>
        <v>30119741</v>
      </c>
      <c r="F3785" s="367" t="s">
        <v>569</v>
      </c>
      <c r="G3785" s="367" t="s">
        <v>4603</v>
      </c>
      <c r="H3785" s="367" t="s">
        <v>6218</v>
      </c>
      <c r="I3785" s="367" t="s">
        <v>6233</v>
      </c>
    </row>
    <row r="3786" spans="1:9">
      <c r="A3786" s="367" t="s">
        <v>3930</v>
      </c>
      <c r="D3786" s="367" t="s">
        <v>6234</v>
      </c>
      <c r="E3786" s="367">
        <f t="shared" si="59"/>
        <v>30119742</v>
      </c>
      <c r="F3786" s="367" t="s">
        <v>569</v>
      </c>
      <c r="G3786" s="367" t="s">
        <v>4603</v>
      </c>
      <c r="H3786" s="367" t="s">
        <v>6218</v>
      </c>
      <c r="I3786" s="367" t="s">
        <v>6235</v>
      </c>
    </row>
    <row r="3787" spans="1:9">
      <c r="A3787" s="367" t="s">
        <v>3930</v>
      </c>
      <c r="D3787" s="367" t="s">
        <v>6236</v>
      </c>
      <c r="E3787" s="367">
        <f t="shared" si="59"/>
        <v>30119743</v>
      </c>
      <c r="F3787" s="367" t="s">
        <v>569</v>
      </c>
      <c r="G3787" s="367" t="s">
        <v>4603</v>
      </c>
      <c r="H3787" s="367" t="s">
        <v>6218</v>
      </c>
      <c r="I3787" s="367" t="s">
        <v>6237</v>
      </c>
    </row>
    <row r="3788" spans="1:9">
      <c r="A3788" s="367" t="s">
        <v>3930</v>
      </c>
      <c r="D3788" s="367" t="s">
        <v>6238</v>
      </c>
      <c r="E3788" s="367">
        <f t="shared" si="59"/>
        <v>30119744</v>
      </c>
      <c r="F3788" s="367" t="s">
        <v>569</v>
      </c>
      <c r="G3788" s="367" t="s">
        <v>4603</v>
      </c>
      <c r="H3788" s="367" t="s">
        <v>6218</v>
      </c>
      <c r="I3788" s="367" t="s">
        <v>6239</v>
      </c>
    </row>
    <row r="3789" spans="1:9">
      <c r="A3789" s="367" t="s">
        <v>3930</v>
      </c>
      <c r="D3789" s="367" t="s">
        <v>6240</v>
      </c>
      <c r="E3789" s="367">
        <f t="shared" si="59"/>
        <v>30119745</v>
      </c>
      <c r="F3789" s="367" t="s">
        <v>569</v>
      </c>
      <c r="G3789" s="367" t="s">
        <v>4603</v>
      </c>
      <c r="H3789" s="367" t="s">
        <v>6218</v>
      </c>
      <c r="I3789" s="367" t="s">
        <v>6241</v>
      </c>
    </row>
    <row r="3790" spans="1:9">
      <c r="A3790" s="367" t="s">
        <v>3930</v>
      </c>
      <c r="D3790" s="367" t="s">
        <v>6242</v>
      </c>
      <c r="E3790" s="367">
        <f t="shared" si="59"/>
        <v>30119749</v>
      </c>
      <c r="F3790" s="367" t="s">
        <v>569</v>
      </c>
      <c r="G3790" s="367" t="s">
        <v>4603</v>
      </c>
      <c r="H3790" s="367" t="s">
        <v>6218</v>
      </c>
      <c r="I3790" s="367" t="s">
        <v>6243</v>
      </c>
    </row>
    <row r="3791" spans="1:9">
      <c r="A3791" s="367" t="s">
        <v>3930</v>
      </c>
      <c r="D3791" s="367" t="s">
        <v>6244</v>
      </c>
      <c r="E3791" s="367">
        <f t="shared" si="59"/>
        <v>30119799</v>
      </c>
      <c r="F3791" s="367" t="s">
        <v>569</v>
      </c>
      <c r="G3791" s="367" t="s">
        <v>4603</v>
      </c>
      <c r="H3791" s="367" t="s">
        <v>6218</v>
      </c>
      <c r="I3791" s="367" t="s">
        <v>4251</v>
      </c>
    </row>
    <row r="3792" spans="1:9">
      <c r="A3792" s="367" t="s">
        <v>3930</v>
      </c>
      <c r="D3792" s="367" t="s">
        <v>6245</v>
      </c>
      <c r="E3792" s="367">
        <f t="shared" si="59"/>
        <v>30120201</v>
      </c>
      <c r="F3792" s="367" t="s">
        <v>569</v>
      </c>
      <c r="G3792" s="367" t="s">
        <v>4603</v>
      </c>
      <c r="H3792" s="367" t="s">
        <v>6246</v>
      </c>
      <c r="I3792" s="367" t="s">
        <v>1823</v>
      </c>
    </row>
    <row r="3793" spans="1:9">
      <c r="A3793" s="367" t="s">
        <v>3930</v>
      </c>
      <c r="D3793" s="367" t="s">
        <v>6247</v>
      </c>
      <c r="E3793" s="367">
        <f t="shared" si="59"/>
        <v>30120202</v>
      </c>
      <c r="F3793" s="367" t="s">
        <v>569</v>
      </c>
      <c r="G3793" s="367" t="s">
        <v>4603</v>
      </c>
      <c r="H3793" s="367" t="s">
        <v>6246</v>
      </c>
      <c r="I3793" s="367" t="s">
        <v>6248</v>
      </c>
    </row>
    <row r="3794" spans="1:9">
      <c r="A3794" s="367" t="s">
        <v>3930</v>
      </c>
      <c r="D3794" s="367" t="s">
        <v>6249</v>
      </c>
      <c r="E3794" s="367">
        <f t="shared" si="59"/>
        <v>30120203</v>
      </c>
      <c r="F3794" s="367" t="s">
        <v>569</v>
      </c>
      <c r="G3794" s="367" t="s">
        <v>4603</v>
      </c>
      <c r="H3794" s="367" t="s">
        <v>6246</v>
      </c>
      <c r="I3794" s="367" t="s">
        <v>6250</v>
      </c>
    </row>
    <row r="3795" spans="1:9">
      <c r="A3795" s="367" t="s">
        <v>3930</v>
      </c>
      <c r="D3795" s="367" t="s">
        <v>6251</v>
      </c>
      <c r="E3795" s="367">
        <f t="shared" si="59"/>
        <v>30120204</v>
      </c>
      <c r="F3795" s="367" t="s">
        <v>569</v>
      </c>
      <c r="G3795" s="367" t="s">
        <v>4603</v>
      </c>
      <c r="H3795" s="367" t="s">
        <v>6246</v>
      </c>
      <c r="I3795" s="367" t="s">
        <v>6252</v>
      </c>
    </row>
    <row r="3796" spans="1:9">
      <c r="A3796" s="367" t="s">
        <v>3930</v>
      </c>
      <c r="D3796" s="367" t="s">
        <v>6253</v>
      </c>
      <c r="E3796" s="367">
        <f t="shared" si="59"/>
        <v>30120205</v>
      </c>
      <c r="F3796" s="367" t="s">
        <v>569</v>
      </c>
      <c r="G3796" s="367" t="s">
        <v>4603</v>
      </c>
      <c r="H3796" s="367" t="s">
        <v>6246</v>
      </c>
      <c r="I3796" s="367" t="s">
        <v>6254</v>
      </c>
    </row>
    <row r="3797" spans="1:9">
      <c r="A3797" s="367" t="s">
        <v>3930</v>
      </c>
      <c r="D3797" s="367" t="s">
        <v>6255</v>
      </c>
      <c r="E3797" s="367">
        <f t="shared" si="59"/>
        <v>30120206</v>
      </c>
      <c r="F3797" s="367" t="s">
        <v>569</v>
      </c>
      <c r="G3797" s="367" t="s">
        <v>4603</v>
      </c>
      <c r="H3797" s="367" t="s">
        <v>6246</v>
      </c>
      <c r="I3797" s="367" t="s">
        <v>6256</v>
      </c>
    </row>
    <row r="3798" spans="1:9">
      <c r="A3798" s="367" t="s">
        <v>3930</v>
      </c>
      <c r="D3798" s="367" t="s">
        <v>6257</v>
      </c>
      <c r="E3798" s="367">
        <f t="shared" si="59"/>
        <v>30120210</v>
      </c>
      <c r="F3798" s="367" t="s">
        <v>569</v>
      </c>
      <c r="G3798" s="367" t="s">
        <v>4603</v>
      </c>
      <c r="H3798" s="367" t="s">
        <v>6246</v>
      </c>
      <c r="I3798" s="367" t="s">
        <v>6258</v>
      </c>
    </row>
    <row r="3799" spans="1:9">
      <c r="A3799" s="367" t="s">
        <v>3930</v>
      </c>
      <c r="D3799" s="367" t="s">
        <v>6259</v>
      </c>
      <c r="E3799" s="367">
        <f t="shared" si="59"/>
        <v>30120211</v>
      </c>
      <c r="F3799" s="367" t="s">
        <v>569</v>
      </c>
      <c r="G3799" s="367" t="s">
        <v>4603</v>
      </c>
      <c r="H3799" s="367" t="s">
        <v>6246</v>
      </c>
      <c r="I3799" s="367" t="s">
        <v>6260</v>
      </c>
    </row>
    <row r="3800" spans="1:9">
      <c r="A3800" s="367" t="s">
        <v>3930</v>
      </c>
      <c r="D3800" s="367" t="s">
        <v>6261</v>
      </c>
      <c r="E3800" s="367">
        <f t="shared" si="59"/>
        <v>30120280</v>
      </c>
      <c r="F3800" s="367" t="s">
        <v>569</v>
      </c>
      <c r="G3800" s="367" t="s">
        <v>4603</v>
      </c>
      <c r="H3800" s="367" t="s">
        <v>6246</v>
      </c>
      <c r="I3800" s="367" t="s">
        <v>4598</v>
      </c>
    </row>
    <row r="3801" spans="1:9">
      <c r="A3801" s="367" t="s">
        <v>3930</v>
      </c>
      <c r="D3801" s="367" t="s">
        <v>6262</v>
      </c>
      <c r="E3801" s="367">
        <f t="shared" si="59"/>
        <v>30120501</v>
      </c>
      <c r="F3801" s="367" t="s">
        <v>569</v>
      </c>
      <c r="G3801" s="367" t="s">
        <v>4603</v>
      </c>
      <c r="H3801" s="367" t="s">
        <v>6263</v>
      </c>
      <c r="I3801" s="367" t="s">
        <v>1823</v>
      </c>
    </row>
    <row r="3802" spans="1:9">
      <c r="A3802" s="367" t="s">
        <v>3930</v>
      </c>
      <c r="D3802" s="367" t="s">
        <v>6264</v>
      </c>
      <c r="E3802" s="367">
        <f t="shared" si="59"/>
        <v>30120502</v>
      </c>
      <c r="F3802" s="367" t="s">
        <v>569</v>
      </c>
      <c r="G3802" s="367" t="s">
        <v>4603</v>
      </c>
      <c r="H3802" s="367" t="s">
        <v>6263</v>
      </c>
      <c r="I3802" s="367" t="s">
        <v>6265</v>
      </c>
    </row>
    <row r="3803" spans="1:9">
      <c r="A3803" s="367" t="s">
        <v>3930</v>
      </c>
      <c r="D3803" s="367" t="s">
        <v>6266</v>
      </c>
      <c r="E3803" s="367">
        <f t="shared" si="59"/>
        <v>30120503</v>
      </c>
      <c r="F3803" s="367" t="s">
        <v>569</v>
      </c>
      <c r="G3803" s="367" t="s">
        <v>4603</v>
      </c>
      <c r="H3803" s="367" t="s">
        <v>6263</v>
      </c>
      <c r="I3803" s="367" t="s">
        <v>6267</v>
      </c>
    </row>
    <row r="3804" spans="1:9">
      <c r="A3804" s="367" t="s">
        <v>3930</v>
      </c>
      <c r="D3804" s="367" t="s">
        <v>6268</v>
      </c>
      <c r="E3804" s="367">
        <f t="shared" si="59"/>
        <v>30120504</v>
      </c>
      <c r="F3804" s="367" t="s">
        <v>569</v>
      </c>
      <c r="G3804" s="367" t="s">
        <v>4603</v>
      </c>
      <c r="H3804" s="367" t="s">
        <v>6263</v>
      </c>
      <c r="I3804" s="367" t="s">
        <v>6269</v>
      </c>
    </row>
    <row r="3805" spans="1:9">
      <c r="A3805" s="367" t="s">
        <v>3930</v>
      </c>
      <c r="D3805" s="367" t="s">
        <v>6270</v>
      </c>
      <c r="E3805" s="367">
        <f t="shared" si="59"/>
        <v>30120505</v>
      </c>
      <c r="F3805" s="367" t="s">
        <v>569</v>
      </c>
      <c r="G3805" s="367" t="s">
        <v>4603</v>
      </c>
      <c r="H3805" s="367" t="s">
        <v>6263</v>
      </c>
      <c r="I3805" s="367" t="s">
        <v>6271</v>
      </c>
    </row>
    <row r="3806" spans="1:9">
      <c r="A3806" s="367" t="s">
        <v>3930</v>
      </c>
      <c r="D3806" s="367" t="s">
        <v>6272</v>
      </c>
      <c r="E3806" s="367">
        <f t="shared" si="59"/>
        <v>30120506</v>
      </c>
      <c r="F3806" s="367" t="s">
        <v>569</v>
      </c>
      <c r="G3806" s="367" t="s">
        <v>4603</v>
      </c>
      <c r="H3806" s="367" t="s">
        <v>6263</v>
      </c>
      <c r="I3806" s="367" t="s">
        <v>6273</v>
      </c>
    </row>
    <row r="3807" spans="1:9">
      <c r="A3807" s="367" t="s">
        <v>3930</v>
      </c>
      <c r="D3807" s="367" t="s">
        <v>6274</v>
      </c>
      <c r="E3807" s="367">
        <f t="shared" si="59"/>
        <v>30120507</v>
      </c>
      <c r="F3807" s="367" t="s">
        <v>569</v>
      </c>
      <c r="G3807" s="367" t="s">
        <v>4603</v>
      </c>
      <c r="H3807" s="367" t="s">
        <v>6263</v>
      </c>
      <c r="I3807" s="367" t="s">
        <v>6275</v>
      </c>
    </row>
    <row r="3808" spans="1:9">
      <c r="A3808" s="367" t="s">
        <v>3930</v>
      </c>
      <c r="D3808" s="367" t="s">
        <v>6276</v>
      </c>
      <c r="E3808" s="367">
        <f t="shared" si="59"/>
        <v>30120508</v>
      </c>
      <c r="F3808" s="367" t="s">
        <v>569</v>
      </c>
      <c r="G3808" s="367" t="s">
        <v>4603</v>
      </c>
      <c r="H3808" s="367" t="s">
        <v>6263</v>
      </c>
      <c r="I3808" s="367" t="s">
        <v>6277</v>
      </c>
    </row>
    <row r="3809" spans="1:9">
      <c r="A3809" s="367" t="s">
        <v>3930</v>
      </c>
      <c r="D3809" s="367" t="s">
        <v>6278</v>
      </c>
      <c r="E3809" s="367">
        <f t="shared" si="59"/>
        <v>30120509</v>
      </c>
      <c r="F3809" s="367" t="s">
        <v>569</v>
      </c>
      <c r="G3809" s="367" t="s">
        <v>4603</v>
      </c>
      <c r="H3809" s="367" t="s">
        <v>6263</v>
      </c>
      <c r="I3809" s="367" t="s">
        <v>6279</v>
      </c>
    </row>
    <row r="3810" spans="1:9">
      <c r="A3810" s="367" t="s">
        <v>3930</v>
      </c>
      <c r="D3810" s="367" t="s">
        <v>6280</v>
      </c>
      <c r="E3810" s="367">
        <f t="shared" si="59"/>
        <v>30120520</v>
      </c>
      <c r="F3810" s="367" t="s">
        <v>569</v>
      </c>
      <c r="G3810" s="367" t="s">
        <v>4603</v>
      </c>
      <c r="H3810" s="367" t="s">
        <v>6263</v>
      </c>
      <c r="I3810" s="367" t="s">
        <v>6281</v>
      </c>
    </row>
    <row r="3811" spans="1:9">
      <c r="A3811" s="367" t="s">
        <v>3930</v>
      </c>
      <c r="D3811" s="367" t="s">
        <v>6282</v>
      </c>
      <c r="E3811" s="367">
        <f t="shared" si="59"/>
        <v>30120521</v>
      </c>
      <c r="F3811" s="367" t="s">
        <v>569</v>
      </c>
      <c r="G3811" s="367" t="s">
        <v>4603</v>
      </c>
      <c r="H3811" s="367" t="s">
        <v>6263</v>
      </c>
      <c r="I3811" s="367" t="s">
        <v>6283</v>
      </c>
    </row>
    <row r="3812" spans="1:9">
      <c r="A3812" s="367" t="s">
        <v>3930</v>
      </c>
      <c r="D3812" s="367" t="s">
        <v>6284</v>
      </c>
      <c r="E3812" s="367">
        <f t="shared" si="59"/>
        <v>30120522</v>
      </c>
      <c r="F3812" s="367" t="s">
        <v>569</v>
      </c>
      <c r="G3812" s="367" t="s">
        <v>4603</v>
      </c>
      <c r="H3812" s="367" t="s">
        <v>6263</v>
      </c>
      <c r="I3812" s="367" t="s">
        <v>6285</v>
      </c>
    </row>
    <row r="3813" spans="1:9">
      <c r="A3813" s="367" t="s">
        <v>3930</v>
      </c>
      <c r="D3813" s="367" t="s">
        <v>6286</v>
      </c>
      <c r="E3813" s="367">
        <f t="shared" si="59"/>
        <v>30120523</v>
      </c>
      <c r="F3813" s="367" t="s">
        <v>569</v>
      </c>
      <c r="G3813" s="367" t="s">
        <v>4603</v>
      </c>
      <c r="H3813" s="367" t="s">
        <v>6263</v>
      </c>
      <c r="I3813" s="367" t="s">
        <v>6287</v>
      </c>
    </row>
    <row r="3814" spans="1:9">
      <c r="A3814" s="367" t="s">
        <v>3930</v>
      </c>
      <c r="D3814" s="367" t="s">
        <v>6288</v>
      </c>
      <c r="E3814" s="367">
        <f t="shared" si="59"/>
        <v>30120524</v>
      </c>
      <c r="F3814" s="367" t="s">
        <v>569</v>
      </c>
      <c r="G3814" s="367" t="s">
        <v>4603</v>
      </c>
      <c r="H3814" s="367" t="s">
        <v>6263</v>
      </c>
      <c r="I3814" s="367" t="s">
        <v>6271</v>
      </c>
    </row>
    <row r="3815" spans="1:9">
      <c r="A3815" s="367" t="s">
        <v>3930</v>
      </c>
      <c r="D3815" s="367" t="s">
        <v>6289</v>
      </c>
      <c r="E3815" s="367">
        <f t="shared" si="59"/>
        <v>30120525</v>
      </c>
      <c r="F3815" s="367" t="s">
        <v>569</v>
      </c>
      <c r="G3815" s="367" t="s">
        <v>4603</v>
      </c>
      <c r="H3815" s="367" t="s">
        <v>6263</v>
      </c>
      <c r="I3815" s="367" t="s">
        <v>6290</v>
      </c>
    </row>
    <row r="3816" spans="1:9">
      <c r="A3816" s="367" t="s">
        <v>3930</v>
      </c>
      <c r="D3816" s="367" t="s">
        <v>6291</v>
      </c>
      <c r="E3816" s="367">
        <f t="shared" si="59"/>
        <v>30120526</v>
      </c>
      <c r="F3816" s="367" t="s">
        <v>569</v>
      </c>
      <c r="G3816" s="367" t="s">
        <v>4603</v>
      </c>
      <c r="H3816" s="367" t="s">
        <v>6263</v>
      </c>
      <c r="I3816" s="367" t="s">
        <v>6292</v>
      </c>
    </row>
    <row r="3817" spans="1:9">
      <c r="A3817" s="367" t="s">
        <v>3930</v>
      </c>
      <c r="D3817" s="367" t="s">
        <v>6293</v>
      </c>
      <c r="E3817" s="367">
        <f t="shared" si="59"/>
        <v>30120527</v>
      </c>
      <c r="F3817" s="367" t="s">
        <v>569</v>
      </c>
      <c r="G3817" s="367" t="s">
        <v>4603</v>
      </c>
      <c r="H3817" s="367" t="s">
        <v>6263</v>
      </c>
      <c r="I3817" s="367" t="s">
        <v>6294</v>
      </c>
    </row>
    <row r="3818" spans="1:9">
      <c r="A3818" s="367" t="s">
        <v>3930</v>
      </c>
      <c r="D3818" s="367" t="s">
        <v>6295</v>
      </c>
      <c r="E3818" s="367">
        <f t="shared" si="59"/>
        <v>30120528</v>
      </c>
      <c r="F3818" s="367" t="s">
        <v>569</v>
      </c>
      <c r="G3818" s="367" t="s">
        <v>4603</v>
      </c>
      <c r="H3818" s="367" t="s">
        <v>6263</v>
      </c>
      <c r="I3818" s="367" t="s">
        <v>6296</v>
      </c>
    </row>
    <row r="3819" spans="1:9">
      <c r="A3819" s="367" t="s">
        <v>3930</v>
      </c>
      <c r="D3819" s="367" t="s">
        <v>6297</v>
      </c>
      <c r="E3819" s="367">
        <f t="shared" si="59"/>
        <v>30120529</v>
      </c>
      <c r="F3819" s="367" t="s">
        <v>569</v>
      </c>
      <c r="G3819" s="367" t="s">
        <v>4603</v>
      </c>
      <c r="H3819" s="367" t="s">
        <v>6263</v>
      </c>
      <c r="I3819" s="367" t="s">
        <v>6298</v>
      </c>
    </row>
    <row r="3820" spans="1:9">
      <c r="A3820" s="367" t="s">
        <v>3930</v>
      </c>
      <c r="D3820" s="367" t="s">
        <v>6299</v>
      </c>
      <c r="E3820" s="367">
        <f t="shared" si="59"/>
        <v>30120530</v>
      </c>
      <c r="F3820" s="367" t="s">
        <v>569</v>
      </c>
      <c r="G3820" s="367" t="s">
        <v>4603</v>
      </c>
      <c r="H3820" s="367" t="s">
        <v>6263</v>
      </c>
      <c r="I3820" s="367" t="s">
        <v>6300</v>
      </c>
    </row>
    <row r="3821" spans="1:9">
      <c r="A3821" s="367" t="s">
        <v>3930</v>
      </c>
      <c r="D3821" s="367" t="s">
        <v>6301</v>
      </c>
      <c r="E3821" s="367">
        <f t="shared" si="59"/>
        <v>30120531</v>
      </c>
      <c r="F3821" s="367" t="s">
        <v>569</v>
      </c>
      <c r="G3821" s="367" t="s">
        <v>4603</v>
      </c>
      <c r="H3821" s="367" t="s">
        <v>6263</v>
      </c>
      <c r="I3821" s="367" t="s">
        <v>6302</v>
      </c>
    </row>
    <row r="3822" spans="1:9">
      <c r="A3822" s="367" t="s">
        <v>3930</v>
      </c>
      <c r="D3822" s="367" t="s">
        <v>6303</v>
      </c>
      <c r="E3822" s="367">
        <f t="shared" si="59"/>
        <v>30120532</v>
      </c>
      <c r="F3822" s="367" t="s">
        <v>569</v>
      </c>
      <c r="G3822" s="367" t="s">
        <v>4603</v>
      </c>
      <c r="H3822" s="367" t="s">
        <v>6263</v>
      </c>
      <c r="I3822" s="367" t="s">
        <v>6304</v>
      </c>
    </row>
    <row r="3823" spans="1:9">
      <c r="A3823" s="367" t="s">
        <v>3930</v>
      </c>
      <c r="D3823" s="367" t="s">
        <v>6305</v>
      </c>
      <c r="E3823" s="367">
        <f t="shared" si="59"/>
        <v>30120540</v>
      </c>
      <c r="F3823" s="367" t="s">
        <v>569</v>
      </c>
      <c r="G3823" s="367" t="s">
        <v>4603</v>
      </c>
      <c r="H3823" s="367" t="s">
        <v>6263</v>
      </c>
      <c r="I3823" s="367" t="s">
        <v>6306</v>
      </c>
    </row>
    <row r="3824" spans="1:9">
      <c r="A3824" s="367" t="s">
        <v>3930</v>
      </c>
      <c r="D3824" s="367" t="s">
        <v>6307</v>
      </c>
      <c r="E3824" s="367">
        <f t="shared" si="59"/>
        <v>30120541</v>
      </c>
      <c r="F3824" s="367" t="s">
        <v>569</v>
      </c>
      <c r="G3824" s="367" t="s">
        <v>4603</v>
      </c>
      <c r="H3824" s="367" t="s">
        <v>6263</v>
      </c>
      <c r="I3824" s="367" t="s">
        <v>6283</v>
      </c>
    </row>
    <row r="3825" spans="1:9">
      <c r="A3825" s="367" t="s">
        <v>3930</v>
      </c>
      <c r="D3825" s="367" t="s">
        <v>6308</v>
      </c>
      <c r="E3825" s="367">
        <f t="shared" si="59"/>
        <v>30120542</v>
      </c>
      <c r="F3825" s="367" t="s">
        <v>569</v>
      </c>
      <c r="G3825" s="367" t="s">
        <v>4603</v>
      </c>
      <c r="H3825" s="367" t="s">
        <v>6263</v>
      </c>
      <c r="I3825" s="367" t="s">
        <v>6309</v>
      </c>
    </row>
    <row r="3826" spans="1:9">
      <c r="A3826" s="367" t="s">
        <v>3930</v>
      </c>
      <c r="D3826" s="367" t="s">
        <v>6310</v>
      </c>
      <c r="E3826" s="367">
        <f t="shared" si="59"/>
        <v>30120543</v>
      </c>
      <c r="F3826" s="367" t="s">
        <v>569</v>
      </c>
      <c r="G3826" s="367" t="s">
        <v>4603</v>
      </c>
      <c r="H3826" s="367" t="s">
        <v>6263</v>
      </c>
      <c r="I3826" s="367" t="s">
        <v>6287</v>
      </c>
    </row>
    <row r="3827" spans="1:9">
      <c r="A3827" s="367" t="s">
        <v>3930</v>
      </c>
      <c r="D3827" s="367" t="s">
        <v>6311</v>
      </c>
      <c r="E3827" s="367">
        <f t="shared" si="59"/>
        <v>30120544</v>
      </c>
      <c r="F3827" s="367" t="s">
        <v>569</v>
      </c>
      <c r="G3827" s="367" t="s">
        <v>4603</v>
      </c>
      <c r="H3827" s="367" t="s">
        <v>6263</v>
      </c>
      <c r="I3827" s="367" t="s">
        <v>6312</v>
      </c>
    </row>
    <row r="3828" spans="1:9">
      <c r="A3828" s="367" t="s">
        <v>3930</v>
      </c>
      <c r="D3828" s="367" t="s">
        <v>6313</v>
      </c>
      <c r="E3828" s="367">
        <f t="shared" si="59"/>
        <v>30120545</v>
      </c>
      <c r="F3828" s="367" t="s">
        <v>569</v>
      </c>
      <c r="G3828" s="367" t="s">
        <v>4603</v>
      </c>
      <c r="H3828" s="367" t="s">
        <v>6263</v>
      </c>
      <c r="I3828" s="367" t="s">
        <v>6273</v>
      </c>
    </row>
    <row r="3829" spans="1:9">
      <c r="A3829" s="367" t="s">
        <v>3930</v>
      </c>
      <c r="D3829" s="367" t="s">
        <v>6314</v>
      </c>
      <c r="E3829" s="367">
        <f t="shared" si="59"/>
        <v>30120546</v>
      </c>
      <c r="F3829" s="367" t="s">
        <v>569</v>
      </c>
      <c r="G3829" s="367" t="s">
        <v>4603</v>
      </c>
      <c r="H3829" s="367" t="s">
        <v>6263</v>
      </c>
      <c r="I3829" s="367" t="s">
        <v>6315</v>
      </c>
    </row>
    <row r="3830" spans="1:9">
      <c r="A3830" s="367" t="s">
        <v>3930</v>
      </c>
      <c r="D3830" s="367" t="s">
        <v>6316</v>
      </c>
      <c r="E3830" s="367">
        <f t="shared" si="59"/>
        <v>30120547</v>
      </c>
      <c r="F3830" s="367" t="s">
        <v>569</v>
      </c>
      <c r="G3830" s="367" t="s">
        <v>4603</v>
      </c>
      <c r="H3830" s="367" t="s">
        <v>6263</v>
      </c>
      <c r="I3830" s="367" t="s">
        <v>6317</v>
      </c>
    </row>
    <row r="3831" spans="1:9">
      <c r="A3831" s="367" t="s">
        <v>3930</v>
      </c>
      <c r="D3831" s="367" t="s">
        <v>6318</v>
      </c>
      <c r="E3831" s="367">
        <f t="shared" si="59"/>
        <v>30120548</v>
      </c>
      <c r="F3831" s="367" t="s">
        <v>569</v>
      </c>
      <c r="G3831" s="367" t="s">
        <v>4603</v>
      </c>
      <c r="H3831" s="367" t="s">
        <v>6263</v>
      </c>
      <c r="I3831" s="367" t="s">
        <v>6319</v>
      </c>
    </row>
    <row r="3832" spans="1:9">
      <c r="A3832" s="367" t="s">
        <v>3930</v>
      </c>
      <c r="D3832" s="367" t="s">
        <v>6320</v>
      </c>
      <c r="E3832" s="367">
        <f t="shared" si="59"/>
        <v>30120549</v>
      </c>
      <c r="F3832" s="367" t="s">
        <v>569</v>
      </c>
      <c r="G3832" s="367" t="s">
        <v>4603</v>
      </c>
      <c r="H3832" s="367" t="s">
        <v>6263</v>
      </c>
      <c r="I3832" s="367" t="s">
        <v>6321</v>
      </c>
    </row>
    <row r="3833" spans="1:9">
      <c r="A3833" s="367" t="s">
        <v>3930</v>
      </c>
      <c r="D3833" s="367" t="s">
        <v>6322</v>
      </c>
      <c r="E3833" s="367">
        <f t="shared" si="59"/>
        <v>30120550</v>
      </c>
      <c r="F3833" s="367" t="s">
        <v>569</v>
      </c>
      <c r="G3833" s="367" t="s">
        <v>4603</v>
      </c>
      <c r="H3833" s="367" t="s">
        <v>6263</v>
      </c>
      <c r="I3833" s="367" t="s">
        <v>6323</v>
      </c>
    </row>
    <row r="3834" spans="1:9">
      <c r="A3834" s="367" t="s">
        <v>3930</v>
      </c>
      <c r="D3834" s="367" t="s">
        <v>6324</v>
      </c>
      <c r="E3834" s="367">
        <f t="shared" si="59"/>
        <v>30120551</v>
      </c>
      <c r="F3834" s="367" t="s">
        <v>569</v>
      </c>
      <c r="G3834" s="367" t="s">
        <v>4603</v>
      </c>
      <c r="H3834" s="367" t="s">
        <v>6263</v>
      </c>
      <c r="I3834" s="367" t="s">
        <v>6325</v>
      </c>
    </row>
    <row r="3835" spans="1:9">
      <c r="A3835" s="367" t="s">
        <v>3930</v>
      </c>
      <c r="D3835" s="367" t="s">
        <v>6326</v>
      </c>
      <c r="E3835" s="367">
        <f t="shared" si="59"/>
        <v>30120552</v>
      </c>
      <c r="F3835" s="367" t="s">
        <v>569</v>
      </c>
      <c r="G3835" s="367" t="s">
        <v>4603</v>
      </c>
      <c r="H3835" s="367" t="s">
        <v>6263</v>
      </c>
      <c r="I3835" s="367" t="s">
        <v>6327</v>
      </c>
    </row>
    <row r="3836" spans="1:9">
      <c r="A3836" s="367" t="s">
        <v>3930</v>
      </c>
      <c r="D3836" s="367" t="s">
        <v>6328</v>
      </c>
      <c r="E3836" s="367">
        <f t="shared" si="59"/>
        <v>30120553</v>
      </c>
      <c r="F3836" s="367" t="s">
        <v>569</v>
      </c>
      <c r="G3836" s="367" t="s">
        <v>4603</v>
      </c>
      <c r="H3836" s="367" t="s">
        <v>6263</v>
      </c>
      <c r="I3836" s="367" t="s">
        <v>6329</v>
      </c>
    </row>
    <row r="3837" spans="1:9">
      <c r="A3837" s="367" t="s">
        <v>3930</v>
      </c>
      <c r="D3837" s="367" t="s">
        <v>6330</v>
      </c>
      <c r="E3837" s="367">
        <f t="shared" si="59"/>
        <v>30120554</v>
      </c>
      <c r="F3837" s="367" t="s">
        <v>569</v>
      </c>
      <c r="G3837" s="367" t="s">
        <v>4603</v>
      </c>
      <c r="H3837" s="367" t="s">
        <v>6263</v>
      </c>
      <c r="I3837" s="367" t="s">
        <v>6331</v>
      </c>
    </row>
    <row r="3838" spans="1:9">
      <c r="A3838" s="367" t="s">
        <v>3930</v>
      </c>
      <c r="D3838" s="367" t="s">
        <v>6332</v>
      </c>
      <c r="E3838" s="367">
        <f t="shared" si="59"/>
        <v>30120555</v>
      </c>
      <c r="F3838" s="367" t="s">
        <v>569</v>
      </c>
      <c r="G3838" s="367" t="s">
        <v>4603</v>
      </c>
      <c r="H3838" s="367" t="s">
        <v>6263</v>
      </c>
      <c r="I3838" s="367" t="s">
        <v>6333</v>
      </c>
    </row>
    <row r="3839" spans="1:9">
      <c r="A3839" s="367" t="s">
        <v>3930</v>
      </c>
      <c r="D3839" s="367" t="s">
        <v>6334</v>
      </c>
      <c r="E3839" s="367">
        <f t="shared" si="59"/>
        <v>30120580</v>
      </c>
      <c r="F3839" s="367" t="s">
        <v>569</v>
      </c>
      <c r="G3839" s="367" t="s">
        <v>4603</v>
      </c>
      <c r="H3839" s="367" t="s">
        <v>6263</v>
      </c>
      <c r="I3839" s="367" t="s">
        <v>4598</v>
      </c>
    </row>
    <row r="3840" spans="1:9">
      <c r="A3840" s="367" t="s">
        <v>3930</v>
      </c>
      <c r="D3840" s="367" t="s">
        <v>6335</v>
      </c>
      <c r="E3840" s="367">
        <f t="shared" si="59"/>
        <v>30120601</v>
      </c>
      <c r="F3840" s="367" t="s">
        <v>569</v>
      </c>
      <c r="G3840" s="367" t="s">
        <v>4603</v>
      </c>
      <c r="H3840" s="367" t="s">
        <v>6336</v>
      </c>
      <c r="I3840" s="367" t="s">
        <v>1823</v>
      </c>
    </row>
    <row r="3841" spans="1:9">
      <c r="A3841" s="367" t="s">
        <v>3930</v>
      </c>
      <c r="D3841" s="367" t="s">
        <v>6337</v>
      </c>
      <c r="E3841" s="367">
        <f t="shared" si="59"/>
        <v>30120602</v>
      </c>
      <c r="F3841" s="367" t="s">
        <v>569</v>
      </c>
      <c r="G3841" s="367" t="s">
        <v>4603</v>
      </c>
      <c r="H3841" s="367" t="s">
        <v>6336</v>
      </c>
      <c r="I3841" s="367" t="s">
        <v>6338</v>
      </c>
    </row>
    <row r="3842" spans="1:9">
      <c r="A3842" s="367" t="s">
        <v>3930</v>
      </c>
      <c r="D3842" s="367" t="s">
        <v>6339</v>
      </c>
      <c r="E3842" s="367">
        <f t="shared" ref="E3842:E3905" si="60">VALUE(D3842)</f>
        <v>30120603</v>
      </c>
      <c r="F3842" s="367" t="s">
        <v>569</v>
      </c>
      <c r="G3842" s="367" t="s">
        <v>4603</v>
      </c>
      <c r="H3842" s="367" t="s">
        <v>6336</v>
      </c>
      <c r="I3842" s="367" t="s">
        <v>6340</v>
      </c>
    </row>
    <row r="3843" spans="1:9">
      <c r="A3843" s="367" t="s">
        <v>3930</v>
      </c>
      <c r="D3843" s="367" t="s">
        <v>6341</v>
      </c>
      <c r="E3843" s="367">
        <f t="shared" si="60"/>
        <v>30120680</v>
      </c>
      <c r="F3843" s="367" t="s">
        <v>569</v>
      </c>
      <c r="G3843" s="367" t="s">
        <v>4603</v>
      </c>
      <c r="H3843" s="367" t="s">
        <v>6336</v>
      </c>
      <c r="I3843" s="367" t="s">
        <v>4598</v>
      </c>
    </row>
    <row r="3844" spans="1:9">
      <c r="A3844" s="367" t="s">
        <v>3930</v>
      </c>
      <c r="D3844" s="367" t="s">
        <v>6342</v>
      </c>
      <c r="E3844" s="367">
        <f t="shared" si="60"/>
        <v>30121001</v>
      </c>
      <c r="F3844" s="367" t="s">
        <v>569</v>
      </c>
      <c r="G3844" s="367" t="s">
        <v>4603</v>
      </c>
      <c r="H3844" s="367" t="s">
        <v>6343</v>
      </c>
      <c r="I3844" s="367" t="s">
        <v>1823</v>
      </c>
    </row>
    <row r="3845" spans="1:9">
      <c r="A3845" s="367" t="s">
        <v>3930</v>
      </c>
      <c r="D3845" s="367" t="s">
        <v>6344</v>
      </c>
      <c r="E3845" s="367">
        <f t="shared" si="60"/>
        <v>30121002</v>
      </c>
      <c r="F3845" s="367" t="s">
        <v>569</v>
      </c>
      <c r="G3845" s="367" t="s">
        <v>4603</v>
      </c>
      <c r="H3845" s="367" t="s">
        <v>6343</v>
      </c>
      <c r="I3845" s="367" t="s">
        <v>6345</v>
      </c>
    </row>
    <row r="3846" spans="1:9">
      <c r="A3846" s="367" t="s">
        <v>3930</v>
      </c>
      <c r="D3846" s="367" t="s">
        <v>6346</v>
      </c>
      <c r="E3846" s="367">
        <f t="shared" si="60"/>
        <v>30121003</v>
      </c>
      <c r="F3846" s="367" t="s">
        <v>569</v>
      </c>
      <c r="G3846" s="367" t="s">
        <v>4603</v>
      </c>
      <c r="H3846" s="367" t="s">
        <v>6343</v>
      </c>
      <c r="I3846" s="367" t="s">
        <v>6347</v>
      </c>
    </row>
    <row r="3847" spans="1:9">
      <c r="A3847" s="367" t="s">
        <v>3930</v>
      </c>
      <c r="D3847" s="367" t="s">
        <v>6348</v>
      </c>
      <c r="E3847" s="367">
        <f t="shared" si="60"/>
        <v>30121004</v>
      </c>
      <c r="F3847" s="367" t="s">
        <v>569</v>
      </c>
      <c r="G3847" s="367" t="s">
        <v>4603</v>
      </c>
      <c r="H3847" s="367" t="s">
        <v>6343</v>
      </c>
      <c r="I3847" s="367" t="s">
        <v>6349</v>
      </c>
    </row>
    <row r="3848" spans="1:9">
      <c r="A3848" s="367" t="s">
        <v>3930</v>
      </c>
      <c r="D3848" s="367" t="s">
        <v>6350</v>
      </c>
      <c r="E3848" s="367">
        <f t="shared" si="60"/>
        <v>30121005</v>
      </c>
      <c r="F3848" s="367" t="s">
        <v>569</v>
      </c>
      <c r="G3848" s="367" t="s">
        <v>4603</v>
      </c>
      <c r="H3848" s="367" t="s">
        <v>6343</v>
      </c>
      <c r="I3848" s="367" t="s">
        <v>6351</v>
      </c>
    </row>
    <row r="3849" spans="1:9">
      <c r="A3849" s="367" t="s">
        <v>3930</v>
      </c>
      <c r="D3849" s="367" t="s">
        <v>6352</v>
      </c>
      <c r="E3849" s="367">
        <f t="shared" si="60"/>
        <v>30121006</v>
      </c>
      <c r="F3849" s="367" t="s">
        <v>569</v>
      </c>
      <c r="G3849" s="367" t="s">
        <v>4603</v>
      </c>
      <c r="H3849" s="367" t="s">
        <v>6343</v>
      </c>
      <c r="I3849" s="367" t="s">
        <v>6353</v>
      </c>
    </row>
    <row r="3850" spans="1:9">
      <c r="A3850" s="367" t="s">
        <v>3930</v>
      </c>
      <c r="D3850" s="367" t="s">
        <v>6354</v>
      </c>
      <c r="E3850" s="367">
        <f t="shared" si="60"/>
        <v>30121007</v>
      </c>
      <c r="F3850" s="367" t="s">
        <v>569</v>
      </c>
      <c r="G3850" s="367" t="s">
        <v>4603</v>
      </c>
      <c r="H3850" s="367" t="s">
        <v>6343</v>
      </c>
      <c r="I3850" s="367" t="s">
        <v>6355</v>
      </c>
    </row>
    <row r="3851" spans="1:9">
      <c r="A3851" s="367" t="s">
        <v>3930</v>
      </c>
      <c r="D3851" s="367" t="s">
        <v>6356</v>
      </c>
      <c r="E3851" s="367">
        <f t="shared" si="60"/>
        <v>30121008</v>
      </c>
      <c r="F3851" s="367" t="s">
        <v>569</v>
      </c>
      <c r="G3851" s="367" t="s">
        <v>4603</v>
      </c>
      <c r="H3851" s="367" t="s">
        <v>6343</v>
      </c>
      <c r="I3851" s="367" t="s">
        <v>6357</v>
      </c>
    </row>
    <row r="3852" spans="1:9">
      <c r="A3852" s="367" t="s">
        <v>3930</v>
      </c>
      <c r="D3852" s="367" t="s">
        <v>6358</v>
      </c>
      <c r="E3852" s="367">
        <f t="shared" si="60"/>
        <v>30121009</v>
      </c>
      <c r="F3852" s="367" t="s">
        <v>569</v>
      </c>
      <c r="G3852" s="367" t="s">
        <v>4603</v>
      </c>
      <c r="H3852" s="367" t="s">
        <v>6343</v>
      </c>
      <c r="I3852" s="367" t="s">
        <v>6359</v>
      </c>
    </row>
    <row r="3853" spans="1:9">
      <c r="A3853" s="367" t="s">
        <v>3930</v>
      </c>
      <c r="D3853" s="367" t="s">
        <v>6360</v>
      </c>
      <c r="E3853" s="367">
        <f t="shared" si="60"/>
        <v>30121010</v>
      </c>
      <c r="F3853" s="367" t="s">
        <v>569</v>
      </c>
      <c r="G3853" s="367" t="s">
        <v>4603</v>
      </c>
      <c r="H3853" s="367" t="s">
        <v>6343</v>
      </c>
      <c r="I3853" s="367" t="s">
        <v>6361</v>
      </c>
    </row>
    <row r="3854" spans="1:9">
      <c r="A3854" s="367" t="s">
        <v>3930</v>
      </c>
      <c r="D3854" s="367" t="s">
        <v>6362</v>
      </c>
      <c r="E3854" s="367">
        <f t="shared" si="60"/>
        <v>30121080</v>
      </c>
      <c r="F3854" s="367" t="s">
        <v>569</v>
      </c>
      <c r="G3854" s="367" t="s">
        <v>4603</v>
      </c>
      <c r="H3854" s="367" t="s">
        <v>6343</v>
      </c>
      <c r="I3854" s="367" t="s">
        <v>4598</v>
      </c>
    </row>
    <row r="3855" spans="1:9">
      <c r="A3855" s="367" t="s">
        <v>3930</v>
      </c>
      <c r="D3855" s="367" t="s">
        <v>6363</v>
      </c>
      <c r="E3855" s="367">
        <f t="shared" si="60"/>
        <v>30121101</v>
      </c>
      <c r="F3855" s="367" t="s">
        <v>569</v>
      </c>
      <c r="G3855" s="367" t="s">
        <v>4603</v>
      </c>
      <c r="H3855" s="367" t="s">
        <v>6364</v>
      </c>
      <c r="I3855" s="367" t="s">
        <v>6365</v>
      </c>
    </row>
    <row r="3856" spans="1:9">
      <c r="A3856" s="367" t="s">
        <v>3930</v>
      </c>
      <c r="D3856" s="367" t="s">
        <v>6366</v>
      </c>
      <c r="E3856" s="367">
        <f t="shared" si="60"/>
        <v>30121102</v>
      </c>
      <c r="F3856" s="367" t="s">
        <v>569</v>
      </c>
      <c r="G3856" s="367" t="s">
        <v>4603</v>
      </c>
      <c r="H3856" s="367" t="s">
        <v>6364</v>
      </c>
      <c r="I3856" s="367" t="s">
        <v>6119</v>
      </c>
    </row>
    <row r="3857" spans="1:9">
      <c r="A3857" s="367" t="s">
        <v>3930</v>
      </c>
      <c r="D3857" s="367" t="s">
        <v>6367</v>
      </c>
      <c r="E3857" s="367">
        <f t="shared" si="60"/>
        <v>30121103</v>
      </c>
      <c r="F3857" s="367" t="s">
        <v>569</v>
      </c>
      <c r="G3857" s="367" t="s">
        <v>4603</v>
      </c>
      <c r="H3857" s="367" t="s">
        <v>6364</v>
      </c>
      <c r="I3857" s="367" t="s">
        <v>6368</v>
      </c>
    </row>
    <row r="3858" spans="1:9">
      <c r="A3858" s="367" t="s">
        <v>3930</v>
      </c>
      <c r="D3858" s="367" t="s">
        <v>6369</v>
      </c>
      <c r="E3858" s="367">
        <f t="shared" si="60"/>
        <v>30121104</v>
      </c>
      <c r="F3858" s="367" t="s">
        <v>569</v>
      </c>
      <c r="G3858" s="367" t="s">
        <v>4603</v>
      </c>
      <c r="H3858" s="367" t="s">
        <v>6364</v>
      </c>
      <c r="I3858" s="367" t="s">
        <v>6370</v>
      </c>
    </row>
    <row r="3859" spans="1:9">
      <c r="A3859" s="367" t="s">
        <v>3930</v>
      </c>
      <c r="D3859" s="367" t="s">
        <v>6371</v>
      </c>
      <c r="E3859" s="367">
        <f t="shared" si="60"/>
        <v>30121121</v>
      </c>
      <c r="F3859" s="367" t="s">
        <v>569</v>
      </c>
      <c r="G3859" s="367" t="s">
        <v>4603</v>
      </c>
      <c r="H3859" s="367" t="s">
        <v>6364</v>
      </c>
      <c r="I3859" s="367" t="s">
        <v>6141</v>
      </c>
    </row>
    <row r="3860" spans="1:9">
      <c r="A3860" s="367" t="s">
        <v>3930</v>
      </c>
      <c r="D3860" s="367" t="s">
        <v>6372</v>
      </c>
      <c r="E3860" s="367">
        <f t="shared" si="60"/>
        <v>30121122</v>
      </c>
      <c r="F3860" s="367" t="s">
        <v>569</v>
      </c>
      <c r="G3860" s="367" t="s">
        <v>4603</v>
      </c>
      <c r="H3860" s="367" t="s">
        <v>6364</v>
      </c>
      <c r="I3860" s="367" t="s">
        <v>6373</v>
      </c>
    </row>
    <row r="3861" spans="1:9">
      <c r="A3861" s="367" t="s">
        <v>3930</v>
      </c>
      <c r="D3861" s="367" t="s">
        <v>6374</v>
      </c>
      <c r="E3861" s="367">
        <f t="shared" si="60"/>
        <v>30121123</v>
      </c>
      <c r="F3861" s="367" t="s">
        <v>569</v>
      </c>
      <c r="G3861" s="367" t="s">
        <v>4603</v>
      </c>
      <c r="H3861" s="367" t="s">
        <v>6364</v>
      </c>
      <c r="I3861" s="367" t="s">
        <v>6375</v>
      </c>
    </row>
    <row r="3862" spans="1:9">
      <c r="A3862" s="367" t="s">
        <v>3930</v>
      </c>
      <c r="D3862" s="367" t="s">
        <v>6376</v>
      </c>
      <c r="E3862" s="367">
        <f t="shared" si="60"/>
        <v>30121124</v>
      </c>
      <c r="F3862" s="367" t="s">
        <v>569</v>
      </c>
      <c r="G3862" s="367" t="s">
        <v>4603</v>
      </c>
      <c r="H3862" s="367" t="s">
        <v>6364</v>
      </c>
      <c r="I3862" s="367" t="s">
        <v>6377</v>
      </c>
    </row>
    <row r="3863" spans="1:9">
      <c r="A3863" s="367" t="s">
        <v>3930</v>
      </c>
      <c r="D3863" s="367" t="s">
        <v>6378</v>
      </c>
      <c r="E3863" s="367">
        <f t="shared" si="60"/>
        <v>30121125</v>
      </c>
      <c r="F3863" s="367" t="s">
        <v>569</v>
      </c>
      <c r="G3863" s="367" t="s">
        <v>4603</v>
      </c>
      <c r="H3863" s="367" t="s">
        <v>6364</v>
      </c>
      <c r="I3863" s="367" t="s">
        <v>6379</v>
      </c>
    </row>
    <row r="3864" spans="1:9">
      <c r="A3864" s="367" t="s">
        <v>3930</v>
      </c>
      <c r="D3864" s="367" t="s">
        <v>6380</v>
      </c>
      <c r="E3864" s="367">
        <f t="shared" si="60"/>
        <v>30121180</v>
      </c>
      <c r="F3864" s="367" t="s">
        <v>569</v>
      </c>
      <c r="G3864" s="367" t="s">
        <v>4603</v>
      </c>
      <c r="H3864" s="367" t="s">
        <v>6364</v>
      </c>
      <c r="I3864" s="367" t="s">
        <v>4598</v>
      </c>
    </row>
    <row r="3865" spans="1:9">
      <c r="A3865" s="367" t="s">
        <v>3930</v>
      </c>
      <c r="D3865" s="367" t="s">
        <v>6381</v>
      </c>
      <c r="E3865" s="367">
        <f t="shared" si="60"/>
        <v>30125001</v>
      </c>
      <c r="F3865" s="367" t="s">
        <v>569</v>
      </c>
      <c r="G3865" s="367" t="s">
        <v>4603</v>
      </c>
      <c r="H3865" s="367" t="s">
        <v>6382</v>
      </c>
      <c r="I3865" s="367" t="s">
        <v>6383</v>
      </c>
    </row>
    <row r="3866" spans="1:9">
      <c r="A3866" s="367" t="s">
        <v>3930</v>
      </c>
      <c r="D3866" s="367" t="s">
        <v>6384</v>
      </c>
      <c r="E3866" s="367">
        <f t="shared" si="60"/>
        <v>30125002</v>
      </c>
      <c r="F3866" s="367" t="s">
        <v>569</v>
      </c>
      <c r="G3866" s="367" t="s">
        <v>4603</v>
      </c>
      <c r="H3866" s="367" t="s">
        <v>6382</v>
      </c>
      <c r="I3866" s="367" t="s">
        <v>6385</v>
      </c>
    </row>
    <row r="3867" spans="1:9">
      <c r="A3867" s="367" t="s">
        <v>3930</v>
      </c>
      <c r="D3867" s="367" t="s">
        <v>6386</v>
      </c>
      <c r="E3867" s="367">
        <f t="shared" si="60"/>
        <v>30125003</v>
      </c>
      <c r="F3867" s="367" t="s">
        <v>569</v>
      </c>
      <c r="G3867" s="367" t="s">
        <v>4603</v>
      </c>
      <c r="H3867" s="367" t="s">
        <v>6382</v>
      </c>
      <c r="I3867" s="367" t="s">
        <v>6387</v>
      </c>
    </row>
    <row r="3868" spans="1:9">
      <c r="A3868" s="367" t="s">
        <v>3930</v>
      </c>
      <c r="D3868" s="367" t="s">
        <v>6388</v>
      </c>
      <c r="E3868" s="367">
        <f t="shared" si="60"/>
        <v>30125004</v>
      </c>
      <c r="F3868" s="367" t="s">
        <v>569</v>
      </c>
      <c r="G3868" s="367" t="s">
        <v>4603</v>
      </c>
      <c r="H3868" s="367" t="s">
        <v>6382</v>
      </c>
      <c r="I3868" s="367" t="s">
        <v>6389</v>
      </c>
    </row>
    <row r="3869" spans="1:9">
      <c r="A3869" s="367" t="s">
        <v>3930</v>
      </c>
      <c r="D3869" s="367" t="s">
        <v>6390</v>
      </c>
      <c r="E3869" s="367">
        <f t="shared" si="60"/>
        <v>30125005</v>
      </c>
      <c r="F3869" s="367" t="s">
        <v>569</v>
      </c>
      <c r="G3869" s="367" t="s">
        <v>4603</v>
      </c>
      <c r="H3869" s="367" t="s">
        <v>6382</v>
      </c>
      <c r="I3869" s="367" t="s">
        <v>6391</v>
      </c>
    </row>
    <row r="3870" spans="1:9">
      <c r="A3870" s="367" t="s">
        <v>3930</v>
      </c>
      <c r="D3870" s="367" t="s">
        <v>6392</v>
      </c>
      <c r="E3870" s="367">
        <f t="shared" si="60"/>
        <v>30125010</v>
      </c>
      <c r="F3870" s="367" t="s">
        <v>569</v>
      </c>
      <c r="G3870" s="367" t="s">
        <v>4603</v>
      </c>
      <c r="H3870" s="367" t="s">
        <v>6382</v>
      </c>
      <c r="I3870" s="367" t="s">
        <v>6393</v>
      </c>
    </row>
    <row r="3871" spans="1:9">
      <c r="A3871" s="367" t="s">
        <v>3930</v>
      </c>
      <c r="D3871" s="367" t="s">
        <v>6394</v>
      </c>
      <c r="E3871" s="367">
        <f t="shared" si="60"/>
        <v>30125015</v>
      </c>
      <c r="F3871" s="367" t="s">
        <v>569</v>
      </c>
      <c r="G3871" s="367" t="s">
        <v>4603</v>
      </c>
      <c r="H3871" s="367" t="s">
        <v>6382</v>
      </c>
      <c r="I3871" s="367" t="s">
        <v>1326</v>
      </c>
    </row>
    <row r="3872" spans="1:9">
      <c r="A3872" s="367" t="s">
        <v>3930</v>
      </c>
      <c r="D3872" s="367" t="s">
        <v>6395</v>
      </c>
      <c r="E3872" s="367">
        <f t="shared" si="60"/>
        <v>30125020</v>
      </c>
      <c r="F3872" s="367" t="s">
        <v>569</v>
      </c>
      <c r="G3872" s="367" t="s">
        <v>4603</v>
      </c>
      <c r="H3872" s="367" t="s">
        <v>6382</v>
      </c>
      <c r="I3872" s="367" t="s">
        <v>6396</v>
      </c>
    </row>
    <row r="3873" spans="1:9">
      <c r="A3873" s="367" t="s">
        <v>3930</v>
      </c>
      <c r="D3873" s="367" t="s">
        <v>6397</v>
      </c>
      <c r="E3873" s="367">
        <f t="shared" si="60"/>
        <v>30125025</v>
      </c>
      <c r="F3873" s="367" t="s">
        <v>569</v>
      </c>
      <c r="G3873" s="367" t="s">
        <v>4603</v>
      </c>
      <c r="H3873" s="367" t="s">
        <v>6382</v>
      </c>
      <c r="I3873" s="367" t="s">
        <v>6398</v>
      </c>
    </row>
    <row r="3874" spans="1:9">
      <c r="A3874" s="367" t="s">
        <v>3930</v>
      </c>
      <c r="D3874" s="367" t="s">
        <v>6399</v>
      </c>
      <c r="E3874" s="367">
        <f t="shared" si="60"/>
        <v>30125099</v>
      </c>
      <c r="F3874" s="367" t="s">
        <v>569</v>
      </c>
      <c r="G3874" s="367" t="s">
        <v>4603</v>
      </c>
      <c r="H3874" s="367" t="s">
        <v>6382</v>
      </c>
      <c r="I3874" s="367" t="s">
        <v>4251</v>
      </c>
    </row>
    <row r="3875" spans="1:9">
      <c r="A3875" s="367" t="s">
        <v>3930</v>
      </c>
      <c r="D3875" s="367" t="s">
        <v>6400</v>
      </c>
      <c r="E3875" s="367">
        <f t="shared" si="60"/>
        <v>30125101</v>
      </c>
      <c r="F3875" s="367" t="s">
        <v>569</v>
      </c>
      <c r="G3875" s="367" t="s">
        <v>4603</v>
      </c>
      <c r="H3875" s="367" t="s">
        <v>1318</v>
      </c>
      <c r="I3875" s="367" t="s">
        <v>1823</v>
      </c>
    </row>
    <row r="3876" spans="1:9">
      <c r="A3876" s="367" t="s">
        <v>3930</v>
      </c>
      <c r="D3876" s="367" t="s">
        <v>6401</v>
      </c>
      <c r="E3876" s="367">
        <f t="shared" si="60"/>
        <v>30125102</v>
      </c>
      <c r="F3876" s="367" t="s">
        <v>569</v>
      </c>
      <c r="G3876" s="367" t="s">
        <v>4603</v>
      </c>
      <c r="H3876" s="367" t="s">
        <v>1318</v>
      </c>
      <c r="I3876" s="367" t="s">
        <v>6402</v>
      </c>
    </row>
    <row r="3877" spans="1:9">
      <c r="A3877" s="367" t="s">
        <v>3930</v>
      </c>
      <c r="D3877" s="367" t="s">
        <v>6403</v>
      </c>
      <c r="E3877" s="367">
        <f t="shared" si="60"/>
        <v>30125103</v>
      </c>
      <c r="F3877" s="367" t="s">
        <v>569</v>
      </c>
      <c r="G3877" s="367" t="s">
        <v>4603</v>
      </c>
      <c r="H3877" s="367" t="s">
        <v>1318</v>
      </c>
      <c r="I3877" s="367" t="s">
        <v>6404</v>
      </c>
    </row>
    <row r="3878" spans="1:9">
      <c r="A3878" s="367" t="s">
        <v>3930</v>
      </c>
      <c r="D3878" s="367" t="s">
        <v>6405</v>
      </c>
      <c r="E3878" s="367">
        <f t="shared" si="60"/>
        <v>30125104</v>
      </c>
      <c r="F3878" s="367" t="s">
        <v>569</v>
      </c>
      <c r="G3878" s="367" t="s">
        <v>4603</v>
      </c>
      <c r="H3878" s="367" t="s">
        <v>1318</v>
      </c>
      <c r="I3878" s="367" t="s">
        <v>6033</v>
      </c>
    </row>
    <row r="3879" spans="1:9">
      <c r="A3879" s="367" t="s">
        <v>3930</v>
      </c>
      <c r="D3879" s="367" t="s">
        <v>6406</v>
      </c>
      <c r="E3879" s="367">
        <f t="shared" si="60"/>
        <v>30125180</v>
      </c>
      <c r="F3879" s="367" t="s">
        <v>569</v>
      </c>
      <c r="G3879" s="367" t="s">
        <v>4603</v>
      </c>
      <c r="H3879" s="367" t="s">
        <v>1318</v>
      </c>
      <c r="I3879" s="367" t="s">
        <v>4598</v>
      </c>
    </row>
    <row r="3880" spans="1:9">
      <c r="A3880" s="367" t="s">
        <v>3930</v>
      </c>
      <c r="D3880" s="367" t="s">
        <v>6407</v>
      </c>
      <c r="E3880" s="367">
        <f t="shared" si="60"/>
        <v>30125201</v>
      </c>
      <c r="F3880" s="367" t="s">
        <v>569</v>
      </c>
      <c r="G3880" s="367" t="s">
        <v>4603</v>
      </c>
      <c r="H3880" s="367" t="s">
        <v>6408</v>
      </c>
      <c r="I3880" s="367" t="s">
        <v>1823</v>
      </c>
    </row>
    <row r="3881" spans="1:9">
      <c r="A3881" s="367" t="s">
        <v>3930</v>
      </c>
      <c r="D3881" s="367" t="s">
        <v>6409</v>
      </c>
      <c r="E3881" s="367">
        <f t="shared" si="60"/>
        <v>30125301</v>
      </c>
      <c r="F3881" s="367" t="s">
        <v>569</v>
      </c>
      <c r="G3881" s="367" t="s">
        <v>4603</v>
      </c>
      <c r="H3881" s="367" t="s">
        <v>6410</v>
      </c>
      <c r="I3881" s="367" t="s">
        <v>1823</v>
      </c>
    </row>
    <row r="3882" spans="1:9">
      <c r="A3882" s="367" t="s">
        <v>3930</v>
      </c>
      <c r="D3882" s="367" t="s">
        <v>6411</v>
      </c>
      <c r="E3882" s="367">
        <f t="shared" si="60"/>
        <v>30125302</v>
      </c>
      <c r="F3882" s="367" t="s">
        <v>569</v>
      </c>
      <c r="G3882" s="367" t="s">
        <v>4603</v>
      </c>
      <c r="H3882" s="367" t="s">
        <v>6410</v>
      </c>
      <c r="I3882" s="367" t="s">
        <v>5805</v>
      </c>
    </row>
    <row r="3883" spans="1:9">
      <c r="A3883" s="367" t="s">
        <v>3930</v>
      </c>
      <c r="D3883" s="367" t="s">
        <v>6412</v>
      </c>
      <c r="E3883" s="367">
        <f t="shared" si="60"/>
        <v>30125305</v>
      </c>
      <c r="F3883" s="367" t="s">
        <v>569</v>
      </c>
      <c r="G3883" s="367" t="s">
        <v>4603</v>
      </c>
      <c r="H3883" s="367" t="s">
        <v>6410</v>
      </c>
      <c r="I3883" s="367" t="s">
        <v>6413</v>
      </c>
    </row>
    <row r="3884" spans="1:9">
      <c r="A3884" s="367" t="s">
        <v>3930</v>
      </c>
      <c r="D3884" s="367" t="s">
        <v>6414</v>
      </c>
      <c r="E3884" s="367">
        <f t="shared" si="60"/>
        <v>30125306</v>
      </c>
      <c r="F3884" s="367" t="s">
        <v>569</v>
      </c>
      <c r="G3884" s="367" t="s">
        <v>4603</v>
      </c>
      <c r="H3884" s="367" t="s">
        <v>6410</v>
      </c>
      <c r="I3884" s="367" t="s">
        <v>6415</v>
      </c>
    </row>
    <row r="3885" spans="1:9">
      <c r="A3885" s="367" t="s">
        <v>3930</v>
      </c>
      <c r="D3885" s="367" t="s">
        <v>6416</v>
      </c>
      <c r="E3885" s="367">
        <f t="shared" si="60"/>
        <v>30125315</v>
      </c>
      <c r="F3885" s="367" t="s">
        <v>569</v>
      </c>
      <c r="G3885" s="367" t="s">
        <v>4603</v>
      </c>
      <c r="H3885" s="367" t="s">
        <v>6410</v>
      </c>
      <c r="I3885" s="367" t="s">
        <v>6417</v>
      </c>
    </row>
    <row r="3886" spans="1:9">
      <c r="A3886" s="367" t="s">
        <v>3930</v>
      </c>
      <c r="D3886" s="367" t="s">
        <v>6418</v>
      </c>
      <c r="E3886" s="367">
        <f t="shared" si="60"/>
        <v>30125316</v>
      </c>
      <c r="F3886" s="367" t="s">
        <v>569</v>
      </c>
      <c r="G3886" s="367" t="s">
        <v>4603</v>
      </c>
      <c r="H3886" s="367" t="s">
        <v>6410</v>
      </c>
      <c r="I3886" s="367" t="s">
        <v>6419</v>
      </c>
    </row>
    <row r="3887" spans="1:9">
      <c r="A3887" s="367" t="s">
        <v>3930</v>
      </c>
      <c r="D3887" s="367" t="s">
        <v>6420</v>
      </c>
      <c r="E3887" s="367">
        <f t="shared" si="60"/>
        <v>30125325</v>
      </c>
      <c r="F3887" s="367" t="s">
        <v>569</v>
      </c>
      <c r="G3887" s="367" t="s">
        <v>4603</v>
      </c>
      <c r="H3887" s="367" t="s">
        <v>6410</v>
      </c>
      <c r="I3887" s="367" t="s">
        <v>6421</v>
      </c>
    </row>
    <row r="3888" spans="1:9">
      <c r="A3888" s="367" t="s">
        <v>3930</v>
      </c>
      <c r="D3888" s="367" t="s">
        <v>6422</v>
      </c>
      <c r="E3888" s="367">
        <f t="shared" si="60"/>
        <v>30125326</v>
      </c>
      <c r="F3888" s="367" t="s">
        <v>569</v>
      </c>
      <c r="G3888" s="367" t="s">
        <v>4603</v>
      </c>
      <c r="H3888" s="367" t="s">
        <v>6410</v>
      </c>
      <c r="I3888" s="367" t="s">
        <v>6423</v>
      </c>
    </row>
    <row r="3889" spans="1:9">
      <c r="A3889" s="367" t="s">
        <v>3930</v>
      </c>
      <c r="D3889" s="367" t="s">
        <v>6424</v>
      </c>
      <c r="E3889" s="367">
        <f t="shared" si="60"/>
        <v>30125330</v>
      </c>
      <c r="F3889" s="367" t="s">
        <v>569</v>
      </c>
      <c r="G3889" s="367" t="s">
        <v>4603</v>
      </c>
      <c r="H3889" s="367" t="s">
        <v>6410</v>
      </c>
      <c r="I3889" s="367" t="s">
        <v>6425</v>
      </c>
    </row>
    <row r="3890" spans="1:9">
      <c r="A3890" s="367" t="s">
        <v>3930</v>
      </c>
      <c r="D3890" s="367" t="s">
        <v>6426</v>
      </c>
      <c r="E3890" s="367">
        <f t="shared" si="60"/>
        <v>30125380</v>
      </c>
      <c r="F3890" s="367" t="s">
        <v>569</v>
      </c>
      <c r="G3890" s="367" t="s">
        <v>4603</v>
      </c>
      <c r="H3890" s="367" t="s">
        <v>6410</v>
      </c>
      <c r="I3890" s="367" t="s">
        <v>4598</v>
      </c>
    </row>
    <row r="3891" spans="1:9">
      <c r="A3891" s="367" t="s">
        <v>3930</v>
      </c>
      <c r="D3891" s="367" t="s">
        <v>6427</v>
      </c>
      <c r="E3891" s="367">
        <f t="shared" si="60"/>
        <v>30125401</v>
      </c>
      <c r="F3891" s="367" t="s">
        <v>569</v>
      </c>
      <c r="G3891" s="367" t="s">
        <v>4603</v>
      </c>
      <c r="H3891" s="367" t="s">
        <v>6428</v>
      </c>
      <c r="I3891" s="367" t="s">
        <v>6429</v>
      </c>
    </row>
    <row r="3892" spans="1:9">
      <c r="A3892" s="367" t="s">
        <v>3930</v>
      </c>
      <c r="D3892" s="367" t="s">
        <v>6430</v>
      </c>
      <c r="E3892" s="367">
        <f t="shared" si="60"/>
        <v>30125405</v>
      </c>
      <c r="F3892" s="367" t="s">
        <v>569</v>
      </c>
      <c r="G3892" s="367" t="s">
        <v>4603</v>
      </c>
      <c r="H3892" s="367" t="s">
        <v>6428</v>
      </c>
      <c r="I3892" s="367" t="s">
        <v>6431</v>
      </c>
    </row>
    <row r="3893" spans="1:9">
      <c r="A3893" s="367" t="s">
        <v>3930</v>
      </c>
      <c r="D3893" s="367" t="s">
        <v>6432</v>
      </c>
      <c r="E3893" s="367">
        <f t="shared" si="60"/>
        <v>30125406</v>
      </c>
      <c r="F3893" s="367" t="s">
        <v>569</v>
      </c>
      <c r="G3893" s="367" t="s">
        <v>4603</v>
      </c>
      <c r="H3893" s="367" t="s">
        <v>6428</v>
      </c>
      <c r="I3893" s="367" t="s">
        <v>6433</v>
      </c>
    </row>
    <row r="3894" spans="1:9">
      <c r="A3894" s="367" t="s">
        <v>3930</v>
      </c>
      <c r="D3894" s="367" t="s">
        <v>6434</v>
      </c>
      <c r="E3894" s="367">
        <f t="shared" si="60"/>
        <v>30125407</v>
      </c>
      <c r="F3894" s="367" t="s">
        <v>569</v>
      </c>
      <c r="G3894" s="367" t="s">
        <v>4603</v>
      </c>
      <c r="H3894" s="367" t="s">
        <v>6428</v>
      </c>
      <c r="I3894" s="367" t="s">
        <v>6435</v>
      </c>
    </row>
    <row r="3895" spans="1:9">
      <c r="A3895" s="367" t="s">
        <v>3930</v>
      </c>
      <c r="D3895" s="367" t="s">
        <v>6436</v>
      </c>
      <c r="E3895" s="367">
        <f t="shared" si="60"/>
        <v>30125408</v>
      </c>
      <c r="F3895" s="367" t="s">
        <v>569</v>
      </c>
      <c r="G3895" s="367" t="s">
        <v>4603</v>
      </c>
      <c r="H3895" s="367" t="s">
        <v>6428</v>
      </c>
      <c r="I3895" s="367" t="s">
        <v>6437</v>
      </c>
    </row>
    <row r="3896" spans="1:9">
      <c r="A3896" s="367" t="s">
        <v>3930</v>
      </c>
      <c r="D3896" s="367" t="s">
        <v>6438</v>
      </c>
      <c r="E3896" s="367">
        <f t="shared" si="60"/>
        <v>30125409</v>
      </c>
      <c r="F3896" s="367" t="s">
        <v>569</v>
      </c>
      <c r="G3896" s="367" t="s">
        <v>4603</v>
      </c>
      <c r="H3896" s="367" t="s">
        <v>6428</v>
      </c>
      <c r="I3896" s="367" t="s">
        <v>4598</v>
      </c>
    </row>
    <row r="3897" spans="1:9">
      <c r="A3897" s="367" t="s">
        <v>3930</v>
      </c>
      <c r="D3897" s="367" t="s">
        <v>6439</v>
      </c>
      <c r="E3897" s="367">
        <f t="shared" si="60"/>
        <v>30125410</v>
      </c>
      <c r="F3897" s="367" t="s">
        <v>569</v>
      </c>
      <c r="G3897" s="367" t="s">
        <v>4603</v>
      </c>
      <c r="H3897" s="367" t="s">
        <v>6428</v>
      </c>
      <c r="I3897" s="367" t="s">
        <v>6440</v>
      </c>
    </row>
    <row r="3898" spans="1:9">
      <c r="A3898" s="367" t="s">
        <v>3930</v>
      </c>
      <c r="D3898" s="367" t="s">
        <v>6441</v>
      </c>
      <c r="E3898" s="367">
        <f t="shared" si="60"/>
        <v>30125411</v>
      </c>
      <c r="F3898" s="367" t="s">
        <v>569</v>
      </c>
      <c r="G3898" s="367" t="s">
        <v>4603</v>
      </c>
      <c r="H3898" s="367" t="s">
        <v>6428</v>
      </c>
      <c r="I3898" s="367" t="s">
        <v>6442</v>
      </c>
    </row>
    <row r="3899" spans="1:9">
      <c r="A3899" s="367" t="s">
        <v>3930</v>
      </c>
      <c r="D3899" s="367" t="s">
        <v>6443</v>
      </c>
      <c r="E3899" s="367">
        <f t="shared" si="60"/>
        <v>30125412</v>
      </c>
      <c r="F3899" s="367" t="s">
        <v>569</v>
      </c>
      <c r="G3899" s="367" t="s">
        <v>4603</v>
      </c>
      <c r="H3899" s="367" t="s">
        <v>6428</v>
      </c>
      <c r="I3899" s="367" t="s">
        <v>6444</v>
      </c>
    </row>
    <row r="3900" spans="1:9">
      <c r="A3900" s="367" t="s">
        <v>3930</v>
      </c>
      <c r="D3900" s="367" t="s">
        <v>6445</v>
      </c>
      <c r="E3900" s="367">
        <f t="shared" si="60"/>
        <v>30125413</v>
      </c>
      <c r="F3900" s="367" t="s">
        <v>569</v>
      </c>
      <c r="G3900" s="367" t="s">
        <v>4603</v>
      </c>
      <c r="H3900" s="367" t="s">
        <v>6428</v>
      </c>
      <c r="I3900" s="367" t="s">
        <v>6446</v>
      </c>
    </row>
    <row r="3901" spans="1:9">
      <c r="A3901" s="367" t="s">
        <v>3930</v>
      </c>
      <c r="D3901" s="367" t="s">
        <v>6447</v>
      </c>
      <c r="E3901" s="367">
        <f t="shared" si="60"/>
        <v>30125415</v>
      </c>
      <c r="F3901" s="367" t="s">
        <v>569</v>
      </c>
      <c r="G3901" s="367" t="s">
        <v>4603</v>
      </c>
      <c r="H3901" s="367" t="s">
        <v>6428</v>
      </c>
      <c r="I3901" s="367" t="s">
        <v>6448</v>
      </c>
    </row>
    <row r="3902" spans="1:9">
      <c r="A3902" s="367" t="s">
        <v>3930</v>
      </c>
      <c r="D3902" s="367" t="s">
        <v>6449</v>
      </c>
      <c r="E3902" s="367">
        <f t="shared" si="60"/>
        <v>30125416</v>
      </c>
      <c r="F3902" s="367" t="s">
        <v>569</v>
      </c>
      <c r="G3902" s="367" t="s">
        <v>4603</v>
      </c>
      <c r="H3902" s="367" t="s">
        <v>6428</v>
      </c>
      <c r="I3902" s="367" t="s">
        <v>5886</v>
      </c>
    </row>
    <row r="3903" spans="1:9">
      <c r="A3903" s="367" t="s">
        <v>3930</v>
      </c>
      <c r="D3903" s="367" t="s">
        <v>6450</v>
      </c>
      <c r="E3903" s="367">
        <f t="shared" si="60"/>
        <v>30125417</v>
      </c>
      <c r="F3903" s="367" t="s">
        <v>569</v>
      </c>
      <c r="G3903" s="367" t="s">
        <v>4603</v>
      </c>
      <c r="H3903" s="367" t="s">
        <v>6428</v>
      </c>
      <c r="I3903" s="367" t="s">
        <v>6451</v>
      </c>
    </row>
    <row r="3904" spans="1:9">
      <c r="A3904" s="367" t="s">
        <v>3930</v>
      </c>
      <c r="D3904" s="367" t="s">
        <v>6452</v>
      </c>
      <c r="E3904" s="367">
        <f t="shared" si="60"/>
        <v>30125418</v>
      </c>
      <c r="F3904" s="367" t="s">
        <v>569</v>
      </c>
      <c r="G3904" s="367" t="s">
        <v>4603</v>
      </c>
      <c r="H3904" s="367" t="s">
        <v>6428</v>
      </c>
      <c r="I3904" s="367" t="s">
        <v>6453</v>
      </c>
    </row>
    <row r="3905" spans="1:9">
      <c r="A3905" s="367" t="s">
        <v>3930</v>
      </c>
      <c r="D3905" s="367" t="s">
        <v>6454</v>
      </c>
      <c r="E3905" s="367">
        <f t="shared" si="60"/>
        <v>30125420</v>
      </c>
      <c r="F3905" s="367" t="s">
        <v>569</v>
      </c>
      <c r="G3905" s="367" t="s">
        <v>4603</v>
      </c>
      <c r="H3905" s="367" t="s">
        <v>6428</v>
      </c>
      <c r="I3905" s="367" t="s">
        <v>4598</v>
      </c>
    </row>
    <row r="3906" spans="1:9">
      <c r="A3906" s="367" t="s">
        <v>3930</v>
      </c>
      <c r="D3906" s="367" t="s">
        <v>6455</v>
      </c>
      <c r="E3906" s="367">
        <f t="shared" ref="E3906:E3969" si="61">VALUE(D3906)</f>
        <v>30125499</v>
      </c>
      <c r="F3906" s="367" t="s">
        <v>569</v>
      </c>
      <c r="G3906" s="367" t="s">
        <v>4603</v>
      </c>
      <c r="H3906" s="367" t="s">
        <v>6428</v>
      </c>
      <c r="I3906" s="367" t="s">
        <v>4251</v>
      </c>
    </row>
    <row r="3907" spans="1:9">
      <c r="A3907" s="367" t="s">
        <v>3930</v>
      </c>
      <c r="D3907" s="367" t="s">
        <v>6456</v>
      </c>
      <c r="E3907" s="367">
        <f t="shared" si="61"/>
        <v>30125801</v>
      </c>
      <c r="F3907" s="367" t="s">
        <v>569</v>
      </c>
      <c r="G3907" s="367" t="s">
        <v>4603</v>
      </c>
      <c r="H3907" s="367" t="s">
        <v>6457</v>
      </c>
      <c r="I3907" s="367" t="s">
        <v>6458</v>
      </c>
    </row>
    <row r="3908" spans="1:9">
      <c r="A3908" s="367" t="s">
        <v>3930</v>
      </c>
      <c r="D3908" s="367" t="s">
        <v>6459</v>
      </c>
      <c r="E3908" s="367">
        <f t="shared" si="61"/>
        <v>30125802</v>
      </c>
      <c r="F3908" s="367" t="s">
        <v>569</v>
      </c>
      <c r="G3908" s="367" t="s">
        <v>4603</v>
      </c>
      <c r="H3908" s="367" t="s">
        <v>6457</v>
      </c>
      <c r="I3908" s="367" t="s">
        <v>6460</v>
      </c>
    </row>
    <row r="3909" spans="1:9">
      <c r="A3909" s="367" t="s">
        <v>3930</v>
      </c>
      <c r="D3909" s="367" t="s">
        <v>6461</v>
      </c>
      <c r="E3909" s="367">
        <f t="shared" si="61"/>
        <v>30125803</v>
      </c>
      <c r="F3909" s="367" t="s">
        <v>569</v>
      </c>
      <c r="G3909" s="367" t="s">
        <v>4603</v>
      </c>
      <c r="H3909" s="367" t="s">
        <v>6457</v>
      </c>
      <c r="I3909" s="367" t="s">
        <v>6462</v>
      </c>
    </row>
    <row r="3910" spans="1:9">
      <c r="A3910" s="367" t="s">
        <v>3930</v>
      </c>
      <c r="D3910" s="367" t="s">
        <v>6463</v>
      </c>
      <c r="E3910" s="367">
        <f t="shared" si="61"/>
        <v>30125805</v>
      </c>
      <c r="F3910" s="367" t="s">
        <v>569</v>
      </c>
      <c r="G3910" s="367" t="s">
        <v>4603</v>
      </c>
      <c r="H3910" s="367" t="s">
        <v>6457</v>
      </c>
      <c r="I3910" s="367" t="s">
        <v>6464</v>
      </c>
    </row>
    <row r="3911" spans="1:9">
      <c r="A3911" s="367" t="s">
        <v>3930</v>
      </c>
      <c r="D3911" s="367" t="s">
        <v>6465</v>
      </c>
      <c r="E3911" s="367">
        <f t="shared" si="61"/>
        <v>30125806</v>
      </c>
      <c r="F3911" s="367" t="s">
        <v>569</v>
      </c>
      <c r="G3911" s="367" t="s">
        <v>4603</v>
      </c>
      <c r="H3911" s="367" t="s">
        <v>6457</v>
      </c>
      <c r="I3911" s="367" t="s">
        <v>6466</v>
      </c>
    </row>
    <row r="3912" spans="1:9">
      <c r="A3912" s="367" t="s">
        <v>3930</v>
      </c>
      <c r="D3912" s="367" t="s">
        <v>6467</v>
      </c>
      <c r="E3912" s="367">
        <f t="shared" si="61"/>
        <v>30125807</v>
      </c>
      <c r="F3912" s="367" t="s">
        <v>569</v>
      </c>
      <c r="G3912" s="367" t="s">
        <v>4603</v>
      </c>
      <c r="H3912" s="367" t="s">
        <v>6457</v>
      </c>
      <c r="I3912" s="367" t="s">
        <v>6468</v>
      </c>
    </row>
    <row r="3913" spans="1:9">
      <c r="A3913" s="367" t="s">
        <v>3930</v>
      </c>
      <c r="D3913" s="367" t="s">
        <v>6469</v>
      </c>
      <c r="E3913" s="367">
        <f t="shared" si="61"/>
        <v>30125810</v>
      </c>
      <c r="F3913" s="367" t="s">
        <v>569</v>
      </c>
      <c r="G3913" s="367" t="s">
        <v>4603</v>
      </c>
      <c r="H3913" s="367" t="s">
        <v>6457</v>
      </c>
      <c r="I3913" s="367" t="s">
        <v>6470</v>
      </c>
    </row>
    <row r="3914" spans="1:9">
      <c r="A3914" s="367" t="s">
        <v>3930</v>
      </c>
      <c r="D3914" s="367" t="s">
        <v>6471</v>
      </c>
      <c r="E3914" s="367">
        <f t="shared" si="61"/>
        <v>30125815</v>
      </c>
      <c r="F3914" s="367" t="s">
        <v>569</v>
      </c>
      <c r="G3914" s="367" t="s">
        <v>4603</v>
      </c>
      <c r="H3914" s="367" t="s">
        <v>6457</v>
      </c>
      <c r="I3914" s="367" t="s">
        <v>6472</v>
      </c>
    </row>
    <row r="3915" spans="1:9">
      <c r="A3915" s="367" t="s">
        <v>3930</v>
      </c>
      <c r="D3915" s="367" t="s">
        <v>6473</v>
      </c>
      <c r="E3915" s="367">
        <f t="shared" si="61"/>
        <v>30125816</v>
      </c>
      <c r="F3915" s="367" t="s">
        <v>569</v>
      </c>
      <c r="G3915" s="367" t="s">
        <v>4603</v>
      </c>
      <c r="H3915" s="367" t="s">
        <v>6457</v>
      </c>
      <c r="I3915" s="367" t="s">
        <v>6474</v>
      </c>
    </row>
    <row r="3916" spans="1:9">
      <c r="A3916" s="367" t="s">
        <v>3930</v>
      </c>
      <c r="D3916" s="367" t="s">
        <v>6475</v>
      </c>
      <c r="E3916" s="367">
        <f t="shared" si="61"/>
        <v>30125817</v>
      </c>
      <c r="F3916" s="367" t="s">
        <v>569</v>
      </c>
      <c r="G3916" s="367" t="s">
        <v>4603</v>
      </c>
      <c r="H3916" s="367" t="s">
        <v>6457</v>
      </c>
      <c r="I3916" s="367" t="s">
        <v>6476</v>
      </c>
    </row>
    <row r="3917" spans="1:9">
      <c r="A3917" s="367" t="s">
        <v>3930</v>
      </c>
      <c r="D3917" s="367" t="s">
        <v>6477</v>
      </c>
      <c r="E3917" s="367">
        <f t="shared" si="61"/>
        <v>30125880</v>
      </c>
      <c r="F3917" s="367" t="s">
        <v>569</v>
      </c>
      <c r="G3917" s="367" t="s">
        <v>4603</v>
      </c>
      <c r="H3917" s="367" t="s">
        <v>6457</v>
      </c>
      <c r="I3917" s="367" t="s">
        <v>6478</v>
      </c>
    </row>
    <row r="3918" spans="1:9">
      <c r="A3918" s="367" t="s">
        <v>3930</v>
      </c>
      <c r="D3918" s="367" t="s">
        <v>6479</v>
      </c>
      <c r="E3918" s="367">
        <f t="shared" si="61"/>
        <v>30125899</v>
      </c>
      <c r="F3918" s="367" t="s">
        <v>569</v>
      </c>
      <c r="G3918" s="367" t="s">
        <v>4603</v>
      </c>
      <c r="H3918" s="367" t="s">
        <v>6457</v>
      </c>
      <c r="I3918" s="367" t="s">
        <v>4251</v>
      </c>
    </row>
    <row r="3919" spans="1:9">
      <c r="A3919" s="367" t="s">
        <v>3930</v>
      </c>
      <c r="D3919" s="367" t="s">
        <v>6480</v>
      </c>
      <c r="E3919" s="367">
        <f t="shared" si="61"/>
        <v>30130101</v>
      </c>
      <c r="F3919" s="367" t="s">
        <v>569</v>
      </c>
      <c r="G3919" s="367" t="s">
        <v>4603</v>
      </c>
      <c r="H3919" s="367" t="s">
        <v>6481</v>
      </c>
      <c r="I3919" s="367" t="s">
        <v>6482</v>
      </c>
    </row>
    <row r="3920" spans="1:9">
      <c r="A3920" s="367" t="s">
        <v>3930</v>
      </c>
      <c r="D3920" s="367" t="s">
        <v>6483</v>
      </c>
      <c r="E3920" s="367">
        <f t="shared" si="61"/>
        <v>30130102</v>
      </c>
      <c r="F3920" s="367" t="s">
        <v>569</v>
      </c>
      <c r="G3920" s="367" t="s">
        <v>4603</v>
      </c>
      <c r="H3920" s="367" t="s">
        <v>6481</v>
      </c>
      <c r="I3920" s="367" t="s">
        <v>6484</v>
      </c>
    </row>
    <row r="3921" spans="1:9">
      <c r="A3921" s="367" t="s">
        <v>3930</v>
      </c>
      <c r="D3921" s="367" t="s">
        <v>6485</v>
      </c>
      <c r="E3921" s="367">
        <f t="shared" si="61"/>
        <v>30130103</v>
      </c>
      <c r="F3921" s="367" t="s">
        <v>569</v>
      </c>
      <c r="G3921" s="367" t="s">
        <v>4603</v>
      </c>
      <c r="H3921" s="367" t="s">
        <v>6481</v>
      </c>
      <c r="I3921" s="367" t="s">
        <v>6486</v>
      </c>
    </row>
    <row r="3922" spans="1:9">
      <c r="A3922" s="367" t="s">
        <v>3930</v>
      </c>
      <c r="D3922" s="367" t="s">
        <v>6487</v>
      </c>
      <c r="E3922" s="367">
        <f t="shared" si="61"/>
        <v>30130104</v>
      </c>
      <c r="F3922" s="367" t="s">
        <v>569</v>
      </c>
      <c r="G3922" s="367" t="s">
        <v>4603</v>
      </c>
      <c r="H3922" s="367" t="s">
        <v>6481</v>
      </c>
      <c r="I3922" s="367" t="s">
        <v>6488</v>
      </c>
    </row>
    <row r="3923" spans="1:9">
      <c r="A3923" s="367" t="s">
        <v>3930</v>
      </c>
      <c r="D3923" s="367" t="s">
        <v>6489</v>
      </c>
      <c r="E3923" s="367">
        <f t="shared" si="61"/>
        <v>30130105</v>
      </c>
      <c r="F3923" s="367" t="s">
        <v>569</v>
      </c>
      <c r="G3923" s="367" t="s">
        <v>4603</v>
      </c>
      <c r="H3923" s="367" t="s">
        <v>6481</v>
      </c>
      <c r="I3923" s="367" t="s">
        <v>6490</v>
      </c>
    </row>
    <row r="3924" spans="1:9">
      <c r="A3924" s="367" t="s">
        <v>3930</v>
      </c>
      <c r="D3924" s="367" t="s">
        <v>6491</v>
      </c>
      <c r="E3924" s="367">
        <f t="shared" si="61"/>
        <v>30130106</v>
      </c>
      <c r="F3924" s="367" t="s">
        <v>569</v>
      </c>
      <c r="G3924" s="367" t="s">
        <v>4603</v>
      </c>
      <c r="H3924" s="367" t="s">
        <v>6481</v>
      </c>
      <c r="I3924" s="367" t="s">
        <v>5805</v>
      </c>
    </row>
    <row r="3925" spans="1:9">
      <c r="A3925" s="367" t="s">
        <v>3930</v>
      </c>
      <c r="D3925" s="367" t="s">
        <v>6492</v>
      </c>
      <c r="E3925" s="367">
        <f t="shared" si="61"/>
        <v>30130107</v>
      </c>
      <c r="F3925" s="367" t="s">
        <v>569</v>
      </c>
      <c r="G3925" s="367" t="s">
        <v>4603</v>
      </c>
      <c r="H3925" s="367" t="s">
        <v>6481</v>
      </c>
      <c r="I3925" s="367" t="s">
        <v>6493</v>
      </c>
    </row>
    <row r="3926" spans="1:9">
      <c r="A3926" s="367" t="s">
        <v>3930</v>
      </c>
      <c r="D3926" s="367" t="s">
        <v>6494</v>
      </c>
      <c r="E3926" s="367">
        <f t="shared" si="61"/>
        <v>30130108</v>
      </c>
      <c r="F3926" s="367" t="s">
        <v>569</v>
      </c>
      <c r="G3926" s="367" t="s">
        <v>4603</v>
      </c>
      <c r="H3926" s="367" t="s">
        <v>6481</v>
      </c>
      <c r="I3926" s="367" t="s">
        <v>6495</v>
      </c>
    </row>
    <row r="3927" spans="1:9">
      <c r="A3927" s="367" t="s">
        <v>3930</v>
      </c>
      <c r="D3927" s="367" t="s">
        <v>6496</v>
      </c>
      <c r="E3927" s="367">
        <f t="shared" si="61"/>
        <v>30130110</v>
      </c>
      <c r="F3927" s="367" t="s">
        <v>569</v>
      </c>
      <c r="G3927" s="367" t="s">
        <v>4603</v>
      </c>
      <c r="H3927" s="367" t="s">
        <v>6481</v>
      </c>
      <c r="I3927" s="367" t="s">
        <v>6497</v>
      </c>
    </row>
    <row r="3928" spans="1:9">
      <c r="A3928" s="367" t="s">
        <v>3930</v>
      </c>
      <c r="D3928" s="367" t="s">
        <v>6498</v>
      </c>
      <c r="E3928" s="367">
        <f t="shared" si="61"/>
        <v>30130114</v>
      </c>
      <c r="F3928" s="367" t="s">
        <v>569</v>
      </c>
      <c r="G3928" s="367" t="s">
        <v>4603</v>
      </c>
      <c r="H3928" s="367" t="s">
        <v>6481</v>
      </c>
      <c r="I3928" s="367" t="s">
        <v>6499</v>
      </c>
    </row>
    <row r="3929" spans="1:9">
      <c r="A3929" s="367" t="s">
        <v>3930</v>
      </c>
      <c r="D3929" s="367" t="s">
        <v>6500</v>
      </c>
      <c r="E3929" s="367">
        <f t="shared" si="61"/>
        <v>30130115</v>
      </c>
      <c r="F3929" s="367" t="s">
        <v>569</v>
      </c>
      <c r="G3929" s="367" t="s">
        <v>4603</v>
      </c>
      <c r="H3929" s="367" t="s">
        <v>6481</v>
      </c>
      <c r="I3929" s="367" t="s">
        <v>6501</v>
      </c>
    </row>
    <row r="3930" spans="1:9">
      <c r="A3930" s="367" t="s">
        <v>3930</v>
      </c>
      <c r="D3930" s="367" t="s">
        <v>6502</v>
      </c>
      <c r="E3930" s="367">
        <f t="shared" si="61"/>
        <v>30130180</v>
      </c>
      <c r="F3930" s="367" t="s">
        <v>569</v>
      </c>
      <c r="G3930" s="367" t="s">
        <v>4603</v>
      </c>
      <c r="H3930" s="367" t="s">
        <v>6481</v>
      </c>
      <c r="I3930" s="367" t="s">
        <v>4598</v>
      </c>
    </row>
    <row r="3931" spans="1:9">
      <c r="A3931" s="367" t="s">
        <v>3930</v>
      </c>
      <c r="D3931" s="367" t="s">
        <v>6503</v>
      </c>
      <c r="E3931" s="367">
        <f t="shared" si="61"/>
        <v>30130201</v>
      </c>
      <c r="F3931" s="367" t="s">
        <v>569</v>
      </c>
      <c r="G3931" s="367" t="s">
        <v>4603</v>
      </c>
      <c r="H3931" s="367" t="s">
        <v>6504</v>
      </c>
      <c r="I3931" s="367" t="s">
        <v>1823</v>
      </c>
    </row>
    <row r="3932" spans="1:9">
      <c r="A3932" s="367" t="s">
        <v>3930</v>
      </c>
      <c r="D3932" s="367" t="s">
        <v>6505</v>
      </c>
      <c r="E3932" s="367">
        <f t="shared" si="61"/>
        <v>30130202</v>
      </c>
      <c r="F3932" s="367" t="s">
        <v>569</v>
      </c>
      <c r="G3932" s="367" t="s">
        <v>4603</v>
      </c>
      <c r="H3932" s="367" t="s">
        <v>6504</v>
      </c>
      <c r="I3932" s="367" t="s">
        <v>6102</v>
      </c>
    </row>
    <row r="3933" spans="1:9">
      <c r="A3933" s="367" t="s">
        <v>3930</v>
      </c>
      <c r="D3933" s="367" t="s">
        <v>6506</v>
      </c>
      <c r="E3933" s="367">
        <f t="shared" si="61"/>
        <v>30130203</v>
      </c>
      <c r="F3933" s="367" t="s">
        <v>569</v>
      </c>
      <c r="G3933" s="367" t="s">
        <v>4603</v>
      </c>
      <c r="H3933" s="367" t="s">
        <v>6504</v>
      </c>
      <c r="I3933" s="367" t="s">
        <v>6507</v>
      </c>
    </row>
    <row r="3934" spans="1:9">
      <c r="A3934" s="367" t="s">
        <v>3930</v>
      </c>
      <c r="D3934" s="367" t="s">
        <v>6508</v>
      </c>
      <c r="E3934" s="367">
        <f t="shared" si="61"/>
        <v>30130280</v>
      </c>
      <c r="F3934" s="367" t="s">
        <v>569</v>
      </c>
      <c r="G3934" s="367" t="s">
        <v>4603</v>
      </c>
      <c r="H3934" s="367" t="s">
        <v>6504</v>
      </c>
      <c r="I3934" s="367" t="s">
        <v>4598</v>
      </c>
    </row>
    <row r="3935" spans="1:9">
      <c r="A3935" s="367" t="s">
        <v>3930</v>
      </c>
      <c r="D3935" s="367" t="s">
        <v>6509</v>
      </c>
      <c r="E3935" s="367">
        <f t="shared" si="61"/>
        <v>30130301</v>
      </c>
      <c r="F3935" s="367" t="s">
        <v>569</v>
      </c>
      <c r="G3935" s="367" t="s">
        <v>4603</v>
      </c>
      <c r="H3935" s="367" t="s">
        <v>6510</v>
      </c>
      <c r="I3935" s="367" t="s">
        <v>6141</v>
      </c>
    </row>
    <row r="3936" spans="1:9">
      <c r="A3936" s="367" t="s">
        <v>3930</v>
      </c>
      <c r="D3936" s="367" t="s">
        <v>6511</v>
      </c>
      <c r="E3936" s="367">
        <f t="shared" si="61"/>
        <v>30130302</v>
      </c>
      <c r="F3936" s="367" t="s">
        <v>569</v>
      </c>
      <c r="G3936" s="367" t="s">
        <v>4603</v>
      </c>
      <c r="H3936" s="367" t="s">
        <v>6510</v>
      </c>
      <c r="I3936" s="367" t="s">
        <v>6184</v>
      </c>
    </row>
    <row r="3937" spans="1:9">
      <c r="A3937" s="367" t="s">
        <v>3930</v>
      </c>
      <c r="D3937" s="367" t="s">
        <v>6512</v>
      </c>
      <c r="E3937" s="367">
        <f t="shared" si="61"/>
        <v>30130303</v>
      </c>
      <c r="F3937" s="367" t="s">
        <v>569</v>
      </c>
      <c r="G3937" s="367" t="s">
        <v>4603</v>
      </c>
      <c r="H3937" s="367" t="s">
        <v>6510</v>
      </c>
      <c r="I3937" s="367" t="s">
        <v>6513</v>
      </c>
    </row>
    <row r="3938" spans="1:9">
      <c r="A3938" s="367" t="s">
        <v>3930</v>
      </c>
      <c r="D3938" s="367" t="s">
        <v>6514</v>
      </c>
      <c r="E3938" s="367">
        <f t="shared" si="61"/>
        <v>30130304</v>
      </c>
      <c r="F3938" s="367" t="s">
        <v>569</v>
      </c>
      <c r="G3938" s="367" t="s">
        <v>4603</v>
      </c>
      <c r="H3938" s="367" t="s">
        <v>6510</v>
      </c>
      <c r="I3938" s="367" t="s">
        <v>6515</v>
      </c>
    </row>
    <row r="3939" spans="1:9">
      <c r="A3939" s="367" t="s">
        <v>3930</v>
      </c>
      <c r="D3939" s="367" t="s">
        <v>6516</v>
      </c>
      <c r="E3939" s="367">
        <f t="shared" si="61"/>
        <v>30130305</v>
      </c>
      <c r="F3939" s="367" t="s">
        <v>569</v>
      </c>
      <c r="G3939" s="367" t="s">
        <v>4603</v>
      </c>
      <c r="H3939" s="367" t="s">
        <v>6510</v>
      </c>
      <c r="I3939" s="367" t="s">
        <v>6517</v>
      </c>
    </row>
    <row r="3940" spans="1:9">
      <c r="A3940" s="367" t="s">
        <v>3930</v>
      </c>
      <c r="D3940" s="367" t="s">
        <v>6518</v>
      </c>
      <c r="E3940" s="367">
        <f t="shared" si="61"/>
        <v>30130380</v>
      </c>
      <c r="F3940" s="367" t="s">
        <v>569</v>
      </c>
      <c r="G3940" s="367" t="s">
        <v>4603</v>
      </c>
      <c r="H3940" s="367" t="s">
        <v>6510</v>
      </c>
      <c r="I3940" s="367" t="s">
        <v>4598</v>
      </c>
    </row>
    <row r="3941" spans="1:9">
      <c r="A3941" s="367" t="s">
        <v>3930</v>
      </c>
      <c r="D3941" s="367" t="s">
        <v>6519</v>
      </c>
      <c r="E3941" s="367">
        <f t="shared" si="61"/>
        <v>30130401</v>
      </c>
      <c r="F3941" s="367" t="s">
        <v>569</v>
      </c>
      <c r="G3941" s="367" t="s">
        <v>4603</v>
      </c>
      <c r="H3941" s="367" t="s">
        <v>6520</v>
      </c>
      <c r="I3941" s="367" t="s">
        <v>1823</v>
      </c>
    </row>
    <row r="3942" spans="1:9">
      <c r="A3942" s="367" t="s">
        <v>3930</v>
      </c>
      <c r="D3942" s="367" t="s">
        <v>6521</v>
      </c>
      <c r="E3942" s="367">
        <f t="shared" si="61"/>
        <v>30130402</v>
      </c>
      <c r="F3942" s="367" t="s">
        <v>569</v>
      </c>
      <c r="G3942" s="367" t="s">
        <v>4603</v>
      </c>
      <c r="H3942" s="367" t="s">
        <v>6520</v>
      </c>
      <c r="I3942" s="367" t="s">
        <v>5053</v>
      </c>
    </row>
    <row r="3943" spans="1:9">
      <c r="A3943" s="367" t="s">
        <v>3930</v>
      </c>
      <c r="D3943" s="367" t="s">
        <v>6522</v>
      </c>
      <c r="E3943" s="367">
        <f t="shared" si="61"/>
        <v>30130403</v>
      </c>
      <c r="F3943" s="367" t="s">
        <v>569</v>
      </c>
      <c r="G3943" s="367" t="s">
        <v>4603</v>
      </c>
      <c r="H3943" s="367" t="s">
        <v>6520</v>
      </c>
      <c r="I3943" s="367" t="s">
        <v>6523</v>
      </c>
    </row>
    <row r="3944" spans="1:9">
      <c r="A3944" s="367" t="s">
        <v>3930</v>
      </c>
      <c r="D3944" s="367" t="s">
        <v>6524</v>
      </c>
      <c r="E3944" s="367">
        <f t="shared" si="61"/>
        <v>30130404</v>
      </c>
      <c r="F3944" s="367" t="s">
        <v>569</v>
      </c>
      <c r="G3944" s="367" t="s">
        <v>4603</v>
      </c>
      <c r="H3944" s="367" t="s">
        <v>6520</v>
      </c>
      <c r="I3944" s="367" t="s">
        <v>6160</v>
      </c>
    </row>
    <row r="3945" spans="1:9">
      <c r="A3945" s="367" t="s">
        <v>3930</v>
      </c>
      <c r="D3945" s="367" t="s">
        <v>6525</v>
      </c>
      <c r="E3945" s="367">
        <f t="shared" si="61"/>
        <v>30130405</v>
      </c>
      <c r="F3945" s="367" t="s">
        <v>569</v>
      </c>
      <c r="G3945" s="367" t="s">
        <v>4603</v>
      </c>
      <c r="H3945" s="367" t="s">
        <v>6520</v>
      </c>
      <c r="I3945" s="367" t="s">
        <v>6526</v>
      </c>
    </row>
    <row r="3946" spans="1:9">
      <c r="A3946" s="367" t="s">
        <v>3930</v>
      </c>
      <c r="D3946" s="367" t="s">
        <v>6527</v>
      </c>
      <c r="E3946" s="367">
        <f t="shared" si="61"/>
        <v>30130480</v>
      </c>
      <c r="F3946" s="367" t="s">
        <v>569</v>
      </c>
      <c r="G3946" s="367" t="s">
        <v>4603</v>
      </c>
      <c r="H3946" s="367" t="s">
        <v>6520</v>
      </c>
      <c r="I3946" s="367" t="s">
        <v>4598</v>
      </c>
    </row>
    <row r="3947" spans="1:9">
      <c r="A3947" s="367" t="s">
        <v>3930</v>
      </c>
      <c r="D3947" s="367" t="s">
        <v>6528</v>
      </c>
      <c r="E3947" s="367">
        <f t="shared" si="61"/>
        <v>30130501</v>
      </c>
      <c r="F3947" s="367" t="s">
        <v>569</v>
      </c>
      <c r="G3947" s="367" t="s">
        <v>4603</v>
      </c>
      <c r="H3947" s="367" t="s">
        <v>6529</v>
      </c>
      <c r="I3947" s="367" t="s">
        <v>1823</v>
      </c>
    </row>
    <row r="3948" spans="1:9">
      <c r="A3948" s="367" t="s">
        <v>3930</v>
      </c>
      <c r="D3948" s="367" t="s">
        <v>6530</v>
      </c>
      <c r="E3948" s="367">
        <f t="shared" si="61"/>
        <v>30130502</v>
      </c>
      <c r="F3948" s="367" t="s">
        <v>569</v>
      </c>
      <c r="G3948" s="367" t="s">
        <v>4603</v>
      </c>
      <c r="H3948" s="367" t="s">
        <v>6529</v>
      </c>
      <c r="I3948" s="367" t="s">
        <v>6531</v>
      </c>
    </row>
    <row r="3949" spans="1:9">
      <c r="A3949" s="367" t="s">
        <v>3930</v>
      </c>
      <c r="D3949" s="367" t="s">
        <v>6532</v>
      </c>
      <c r="E3949" s="367">
        <f t="shared" si="61"/>
        <v>30130503</v>
      </c>
      <c r="F3949" s="367" t="s">
        <v>569</v>
      </c>
      <c r="G3949" s="367" t="s">
        <v>4603</v>
      </c>
      <c r="H3949" s="367" t="s">
        <v>6529</v>
      </c>
      <c r="I3949" s="367" t="s">
        <v>6533</v>
      </c>
    </row>
    <row r="3950" spans="1:9">
      <c r="A3950" s="367" t="s">
        <v>3930</v>
      </c>
      <c r="D3950" s="367" t="s">
        <v>6534</v>
      </c>
      <c r="E3950" s="367">
        <f t="shared" si="61"/>
        <v>30130504</v>
      </c>
      <c r="F3950" s="367" t="s">
        <v>569</v>
      </c>
      <c r="G3950" s="367" t="s">
        <v>4603</v>
      </c>
      <c r="H3950" s="367" t="s">
        <v>6529</v>
      </c>
      <c r="I3950" s="367" t="s">
        <v>6160</v>
      </c>
    </row>
    <row r="3951" spans="1:9">
      <c r="A3951" s="367" t="s">
        <v>3930</v>
      </c>
      <c r="D3951" s="367" t="s">
        <v>6535</v>
      </c>
      <c r="E3951" s="367">
        <f t="shared" si="61"/>
        <v>30130505</v>
      </c>
      <c r="F3951" s="367" t="s">
        <v>569</v>
      </c>
      <c r="G3951" s="367" t="s">
        <v>4603</v>
      </c>
      <c r="H3951" s="367" t="s">
        <v>6529</v>
      </c>
      <c r="I3951" s="367" t="s">
        <v>6536</v>
      </c>
    </row>
    <row r="3952" spans="1:9">
      <c r="A3952" s="367" t="s">
        <v>3930</v>
      </c>
      <c r="D3952" s="367" t="s">
        <v>6537</v>
      </c>
      <c r="E3952" s="367">
        <f t="shared" si="61"/>
        <v>30130580</v>
      </c>
      <c r="F3952" s="367" t="s">
        <v>569</v>
      </c>
      <c r="G3952" s="367" t="s">
        <v>4603</v>
      </c>
      <c r="H3952" s="367" t="s">
        <v>6529</v>
      </c>
      <c r="I3952" s="367" t="s">
        <v>4598</v>
      </c>
    </row>
    <row r="3953" spans="1:9">
      <c r="A3953" s="367" t="s">
        <v>3930</v>
      </c>
      <c r="D3953" s="367" t="s">
        <v>6538</v>
      </c>
      <c r="E3953" s="367">
        <f t="shared" si="61"/>
        <v>30140101</v>
      </c>
      <c r="F3953" s="367" t="s">
        <v>569</v>
      </c>
      <c r="G3953" s="367" t="s">
        <v>4603</v>
      </c>
      <c r="H3953" s="367" t="s">
        <v>6539</v>
      </c>
      <c r="I3953" s="367" t="s">
        <v>6540</v>
      </c>
    </row>
    <row r="3954" spans="1:9">
      <c r="A3954" s="367" t="s">
        <v>3930</v>
      </c>
      <c r="D3954" s="367" t="s">
        <v>6541</v>
      </c>
      <c r="E3954" s="367">
        <f t="shared" si="61"/>
        <v>30140102</v>
      </c>
      <c r="F3954" s="367" t="s">
        <v>569</v>
      </c>
      <c r="G3954" s="367" t="s">
        <v>4603</v>
      </c>
      <c r="H3954" s="367" t="s">
        <v>6539</v>
      </c>
      <c r="I3954" s="367" t="s">
        <v>6542</v>
      </c>
    </row>
    <row r="3955" spans="1:9">
      <c r="A3955" s="367" t="s">
        <v>3930</v>
      </c>
      <c r="D3955" s="367" t="s">
        <v>6543</v>
      </c>
      <c r="E3955" s="367">
        <f t="shared" si="61"/>
        <v>30140103</v>
      </c>
      <c r="F3955" s="367" t="s">
        <v>569</v>
      </c>
      <c r="G3955" s="367" t="s">
        <v>4603</v>
      </c>
      <c r="H3955" s="367" t="s">
        <v>6539</v>
      </c>
      <c r="I3955" s="367" t="s">
        <v>6544</v>
      </c>
    </row>
    <row r="3956" spans="1:9">
      <c r="A3956" s="367" t="s">
        <v>3930</v>
      </c>
      <c r="D3956" s="367" t="s">
        <v>6545</v>
      </c>
      <c r="E3956" s="367">
        <f t="shared" si="61"/>
        <v>30140105</v>
      </c>
      <c r="F3956" s="367" t="s">
        <v>569</v>
      </c>
      <c r="G3956" s="367" t="s">
        <v>4603</v>
      </c>
      <c r="H3956" s="367" t="s">
        <v>6539</v>
      </c>
      <c r="I3956" s="367" t="s">
        <v>4725</v>
      </c>
    </row>
    <row r="3957" spans="1:9">
      <c r="A3957" s="367" t="s">
        <v>3930</v>
      </c>
      <c r="D3957" s="367" t="s">
        <v>6546</v>
      </c>
      <c r="E3957" s="367">
        <f t="shared" si="61"/>
        <v>30140110</v>
      </c>
      <c r="F3957" s="367" t="s">
        <v>569</v>
      </c>
      <c r="G3957" s="367" t="s">
        <v>4603</v>
      </c>
      <c r="H3957" s="367" t="s">
        <v>6539</v>
      </c>
      <c r="I3957" s="367" t="s">
        <v>6547</v>
      </c>
    </row>
    <row r="3958" spans="1:9">
      <c r="A3958" s="367" t="s">
        <v>3930</v>
      </c>
      <c r="D3958" s="367" t="s">
        <v>6548</v>
      </c>
      <c r="E3958" s="367">
        <f t="shared" si="61"/>
        <v>30140120</v>
      </c>
      <c r="F3958" s="367" t="s">
        <v>569</v>
      </c>
      <c r="G3958" s="367" t="s">
        <v>4603</v>
      </c>
      <c r="H3958" s="367" t="s">
        <v>6539</v>
      </c>
      <c r="I3958" s="367" t="s">
        <v>4777</v>
      </c>
    </row>
    <row r="3959" spans="1:9">
      <c r="A3959" s="367" t="s">
        <v>3930</v>
      </c>
      <c r="D3959" s="367" t="s">
        <v>6549</v>
      </c>
      <c r="E3959" s="367">
        <f t="shared" si="61"/>
        <v>30140121</v>
      </c>
      <c r="F3959" s="367" t="s">
        <v>569</v>
      </c>
      <c r="G3959" s="367" t="s">
        <v>4603</v>
      </c>
      <c r="H3959" s="367" t="s">
        <v>6539</v>
      </c>
      <c r="I3959" s="367" t="s">
        <v>6550</v>
      </c>
    </row>
    <row r="3960" spans="1:9">
      <c r="A3960" s="367" t="s">
        <v>3930</v>
      </c>
      <c r="D3960" s="367" t="s">
        <v>6551</v>
      </c>
      <c r="E3960" s="367">
        <f t="shared" si="61"/>
        <v>30140122</v>
      </c>
      <c r="F3960" s="367" t="s">
        <v>569</v>
      </c>
      <c r="G3960" s="367" t="s">
        <v>4603</v>
      </c>
      <c r="H3960" s="367" t="s">
        <v>6539</v>
      </c>
      <c r="I3960" s="367" t="s">
        <v>4787</v>
      </c>
    </row>
    <row r="3961" spans="1:9">
      <c r="A3961" s="367" t="s">
        <v>3930</v>
      </c>
      <c r="D3961" s="367" t="s">
        <v>6552</v>
      </c>
      <c r="E3961" s="367">
        <f t="shared" si="61"/>
        <v>30140123</v>
      </c>
      <c r="F3961" s="367" t="s">
        <v>569</v>
      </c>
      <c r="G3961" s="367" t="s">
        <v>4603</v>
      </c>
      <c r="H3961" s="367" t="s">
        <v>6539</v>
      </c>
      <c r="I3961" s="367" t="s">
        <v>6553</v>
      </c>
    </row>
    <row r="3962" spans="1:9">
      <c r="A3962" s="367" t="s">
        <v>3930</v>
      </c>
      <c r="D3962" s="367" t="s">
        <v>6554</v>
      </c>
      <c r="E3962" s="367">
        <f t="shared" si="61"/>
        <v>30140124</v>
      </c>
      <c r="F3962" s="367" t="s">
        <v>569</v>
      </c>
      <c r="G3962" s="367" t="s">
        <v>4603</v>
      </c>
      <c r="H3962" s="367" t="s">
        <v>6539</v>
      </c>
      <c r="I3962" s="367" t="s">
        <v>4789</v>
      </c>
    </row>
    <row r="3963" spans="1:9">
      <c r="A3963" s="367" t="s">
        <v>3930</v>
      </c>
      <c r="D3963" s="367" t="s">
        <v>6555</v>
      </c>
      <c r="E3963" s="367">
        <f t="shared" si="61"/>
        <v>30140125</v>
      </c>
      <c r="F3963" s="367" t="s">
        <v>569</v>
      </c>
      <c r="G3963" s="367" t="s">
        <v>4603</v>
      </c>
      <c r="H3963" s="367" t="s">
        <v>6539</v>
      </c>
      <c r="I3963" s="367" t="s">
        <v>4791</v>
      </c>
    </row>
    <row r="3964" spans="1:9">
      <c r="A3964" s="367" t="s">
        <v>3930</v>
      </c>
      <c r="D3964" s="367" t="s">
        <v>6556</v>
      </c>
      <c r="E3964" s="367">
        <f t="shared" si="61"/>
        <v>30140130</v>
      </c>
      <c r="F3964" s="367" t="s">
        <v>569</v>
      </c>
      <c r="G3964" s="367" t="s">
        <v>4603</v>
      </c>
      <c r="H3964" s="367" t="s">
        <v>6539</v>
      </c>
      <c r="I3964" s="367" t="s">
        <v>5672</v>
      </c>
    </row>
    <row r="3965" spans="1:9">
      <c r="A3965" s="367" t="s">
        <v>3930</v>
      </c>
      <c r="D3965" s="367" t="s">
        <v>6557</v>
      </c>
      <c r="E3965" s="367">
        <f t="shared" si="61"/>
        <v>30140131</v>
      </c>
      <c r="F3965" s="367" t="s">
        <v>569</v>
      </c>
      <c r="G3965" s="367" t="s">
        <v>4603</v>
      </c>
      <c r="H3965" s="367" t="s">
        <v>6539</v>
      </c>
      <c r="I3965" s="367" t="s">
        <v>4793</v>
      </c>
    </row>
    <row r="3966" spans="1:9">
      <c r="A3966" s="367" t="s">
        <v>3930</v>
      </c>
      <c r="D3966" s="367" t="s">
        <v>6558</v>
      </c>
      <c r="E3966" s="367">
        <f t="shared" si="61"/>
        <v>30140132</v>
      </c>
      <c r="F3966" s="367" t="s">
        <v>569</v>
      </c>
      <c r="G3966" s="367" t="s">
        <v>4603</v>
      </c>
      <c r="H3966" s="367" t="s">
        <v>6539</v>
      </c>
      <c r="I3966" s="367" t="s">
        <v>4795</v>
      </c>
    </row>
    <row r="3967" spans="1:9">
      <c r="A3967" s="367" t="s">
        <v>3930</v>
      </c>
      <c r="D3967" s="367" t="s">
        <v>6559</v>
      </c>
      <c r="E3967" s="367">
        <f t="shared" si="61"/>
        <v>30140133</v>
      </c>
      <c r="F3967" s="367" t="s">
        <v>569</v>
      </c>
      <c r="G3967" s="367" t="s">
        <v>4603</v>
      </c>
      <c r="H3967" s="367" t="s">
        <v>6539</v>
      </c>
      <c r="I3967" s="367" t="s">
        <v>4797</v>
      </c>
    </row>
    <row r="3968" spans="1:9">
      <c r="A3968" s="367" t="s">
        <v>3930</v>
      </c>
      <c r="D3968" s="367" t="s">
        <v>6560</v>
      </c>
      <c r="E3968" s="367">
        <f t="shared" si="61"/>
        <v>30140134</v>
      </c>
      <c r="F3968" s="367" t="s">
        <v>569</v>
      </c>
      <c r="G3968" s="367" t="s">
        <v>4603</v>
      </c>
      <c r="H3968" s="367" t="s">
        <v>6539</v>
      </c>
      <c r="I3968" s="367" t="s">
        <v>4799</v>
      </c>
    </row>
    <row r="3969" spans="1:9">
      <c r="A3969" s="367" t="s">
        <v>3930</v>
      </c>
      <c r="D3969" s="367" t="s">
        <v>6561</v>
      </c>
      <c r="E3969" s="367">
        <f t="shared" si="61"/>
        <v>30140135</v>
      </c>
      <c r="F3969" s="367" t="s">
        <v>569</v>
      </c>
      <c r="G3969" s="367" t="s">
        <v>4603</v>
      </c>
      <c r="H3969" s="367" t="s">
        <v>6539</v>
      </c>
      <c r="I3969" s="367" t="s">
        <v>4801</v>
      </c>
    </row>
    <row r="3970" spans="1:9">
      <c r="A3970" s="367" t="s">
        <v>3930</v>
      </c>
      <c r="D3970" s="367" t="s">
        <v>6562</v>
      </c>
      <c r="E3970" s="367">
        <f t="shared" ref="E3970:E4033" si="62">VALUE(D3970)</f>
        <v>30140136</v>
      </c>
      <c r="F3970" s="367" t="s">
        <v>569</v>
      </c>
      <c r="G3970" s="367" t="s">
        <v>4603</v>
      </c>
      <c r="H3970" s="367" t="s">
        <v>6539</v>
      </c>
      <c r="I3970" s="367" t="s">
        <v>6563</v>
      </c>
    </row>
    <row r="3971" spans="1:9">
      <c r="A3971" s="367" t="s">
        <v>3930</v>
      </c>
      <c r="D3971" s="367" t="s">
        <v>6564</v>
      </c>
      <c r="E3971" s="367">
        <f t="shared" si="62"/>
        <v>30140150</v>
      </c>
      <c r="F3971" s="367" t="s">
        <v>569</v>
      </c>
      <c r="G3971" s="367" t="s">
        <v>4603</v>
      </c>
      <c r="H3971" s="367" t="s">
        <v>6539</v>
      </c>
      <c r="I3971" s="367" t="s">
        <v>6565</v>
      </c>
    </row>
    <row r="3972" spans="1:9">
      <c r="A3972" s="367" t="s">
        <v>3930</v>
      </c>
      <c r="D3972" s="367" t="s">
        <v>6566</v>
      </c>
      <c r="E3972" s="367">
        <f t="shared" si="62"/>
        <v>30140151</v>
      </c>
      <c r="F3972" s="367" t="s">
        <v>569</v>
      </c>
      <c r="G3972" s="367" t="s">
        <v>4603</v>
      </c>
      <c r="H3972" s="367" t="s">
        <v>6539</v>
      </c>
      <c r="I3972" s="367" t="s">
        <v>6567</v>
      </c>
    </row>
    <row r="3973" spans="1:9">
      <c r="A3973" s="367" t="s">
        <v>3930</v>
      </c>
      <c r="D3973" s="367" t="s">
        <v>6568</v>
      </c>
      <c r="E3973" s="367">
        <f t="shared" si="62"/>
        <v>30140199</v>
      </c>
      <c r="F3973" s="367" t="s">
        <v>569</v>
      </c>
      <c r="G3973" s="367" t="s">
        <v>4603</v>
      </c>
      <c r="H3973" s="367" t="s">
        <v>6539</v>
      </c>
      <c r="I3973" s="367" t="s">
        <v>4251</v>
      </c>
    </row>
    <row r="3974" spans="1:9">
      <c r="A3974" s="367" t="s">
        <v>3930</v>
      </c>
      <c r="D3974" s="367" t="s">
        <v>6569</v>
      </c>
      <c r="E3974" s="367">
        <f t="shared" si="62"/>
        <v>30140210</v>
      </c>
      <c r="F3974" s="367" t="s">
        <v>569</v>
      </c>
      <c r="G3974" s="367" t="s">
        <v>4603</v>
      </c>
      <c r="H3974" s="367" t="s">
        <v>6570</v>
      </c>
      <c r="I3974" s="367" t="s">
        <v>4727</v>
      </c>
    </row>
    <row r="3975" spans="1:9">
      <c r="A3975" s="367" t="s">
        <v>3930</v>
      </c>
      <c r="D3975" s="367" t="s">
        <v>6571</v>
      </c>
      <c r="E3975" s="367">
        <f t="shared" si="62"/>
        <v>30140211</v>
      </c>
      <c r="F3975" s="367" t="s">
        <v>569</v>
      </c>
      <c r="G3975" s="367" t="s">
        <v>4603</v>
      </c>
      <c r="H3975" s="367" t="s">
        <v>6570</v>
      </c>
      <c r="I3975" s="367" t="s">
        <v>6572</v>
      </c>
    </row>
    <row r="3976" spans="1:9">
      <c r="A3976" s="367" t="s">
        <v>3930</v>
      </c>
      <c r="D3976" s="367" t="s">
        <v>6573</v>
      </c>
      <c r="E3976" s="367">
        <f t="shared" si="62"/>
        <v>30140214</v>
      </c>
      <c r="F3976" s="367" t="s">
        <v>569</v>
      </c>
      <c r="G3976" s="367" t="s">
        <v>4603</v>
      </c>
      <c r="H3976" s="367" t="s">
        <v>6570</v>
      </c>
      <c r="I3976" s="367" t="s">
        <v>6574</v>
      </c>
    </row>
    <row r="3977" spans="1:9">
      <c r="A3977" s="367" t="s">
        <v>3930</v>
      </c>
      <c r="D3977" s="367" t="s">
        <v>6575</v>
      </c>
      <c r="E3977" s="367">
        <f t="shared" si="62"/>
        <v>30140217</v>
      </c>
      <c r="F3977" s="367" t="s">
        <v>569</v>
      </c>
      <c r="G3977" s="367" t="s">
        <v>4603</v>
      </c>
      <c r="H3977" s="367" t="s">
        <v>6570</v>
      </c>
      <c r="I3977" s="367" t="s">
        <v>6576</v>
      </c>
    </row>
    <row r="3978" spans="1:9">
      <c r="A3978" s="367" t="s">
        <v>3930</v>
      </c>
      <c r="D3978" s="367" t="s">
        <v>6577</v>
      </c>
      <c r="E3978" s="367">
        <f t="shared" si="62"/>
        <v>30140220</v>
      </c>
      <c r="F3978" s="367" t="s">
        <v>569</v>
      </c>
      <c r="G3978" s="367" t="s">
        <v>4603</v>
      </c>
      <c r="H3978" s="367" t="s">
        <v>6570</v>
      </c>
      <c r="I3978" s="367" t="s">
        <v>5640</v>
      </c>
    </row>
    <row r="3979" spans="1:9">
      <c r="A3979" s="367" t="s">
        <v>3930</v>
      </c>
      <c r="D3979" s="367" t="s">
        <v>6578</v>
      </c>
      <c r="E3979" s="367">
        <f t="shared" si="62"/>
        <v>30140221</v>
      </c>
      <c r="F3979" s="367" t="s">
        <v>569</v>
      </c>
      <c r="G3979" s="367" t="s">
        <v>4603</v>
      </c>
      <c r="H3979" s="367" t="s">
        <v>6570</v>
      </c>
      <c r="I3979" s="367" t="s">
        <v>4745</v>
      </c>
    </row>
    <row r="3980" spans="1:9">
      <c r="A3980" s="367" t="s">
        <v>3930</v>
      </c>
      <c r="D3980" s="367" t="s">
        <v>6579</v>
      </c>
      <c r="E3980" s="367">
        <f t="shared" si="62"/>
        <v>30140222</v>
      </c>
      <c r="F3980" s="367" t="s">
        <v>569</v>
      </c>
      <c r="G3980" s="367" t="s">
        <v>4603</v>
      </c>
      <c r="H3980" s="367" t="s">
        <v>6570</v>
      </c>
      <c r="I3980" s="367" t="s">
        <v>4747</v>
      </c>
    </row>
    <row r="3981" spans="1:9">
      <c r="A3981" s="367" t="s">
        <v>3930</v>
      </c>
      <c r="D3981" s="367" t="s">
        <v>6580</v>
      </c>
      <c r="E3981" s="367">
        <f t="shared" si="62"/>
        <v>30140223</v>
      </c>
      <c r="F3981" s="367" t="s">
        <v>569</v>
      </c>
      <c r="G3981" s="367" t="s">
        <v>4603</v>
      </c>
      <c r="H3981" s="367" t="s">
        <v>6570</v>
      </c>
      <c r="I3981" s="367" t="s">
        <v>6581</v>
      </c>
    </row>
    <row r="3982" spans="1:9">
      <c r="A3982" s="367" t="s">
        <v>3930</v>
      </c>
      <c r="D3982" s="367" t="s">
        <v>6582</v>
      </c>
      <c r="E3982" s="367">
        <f t="shared" si="62"/>
        <v>30140224</v>
      </c>
      <c r="F3982" s="367" t="s">
        <v>569</v>
      </c>
      <c r="G3982" s="367" t="s">
        <v>4603</v>
      </c>
      <c r="H3982" s="367" t="s">
        <v>6570</v>
      </c>
      <c r="I3982" s="367" t="s">
        <v>4749</v>
      </c>
    </row>
    <row r="3983" spans="1:9">
      <c r="A3983" s="367" t="s">
        <v>3930</v>
      </c>
      <c r="D3983" s="367" t="s">
        <v>6583</v>
      </c>
      <c r="E3983" s="367">
        <f t="shared" si="62"/>
        <v>30140225</v>
      </c>
      <c r="F3983" s="367" t="s">
        <v>569</v>
      </c>
      <c r="G3983" s="367" t="s">
        <v>4603</v>
      </c>
      <c r="H3983" s="367" t="s">
        <v>6570</v>
      </c>
      <c r="I3983" s="367" t="s">
        <v>6584</v>
      </c>
    </row>
    <row r="3984" spans="1:9">
      <c r="A3984" s="367" t="s">
        <v>3930</v>
      </c>
      <c r="D3984" s="367" t="s">
        <v>6585</v>
      </c>
      <c r="E3984" s="367">
        <f t="shared" si="62"/>
        <v>30140230</v>
      </c>
      <c r="F3984" s="367" t="s">
        <v>569</v>
      </c>
      <c r="G3984" s="367" t="s">
        <v>4603</v>
      </c>
      <c r="H3984" s="367" t="s">
        <v>6570</v>
      </c>
      <c r="I3984" s="367" t="s">
        <v>5646</v>
      </c>
    </row>
    <row r="3985" spans="1:9">
      <c r="A3985" s="367" t="s">
        <v>3930</v>
      </c>
      <c r="D3985" s="367" t="s">
        <v>6586</v>
      </c>
      <c r="E3985" s="367">
        <f t="shared" si="62"/>
        <v>30140231</v>
      </c>
      <c r="F3985" s="367" t="s">
        <v>569</v>
      </c>
      <c r="G3985" s="367" t="s">
        <v>4603</v>
      </c>
      <c r="H3985" s="367" t="s">
        <v>6570</v>
      </c>
      <c r="I3985" s="367" t="s">
        <v>6587</v>
      </c>
    </row>
    <row r="3986" spans="1:9">
      <c r="A3986" s="367" t="s">
        <v>3930</v>
      </c>
      <c r="D3986" s="367" t="s">
        <v>6588</v>
      </c>
      <c r="E3986" s="367">
        <f t="shared" si="62"/>
        <v>30140232</v>
      </c>
      <c r="F3986" s="367" t="s">
        <v>569</v>
      </c>
      <c r="G3986" s="367" t="s">
        <v>4603</v>
      </c>
      <c r="H3986" s="367" t="s">
        <v>6570</v>
      </c>
      <c r="I3986" s="367" t="s">
        <v>4757</v>
      </c>
    </row>
    <row r="3987" spans="1:9">
      <c r="A3987" s="367" t="s">
        <v>3930</v>
      </c>
      <c r="D3987" s="367" t="s">
        <v>6589</v>
      </c>
      <c r="E3987" s="367">
        <f t="shared" si="62"/>
        <v>30140233</v>
      </c>
      <c r="F3987" s="367" t="s">
        <v>569</v>
      </c>
      <c r="G3987" s="367" t="s">
        <v>4603</v>
      </c>
      <c r="H3987" s="367" t="s">
        <v>6570</v>
      </c>
      <c r="I3987" s="367" t="s">
        <v>4759</v>
      </c>
    </row>
    <row r="3988" spans="1:9">
      <c r="A3988" s="367" t="s">
        <v>3930</v>
      </c>
      <c r="D3988" s="367" t="s">
        <v>6590</v>
      </c>
      <c r="E3988" s="367">
        <f t="shared" si="62"/>
        <v>30140234</v>
      </c>
      <c r="F3988" s="367" t="s">
        <v>569</v>
      </c>
      <c r="G3988" s="367" t="s">
        <v>4603</v>
      </c>
      <c r="H3988" s="367" t="s">
        <v>6570</v>
      </c>
      <c r="I3988" s="367" t="s">
        <v>4761</v>
      </c>
    </row>
    <row r="3989" spans="1:9">
      <c r="A3989" s="367" t="s">
        <v>3930</v>
      </c>
      <c r="D3989" s="367" t="s">
        <v>6591</v>
      </c>
      <c r="E3989" s="367">
        <f t="shared" si="62"/>
        <v>30140235</v>
      </c>
      <c r="F3989" s="367" t="s">
        <v>569</v>
      </c>
      <c r="G3989" s="367" t="s">
        <v>4603</v>
      </c>
      <c r="H3989" s="367" t="s">
        <v>6570</v>
      </c>
      <c r="I3989" s="367" t="s">
        <v>4763</v>
      </c>
    </row>
    <row r="3990" spans="1:9">
      <c r="A3990" s="367" t="s">
        <v>3930</v>
      </c>
      <c r="D3990" s="367" t="s">
        <v>6592</v>
      </c>
      <c r="E3990" s="367">
        <f t="shared" si="62"/>
        <v>30140236</v>
      </c>
      <c r="F3990" s="367" t="s">
        <v>569</v>
      </c>
      <c r="G3990" s="367" t="s">
        <v>4603</v>
      </c>
      <c r="H3990" s="367" t="s">
        <v>6570</v>
      </c>
      <c r="I3990" s="367" t="s">
        <v>6593</v>
      </c>
    </row>
    <row r="3991" spans="1:9">
      <c r="A3991" s="367" t="s">
        <v>3930</v>
      </c>
      <c r="D3991" s="367" t="s">
        <v>6594</v>
      </c>
      <c r="E3991" s="367">
        <f t="shared" si="62"/>
        <v>30140250</v>
      </c>
      <c r="F3991" s="367" t="s">
        <v>569</v>
      </c>
      <c r="G3991" s="367" t="s">
        <v>4603</v>
      </c>
      <c r="H3991" s="367" t="s">
        <v>6570</v>
      </c>
      <c r="I3991" s="367" t="s">
        <v>4773</v>
      </c>
    </row>
    <row r="3992" spans="1:9">
      <c r="A3992" s="367" t="s">
        <v>3930</v>
      </c>
      <c r="D3992" s="367" t="s">
        <v>6595</v>
      </c>
      <c r="E3992" s="367">
        <f t="shared" si="62"/>
        <v>30140251</v>
      </c>
      <c r="F3992" s="367" t="s">
        <v>569</v>
      </c>
      <c r="G3992" s="367" t="s">
        <v>4603</v>
      </c>
      <c r="H3992" s="367" t="s">
        <v>6570</v>
      </c>
      <c r="I3992" s="367" t="s">
        <v>6596</v>
      </c>
    </row>
    <row r="3993" spans="1:9">
      <c r="A3993" s="367" t="s">
        <v>3930</v>
      </c>
      <c r="D3993" s="367" t="s">
        <v>6597</v>
      </c>
      <c r="E3993" s="367">
        <f t="shared" si="62"/>
        <v>30140252</v>
      </c>
      <c r="F3993" s="367" t="s">
        <v>569</v>
      </c>
      <c r="G3993" s="367" t="s">
        <v>4603</v>
      </c>
      <c r="H3993" s="367" t="s">
        <v>6570</v>
      </c>
      <c r="I3993" s="367" t="s">
        <v>6598</v>
      </c>
    </row>
    <row r="3994" spans="1:9">
      <c r="A3994" s="367" t="s">
        <v>3930</v>
      </c>
      <c r="D3994" s="367" t="s">
        <v>6599</v>
      </c>
      <c r="E3994" s="367">
        <f t="shared" si="62"/>
        <v>30140253</v>
      </c>
      <c r="F3994" s="367" t="s">
        <v>569</v>
      </c>
      <c r="G3994" s="367" t="s">
        <v>4603</v>
      </c>
      <c r="H3994" s="367" t="s">
        <v>6570</v>
      </c>
      <c r="I3994" s="367" t="s">
        <v>6600</v>
      </c>
    </row>
    <row r="3995" spans="1:9">
      <c r="A3995" s="367" t="s">
        <v>3930</v>
      </c>
      <c r="D3995" s="367" t="s">
        <v>6601</v>
      </c>
      <c r="E3995" s="367">
        <f t="shared" si="62"/>
        <v>30140260</v>
      </c>
      <c r="F3995" s="367" t="s">
        <v>569</v>
      </c>
      <c r="G3995" s="367" t="s">
        <v>4603</v>
      </c>
      <c r="H3995" s="367" t="s">
        <v>6570</v>
      </c>
      <c r="I3995" s="367" t="s">
        <v>4777</v>
      </c>
    </row>
    <row r="3996" spans="1:9">
      <c r="A3996" s="367" t="s">
        <v>3930</v>
      </c>
      <c r="D3996" s="367" t="s">
        <v>6602</v>
      </c>
      <c r="E3996" s="367">
        <f t="shared" si="62"/>
        <v>30140261</v>
      </c>
      <c r="F3996" s="367" t="s">
        <v>569</v>
      </c>
      <c r="G3996" s="367" t="s">
        <v>4603</v>
      </c>
      <c r="H3996" s="367" t="s">
        <v>6570</v>
      </c>
      <c r="I3996" s="367" t="s">
        <v>4785</v>
      </c>
    </row>
    <row r="3997" spans="1:9">
      <c r="A3997" s="367" t="s">
        <v>3930</v>
      </c>
      <c r="D3997" s="367" t="s">
        <v>6603</v>
      </c>
      <c r="E3997" s="367">
        <f t="shared" si="62"/>
        <v>30140262</v>
      </c>
      <c r="F3997" s="367" t="s">
        <v>569</v>
      </c>
      <c r="G3997" s="367" t="s">
        <v>4603</v>
      </c>
      <c r="H3997" s="367" t="s">
        <v>6570</v>
      </c>
      <c r="I3997" s="367" t="s">
        <v>4787</v>
      </c>
    </row>
    <row r="3998" spans="1:9">
      <c r="A3998" s="367" t="s">
        <v>3930</v>
      </c>
      <c r="D3998" s="367" t="s">
        <v>6604</v>
      </c>
      <c r="E3998" s="367">
        <f t="shared" si="62"/>
        <v>30140263</v>
      </c>
      <c r="F3998" s="367" t="s">
        <v>569</v>
      </c>
      <c r="G3998" s="367" t="s">
        <v>4603</v>
      </c>
      <c r="H3998" s="367" t="s">
        <v>6570</v>
      </c>
      <c r="I3998" s="367" t="s">
        <v>6553</v>
      </c>
    </row>
    <row r="3999" spans="1:9">
      <c r="A3999" s="367" t="s">
        <v>3930</v>
      </c>
      <c r="D3999" s="367" t="s">
        <v>6605</v>
      </c>
      <c r="E3999" s="367">
        <f t="shared" si="62"/>
        <v>30140264</v>
      </c>
      <c r="F3999" s="367" t="s">
        <v>569</v>
      </c>
      <c r="G3999" s="367" t="s">
        <v>4603</v>
      </c>
      <c r="H3999" s="367" t="s">
        <v>6570</v>
      </c>
      <c r="I3999" s="367" t="s">
        <v>4789</v>
      </c>
    </row>
    <row r="4000" spans="1:9">
      <c r="A4000" s="367" t="s">
        <v>3930</v>
      </c>
      <c r="D4000" s="367" t="s">
        <v>6606</v>
      </c>
      <c r="E4000" s="367">
        <f t="shared" si="62"/>
        <v>30140265</v>
      </c>
      <c r="F4000" s="367" t="s">
        <v>569</v>
      </c>
      <c r="G4000" s="367" t="s">
        <v>4603</v>
      </c>
      <c r="H4000" s="367" t="s">
        <v>6570</v>
      </c>
      <c r="I4000" s="367" t="s">
        <v>6607</v>
      </c>
    </row>
    <row r="4001" spans="1:9">
      <c r="A4001" s="367" t="s">
        <v>3930</v>
      </c>
      <c r="D4001" s="367" t="s">
        <v>6608</v>
      </c>
      <c r="E4001" s="367">
        <f t="shared" si="62"/>
        <v>30140270</v>
      </c>
      <c r="F4001" s="367" t="s">
        <v>569</v>
      </c>
      <c r="G4001" s="367" t="s">
        <v>4603</v>
      </c>
      <c r="H4001" s="367" t="s">
        <v>6570</v>
      </c>
      <c r="I4001" s="367" t="s">
        <v>5672</v>
      </c>
    </row>
    <row r="4002" spans="1:9">
      <c r="A4002" s="367" t="s">
        <v>3930</v>
      </c>
      <c r="D4002" s="367" t="s">
        <v>6609</v>
      </c>
      <c r="E4002" s="367">
        <f t="shared" si="62"/>
        <v>30140271</v>
      </c>
      <c r="F4002" s="367" t="s">
        <v>569</v>
      </c>
      <c r="G4002" s="367" t="s">
        <v>4603</v>
      </c>
      <c r="H4002" s="367" t="s">
        <v>6570</v>
      </c>
      <c r="I4002" s="367" t="s">
        <v>6610</v>
      </c>
    </row>
    <row r="4003" spans="1:9">
      <c r="A4003" s="367" t="s">
        <v>3930</v>
      </c>
      <c r="D4003" s="367" t="s">
        <v>6611</v>
      </c>
      <c r="E4003" s="367">
        <f t="shared" si="62"/>
        <v>30140272</v>
      </c>
      <c r="F4003" s="367" t="s">
        <v>569</v>
      </c>
      <c r="G4003" s="367" t="s">
        <v>4603</v>
      </c>
      <c r="H4003" s="367" t="s">
        <v>6570</v>
      </c>
      <c r="I4003" s="367" t="s">
        <v>4795</v>
      </c>
    </row>
    <row r="4004" spans="1:9">
      <c r="A4004" s="367" t="s">
        <v>3930</v>
      </c>
      <c r="D4004" s="367" t="s">
        <v>6612</v>
      </c>
      <c r="E4004" s="367">
        <f t="shared" si="62"/>
        <v>30140273</v>
      </c>
      <c r="F4004" s="367" t="s">
        <v>569</v>
      </c>
      <c r="G4004" s="367" t="s">
        <v>4603</v>
      </c>
      <c r="H4004" s="367" t="s">
        <v>6570</v>
      </c>
      <c r="I4004" s="367" t="s">
        <v>4797</v>
      </c>
    </row>
    <row r="4005" spans="1:9">
      <c r="A4005" s="367" t="s">
        <v>3930</v>
      </c>
      <c r="D4005" s="367" t="s">
        <v>6613</v>
      </c>
      <c r="E4005" s="367">
        <f t="shared" si="62"/>
        <v>30140274</v>
      </c>
      <c r="F4005" s="367" t="s">
        <v>569</v>
      </c>
      <c r="G4005" s="367" t="s">
        <v>4603</v>
      </c>
      <c r="H4005" s="367" t="s">
        <v>6570</v>
      </c>
      <c r="I4005" s="367" t="s">
        <v>4799</v>
      </c>
    </row>
    <row r="4006" spans="1:9">
      <c r="A4006" s="367" t="s">
        <v>3930</v>
      </c>
      <c r="D4006" s="367" t="s">
        <v>6614</v>
      </c>
      <c r="E4006" s="367">
        <f t="shared" si="62"/>
        <v>30140275</v>
      </c>
      <c r="F4006" s="367" t="s">
        <v>569</v>
      </c>
      <c r="G4006" s="367" t="s">
        <v>4603</v>
      </c>
      <c r="H4006" s="367" t="s">
        <v>6570</v>
      </c>
      <c r="I4006" s="367" t="s">
        <v>4801</v>
      </c>
    </row>
    <row r="4007" spans="1:9">
      <c r="A4007" s="367" t="s">
        <v>3930</v>
      </c>
      <c r="D4007" s="367" t="s">
        <v>6615</v>
      </c>
      <c r="E4007" s="367">
        <f t="shared" si="62"/>
        <v>30140276</v>
      </c>
      <c r="F4007" s="367" t="s">
        <v>569</v>
      </c>
      <c r="G4007" s="367" t="s">
        <v>4603</v>
      </c>
      <c r="H4007" s="367" t="s">
        <v>6570</v>
      </c>
      <c r="I4007" s="367" t="s">
        <v>6563</v>
      </c>
    </row>
    <row r="4008" spans="1:9">
      <c r="A4008" s="367" t="s">
        <v>3930</v>
      </c>
      <c r="D4008" s="367" t="s">
        <v>6616</v>
      </c>
      <c r="E4008" s="367">
        <f t="shared" si="62"/>
        <v>30140299</v>
      </c>
      <c r="F4008" s="367" t="s">
        <v>569</v>
      </c>
      <c r="G4008" s="367" t="s">
        <v>4603</v>
      </c>
      <c r="H4008" s="367" t="s">
        <v>6570</v>
      </c>
      <c r="I4008" s="367" t="s">
        <v>4251</v>
      </c>
    </row>
    <row r="4009" spans="1:9">
      <c r="A4009" s="367" t="s">
        <v>3930</v>
      </c>
      <c r="D4009" s="367" t="s">
        <v>6617</v>
      </c>
      <c r="E4009" s="367">
        <f t="shared" si="62"/>
        <v>30140306</v>
      </c>
      <c r="F4009" s="367" t="s">
        <v>569</v>
      </c>
      <c r="G4009" s="367" t="s">
        <v>4603</v>
      </c>
      <c r="H4009" s="367" t="s">
        <v>6618</v>
      </c>
      <c r="I4009" s="367" t="s">
        <v>6619</v>
      </c>
    </row>
    <row r="4010" spans="1:9">
      <c r="A4010" s="367" t="s">
        <v>3930</v>
      </c>
      <c r="D4010" s="367" t="s">
        <v>6620</v>
      </c>
      <c r="E4010" s="367">
        <f t="shared" si="62"/>
        <v>30140307</v>
      </c>
      <c r="F4010" s="367" t="s">
        <v>569</v>
      </c>
      <c r="G4010" s="367" t="s">
        <v>4603</v>
      </c>
      <c r="H4010" s="367" t="s">
        <v>6618</v>
      </c>
      <c r="I4010" s="367" t="s">
        <v>6621</v>
      </c>
    </row>
    <row r="4011" spans="1:9">
      <c r="A4011" s="367" t="s">
        <v>3930</v>
      </c>
      <c r="D4011" s="367" t="s">
        <v>6622</v>
      </c>
      <c r="E4011" s="367">
        <f t="shared" si="62"/>
        <v>30140310</v>
      </c>
      <c r="F4011" s="367" t="s">
        <v>569</v>
      </c>
      <c r="G4011" s="367" t="s">
        <v>4603</v>
      </c>
      <c r="H4011" s="367" t="s">
        <v>6618</v>
      </c>
      <c r="I4011" s="367" t="s">
        <v>4727</v>
      </c>
    </row>
    <row r="4012" spans="1:9">
      <c r="A4012" s="367" t="s">
        <v>3930</v>
      </c>
      <c r="D4012" s="367" t="s">
        <v>6623</v>
      </c>
      <c r="E4012" s="367">
        <f t="shared" si="62"/>
        <v>30140311</v>
      </c>
      <c r="F4012" s="367" t="s">
        <v>569</v>
      </c>
      <c r="G4012" s="367" t="s">
        <v>4603</v>
      </c>
      <c r="H4012" s="367" t="s">
        <v>6618</v>
      </c>
      <c r="I4012" s="367" t="s">
        <v>6624</v>
      </c>
    </row>
    <row r="4013" spans="1:9">
      <c r="A4013" s="367" t="s">
        <v>3930</v>
      </c>
      <c r="D4013" s="367" t="s">
        <v>6625</v>
      </c>
      <c r="E4013" s="367">
        <f t="shared" si="62"/>
        <v>30140312</v>
      </c>
      <c r="F4013" s="367" t="s">
        <v>569</v>
      </c>
      <c r="G4013" s="367" t="s">
        <v>4603</v>
      </c>
      <c r="H4013" s="367" t="s">
        <v>6618</v>
      </c>
      <c r="I4013" s="367" t="s">
        <v>6626</v>
      </c>
    </row>
    <row r="4014" spans="1:9">
      <c r="A4014" s="367" t="s">
        <v>3930</v>
      </c>
      <c r="D4014" s="367" t="s">
        <v>6627</v>
      </c>
      <c r="E4014" s="367">
        <f t="shared" si="62"/>
        <v>30140313</v>
      </c>
      <c r="F4014" s="367" t="s">
        <v>569</v>
      </c>
      <c r="G4014" s="367" t="s">
        <v>4603</v>
      </c>
      <c r="H4014" s="367" t="s">
        <v>6618</v>
      </c>
      <c r="I4014" s="367" t="s">
        <v>6628</v>
      </c>
    </row>
    <row r="4015" spans="1:9">
      <c r="A4015" s="367" t="s">
        <v>3930</v>
      </c>
      <c r="D4015" s="367" t="s">
        <v>6629</v>
      </c>
      <c r="E4015" s="367">
        <f t="shared" si="62"/>
        <v>30140320</v>
      </c>
      <c r="F4015" s="367" t="s">
        <v>569</v>
      </c>
      <c r="G4015" s="367" t="s">
        <v>4603</v>
      </c>
      <c r="H4015" s="367" t="s">
        <v>6618</v>
      </c>
      <c r="I4015" s="367" t="s">
        <v>6630</v>
      </c>
    </row>
    <row r="4016" spans="1:9">
      <c r="A4016" s="367" t="s">
        <v>3930</v>
      </c>
      <c r="D4016" s="367" t="s">
        <v>6631</v>
      </c>
      <c r="E4016" s="367">
        <f t="shared" si="62"/>
        <v>30140330</v>
      </c>
      <c r="F4016" s="367" t="s">
        <v>569</v>
      </c>
      <c r="G4016" s="367" t="s">
        <v>4603</v>
      </c>
      <c r="H4016" s="367" t="s">
        <v>6618</v>
      </c>
      <c r="I4016" s="367" t="s">
        <v>6632</v>
      </c>
    </row>
    <row r="4017" spans="1:10">
      <c r="A4017" s="367" t="s">
        <v>3930</v>
      </c>
      <c r="D4017" s="367" t="s">
        <v>6633</v>
      </c>
      <c r="E4017" s="367">
        <f t="shared" si="62"/>
        <v>30140340</v>
      </c>
      <c r="F4017" s="367" t="s">
        <v>569</v>
      </c>
      <c r="G4017" s="367" t="s">
        <v>4603</v>
      </c>
      <c r="H4017" s="367" t="s">
        <v>6618</v>
      </c>
      <c r="I4017" s="367" t="s">
        <v>6634</v>
      </c>
    </row>
    <row r="4018" spans="1:10">
      <c r="A4018" s="367" t="s">
        <v>3930</v>
      </c>
      <c r="D4018" s="367" t="s">
        <v>6635</v>
      </c>
      <c r="E4018" s="367">
        <f t="shared" si="62"/>
        <v>30140350</v>
      </c>
      <c r="F4018" s="367" t="s">
        <v>569</v>
      </c>
      <c r="G4018" s="367" t="s">
        <v>4603</v>
      </c>
      <c r="H4018" s="367" t="s">
        <v>6618</v>
      </c>
      <c r="I4018" s="367" t="s">
        <v>6636</v>
      </c>
    </row>
    <row r="4019" spans="1:10">
      <c r="A4019" s="367" t="s">
        <v>3930</v>
      </c>
      <c r="D4019" s="367" t="s">
        <v>6637</v>
      </c>
      <c r="E4019" s="367">
        <f t="shared" si="62"/>
        <v>30140360</v>
      </c>
      <c r="F4019" s="367" t="s">
        <v>569</v>
      </c>
      <c r="G4019" s="367" t="s">
        <v>4603</v>
      </c>
      <c r="H4019" s="367" t="s">
        <v>6618</v>
      </c>
      <c r="I4019" s="367" t="s">
        <v>6638</v>
      </c>
    </row>
    <row r="4020" spans="1:10">
      <c r="A4020" s="367" t="s">
        <v>3930</v>
      </c>
      <c r="D4020" s="367" t="s">
        <v>6639</v>
      </c>
      <c r="E4020" s="367">
        <f t="shared" si="62"/>
        <v>30140399</v>
      </c>
      <c r="F4020" s="367" t="s">
        <v>569</v>
      </c>
      <c r="G4020" s="367" t="s">
        <v>4603</v>
      </c>
      <c r="H4020" s="367" t="s">
        <v>6618</v>
      </c>
      <c r="I4020" s="367" t="s">
        <v>4251</v>
      </c>
    </row>
    <row r="4021" spans="1:10">
      <c r="A4021" s="367" t="s">
        <v>3930</v>
      </c>
      <c r="D4021" s="367" t="s">
        <v>6640</v>
      </c>
      <c r="E4021" s="367">
        <f t="shared" si="62"/>
        <v>30180001</v>
      </c>
      <c r="F4021" s="367" t="s">
        <v>569</v>
      </c>
      <c r="G4021" s="367" t="s">
        <v>4603</v>
      </c>
      <c r="H4021" s="367" t="s">
        <v>6641</v>
      </c>
      <c r="I4021" s="367" t="s">
        <v>5776</v>
      </c>
    </row>
    <row r="4022" spans="1:10">
      <c r="A4022" s="367" t="s">
        <v>3930</v>
      </c>
      <c r="D4022" s="367" t="s">
        <v>6642</v>
      </c>
      <c r="E4022" s="367">
        <f t="shared" si="62"/>
        <v>30180002</v>
      </c>
      <c r="F4022" s="367" t="s">
        <v>569</v>
      </c>
      <c r="G4022" s="367" t="s">
        <v>4603</v>
      </c>
      <c r="H4022" s="367" t="s">
        <v>6641</v>
      </c>
      <c r="I4022" s="367" t="s">
        <v>6643</v>
      </c>
    </row>
    <row r="4023" spans="1:10">
      <c r="A4023" s="367" t="s">
        <v>3930</v>
      </c>
      <c r="D4023" s="367" t="s">
        <v>6644</v>
      </c>
      <c r="E4023" s="367">
        <f t="shared" si="62"/>
        <v>30180003</v>
      </c>
      <c r="F4023" s="367" t="s">
        <v>569</v>
      </c>
      <c r="G4023" s="367" t="s">
        <v>4603</v>
      </c>
      <c r="H4023" s="367" t="s">
        <v>6641</v>
      </c>
      <c r="I4023" s="367" t="s">
        <v>6645</v>
      </c>
    </row>
    <row r="4024" spans="1:10">
      <c r="A4024" s="367" t="s">
        <v>3930</v>
      </c>
      <c r="D4024" s="367" t="s">
        <v>6646</v>
      </c>
      <c r="E4024" s="367">
        <f t="shared" si="62"/>
        <v>30180004</v>
      </c>
      <c r="F4024" s="367" t="s">
        <v>569</v>
      </c>
      <c r="G4024" s="367" t="s">
        <v>4603</v>
      </c>
      <c r="H4024" s="367" t="s">
        <v>6641</v>
      </c>
      <c r="I4024" s="367" t="s">
        <v>6647</v>
      </c>
    </row>
    <row r="4025" spans="1:10">
      <c r="A4025" s="367" t="s">
        <v>3930</v>
      </c>
      <c r="D4025" s="367" t="s">
        <v>6648</v>
      </c>
      <c r="E4025" s="367">
        <f t="shared" si="62"/>
        <v>30180005</v>
      </c>
      <c r="F4025" s="367" t="s">
        <v>569</v>
      </c>
      <c r="G4025" s="367" t="s">
        <v>4603</v>
      </c>
      <c r="H4025" s="367" t="s">
        <v>6641</v>
      </c>
      <c r="I4025" s="367" t="s">
        <v>6649</v>
      </c>
    </row>
    <row r="4026" spans="1:10">
      <c r="A4026" s="367" t="s">
        <v>3930</v>
      </c>
      <c r="D4026" s="367" t="s">
        <v>6650</v>
      </c>
      <c r="E4026" s="367">
        <f t="shared" si="62"/>
        <v>30180006</v>
      </c>
      <c r="F4026" s="367" t="s">
        <v>569</v>
      </c>
      <c r="G4026" s="367" t="s">
        <v>4603</v>
      </c>
      <c r="H4026" s="367" t="s">
        <v>6641</v>
      </c>
      <c r="I4026" s="367" t="s">
        <v>6651</v>
      </c>
    </row>
    <row r="4027" spans="1:10">
      <c r="A4027" s="367" t="s">
        <v>3930</v>
      </c>
      <c r="D4027" s="367" t="s">
        <v>6652</v>
      </c>
      <c r="E4027" s="367">
        <f t="shared" si="62"/>
        <v>30180007</v>
      </c>
      <c r="F4027" s="367" t="s">
        <v>569</v>
      </c>
      <c r="G4027" s="367" t="s">
        <v>4603</v>
      </c>
      <c r="H4027" s="367" t="s">
        <v>6641</v>
      </c>
      <c r="I4027" s="367" t="s">
        <v>6653</v>
      </c>
    </row>
    <row r="4028" spans="1:10">
      <c r="A4028" s="367" t="s">
        <v>3930</v>
      </c>
      <c r="D4028" s="367" t="s">
        <v>6654</v>
      </c>
      <c r="E4028" s="367">
        <f t="shared" si="62"/>
        <v>30180008</v>
      </c>
      <c r="F4028" s="367" t="s">
        <v>569</v>
      </c>
      <c r="G4028" s="367" t="s">
        <v>4603</v>
      </c>
      <c r="H4028" s="367" t="s">
        <v>6641</v>
      </c>
      <c r="I4028" s="367" t="s">
        <v>6655</v>
      </c>
    </row>
    <row r="4029" spans="1:10">
      <c r="A4029" s="367" t="s">
        <v>3930</v>
      </c>
      <c r="D4029" s="367" t="s">
        <v>6656</v>
      </c>
      <c r="E4029" s="367">
        <f t="shared" si="62"/>
        <v>30180009</v>
      </c>
      <c r="F4029" s="367" t="s">
        <v>569</v>
      </c>
      <c r="G4029" s="367" t="s">
        <v>4603</v>
      </c>
      <c r="H4029" s="367" t="s">
        <v>6641</v>
      </c>
      <c r="I4029" s="367" t="s">
        <v>6657</v>
      </c>
    </row>
    <row r="4030" spans="1:10">
      <c r="A4030" s="367" t="s">
        <v>3930</v>
      </c>
      <c r="D4030" s="367" t="s">
        <v>6658</v>
      </c>
      <c r="E4030" s="367">
        <f t="shared" si="62"/>
        <v>30180010</v>
      </c>
      <c r="F4030" s="367" t="s">
        <v>569</v>
      </c>
      <c r="G4030" s="367" t="s">
        <v>4603</v>
      </c>
      <c r="H4030" s="367" t="s">
        <v>6641</v>
      </c>
      <c r="I4030" s="367" t="s">
        <v>6659</v>
      </c>
    </row>
    <row r="4031" spans="1:10">
      <c r="A4031" s="367" t="s">
        <v>3930</v>
      </c>
      <c r="D4031" s="367" t="s">
        <v>6660</v>
      </c>
      <c r="E4031" s="367">
        <f t="shared" si="62"/>
        <v>30180011</v>
      </c>
      <c r="F4031" s="367" t="s">
        <v>569</v>
      </c>
      <c r="G4031" s="367" t="s">
        <v>4603</v>
      </c>
      <c r="H4031" s="367" t="s">
        <v>6641</v>
      </c>
      <c r="I4031" s="367" t="s">
        <v>6661</v>
      </c>
    </row>
    <row r="4032" spans="1:10">
      <c r="A4032" s="367" t="s">
        <v>3930</v>
      </c>
      <c r="D4032" s="367" t="s">
        <v>6662</v>
      </c>
      <c r="E4032" s="367">
        <f t="shared" si="62"/>
        <v>30180012</v>
      </c>
      <c r="F4032" s="367" t="s">
        <v>569</v>
      </c>
      <c r="G4032" s="367" t="s">
        <v>4603</v>
      </c>
      <c r="H4032" s="367" t="s">
        <v>6641</v>
      </c>
      <c r="I4032" s="367" t="s">
        <v>6663</v>
      </c>
      <c r="J4032" s="369">
        <v>36278</v>
      </c>
    </row>
    <row r="4033" spans="1:12">
      <c r="A4033" s="367" t="s">
        <v>3930</v>
      </c>
      <c r="D4033" s="367" t="s">
        <v>6664</v>
      </c>
      <c r="E4033" s="367">
        <f t="shared" si="62"/>
        <v>30180013</v>
      </c>
      <c r="F4033" s="367" t="s">
        <v>569</v>
      </c>
      <c r="G4033" s="367" t="s">
        <v>4603</v>
      </c>
      <c r="H4033" s="367" t="s">
        <v>6641</v>
      </c>
      <c r="I4033" s="367" t="s">
        <v>6665</v>
      </c>
    </row>
    <row r="4034" spans="1:12">
      <c r="A4034" s="367" t="s">
        <v>3930</v>
      </c>
      <c r="D4034" s="367" t="s">
        <v>6666</v>
      </c>
      <c r="E4034" s="367">
        <f t="shared" ref="E4034:E4097" si="63">VALUE(D4034)</f>
        <v>30181001</v>
      </c>
      <c r="F4034" s="367" t="s">
        <v>569</v>
      </c>
      <c r="G4034" s="367" t="s">
        <v>4603</v>
      </c>
      <c r="H4034" s="367" t="s">
        <v>6641</v>
      </c>
      <c r="I4034" s="367" t="s">
        <v>6667</v>
      </c>
      <c r="L4034" s="367"/>
    </row>
    <row r="4035" spans="1:12">
      <c r="A4035" s="367" t="s">
        <v>3930</v>
      </c>
      <c r="D4035" s="367" t="s">
        <v>6668</v>
      </c>
      <c r="E4035" s="367">
        <f t="shared" si="63"/>
        <v>30182001</v>
      </c>
      <c r="F4035" s="367" t="s">
        <v>569</v>
      </c>
      <c r="G4035" s="367" t="s">
        <v>4603</v>
      </c>
      <c r="H4035" s="367" t="s">
        <v>1774</v>
      </c>
      <c r="I4035" s="367" t="s">
        <v>6669</v>
      </c>
    </row>
    <row r="4036" spans="1:12">
      <c r="A4036" s="367" t="s">
        <v>3930</v>
      </c>
      <c r="D4036" s="367" t="s">
        <v>6670</v>
      </c>
      <c r="E4036" s="367">
        <f t="shared" si="63"/>
        <v>30182002</v>
      </c>
      <c r="F4036" s="367" t="s">
        <v>569</v>
      </c>
      <c r="G4036" s="367" t="s">
        <v>4603</v>
      </c>
      <c r="H4036" s="367" t="s">
        <v>1774</v>
      </c>
      <c r="I4036" s="367" t="s">
        <v>1774</v>
      </c>
    </row>
    <row r="4037" spans="1:12">
      <c r="A4037" s="367" t="s">
        <v>3930</v>
      </c>
      <c r="D4037" s="367" t="s">
        <v>6671</v>
      </c>
      <c r="E4037" s="367">
        <f t="shared" si="63"/>
        <v>30182003</v>
      </c>
      <c r="F4037" s="367" t="s">
        <v>569</v>
      </c>
      <c r="G4037" s="367" t="s">
        <v>4603</v>
      </c>
      <c r="H4037" s="367" t="s">
        <v>1774</v>
      </c>
      <c r="I4037" s="367" t="s">
        <v>1774</v>
      </c>
    </row>
    <row r="4038" spans="1:12">
      <c r="A4038" s="367" t="s">
        <v>3930</v>
      </c>
      <c r="D4038" s="367" t="s">
        <v>6672</v>
      </c>
      <c r="E4038" s="367">
        <f t="shared" si="63"/>
        <v>30182004</v>
      </c>
      <c r="F4038" s="367" t="s">
        <v>569</v>
      </c>
      <c r="G4038" s="367" t="s">
        <v>4603</v>
      </c>
      <c r="H4038" s="367" t="s">
        <v>1774</v>
      </c>
      <c r="I4038" s="367" t="s">
        <v>6673</v>
      </c>
    </row>
    <row r="4039" spans="1:12">
      <c r="A4039" s="367" t="s">
        <v>3930</v>
      </c>
      <c r="D4039" s="367" t="s">
        <v>6674</v>
      </c>
      <c r="E4039" s="367">
        <f t="shared" si="63"/>
        <v>30182005</v>
      </c>
      <c r="F4039" s="367" t="s">
        <v>569</v>
      </c>
      <c r="G4039" s="367" t="s">
        <v>4603</v>
      </c>
      <c r="H4039" s="367" t="s">
        <v>1774</v>
      </c>
      <c r="I4039" s="367" t="s">
        <v>6675</v>
      </c>
    </row>
    <row r="4040" spans="1:12">
      <c r="A4040" s="367" t="s">
        <v>3930</v>
      </c>
      <c r="D4040" s="367" t="s">
        <v>6676</v>
      </c>
      <c r="E4040" s="367">
        <f t="shared" si="63"/>
        <v>30182006</v>
      </c>
      <c r="F4040" s="367" t="s">
        <v>569</v>
      </c>
      <c r="G4040" s="367" t="s">
        <v>4603</v>
      </c>
      <c r="H4040" s="367" t="s">
        <v>1774</v>
      </c>
      <c r="I4040" s="367" t="s">
        <v>6677</v>
      </c>
    </row>
    <row r="4041" spans="1:12">
      <c r="A4041" s="367" t="s">
        <v>3930</v>
      </c>
      <c r="D4041" s="367" t="s">
        <v>6678</v>
      </c>
      <c r="E4041" s="367">
        <f t="shared" si="63"/>
        <v>30182007</v>
      </c>
      <c r="F4041" s="367" t="s">
        <v>569</v>
      </c>
      <c r="G4041" s="367" t="s">
        <v>4603</v>
      </c>
      <c r="H4041" s="367" t="s">
        <v>1774</v>
      </c>
      <c r="I4041" s="367" t="s">
        <v>6679</v>
      </c>
    </row>
    <row r="4042" spans="1:12">
      <c r="A4042" s="367" t="s">
        <v>3930</v>
      </c>
      <c r="D4042" s="367" t="s">
        <v>6680</v>
      </c>
      <c r="E4042" s="367">
        <f t="shared" si="63"/>
        <v>30182008</v>
      </c>
      <c r="F4042" s="367" t="s">
        <v>569</v>
      </c>
      <c r="G4042" s="367" t="s">
        <v>4603</v>
      </c>
      <c r="H4042" s="367" t="s">
        <v>1774</v>
      </c>
      <c r="I4042" s="367" t="s">
        <v>6681</v>
      </c>
    </row>
    <row r="4043" spans="1:12">
      <c r="A4043" s="367" t="s">
        <v>3930</v>
      </c>
      <c r="D4043" s="367" t="s">
        <v>6682</v>
      </c>
      <c r="E4043" s="367">
        <f t="shared" si="63"/>
        <v>30182009</v>
      </c>
      <c r="F4043" s="367" t="s">
        <v>569</v>
      </c>
      <c r="G4043" s="367" t="s">
        <v>4603</v>
      </c>
      <c r="H4043" s="367" t="s">
        <v>1774</v>
      </c>
      <c r="I4043" s="367" t="s">
        <v>6683</v>
      </c>
    </row>
    <row r="4044" spans="1:12">
      <c r="A4044" s="367" t="s">
        <v>3930</v>
      </c>
      <c r="D4044" s="367" t="s">
        <v>6684</v>
      </c>
      <c r="E4044" s="367">
        <f t="shared" si="63"/>
        <v>30182010</v>
      </c>
      <c r="F4044" s="367" t="s">
        <v>569</v>
      </c>
      <c r="G4044" s="367" t="s">
        <v>4603</v>
      </c>
      <c r="H4044" s="367" t="s">
        <v>1774</v>
      </c>
      <c r="I4044" s="367" t="s">
        <v>6685</v>
      </c>
    </row>
    <row r="4045" spans="1:12">
      <c r="A4045" s="367" t="s">
        <v>3930</v>
      </c>
      <c r="D4045" s="367" t="s">
        <v>6686</v>
      </c>
      <c r="E4045" s="367">
        <f t="shared" si="63"/>
        <v>30182011</v>
      </c>
      <c r="F4045" s="367" t="s">
        <v>569</v>
      </c>
      <c r="G4045" s="367" t="s">
        <v>4603</v>
      </c>
      <c r="H4045" s="367" t="s">
        <v>1774</v>
      </c>
      <c r="I4045" s="367" t="s">
        <v>6687</v>
      </c>
    </row>
    <row r="4046" spans="1:12">
      <c r="A4046" s="367" t="s">
        <v>3930</v>
      </c>
      <c r="D4046" s="367" t="s">
        <v>6688</v>
      </c>
      <c r="E4046" s="367">
        <f t="shared" si="63"/>
        <v>30182501</v>
      </c>
      <c r="F4046" s="367" t="s">
        <v>569</v>
      </c>
      <c r="G4046" s="367" t="s">
        <v>4603</v>
      </c>
      <c r="H4046" s="367" t="s">
        <v>4353</v>
      </c>
      <c r="I4046" s="367" t="s">
        <v>6689</v>
      </c>
    </row>
    <row r="4047" spans="1:12">
      <c r="A4047" s="367" t="s">
        <v>3930</v>
      </c>
      <c r="D4047" s="367" t="s">
        <v>6690</v>
      </c>
      <c r="E4047" s="367">
        <f t="shared" si="63"/>
        <v>30182502</v>
      </c>
      <c r="F4047" s="367" t="s">
        <v>569</v>
      </c>
      <c r="G4047" s="367" t="s">
        <v>4603</v>
      </c>
      <c r="H4047" s="367" t="s">
        <v>4353</v>
      </c>
      <c r="I4047" s="367" t="s">
        <v>6691</v>
      </c>
    </row>
    <row r="4048" spans="1:12">
      <c r="A4048" s="367" t="s">
        <v>3930</v>
      </c>
      <c r="D4048" s="367" t="s">
        <v>6692</v>
      </c>
      <c r="E4048" s="367">
        <f t="shared" si="63"/>
        <v>30182503</v>
      </c>
      <c r="F4048" s="367" t="s">
        <v>569</v>
      </c>
      <c r="G4048" s="367" t="s">
        <v>4603</v>
      </c>
      <c r="H4048" s="367" t="s">
        <v>4353</v>
      </c>
      <c r="I4048" s="367" t="s">
        <v>6693</v>
      </c>
    </row>
    <row r="4049" spans="1:9">
      <c r="A4049" s="367" t="s">
        <v>3930</v>
      </c>
      <c r="D4049" s="367" t="s">
        <v>6694</v>
      </c>
      <c r="E4049" s="367">
        <f t="shared" si="63"/>
        <v>30182504</v>
      </c>
      <c r="F4049" s="367" t="s">
        <v>569</v>
      </c>
      <c r="G4049" s="367" t="s">
        <v>4603</v>
      </c>
      <c r="H4049" s="367" t="s">
        <v>4353</v>
      </c>
      <c r="I4049" s="367" t="s">
        <v>6695</v>
      </c>
    </row>
    <row r="4050" spans="1:9">
      <c r="A4050" s="367" t="s">
        <v>3930</v>
      </c>
      <c r="D4050" s="367" t="s">
        <v>6696</v>
      </c>
      <c r="E4050" s="367">
        <f t="shared" si="63"/>
        <v>30182510</v>
      </c>
      <c r="F4050" s="367" t="s">
        <v>569</v>
      </c>
      <c r="G4050" s="367" t="s">
        <v>4603</v>
      </c>
      <c r="H4050" s="367" t="s">
        <v>4353</v>
      </c>
      <c r="I4050" s="367" t="s">
        <v>6697</v>
      </c>
    </row>
    <row r="4051" spans="1:9">
      <c r="A4051" s="367" t="s">
        <v>3930</v>
      </c>
      <c r="D4051" s="367" t="s">
        <v>6698</v>
      </c>
      <c r="E4051" s="367">
        <f t="shared" si="63"/>
        <v>30182511</v>
      </c>
      <c r="F4051" s="367" t="s">
        <v>569</v>
      </c>
      <c r="G4051" s="367" t="s">
        <v>4603</v>
      </c>
      <c r="H4051" s="367" t="s">
        <v>4353</v>
      </c>
      <c r="I4051" s="367" t="s">
        <v>6699</v>
      </c>
    </row>
    <row r="4052" spans="1:9">
      <c r="A4052" s="367" t="s">
        <v>3930</v>
      </c>
      <c r="D4052" s="367" t="s">
        <v>6700</v>
      </c>
      <c r="E4052" s="367">
        <f t="shared" si="63"/>
        <v>30182512</v>
      </c>
      <c r="F4052" s="367" t="s">
        <v>569</v>
      </c>
      <c r="G4052" s="367" t="s">
        <v>4603</v>
      </c>
      <c r="H4052" s="367" t="s">
        <v>4353</v>
      </c>
      <c r="I4052" s="367" t="s">
        <v>6701</v>
      </c>
    </row>
    <row r="4053" spans="1:9">
      <c r="A4053" s="367" t="s">
        <v>3930</v>
      </c>
      <c r="D4053" s="367" t="s">
        <v>6702</v>
      </c>
      <c r="E4053" s="367">
        <f t="shared" si="63"/>
        <v>30182513</v>
      </c>
      <c r="F4053" s="367" t="s">
        <v>569</v>
      </c>
      <c r="G4053" s="367" t="s">
        <v>4603</v>
      </c>
      <c r="H4053" s="367" t="s">
        <v>4353</v>
      </c>
      <c r="I4053" s="367" t="s">
        <v>6703</v>
      </c>
    </row>
    <row r="4054" spans="1:9">
      <c r="A4054" s="367" t="s">
        <v>3930</v>
      </c>
      <c r="D4054" s="367" t="s">
        <v>6704</v>
      </c>
      <c r="E4054" s="367">
        <f t="shared" si="63"/>
        <v>30182514</v>
      </c>
      <c r="F4054" s="367" t="s">
        <v>569</v>
      </c>
      <c r="G4054" s="367" t="s">
        <v>4603</v>
      </c>
      <c r="H4054" s="367" t="s">
        <v>4353</v>
      </c>
      <c r="I4054" s="367" t="s">
        <v>6705</v>
      </c>
    </row>
    <row r="4055" spans="1:9">
      <c r="A4055" s="367" t="s">
        <v>3930</v>
      </c>
      <c r="D4055" s="367" t="s">
        <v>6706</v>
      </c>
      <c r="E4055" s="367">
        <f t="shared" si="63"/>
        <v>30182515</v>
      </c>
      <c r="F4055" s="367" t="s">
        <v>569</v>
      </c>
      <c r="G4055" s="367" t="s">
        <v>4603</v>
      </c>
      <c r="H4055" s="367" t="s">
        <v>4353</v>
      </c>
      <c r="I4055" s="367" t="s">
        <v>6707</v>
      </c>
    </row>
    <row r="4056" spans="1:9">
      <c r="A4056" s="367" t="s">
        <v>3930</v>
      </c>
      <c r="D4056" s="367" t="s">
        <v>6708</v>
      </c>
      <c r="E4056" s="367">
        <f t="shared" si="63"/>
        <v>30182516</v>
      </c>
      <c r="F4056" s="367" t="s">
        <v>569</v>
      </c>
      <c r="G4056" s="367" t="s">
        <v>4603</v>
      </c>
      <c r="H4056" s="367" t="s">
        <v>4353</v>
      </c>
      <c r="I4056" s="367" t="s">
        <v>6709</v>
      </c>
    </row>
    <row r="4057" spans="1:9">
      <c r="A4057" s="367" t="s">
        <v>3930</v>
      </c>
      <c r="D4057" s="367" t="s">
        <v>6710</v>
      </c>
      <c r="E4057" s="367">
        <f t="shared" si="63"/>
        <v>30182517</v>
      </c>
      <c r="F4057" s="367" t="s">
        <v>569</v>
      </c>
      <c r="G4057" s="367" t="s">
        <v>4603</v>
      </c>
      <c r="H4057" s="367" t="s">
        <v>4353</v>
      </c>
      <c r="I4057" s="367" t="s">
        <v>6705</v>
      </c>
    </row>
    <row r="4058" spans="1:9">
      <c r="A4058" s="367" t="s">
        <v>3930</v>
      </c>
      <c r="D4058" s="367" t="s">
        <v>6711</v>
      </c>
      <c r="E4058" s="367">
        <f t="shared" si="63"/>
        <v>30182530</v>
      </c>
      <c r="F4058" s="367" t="s">
        <v>569</v>
      </c>
      <c r="G4058" s="367" t="s">
        <v>4603</v>
      </c>
      <c r="H4058" s="367" t="s">
        <v>4353</v>
      </c>
      <c r="I4058" s="367" t="s">
        <v>6712</v>
      </c>
    </row>
    <row r="4059" spans="1:9">
      <c r="A4059" s="367" t="s">
        <v>3930</v>
      </c>
      <c r="D4059" s="367" t="s">
        <v>6713</v>
      </c>
      <c r="E4059" s="367">
        <f t="shared" si="63"/>
        <v>30182531</v>
      </c>
      <c r="F4059" s="367" t="s">
        <v>569</v>
      </c>
      <c r="G4059" s="367" t="s">
        <v>4603</v>
      </c>
      <c r="H4059" s="367" t="s">
        <v>4353</v>
      </c>
      <c r="I4059" s="367" t="s">
        <v>6714</v>
      </c>
    </row>
    <row r="4060" spans="1:9">
      <c r="A4060" s="367" t="s">
        <v>3930</v>
      </c>
      <c r="D4060" s="367" t="s">
        <v>6715</v>
      </c>
      <c r="E4060" s="367">
        <f t="shared" si="63"/>
        <v>30182532</v>
      </c>
      <c r="F4060" s="367" t="s">
        <v>569</v>
      </c>
      <c r="G4060" s="367" t="s">
        <v>4603</v>
      </c>
      <c r="H4060" s="367" t="s">
        <v>4353</v>
      </c>
      <c r="I4060" s="367" t="s">
        <v>6716</v>
      </c>
    </row>
    <row r="4061" spans="1:9">
      <c r="A4061" s="367" t="s">
        <v>3930</v>
      </c>
      <c r="D4061" s="367" t="s">
        <v>6717</v>
      </c>
      <c r="E4061" s="367">
        <f t="shared" si="63"/>
        <v>30182533</v>
      </c>
      <c r="F4061" s="367" t="s">
        <v>569</v>
      </c>
      <c r="G4061" s="367" t="s">
        <v>4603</v>
      </c>
      <c r="H4061" s="367" t="s">
        <v>4353</v>
      </c>
      <c r="I4061" s="367" t="s">
        <v>6718</v>
      </c>
    </row>
    <row r="4062" spans="1:9">
      <c r="A4062" s="367" t="s">
        <v>3930</v>
      </c>
      <c r="D4062" s="367" t="s">
        <v>6719</v>
      </c>
      <c r="E4062" s="367">
        <f t="shared" si="63"/>
        <v>30182534</v>
      </c>
      <c r="F4062" s="367" t="s">
        <v>569</v>
      </c>
      <c r="G4062" s="367" t="s">
        <v>4603</v>
      </c>
      <c r="H4062" s="367" t="s">
        <v>4353</v>
      </c>
      <c r="I4062" s="367" t="s">
        <v>6720</v>
      </c>
    </row>
    <row r="4063" spans="1:9">
      <c r="A4063" s="367" t="s">
        <v>3930</v>
      </c>
      <c r="D4063" s="367" t="s">
        <v>6721</v>
      </c>
      <c r="E4063" s="367">
        <f t="shared" si="63"/>
        <v>30182535</v>
      </c>
      <c r="F4063" s="367" t="s">
        <v>569</v>
      </c>
      <c r="G4063" s="367" t="s">
        <v>4603</v>
      </c>
      <c r="H4063" s="367" t="s">
        <v>4353</v>
      </c>
      <c r="I4063" s="367" t="s">
        <v>6722</v>
      </c>
    </row>
    <row r="4064" spans="1:9">
      <c r="A4064" s="367" t="s">
        <v>3930</v>
      </c>
      <c r="D4064" s="367" t="s">
        <v>6723</v>
      </c>
      <c r="E4064" s="367">
        <f t="shared" si="63"/>
        <v>30182536</v>
      </c>
      <c r="F4064" s="367" t="s">
        <v>569</v>
      </c>
      <c r="G4064" s="367" t="s">
        <v>4603</v>
      </c>
      <c r="H4064" s="367" t="s">
        <v>4353</v>
      </c>
      <c r="I4064" s="367" t="s">
        <v>6724</v>
      </c>
    </row>
    <row r="4065" spans="1:9">
      <c r="A4065" s="367" t="s">
        <v>3930</v>
      </c>
      <c r="D4065" s="367" t="s">
        <v>6725</v>
      </c>
      <c r="E4065" s="367">
        <f t="shared" si="63"/>
        <v>30182550</v>
      </c>
      <c r="F4065" s="367" t="s">
        <v>569</v>
      </c>
      <c r="G4065" s="367" t="s">
        <v>4603</v>
      </c>
      <c r="H4065" s="367" t="s">
        <v>4353</v>
      </c>
      <c r="I4065" s="367" t="s">
        <v>6726</v>
      </c>
    </row>
    <row r="4066" spans="1:9">
      <c r="A4066" s="367" t="s">
        <v>3930</v>
      </c>
      <c r="D4066" s="367" t="s">
        <v>6727</v>
      </c>
      <c r="E4066" s="367">
        <f t="shared" si="63"/>
        <v>30182551</v>
      </c>
      <c r="F4066" s="367" t="s">
        <v>569</v>
      </c>
      <c r="G4066" s="367" t="s">
        <v>4603</v>
      </c>
      <c r="H4066" s="367" t="s">
        <v>4353</v>
      </c>
      <c r="I4066" s="367" t="s">
        <v>6728</v>
      </c>
    </row>
    <row r="4067" spans="1:9">
      <c r="A4067" s="367" t="s">
        <v>3930</v>
      </c>
      <c r="D4067" s="367" t="s">
        <v>6729</v>
      </c>
      <c r="E4067" s="367">
        <f t="shared" si="63"/>
        <v>30182552</v>
      </c>
      <c r="F4067" s="367" t="s">
        <v>569</v>
      </c>
      <c r="G4067" s="367" t="s">
        <v>4603</v>
      </c>
      <c r="H4067" s="367" t="s">
        <v>4353</v>
      </c>
      <c r="I4067" s="367" t="s">
        <v>6730</v>
      </c>
    </row>
    <row r="4068" spans="1:9">
      <c r="A4068" s="367" t="s">
        <v>3930</v>
      </c>
      <c r="D4068" s="367" t="s">
        <v>6731</v>
      </c>
      <c r="E4068" s="367">
        <f t="shared" si="63"/>
        <v>30182553</v>
      </c>
      <c r="F4068" s="367" t="s">
        <v>569</v>
      </c>
      <c r="G4068" s="367" t="s">
        <v>4603</v>
      </c>
      <c r="H4068" s="367" t="s">
        <v>4353</v>
      </c>
      <c r="I4068" s="367" t="s">
        <v>6732</v>
      </c>
    </row>
    <row r="4069" spans="1:9">
      <c r="A4069" s="367" t="s">
        <v>3930</v>
      </c>
      <c r="D4069" s="367" t="s">
        <v>6733</v>
      </c>
      <c r="E4069" s="367">
        <f t="shared" si="63"/>
        <v>30182560</v>
      </c>
      <c r="F4069" s="367" t="s">
        <v>569</v>
      </c>
      <c r="G4069" s="367" t="s">
        <v>4603</v>
      </c>
      <c r="H4069" s="367" t="s">
        <v>4353</v>
      </c>
      <c r="I4069" s="367" t="s">
        <v>6734</v>
      </c>
    </row>
    <row r="4070" spans="1:9">
      <c r="A4070" s="367" t="s">
        <v>3930</v>
      </c>
      <c r="D4070" s="367" t="s">
        <v>6735</v>
      </c>
      <c r="E4070" s="367">
        <f t="shared" si="63"/>
        <v>30182561</v>
      </c>
      <c r="F4070" s="367" t="s">
        <v>569</v>
      </c>
      <c r="G4070" s="367" t="s">
        <v>4603</v>
      </c>
      <c r="H4070" s="367" t="s">
        <v>4353</v>
      </c>
      <c r="I4070" s="367" t="s">
        <v>6736</v>
      </c>
    </row>
    <row r="4071" spans="1:9">
      <c r="A4071" s="367" t="s">
        <v>3930</v>
      </c>
      <c r="D4071" s="367" t="s">
        <v>6737</v>
      </c>
      <c r="E4071" s="367">
        <f t="shared" si="63"/>
        <v>30182562</v>
      </c>
      <c r="F4071" s="367" t="s">
        <v>569</v>
      </c>
      <c r="G4071" s="367" t="s">
        <v>4603</v>
      </c>
      <c r="H4071" s="367" t="s">
        <v>4353</v>
      </c>
      <c r="I4071" s="367" t="s">
        <v>6738</v>
      </c>
    </row>
    <row r="4072" spans="1:9">
      <c r="A4072" s="367" t="s">
        <v>3930</v>
      </c>
      <c r="D4072" s="367" t="s">
        <v>6739</v>
      </c>
      <c r="E4072" s="367">
        <f t="shared" si="63"/>
        <v>30182563</v>
      </c>
      <c r="F4072" s="367" t="s">
        <v>569</v>
      </c>
      <c r="G4072" s="367" t="s">
        <v>4603</v>
      </c>
      <c r="H4072" s="367" t="s">
        <v>4353</v>
      </c>
      <c r="I4072" s="367" t="s">
        <v>6740</v>
      </c>
    </row>
    <row r="4073" spans="1:9">
      <c r="A4073" s="367" t="s">
        <v>3930</v>
      </c>
      <c r="D4073" s="367" t="s">
        <v>6741</v>
      </c>
      <c r="E4073" s="367">
        <f t="shared" si="63"/>
        <v>30182599</v>
      </c>
      <c r="F4073" s="367" t="s">
        <v>569</v>
      </c>
      <c r="G4073" s="367" t="s">
        <v>4603</v>
      </c>
      <c r="H4073" s="367" t="s">
        <v>4353</v>
      </c>
      <c r="I4073" s="367" t="s">
        <v>4354</v>
      </c>
    </row>
    <row r="4074" spans="1:9">
      <c r="A4074" s="367" t="s">
        <v>3930</v>
      </c>
      <c r="D4074" s="367" t="s">
        <v>6742</v>
      </c>
      <c r="E4074" s="367">
        <f t="shared" si="63"/>
        <v>30183001</v>
      </c>
      <c r="F4074" s="367" t="s">
        <v>569</v>
      </c>
      <c r="G4074" s="367" t="s">
        <v>4603</v>
      </c>
      <c r="H4074" s="367" t="s">
        <v>6641</v>
      </c>
      <c r="I4074" s="367" t="s">
        <v>5761</v>
      </c>
    </row>
    <row r="4075" spans="1:9">
      <c r="A4075" s="367" t="s">
        <v>3930</v>
      </c>
      <c r="D4075" s="367" t="s">
        <v>6743</v>
      </c>
      <c r="E4075" s="367">
        <f t="shared" si="63"/>
        <v>30184001</v>
      </c>
      <c r="F4075" s="367" t="s">
        <v>569</v>
      </c>
      <c r="G4075" s="367" t="s">
        <v>4603</v>
      </c>
      <c r="H4075" s="367" t="s">
        <v>6641</v>
      </c>
      <c r="I4075" s="367" t="s">
        <v>5747</v>
      </c>
    </row>
    <row r="4076" spans="1:9">
      <c r="A4076" s="367" t="s">
        <v>3930</v>
      </c>
      <c r="D4076" s="367" t="s">
        <v>6744</v>
      </c>
      <c r="E4076" s="367">
        <f t="shared" si="63"/>
        <v>30187001</v>
      </c>
      <c r="F4076" s="367" t="s">
        <v>569</v>
      </c>
      <c r="G4076" s="367" t="s">
        <v>4603</v>
      </c>
      <c r="H4076" s="367" t="s">
        <v>6745</v>
      </c>
      <c r="I4076" s="367" t="s">
        <v>6746</v>
      </c>
    </row>
    <row r="4077" spans="1:9">
      <c r="A4077" s="367" t="s">
        <v>3930</v>
      </c>
      <c r="D4077" s="367" t="s">
        <v>6747</v>
      </c>
      <c r="E4077" s="367">
        <f t="shared" si="63"/>
        <v>30187002</v>
      </c>
      <c r="F4077" s="367" t="s">
        <v>569</v>
      </c>
      <c r="G4077" s="367" t="s">
        <v>4603</v>
      </c>
      <c r="H4077" s="367" t="s">
        <v>6745</v>
      </c>
      <c r="I4077" s="367" t="s">
        <v>6748</v>
      </c>
    </row>
    <row r="4078" spans="1:9">
      <c r="A4078" s="367" t="s">
        <v>3930</v>
      </c>
      <c r="D4078" s="367" t="s">
        <v>6749</v>
      </c>
      <c r="E4078" s="367">
        <f t="shared" si="63"/>
        <v>30187003</v>
      </c>
      <c r="F4078" s="367" t="s">
        <v>569</v>
      </c>
      <c r="G4078" s="367" t="s">
        <v>4603</v>
      </c>
      <c r="H4078" s="367" t="s">
        <v>6745</v>
      </c>
      <c r="I4078" s="367" t="s">
        <v>6750</v>
      </c>
    </row>
    <row r="4079" spans="1:9">
      <c r="A4079" s="367" t="s">
        <v>3930</v>
      </c>
      <c r="D4079" s="367" t="s">
        <v>6751</v>
      </c>
      <c r="E4079" s="367">
        <f t="shared" si="63"/>
        <v>30187004</v>
      </c>
      <c r="F4079" s="367" t="s">
        <v>569</v>
      </c>
      <c r="G4079" s="367" t="s">
        <v>4603</v>
      </c>
      <c r="H4079" s="367" t="s">
        <v>6745</v>
      </c>
      <c r="I4079" s="367" t="s">
        <v>6752</v>
      </c>
    </row>
    <row r="4080" spans="1:9">
      <c r="A4080" s="367" t="s">
        <v>3930</v>
      </c>
      <c r="D4080" s="367" t="s">
        <v>6753</v>
      </c>
      <c r="E4080" s="367">
        <f t="shared" si="63"/>
        <v>30187005</v>
      </c>
      <c r="F4080" s="367" t="s">
        <v>569</v>
      </c>
      <c r="G4080" s="367" t="s">
        <v>4603</v>
      </c>
      <c r="H4080" s="367" t="s">
        <v>6745</v>
      </c>
      <c r="I4080" s="367" t="s">
        <v>6754</v>
      </c>
    </row>
    <row r="4081" spans="1:9">
      <c r="A4081" s="367" t="s">
        <v>3930</v>
      </c>
      <c r="D4081" s="367" t="s">
        <v>6755</v>
      </c>
      <c r="E4081" s="367">
        <f t="shared" si="63"/>
        <v>30187006</v>
      </c>
      <c r="F4081" s="367" t="s">
        <v>569</v>
      </c>
      <c r="G4081" s="367" t="s">
        <v>4603</v>
      </c>
      <c r="H4081" s="367" t="s">
        <v>6745</v>
      </c>
      <c r="I4081" s="367" t="s">
        <v>6756</v>
      </c>
    </row>
    <row r="4082" spans="1:9">
      <c r="A4082" s="367" t="s">
        <v>3930</v>
      </c>
      <c r="D4082" s="367" t="s">
        <v>6757</v>
      </c>
      <c r="E4082" s="367">
        <f t="shared" si="63"/>
        <v>30187007</v>
      </c>
      <c r="F4082" s="367" t="s">
        <v>569</v>
      </c>
      <c r="G4082" s="367" t="s">
        <v>4603</v>
      </c>
      <c r="H4082" s="367" t="s">
        <v>6745</v>
      </c>
      <c r="I4082" s="367" t="s">
        <v>6758</v>
      </c>
    </row>
    <row r="4083" spans="1:9">
      <c r="A4083" s="367" t="s">
        <v>3930</v>
      </c>
      <c r="D4083" s="367" t="s">
        <v>6759</v>
      </c>
      <c r="E4083" s="367">
        <f t="shared" si="63"/>
        <v>30187008</v>
      </c>
      <c r="F4083" s="367" t="s">
        <v>569</v>
      </c>
      <c r="G4083" s="367" t="s">
        <v>4603</v>
      </c>
      <c r="H4083" s="367" t="s">
        <v>6745</v>
      </c>
      <c r="I4083" s="367" t="s">
        <v>6760</v>
      </c>
    </row>
    <row r="4084" spans="1:9">
      <c r="A4084" s="367" t="s">
        <v>3930</v>
      </c>
      <c r="D4084" s="367" t="s">
        <v>6761</v>
      </c>
      <c r="E4084" s="367">
        <f t="shared" si="63"/>
        <v>30187009</v>
      </c>
      <c r="F4084" s="367" t="s">
        <v>569</v>
      </c>
      <c r="G4084" s="367" t="s">
        <v>4603</v>
      </c>
      <c r="H4084" s="367" t="s">
        <v>6745</v>
      </c>
      <c r="I4084" s="367" t="s">
        <v>6762</v>
      </c>
    </row>
    <row r="4085" spans="1:9">
      <c r="A4085" s="367" t="s">
        <v>3930</v>
      </c>
      <c r="D4085" s="367" t="s">
        <v>6763</v>
      </c>
      <c r="E4085" s="367">
        <f t="shared" si="63"/>
        <v>30187010</v>
      </c>
      <c r="F4085" s="367" t="s">
        <v>569</v>
      </c>
      <c r="G4085" s="367" t="s">
        <v>4603</v>
      </c>
      <c r="H4085" s="367" t="s">
        <v>6745</v>
      </c>
      <c r="I4085" s="367" t="s">
        <v>6764</v>
      </c>
    </row>
    <row r="4086" spans="1:9">
      <c r="A4086" s="367" t="s">
        <v>3930</v>
      </c>
      <c r="D4086" s="367" t="s">
        <v>6765</v>
      </c>
      <c r="E4086" s="367">
        <f t="shared" si="63"/>
        <v>30187011</v>
      </c>
      <c r="F4086" s="367" t="s">
        <v>569</v>
      </c>
      <c r="G4086" s="367" t="s">
        <v>4603</v>
      </c>
      <c r="H4086" s="367" t="s">
        <v>6745</v>
      </c>
      <c r="I4086" s="367" t="s">
        <v>6766</v>
      </c>
    </row>
    <row r="4087" spans="1:9">
      <c r="A4087" s="367" t="s">
        <v>3930</v>
      </c>
      <c r="D4087" s="367" t="s">
        <v>6767</v>
      </c>
      <c r="E4087" s="367">
        <f t="shared" si="63"/>
        <v>30187012</v>
      </c>
      <c r="F4087" s="367" t="s">
        <v>569</v>
      </c>
      <c r="G4087" s="367" t="s">
        <v>4603</v>
      </c>
      <c r="H4087" s="367" t="s">
        <v>6745</v>
      </c>
      <c r="I4087" s="367" t="s">
        <v>6768</v>
      </c>
    </row>
    <row r="4088" spans="1:9">
      <c r="A4088" s="367" t="s">
        <v>3930</v>
      </c>
      <c r="D4088" s="367" t="s">
        <v>6769</v>
      </c>
      <c r="E4088" s="367">
        <f t="shared" si="63"/>
        <v>30187013</v>
      </c>
      <c r="F4088" s="367" t="s">
        <v>569</v>
      </c>
      <c r="G4088" s="367" t="s">
        <v>4603</v>
      </c>
      <c r="H4088" s="367" t="s">
        <v>6745</v>
      </c>
      <c r="I4088" s="367" t="s">
        <v>6770</v>
      </c>
    </row>
    <row r="4089" spans="1:9">
      <c r="A4089" s="367" t="s">
        <v>3930</v>
      </c>
      <c r="D4089" s="367" t="s">
        <v>6771</v>
      </c>
      <c r="E4089" s="367">
        <f t="shared" si="63"/>
        <v>30187014</v>
      </c>
      <c r="F4089" s="367" t="s">
        <v>569</v>
      </c>
      <c r="G4089" s="367" t="s">
        <v>4603</v>
      </c>
      <c r="H4089" s="367" t="s">
        <v>6745</v>
      </c>
      <c r="I4089" s="367" t="s">
        <v>6772</v>
      </c>
    </row>
    <row r="4090" spans="1:9">
      <c r="A4090" s="367" t="s">
        <v>3930</v>
      </c>
      <c r="D4090" s="367" t="s">
        <v>6773</v>
      </c>
      <c r="E4090" s="367">
        <f t="shared" si="63"/>
        <v>30187015</v>
      </c>
      <c r="F4090" s="367" t="s">
        <v>569</v>
      </c>
      <c r="G4090" s="367" t="s">
        <v>4603</v>
      </c>
      <c r="H4090" s="367" t="s">
        <v>6745</v>
      </c>
      <c r="I4090" s="367" t="s">
        <v>6774</v>
      </c>
    </row>
    <row r="4091" spans="1:9">
      <c r="A4091" s="367" t="s">
        <v>3930</v>
      </c>
      <c r="D4091" s="367" t="s">
        <v>6775</v>
      </c>
      <c r="E4091" s="367">
        <f t="shared" si="63"/>
        <v>30187016</v>
      </c>
      <c r="F4091" s="367" t="s">
        <v>569</v>
      </c>
      <c r="G4091" s="367" t="s">
        <v>4603</v>
      </c>
      <c r="H4091" s="367" t="s">
        <v>6745</v>
      </c>
      <c r="I4091" s="367" t="s">
        <v>6776</v>
      </c>
    </row>
    <row r="4092" spans="1:9">
      <c r="A4092" s="367" t="s">
        <v>3930</v>
      </c>
      <c r="D4092" s="367" t="s">
        <v>6777</v>
      </c>
      <c r="E4092" s="367">
        <f t="shared" si="63"/>
        <v>30187017</v>
      </c>
      <c r="F4092" s="367" t="s">
        <v>569</v>
      </c>
      <c r="G4092" s="367" t="s">
        <v>4603</v>
      </c>
      <c r="H4092" s="367" t="s">
        <v>6745</v>
      </c>
      <c r="I4092" s="367" t="s">
        <v>6778</v>
      </c>
    </row>
    <row r="4093" spans="1:9">
      <c r="A4093" s="367" t="s">
        <v>3930</v>
      </c>
      <c r="D4093" s="367" t="s">
        <v>6779</v>
      </c>
      <c r="E4093" s="367">
        <f t="shared" si="63"/>
        <v>30187018</v>
      </c>
      <c r="F4093" s="367" t="s">
        <v>569</v>
      </c>
      <c r="G4093" s="367" t="s">
        <v>4603</v>
      </c>
      <c r="H4093" s="367" t="s">
        <v>6745</v>
      </c>
      <c r="I4093" s="367" t="s">
        <v>6780</v>
      </c>
    </row>
    <row r="4094" spans="1:9">
      <c r="A4094" s="367" t="s">
        <v>3930</v>
      </c>
      <c r="D4094" s="367" t="s">
        <v>6781</v>
      </c>
      <c r="E4094" s="367">
        <f t="shared" si="63"/>
        <v>30187019</v>
      </c>
      <c r="F4094" s="367" t="s">
        <v>569</v>
      </c>
      <c r="G4094" s="367" t="s">
        <v>4603</v>
      </c>
      <c r="H4094" s="367" t="s">
        <v>6745</v>
      </c>
      <c r="I4094" s="367" t="s">
        <v>6782</v>
      </c>
    </row>
    <row r="4095" spans="1:9">
      <c r="A4095" s="367" t="s">
        <v>3930</v>
      </c>
      <c r="D4095" s="367" t="s">
        <v>6783</v>
      </c>
      <c r="E4095" s="367">
        <f t="shared" si="63"/>
        <v>30187020</v>
      </c>
      <c r="F4095" s="367" t="s">
        <v>569</v>
      </c>
      <c r="G4095" s="367" t="s">
        <v>4603</v>
      </c>
      <c r="H4095" s="367" t="s">
        <v>6745</v>
      </c>
      <c r="I4095" s="367" t="s">
        <v>6784</v>
      </c>
    </row>
    <row r="4096" spans="1:9">
      <c r="A4096" s="367" t="s">
        <v>3930</v>
      </c>
      <c r="D4096" s="367" t="s">
        <v>6785</v>
      </c>
      <c r="E4096" s="367">
        <f t="shared" si="63"/>
        <v>30187021</v>
      </c>
      <c r="F4096" s="367" t="s">
        <v>569</v>
      </c>
      <c r="G4096" s="367" t="s">
        <v>4603</v>
      </c>
      <c r="H4096" s="367" t="s">
        <v>6745</v>
      </c>
      <c r="I4096" s="367" t="s">
        <v>6786</v>
      </c>
    </row>
    <row r="4097" spans="1:9">
      <c r="A4097" s="367" t="s">
        <v>3930</v>
      </c>
      <c r="D4097" s="367" t="s">
        <v>6787</v>
      </c>
      <c r="E4097" s="367">
        <f t="shared" si="63"/>
        <v>30187022</v>
      </c>
      <c r="F4097" s="367" t="s">
        <v>569</v>
      </c>
      <c r="G4097" s="367" t="s">
        <v>4603</v>
      </c>
      <c r="H4097" s="367" t="s">
        <v>6745</v>
      </c>
      <c r="I4097" s="367" t="s">
        <v>6788</v>
      </c>
    </row>
    <row r="4098" spans="1:9">
      <c r="A4098" s="367" t="s">
        <v>3930</v>
      </c>
      <c r="D4098" s="367" t="s">
        <v>6789</v>
      </c>
      <c r="E4098" s="367">
        <f t="shared" ref="E4098:E4161" si="64">VALUE(D4098)</f>
        <v>30187023</v>
      </c>
      <c r="F4098" s="367" t="s">
        <v>569</v>
      </c>
      <c r="G4098" s="367" t="s">
        <v>4603</v>
      </c>
      <c r="H4098" s="367" t="s">
        <v>6745</v>
      </c>
      <c r="I4098" s="367" t="s">
        <v>6790</v>
      </c>
    </row>
    <row r="4099" spans="1:9">
      <c r="A4099" s="367" t="s">
        <v>3930</v>
      </c>
      <c r="D4099" s="367" t="s">
        <v>6791</v>
      </c>
      <c r="E4099" s="367">
        <f t="shared" si="64"/>
        <v>30187024</v>
      </c>
      <c r="F4099" s="367" t="s">
        <v>569</v>
      </c>
      <c r="G4099" s="367" t="s">
        <v>4603</v>
      </c>
      <c r="H4099" s="367" t="s">
        <v>6745</v>
      </c>
      <c r="I4099" s="367" t="s">
        <v>6792</v>
      </c>
    </row>
    <row r="4100" spans="1:9">
      <c r="A4100" s="367" t="s">
        <v>3930</v>
      </c>
      <c r="D4100" s="367" t="s">
        <v>6793</v>
      </c>
      <c r="E4100" s="367">
        <f t="shared" si="64"/>
        <v>30187025</v>
      </c>
      <c r="F4100" s="367" t="s">
        <v>569</v>
      </c>
      <c r="G4100" s="367" t="s">
        <v>4603</v>
      </c>
      <c r="H4100" s="367" t="s">
        <v>6745</v>
      </c>
      <c r="I4100" s="367" t="s">
        <v>6794</v>
      </c>
    </row>
    <row r="4101" spans="1:9">
      <c r="A4101" s="367" t="s">
        <v>3930</v>
      </c>
      <c r="D4101" s="367" t="s">
        <v>6795</v>
      </c>
      <c r="E4101" s="367">
        <f t="shared" si="64"/>
        <v>30187026</v>
      </c>
      <c r="F4101" s="367" t="s">
        <v>569</v>
      </c>
      <c r="G4101" s="367" t="s">
        <v>4603</v>
      </c>
      <c r="H4101" s="367" t="s">
        <v>6745</v>
      </c>
      <c r="I4101" s="367" t="s">
        <v>6796</v>
      </c>
    </row>
    <row r="4102" spans="1:9">
      <c r="A4102" s="367" t="s">
        <v>3930</v>
      </c>
      <c r="D4102" s="367" t="s">
        <v>6797</v>
      </c>
      <c r="E4102" s="367">
        <f t="shared" si="64"/>
        <v>30187029</v>
      </c>
      <c r="F4102" s="367" t="s">
        <v>569</v>
      </c>
      <c r="G4102" s="367" t="s">
        <v>4603</v>
      </c>
      <c r="H4102" s="367" t="s">
        <v>6745</v>
      </c>
      <c r="I4102" s="367" t="s">
        <v>6798</v>
      </c>
    </row>
    <row r="4103" spans="1:9">
      <c r="A4103" s="367" t="s">
        <v>3930</v>
      </c>
      <c r="D4103" s="367" t="s">
        <v>6799</v>
      </c>
      <c r="E4103" s="367">
        <f t="shared" si="64"/>
        <v>30187030</v>
      </c>
      <c r="F4103" s="367" t="s">
        <v>569</v>
      </c>
      <c r="G4103" s="367" t="s">
        <v>4603</v>
      </c>
      <c r="H4103" s="367" t="s">
        <v>6745</v>
      </c>
      <c r="I4103" s="367" t="s">
        <v>6800</v>
      </c>
    </row>
    <row r="4104" spans="1:9">
      <c r="A4104" s="367" t="s">
        <v>3930</v>
      </c>
      <c r="D4104" s="367" t="s">
        <v>6801</v>
      </c>
      <c r="E4104" s="367">
        <f t="shared" si="64"/>
        <v>30187031</v>
      </c>
      <c r="F4104" s="367" t="s">
        <v>569</v>
      </c>
      <c r="G4104" s="367" t="s">
        <v>4603</v>
      </c>
      <c r="H4104" s="367" t="s">
        <v>6745</v>
      </c>
      <c r="I4104" s="367" t="s">
        <v>6802</v>
      </c>
    </row>
    <row r="4105" spans="1:9">
      <c r="A4105" s="367" t="s">
        <v>3930</v>
      </c>
      <c r="D4105" s="367" t="s">
        <v>6803</v>
      </c>
      <c r="E4105" s="367">
        <f t="shared" si="64"/>
        <v>30187032</v>
      </c>
      <c r="F4105" s="367" t="s">
        <v>569</v>
      </c>
      <c r="G4105" s="367" t="s">
        <v>4603</v>
      </c>
      <c r="H4105" s="367" t="s">
        <v>6745</v>
      </c>
      <c r="I4105" s="367" t="s">
        <v>6804</v>
      </c>
    </row>
    <row r="4106" spans="1:9">
      <c r="A4106" s="367" t="s">
        <v>3930</v>
      </c>
      <c r="D4106" s="367" t="s">
        <v>6805</v>
      </c>
      <c r="E4106" s="367">
        <f t="shared" si="64"/>
        <v>30187033</v>
      </c>
      <c r="F4106" s="367" t="s">
        <v>569</v>
      </c>
      <c r="G4106" s="367" t="s">
        <v>4603</v>
      </c>
      <c r="H4106" s="367" t="s">
        <v>6745</v>
      </c>
      <c r="I4106" s="367" t="s">
        <v>6806</v>
      </c>
    </row>
    <row r="4107" spans="1:9">
      <c r="A4107" s="367" t="s">
        <v>3930</v>
      </c>
      <c r="D4107" s="367" t="s">
        <v>6807</v>
      </c>
      <c r="E4107" s="367">
        <f t="shared" si="64"/>
        <v>30187034</v>
      </c>
      <c r="F4107" s="367" t="s">
        <v>569</v>
      </c>
      <c r="G4107" s="367" t="s">
        <v>4603</v>
      </c>
      <c r="H4107" s="367" t="s">
        <v>6745</v>
      </c>
      <c r="I4107" s="367" t="s">
        <v>6808</v>
      </c>
    </row>
    <row r="4108" spans="1:9">
      <c r="A4108" s="367" t="s">
        <v>3930</v>
      </c>
      <c r="D4108" s="367" t="s">
        <v>6809</v>
      </c>
      <c r="E4108" s="367">
        <f t="shared" si="64"/>
        <v>30187097</v>
      </c>
      <c r="F4108" s="367" t="s">
        <v>569</v>
      </c>
      <c r="G4108" s="367" t="s">
        <v>4603</v>
      </c>
      <c r="H4108" s="367" t="s">
        <v>6745</v>
      </c>
      <c r="I4108" s="367" t="s">
        <v>6810</v>
      </c>
    </row>
    <row r="4109" spans="1:9">
      <c r="A4109" s="367" t="s">
        <v>3930</v>
      </c>
      <c r="D4109" s="367" t="s">
        <v>6811</v>
      </c>
      <c r="E4109" s="367">
        <f t="shared" si="64"/>
        <v>30187098</v>
      </c>
      <c r="F4109" s="367" t="s">
        <v>569</v>
      </c>
      <c r="G4109" s="367" t="s">
        <v>4603</v>
      </c>
      <c r="H4109" s="367" t="s">
        <v>6745</v>
      </c>
      <c r="I4109" s="367" t="s">
        <v>6812</v>
      </c>
    </row>
    <row r="4110" spans="1:9">
      <c r="A4110" s="367" t="s">
        <v>3930</v>
      </c>
      <c r="D4110" s="367" t="s">
        <v>6813</v>
      </c>
      <c r="E4110" s="367">
        <f t="shared" si="64"/>
        <v>30187501</v>
      </c>
      <c r="F4110" s="367" t="s">
        <v>569</v>
      </c>
      <c r="G4110" s="367" t="s">
        <v>4603</v>
      </c>
      <c r="H4110" s="367" t="s">
        <v>6814</v>
      </c>
      <c r="I4110" s="367" t="s">
        <v>6815</v>
      </c>
    </row>
    <row r="4111" spans="1:9">
      <c r="A4111" s="367" t="s">
        <v>3930</v>
      </c>
      <c r="D4111" s="367" t="s">
        <v>6816</v>
      </c>
      <c r="E4111" s="367">
        <f t="shared" si="64"/>
        <v>30187502</v>
      </c>
      <c r="F4111" s="367" t="s">
        <v>569</v>
      </c>
      <c r="G4111" s="367" t="s">
        <v>4603</v>
      </c>
      <c r="H4111" s="367" t="s">
        <v>6814</v>
      </c>
      <c r="I4111" s="367" t="s">
        <v>6817</v>
      </c>
    </row>
    <row r="4112" spans="1:9">
      <c r="A4112" s="367" t="s">
        <v>3930</v>
      </c>
      <c r="D4112" s="367" t="s">
        <v>6818</v>
      </c>
      <c r="E4112" s="367">
        <f t="shared" si="64"/>
        <v>30187503</v>
      </c>
      <c r="F4112" s="367" t="s">
        <v>569</v>
      </c>
      <c r="G4112" s="367" t="s">
        <v>4603</v>
      </c>
      <c r="H4112" s="367" t="s">
        <v>6814</v>
      </c>
      <c r="I4112" s="367" t="s">
        <v>6819</v>
      </c>
    </row>
    <row r="4113" spans="1:9">
      <c r="A4113" s="367" t="s">
        <v>3930</v>
      </c>
      <c r="D4113" s="367" t="s">
        <v>6820</v>
      </c>
      <c r="E4113" s="367">
        <f t="shared" si="64"/>
        <v>30187504</v>
      </c>
      <c r="F4113" s="367" t="s">
        <v>569</v>
      </c>
      <c r="G4113" s="367" t="s">
        <v>4603</v>
      </c>
      <c r="H4113" s="367" t="s">
        <v>6814</v>
      </c>
      <c r="I4113" s="367" t="s">
        <v>6821</v>
      </c>
    </row>
    <row r="4114" spans="1:9">
      <c r="A4114" s="367" t="s">
        <v>3930</v>
      </c>
      <c r="D4114" s="367" t="s">
        <v>6822</v>
      </c>
      <c r="E4114" s="367">
        <f t="shared" si="64"/>
        <v>30187505</v>
      </c>
      <c r="F4114" s="367" t="s">
        <v>569</v>
      </c>
      <c r="G4114" s="367" t="s">
        <v>4603</v>
      </c>
      <c r="H4114" s="367" t="s">
        <v>6814</v>
      </c>
      <c r="I4114" s="367" t="s">
        <v>6823</v>
      </c>
    </row>
    <row r="4115" spans="1:9">
      <c r="A4115" s="367" t="s">
        <v>3930</v>
      </c>
      <c r="D4115" s="367" t="s">
        <v>6824</v>
      </c>
      <c r="E4115" s="367">
        <f t="shared" si="64"/>
        <v>30187506</v>
      </c>
      <c r="F4115" s="367" t="s">
        <v>569</v>
      </c>
      <c r="G4115" s="367" t="s">
        <v>4603</v>
      </c>
      <c r="H4115" s="367" t="s">
        <v>6814</v>
      </c>
      <c r="I4115" s="367" t="s">
        <v>6825</v>
      </c>
    </row>
    <row r="4116" spans="1:9">
      <c r="A4116" s="367" t="s">
        <v>3930</v>
      </c>
      <c r="D4116" s="367" t="s">
        <v>6826</v>
      </c>
      <c r="E4116" s="367">
        <f t="shared" si="64"/>
        <v>30187507</v>
      </c>
      <c r="F4116" s="367" t="s">
        <v>569</v>
      </c>
      <c r="G4116" s="367" t="s">
        <v>4603</v>
      </c>
      <c r="H4116" s="367" t="s">
        <v>6814</v>
      </c>
      <c r="I4116" s="367" t="s">
        <v>6827</v>
      </c>
    </row>
    <row r="4117" spans="1:9">
      <c r="A4117" s="367" t="s">
        <v>3930</v>
      </c>
      <c r="D4117" s="367" t="s">
        <v>6828</v>
      </c>
      <c r="E4117" s="367">
        <f t="shared" si="64"/>
        <v>30187508</v>
      </c>
      <c r="F4117" s="367" t="s">
        <v>569</v>
      </c>
      <c r="G4117" s="367" t="s">
        <v>4603</v>
      </c>
      <c r="H4117" s="367" t="s">
        <v>6814</v>
      </c>
      <c r="I4117" s="367" t="s">
        <v>6829</v>
      </c>
    </row>
    <row r="4118" spans="1:9">
      <c r="A4118" s="367" t="s">
        <v>3930</v>
      </c>
      <c r="D4118" s="367" t="s">
        <v>6830</v>
      </c>
      <c r="E4118" s="367">
        <f t="shared" si="64"/>
        <v>30187509</v>
      </c>
      <c r="F4118" s="367" t="s">
        <v>569</v>
      </c>
      <c r="G4118" s="367" t="s">
        <v>4603</v>
      </c>
      <c r="H4118" s="367" t="s">
        <v>6814</v>
      </c>
      <c r="I4118" s="367" t="s">
        <v>6831</v>
      </c>
    </row>
    <row r="4119" spans="1:9">
      <c r="A4119" s="367" t="s">
        <v>3930</v>
      </c>
      <c r="D4119" s="367" t="s">
        <v>6832</v>
      </c>
      <c r="E4119" s="367">
        <f t="shared" si="64"/>
        <v>30187510</v>
      </c>
      <c r="F4119" s="367" t="s">
        <v>569</v>
      </c>
      <c r="G4119" s="367" t="s">
        <v>4603</v>
      </c>
      <c r="H4119" s="367" t="s">
        <v>6814</v>
      </c>
      <c r="I4119" s="367" t="s">
        <v>6833</v>
      </c>
    </row>
    <row r="4120" spans="1:9">
      <c r="A4120" s="367" t="s">
        <v>3930</v>
      </c>
      <c r="D4120" s="367" t="s">
        <v>6834</v>
      </c>
      <c r="E4120" s="367">
        <f t="shared" si="64"/>
        <v>30187511</v>
      </c>
      <c r="F4120" s="367" t="s">
        <v>569</v>
      </c>
      <c r="G4120" s="367" t="s">
        <v>4603</v>
      </c>
      <c r="H4120" s="367" t="s">
        <v>6814</v>
      </c>
      <c r="I4120" s="367" t="s">
        <v>6835</v>
      </c>
    </row>
    <row r="4121" spans="1:9">
      <c r="A4121" s="367" t="s">
        <v>3930</v>
      </c>
      <c r="D4121" s="367" t="s">
        <v>6836</v>
      </c>
      <c r="E4121" s="367">
        <f t="shared" si="64"/>
        <v>30187512</v>
      </c>
      <c r="F4121" s="367" t="s">
        <v>569</v>
      </c>
      <c r="G4121" s="367" t="s">
        <v>4603</v>
      </c>
      <c r="H4121" s="367" t="s">
        <v>6814</v>
      </c>
      <c r="I4121" s="367" t="s">
        <v>6837</v>
      </c>
    </row>
    <row r="4122" spans="1:9">
      <c r="A4122" s="367" t="s">
        <v>3930</v>
      </c>
      <c r="D4122" s="367" t="s">
        <v>6838</v>
      </c>
      <c r="E4122" s="367">
        <f t="shared" si="64"/>
        <v>30187513</v>
      </c>
      <c r="F4122" s="367" t="s">
        <v>569</v>
      </c>
      <c r="G4122" s="367" t="s">
        <v>4603</v>
      </c>
      <c r="H4122" s="367" t="s">
        <v>6814</v>
      </c>
      <c r="I4122" s="367" t="s">
        <v>6839</v>
      </c>
    </row>
    <row r="4123" spans="1:9">
      <c r="A4123" s="367" t="s">
        <v>3930</v>
      </c>
      <c r="D4123" s="367" t="s">
        <v>6840</v>
      </c>
      <c r="E4123" s="367">
        <f t="shared" si="64"/>
        <v>30187514</v>
      </c>
      <c r="F4123" s="367" t="s">
        <v>569</v>
      </c>
      <c r="G4123" s="367" t="s">
        <v>4603</v>
      </c>
      <c r="H4123" s="367" t="s">
        <v>6814</v>
      </c>
      <c r="I4123" s="367" t="s">
        <v>6841</v>
      </c>
    </row>
    <row r="4124" spans="1:9">
      <c r="A4124" s="367" t="s">
        <v>3930</v>
      </c>
      <c r="D4124" s="367" t="s">
        <v>6842</v>
      </c>
      <c r="E4124" s="367">
        <f t="shared" si="64"/>
        <v>30187515</v>
      </c>
      <c r="F4124" s="367" t="s">
        <v>569</v>
      </c>
      <c r="G4124" s="367" t="s">
        <v>4603</v>
      </c>
      <c r="H4124" s="367" t="s">
        <v>6814</v>
      </c>
      <c r="I4124" s="367" t="s">
        <v>6843</v>
      </c>
    </row>
    <row r="4125" spans="1:9">
      <c r="A4125" s="367" t="s">
        <v>3930</v>
      </c>
      <c r="D4125" s="367" t="s">
        <v>6844</v>
      </c>
      <c r="E4125" s="367">
        <f t="shared" si="64"/>
        <v>30187516</v>
      </c>
      <c r="F4125" s="367" t="s">
        <v>569</v>
      </c>
      <c r="G4125" s="367" t="s">
        <v>4603</v>
      </c>
      <c r="H4125" s="367" t="s">
        <v>6814</v>
      </c>
      <c r="I4125" s="367" t="s">
        <v>6845</v>
      </c>
    </row>
    <row r="4126" spans="1:9">
      <c r="A4126" s="367" t="s">
        <v>3930</v>
      </c>
      <c r="D4126" s="367" t="s">
        <v>6846</v>
      </c>
      <c r="E4126" s="367">
        <f t="shared" si="64"/>
        <v>30187517</v>
      </c>
      <c r="F4126" s="367" t="s">
        <v>569</v>
      </c>
      <c r="G4126" s="367" t="s">
        <v>4603</v>
      </c>
      <c r="H4126" s="367" t="s">
        <v>6814</v>
      </c>
      <c r="I4126" s="367" t="s">
        <v>6847</v>
      </c>
    </row>
    <row r="4127" spans="1:9">
      <c r="A4127" s="367" t="s">
        <v>3930</v>
      </c>
      <c r="D4127" s="367" t="s">
        <v>6848</v>
      </c>
      <c r="E4127" s="367">
        <f t="shared" si="64"/>
        <v>30187518</v>
      </c>
      <c r="F4127" s="367" t="s">
        <v>569</v>
      </c>
      <c r="G4127" s="367" t="s">
        <v>4603</v>
      </c>
      <c r="H4127" s="367" t="s">
        <v>6814</v>
      </c>
      <c r="I4127" s="367" t="s">
        <v>6849</v>
      </c>
    </row>
    <row r="4128" spans="1:9">
      <c r="A4128" s="367" t="s">
        <v>3930</v>
      </c>
      <c r="D4128" s="367" t="s">
        <v>6850</v>
      </c>
      <c r="E4128" s="367">
        <f t="shared" si="64"/>
        <v>30187519</v>
      </c>
      <c r="F4128" s="367" t="s">
        <v>569</v>
      </c>
      <c r="G4128" s="367" t="s">
        <v>4603</v>
      </c>
      <c r="H4128" s="367" t="s">
        <v>6814</v>
      </c>
      <c r="I4128" s="367" t="s">
        <v>6851</v>
      </c>
    </row>
    <row r="4129" spans="1:9">
      <c r="A4129" s="367" t="s">
        <v>3930</v>
      </c>
      <c r="D4129" s="367" t="s">
        <v>6852</v>
      </c>
      <c r="E4129" s="367">
        <f t="shared" si="64"/>
        <v>30187520</v>
      </c>
      <c r="F4129" s="367" t="s">
        <v>569</v>
      </c>
      <c r="G4129" s="367" t="s">
        <v>4603</v>
      </c>
      <c r="H4129" s="367" t="s">
        <v>6814</v>
      </c>
      <c r="I4129" s="367" t="s">
        <v>6853</v>
      </c>
    </row>
    <row r="4130" spans="1:9">
      <c r="A4130" s="367" t="s">
        <v>3930</v>
      </c>
      <c r="D4130" s="367" t="s">
        <v>6854</v>
      </c>
      <c r="E4130" s="367">
        <f t="shared" si="64"/>
        <v>30187521</v>
      </c>
      <c r="F4130" s="367" t="s">
        <v>569</v>
      </c>
      <c r="G4130" s="367" t="s">
        <v>4603</v>
      </c>
      <c r="H4130" s="367" t="s">
        <v>6814</v>
      </c>
      <c r="I4130" s="367" t="s">
        <v>6855</v>
      </c>
    </row>
    <row r="4131" spans="1:9">
      <c r="A4131" s="367" t="s">
        <v>3930</v>
      </c>
      <c r="D4131" s="367" t="s">
        <v>6856</v>
      </c>
      <c r="E4131" s="367">
        <f t="shared" si="64"/>
        <v>30187522</v>
      </c>
      <c r="F4131" s="367" t="s">
        <v>569</v>
      </c>
      <c r="G4131" s="367" t="s">
        <v>4603</v>
      </c>
      <c r="H4131" s="367" t="s">
        <v>6814</v>
      </c>
      <c r="I4131" s="367" t="s">
        <v>6857</v>
      </c>
    </row>
    <row r="4132" spans="1:9">
      <c r="A4132" s="367" t="s">
        <v>3930</v>
      </c>
      <c r="D4132" s="367" t="s">
        <v>6858</v>
      </c>
      <c r="E4132" s="367">
        <f t="shared" si="64"/>
        <v>30187523</v>
      </c>
      <c r="F4132" s="367" t="s">
        <v>569</v>
      </c>
      <c r="G4132" s="367" t="s">
        <v>4603</v>
      </c>
      <c r="H4132" s="367" t="s">
        <v>6814</v>
      </c>
      <c r="I4132" s="367" t="s">
        <v>6859</v>
      </c>
    </row>
    <row r="4133" spans="1:9">
      <c r="A4133" s="367" t="s">
        <v>3930</v>
      </c>
      <c r="D4133" s="367" t="s">
        <v>6860</v>
      </c>
      <c r="E4133" s="367">
        <f t="shared" si="64"/>
        <v>30187524</v>
      </c>
      <c r="F4133" s="367" t="s">
        <v>569</v>
      </c>
      <c r="G4133" s="367" t="s">
        <v>4603</v>
      </c>
      <c r="H4133" s="367" t="s">
        <v>6814</v>
      </c>
      <c r="I4133" s="367" t="s">
        <v>6861</v>
      </c>
    </row>
    <row r="4134" spans="1:9">
      <c r="A4134" s="367" t="s">
        <v>3930</v>
      </c>
      <c r="D4134" s="367" t="s">
        <v>6862</v>
      </c>
      <c r="E4134" s="367">
        <f t="shared" si="64"/>
        <v>30187525</v>
      </c>
      <c r="F4134" s="367" t="s">
        <v>569</v>
      </c>
      <c r="G4134" s="367" t="s">
        <v>4603</v>
      </c>
      <c r="H4134" s="367" t="s">
        <v>6814</v>
      </c>
      <c r="I4134" s="367" t="s">
        <v>6863</v>
      </c>
    </row>
    <row r="4135" spans="1:9">
      <c r="A4135" s="367" t="s">
        <v>3930</v>
      </c>
      <c r="D4135" s="367" t="s">
        <v>6864</v>
      </c>
      <c r="E4135" s="367">
        <f t="shared" si="64"/>
        <v>30187526</v>
      </c>
      <c r="F4135" s="367" t="s">
        <v>569</v>
      </c>
      <c r="G4135" s="367" t="s">
        <v>4603</v>
      </c>
      <c r="H4135" s="367" t="s">
        <v>6814</v>
      </c>
      <c r="I4135" s="367" t="s">
        <v>6865</v>
      </c>
    </row>
    <row r="4136" spans="1:9">
      <c r="A4136" s="367" t="s">
        <v>3930</v>
      </c>
      <c r="D4136" s="367" t="s">
        <v>6866</v>
      </c>
      <c r="E4136" s="367">
        <f t="shared" si="64"/>
        <v>30187529</v>
      </c>
      <c r="F4136" s="367" t="s">
        <v>569</v>
      </c>
      <c r="G4136" s="367" t="s">
        <v>4603</v>
      </c>
      <c r="H4136" s="367" t="s">
        <v>6814</v>
      </c>
      <c r="I4136" s="367" t="s">
        <v>6867</v>
      </c>
    </row>
    <row r="4137" spans="1:9">
      <c r="A4137" s="367" t="s">
        <v>3930</v>
      </c>
      <c r="D4137" s="367" t="s">
        <v>6868</v>
      </c>
      <c r="E4137" s="367">
        <f t="shared" si="64"/>
        <v>30187530</v>
      </c>
      <c r="F4137" s="367" t="s">
        <v>569</v>
      </c>
      <c r="G4137" s="367" t="s">
        <v>4603</v>
      </c>
      <c r="H4137" s="367" t="s">
        <v>6814</v>
      </c>
      <c r="I4137" s="367" t="s">
        <v>6869</v>
      </c>
    </row>
    <row r="4138" spans="1:9">
      <c r="A4138" s="367" t="s">
        <v>3930</v>
      </c>
      <c r="D4138" s="367" t="s">
        <v>6870</v>
      </c>
      <c r="E4138" s="367">
        <f t="shared" si="64"/>
        <v>30187531</v>
      </c>
      <c r="F4138" s="367" t="s">
        <v>569</v>
      </c>
      <c r="G4138" s="367" t="s">
        <v>4603</v>
      </c>
      <c r="H4138" s="367" t="s">
        <v>6814</v>
      </c>
      <c r="I4138" s="367" t="s">
        <v>6871</v>
      </c>
    </row>
    <row r="4139" spans="1:9">
      <c r="A4139" s="367" t="s">
        <v>3930</v>
      </c>
      <c r="D4139" s="367" t="s">
        <v>6872</v>
      </c>
      <c r="E4139" s="367">
        <f t="shared" si="64"/>
        <v>30187532</v>
      </c>
      <c r="F4139" s="367" t="s">
        <v>569</v>
      </c>
      <c r="G4139" s="367" t="s">
        <v>4603</v>
      </c>
      <c r="H4139" s="367" t="s">
        <v>6814</v>
      </c>
      <c r="I4139" s="367" t="s">
        <v>6873</v>
      </c>
    </row>
    <row r="4140" spans="1:9">
      <c r="A4140" s="367" t="s">
        <v>3930</v>
      </c>
      <c r="D4140" s="367" t="s">
        <v>6874</v>
      </c>
      <c r="E4140" s="367">
        <f t="shared" si="64"/>
        <v>30187533</v>
      </c>
      <c r="F4140" s="367" t="s">
        <v>569</v>
      </c>
      <c r="G4140" s="367" t="s">
        <v>4603</v>
      </c>
      <c r="H4140" s="367" t="s">
        <v>6814</v>
      </c>
      <c r="I4140" s="367" t="s">
        <v>6875</v>
      </c>
    </row>
    <row r="4141" spans="1:9">
      <c r="A4141" s="367" t="s">
        <v>3930</v>
      </c>
      <c r="D4141" s="367" t="s">
        <v>6876</v>
      </c>
      <c r="E4141" s="367">
        <f t="shared" si="64"/>
        <v>30187534</v>
      </c>
      <c r="F4141" s="367" t="s">
        <v>569</v>
      </c>
      <c r="G4141" s="367" t="s">
        <v>4603</v>
      </c>
      <c r="H4141" s="367" t="s">
        <v>6814</v>
      </c>
      <c r="I4141" s="367" t="s">
        <v>6877</v>
      </c>
    </row>
    <row r="4142" spans="1:9">
      <c r="A4142" s="367" t="s">
        <v>3930</v>
      </c>
      <c r="D4142" s="367" t="s">
        <v>6878</v>
      </c>
      <c r="E4142" s="367">
        <f t="shared" si="64"/>
        <v>30187597</v>
      </c>
      <c r="F4142" s="367" t="s">
        <v>569</v>
      </c>
      <c r="G4142" s="367" t="s">
        <v>4603</v>
      </c>
      <c r="H4142" s="367" t="s">
        <v>6814</v>
      </c>
      <c r="I4142" s="367" t="s">
        <v>6810</v>
      </c>
    </row>
    <row r="4143" spans="1:9">
      <c r="A4143" s="367" t="s">
        <v>3930</v>
      </c>
      <c r="D4143" s="367" t="s">
        <v>6879</v>
      </c>
      <c r="E4143" s="367">
        <f t="shared" si="64"/>
        <v>30187598</v>
      </c>
      <c r="F4143" s="367" t="s">
        <v>569</v>
      </c>
      <c r="G4143" s="367" t="s">
        <v>4603</v>
      </c>
      <c r="H4143" s="367" t="s">
        <v>6814</v>
      </c>
      <c r="I4143" s="367" t="s">
        <v>6880</v>
      </c>
    </row>
    <row r="4144" spans="1:9">
      <c r="A4144" s="367" t="s">
        <v>3930</v>
      </c>
      <c r="D4144" s="367" t="s">
        <v>6881</v>
      </c>
      <c r="E4144" s="367">
        <f t="shared" si="64"/>
        <v>30188501</v>
      </c>
      <c r="F4144" s="367" t="s">
        <v>569</v>
      </c>
      <c r="G4144" s="367" t="s">
        <v>4603</v>
      </c>
      <c r="H4144" s="367" t="s">
        <v>6882</v>
      </c>
      <c r="I4144" s="367" t="s">
        <v>6883</v>
      </c>
    </row>
    <row r="4145" spans="1:9">
      <c r="A4145" s="367" t="s">
        <v>3930</v>
      </c>
      <c r="D4145" s="367" t="s">
        <v>6884</v>
      </c>
      <c r="E4145" s="367">
        <f t="shared" si="64"/>
        <v>30188502</v>
      </c>
      <c r="F4145" s="367" t="s">
        <v>569</v>
      </c>
      <c r="G4145" s="367" t="s">
        <v>4603</v>
      </c>
      <c r="H4145" s="367" t="s">
        <v>6882</v>
      </c>
      <c r="I4145" s="367" t="s">
        <v>6885</v>
      </c>
    </row>
    <row r="4146" spans="1:9">
      <c r="A4146" s="367" t="s">
        <v>3930</v>
      </c>
      <c r="D4146" s="367" t="s">
        <v>6886</v>
      </c>
      <c r="E4146" s="367">
        <f t="shared" si="64"/>
        <v>30188503</v>
      </c>
      <c r="F4146" s="367" t="s">
        <v>569</v>
      </c>
      <c r="G4146" s="367" t="s">
        <v>4603</v>
      </c>
      <c r="H4146" s="367" t="s">
        <v>6882</v>
      </c>
      <c r="I4146" s="367" t="s">
        <v>6887</v>
      </c>
    </row>
    <row r="4147" spans="1:9">
      <c r="A4147" s="367" t="s">
        <v>3930</v>
      </c>
      <c r="D4147" s="367" t="s">
        <v>6888</v>
      </c>
      <c r="E4147" s="367">
        <f t="shared" si="64"/>
        <v>30188504</v>
      </c>
      <c r="F4147" s="367" t="s">
        <v>569</v>
      </c>
      <c r="G4147" s="367" t="s">
        <v>4603</v>
      </c>
      <c r="H4147" s="367" t="s">
        <v>6882</v>
      </c>
      <c r="I4147" s="367" t="s">
        <v>6889</v>
      </c>
    </row>
    <row r="4148" spans="1:9">
      <c r="A4148" s="367" t="s">
        <v>3930</v>
      </c>
      <c r="D4148" s="367" t="s">
        <v>6890</v>
      </c>
      <c r="E4148" s="367">
        <f t="shared" si="64"/>
        <v>30188505</v>
      </c>
      <c r="F4148" s="367" t="s">
        <v>569</v>
      </c>
      <c r="G4148" s="367" t="s">
        <v>4603</v>
      </c>
      <c r="H4148" s="367" t="s">
        <v>6882</v>
      </c>
      <c r="I4148" s="367" t="s">
        <v>6891</v>
      </c>
    </row>
    <row r="4149" spans="1:9">
      <c r="A4149" s="367" t="s">
        <v>3930</v>
      </c>
      <c r="D4149" s="367" t="s">
        <v>6892</v>
      </c>
      <c r="E4149" s="367">
        <f t="shared" si="64"/>
        <v>30188506</v>
      </c>
      <c r="F4149" s="367" t="s">
        <v>569</v>
      </c>
      <c r="G4149" s="367" t="s">
        <v>4603</v>
      </c>
      <c r="H4149" s="367" t="s">
        <v>6882</v>
      </c>
      <c r="I4149" s="367" t="s">
        <v>6893</v>
      </c>
    </row>
    <row r="4150" spans="1:9">
      <c r="A4150" s="367" t="s">
        <v>3930</v>
      </c>
      <c r="D4150" s="367" t="s">
        <v>6894</v>
      </c>
      <c r="E4150" s="367">
        <f t="shared" si="64"/>
        <v>30188507</v>
      </c>
      <c r="F4150" s="367" t="s">
        <v>569</v>
      </c>
      <c r="G4150" s="367" t="s">
        <v>4603</v>
      </c>
      <c r="H4150" s="367" t="s">
        <v>6882</v>
      </c>
      <c r="I4150" s="367" t="s">
        <v>6895</v>
      </c>
    </row>
    <row r="4151" spans="1:9">
      <c r="A4151" s="367" t="s">
        <v>3930</v>
      </c>
      <c r="D4151" s="367" t="s">
        <v>6896</v>
      </c>
      <c r="E4151" s="367">
        <f t="shared" si="64"/>
        <v>30188508</v>
      </c>
      <c r="F4151" s="367" t="s">
        <v>569</v>
      </c>
      <c r="G4151" s="367" t="s">
        <v>4603</v>
      </c>
      <c r="H4151" s="367" t="s">
        <v>6882</v>
      </c>
      <c r="I4151" s="367" t="s">
        <v>6857</v>
      </c>
    </row>
    <row r="4152" spans="1:9">
      <c r="A4152" s="367" t="s">
        <v>3930</v>
      </c>
      <c r="D4152" s="367" t="s">
        <v>6897</v>
      </c>
      <c r="E4152" s="367">
        <f t="shared" si="64"/>
        <v>30188509</v>
      </c>
      <c r="F4152" s="367" t="s">
        <v>569</v>
      </c>
      <c r="G4152" s="367" t="s">
        <v>4603</v>
      </c>
      <c r="H4152" s="367" t="s">
        <v>6882</v>
      </c>
      <c r="I4152" s="367" t="s">
        <v>6861</v>
      </c>
    </row>
    <row r="4153" spans="1:9">
      <c r="A4153" s="367" t="s">
        <v>3930</v>
      </c>
      <c r="D4153" s="367" t="s">
        <v>6898</v>
      </c>
      <c r="E4153" s="367">
        <f t="shared" si="64"/>
        <v>30188510</v>
      </c>
      <c r="F4153" s="367" t="s">
        <v>569</v>
      </c>
      <c r="G4153" s="367" t="s">
        <v>4603</v>
      </c>
      <c r="H4153" s="367" t="s">
        <v>6882</v>
      </c>
      <c r="I4153" s="367" t="s">
        <v>6899</v>
      </c>
    </row>
    <row r="4154" spans="1:9">
      <c r="A4154" s="367" t="s">
        <v>3930</v>
      </c>
      <c r="D4154" s="367" t="s">
        <v>6900</v>
      </c>
      <c r="E4154" s="367">
        <f t="shared" si="64"/>
        <v>30188511</v>
      </c>
      <c r="F4154" s="367" t="s">
        <v>569</v>
      </c>
      <c r="G4154" s="367" t="s">
        <v>4603</v>
      </c>
      <c r="H4154" s="367" t="s">
        <v>6882</v>
      </c>
      <c r="I4154" s="367" t="s">
        <v>6901</v>
      </c>
    </row>
    <row r="4155" spans="1:9">
      <c r="A4155" s="367" t="s">
        <v>3930</v>
      </c>
      <c r="D4155" s="367" t="s">
        <v>6902</v>
      </c>
      <c r="E4155" s="367">
        <f t="shared" si="64"/>
        <v>30188512</v>
      </c>
      <c r="F4155" s="367" t="s">
        <v>569</v>
      </c>
      <c r="G4155" s="367" t="s">
        <v>4603</v>
      </c>
      <c r="H4155" s="367" t="s">
        <v>6882</v>
      </c>
      <c r="I4155" s="367" t="s">
        <v>6869</v>
      </c>
    </row>
    <row r="4156" spans="1:9">
      <c r="A4156" s="367" t="s">
        <v>3930</v>
      </c>
      <c r="D4156" s="367" t="s">
        <v>6903</v>
      </c>
      <c r="E4156" s="367">
        <f t="shared" si="64"/>
        <v>30188513</v>
      </c>
      <c r="F4156" s="367" t="s">
        <v>569</v>
      </c>
      <c r="G4156" s="367" t="s">
        <v>4603</v>
      </c>
      <c r="H4156" s="367" t="s">
        <v>6882</v>
      </c>
      <c r="I4156" s="367" t="s">
        <v>6904</v>
      </c>
    </row>
    <row r="4157" spans="1:9">
      <c r="A4157" s="367" t="s">
        <v>3930</v>
      </c>
      <c r="D4157" s="367" t="s">
        <v>6905</v>
      </c>
      <c r="E4157" s="367">
        <f t="shared" si="64"/>
        <v>30188514</v>
      </c>
      <c r="F4157" s="367" t="s">
        <v>569</v>
      </c>
      <c r="G4157" s="367" t="s">
        <v>4603</v>
      </c>
      <c r="H4157" s="367" t="s">
        <v>6882</v>
      </c>
      <c r="I4157" s="367" t="s">
        <v>6906</v>
      </c>
    </row>
    <row r="4158" spans="1:9">
      <c r="A4158" s="367" t="s">
        <v>3930</v>
      </c>
      <c r="D4158" s="367" t="s">
        <v>6907</v>
      </c>
      <c r="E4158" s="367">
        <f t="shared" si="64"/>
        <v>30188599</v>
      </c>
      <c r="F4158" s="367" t="s">
        <v>569</v>
      </c>
      <c r="G4158" s="367" t="s">
        <v>4603</v>
      </c>
      <c r="H4158" s="367" t="s">
        <v>6882</v>
      </c>
      <c r="I4158" s="367" t="s">
        <v>6908</v>
      </c>
    </row>
    <row r="4159" spans="1:9">
      <c r="A4159" s="367" t="s">
        <v>3930</v>
      </c>
      <c r="D4159" s="367" t="s">
        <v>6909</v>
      </c>
      <c r="E4159" s="367">
        <f t="shared" si="64"/>
        <v>30188801</v>
      </c>
      <c r="F4159" s="367" t="s">
        <v>569</v>
      </c>
      <c r="G4159" s="367" t="s">
        <v>4603</v>
      </c>
      <c r="H4159" s="367" t="s">
        <v>4598</v>
      </c>
      <c r="I4159" s="367" t="s">
        <v>6910</v>
      </c>
    </row>
    <row r="4160" spans="1:9">
      <c r="A4160" s="367" t="s">
        <v>3930</v>
      </c>
      <c r="D4160" s="367" t="s">
        <v>6911</v>
      </c>
      <c r="E4160" s="367">
        <f t="shared" si="64"/>
        <v>30188802</v>
      </c>
      <c r="F4160" s="367" t="s">
        <v>569</v>
      </c>
      <c r="G4160" s="367" t="s">
        <v>4603</v>
      </c>
      <c r="H4160" s="367" t="s">
        <v>4598</v>
      </c>
      <c r="I4160" s="367" t="s">
        <v>6910</v>
      </c>
    </row>
    <row r="4161" spans="1:12">
      <c r="A4161" s="367" t="s">
        <v>3930</v>
      </c>
      <c r="D4161" s="367" t="s">
        <v>6912</v>
      </c>
      <c r="E4161" s="367">
        <f t="shared" si="64"/>
        <v>30188803</v>
      </c>
      <c r="F4161" s="367" t="s">
        <v>569</v>
      </c>
      <c r="G4161" s="367" t="s">
        <v>4603</v>
      </c>
      <c r="H4161" s="367" t="s">
        <v>4598</v>
      </c>
      <c r="I4161" s="367" t="s">
        <v>6910</v>
      </c>
    </row>
    <row r="4162" spans="1:12">
      <c r="A4162" s="367" t="s">
        <v>3930</v>
      </c>
      <c r="D4162" s="367" t="s">
        <v>6913</v>
      </c>
      <c r="E4162" s="367">
        <f t="shared" ref="E4162:E4225" si="65">VALUE(D4162)</f>
        <v>30188804</v>
      </c>
      <c r="F4162" s="367" t="s">
        <v>569</v>
      </c>
      <c r="G4162" s="367" t="s">
        <v>4603</v>
      </c>
      <c r="H4162" s="367" t="s">
        <v>4598</v>
      </c>
      <c r="I4162" s="367" t="s">
        <v>6910</v>
      </c>
    </row>
    <row r="4163" spans="1:12">
      <c r="A4163" s="367" t="s">
        <v>3930</v>
      </c>
      <c r="D4163" s="367" t="s">
        <v>6914</v>
      </c>
      <c r="E4163" s="367">
        <f t="shared" si="65"/>
        <v>30188805</v>
      </c>
      <c r="F4163" s="367" t="s">
        <v>569</v>
      </c>
      <c r="G4163" s="367" t="s">
        <v>4603</v>
      </c>
      <c r="H4163" s="367" t="s">
        <v>4598</v>
      </c>
      <c r="I4163" s="367" t="s">
        <v>6910</v>
      </c>
    </row>
    <row r="4164" spans="1:12">
      <c r="A4164" s="367" t="s">
        <v>3930</v>
      </c>
      <c r="D4164" s="367" t="s">
        <v>6915</v>
      </c>
      <c r="E4164" s="367">
        <f t="shared" si="65"/>
        <v>30190001</v>
      </c>
      <c r="F4164" s="367" t="s">
        <v>569</v>
      </c>
      <c r="G4164" s="367" t="s">
        <v>4603</v>
      </c>
      <c r="H4164" s="367" t="s">
        <v>6916</v>
      </c>
      <c r="I4164" s="367" t="s">
        <v>6917</v>
      </c>
      <c r="K4164" s="369">
        <v>36265</v>
      </c>
      <c r="L4164" s="367" t="s">
        <v>6918</v>
      </c>
    </row>
    <row r="4165" spans="1:12">
      <c r="A4165" s="367" t="s">
        <v>3930</v>
      </c>
      <c r="D4165" s="367" t="s">
        <v>6919</v>
      </c>
      <c r="E4165" s="367">
        <f t="shared" si="65"/>
        <v>30190002</v>
      </c>
      <c r="F4165" s="367" t="s">
        <v>569</v>
      </c>
      <c r="G4165" s="367" t="s">
        <v>4603</v>
      </c>
      <c r="H4165" s="367" t="s">
        <v>6916</v>
      </c>
      <c r="I4165" s="367" t="s">
        <v>6920</v>
      </c>
    </row>
    <row r="4166" spans="1:12">
      <c r="A4166" s="367" t="s">
        <v>3930</v>
      </c>
      <c r="D4166" s="367" t="s">
        <v>6921</v>
      </c>
      <c r="E4166" s="367">
        <f t="shared" si="65"/>
        <v>30190003</v>
      </c>
      <c r="F4166" s="367" t="s">
        <v>569</v>
      </c>
      <c r="G4166" s="367" t="s">
        <v>4603</v>
      </c>
      <c r="H4166" s="367" t="s">
        <v>6916</v>
      </c>
      <c r="I4166" s="367" t="s">
        <v>6922</v>
      </c>
      <c r="K4166" s="369">
        <v>36265</v>
      </c>
      <c r="L4166" s="367" t="s">
        <v>6918</v>
      </c>
    </row>
    <row r="4167" spans="1:12">
      <c r="A4167" s="367" t="s">
        <v>3930</v>
      </c>
      <c r="D4167" s="367" t="s">
        <v>6923</v>
      </c>
      <c r="E4167" s="367">
        <f t="shared" si="65"/>
        <v>30190004</v>
      </c>
      <c r="F4167" s="367" t="s">
        <v>569</v>
      </c>
      <c r="G4167" s="367" t="s">
        <v>4603</v>
      </c>
      <c r="H4167" s="367" t="s">
        <v>6916</v>
      </c>
      <c r="I4167" s="367" t="s">
        <v>6924</v>
      </c>
      <c r="K4167" s="369">
        <v>36265</v>
      </c>
      <c r="L4167" s="367" t="s">
        <v>6925</v>
      </c>
    </row>
    <row r="4168" spans="1:12">
      <c r="A4168" s="367" t="s">
        <v>3930</v>
      </c>
      <c r="D4168" s="367" t="s">
        <v>6926</v>
      </c>
      <c r="E4168" s="367">
        <f t="shared" si="65"/>
        <v>30190011</v>
      </c>
      <c r="F4168" s="367" t="s">
        <v>569</v>
      </c>
      <c r="G4168" s="367" t="s">
        <v>4603</v>
      </c>
      <c r="H4168" s="367" t="s">
        <v>6916</v>
      </c>
      <c r="I4168" s="367" t="s">
        <v>6927</v>
      </c>
    </row>
    <row r="4169" spans="1:12">
      <c r="A4169" s="367" t="s">
        <v>3930</v>
      </c>
      <c r="D4169" s="367" t="s">
        <v>6928</v>
      </c>
      <c r="E4169" s="367">
        <f t="shared" si="65"/>
        <v>30190012</v>
      </c>
      <c r="F4169" s="367" t="s">
        <v>569</v>
      </c>
      <c r="G4169" s="367" t="s">
        <v>4603</v>
      </c>
      <c r="H4169" s="367" t="s">
        <v>6916</v>
      </c>
      <c r="I4169" s="367" t="s">
        <v>6929</v>
      </c>
    </row>
    <row r="4170" spans="1:12">
      <c r="A4170" s="367" t="s">
        <v>3930</v>
      </c>
      <c r="D4170" s="367" t="s">
        <v>6930</v>
      </c>
      <c r="E4170" s="367">
        <f t="shared" si="65"/>
        <v>30190013</v>
      </c>
      <c r="F4170" s="367" t="s">
        <v>569</v>
      </c>
      <c r="G4170" s="367" t="s">
        <v>4603</v>
      </c>
      <c r="H4170" s="367" t="s">
        <v>6916</v>
      </c>
      <c r="I4170" s="367" t="s">
        <v>288</v>
      </c>
    </row>
    <row r="4171" spans="1:12">
      <c r="A4171" s="367" t="s">
        <v>3930</v>
      </c>
      <c r="D4171" s="367" t="s">
        <v>6931</v>
      </c>
      <c r="E4171" s="367">
        <f t="shared" si="65"/>
        <v>30190014</v>
      </c>
      <c r="F4171" s="367" t="s">
        <v>569</v>
      </c>
      <c r="G4171" s="367" t="s">
        <v>4603</v>
      </c>
      <c r="H4171" s="367" t="s">
        <v>6916</v>
      </c>
      <c r="I4171" s="367" t="s">
        <v>6932</v>
      </c>
    </row>
    <row r="4172" spans="1:12">
      <c r="A4172" s="367" t="s">
        <v>3930</v>
      </c>
      <c r="D4172" s="367" t="s">
        <v>6933</v>
      </c>
      <c r="E4172" s="367">
        <f t="shared" si="65"/>
        <v>30190021</v>
      </c>
      <c r="F4172" s="367" t="s">
        <v>569</v>
      </c>
      <c r="G4172" s="367" t="s">
        <v>4603</v>
      </c>
      <c r="H4172" s="367" t="s">
        <v>6916</v>
      </c>
      <c r="I4172" s="367" t="s">
        <v>6934</v>
      </c>
      <c r="K4172" s="369">
        <v>36265</v>
      </c>
      <c r="L4172" s="367" t="s">
        <v>6935</v>
      </c>
    </row>
    <row r="4173" spans="1:12">
      <c r="A4173" s="367" t="s">
        <v>3930</v>
      </c>
      <c r="D4173" s="367" t="s">
        <v>6936</v>
      </c>
      <c r="E4173" s="367">
        <f t="shared" si="65"/>
        <v>30190022</v>
      </c>
      <c r="F4173" s="367" t="s">
        <v>569</v>
      </c>
      <c r="G4173" s="367" t="s">
        <v>4603</v>
      </c>
      <c r="H4173" s="367" t="s">
        <v>6916</v>
      </c>
      <c r="I4173" s="367" t="s">
        <v>6937</v>
      </c>
      <c r="K4173" s="369">
        <v>36265</v>
      </c>
      <c r="L4173" s="367" t="s">
        <v>6935</v>
      </c>
    </row>
    <row r="4174" spans="1:12">
      <c r="A4174" s="367" t="s">
        <v>3930</v>
      </c>
      <c r="D4174" s="367" t="s">
        <v>6938</v>
      </c>
      <c r="E4174" s="367">
        <f t="shared" si="65"/>
        <v>30190023</v>
      </c>
      <c r="F4174" s="367" t="s">
        <v>569</v>
      </c>
      <c r="G4174" s="367" t="s">
        <v>4603</v>
      </c>
      <c r="H4174" s="367" t="s">
        <v>6916</v>
      </c>
      <c r="I4174" s="367" t="s">
        <v>281</v>
      </c>
      <c r="K4174" s="369">
        <v>36265</v>
      </c>
      <c r="L4174" s="367" t="s">
        <v>6935</v>
      </c>
    </row>
    <row r="4175" spans="1:12">
      <c r="A4175" s="367" t="s">
        <v>3930</v>
      </c>
      <c r="D4175" s="367" t="s">
        <v>6939</v>
      </c>
      <c r="E4175" s="367">
        <f t="shared" si="65"/>
        <v>30190099</v>
      </c>
      <c r="F4175" s="367" t="s">
        <v>569</v>
      </c>
      <c r="G4175" s="367" t="s">
        <v>4603</v>
      </c>
      <c r="H4175" s="367" t="s">
        <v>6916</v>
      </c>
      <c r="I4175" s="367" t="s">
        <v>6910</v>
      </c>
    </row>
    <row r="4176" spans="1:12">
      <c r="A4176" s="367" t="s">
        <v>3930</v>
      </c>
      <c r="D4176" s="367" t="s">
        <v>6940</v>
      </c>
      <c r="E4176" s="367">
        <f t="shared" si="65"/>
        <v>30199998</v>
      </c>
      <c r="F4176" s="367" t="s">
        <v>569</v>
      </c>
      <c r="G4176" s="367" t="s">
        <v>4603</v>
      </c>
      <c r="H4176" s="367" t="s">
        <v>4251</v>
      </c>
      <c r="I4176" s="367" t="s">
        <v>6910</v>
      </c>
    </row>
    <row r="4177" spans="1:9">
      <c r="A4177" s="367" t="s">
        <v>3930</v>
      </c>
      <c r="D4177" s="367" t="s">
        <v>6941</v>
      </c>
      <c r="E4177" s="367">
        <f t="shared" si="65"/>
        <v>30199999</v>
      </c>
      <c r="F4177" s="367" t="s">
        <v>569</v>
      </c>
      <c r="G4177" s="367" t="s">
        <v>4603</v>
      </c>
      <c r="H4177" s="367" t="s">
        <v>4251</v>
      </c>
      <c r="I4177" s="367" t="s">
        <v>6910</v>
      </c>
    </row>
    <row r="4178" spans="1:9">
      <c r="A4178" s="367" t="s">
        <v>3930</v>
      </c>
      <c r="D4178" s="367" t="s">
        <v>6942</v>
      </c>
      <c r="E4178" s="367">
        <f t="shared" si="65"/>
        <v>30200101</v>
      </c>
      <c r="F4178" s="367" t="s">
        <v>569</v>
      </c>
      <c r="G4178" s="367" t="s">
        <v>6943</v>
      </c>
      <c r="H4178" s="367" t="s">
        <v>6944</v>
      </c>
      <c r="I4178" s="367" t="s">
        <v>1823</v>
      </c>
    </row>
    <row r="4179" spans="1:9">
      <c r="A4179" s="367" t="s">
        <v>3930</v>
      </c>
      <c r="D4179" s="367" t="s">
        <v>6945</v>
      </c>
      <c r="E4179" s="367">
        <f t="shared" si="65"/>
        <v>30200102</v>
      </c>
      <c r="F4179" s="367" t="s">
        <v>569</v>
      </c>
      <c r="G4179" s="367" t="s">
        <v>6943</v>
      </c>
      <c r="H4179" s="367" t="s">
        <v>6944</v>
      </c>
      <c r="I4179" s="367" t="s">
        <v>6946</v>
      </c>
    </row>
    <row r="4180" spans="1:9">
      <c r="A4180" s="367" t="s">
        <v>3930</v>
      </c>
      <c r="D4180" s="367" t="s">
        <v>6947</v>
      </c>
      <c r="E4180" s="367">
        <f t="shared" si="65"/>
        <v>30200103</v>
      </c>
      <c r="F4180" s="367" t="s">
        <v>569</v>
      </c>
      <c r="G4180" s="367" t="s">
        <v>6943</v>
      </c>
      <c r="H4180" s="367" t="s">
        <v>6944</v>
      </c>
      <c r="I4180" s="367" t="s">
        <v>6948</v>
      </c>
    </row>
    <row r="4181" spans="1:9">
      <c r="A4181" s="367" t="s">
        <v>3930</v>
      </c>
      <c r="D4181" s="367" t="s">
        <v>6949</v>
      </c>
      <c r="E4181" s="367">
        <f t="shared" si="65"/>
        <v>30200104</v>
      </c>
      <c r="F4181" s="367" t="s">
        <v>569</v>
      </c>
      <c r="G4181" s="367" t="s">
        <v>6943</v>
      </c>
      <c r="H4181" s="367" t="s">
        <v>6944</v>
      </c>
      <c r="I4181" s="367" t="s">
        <v>6950</v>
      </c>
    </row>
    <row r="4182" spans="1:9">
      <c r="A4182" s="367" t="s">
        <v>3930</v>
      </c>
      <c r="D4182" s="367" t="s">
        <v>6951</v>
      </c>
      <c r="E4182" s="367">
        <f t="shared" si="65"/>
        <v>30200107</v>
      </c>
      <c r="F4182" s="367" t="s">
        <v>569</v>
      </c>
      <c r="G4182" s="367" t="s">
        <v>6943</v>
      </c>
      <c r="H4182" s="367" t="s">
        <v>6944</v>
      </c>
      <c r="I4182" s="367" t="s">
        <v>6952</v>
      </c>
    </row>
    <row r="4183" spans="1:9">
      <c r="A4183" s="367" t="s">
        <v>3930</v>
      </c>
      <c r="D4183" s="367" t="s">
        <v>6953</v>
      </c>
      <c r="E4183" s="367">
        <f t="shared" si="65"/>
        <v>30200111</v>
      </c>
      <c r="F4183" s="367" t="s">
        <v>569</v>
      </c>
      <c r="G4183" s="367" t="s">
        <v>6943</v>
      </c>
      <c r="H4183" s="367" t="s">
        <v>6944</v>
      </c>
      <c r="I4183" s="367" t="s">
        <v>6954</v>
      </c>
    </row>
    <row r="4184" spans="1:9">
      <c r="A4184" s="367" t="s">
        <v>3930</v>
      </c>
      <c r="D4184" s="367" t="s">
        <v>6955</v>
      </c>
      <c r="E4184" s="367">
        <f t="shared" si="65"/>
        <v>30200112</v>
      </c>
      <c r="F4184" s="367" t="s">
        <v>569</v>
      </c>
      <c r="G4184" s="367" t="s">
        <v>6943</v>
      </c>
      <c r="H4184" s="367" t="s">
        <v>6944</v>
      </c>
      <c r="I4184" s="367" t="s">
        <v>6956</v>
      </c>
    </row>
    <row r="4185" spans="1:9">
      <c r="A4185" s="367" t="s">
        <v>3930</v>
      </c>
      <c r="D4185" s="367" t="s">
        <v>6957</v>
      </c>
      <c r="E4185" s="367">
        <f t="shared" si="65"/>
        <v>30200115</v>
      </c>
      <c r="F4185" s="367" t="s">
        <v>569</v>
      </c>
      <c r="G4185" s="367" t="s">
        <v>6943</v>
      </c>
      <c r="H4185" s="367" t="s">
        <v>6944</v>
      </c>
      <c r="I4185" s="367" t="s">
        <v>6958</v>
      </c>
    </row>
    <row r="4186" spans="1:9">
      <c r="A4186" s="367" t="s">
        <v>3930</v>
      </c>
      <c r="D4186" s="367" t="s">
        <v>6959</v>
      </c>
      <c r="E4186" s="367">
        <f t="shared" si="65"/>
        <v>30200117</v>
      </c>
      <c r="F4186" s="367" t="s">
        <v>569</v>
      </c>
      <c r="G4186" s="367" t="s">
        <v>6943</v>
      </c>
      <c r="H4186" s="367" t="s">
        <v>6944</v>
      </c>
      <c r="I4186" s="367" t="s">
        <v>6960</v>
      </c>
    </row>
    <row r="4187" spans="1:9">
      <c r="A4187" s="367" t="s">
        <v>3930</v>
      </c>
      <c r="D4187" s="367" t="s">
        <v>6961</v>
      </c>
      <c r="E4187" s="367">
        <f t="shared" si="65"/>
        <v>30200120</v>
      </c>
      <c r="F4187" s="367" t="s">
        <v>569</v>
      </c>
      <c r="G4187" s="367" t="s">
        <v>6943</v>
      </c>
      <c r="H4187" s="367" t="s">
        <v>6944</v>
      </c>
      <c r="I4187" s="367" t="s">
        <v>6962</v>
      </c>
    </row>
    <row r="4188" spans="1:9">
      <c r="A4188" s="367" t="s">
        <v>3930</v>
      </c>
      <c r="D4188" s="367" t="s">
        <v>6963</v>
      </c>
      <c r="E4188" s="367">
        <f t="shared" si="65"/>
        <v>30200199</v>
      </c>
      <c r="F4188" s="367" t="s">
        <v>569</v>
      </c>
      <c r="G4188" s="367" t="s">
        <v>6943</v>
      </c>
      <c r="H4188" s="367" t="s">
        <v>6944</v>
      </c>
      <c r="I4188" s="367" t="s">
        <v>4251</v>
      </c>
    </row>
    <row r="4189" spans="1:9">
      <c r="A4189" s="367" t="s">
        <v>3930</v>
      </c>
      <c r="D4189" s="367" t="s">
        <v>6964</v>
      </c>
      <c r="E4189" s="367">
        <f t="shared" si="65"/>
        <v>30200201</v>
      </c>
      <c r="F4189" s="367" t="s">
        <v>569</v>
      </c>
      <c r="G4189" s="367" t="s">
        <v>6943</v>
      </c>
      <c r="H4189" s="367" t="s">
        <v>6965</v>
      </c>
      <c r="I4189" s="367" t="s">
        <v>6966</v>
      </c>
    </row>
    <row r="4190" spans="1:9">
      <c r="A4190" s="367" t="s">
        <v>3930</v>
      </c>
      <c r="D4190" s="367" t="s">
        <v>6967</v>
      </c>
      <c r="E4190" s="367">
        <f t="shared" si="65"/>
        <v>30200202</v>
      </c>
      <c r="F4190" s="367" t="s">
        <v>569</v>
      </c>
      <c r="G4190" s="367" t="s">
        <v>6943</v>
      </c>
      <c r="H4190" s="367" t="s">
        <v>6965</v>
      </c>
      <c r="I4190" s="367" t="s">
        <v>6968</v>
      </c>
    </row>
    <row r="4191" spans="1:9">
      <c r="A4191" s="367" t="s">
        <v>3930</v>
      </c>
      <c r="D4191" s="367" t="s">
        <v>6969</v>
      </c>
      <c r="E4191" s="367">
        <f t="shared" si="65"/>
        <v>30200203</v>
      </c>
      <c r="F4191" s="367" t="s">
        <v>569</v>
      </c>
      <c r="G4191" s="367" t="s">
        <v>6943</v>
      </c>
      <c r="H4191" s="367" t="s">
        <v>6965</v>
      </c>
      <c r="I4191" s="367" t="s">
        <v>6970</v>
      </c>
    </row>
    <row r="4192" spans="1:9">
      <c r="A4192" s="367" t="s">
        <v>3930</v>
      </c>
      <c r="D4192" s="367" t="s">
        <v>6971</v>
      </c>
      <c r="E4192" s="367">
        <f t="shared" si="65"/>
        <v>30200204</v>
      </c>
      <c r="F4192" s="367" t="s">
        <v>569</v>
      </c>
      <c r="G4192" s="367" t="s">
        <v>6943</v>
      </c>
      <c r="H4192" s="367" t="s">
        <v>6965</v>
      </c>
      <c r="I4192" s="367" t="s">
        <v>6972</v>
      </c>
    </row>
    <row r="4193" spans="1:9">
      <c r="A4193" s="367" t="s">
        <v>3930</v>
      </c>
      <c r="D4193" s="367" t="s">
        <v>6973</v>
      </c>
      <c r="E4193" s="367">
        <f t="shared" si="65"/>
        <v>30200206</v>
      </c>
      <c r="F4193" s="367" t="s">
        <v>569</v>
      </c>
      <c r="G4193" s="367" t="s">
        <v>6943</v>
      </c>
      <c r="H4193" s="367" t="s">
        <v>6965</v>
      </c>
      <c r="I4193" s="367" t="s">
        <v>6974</v>
      </c>
    </row>
    <row r="4194" spans="1:9">
      <c r="A4194" s="367" t="s">
        <v>3930</v>
      </c>
      <c r="D4194" s="367" t="s">
        <v>6975</v>
      </c>
      <c r="E4194" s="367">
        <f t="shared" si="65"/>
        <v>30200208</v>
      </c>
      <c r="F4194" s="367" t="s">
        <v>569</v>
      </c>
      <c r="G4194" s="367" t="s">
        <v>6943</v>
      </c>
      <c r="H4194" s="367" t="s">
        <v>6965</v>
      </c>
      <c r="I4194" s="367" t="s">
        <v>6976</v>
      </c>
    </row>
    <row r="4195" spans="1:9">
      <c r="A4195" s="367" t="s">
        <v>3930</v>
      </c>
      <c r="D4195" s="367" t="s">
        <v>6977</v>
      </c>
      <c r="E4195" s="367">
        <f t="shared" si="65"/>
        <v>30200210</v>
      </c>
      <c r="F4195" s="367" t="s">
        <v>569</v>
      </c>
      <c r="G4195" s="367" t="s">
        <v>6943</v>
      </c>
      <c r="H4195" s="367" t="s">
        <v>6965</v>
      </c>
      <c r="I4195" s="367" t="s">
        <v>6978</v>
      </c>
    </row>
    <row r="4196" spans="1:9">
      <c r="A4196" s="367" t="s">
        <v>3930</v>
      </c>
      <c r="D4196" s="367" t="s">
        <v>6979</v>
      </c>
      <c r="E4196" s="367">
        <f t="shared" si="65"/>
        <v>30200211</v>
      </c>
      <c r="F4196" s="367" t="s">
        <v>569</v>
      </c>
      <c r="G4196" s="367" t="s">
        <v>6943</v>
      </c>
      <c r="H4196" s="367" t="s">
        <v>6965</v>
      </c>
      <c r="I4196" s="367" t="s">
        <v>6980</v>
      </c>
    </row>
    <row r="4197" spans="1:9">
      <c r="A4197" s="367" t="s">
        <v>3930</v>
      </c>
      <c r="D4197" s="367" t="s">
        <v>6981</v>
      </c>
      <c r="E4197" s="367">
        <f t="shared" si="65"/>
        <v>30200216</v>
      </c>
      <c r="F4197" s="367" t="s">
        <v>569</v>
      </c>
      <c r="G4197" s="367" t="s">
        <v>6943</v>
      </c>
      <c r="H4197" s="367" t="s">
        <v>6965</v>
      </c>
      <c r="I4197" s="367" t="s">
        <v>6982</v>
      </c>
    </row>
    <row r="4198" spans="1:9">
      <c r="A4198" s="367" t="s">
        <v>3930</v>
      </c>
      <c r="D4198" s="367" t="s">
        <v>6983</v>
      </c>
      <c r="E4198" s="367">
        <f t="shared" si="65"/>
        <v>30200220</v>
      </c>
      <c r="F4198" s="367" t="s">
        <v>569</v>
      </c>
      <c r="G4198" s="367" t="s">
        <v>6943</v>
      </c>
      <c r="H4198" s="367" t="s">
        <v>6965</v>
      </c>
      <c r="I4198" s="367" t="s">
        <v>6984</v>
      </c>
    </row>
    <row r="4199" spans="1:9">
      <c r="A4199" s="367" t="s">
        <v>3930</v>
      </c>
      <c r="D4199" s="367" t="s">
        <v>6985</v>
      </c>
      <c r="E4199" s="367">
        <f t="shared" si="65"/>
        <v>30200221</v>
      </c>
      <c r="F4199" s="367" t="s">
        <v>569</v>
      </c>
      <c r="G4199" s="367" t="s">
        <v>6943</v>
      </c>
      <c r="H4199" s="367" t="s">
        <v>6965</v>
      </c>
      <c r="I4199" s="367" t="s">
        <v>6986</v>
      </c>
    </row>
    <row r="4200" spans="1:9">
      <c r="A4200" s="367" t="s">
        <v>3930</v>
      </c>
      <c r="D4200" s="367" t="s">
        <v>6987</v>
      </c>
      <c r="E4200" s="367">
        <f t="shared" si="65"/>
        <v>30200224</v>
      </c>
      <c r="F4200" s="367" t="s">
        <v>569</v>
      </c>
      <c r="G4200" s="367" t="s">
        <v>6943</v>
      </c>
      <c r="H4200" s="367" t="s">
        <v>6965</v>
      </c>
      <c r="I4200" s="367" t="s">
        <v>6988</v>
      </c>
    </row>
    <row r="4201" spans="1:9">
      <c r="A4201" s="367" t="s">
        <v>3930</v>
      </c>
      <c r="D4201" s="367" t="s">
        <v>6989</v>
      </c>
      <c r="E4201" s="367">
        <f t="shared" si="65"/>
        <v>30200225</v>
      </c>
      <c r="F4201" s="367" t="s">
        <v>569</v>
      </c>
      <c r="G4201" s="367" t="s">
        <v>6943</v>
      </c>
      <c r="H4201" s="367" t="s">
        <v>6965</v>
      </c>
      <c r="I4201" s="367" t="s">
        <v>6990</v>
      </c>
    </row>
    <row r="4202" spans="1:9">
      <c r="A4202" s="367" t="s">
        <v>3930</v>
      </c>
      <c r="D4202" s="367" t="s">
        <v>6991</v>
      </c>
      <c r="E4202" s="367">
        <f t="shared" si="65"/>
        <v>30200228</v>
      </c>
      <c r="F4202" s="367" t="s">
        <v>569</v>
      </c>
      <c r="G4202" s="367" t="s">
        <v>6943</v>
      </c>
      <c r="H4202" s="367" t="s">
        <v>6965</v>
      </c>
      <c r="I4202" s="367" t="s">
        <v>6992</v>
      </c>
    </row>
    <row r="4203" spans="1:9">
      <c r="A4203" s="367" t="s">
        <v>3930</v>
      </c>
      <c r="D4203" s="367" t="s">
        <v>6993</v>
      </c>
      <c r="E4203" s="367">
        <f t="shared" si="65"/>
        <v>30200230</v>
      </c>
      <c r="F4203" s="367" t="s">
        <v>569</v>
      </c>
      <c r="G4203" s="367" t="s">
        <v>6943</v>
      </c>
      <c r="H4203" s="367" t="s">
        <v>6965</v>
      </c>
      <c r="I4203" s="367" t="s">
        <v>6994</v>
      </c>
    </row>
    <row r="4204" spans="1:9">
      <c r="A4204" s="367" t="s">
        <v>3930</v>
      </c>
      <c r="D4204" s="367" t="s">
        <v>6995</v>
      </c>
      <c r="E4204" s="367">
        <f t="shared" si="65"/>
        <v>30200234</v>
      </c>
      <c r="F4204" s="367" t="s">
        <v>569</v>
      </c>
      <c r="G4204" s="367" t="s">
        <v>6943</v>
      </c>
      <c r="H4204" s="367" t="s">
        <v>6965</v>
      </c>
      <c r="I4204" s="367" t="s">
        <v>6996</v>
      </c>
    </row>
    <row r="4205" spans="1:9">
      <c r="A4205" s="367" t="s">
        <v>3930</v>
      </c>
      <c r="D4205" s="367" t="s">
        <v>6997</v>
      </c>
      <c r="E4205" s="367">
        <f t="shared" si="65"/>
        <v>30200299</v>
      </c>
      <c r="F4205" s="367" t="s">
        <v>569</v>
      </c>
      <c r="G4205" s="367" t="s">
        <v>6943</v>
      </c>
      <c r="H4205" s="367" t="s">
        <v>6965</v>
      </c>
      <c r="I4205" s="367" t="s">
        <v>4251</v>
      </c>
    </row>
    <row r="4206" spans="1:9">
      <c r="A4206" s="367" t="s">
        <v>3930</v>
      </c>
      <c r="D4206" s="367" t="s">
        <v>6998</v>
      </c>
      <c r="E4206" s="367">
        <f t="shared" si="65"/>
        <v>30200301</v>
      </c>
      <c r="F4206" s="367" t="s">
        <v>569</v>
      </c>
      <c r="G4206" s="367" t="s">
        <v>6943</v>
      </c>
      <c r="H4206" s="367" t="s">
        <v>6999</v>
      </c>
      <c r="I4206" s="367" t="s">
        <v>7000</v>
      </c>
    </row>
    <row r="4207" spans="1:9">
      <c r="A4207" s="367" t="s">
        <v>3930</v>
      </c>
      <c r="D4207" s="367" t="s">
        <v>7001</v>
      </c>
      <c r="E4207" s="367">
        <f t="shared" si="65"/>
        <v>30200306</v>
      </c>
      <c r="F4207" s="367" t="s">
        <v>569</v>
      </c>
      <c r="G4207" s="367" t="s">
        <v>6943</v>
      </c>
      <c r="H4207" s="367" t="s">
        <v>6999</v>
      </c>
      <c r="I4207" s="367" t="s">
        <v>7002</v>
      </c>
    </row>
    <row r="4208" spans="1:9">
      <c r="A4208" s="367" t="s">
        <v>3930</v>
      </c>
      <c r="D4208" s="367" t="s">
        <v>7003</v>
      </c>
      <c r="E4208" s="367">
        <f t="shared" si="65"/>
        <v>30200401</v>
      </c>
      <c r="F4208" s="367" t="s">
        <v>569</v>
      </c>
      <c r="G4208" s="367" t="s">
        <v>6943</v>
      </c>
      <c r="H4208" s="367" t="s">
        <v>7004</v>
      </c>
      <c r="I4208" s="367" t="s">
        <v>7005</v>
      </c>
    </row>
    <row r="4209" spans="1:9">
      <c r="A4209" s="367" t="s">
        <v>3930</v>
      </c>
      <c r="D4209" s="367" t="s">
        <v>7006</v>
      </c>
      <c r="E4209" s="367">
        <f t="shared" si="65"/>
        <v>30200402</v>
      </c>
      <c r="F4209" s="367" t="s">
        <v>569</v>
      </c>
      <c r="G4209" s="367" t="s">
        <v>6943</v>
      </c>
      <c r="H4209" s="367" t="s">
        <v>7004</v>
      </c>
      <c r="I4209" s="367" t="s">
        <v>7007</v>
      </c>
    </row>
    <row r="4210" spans="1:9">
      <c r="A4210" s="367" t="s">
        <v>3930</v>
      </c>
      <c r="D4210" s="367" t="s">
        <v>7008</v>
      </c>
      <c r="E4210" s="367">
        <f t="shared" si="65"/>
        <v>30200403</v>
      </c>
      <c r="F4210" s="367" t="s">
        <v>569</v>
      </c>
      <c r="G4210" s="367" t="s">
        <v>6943</v>
      </c>
      <c r="H4210" s="367" t="s">
        <v>7004</v>
      </c>
      <c r="I4210" s="367" t="s">
        <v>7009</v>
      </c>
    </row>
    <row r="4211" spans="1:9">
      <c r="A4211" s="367" t="s">
        <v>3930</v>
      </c>
      <c r="D4211" s="367" t="s">
        <v>7010</v>
      </c>
      <c r="E4211" s="367">
        <f t="shared" si="65"/>
        <v>30200404</v>
      </c>
      <c r="F4211" s="367" t="s">
        <v>569</v>
      </c>
      <c r="G4211" s="367" t="s">
        <v>6943</v>
      </c>
      <c r="H4211" s="367" t="s">
        <v>7004</v>
      </c>
      <c r="I4211" s="367" t="s">
        <v>7011</v>
      </c>
    </row>
    <row r="4212" spans="1:9">
      <c r="A4212" s="367" t="s">
        <v>3930</v>
      </c>
      <c r="D4212" s="367" t="s">
        <v>7012</v>
      </c>
      <c r="E4212" s="367">
        <f t="shared" si="65"/>
        <v>30200405</v>
      </c>
      <c r="F4212" s="367" t="s">
        <v>569</v>
      </c>
      <c r="G4212" s="367" t="s">
        <v>6943</v>
      </c>
      <c r="H4212" s="367" t="s">
        <v>7004</v>
      </c>
      <c r="I4212" s="367" t="s">
        <v>7013</v>
      </c>
    </row>
    <row r="4213" spans="1:9">
      <c r="A4213" s="367" t="s">
        <v>3930</v>
      </c>
      <c r="D4213" s="367" t="s">
        <v>7014</v>
      </c>
      <c r="E4213" s="367">
        <f t="shared" si="65"/>
        <v>30200406</v>
      </c>
      <c r="F4213" s="367" t="s">
        <v>569</v>
      </c>
      <c r="G4213" s="367" t="s">
        <v>6943</v>
      </c>
      <c r="H4213" s="367" t="s">
        <v>7004</v>
      </c>
      <c r="I4213" s="367" t="s">
        <v>7015</v>
      </c>
    </row>
    <row r="4214" spans="1:9">
      <c r="A4214" s="367" t="s">
        <v>3930</v>
      </c>
      <c r="D4214" s="367" t="s">
        <v>7016</v>
      </c>
      <c r="E4214" s="367">
        <f t="shared" si="65"/>
        <v>30200407</v>
      </c>
      <c r="F4214" s="367" t="s">
        <v>569</v>
      </c>
      <c r="G4214" s="367" t="s">
        <v>6943</v>
      </c>
      <c r="H4214" s="367" t="s">
        <v>7004</v>
      </c>
      <c r="I4214" s="367" t="s">
        <v>7017</v>
      </c>
    </row>
    <row r="4215" spans="1:9">
      <c r="A4215" s="367" t="s">
        <v>3930</v>
      </c>
      <c r="D4215" s="367" t="s">
        <v>7018</v>
      </c>
      <c r="E4215" s="367">
        <f t="shared" si="65"/>
        <v>30200408</v>
      </c>
      <c r="F4215" s="367" t="s">
        <v>569</v>
      </c>
      <c r="G4215" s="367" t="s">
        <v>6943</v>
      </c>
      <c r="H4215" s="367" t="s">
        <v>7004</v>
      </c>
      <c r="I4215" s="367" t="s">
        <v>7019</v>
      </c>
    </row>
    <row r="4216" spans="1:9">
      <c r="A4216" s="367" t="s">
        <v>3930</v>
      </c>
      <c r="D4216" s="367" t="s">
        <v>7020</v>
      </c>
      <c r="E4216" s="367">
        <f t="shared" si="65"/>
        <v>30200409</v>
      </c>
      <c r="F4216" s="367" t="s">
        <v>569</v>
      </c>
      <c r="G4216" s="367" t="s">
        <v>6943</v>
      </c>
      <c r="H4216" s="367" t="s">
        <v>7004</v>
      </c>
      <c r="I4216" s="367" t="s">
        <v>7021</v>
      </c>
    </row>
    <row r="4217" spans="1:9">
      <c r="A4217" s="367" t="s">
        <v>3930</v>
      </c>
      <c r="D4217" s="367" t="s">
        <v>7022</v>
      </c>
      <c r="E4217" s="367">
        <f t="shared" si="65"/>
        <v>30200410</v>
      </c>
      <c r="F4217" s="367" t="s">
        <v>569</v>
      </c>
      <c r="G4217" s="367" t="s">
        <v>6943</v>
      </c>
      <c r="H4217" s="367" t="s">
        <v>7004</v>
      </c>
      <c r="I4217" s="367" t="s">
        <v>7023</v>
      </c>
    </row>
    <row r="4218" spans="1:9">
      <c r="A4218" s="367" t="s">
        <v>3930</v>
      </c>
      <c r="D4218" s="367" t="s">
        <v>7024</v>
      </c>
      <c r="E4218" s="367">
        <f t="shared" si="65"/>
        <v>30200411</v>
      </c>
      <c r="F4218" s="367" t="s">
        <v>569</v>
      </c>
      <c r="G4218" s="367" t="s">
        <v>6943</v>
      </c>
      <c r="H4218" s="367" t="s">
        <v>7004</v>
      </c>
      <c r="I4218" s="367" t="s">
        <v>7025</v>
      </c>
    </row>
    <row r="4219" spans="1:9">
      <c r="A4219" s="367" t="s">
        <v>3930</v>
      </c>
      <c r="D4219" s="367" t="s">
        <v>7026</v>
      </c>
      <c r="E4219" s="367">
        <f t="shared" si="65"/>
        <v>30200412</v>
      </c>
      <c r="F4219" s="367" t="s">
        <v>569</v>
      </c>
      <c r="G4219" s="367" t="s">
        <v>6943</v>
      </c>
      <c r="H4219" s="367" t="s">
        <v>7004</v>
      </c>
      <c r="I4219" s="367" t="s">
        <v>7027</v>
      </c>
    </row>
    <row r="4220" spans="1:9">
      <c r="A4220" s="367" t="s">
        <v>3930</v>
      </c>
      <c r="D4220" s="367" t="s">
        <v>7028</v>
      </c>
      <c r="E4220" s="367">
        <f t="shared" si="65"/>
        <v>30200415</v>
      </c>
      <c r="F4220" s="367" t="s">
        <v>569</v>
      </c>
      <c r="G4220" s="367" t="s">
        <v>6943</v>
      </c>
      <c r="H4220" s="367" t="s">
        <v>7004</v>
      </c>
      <c r="I4220" s="367" t="s">
        <v>7029</v>
      </c>
    </row>
    <row r="4221" spans="1:9">
      <c r="A4221" s="367" t="s">
        <v>3930</v>
      </c>
      <c r="D4221" s="367" t="s">
        <v>7030</v>
      </c>
      <c r="E4221" s="367">
        <f t="shared" si="65"/>
        <v>30200420</v>
      </c>
      <c r="F4221" s="367" t="s">
        <v>569</v>
      </c>
      <c r="G4221" s="367" t="s">
        <v>6943</v>
      </c>
      <c r="H4221" s="367" t="s">
        <v>7004</v>
      </c>
      <c r="I4221" s="367" t="s">
        <v>7031</v>
      </c>
    </row>
    <row r="4222" spans="1:9">
      <c r="A4222" s="367" t="s">
        <v>3930</v>
      </c>
      <c r="D4222" s="367" t="s">
        <v>7032</v>
      </c>
      <c r="E4222" s="367">
        <f t="shared" si="65"/>
        <v>30200421</v>
      </c>
      <c r="F4222" s="367" t="s">
        <v>569</v>
      </c>
      <c r="G4222" s="367" t="s">
        <v>6943</v>
      </c>
      <c r="H4222" s="367" t="s">
        <v>7004</v>
      </c>
      <c r="I4222" s="367" t="s">
        <v>7033</v>
      </c>
    </row>
    <row r="4223" spans="1:9">
      <c r="A4223" s="367" t="s">
        <v>3930</v>
      </c>
      <c r="D4223" s="367" t="s">
        <v>7034</v>
      </c>
      <c r="E4223" s="367">
        <f t="shared" si="65"/>
        <v>30200422</v>
      </c>
      <c r="F4223" s="367" t="s">
        <v>569</v>
      </c>
      <c r="G4223" s="367" t="s">
        <v>6943</v>
      </c>
      <c r="H4223" s="367" t="s">
        <v>7004</v>
      </c>
      <c r="I4223" s="367" t="s">
        <v>7035</v>
      </c>
    </row>
    <row r="4224" spans="1:9">
      <c r="A4224" s="367" t="s">
        <v>3930</v>
      </c>
      <c r="D4224" s="367" t="s">
        <v>7036</v>
      </c>
      <c r="E4224" s="367">
        <f t="shared" si="65"/>
        <v>30200425</v>
      </c>
      <c r="F4224" s="367" t="s">
        <v>569</v>
      </c>
      <c r="G4224" s="367" t="s">
        <v>6943</v>
      </c>
      <c r="H4224" s="367" t="s">
        <v>7004</v>
      </c>
      <c r="I4224" s="367" t="s">
        <v>7037</v>
      </c>
    </row>
    <row r="4225" spans="1:9">
      <c r="A4225" s="367" t="s">
        <v>3930</v>
      </c>
      <c r="D4225" s="367" t="s">
        <v>7038</v>
      </c>
      <c r="E4225" s="367">
        <f t="shared" si="65"/>
        <v>30200430</v>
      </c>
      <c r="F4225" s="367" t="s">
        <v>569</v>
      </c>
      <c r="G4225" s="367" t="s">
        <v>6943</v>
      </c>
      <c r="H4225" s="367" t="s">
        <v>7004</v>
      </c>
      <c r="I4225" s="367" t="s">
        <v>7039</v>
      </c>
    </row>
    <row r="4226" spans="1:9">
      <c r="A4226" s="367" t="s">
        <v>3930</v>
      </c>
      <c r="D4226" s="367" t="s">
        <v>7040</v>
      </c>
      <c r="E4226" s="367">
        <f t="shared" ref="E4226:E4289" si="66">VALUE(D4226)</f>
        <v>30200435</v>
      </c>
      <c r="F4226" s="367" t="s">
        <v>569</v>
      </c>
      <c r="G4226" s="367" t="s">
        <v>6943</v>
      </c>
      <c r="H4226" s="367" t="s">
        <v>7004</v>
      </c>
      <c r="I4226" s="367" t="s">
        <v>7041</v>
      </c>
    </row>
    <row r="4227" spans="1:9">
      <c r="A4227" s="367" t="s">
        <v>3930</v>
      </c>
      <c r="D4227" s="367" t="s">
        <v>7042</v>
      </c>
      <c r="E4227" s="367">
        <f t="shared" si="66"/>
        <v>30200436</v>
      </c>
      <c r="F4227" s="367" t="s">
        <v>569</v>
      </c>
      <c r="G4227" s="367" t="s">
        <v>6943</v>
      </c>
      <c r="H4227" s="367" t="s">
        <v>7004</v>
      </c>
      <c r="I4227" s="367" t="s">
        <v>7043</v>
      </c>
    </row>
    <row r="4228" spans="1:9">
      <c r="A4228" s="367" t="s">
        <v>3930</v>
      </c>
      <c r="D4228" s="367" t="s">
        <v>7044</v>
      </c>
      <c r="E4228" s="367">
        <f t="shared" si="66"/>
        <v>30200499</v>
      </c>
      <c r="F4228" s="367" t="s">
        <v>569</v>
      </c>
      <c r="G4228" s="367" t="s">
        <v>6943</v>
      </c>
      <c r="H4228" s="367" t="s">
        <v>7004</v>
      </c>
      <c r="I4228" s="367" t="s">
        <v>5815</v>
      </c>
    </row>
    <row r="4229" spans="1:9">
      <c r="A4229" s="367" t="s">
        <v>3930</v>
      </c>
      <c r="D4229" s="367" t="s">
        <v>7045</v>
      </c>
      <c r="E4229" s="367">
        <f t="shared" si="66"/>
        <v>30200501</v>
      </c>
      <c r="F4229" s="367" t="s">
        <v>569</v>
      </c>
      <c r="G4229" s="367" t="s">
        <v>6943</v>
      </c>
      <c r="H4229" s="367" t="s">
        <v>7046</v>
      </c>
      <c r="I4229" s="367" t="s">
        <v>7047</v>
      </c>
    </row>
    <row r="4230" spans="1:9">
      <c r="A4230" s="367" t="s">
        <v>3930</v>
      </c>
      <c r="D4230" s="367" t="s">
        <v>7048</v>
      </c>
      <c r="E4230" s="367">
        <f t="shared" si="66"/>
        <v>30200502</v>
      </c>
      <c r="F4230" s="367" t="s">
        <v>569</v>
      </c>
      <c r="G4230" s="367" t="s">
        <v>6943</v>
      </c>
      <c r="H4230" s="367" t="s">
        <v>7046</v>
      </c>
      <c r="I4230" s="367" t="s">
        <v>7049</v>
      </c>
    </row>
    <row r="4231" spans="1:9">
      <c r="A4231" s="367" t="s">
        <v>3930</v>
      </c>
      <c r="D4231" s="367" t="s">
        <v>7050</v>
      </c>
      <c r="E4231" s="367">
        <f t="shared" si="66"/>
        <v>30200503</v>
      </c>
      <c r="F4231" s="367" t="s">
        <v>569</v>
      </c>
      <c r="G4231" s="367" t="s">
        <v>6943</v>
      </c>
      <c r="H4231" s="367" t="s">
        <v>7046</v>
      </c>
      <c r="I4231" s="367" t="s">
        <v>7051</v>
      </c>
    </row>
    <row r="4232" spans="1:9">
      <c r="A4232" s="367" t="s">
        <v>3930</v>
      </c>
      <c r="D4232" s="367" t="s">
        <v>7052</v>
      </c>
      <c r="E4232" s="367">
        <f t="shared" si="66"/>
        <v>30200504</v>
      </c>
      <c r="F4232" s="367" t="s">
        <v>569</v>
      </c>
      <c r="G4232" s="367" t="s">
        <v>6943</v>
      </c>
      <c r="H4232" s="367" t="s">
        <v>7046</v>
      </c>
      <c r="I4232" s="367" t="s">
        <v>1852</v>
      </c>
    </row>
    <row r="4233" spans="1:9">
      <c r="A4233" s="367" t="s">
        <v>3930</v>
      </c>
      <c r="D4233" s="367" t="s">
        <v>7053</v>
      </c>
      <c r="E4233" s="367">
        <f t="shared" si="66"/>
        <v>30200505</v>
      </c>
      <c r="F4233" s="367" t="s">
        <v>569</v>
      </c>
      <c r="G4233" s="367" t="s">
        <v>6943</v>
      </c>
      <c r="H4233" s="367" t="s">
        <v>7046</v>
      </c>
      <c r="I4233" s="367" t="s">
        <v>7054</v>
      </c>
    </row>
    <row r="4234" spans="1:9">
      <c r="A4234" s="367" t="s">
        <v>3930</v>
      </c>
      <c r="D4234" s="367" t="s">
        <v>7055</v>
      </c>
      <c r="E4234" s="367">
        <f t="shared" si="66"/>
        <v>30200506</v>
      </c>
      <c r="F4234" s="367" t="s">
        <v>569</v>
      </c>
      <c r="G4234" s="367" t="s">
        <v>6943</v>
      </c>
      <c r="H4234" s="367" t="s">
        <v>7046</v>
      </c>
      <c r="I4234" s="367" t="s">
        <v>7056</v>
      </c>
    </row>
    <row r="4235" spans="1:9">
      <c r="A4235" s="367" t="s">
        <v>3930</v>
      </c>
      <c r="D4235" s="367" t="s">
        <v>7057</v>
      </c>
      <c r="E4235" s="367">
        <f t="shared" si="66"/>
        <v>30200507</v>
      </c>
      <c r="F4235" s="367" t="s">
        <v>569</v>
      </c>
      <c r="G4235" s="367" t="s">
        <v>6943</v>
      </c>
      <c r="H4235" s="367" t="s">
        <v>7046</v>
      </c>
      <c r="I4235" s="367" t="s">
        <v>7058</v>
      </c>
    </row>
    <row r="4236" spans="1:9">
      <c r="A4236" s="367" t="s">
        <v>3930</v>
      </c>
      <c r="D4236" s="367" t="s">
        <v>7059</v>
      </c>
      <c r="E4236" s="367">
        <f t="shared" si="66"/>
        <v>30200508</v>
      </c>
      <c r="F4236" s="367" t="s">
        <v>569</v>
      </c>
      <c r="G4236" s="367" t="s">
        <v>6943</v>
      </c>
      <c r="H4236" s="367" t="s">
        <v>7046</v>
      </c>
      <c r="I4236" s="367" t="s">
        <v>7060</v>
      </c>
    </row>
    <row r="4237" spans="1:9">
      <c r="A4237" s="367" t="s">
        <v>3930</v>
      </c>
      <c r="D4237" s="367" t="s">
        <v>7061</v>
      </c>
      <c r="E4237" s="367">
        <f t="shared" si="66"/>
        <v>30200509</v>
      </c>
      <c r="F4237" s="367" t="s">
        <v>569</v>
      </c>
      <c r="G4237" s="367" t="s">
        <v>6943</v>
      </c>
      <c r="H4237" s="367" t="s">
        <v>7046</v>
      </c>
      <c r="I4237" s="367" t="s">
        <v>7062</v>
      </c>
    </row>
    <row r="4238" spans="1:9">
      <c r="A4238" s="367" t="s">
        <v>3930</v>
      </c>
      <c r="D4238" s="367" t="s">
        <v>7063</v>
      </c>
      <c r="E4238" s="367">
        <f t="shared" si="66"/>
        <v>30200510</v>
      </c>
      <c r="F4238" s="367" t="s">
        <v>569</v>
      </c>
      <c r="G4238" s="367" t="s">
        <v>6943</v>
      </c>
      <c r="H4238" s="367" t="s">
        <v>7046</v>
      </c>
      <c r="I4238" s="367" t="s">
        <v>7058</v>
      </c>
    </row>
    <row r="4239" spans="1:9">
      <c r="A4239" s="367" t="s">
        <v>3930</v>
      </c>
      <c r="D4239" s="367" t="s">
        <v>7064</v>
      </c>
      <c r="E4239" s="367">
        <f t="shared" si="66"/>
        <v>30200511</v>
      </c>
      <c r="F4239" s="367" t="s">
        <v>569</v>
      </c>
      <c r="G4239" s="367" t="s">
        <v>6943</v>
      </c>
      <c r="H4239" s="367" t="s">
        <v>7046</v>
      </c>
      <c r="I4239" s="367" t="s">
        <v>7060</v>
      </c>
    </row>
    <row r="4240" spans="1:9">
      <c r="A4240" s="367" t="s">
        <v>3930</v>
      </c>
      <c r="D4240" s="367" t="s">
        <v>7065</v>
      </c>
      <c r="E4240" s="367">
        <f t="shared" si="66"/>
        <v>30200512</v>
      </c>
      <c r="F4240" s="367" t="s">
        <v>569</v>
      </c>
      <c r="G4240" s="367" t="s">
        <v>6943</v>
      </c>
      <c r="H4240" s="367" t="s">
        <v>7046</v>
      </c>
      <c r="I4240" s="367" t="s">
        <v>7066</v>
      </c>
    </row>
    <row r="4241" spans="1:9">
      <c r="A4241" s="367" t="s">
        <v>3930</v>
      </c>
      <c r="D4241" s="367" t="s">
        <v>7067</v>
      </c>
      <c r="E4241" s="367">
        <f t="shared" si="66"/>
        <v>30200513</v>
      </c>
      <c r="F4241" s="367" t="s">
        <v>569</v>
      </c>
      <c r="G4241" s="367" t="s">
        <v>6943</v>
      </c>
      <c r="H4241" s="367" t="s">
        <v>7046</v>
      </c>
      <c r="I4241" s="367" t="s">
        <v>7068</v>
      </c>
    </row>
    <row r="4242" spans="1:9">
      <c r="A4242" s="367" t="s">
        <v>3930</v>
      </c>
      <c r="D4242" s="367" t="s">
        <v>7069</v>
      </c>
      <c r="E4242" s="367">
        <f t="shared" si="66"/>
        <v>30200514</v>
      </c>
      <c r="F4242" s="367" t="s">
        <v>569</v>
      </c>
      <c r="G4242" s="367" t="s">
        <v>6943</v>
      </c>
      <c r="H4242" s="367" t="s">
        <v>7046</v>
      </c>
      <c r="I4242" s="367" t="s">
        <v>1823</v>
      </c>
    </row>
    <row r="4243" spans="1:9">
      <c r="A4243" s="367" t="s">
        <v>3930</v>
      </c>
      <c r="D4243" s="367" t="s">
        <v>7070</v>
      </c>
      <c r="E4243" s="367">
        <f t="shared" si="66"/>
        <v>30200515</v>
      </c>
      <c r="F4243" s="367" t="s">
        <v>569</v>
      </c>
      <c r="G4243" s="367" t="s">
        <v>6943</v>
      </c>
      <c r="H4243" s="367" t="s">
        <v>7046</v>
      </c>
      <c r="I4243" s="367" t="s">
        <v>7051</v>
      </c>
    </row>
    <row r="4244" spans="1:9">
      <c r="A4244" s="367" t="s">
        <v>3930</v>
      </c>
      <c r="D4244" s="367" t="s">
        <v>7071</v>
      </c>
      <c r="E4244" s="367">
        <f t="shared" si="66"/>
        <v>30200516</v>
      </c>
      <c r="F4244" s="367" t="s">
        <v>569</v>
      </c>
      <c r="G4244" s="367" t="s">
        <v>6943</v>
      </c>
      <c r="H4244" s="367" t="s">
        <v>7046</v>
      </c>
      <c r="I4244" s="367" t="s">
        <v>1854</v>
      </c>
    </row>
    <row r="4245" spans="1:9">
      <c r="A4245" s="367" t="s">
        <v>3930</v>
      </c>
      <c r="D4245" s="367" t="s">
        <v>7072</v>
      </c>
      <c r="E4245" s="367">
        <f t="shared" si="66"/>
        <v>30200517</v>
      </c>
      <c r="F4245" s="367" t="s">
        <v>569</v>
      </c>
      <c r="G4245" s="367" t="s">
        <v>6943</v>
      </c>
      <c r="H4245" s="367" t="s">
        <v>7046</v>
      </c>
      <c r="I4245" s="367" t="s">
        <v>7073</v>
      </c>
    </row>
    <row r="4246" spans="1:9">
      <c r="A4246" s="367" t="s">
        <v>3930</v>
      </c>
      <c r="D4246" s="367" t="s">
        <v>7074</v>
      </c>
      <c r="E4246" s="367">
        <f t="shared" si="66"/>
        <v>30200518</v>
      </c>
      <c r="F4246" s="367" t="s">
        <v>569</v>
      </c>
      <c r="G4246" s="367" t="s">
        <v>6943</v>
      </c>
      <c r="H4246" s="367" t="s">
        <v>7046</v>
      </c>
      <c r="I4246" s="367" t="s">
        <v>7073</v>
      </c>
    </row>
    <row r="4247" spans="1:9">
      <c r="A4247" s="367" t="s">
        <v>3930</v>
      </c>
      <c r="D4247" s="367" t="s">
        <v>7075</v>
      </c>
      <c r="E4247" s="367">
        <f t="shared" si="66"/>
        <v>30200519</v>
      </c>
      <c r="F4247" s="367" t="s">
        <v>569</v>
      </c>
      <c r="G4247" s="367" t="s">
        <v>6943</v>
      </c>
      <c r="H4247" s="367" t="s">
        <v>7046</v>
      </c>
      <c r="I4247" s="367" t="s">
        <v>7076</v>
      </c>
    </row>
    <row r="4248" spans="1:9">
      <c r="A4248" s="367" t="s">
        <v>3930</v>
      </c>
      <c r="D4248" s="367" t="s">
        <v>7077</v>
      </c>
      <c r="E4248" s="367">
        <f t="shared" si="66"/>
        <v>30200520</v>
      </c>
      <c r="F4248" s="367" t="s">
        <v>569</v>
      </c>
      <c r="G4248" s="367" t="s">
        <v>6943</v>
      </c>
      <c r="H4248" s="367" t="s">
        <v>7046</v>
      </c>
      <c r="I4248" s="367" t="s">
        <v>7078</v>
      </c>
    </row>
    <row r="4249" spans="1:9">
      <c r="A4249" s="367" t="s">
        <v>3930</v>
      </c>
      <c r="D4249" s="367" t="s">
        <v>7079</v>
      </c>
      <c r="E4249" s="367">
        <f t="shared" si="66"/>
        <v>30200521</v>
      </c>
      <c r="F4249" s="367" t="s">
        <v>569</v>
      </c>
      <c r="G4249" s="367" t="s">
        <v>6943</v>
      </c>
      <c r="H4249" s="367" t="s">
        <v>7046</v>
      </c>
      <c r="I4249" s="367" t="s">
        <v>7080</v>
      </c>
    </row>
    <row r="4250" spans="1:9">
      <c r="A4250" s="367" t="s">
        <v>3930</v>
      </c>
      <c r="D4250" s="367" t="s">
        <v>7081</v>
      </c>
      <c r="E4250" s="367">
        <f t="shared" si="66"/>
        <v>30200522</v>
      </c>
      <c r="F4250" s="367" t="s">
        <v>569</v>
      </c>
      <c r="G4250" s="367" t="s">
        <v>6943</v>
      </c>
      <c r="H4250" s="367" t="s">
        <v>7046</v>
      </c>
      <c r="I4250" s="367" t="s">
        <v>7082</v>
      </c>
    </row>
    <row r="4251" spans="1:9">
      <c r="A4251" s="367" t="s">
        <v>3930</v>
      </c>
      <c r="D4251" s="367" t="s">
        <v>7083</v>
      </c>
      <c r="E4251" s="367">
        <f t="shared" si="66"/>
        <v>30200523</v>
      </c>
      <c r="F4251" s="367" t="s">
        <v>569</v>
      </c>
      <c r="G4251" s="367" t="s">
        <v>6943</v>
      </c>
      <c r="H4251" s="367" t="s">
        <v>7046</v>
      </c>
      <c r="I4251" s="367" t="s">
        <v>7078</v>
      </c>
    </row>
    <row r="4252" spans="1:9">
      <c r="A4252" s="367" t="s">
        <v>3930</v>
      </c>
      <c r="D4252" s="367" t="s">
        <v>7084</v>
      </c>
      <c r="E4252" s="367">
        <f t="shared" si="66"/>
        <v>30200524</v>
      </c>
      <c r="F4252" s="367" t="s">
        <v>569</v>
      </c>
      <c r="G4252" s="367" t="s">
        <v>6943</v>
      </c>
      <c r="H4252" s="367" t="s">
        <v>7046</v>
      </c>
      <c r="I4252" s="367" t="s">
        <v>7080</v>
      </c>
    </row>
    <row r="4253" spans="1:9">
      <c r="A4253" s="367" t="s">
        <v>3930</v>
      </c>
      <c r="D4253" s="367" t="s">
        <v>7085</v>
      </c>
      <c r="E4253" s="367">
        <f t="shared" si="66"/>
        <v>30200525</v>
      </c>
      <c r="F4253" s="367" t="s">
        <v>569</v>
      </c>
      <c r="G4253" s="367" t="s">
        <v>6943</v>
      </c>
      <c r="H4253" s="367" t="s">
        <v>7046</v>
      </c>
      <c r="I4253" s="367" t="s">
        <v>7082</v>
      </c>
    </row>
    <row r="4254" spans="1:9">
      <c r="A4254" s="367" t="s">
        <v>3930</v>
      </c>
      <c r="D4254" s="367" t="s">
        <v>7086</v>
      </c>
      <c r="E4254" s="367">
        <f t="shared" si="66"/>
        <v>30200526</v>
      </c>
      <c r="F4254" s="367" t="s">
        <v>569</v>
      </c>
      <c r="G4254" s="367" t="s">
        <v>6943</v>
      </c>
      <c r="H4254" s="367" t="s">
        <v>7046</v>
      </c>
      <c r="I4254" s="367" t="s">
        <v>1823</v>
      </c>
    </row>
    <row r="4255" spans="1:9">
      <c r="A4255" s="367" t="s">
        <v>3930</v>
      </c>
      <c r="D4255" s="367" t="s">
        <v>7087</v>
      </c>
      <c r="E4255" s="367">
        <f t="shared" si="66"/>
        <v>30200527</v>
      </c>
      <c r="F4255" s="367" t="s">
        <v>569</v>
      </c>
      <c r="G4255" s="367" t="s">
        <v>6943</v>
      </c>
      <c r="H4255" s="367" t="s">
        <v>7046</v>
      </c>
      <c r="I4255" s="367" t="s">
        <v>7088</v>
      </c>
    </row>
    <row r="4256" spans="1:9">
      <c r="A4256" s="367" t="s">
        <v>3930</v>
      </c>
      <c r="D4256" s="367" t="s">
        <v>7089</v>
      </c>
      <c r="E4256" s="367">
        <f t="shared" si="66"/>
        <v>30200528</v>
      </c>
      <c r="F4256" s="367" t="s">
        <v>569</v>
      </c>
      <c r="G4256" s="367" t="s">
        <v>6943</v>
      </c>
      <c r="H4256" s="367" t="s">
        <v>7046</v>
      </c>
      <c r="I4256" s="367" t="s">
        <v>7090</v>
      </c>
    </row>
    <row r="4257" spans="1:12">
      <c r="A4257" s="367" t="s">
        <v>3930</v>
      </c>
      <c r="D4257" s="367" t="s">
        <v>7091</v>
      </c>
      <c r="E4257" s="367">
        <f t="shared" si="66"/>
        <v>30200530</v>
      </c>
      <c r="F4257" s="367" t="s">
        <v>569</v>
      </c>
      <c r="G4257" s="367" t="s">
        <v>6943</v>
      </c>
      <c r="H4257" s="367" t="s">
        <v>7046</v>
      </c>
      <c r="I4257" s="367" t="s">
        <v>7092</v>
      </c>
    </row>
    <row r="4258" spans="1:12">
      <c r="A4258" s="367" t="s">
        <v>3930</v>
      </c>
      <c r="D4258" s="367" t="s">
        <v>7093</v>
      </c>
      <c r="E4258" s="367">
        <f t="shared" si="66"/>
        <v>30200531</v>
      </c>
      <c r="F4258" s="367" t="s">
        <v>569</v>
      </c>
      <c r="G4258" s="367" t="s">
        <v>6943</v>
      </c>
      <c r="H4258" s="367" t="s">
        <v>7046</v>
      </c>
      <c r="I4258" s="367" t="s">
        <v>4624</v>
      </c>
    </row>
    <row r="4259" spans="1:12">
      <c r="A4259" s="367" t="s">
        <v>3930</v>
      </c>
      <c r="D4259" s="367" t="s">
        <v>7094</v>
      </c>
      <c r="E4259" s="367">
        <f t="shared" si="66"/>
        <v>30200532</v>
      </c>
      <c r="F4259" s="367" t="s">
        <v>569</v>
      </c>
      <c r="G4259" s="367" t="s">
        <v>6943</v>
      </c>
      <c r="H4259" s="367" t="s">
        <v>7046</v>
      </c>
      <c r="I4259" s="367" t="s">
        <v>7095</v>
      </c>
    </row>
    <row r="4260" spans="1:12">
      <c r="A4260" s="367" t="s">
        <v>3930</v>
      </c>
      <c r="D4260" s="367" t="s">
        <v>7096</v>
      </c>
      <c r="E4260" s="367">
        <f t="shared" si="66"/>
        <v>30200537</v>
      </c>
      <c r="F4260" s="367" t="s">
        <v>569</v>
      </c>
      <c r="G4260" s="367" t="s">
        <v>6943</v>
      </c>
      <c r="H4260" s="367" t="s">
        <v>7046</v>
      </c>
      <c r="I4260" s="367" t="s">
        <v>7097</v>
      </c>
    </row>
    <row r="4261" spans="1:12">
      <c r="A4261" s="367" t="s">
        <v>3930</v>
      </c>
      <c r="D4261" s="367" t="s">
        <v>7098</v>
      </c>
      <c r="E4261" s="367">
        <f t="shared" si="66"/>
        <v>30200538</v>
      </c>
      <c r="F4261" s="367" t="s">
        <v>569</v>
      </c>
      <c r="G4261" s="367" t="s">
        <v>6943</v>
      </c>
      <c r="H4261" s="367" t="s">
        <v>7046</v>
      </c>
      <c r="I4261" s="367" t="s">
        <v>7099</v>
      </c>
    </row>
    <row r="4262" spans="1:12">
      <c r="A4262" s="367" t="s">
        <v>3930</v>
      </c>
      <c r="D4262" s="367" t="s">
        <v>7100</v>
      </c>
      <c r="E4262" s="367">
        <f t="shared" si="66"/>
        <v>30200540</v>
      </c>
      <c r="F4262" s="367" t="s">
        <v>569</v>
      </c>
      <c r="G4262" s="367" t="s">
        <v>6943</v>
      </c>
      <c r="H4262" s="367" t="s">
        <v>7046</v>
      </c>
      <c r="I4262" s="367" t="s">
        <v>7101</v>
      </c>
    </row>
    <row r="4263" spans="1:12">
      <c r="A4263" s="367" t="s">
        <v>3930</v>
      </c>
      <c r="D4263" s="367" t="s">
        <v>7102</v>
      </c>
      <c r="E4263" s="367">
        <f t="shared" si="66"/>
        <v>30200550</v>
      </c>
      <c r="F4263" s="367" t="s">
        <v>569</v>
      </c>
      <c r="G4263" s="367" t="s">
        <v>6943</v>
      </c>
      <c r="H4263" s="367" t="s">
        <v>7046</v>
      </c>
      <c r="I4263" s="367" t="s">
        <v>7103</v>
      </c>
    </row>
    <row r="4264" spans="1:12">
      <c r="A4264" s="367" t="s">
        <v>3930</v>
      </c>
      <c r="D4264" s="367" t="s">
        <v>7104</v>
      </c>
      <c r="E4264" s="367">
        <f t="shared" si="66"/>
        <v>30200551</v>
      </c>
      <c r="F4264" s="367" t="s">
        <v>569</v>
      </c>
      <c r="G4264" s="367" t="s">
        <v>6943</v>
      </c>
      <c r="H4264" s="367" t="s">
        <v>7046</v>
      </c>
      <c r="I4264" s="367" t="s">
        <v>7105</v>
      </c>
    </row>
    <row r="4265" spans="1:12">
      <c r="A4265" s="367" t="s">
        <v>3930</v>
      </c>
      <c r="D4265" s="367" t="s">
        <v>7106</v>
      </c>
      <c r="E4265" s="367">
        <f t="shared" si="66"/>
        <v>30200552</v>
      </c>
      <c r="F4265" s="367" t="s">
        <v>569</v>
      </c>
      <c r="G4265" s="367" t="s">
        <v>6943</v>
      </c>
      <c r="H4265" s="367" t="s">
        <v>7046</v>
      </c>
      <c r="I4265" s="367" t="s">
        <v>7107</v>
      </c>
    </row>
    <row r="4266" spans="1:12">
      <c r="A4266" s="367" t="s">
        <v>3930</v>
      </c>
      <c r="D4266" s="367" t="s">
        <v>7108</v>
      </c>
      <c r="E4266" s="367">
        <f t="shared" si="66"/>
        <v>30200553</v>
      </c>
      <c r="F4266" s="367" t="s">
        <v>569</v>
      </c>
      <c r="G4266" s="367" t="s">
        <v>6943</v>
      </c>
      <c r="H4266" s="367" t="s">
        <v>7046</v>
      </c>
      <c r="I4266" s="367" t="s">
        <v>7109</v>
      </c>
    </row>
    <row r="4267" spans="1:12">
      <c r="A4267" s="367" t="s">
        <v>3930</v>
      </c>
      <c r="D4267" s="367" t="s">
        <v>7110</v>
      </c>
      <c r="E4267" s="367">
        <f t="shared" si="66"/>
        <v>30200554</v>
      </c>
      <c r="F4267" s="367" t="s">
        <v>569</v>
      </c>
      <c r="G4267" s="367" t="s">
        <v>6943</v>
      </c>
      <c r="H4267" s="367" t="s">
        <v>7046</v>
      </c>
      <c r="I4267" s="367" t="s">
        <v>7111</v>
      </c>
      <c r="K4267" s="369">
        <v>37732</v>
      </c>
      <c r="L4267" s="367" t="s">
        <v>7112</v>
      </c>
    </row>
    <row r="4268" spans="1:12">
      <c r="A4268" s="367" t="s">
        <v>3930</v>
      </c>
      <c r="D4268" s="367" t="s">
        <v>7113</v>
      </c>
      <c r="E4268" s="367">
        <f t="shared" si="66"/>
        <v>30200555</v>
      </c>
      <c r="F4268" s="367" t="s">
        <v>569</v>
      </c>
      <c r="G4268" s="367" t="s">
        <v>6943</v>
      </c>
      <c r="H4268" s="367" t="s">
        <v>7046</v>
      </c>
      <c r="I4268" s="367" t="s">
        <v>7114</v>
      </c>
    </row>
    <row r="4269" spans="1:12">
      <c r="A4269" s="367" t="s">
        <v>3930</v>
      </c>
      <c r="D4269" s="367" t="s">
        <v>7115</v>
      </c>
      <c r="E4269" s="367">
        <f t="shared" si="66"/>
        <v>30200556</v>
      </c>
      <c r="F4269" s="367" t="s">
        <v>569</v>
      </c>
      <c r="G4269" s="367" t="s">
        <v>6943</v>
      </c>
      <c r="H4269" s="367" t="s">
        <v>7046</v>
      </c>
      <c r="I4269" s="367" t="s">
        <v>7116</v>
      </c>
      <c r="J4269" s="369">
        <v>37732</v>
      </c>
    </row>
    <row r="4270" spans="1:12">
      <c r="A4270" s="367" t="s">
        <v>3930</v>
      </c>
      <c r="D4270" s="367" t="s">
        <v>7117</v>
      </c>
      <c r="E4270" s="367">
        <f t="shared" si="66"/>
        <v>30200557</v>
      </c>
      <c r="F4270" s="367" t="s">
        <v>569</v>
      </c>
      <c r="G4270" s="367" t="s">
        <v>6943</v>
      </c>
      <c r="H4270" s="367" t="s">
        <v>7046</v>
      </c>
      <c r="I4270" s="367" t="s">
        <v>7118</v>
      </c>
      <c r="J4270" s="369">
        <v>37732</v>
      </c>
    </row>
    <row r="4271" spans="1:12">
      <c r="A4271" s="367" t="s">
        <v>3930</v>
      </c>
      <c r="D4271" s="367" t="s">
        <v>7119</v>
      </c>
      <c r="E4271" s="367">
        <f t="shared" si="66"/>
        <v>30200560</v>
      </c>
      <c r="F4271" s="367" t="s">
        <v>569</v>
      </c>
      <c r="G4271" s="367" t="s">
        <v>6943</v>
      </c>
      <c r="H4271" s="367" t="s">
        <v>7046</v>
      </c>
      <c r="I4271" s="367" t="s">
        <v>7120</v>
      </c>
      <c r="K4271" s="369">
        <v>37732</v>
      </c>
      <c r="L4271" s="367" t="s">
        <v>7121</v>
      </c>
    </row>
    <row r="4272" spans="1:12">
      <c r="A4272" s="367" t="s">
        <v>3930</v>
      </c>
      <c r="D4272" s="367" t="s">
        <v>7122</v>
      </c>
      <c r="E4272" s="367">
        <f t="shared" si="66"/>
        <v>30200561</v>
      </c>
      <c r="F4272" s="367" t="s">
        <v>569</v>
      </c>
      <c r="G4272" s="367" t="s">
        <v>6943</v>
      </c>
      <c r="H4272" s="367" t="s">
        <v>7046</v>
      </c>
      <c r="I4272" s="367" t="s">
        <v>7123</v>
      </c>
    </row>
    <row r="4273" spans="1:9">
      <c r="A4273" s="367" t="s">
        <v>3930</v>
      </c>
      <c r="D4273" s="367" t="s">
        <v>7124</v>
      </c>
      <c r="E4273" s="367">
        <f t="shared" si="66"/>
        <v>30200562</v>
      </c>
      <c r="F4273" s="367" t="s">
        <v>569</v>
      </c>
      <c r="G4273" s="367" t="s">
        <v>6943</v>
      </c>
      <c r="H4273" s="367" t="s">
        <v>7046</v>
      </c>
      <c r="I4273" s="367" t="s">
        <v>7125</v>
      </c>
    </row>
    <row r="4274" spans="1:9">
      <c r="A4274" s="367" t="s">
        <v>3930</v>
      </c>
      <c r="D4274" s="367" t="s">
        <v>7126</v>
      </c>
      <c r="E4274" s="367">
        <f t="shared" si="66"/>
        <v>30200563</v>
      </c>
      <c r="F4274" s="367" t="s">
        <v>569</v>
      </c>
      <c r="G4274" s="367" t="s">
        <v>6943</v>
      </c>
      <c r="H4274" s="367" t="s">
        <v>7046</v>
      </c>
      <c r="I4274" s="367" t="s">
        <v>7127</v>
      </c>
    </row>
    <row r="4275" spans="1:9">
      <c r="A4275" s="367" t="s">
        <v>3930</v>
      </c>
      <c r="D4275" s="367" t="s">
        <v>7128</v>
      </c>
      <c r="E4275" s="367">
        <f t="shared" si="66"/>
        <v>30200564</v>
      </c>
      <c r="F4275" s="367" t="s">
        <v>569</v>
      </c>
      <c r="G4275" s="367" t="s">
        <v>6943</v>
      </c>
      <c r="H4275" s="367" t="s">
        <v>7046</v>
      </c>
      <c r="I4275" s="367" t="s">
        <v>7129</v>
      </c>
    </row>
    <row r="4276" spans="1:9">
      <c r="A4276" s="367" t="s">
        <v>3930</v>
      </c>
      <c r="D4276" s="367" t="s">
        <v>7130</v>
      </c>
      <c r="E4276" s="367">
        <f t="shared" si="66"/>
        <v>30200565</v>
      </c>
      <c r="F4276" s="367" t="s">
        <v>569</v>
      </c>
      <c r="G4276" s="367" t="s">
        <v>6943</v>
      </c>
      <c r="H4276" s="367" t="s">
        <v>7046</v>
      </c>
      <c r="I4276" s="367" t="s">
        <v>7131</v>
      </c>
    </row>
    <row r="4277" spans="1:9">
      <c r="A4277" s="367" t="s">
        <v>3930</v>
      </c>
      <c r="D4277" s="367" t="s">
        <v>7132</v>
      </c>
      <c r="E4277" s="367">
        <f t="shared" si="66"/>
        <v>30200601</v>
      </c>
      <c r="F4277" s="367" t="s">
        <v>569</v>
      </c>
      <c r="G4277" s="367" t="s">
        <v>6943</v>
      </c>
      <c r="H4277" s="367" t="s">
        <v>7133</v>
      </c>
      <c r="I4277" s="367" t="s">
        <v>7047</v>
      </c>
    </row>
    <row r="4278" spans="1:9">
      <c r="A4278" s="367" t="s">
        <v>3930</v>
      </c>
      <c r="D4278" s="367" t="s">
        <v>7134</v>
      </c>
      <c r="E4278" s="367">
        <f t="shared" si="66"/>
        <v>30200602</v>
      </c>
      <c r="F4278" s="367" t="s">
        <v>569</v>
      </c>
      <c r="G4278" s="367" t="s">
        <v>6943</v>
      </c>
      <c r="H4278" s="367" t="s">
        <v>7133</v>
      </c>
      <c r="I4278" s="367" t="s">
        <v>7049</v>
      </c>
    </row>
    <row r="4279" spans="1:9">
      <c r="A4279" s="367" t="s">
        <v>3930</v>
      </c>
      <c r="D4279" s="367" t="s">
        <v>7135</v>
      </c>
      <c r="E4279" s="367">
        <f t="shared" si="66"/>
        <v>30200603</v>
      </c>
      <c r="F4279" s="367" t="s">
        <v>569</v>
      </c>
      <c r="G4279" s="367" t="s">
        <v>6943</v>
      </c>
      <c r="H4279" s="367" t="s">
        <v>7133</v>
      </c>
      <c r="I4279" s="367" t="s">
        <v>7051</v>
      </c>
    </row>
    <row r="4280" spans="1:9">
      <c r="A4280" s="367" t="s">
        <v>3930</v>
      </c>
      <c r="D4280" s="367" t="s">
        <v>7136</v>
      </c>
      <c r="E4280" s="367">
        <f t="shared" si="66"/>
        <v>30200604</v>
      </c>
      <c r="F4280" s="367" t="s">
        <v>569</v>
      </c>
      <c r="G4280" s="367" t="s">
        <v>6943</v>
      </c>
      <c r="H4280" s="367" t="s">
        <v>7133</v>
      </c>
      <c r="I4280" s="367" t="s">
        <v>1852</v>
      </c>
    </row>
    <row r="4281" spans="1:9">
      <c r="A4281" s="367" t="s">
        <v>3930</v>
      </c>
      <c r="D4281" s="367" t="s">
        <v>7137</v>
      </c>
      <c r="E4281" s="367">
        <f t="shared" si="66"/>
        <v>30200605</v>
      </c>
      <c r="F4281" s="367" t="s">
        <v>569</v>
      </c>
      <c r="G4281" s="367" t="s">
        <v>6943</v>
      </c>
      <c r="H4281" s="367" t="s">
        <v>7133</v>
      </c>
      <c r="I4281" s="367" t="s">
        <v>7054</v>
      </c>
    </row>
    <row r="4282" spans="1:9">
      <c r="A4282" s="367" t="s">
        <v>3930</v>
      </c>
      <c r="D4282" s="367" t="s">
        <v>7138</v>
      </c>
      <c r="E4282" s="367">
        <f t="shared" si="66"/>
        <v>30200606</v>
      </c>
      <c r="F4282" s="367" t="s">
        <v>569</v>
      </c>
      <c r="G4282" s="367" t="s">
        <v>6943</v>
      </c>
      <c r="H4282" s="367" t="s">
        <v>7133</v>
      </c>
      <c r="I4282" s="367" t="s">
        <v>7056</v>
      </c>
    </row>
    <row r="4283" spans="1:9">
      <c r="A4283" s="367" t="s">
        <v>3930</v>
      </c>
      <c r="D4283" s="367" t="s">
        <v>7139</v>
      </c>
      <c r="E4283" s="367">
        <f t="shared" si="66"/>
        <v>30200607</v>
      </c>
      <c r="F4283" s="367" t="s">
        <v>569</v>
      </c>
      <c r="G4283" s="367" t="s">
        <v>6943</v>
      </c>
      <c r="H4283" s="367" t="s">
        <v>7133</v>
      </c>
      <c r="I4283" s="367" t="s">
        <v>7058</v>
      </c>
    </row>
    <row r="4284" spans="1:9">
      <c r="A4284" s="367" t="s">
        <v>3930</v>
      </c>
      <c r="D4284" s="367" t="s">
        <v>7140</v>
      </c>
      <c r="E4284" s="367">
        <f t="shared" si="66"/>
        <v>30200608</v>
      </c>
      <c r="F4284" s="367" t="s">
        <v>569</v>
      </c>
      <c r="G4284" s="367" t="s">
        <v>6943</v>
      </c>
      <c r="H4284" s="367" t="s">
        <v>7133</v>
      </c>
      <c r="I4284" s="367" t="s">
        <v>7060</v>
      </c>
    </row>
    <row r="4285" spans="1:9">
      <c r="A4285" s="367" t="s">
        <v>3930</v>
      </c>
      <c r="D4285" s="367" t="s">
        <v>7141</v>
      </c>
      <c r="E4285" s="367">
        <f t="shared" si="66"/>
        <v>30200609</v>
      </c>
      <c r="F4285" s="367" t="s">
        <v>569</v>
      </c>
      <c r="G4285" s="367" t="s">
        <v>6943</v>
      </c>
      <c r="H4285" s="367" t="s">
        <v>7133</v>
      </c>
      <c r="I4285" s="367" t="s">
        <v>7062</v>
      </c>
    </row>
    <row r="4286" spans="1:9">
      <c r="A4286" s="367" t="s">
        <v>3930</v>
      </c>
      <c r="D4286" s="367" t="s">
        <v>7142</v>
      </c>
      <c r="E4286" s="367">
        <f t="shared" si="66"/>
        <v>30200610</v>
      </c>
      <c r="F4286" s="367" t="s">
        <v>569</v>
      </c>
      <c r="G4286" s="367" t="s">
        <v>6943</v>
      </c>
      <c r="H4286" s="367" t="s">
        <v>7133</v>
      </c>
      <c r="I4286" s="367" t="s">
        <v>7058</v>
      </c>
    </row>
    <row r="4287" spans="1:9">
      <c r="A4287" s="367" t="s">
        <v>3930</v>
      </c>
      <c r="D4287" s="367" t="s">
        <v>7143</v>
      </c>
      <c r="E4287" s="367">
        <f t="shared" si="66"/>
        <v>30200611</v>
      </c>
      <c r="F4287" s="367" t="s">
        <v>569</v>
      </c>
      <c r="G4287" s="367" t="s">
        <v>6943</v>
      </c>
      <c r="H4287" s="367" t="s">
        <v>7133</v>
      </c>
      <c r="I4287" s="367" t="s">
        <v>7060</v>
      </c>
    </row>
    <row r="4288" spans="1:9">
      <c r="A4288" s="367" t="s">
        <v>3930</v>
      </c>
      <c r="D4288" s="367" t="s">
        <v>7144</v>
      </c>
      <c r="E4288" s="367">
        <f t="shared" si="66"/>
        <v>30200699</v>
      </c>
      <c r="F4288" s="367" t="s">
        <v>569</v>
      </c>
      <c r="G4288" s="367" t="s">
        <v>6943</v>
      </c>
      <c r="H4288" s="367" t="s">
        <v>7133</v>
      </c>
      <c r="I4288" s="367" t="s">
        <v>1823</v>
      </c>
    </row>
    <row r="4289" spans="1:9">
      <c r="A4289" s="367" t="s">
        <v>3930</v>
      </c>
      <c r="D4289" s="367" t="s">
        <v>7145</v>
      </c>
      <c r="E4289" s="367">
        <f t="shared" si="66"/>
        <v>30200701</v>
      </c>
      <c r="F4289" s="367" t="s">
        <v>569</v>
      </c>
      <c r="G4289" s="367" t="s">
        <v>6943</v>
      </c>
      <c r="H4289" s="367" t="s">
        <v>7146</v>
      </c>
      <c r="I4289" s="367" t="s">
        <v>7147</v>
      </c>
    </row>
    <row r="4290" spans="1:9">
      <c r="A4290" s="367" t="s">
        <v>3930</v>
      </c>
      <c r="D4290" s="367" t="s">
        <v>7148</v>
      </c>
      <c r="E4290" s="367">
        <f t="shared" ref="E4290:E4353" si="67">VALUE(D4290)</f>
        <v>30200702</v>
      </c>
      <c r="F4290" s="367" t="s">
        <v>569</v>
      </c>
      <c r="G4290" s="367" t="s">
        <v>6943</v>
      </c>
      <c r="H4290" s="367" t="s">
        <v>7146</v>
      </c>
      <c r="I4290" s="367" t="s">
        <v>7147</v>
      </c>
    </row>
    <row r="4291" spans="1:9">
      <c r="A4291" s="367" t="s">
        <v>3930</v>
      </c>
      <c r="D4291" s="367" t="s">
        <v>7149</v>
      </c>
      <c r="E4291" s="367">
        <f t="shared" si="67"/>
        <v>30200703</v>
      </c>
      <c r="F4291" s="367" t="s">
        <v>569</v>
      </c>
      <c r="G4291" s="367" t="s">
        <v>6943</v>
      </c>
      <c r="H4291" s="367" t="s">
        <v>7146</v>
      </c>
      <c r="I4291" s="367" t="s">
        <v>7150</v>
      </c>
    </row>
    <row r="4292" spans="1:9">
      <c r="A4292" s="367" t="s">
        <v>3930</v>
      </c>
      <c r="D4292" s="367" t="s">
        <v>7151</v>
      </c>
      <c r="E4292" s="367">
        <f t="shared" si="67"/>
        <v>30200704</v>
      </c>
      <c r="F4292" s="367" t="s">
        <v>569</v>
      </c>
      <c r="G4292" s="367" t="s">
        <v>6943</v>
      </c>
      <c r="H4292" s="367" t="s">
        <v>7146</v>
      </c>
      <c r="I4292" s="367" t="s">
        <v>7152</v>
      </c>
    </row>
    <row r="4293" spans="1:9">
      <c r="A4293" s="367" t="s">
        <v>3930</v>
      </c>
      <c r="D4293" s="367" t="s">
        <v>7153</v>
      </c>
      <c r="E4293" s="367">
        <f t="shared" si="67"/>
        <v>30200705</v>
      </c>
      <c r="F4293" s="367" t="s">
        <v>569</v>
      </c>
      <c r="G4293" s="367" t="s">
        <v>6943</v>
      </c>
      <c r="H4293" s="367" t="s">
        <v>7146</v>
      </c>
      <c r="I4293" s="367" t="s">
        <v>7154</v>
      </c>
    </row>
    <row r="4294" spans="1:9">
      <c r="A4294" s="367" t="s">
        <v>3930</v>
      </c>
      <c r="D4294" s="367" t="s">
        <v>7155</v>
      </c>
      <c r="E4294" s="367">
        <f t="shared" si="67"/>
        <v>30200706</v>
      </c>
      <c r="F4294" s="367" t="s">
        <v>569</v>
      </c>
      <c r="G4294" s="367" t="s">
        <v>6943</v>
      </c>
      <c r="H4294" s="367" t="s">
        <v>7146</v>
      </c>
      <c r="I4294" s="367" t="s">
        <v>7156</v>
      </c>
    </row>
    <row r="4295" spans="1:9">
      <c r="A4295" s="367" t="s">
        <v>3930</v>
      </c>
      <c r="D4295" s="367" t="s">
        <v>7157</v>
      </c>
      <c r="E4295" s="367">
        <f t="shared" si="67"/>
        <v>30200707</v>
      </c>
      <c r="F4295" s="367" t="s">
        <v>569</v>
      </c>
      <c r="G4295" s="367" t="s">
        <v>6943</v>
      </c>
      <c r="H4295" s="367" t="s">
        <v>7146</v>
      </c>
      <c r="I4295" s="367" t="s">
        <v>7158</v>
      </c>
    </row>
    <row r="4296" spans="1:9">
      <c r="A4296" s="367" t="s">
        <v>3930</v>
      </c>
      <c r="D4296" s="367" t="s">
        <v>7159</v>
      </c>
      <c r="E4296" s="367">
        <f t="shared" si="67"/>
        <v>30200708</v>
      </c>
      <c r="F4296" s="367" t="s">
        <v>569</v>
      </c>
      <c r="G4296" s="367" t="s">
        <v>6943</v>
      </c>
      <c r="H4296" s="367" t="s">
        <v>7146</v>
      </c>
      <c r="I4296" s="367" t="s">
        <v>7160</v>
      </c>
    </row>
    <row r="4297" spans="1:9">
      <c r="A4297" s="367" t="s">
        <v>3930</v>
      </c>
      <c r="D4297" s="367" t="s">
        <v>7161</v>
      </c>
      <c r="E4297" s="367">
        <f t="shared" si="67"/>
        <v>30200709</v>
      </c>
      <c r="F4297" s="367" t="s">
        <v>569</v>
      </c>
      <c r="G4297" s="367" t="s">
        <v>6943</v>
      </c>
      <c r="H4297" s="367" t="s">
        <v>7146</v>
      </c>
      <c r="I4297" s="367" t="s">
        <v>7162</v>
      </c>
    </row>
    <row r="4298" spans="1:9">
      <c r="A4298" s="367" t="s">
        <v>3930</v>
      </c>
      <c r="D4298" s="367" t="s">
        <v>7163</v>
      </c>
      <c r="E4298" s="367">
        <f t="shared" si="67"/>
        <v>30200710</v>
      </c>
      <c r="F4298" s="367" t="s">
        <v>569</v>
      </c>
      <c r="G4298" s="367" t="s">
        <v>6943</v>
      </c>
      <c r="H4298" s="367" t="s">
        <v>7146</v>
      </c>
      <c r="I4298" s="367" t="s">
        <v>7164</v>
      </c>
    </row>
    <row r="4299" spans="1:9">
      <c r="A4299" s="367" t="s">
        <v>3930</v>
      </c>
      <c r="D4299" s="367" t="s">
        <v>7165</v>
      </c>
      <c r="E4299" s="367">
        <f t="shared" si="67"/>
        <v>30200711</v>
      </c>
      <c r="F4299" s="367" t="s">
        <v>569</v>
      </c>
      <c r="G4299" s="367" t="s">
        <v>6943</v>
      </c>
      <c r="H4299" s="367" t="s">
        <v>7146</v>
      </c>
      <c r="I4299" s="367" t="s">
        <v>7166</v>
      </c>
    </row>
    <row r="4300" spans="1:9">
      <c r="A4300" s="367" t="s">
        <v>3930</v>
      </c>
      <c r="D4300" s="367" t="s">
        <v>7167</v>
      </c>
      <c r="E4300" s="367">
        <f t="shared" si="67"/>
        <v>30200712</v>
      </c>
      <c r="F4300" s="367" t="s">
        <v>569</v>
      </c>
      <c r="G4300" s="367" t="s">
        <v>6943</v>
      </c>
      <c r="H4300" s="367" t="s">
        <v>7146</v>
      </c>
      <c r="I4300" s="367" t="s">
        <v>7168</v>
      </c>
    </row>
    <row r="4301" spans="1:9">
      <c r="A4301" s="367" t="s">
        <v>3930</v>
      </c>
      <c r="D4301" s="367" t="s">
        <v>7169</v>
      </c>
      <c r="E4301" s="367">
        <f t="shared" si="67"/>
        <v>30200713</v>
      </c>
      <c r="F4301" s="367" t="s">
        <v>569</v>
      </c>
      <c r="G4301" s="367" t="s">
        <v>6943</v>
      </c>
      <c r="H4301" s="367" t="s">
        <v>7146</v>
      </c>
      <c r="I4301" s="367" t="s">
        <v>7170</v>
      </c>
    </row>
    <row r="4302" spans="1:9">
      <c r="A4302" s="367" t="s">
        <v>3930</v>
      </c>
      <c r="D4302" s="367" t="s">
        <v>7171</v>
      </c>
      <c r="E4302" s="367">
        <f t="shared" si="67"/>
        <v>30200714</v>
      </c>
      <c r="F4302" s="367" t="s">
        <v>569</v>
      </c>
      <c r="G4302" s="367" t="s">
        <v>6943</v>
      </c>
      <c r="H4302" s="367" t="s">
        <v>7146</v>
      </c>
      <c r="I4302" s="367" t="s">
        <v>7172</v>
      </c>
    </row>
    <row r="4303" spans="1:9">
      <c r="A4303" s="367" t="s">
        <v>3930</v>
      </c>
      <c r="D4303" s="367" t="s">
        <v>7173</v>
      </c>
      <c r="E4303" s="367">
        <f t="shared" si="67"/>
        <v>30200721</v>
      </c>
      <c r="F4303" s="367" t="s">
        <v>569</v>
      </c>
      <c r="G4303" s="367" t="s">
        <v>6943</v>
      </c>
      <c r="H4303" s="367" t="s">
        <v>7146</v>
      </c>
      <c r="I4303" s="367" t="s">
        <v>7174</v>
      </c>
    </row>
    <row r="4304" spans="1:9">
      <c r="A4304" s="367" t="s">
        <v>3930</v>
      </c>
      <c r="D4304" s="367" t="s">
        <v>7175</v>
      </c>
      <c r="E4304" s="367">
        <f t="shared" si="67"/>
        <v>30200722</v>
      </c>
      <c r="F4304" s="367" t="s">
        <v>569</v>
      </c>
      <c r="G4304" s="367" t="s">
        <v>6943</v>
      </c>
      <c r="H4304" s="367" t="s">
        <v>7146</v>
      </c>
      <c r="I4304" s="367" t="s">
        <v>7176</v>
      </c>
    </row>
    <row r="4305" spans="1:9">
      <c r="A4305" s="367" t="s">
        <v>3930</v>
      </c>
      <c r="D4305" s="367" t="s">
        <v>7177</v>
      </c>
      <c r="E4305" s="367">
        <f t="shared" si="67"/>
        <v>30200723</v>
      </c>
      <c r="F4305" s="367" t="s">
        <v>569</v>
      </c>
      <c r="G4305" s="367" t="s">
        <v>6943</v>
      </c>
      <c r="H4305" s="367" t="s">
        <v>7146</v>
      </c>
      <c r="I4305" s="367" t="s">
        <v>7178</v>
      </c>
    </row>
    <row r="4306" spans="1:9">
      <c r="A4306" s="367" t="s">
        <v>3930</v>
      </c>
      <c r="D4306" s="367" t="s">
        <v>7179</v>
      </c>
      <c r="E4306" s="367">
        <f t="shared" si="67"/>
        <v>30200724</v>
      </c>
      <c r="F4306" s="367" t="s">
        <v>569</v>
      </c>
      <c r="G4306" s="367" t="s">
        <v>6943</v>
      </c>
      <c r="H4306" s="367" t="s">
        <v>7146</v>
      </c>
      <c r="I4306" s="367" t="s">
        <v>7180</v>
      </c>
    </row>
    <row r="4307" spans="1:9">
      <c r="A4307" s="367" t="s">
        <v>3930</v>
      </c>
      <c r="D4307" s="367" t="s">
        <v>7181</v>
      </c>
      <c r="E4307" s="367">
        <f t="shared" si="67"/>
        <v>30200730</v>
      </c>
      <c r="F4307" s="367" t="s">
        <v>569</v>
      </c>
      <c r="G4307" s="367" t="s">
        <v>6943</v>
      </c>
      <c r="H4307" s="367" t="s">
        <v>7146</v>
      </c>
      <c r="I4307" s="367" t="s">
        <v>7147</v>
      </c>
    </row>
    <row r="4308" spans="1:9">
      <c r="A4308" s="367" t="s">
        <v>3930</v>
      </c>
      <c r="D4308" s="367" t="s">
        <v>7182</v>
      </c>
      <c r="E4308" s="367">
        <f t="shared" si="67"/>
        <v>30200731</v>
      </c>
      <c r="F4308" s="367" t="s">
        <v>569</v>
      </c>
      <c r="G4308" s="367" t="s">
        <v>6943</v>
      </c>
      <c r="H4308" s="367" t="s">
        <v>7146</v>
      </c>
      <c r="I4308" s="367" t="s">
        <v>7183</v>
      </c>
    </row>
    <row r="4309" spans="1:9">
      <c r="A4309" s="367" t="s">
        <v>3930</v>
      </c>
      <c r="D4309" s="367" t="s">
        <v>7184</v>
      </c>
      <c r="E4309" s="367">
        <f t="shared" si="67"/>
        <v>30200732</v>
      </c>
      <c r="F4309" s="367" t="s">
        <v>569</v>
      </c>
      <c r="G4309" s="367" t="s">
        <v>6943</v>
      </c>
      <c r="H4309" s="367" t="s">
        <v>7146</v>
      </c>
      <c r="I4309" s="367" t="s">
        <v>7185</v>
      </c>
    </row>
    <row r="4310" spans="1:9">
      <c r="A4310" s="367" t="s">
        <v>3930</v>
      </c>
      <c r="D4310" s="367" t="s">
        <v>7186</v>
      </c>
      <c r="E4310" s="367">
        <f t="shared" si="67"/>
        <v>30200733</v>
      </c>
      <c r="F4310" s="367" t="s">
        <v>569</v>
      </c>
      <c r="G4310" s="367" t="s">
        <v>6943</v>
      </c>
      <c r="H4310" s="367" t="s">
        <v>7146</v>
      </c>
      <c r="I4310" s="367" t="s">
        <v>7187</v>
      </c>
    </row>
    <row r="4311" spans="1:9">
      <c r="A4311" s="367" t="s">
        <v>3930</v>
      </c>
      <c r="D4311" s="367" t="s">
        <v>7188</v>
      </c>
      <c r="E4311" s="367">
        <f t="shared" si="67"/>
        <v>30200734</v>
      </c>
      <c r="F4311" s="367" t="s">
        <v>569</v>
      </c>
      <c r="G4311" s="367" t="s">
        <v>6943</v>
      </c>
      <c r="H4311" s="367" t="s">
        <v>7146</v>
      </c>
      <c r="I4311" s="367" t="s">
        <v>7189</v>
      </c>
    </row>
    <row r="4312" spans="1:9">
      <c r="A4312" s="367" t="s">
        <v>3930</v>
      </c>
      <c r="D4312" s="367" t="s">
        <v>7190</v>
      </c>
      <c r="E4312" s="367">
        <f t="shared" si="67"/>
        <v>30200740</v>
      </c>
      <c r="F4312" s="367" t="s">
        <v>569</v>
      </c>
      <c r="G4312" s="367" t="s">
        <v>6943</v>
      </c>
      <c r="H4312" s="367" t="s">
        <v>7146</v>
      </c>
      <c r="I4312" s="367" t="s">
        <v>7191</v>
      </c>
    </row>
    <row r="4313" spans="1:9">
      <c r="A4313" s="367" t="s">
        <v>3930</v>
      </c>
      <c r="D4313" s="367" t="s">
        <v>7192</v>
      </c>
      <c r="E4313" s="367">
        <f t="shared" si="67"/>
        <v>30200741</v>
      </c>
      <c r="F4313" s="367" t="s">
        <v>569</v>
      </c>
      <c r="G4313" s="367" t="s">
        <v>6943</v>
      </c>
      <c r="H4313" s="367" t="s">
        <v>7146</v>
      </c>
      <c r="I4313" s="367" t="s">
        <v>7193</v>
      </c>
    </row>
    <row r="4314" spans="1:9">
      <c r="A4314" s="367" t="s">
        <v>3930</v>
      </c>
      <c r="D4314" s="367" t="s">
        <v>7194</v>
      </c>
      <c r="E4314" s="367">
        <f t="shared" si="67"/>
        <v>30200742</v>
      </c>
      <c r="F4314" s="367" t="s">
        <v>569</v>
      </c>
      <c r="G4314" s="367" t="s">
        <v>6943</v>
      </c>
      <c r="H4314" s="367" t="s">
        <v>7146</v>
      </c>
      <c r="I4314" s="367" t="s">
        <v>7195</v>
      </c>
    </row>
    <row r="4315" spans="1:9">
      <c r="A4315" s="367" t="s">
        <v>3930</v>
      </c>
      <c r="D4315" s="367" t="s">
        <v>7196</v>
      </c>
      <c r="E4315" s="367">
        <f t="shared" si="67"/>
        <v>30200743</v>
      </c>
      <c r="F4315" s="367" t="s">
        <v>569</v>
      </c>
      <c r="G4315" s="367" t="s">
        <v>6943</v>
      </c>
      <c r="H4315" s="367" t="s">
        <v>7146</v>
      </c>
      <c r="I4315" s="367" t="s">
        <v>7197</v>
      </c>
    </row>
    <row r="4316" spans="1:9">
      <c r="A4316" s="367" t="s">
        <v>3930</v>
      </c>
      <c r="D4316" s="367" t="s">
        <v>7198</v>
      </c>
      <c r="E4316" s="367">
        <f t="shared" si="67"/>
        <v>30200744</v>
      </c>
      <c r="F4316" s="367" t="s">
        <v>569</v>
      </c>
      <c r="G4316" s="367" t="s">
        <v>6943</v>
      </c>
      <c r="H4316" s="367" t="s">
        <v>7146</v>
      </c>
      <c r="I4316" s="367" t="s">
        <v>7199</v>
      </c>
    </row>
    <row r="4317" spans="1:9">
      <c r="A4317" s="367" t="s">
        <v>3930</v>
      </c>
      <c r="D4317" s="367" t="s">
        <v>7200</v>
      </c>
      <c r="E4317" s="367">
        <f t="shared" si="67"/>
        <v>30200745</v>
      </c>
      <c r="F4317" s="367" t="s">
        <v>569</v>
      </c>
      <c r="G4317" s="367" t="s">
        <v>6943</v>
      </c>
      <c r="H4317" s="367" t="s">
        <v>7146</v>
      </c>
      <c r="I4317" s="367" t="s">
        <v>7201</v>
      </c>
    </row>
    <row r="4318" spans="1:9">
      <c r="A4318" s="367" t="s">
        <v>3930</v>
      </c>
      <c r="D4318" s="367" t="s">
        <v>7202</v>
      </c>
      <c r="E4318" s="367">
        <f t="shared" si="67"/>
        <v>30200746</v>
      </c>
      <c r="F4318" s="367" t="s">
        <v>569</v>
      </c>
      <c r="G4318" s="367" t="s">
        <v>6943</v>
      </c>
      <c r="H4318" s="367" t="s">
        <v>7146</v>
      </c>
      <c r="I4318" s="367" t="s">
        <v>7203</v>
      </c>
    </row>
    <row r="4319" spans="1:9">
      <c r="A4319" s="367" t="s">
        <v>3930</v>
      </c>
      <c r="D4319" s="367" t="s">
        <v>7204</v>
      </c>
      <c r="E4319" s="367">
        <f t="shared" si="67"/>
        <v>30200747</v>
      </c>
      <c r="F4319" s="367" t="s">
        <v>569</v>
      </c>
      <c r="G4319" s="367" t="s">
        <v>6943</v>
      </c>
      <c r="H4319" s="367" t="s">
        <v>7146</v>
      </c>
      <c r="I4319" s="367" t="s">
        <v>7205</v>
      </c>
    </row>
    <row r="4320" spans="1:9">
      <c r="A4320" s="367" t="s">
        <v>3930</v>
      </c>
      <c r="D4320" s="367" t="s">
        <v>7206</v>
      </c>
      <c r="E4320" s="367">
        <f t="shared" si="67"/>
        <v>30200748</v>
      </c>
      <c r="F4320" s="367" t="s">
        <v>569</v>
      </c>
      <c r="G4320" s="367" t="s">
        <v>6943</v>
      </c>
      <c r="H4320" s="367" t="s">
        <v>7146</v>
      </c>
      <c r="I4320" s="367" t="s">
        <v>7207</v>
      </c>
    </row>
    <row r="4321" spans="1:9">
      <c r="A4321" s="367" t="s">
        <v>3930</v>
      </c>
      <c r="D4321" s="367" t="s">
        <v>7208</v>
      </c>
      <c r="E4321" s="367">
        <f t="shared" si="67"/>
        <v>30200751</v>
      </c>
      <c r="F4321" s="367" t="s">
        <v>569</v>
      </c>
      <c r="G4321" s="367" t="s">
        <v>6943</v>
      </c>
      <c r="H4321" s="367" t="s">
        <v>7146</v>
      </c>
      <c r="I4321" s="367" t="s">
        <v>7209</v>
      </c>
    </row>
    <row r="4322" spans="1:9">
      <c r="A4322" s="367" t="s">
        <v>3930</v>
      </c>
      <c r="D4322" s="367" t="s">
        <v>7210</v>
      </c>
      <c r="E4322" s="367">
        <f t="shared" si="67"/>
        <v>30200752</v>
      </c>
      <c r="F4322" s="367" t="s">
        <v>569</v>
      </c>
      <c r="G4322" s="367" t="s">
        <v>6943</v>
      </c>
      <c r="H4322" s="367" t="s">
        <v>7146</v>
      </c>
      <c r="I4322" s="367" t="s">
        <v>7211</v>
      </c>
    </row>
    <row r="4323" spans="1:9">
      <c r="A4323" s="367" t="s">
        <v>3930</v>
      </c>
      <c r="D4323" s="367" t="s">
        <v>7212</v>
      </c>
      <c r="E4323" s="367">
        <f t="shared" si="67"/>
        <v>30200753</v>
      </c>
      <c r="F4323" s="367" t="s">
        <v>569</v>
      </c>
      <c r="G4323" s="367" t="s">
        <v>6943</v>
      </c>
      <c r="H4323" s="367" t="s">
        <v>7146</v>
      </c>
      <c r="I4323" s="367" t="s">
        <v>7213</v>
      </c>
    </row>
    <row r="4324" spans="1:9">
      <c r="A4324" s="367" t="s">
        <v>3930</v>
      </c>
      <c r="D4324" s="367" t="s">
        <v>7214</v>
      </c>
      <c r="E4324" s="367">
        <f t="shared" si="67"/>
        <v>30200754</v>
      </c>
      <c r="F4324" s="367" t="s">
        <v>569</v>
      </c>
      <c r="G4324" s="367" t="s">
        <v>6943</v>
      </c>
      <c r="H4324" s="367" t="s">
        <v>7146</v>
      </c>
      <c r="I4324" s="367" t="s">
        <v>7215</v>
      </c>
    </row>
    <row r="4325" spans="1:9">
      <c r="A4325" s="367" t="s">
        <v>3930</v>
      </c>
      <c r="D4325" s="367" t="s">
        <v>7216</v>
      </c>
      <c r="E4325" s="367">
        <f t="shared" si="67"/>
        <v>30200755</v>
      </c>
      <c r="F4325" s="367" t="s">
        <v>569</v>
      </c>
      <c r="G4325" s="367" t="s">
        <v>6943</v>
      </c>
      <c r="H4325" s="367" t="s">
        <v>7146</v>
      </c>
      <c r="I4325" s="367" t="s">
        <v>7217</v>
      </c>
    </row>
    <row r="4326" spans="1:9">
      <c r="A4326" s="367" t="s">
        <v>3930</v>
      </c>
      <c r="D4326" s="367" t="s">
        <v>7218</v>
      </c>
      <c r="E4326" s="367">
        <f t="shared" si="67"/>
        <v>30200756</v>
      </c>
      <c r="F4326" s="367" t="s">
        <v>569</v>
      </c>
      <c r="G4326" s="367" t="s">
        <v>6943</v>
      </c>
      <c r="H4326" s="367" t="s">
        <v>7146</v>
      </c>
      <c r="I4326" s="367" t="s">
        <v>7219</v>
      </c>
    </row>
    <row r="4327" spans="1:9">
      <c r="A4327" s="367" t="s">
        <v>3930</v>
      </c>
      <c r="D4327" s="367" t="s">
        <v>7220</v>
      </c>
      <c r="E4327" s="367">
        <f t="shared" si="67"/>
        <v>30200757</v>
      </c>
      <c r="F4327" s="367" t="s">
        <v>569</v>
      </c>
      <c r="G4327" s="367" t="s">
        <v>6943</v>
      </c>
      <c r="H4327" s="367" t="s">
        <v>7146</v>
      </c>
      <c r="I4327" s="367" t="s">
        <v>7221</v>
      </c>
    </row>
    <row r="4328" spans="1:9">
      <c r="A4328" s="367" t="s">
        <v>3930</v>
      </c>
      <c r="D4328" s="367" t="s">
        <v>7222</v>
      </c>
      <c r="E4328" s="367">
        <f t="shared" si="67"/>
        <v>30200758</v>
      </c>
      <c r="F4328" s="367" t="s">
        <v>569</v>
      </c>
      <c r="G4328" s="367" t="s">
        <v>6943</v>
      </c>
      <c r="H4328" s="367" t="s">
        <v>7146</v>
      </c>
      <c r="I4328" s="367" t="s">
        <v>7223</v>
      </c>
    </row>
    <row r="4329" spans="1:9">
      <c r="A4329" s="367" t="s">
        <v>3930</v>
      </c>
      <c r="D4329" s="367" t="s">
        <v>7224</v>
      </c>
      <c r="E4329" s="367">
        <f t="shared" si="67"/>
        <v>30200759</v>
      </c>
      <c r="F4329" s="367" t="s">
        <v>569</v>
      </c>
      <c r="G4329" s="367" t="s">
        <v>6943</v>
      </c>
      <c r="H4329" s="367" t="s">
        <v>7146</v>
      </c>
      <c r="I4329" s="367" t="s">
        <v>7225</v>
      </c>
    </row>
    <row r="4330" spans="1:9">
      <c r="A4330" s="367" t="s">
        <v>3930</v>
      </c>
      <c r="D4330" s="367" t="s">
        <v>7226</v>
      </c>
      <c r="E4330" s="367">
        <f t="shared" si="67"/>
        <v>30200760</v>
      </c>
      <c r="F4330" s="367" t="s">
        <v>569</v>
      </c>
      <c r="G4330" s="367" t="s">
        <v>6943</v>
      </c>
      <c r="H4330" s="367" t="s">
        <v>7146</v>
      </c>
      <c r="I4330" s="367" t="s">
        <v>7227</v>
      </c>
    </row>
    <row r="4331" spans="1:9">
      <c r="A4331" s="367" t="s">
        <v>3930</v>
      </c>
      <c r="D4331" s="367" t="s">
        <v>7228</v>
      </c>
      <c r="E4331" s="367">
        <f t="shared" si="67"/>
        <v>30200761</v>
      </c>
      <c r="F4331" s="367" t="s">
        <v>569</v>
      </c>
      <c r="G4331" s="367" t="s">
        <v>6943</v>
      </c>
      <c r="H4331" s="367" t="s">
        <v>7146</v>
      </c>
      <c r="I4331" s="367" t="s">
        <v>7229</v>
      </c>
    </row>
    <row r="4332" spans="1:9">
      <c r="A4332" s="367" t="s">
        <v>3930</v>
      </c>
      <c r="D4332" s="367" t="s">
        <v>7230</v>
      </c>
      <c r="E4332" s="367">
        <f t="shared" si="67"/>
        <v>30200762</v>
      </c>
      <c r="F4332" s="367" t="s">
        <v>569</v>
      </c>
      <c r="G4332" s="367" t="s">
        <v>6943</v>
      </c>
      <c r="H4332" s="367" t="s">
        <v>7146</v>
      </c>
      <c r="I4332" s="367" t="s">
        <v>7231</v>
      </c>
    </row>
    <row r="4333" spans="1:9">
      <c r="A4333" s="367" t="s">
        <v>3930</v>
      </c>
      <c r="D4333" s="367" t="s">
        <v>7232</v>
      </c>
      <c r="E4333" s="367">
        <f t="shared" si="67"/>
        <v>30200763</v>
      </c>
      <c r="F4333" s="367" t="s">
        <v>569</v>
      </c>
      <c r="G4333" s="367" t="s">
        <v>6943</v>
      </c>
      <c r="H4333" s="367" t="s">
        <v>7146</v>
      </c>
      <c r="I4333" s="367" t="s">
        <v>7233</v>
      </c>
    </row>
    <row r="4334" spans="1:9">
      <c r="A4334" s="367" t="s">
        <v>3930</v>
      </c>
      <c r="D4334" s="367" t="s">
        <v>7234</v>
      </c>
      <c r="E4334" s="367">
        <f t="shared" si="67"/>
        <v>30200764</v>
      </c>
      <c r="F4334" s="367" t="s">
        <v>569</v>
      </c>
      <c r="G4334" s="367" t="s">
        <v>6943</v>
      </c>
      <c r="H4334" s="367" t="s">
        <v>7146</v>
      </c>
      <c r="I4334" s="367" t="s">
        <v>7235</v>
      </c>
    </row>
    <row r="4335" spans="1:9">
      <c r="A4335" s="367" t="s">
        <v>3930</v>
      </c>
      <c r="D4335" s="367" t="s">
        <v>7236</v>
      </c>
      <c r="E4335" s="367">
        <f t="shared" si="67"/>
        <v>30200765</v>
      </c>
      <c r="F4335" s="367" t="s">
        <v>569</v>
      </c>
      <c r="G4335" s="367" t="s">
        <v>6943</v>
      </c>
      <c r="H4335" s="367" t="s">
        <v>7146</v>
      </c>
      <c r="I4335" s="367" t="s">
        <v>7237</v>
      </c>
    </row>
    <row r="4336" spans="1:9">
      <c r="A4336" s="367" t="s">
        <v>3930</v>
      </c>
      <c r="D4336" s="367" t="s">
        <v>7238</v>
      </c>
      <c r="E4336" s="367">
        <f t="shared" si="67"/>
        <v>30200766</v>
      </c>
      <c r="F4336" s="367" t="s">
        <v>569</v>
      </c>
      <c r="G4336" s="367" t="s">
        <v>6943</v>
      </c>
      <c r="H4336" s="367" t="s">
        <v>7146</v>
      </c>
      <c r="I4336" s="367" t="s">
        <v>7239</v>
      </c>
    </row>
    <row r="4337" spans="1:9">
      <c r="A4337" s="367" t="s">
        <v>3930</v>
      </c>
      <c r="D4337" s="367" t="s">
        <v>7240</v>
      </c>
      <c r="E4337" s="367">
        <f t="shared" si="67"/>
        <v>30200767</v>
      </c>
      <c r="F4337" s="367" t="s">
        <v>569</v>
      </c>
      <c r="G4337" s="367" t="s">
        <v>6943</v>
      </c>
      <c r="H4337" s="367" t="s">
        <v>7146</v>
      </c>
      <c r="I4337" s="367" t="s">
        <v>7241</v>
      </c>
    </row>
    <row r="4338" spans="1:9">
      <c r="A4338" s="367" t="s">
        <v>3930</v>
      </c>
      <c r="D4338" s="367" t="s">
        <v>7242</v>
      </c>
      <c r="E4338" s="367">
        <f t="shared" si="67"/>
        <v>30200768</v>
      </c>
      <c r="F4338" s="367" t="s">
        <v>569</v>
      </c>
      <c r="G4338" s="367" t="s">
        <v>6943</v>
      </c>
      <c r="H4338" s="367" t="s">
        <v>7146</v>
      </c>
      <c r="I4338" s="367" t="s">
        <v>7243</v>
      </c>
    </row>
    <row r="4339" spans="1:9">
      <c r="A4339" s="367" t="s">
        <v>3930</v>
      </c>
      <c r="D4339" s="367" t="s">
        <v>7244</v>
      </c>
      <c r="E4339" s="367">
        <f t="shared" si="67"/>
        <v>30200769</v>
      </c>
      <c r="F4339" s="367" t="s">
        <v>569</v>
      </c>
      <c r="G4339" s="367" t="s">
        <v>6943</v>
      </c>
      <c r="H4339" s="367" t="s">
        <v>7146</v>
      </c>
      <c r="I4339" s="367" t="s">
        <v>7245</v>
      </c>
    </row>
    <row r="4340" spans="1:9">
      <c r="A4340" s="367" t="s">
        <v>3930</v>
      </c>
      <c r="D4340" s="367" t="s">
        <v>7246</v>
      </c>
      <c r="E4340" s="367">
        <f t="shared" si="67"/>
        <v>30200770</v>
      </c>
      <c r="F4340" s="367" t="s">
        <v>569</v>
      </c>
      <c r="G4340" s="367" t="s">
        <v>6943</v>
      </c>
      <c r="H4340" s="367" t="s">
        <v>7146</v>
      </c>
      <c r="I4340" s="367" t="s">
        <v>7247</v>
      </c>
    </row>
    <row r="4341" spans="1:9">
      <c r="A4341" s="367" t="s">
        <v>3930</v>
      </c>
      <c r="D4341" s="367" t="s">
        <v>7248</v>
      </c>
      <c r="E4341" s="367">
        <f t="shared" si="67"/>
        <v>30200771</v>
      </c>
      <c r="F4341" s="367" t="s">
        <v>569</v>
      </c>
      <c r="G4341" s="367" t="s">
        <v>6943</v>
      </c>
      <c r="H4341" s="367" t="s">
        <v>7146</v>
      </c>
      <c r="I4341" s="367" t="s">
        <v>7249</v>
      </c>
    </row>
    <row r="4342" spans="1:9">
      <c r="A4342" s="367" t="s">
        <v>3930</v>
      </c>
      <c r="D4342" s="367" t="s">
        <v>7250</v>
      </c>
      <c r="E4342" s="367">
        <f t="shared" si="67"/>
        <v>30200772</v>
      </c>
      <c r="F4342" s="367" t="s">
        <v>569</v>
      </c>
      <c r="G4342" s="367" t="s">
        <v>6943</v>
      </c>
      <c r="H4342" s="367" t="s">
        <v>7146</v>
      </c>
      <c r="I4342" s="367" t="s">
        <v>7251</v>
      </c>
    </row>
    <row r="4343" spans="1:9">
      <c r="A4343" s="367" t="s">
        <v>3930</v>
      </c>
      <c r="D4343" s="367" t="s">
        <v>7252</v>
      </c>
      <c r="E4343" s="367">
        <f t="shared" si="67"/>
        <v>30200773</v>
      </c>
      <c r="F4343" s="367" t="s">
        <v>569</v>
      </c>
      <c r="G4343" s="367" t="s">
        <v>6943</v>
      </c>
      <c r="H4343" s="367" t="s">
        <v>7146</v>
      </c>
      <c r="I4343" s="367" t="s">
        <v>7253</v>
      </c>
    </row>
    <row r="4344" spans="1:9">
      <c r="A4344" s="367" t="s">
        <v>3930</v>
      </c>
      <c r="D4344" s="367" t="s">
        <v>7254</v>
      </c>
      <c r="E4344" s="367">
        <f t="shared" si="67"/>
        <v>30200774</v>
      </c>
      <c r="F4344" s="367" t="s">
        <v>569</v>
      </c>
      <c r="G4344" s="367" t="s">
        <v>6943</v>
      </c>
      <c r="H4344" s="367" t="s">
        <v>7146</v>
      </c>
      <c r="I4344" s="367" t="s">
        <v>7255</v>
      </c>
    </row>
    <row r="4345" spans="1:9">
      <c r="A4345" s="367" t="s">
        <v>3930</v>
      </c>
      <c r="D4345" s="367" t="s">
        <v>7256</v>
      </c>
      <c r="E4345" s="367">
        <f t="shared" si="67"/>
        <v>30200775</v>
      </c>
      <c r="F4345" s="367" t="s">
        <v>569</v>
      </c>
      <c r="G4345" s="367" t="s">
        <v>6943</v>
      </c>
      <c r="H4345" s="367" t="s">
        <v>7146</v>
      </c>
      <c r="I4345" s="367" t="s">
        <v>7257</v>
      </c>
    </row>
    <row r="4346" spans="1:9">
      <c r="A4346" s="367" t="s">
        <v>3930</v>
      </c>
      <c r="D4346" s="367" t="s">
        <v>7258</v>
      </c>
      <c r="E4346" s="367">
        <f t="shared" si="67"/>
        <v>30200776</v>
      </c>
      <c r="F4346" s="367" t="s">
        <v>569</v>
      </c>
      <c r="G4346" s="367" t="s">
        <v>6943</v>
      </c>
      <c r="H4346" s="367" t="s">
        <v>7146</v>
      </c>
      <c r="I4346" s="367" t="s">
        <v>7259</v>
      </c>
    </row>
    <row r="4347" spans="1:9">
      <c r="A4347" s="367" t="s">
        <v>3930</v>
      </c>
      <c r="D4347" s="367" t="s">
        <v>7260</v>
      </c>
      <c r="E4347" s="367">
        <f t="shared" si="67"/>
        <v>30200777</v>
      </c>
      <c r="F4347" s="367" t="s">
        <v>569</v>
      </c>
      <c r="G4347" s="367" t="s">
        <v>6943</v>
      </c>
      <c r="H4347" s="367" t="s">
        <v>7146</v>
      </c>
      <c r="I4347" s="367" t="s">
        <v>7261</v>
      </c>
    </row>
    <row r="4348" spans="1:9">
      <c r="A4348" s="367" t="s">
        <v>3930</v>
      </c>
      <c r="D4348" s="367" t="s">
        <v>7262</v>
      </c>
      <c r="E4348" s="367">
        <f t="shared" si="67"/>
        <v>30200778</v>
      </c>
      <c r="F4348" s="367" t="s">
        <v>569</v>
      </c>
      <c r="G4348" s="367" t="s">
        <v>6943</v>
      </c>
      <c r="H4348" s="367" t="s">
        <v>7146</v>
      </c>
      <c r="I4348" s="367" t="s">
        <v>7255</v>
      </c>
    </row>
    <row r="4349" spans="1:9">
      <c r="A4349" s="367" t="s">
        <v>3930</v>
      </c>
      <c r="D4349" s="367" t="s">
        <v>7263</v>
      </c>
      <c r="E4349" s="367">
        <f t="shared" si="67"/>
        <v>30200781</v>
      </c>
      <c r="F4349" s="367" t="s">
        <v>569</v>
      </c>
      <c r="G4349" s="367" t="s">
        <v>6943</v>
      </c>
      <c r="H4349" s="367" t="s">
        <v>7146</v>
      </c>
      <c r="I4349" s="367" t="s">
        <v>7264</v>
      </c>
    </row>
    <row r="4350" spans="1:9">
      <c r="A4350" s="367" t="s">
        <v>3930</v>
      </c>
      <c r="D4350" s="367" t="s">
        <v>7265</v>
      </c>
      <c r="E4350" s="367">
        <f t="shared" si="67"/>
        <v>30200782</v>
      </c>
      <c r="F4350" s="367" t="s">
        <v>569</v>
      </c>
      <c r="G4350" s="367" t="s">
        <v>6943</v>
      </c>
      <c r="H4350" s="367" t="s">
        <v>7146</v>
      </c>
      <c r="I4350" s="367" t="s">
        <v>7266</v>
      </c>
    </row>
    <row r="4351" spans="1:9">
      <c r="A4351" s="367" t="s">
        <v>3930</v>
      </c>
      <c r="D4351" s="367" t="s">
        <v>7267</v>
      </c>
      <c r="E4351" s="367">
        <f t="shared" si="67"/>
        <v>30200783</v>
      </c>
      <c r="F4351" s="367" t="s">
        <v>569</v>
      </c>
      <c r="G4351" s="367" t="s">
        <v>6943</v>
      </c>
      <c r="H4351" s="367" t="s">
        <v>7146</v>
      </c>
      <c r="I4351" s="367" t="s">
        <v>7268</v>
      </c>
    </row>
    <row r="4352" spans="1:9">
      <c r="A4352" s="367" t="s">
        <v>3930</v>
      </c>
      <c r="D4352" s="367" t="s">
        <v>7269</v>
      </c>
      <c r="E4352" s="367">
        <f t="shared" si="67"/>
        <v>30200784</v>
      </c>
      <c r="F4352" s="367" t="s">
        <v>569</v>
      </c>
      <c r="G4352" s="367" t="s">
        <v>6943</v>
      </c>
      <c r="H4352" s="367" t="s">
        <v>7146</v>
      </c>
      <c r="I4352" s="367" t="s">
        <v>7270</v>
      </c>
    </row>
    <row r="4353" spans="1:9">
      <c r="A4353" s="367" t="s">
        <v>3930</v>
      </c>
      <c r="D4353" s="367" t="s">
        <v>7271</v>
      </c>
      <c r="E4353" s="367">
        <f t="shared" si="67"/>
        <v>30200785</v>
      </c>
      <c r="F4353" s="367" t="s">
        <v>569</v>
      </c>
      <c r="G4353" s="367" t="s">
        <v>6943</v>
      </c>
      <c r="H4353" s="367" t="s">
        <v>7146</v>
      </c>
      <c r="I4353" s="367" t="s">
        <v>7272</v>
      </c>
    </row>
    <row r="4354" spans="1:9">
      <c r="A4354" s="367" t="s">
        <v>3930</v>
      </c>
      <c r="D4354" s="367" t="s">
        <v>7273</v>
      </c>
      <c r="E4354" s="367">
        <f t="shared" ref="E4354:E4417" si="68">VALUE(D4354)</f>
        <v>30200786</v>
      </c>
      <c r="F4354" s="367" t="s">
        <v>569</v>
      </c>
      <c r="G4354" s="367" t="s">
        <v>6943</v>
      </c>
      <c r="H4354" s="367" t="s">
        <v>7146</v>
      </c>
      <c r="I4354" s="367" t="s">
        <v>7274</v>
      </c>
    </row>
    <row r="4355" spans="1:9">
      <c r="A4355" s="367" t="s">
        <v>3930</v>
      </c>
      <c r="D4355" s="367" t="s">
        <v>7275</v>
      </c>
      <c r="E4355" s="367">
        <f t="shared" si="68"/>
        <v>30200787</v>
      </c>
      <c r="F4355" s="367" t="s">
        <v>569</v>
      </c>
      <c r="G4355" s="367" t="s">
        <v>6943</v>
      </c>
      <c r="H4355" s="367" t="s">
        <v>7146</v>
      </c>
      <c r="I4355" s="367" t="s">
        <v>7276</v>
      </c>
    </row>
    <row r="4356" spans="1:9">
      <c r="A4356" s="367" t="s">
        <v>3930</v>
      </c>
      <c r="D4356" s="367" t="s">
        <v>7277</v>
      </c>
      <c r="E4356" s="367">
        <f t="shared" si="68"/>
        <v>30200788</v>
      </c>
      <c r="F4356" s="367" t="s">
        <v>569</v>
      </c>
      <c r="G4356" s="367" t="s">
        <v>6943</v>
      </c>
      <c r="H4356" s="367" t="s">
        <v>7146</v>
      </c>
      <c r="I4356" s="367" t="s">
        <v>7278</v>
      </c>
    </row>
    <row r="4357" spans="1:9">
      <c r="A4357" s="367" t="s">
        <v>3930</v>
      </c>
      <c r="D4357" s="367" t="s">
        <v>7279</v>
      </c>
      <c r="E4357" s="367">
        <f t="shared" si="68"/>
        <v>30200789</v>
      </c>
      <c r="F4357" s="367" t="s">
        <v>569</v>
      </c>
      <c r="G4357" s="367" t="s">
        <v>6943</v>
      </c>
      <c r="H4357" s="367" t="s">
        <v>7146</v>
      </c>
      <c r="I4357" s="367" t="s">
        <v>7280</v>
      </c>
    </row>
    <row r="4358" spans="1:9">
      <c r="A4358" s="367" t="s">
        <v>3930</v>
      </c>
      <c r="D4358" s="367" t="s">
        <v>7281</v>
      </c>
      <c r="E4358" s="367">
        <f t="shared" si="68"/>
        <v>30200790</v>
      </c>
      <c r="F4358" s="367" t="s">
        <v>569</v>
      </c>
      <c r="G4358" s="367" t="s">
        <v>6943</v>
      </c>
      <c r="H4358" s="367" t="s">
        <v>7146</v>
      </c>
      <c r="I4358" s="367" t="s">
        <v>7282</v>
      </c>
    </row>
    <row r="4359" spans="1:9">
      <c r="A4359" s="367" t="s">
        <v>3930</v>
      </c>
      <c r="D4359" s="367" t="s">
        <v>7283</v>
      </c>
      <c r="E4359" s="367">
        <f t="shared" si="68"/>
        <v>30200791</v>
      </c>
      <c r="F4359" s="367" t="s">
        <v>569</v>
      </c>
      <c r="G4359" s="367" t="s">
        <v>6943</v>
      </c>
      <c r="H4359" s="367" t="s">
        <v>7146</v>
      </c>
      <c r="I4359" s="367" t="s">
        <v>7284</v>
      </c>
    </row>
    <row r="4360" spans="1:9">
      <c r="A4360" s="367" t="s">
        <v>3930</v>
      </c>
      <c r="D4360" s="367" t="s">
        <v>7285</v>
      </c>
      <c r="E4360" s="367">
        <f t="shared" si="68"/>
        <v>30200792</v>
      </c>
      <c r="F4360" s="367" t="s">
        <v>569</v>
      </c>
      <c r="G4360" s="367" t="s">
        <v>6943</v>
      </c>
      <c r="H4360" s="367" t="s">
        <v>7146</v>
      </c>
      <c r="I4360" s="367" t="s">
        <v>7286</v>
      </c>
    </row>
    <row r="4361" spans="1:9">
      <c r="A4361" s="367" t="s">
        <v>3930</v>
      </c>
      <c r="D4361" s="367" t="s">
        <v>7287</v>
      </c>
      <c r="E4361" s="367">
        <f t="shared" si="68"/>
        <v>30200793</v>
      </c>
      <c r="F4361" s="367" t="s">
        <v>569</v>
      </c>
      <c r="G4361" s="367" t="s">
        <v>6943</v>
      </c>
      <c r="H4361" s="367" t="s">
        <v>7146</v>
      </c>
      <c r="I4361" s="367" t="s">
        <v>7288</v>
      </c>
    </row>
    <row r="4362" spans="1:9">
      <c r="A4362" s="367" t="s">
        <v>3930</v>
      </c>
      <c r="D4362" s="367" t="s">
        <v>7289</v>
      </c>
      <c r="E4362" s="367">
        <f t="shared" si="68"/>
        <v>30200799</v>
      </c>
      <c r="F4362" s="367" t="s">
        <v>569</v>
      </c>
      <c r="G4362" s="367" t="s">
        <v>6943</v>
      </c>
      <c r="H4362" s="367" t="s">
        <v>7146</v>
      </c>
      <c r="I4362" s="367" t="s">
        <v>7290</v>
      </c>
    </row>
    <row r="4363" spans="1:9">
      <c r="A4363" s="367" t="s">
        <v>3930</v>
      </c>
      <c r="D4363" s="367" t="s">
        <v>7291</v>
      </c>
      <c r="E4363" s="367">
        <f t="shared" si="68"/>
        <v>30200801</v>
      </c>
      <c r="F4363" s="367" t="s">
        <v>569</v>
      </c>
      <c r="G4363" s="367" t="s">
        <v>6943</v>
      </c>
      <c r="H4363" s="367" t="s">
        <v>7292</v>
      </c>
      <c r="I4363" s="367" t="s">
        <v>7147</v>
      </c>
    </row>
    <row r="4364" spans="1:9">
      <c r="A4364" s="367" t="s">
        <v>3930</v>
      </c>
      <c r="D4364" s="367" t="s">
        <v>7293</v>
      </c>
      <c r="E4364" s="367">
        <f t="shared" si="68"/>
        <v>30200802</v>
      </c>
      <c r="F4364" s="367" t="s">
        <v>569</v>
      </c>
      <c r="G4364" s="367" t="s">
        <v>6943</v>
      </c>
      <c r="H4364" s="367" t="s">
        <v>7292</v>
      </c>
      <c r="I4364" s="367" t="s">
        <v>7294</v>
      </c>
    </row>
    <row r="4365" spans="1:9">
      <c r="A4365" s="367" t="s">
        <v>3930</v>
      </c>
      <c r="D4365" s="367" t="s">
        <v>7295</v>
      </c>
      <c r="E4365" s="367">
        <f t="shared" si="68"/>
        <v>30200803</v>
      </c>
      <c r="F4365" s="367" t="s">
        <v>569</v>
      </c>
      <c r="G4365" s="367" t="s">
        <v>6943</v>
      </c>
      <c r="H4365" s="367" t="s">
        <v>7292</v>
      </c>
      <c r="I4365" s="367" t="s">
        <v>7296</v>
      </c>
    </row>
    <row r="4366" spans="1:9">
      <c r="A4366" s="367" t="s">
        <v>3930</v>
      </c>
      <c r="D4366" s="367" t="s">
        <v>7297</v>
      </c>
      <c r="E4366" s="367">
        <f t="shared" si="68"/>
        <v>30200804</v>
      </c>
      <c r="F4366" s="367" t="s">
        <v>569</v>
      </c>
      <c r="G4366" s="367" t="s">
        <v>6943</v>
      </c>
      <c r="H4366" s="367" t="s">
        <v>7292</v>
      </c>
      <c r="I4366" s="367" t="s">
        <v>7298</v>
      </c>
    </row>
    <row r="4367" spans="1:9">
      <c r="A4367" s="367" t="s">
        <v>3930</v>
      </c>
      <c r="D4367" s="367" t="s">
        <v>7299</v>
      </c>
      <c r="E4367" s="367">
        <f t="shared" si="68"/>
        <v>30200805</v>
      </c>
      <c r="F4367" s="367" t="s">
        <v>569</v>
      </c>
      <c r="G4367" s="367" t="s">
        <v>6943</v>
      </c>
      <c r="H4367" s="367" t="s">
        <v>7292</v>
      </c>
      <c r="I4367" s="367" t="s">
        <v>7300</v>
      </c>
    </row>
    <row r="4368" spans="1:9">
      <c r="A4368" s="367" t="s">
        <v>3930</v>
      </c>
      <c r="D4368" s="367" t="s">
        <v>7301</v>
      </c>
      <c r="E4368" s="367">
        <f t="shared" si="68"/>
        <v>30200806</v>
      </c>
      <c r="F4368" s="367" t="s">
        <v>569</v>
      </c>
      <c r="G4368" s="367" t="s">
        <v>6943</v>
      </c>
      <c r="H4368" s="367" t="s">
        <v>7292</v>
      </c>
      <c r="I4368" s="367" t="s">
        <v>7302</v>
      </c>
    </row>
    <row r="4369" spans="1:9">
      <c r="A4369" s="367" t="s">
        <v>3930</v>
      </c>
      <c r="D4369" s="367" t="s">
        <v>7303</v>
      </c>
      <c r="E4369" s="367">
        <f t="shared" si="68"/>
        <v>30200807</v>
      </c>
      <c r="F4369" s="367" t="s">
        <v>569</v>
      </c>
      <c r="G4369" s="367" t="s">
        <v>6943</v>
      </c>
      <c r="H4369" s="367" t="s">
        <v>7292</v>
      </c>
      <c r="I4369" s="367" t="s">
        <v>7304</v>
      </c>
    </row>
    <row r="4370" spans="1:9">
      <c r="A4370" s="367" t="s">
        <v>3930</v>
      </c>
      <c r="D4370" s="367" t="s">
        <v>7305</v>
      </c>
      <c r="E4370" s="367">
        <f t="shared" si="68"/>
        <v>30200808</v>
      </c>
      <c r="F4370" s="367" t="s">
        <v>569</v>
      </c>
      <c r="G4370" s="367" t="s">
        <v>6943</v>
      </c>
      <c r="H4370" s="367" t="s">
        <v>7292</v>
      </c>
      <c r="I4370" s="367" t="s">
        <v>7306</v>
      </c>
    </row>
    <row r="4371" spans="1:9">
      <c r="A4371" s="367" t="s">
        <v>3930</v>
      </c>
      <c r="D4371" s="367" t="s">
        <v>7307</v>
      </c>
      <c r="E4371" s="367">
        <f t="shared" si="68"/>
        <v>30200809</v>
      </c>
      <c r="F4371" s="367" t="s">
        <v>569</v>
      </c>
      <c r="G4371" s="367" t="s">
        <v>6943</v>
      </c>
      <c r="H4371" s="367" t="s">
        <v>7292</v>
      </c>
      <c r="I4371" s="367" t="s">
        <v>7308</v>
      </c>
    </row>
    <row r="4372" spans="1:9">
      <c r="A4372" s="367" t="s">
        <v>3930</v>
      </c>
      <c r="D4372" s="367" t="s">
        <v>7309</v>
      </c>
      <c r="E4372" s="367">
        <f t="shared" si="68"/>
        <v>30200810</v>
      </c>
      <c r="F4372" s="367" t="s">
        <v>569</v>
      </c>
      <c r="G4372" s="367" t="s">
        <v>6943</v>
      </c>
      <c r="H4372" s="367" t="s">
        <v>7292</v>
      </c>
      <c r="I4372" s="367" t="s">
        <v>4981</v>
      </c>
    </row>
    <row r="4373" spans="1:9">
      <c r="A4373" s="367" t="s">
        <v>3930</v>
      </c>
      <c r="D4373" s="367" t="s">
        <v>7310</v>
      </c>
      <c r="E4373" s="367">
        <f t="shared" si="68"/>
        <v>30200811</v>
      </c>
      <c r="F4373" s="367" t="s">
        <v>569</v>
      </c>
      <c r="G4373" s="367" t="s">
        <v>6943</v>
      </c>
      <c r="H4373" s="367" t="s">
        <v>7292</v>
      </c>
      <c r="I4373" s="367" t="s">
        <v>7311</v>
      </c>
    </row>
    <row r="4374" spans="1:9">
      <c r="A4374" s="367" t="s">
        <v>3930</v>
      </c>
      <c r="D4374" s="367" t="s">
        <v>7312</v>
      </c>
      <c r="E4374" s="367">
        <f t="shared" si="68"/>
        <v>30200812</v>
      </c>
      <c r="F4374" s="367" t="s">
        <v>569</v>
      </c>
      <c r="G4374" s="367" t="s">
        <v>6943</v>
      </c>
      <c r="H4374" s="367" t="s">
        <v>7292</v>
      </c>
      <c r="I4374" s="367" t="s">
        <v>7313</v>
      </c>
    </row>
    <row r="4375" spans="1:9">
      <c r="A4375" s="367" t="s">
        <v>3930</v>
      </c>
      <c r="D4375" s="367" t="s">
        <v>7314</v>
      </c>
      <c r="E4375" s="367">
        <f t="shared" si="68"/>
        <v>30200813</v>
      </c>
      <c r="F4375" s="367" t="s">
        <v>569</v>
      </c>
      <c r="G4375" s="367" t="s">
        <v>6943</v>
      </c>
      <c r="H4375" s="367" t="s">
        <v>7292</v>
      </c>
      <c r="I4375" s="367" t="s">
        <v>7315</v>
      </c>
    </row>
    <row r="4376" spans="1:9">
      <c r="A4376" s="367" t="s">
        <v>3930</v>
      </c>
      <c r="D4376" s="367" t="s">
        <v>7316</v>
      </c>
      <c r="E4376" s="367">
        <f t="shared" si="68"/>
        <v>30200814</v>
      </c>
      <c r="F4376" s="367" t="s">
        <v>569</v>
      </c>
      <c r="G4376" s="367" t="s">
        <v>6943</v>
      </c>
      <c r="H4376" s="367" t="s">
        <v>7292</v>
      </c>
      <c r="I4376" s="367" t="s">
        <v>4983</v>
      </c>
    </row>
    <row r="4377" spans="1:9">
      <c r="A4377" s="367" t="s">
        <v>3930</v>
      </c>
      <c r="D4377" s="367" t="s">
        <v>7317</v>
      </c>
      <c r="E4377" s="367">
        <f t="shared" si="68"/>
        <v>30200815</v>
      </c>
      <c r="F4377" s="367" t="s">
        <v>569</v>
      </c>
      <c r="G4377" s="367" t="s">
        <v>6943</v>
      </c>
      <c r="H4377" s="367" t="s">
        <v>7292</v>
      </c>
      <c r="I4377" s="367" t="s">
        <v>7300</v>
      </c>
    </row>
    <row r="4378" spans="1:9">
      <c r="A4378" s="367" t="s">
        <v>3930</v>
      </c>
      <c r="D4378" s="367" t="s">
        <v>7318</v>
      </c>
      <c r="E4378" s="367">
        <f t="shared" si="68"/>
        <v>30200816</v>
      </c>
      <c r="F4378" s="367" t="s">
        <v>569</v>
      </c>
      <c r="G4378" s="367" t="s">
        <v>6943</v>
      </c>
      <c r="H4378" s="367" t="s">
        <v>7292</v>
      </c>
      <c r="I4378" s="367" t="s">
        <v>7319</v>
      </c>
    </row>
    <row r="4379" spans="1:9">
      <c r="A4379" s="367" t="s">
        <v>3930</v>
      </c>
      <c r="D4379" s="367" t="s">
        <v>7320</v>
      </c>
      <c r="E4379" s="367">
        <f t="shared" si="68"/>
        <v>30200817</v>
      </c>
      <c r="F4379" s="367" t="s">
        <v>569</v>
      </c>
      <c r="G4379" s="367" t="s">
        <v>6943</v>
      </c>
      <c r="H4379" s="367" t="s">
        <v>7292</v>
      </c>
      <c r="I4379" s="367" t="s">
        <v>7321</v>
      </c>
    </row>
    <row r="4380" spans="1:9">
      <c r="A4380" s="367" t="s">
        <v>3930</v>
      </c>
      <c r="D4380" s="367" t="s">
        <v>7322</v>
      </c>
      <c r="E4380" s="367">
        <f t="shared" si="68"/>
        <v>30200818</v>
      </c>
      <c r="F4380" s="367" t="s">
        <v>569</v>
      </c>
      <c r="G4380" s="367" t="s">
        <v>6943</v>
      </c>
      <c r="H4380" s="367" t="s">
        <v>7292</v>
      </c>
      <c r="I4380" s="367" t="s">
        <v>7323</v>
      </c>
    </row>
    <row r="4381" spans="1:9">
      <c r="A4381" s="367" t="s">
        <v>3930</v>
      </c>
      <c r="D4381" s="367" t="s">
        <v>7324</v>
      </c>
      <c r="E4381" s="367">
        <f t="shared" si="68"/>
        <v>30200819</v>
      </c>
      <c r="F4381" s="367" t="s">
        <v>569</v>
      </c>
      <c r="G4381" s="367" t="s">
        <v>6943</v>
      </c>
      <c r="H4381" s="367" t="s">
        <v>7292</v>
      </c>
      <c r="I4381" s="367" t="s">
        <v>7325</v>
      </c>
    </row>
    <row r="4382" spans="1:9">
      <c r="A4382" s="367" t="s">
        <v>3930</v>
      </c>
      <c r="D4382" s="367" t="s">
        <v>7326</v>
      </c>
      <c r="E4382" s="367">
        <f t="shared" si="68"/>
        <v>30200821</v>
      </c>
      <c r="F4382" s="367" t="s">
        <v>569</v>
      </c>
      <c r="G4382" s="367" t="s">
        <v>6943</v>
      </c>
      <c r="H4382" s="367" t="s">
        <v>7292</v>
      </c>
      <c r="I4382" s="367" t="s">
        <v>4624</v>
      </c>
    </row>
    <row r="4383" spans="1:9">
      <c r="A4383" s="367" t="s">
        <v>3930</v>
      </c>
      <c r="D4383" s="367" t="s">
        <v>7327</v>
      </c>
      <c r="E4383" s="367">
        <f t="shared" si="68"/>
        <v>30200822</v>
      </c>
      <c r="F4383" s="367" t="s">
        <v>569</v>
      </c>
      <c r="G4383" s="367" t="s">
        <v>6943</v>
      </c>
      <c r="H4383" s="367" t="s">
        <v>7292</v>
      </c>
      <c r="I4383" s="367" t="s">
        <v>7095</v>
      </c>
    </row>
    <row r="4384" spans="1:9">
      <c r="A4384" s="367" t="s">
        <v>3930</v>
      </c>
      <c r="D4384" s="367" t="s">
        <v>7328</v>
      </c>
      <c r="E4384" s="367">
        <f t="shared" si="68"/>
        <v>30200823</v>
      </c>
      <c r="F4384" s="367" t="s">
        <v>569</v>
      </c>
      <c r="G4384" s="367" t="s">
        <v>6943</v>
      </c>
      <c r="H4384" s="367" t="s">
        <v>7292</v>
      </c>
      <c r="I4384" s="367" t="s">
        <v>7329</v>
      </c>
    </row>
    <row r="4385" spans="1:12">
      <c r="A4385" s="367" t="s">
        <v>3930</v>
      </c>
      <c r="D4385" s="367" t="s">
        <v>7330</v>
      </c>
      <c r="E4385" s="367">
        <f t="shared" si="68"/>
        <v>30200832</v>
      </c>
      <c r="F4385" s="367" t="s">
        <v>569</v>
      </c>
      <c r="G4385" s="367" t="s">
        <v>6943</v>
      </c>
      <c r="H4385" s="367" t="s">
        <v>7292</v>
      </c>
      <c r="I4385" s="367" t="s">
        <v>7331</v>
      </c>
    </row>
    <row r="4386" spans="1:12">
      <c r="A4386" s="367" t="s">
        <v>3930</v>
      </c>
      <c r="D4386" s="367" t="s">
        <v>7332</v>
      </c>
      <c r="E4386" s="367">
        <f t="shared" si="68"/>
        <v>30200833</v>
      </c>
      <c r="F4386" s="367" t="s">
        <v>569</v>
      </c>
      <c r="G4386" s="367" t="s">
        <v>6943</v>
      </c>
      <c r="H4386" s="367" t="s">
        <v>7292</v>
      </c>
      <c r="I4386" s="367" t="s">
        <v>7333</v>
      </c>
    </row>
    <row r="4387" spans="1:12">
      <c r="A4387" s="367" t="s">
        <v>3930</v>
      </c>
      <c r="D4387" s="367" t="s">
        <v>7334</v>
      </c>
      <c r="E4387" s="367">
        <f t="shared" si="68"/>
        <v>30200834</v>
      </c>
      <c r="F4387" s="367" t="s">
        <v>569</v>
      </c>
      <c r="G4387" s="367" t="s">
        <v>6943</v>
      </c>
      <c r="H4387" s="367" t="s">
        <v>7292</v>
      </c>
      <c r="I4387" s="367" t="s">
        <v>7335</v>
      </c>
    </row>
    <row r="4388" spans="1:12">
      <c r="A4388" s="367" t="s">
        <v>3930</v>
      </c>
      <c r="D4388" s="367" t="s">
        <v>7336</v>
      </c>
      <c r="E4388" s="367">
        <f t="shared" si="68"/>
        <v>30200835</v>
      </c>
      <c r="F4388" s="367" t="s">
        <v>569</v>
      </c>
      <c r="G4388" s="367" t="s">
        <v>6943</v>
      </c>
      <c r="H4388" s="367" t="s">
        <v>7292</v>
      </c>
      <c r="I4388" s="367" t="s">
        <v>7337</v>
      </c>
    </row>
    <row r="4389" spans="1:12">
      <c r="A4389" s="367" t="s">
        <v>3930</v>
      </c>
      <c r="D4389" s="367" t="s">
        <v>7338</v>
      </c>
      <c r="E4389" s="367">
        <f t="shared" si="68"/>
        <v>30200899</v>
      </c>
      <c r="F4389" s="367" t="s">
        <v>569</v>
      </c>
      <c r="G4389" s="367" t="s">
        <v>6943</v>
      </c>
      <c r="H4389" s="367" t="s">
        <v>7292</v>
      </c>
      <c r="I4389" s="367" t="s">
        <v>5815</v>
      </c>
    </row>
    <row r="4390" spans="1:12">
      <c r="A4390" s="367" t="s">
        <v>3930</v>
      </c>
      <c r="D4390" s="367" t="s">
        <v>7339</v>
      </c>
      <c r="E4390" s="367">
        <f t="shared" si="68"/>
        <v>30200901</v>
      </c>
      <c r="F4390" s="367" t="s">
        <v>569</v>
      </c>
      <c r="G4390" s="367" t="s">
        <v>6943</v>
      </c>
      <c r="H4390" s="367" t="s">
        <v>7340</v>
      </c>
      <c r="I4390" s="367" t="s">
        <v>7341</v>
      </c>
    </row>
    <row r="4391" spans="1:12">
      <c r="A4391" s="367" t="s">
        <v>3930</v>
      </c>
      <c r="D4391" s="367" t="s">
        <v>7342</v>
      </c>
      <c r="E4391" s="367">
        <f t="shared" si="68"/>
        <v>30200902</v>
      </c>
      <c r="F4391" s="367" t="s">
        <v>569</v>
      </c>
      <c r="G4391" s="367" t="s">
        <v>6943</v>
      </c>
      <c r="H4391" s="367" t="s">
        <v>7340</v>
      </c>
      <c r="I4391" s="367" t="s">
        <v>7343</v>
      </c>
    </row>
    <row r="4392" spans="1:12">
      <c r="A4392" s="367" t="s">
        <v>3930</v>
      </c>
      <c r="D4392" s="367" t="s">
        <v>7344</v>
      </c>
      <c r="E4392" s="367">
        <f t="shared" si="68"/>
        <v>30200903</v>
      </c>
      <c r="F4392" s="367" t="s">
        <v>569</v>
      </c>
      <c r="G4392" s="367" t="s">
        <v>6943</v>
      </c>
      <c r="H4392" s="367" t="s">
        <v>7340</v>
      </c>
      <c r="I4392" s="367" t="s">
        <v>7345</v>
      </c>
    </row>
    <row r="4393" spans="1:12">
      <c r="A4393" s="367" t="s">
        <v>3930</v>
      </c>
      <c r="D4393" s="367" t="s">
        <v>7346</v>
      </c>
      <c r="E4393" s="367">
        <f t="shared" si="68"/>
        <v>30200904</v>
      </c>
      <c r="F4393" s="367" t="s">
        <v>569</v>
      </c>
      <c r="G4393" s="367" t="s">
        <v>6943</v>
      </c>
      <c r="H4393" s="367" t="s">
        <v>7340</v>
      </c>
      <c r="I4393" s="367" t="s">
        <v>7347</v>
      </c>
    </row>
    <row r="4394" spans="1:12">
      <c r="A4394" s="367" t="s">
        <v>3930</v>
      </c>
      <c r="D4394" s="367" t="s">
        <v>7348</v>
      </c>
      <c r="E4394" s="367">
        <f t="shared" si="68"/>
        <v>30200905</v>
      </c>
      <c r="F4394" s="367" t="s">
        <v>569</v>
      </c>
      <c r="G4394" s="367" t="s">
        <v>6943</v>
      </c>
      <c r="H4394" s="367" t="s">
        <v>7340</v>
      </c>
      <c r="I4394" s="367" t="s">
        <v>7349</v>
      </c>
      <c r="K4394" s="369"/>
      <c r="L4394" s="367"/>
    </row>
    <row r="4395" spans="1:12">
      <c r="A4395" s="367" t="s">
        <v>3930</v>
      </c>
      <c r="D4395" s="367" t="s">
        <v>7350</v>
      </c>
      <c r="E4395" s="367">
        <f t="shared" si="68"/>
        <v>30200906</v>
      </c>
      <c r="F4395" s="367" t="s">
        <v>569</v>
      </c>
      <c r="G4395" s="367" t="s">
        <v>6943</v>
      </c>
      <c r="H4395" s="367" t="s">
        <v>7340</v>
      </c>
      <c r="I4395" s="367" t="s">
        <v>7351</v>
      </c>
    </row>
    <row r="4396" spans="1:12">
      <c r="A4396" s="367" t="s">
        <v>3930</v>
      </c>
      <c r="D4396" s="367" t="s">
        <v>7352</v>
      </c>
      <c r="E4396" s="367">
        <f t="shared" si="68"/>
        <v>30200907</v>
      </c>
      <c r="F4396" s="367" t="s">
        <v>569</v>
      </c>
      <c r="G4396" s="367" t="s">
        <v>6943</v>
      </c>
      <c r="H4396" s="367" t="s">
        <v>7340</v>
      </c>
      <c r="I4396" s="367" t="s">
        <v>7353</v>
      </c>
    </row>
    <row r="4397" spans="1:12">
      <c r="A4397" s="367" t="s">
        <v>3930</v>
      </c>
      <c r="D4397" s="367" t="s">
        <v>7354</v>
      </c>
      <c r="E4397" s="367">
        <f t="shared" si="68"/>
        <v>30200908</v>
      </c>
      <c r="F4397" s="367" t="s">
        <v>569</v>
      </c>
      <c r="G4397" s="367" t="s">
        <v>6943</v>
      </c>
      <c r="H4397" s="367" t="s">
        <v>7340</v>
      </c>
      <c r="I4397" s="367" t="s">
        <v>7355</v>
      </c>
    </row>
    <row r="4398" spans="1:12">
      <c r="A4398" s="367" t="s">
        <v>3930</v>
      </c>
      <c r="D4398" s="367" t="s">
        <v>7356</v>
      </c>
      <c r="E4398" s="367">
        <f t="shared" si="68"/>
        <v>30200910</v>
      </c>
      <c r="F4398" s="367" t="s">
        <v>569</v>
      </c>
      <c r="G4398" s="367" t="s">
        <v>6943</v>
      </c>
      <c r="H4398" s="367" t="s">
        <v>7340</v>
      </c>
      <c r="I4398" s="367" t="s">
        <v>7357</v>
      </c>
    </row>
    <row r="4399" spans="1:12">
      <c r="A4399" s="367" t="s">
        <v>3930</v>
      </c>
      <c r="D4399" s="367" t="s">
        <v>7358</v>
      </c>
      <c r="E4399" s="367">
        <f t="shared" si="68"/>
        <v>30200911</v>
      </c>
      <c r="F4399" s="367" t="s">
        <v>569</v>
      </c>
      <c r="G4399" s="367" t="s">
        <v>6943</v>
      </c>
      <c r="H4399" s="367" t="s">
        <v>7340</v>
      </c>
      <c r="I4399" s="367" t="s">
        <v>4624</v>
      </c>
    </row>
    <row r="4400" spans="1:12">
      <c r="A4400" s="367" t="s">
        <v>3930</v>
      </c>
      <c r="D4400" s="367" t="s">
        <v>7359</v>
      </c>
      <c r="E4400" s="367">
        <f t="shared" si="68"/>
        <v>30200912</v>
      </c>
      <c r="F4400" s="367" t="s">
        <v>569</v>
      </c>
      <c r="G4400" s="367" t="s">
        <v>6943</v>
      </c>
      <c r="H4400" s="367" t="s">
        <v>7340</v>
      </c>
      <c r="I4400" s="367" t="s">
        <v>4624</v>
      </c>
    </row>
    <row r="4401" spans="1:12">
      <c r="A4401" s="367" t="s">
        <v>3930</v>
      </c>
      <c r="D4401" s="367" t="s">
        <v>7360</v>
      </c>
      <c r="E4401" s="367">
        <f t="shared" si="68"/>
        <v>30200915</v>
      </c>
      <c r="F4401" s="367" t="s">
        <v>569</v>
      </c>
      <c r="G4401" s="367" t="s">
        <v>6943</v>
      </c>
      <c r="H4401" s="367" t="s">
        <v>7340</v>
      </c>
      <c r="I4401" s="367" t="s">
        <v>7361</v>
      </c>
    </row>
    <row r="4402" spans="1:12">
      <c r="A4402" s="367" t="s">
        <v>3930</v>
      </c>
      <c r="D4402" s="367" t="s">
        <v>7362</v>
      </c>
      <c r="E4402" s="367">
        <f t="shared" si="68"/>
        <v>30200920</v>
      </c>
      <c r="F4402" s="367" t="s">
        <v>569</v>
      </c>
      <c r="G4402" s="367" t="s">
        <v>6943</v>
      </c>
      <c r="H4402" s="367" t="s">
        <v>7340</v>
      </c>
      <c r="I4402" s="367" t="s">
        <v>7363</v>
      </c>
    </row>
    <row r="4403" spans="1:12">
      <c r="A4403" s="367" t="s">
        <v>3930</v>
      </c>
      <c r="D4403" s="367" t="s">
        <v>7364</v>
      </c>
      <c r="E4403" s="367">
        <f t="shared" si="68"/>
        <v>30200921</v>
      </c>
      <c r="F4403" s="367" t="s">
        <v>569</v>
      </c>
      <c r="G4403" s="367" t="s">
        <v>6943</v>
      </c>
      <c r="H4403" s="367" t="s">
        <v>7340</v>
      </c>
      <c r="I4403" s="367" t="s">
        <v>7365</v>
      </c>
    </row>
    <row r="4404" spans="1:12">
      <c r="A4404" s="367" t="s">
        <v>3930</v>
      </c>
      <c r="D4404" s="367" t="s">
        <v>7366</v>
      </c>
      <c r="E4404" s="367">
        <f t="shared" si="68"/>
        <v>30200922</v>
      </c>
      <c r="F4404" s="367" t="s">
        <v>569</v>
      </c>
      <c r="G4404" s="367" t="s">
        <v>6943</v>
      </c>
      <c r="H4404" s="367" t="s">
        <v>7340</v>
      </c>
      <c r="I4404" s="367" t="s">
        <v>7367</v>
      </c>
    </row>
    <row r="4405" spans="1:12">
      <c r="A4405" s="367" t="s">
        <v>3930</v>
      </c>
      <c r="D4405" s="367" t="s">
        <v>7368</v>
      </c>
      <c r="E4405" s="367">
        <f t="shared" si="68"/>
        <v>30200923</v>
      </c>
      <c r="F4405" s="367" t="s">
        <v>569</v>
      </c>
      <c r="G4405" s="367" t="s">
        <v>6943</v>
      </c>
      <c r="H4405" s="367" t="s">
        <v>7340</v>
      </c>
      <c r="I4405" s="367" t="s">
        <v>7369</v>
      </c>
    </row>
    <row r="4406" spans="1:12">
      <c r="A4406" s="367" t="s">
        <v>3930</v>
      </c>
      <c r="D4406" s="367" t="s">
        <v>7370</v>
      </c>
      <c r="E4406" s="367">
        <f t="shared" si="68"/>
        <v>30200924</v>
      </c>
      <c r="F4406" s="367" t="s">
        <v>569</v>
      </c>
      <c r="G4406" s="367" t="s">
        <v>6943</v>
      </c>
      <c r="H4406" s="367" t="s">
        <v>7340</v>
      </c>
      <c r="I4406" s="367" t="s">
        <v>7371</v>
      </c>
    </row>
    <row r="4407" spans="1:12">
      <c r="A4407" s="367" t="s">
        <v>3930</v>
      </c>
      <c r="D4407" s="367" t="s">
        <v>7372</v>
      </c>
      <c r="E4407" s="367">
        <f t="shared" si="68"/>
        <v>30200925</v>
      </c>
      <c r="F4407" s="367" t="s">
        <v>569</v>
      </c>
      <c r="G4407" s="367" t="s">
        <v>6943</v>
      </c>
      <c r="H4407" s="367" t="s">
        <v>7340</v>
      </c>
      <c r="I4407" s="367" t="s">
        <v>7373</v>
      </c>
    </row>
    <row r="4408" spans="1:12">
      <c r="A4408" s="367" t="s">
        <v>3930</v>
      </c>
      <c r="D4408" s="367" t="s">
        <v>7374</v>
      </c>
      <c r="E4408" s="367">
        <f t="shared" si="68"/>
        <v>30200926</v>
      </c>
      <c r="F4408" s="367" t="s">
        <v>569</v>
      </c>
      <c r="G4408" s="367" t="s">
        <v>6943</v>
      </c>
      <c r="H4408" s="367" t="s">
        <v>7340</v>
      </c>
      <c r="I4408" s="367" t="s">
        <v>7375</v>
      </c>
    </row>
    <row r="4409" spans="1:12">
      <c r="A4409" s="367" t="s">
        <v>3930</v>
      </c>
      <c r="D4409" s="367" t="s">
        <v>7376</v>
      </c>
      <c r="E4409" s="367">
        <f t="shared" si="68"/>
        <v>30200930</v>
      </c>
      <c r="F4409" s="367" t="s">
        <v>569</v>
      </c>
      <c r="G4409" s="367" t="s">
        <v>6943</v>
      </c>
      <c r="H4409" s="367" t="s">
        <v>7340</v>
      </c>
      <c r="I4409" s="367" t="s">
        <v>7377</v>
      </c>
      <c r="K4409" s="369"/>
      <c r="L4409" s="367"/>
    </row>
    <row r="4410" spans="1:12">
      <c r="A4410" s="367" t="s">
        <v>3930</v>
      </c>
      <c r="D4410" s="367" t="s">
        <v>7378</v>
      </c>
      <c r="E4410" s="367">
        <f t="shared" si="68"/>
        <v>30200931</v>
      </c>
      <c r="F4410" s="367" t="s">
        <v>569</v>
      </c>
      <c r="G4410" s="367" t="s">
        <v>6943</v>
      </c>
      <c r="H4410" s="367" t="s">
        <v>7340</v>
      </c>
      <c r="I4410" s="367" t="s">
        <v>7379</v>
      </c>
      <c r="K4410" s="369"/>
      <c r="L4410" s="367"/>
    </row>
    <row r="4411" spans="1:12">
      <c r="A4411" s="367" t="s">
        <v>3930</v>
      </c>
      <c r="D4411" s="367" t="s">
        <v>7380</v>
      </c>
      <c r="E4411" s="367">
        <f t="shared" si="68"/>
        <v>30200932</v>
      </c>
      <c r="F4411" s="367" t="s">
        <v>569</v>
      </c>
      <c r="G4411" s="367" t="s">
        <v>6943</v>
      </c>
      <c r="H4411" s="367" t="s">
        <v>7340</v>
      </c>
      <c r="I4411" s="367" t="s">
        <v>7381</v>
      </c>
      <c r="K4411" s="369"/>
      <c r="L4411" s="367"/>
    </row>
    <row r="4412" spans="1:12">
      <c r="A4412" s="367" t="s">
        <v>3930</v>
      </c>
      <c r="D4412" s="367" t="s">
        <v>7382</v>
      </c>
      <c r="E4412" s="367">
        <f t="shared" si="68"/>
        <v>30200935</v>
      </c>
      <c r="F4412" s="367" t="s">
        <v>569</v>
      </c>
      <c r="G4412" s="367" t="s">
        <v>6943</v>
      </c>
      <c r="H4412" s="367" t="s">
        <v>7340</v>
      </c>
      <c r="I4412" s="367" t="s">
        <v>7383</v>
      </c>
    </row>
    <row r="4413" spans="1:12">
      <c r="A4413" s="367" t="s">
        <v>3930</v>
      </c>
      <c r="D4413" s="367" t="s">
        <v>7384</v>
      </c>
      <c r="E4413" s="367">
        <f t="shared" si="68"/>
        <v>30200937</v>
      </c>
      <c r="F4413" s="367" t="s">
        <v>569</v>
      </c>
      <c r="G4413" s="367" t="s">
        <v>6943</v>
      </c>
      <c r="H4413" s="367" t="s">
        <v>7340</v>
      </c>
      <c r="I4413" s="367" t="s">
        <v>7385</v>
      </c>
    </row>
    <row r="4414" spans="1:12">
      <c r="A4414" s="367" t="s">
        <v>3930</v>
      </c>
      <c r="D4414" s="367" t="s">
        <v>7386</v>
      </c>
      <c r="E4414" s="367">
        <f t="shared" si="68"/>
        <v>30200939</v>
      </c>
      <c r="F4414" s="367" t="s">
        <v>569</v>
      </c>
      <c r="G4414" s="367" t="s">
        <v>6943</v>
      </c>
      <c r="H4414" s="367" t="s">
        <v>7340</v>
      </c>
      <c r="I4414" s="367" t="s">
        <v>7387</v>
      </c>
    </row>
    <row r="4415" spans="1:12">
      <c r="A4415" s="367" t="s">
        <v>3930</v>
      </c>
      <c r="D4415" s="367" t="s">
        <v>7388</v>
      </c>
      <c r="E4415" s="367">
        <f t="shared" si="68"/>
        <v>30200940</v>
      </c>
      <c r="F4415" s="367" t="s">
        <v>569</v>
      </c>
      <c r="G4415" s="367" t="s">
        <v>6943</v>
      </c>
      <c r="H4415" s="367" t="s">
        <v>7340</v>
      </c>
      <c r="I4415" s="367" t="s">
        <v>7389</v>
      </c>
    </row>
    <row r="4416" spans="1:12">
      <c r="A4416" s="367" t="s">
        <v>3930</v>
      </c>
      <c r="D4416" s="367" t="s">
        <v>7390</v>
      </c>
      <c r="E4416" s="367">
        <f t="shared" si="68"/>
        <v>30200941</v>
      </c>
      <c r="F4416" s="367" t="s">
        <v>569</v>
      </c>
      <c r="G4416" s="367" t="s">
        <v>6943</v>
      </c>
      <c r="H4416" s="367" t="s">
        <v>7340</v>
      </c>
      <c r="I4416" s="367" t="s">
        <v>7391</v>
      </c>
    </row>
    <row r="4417" spans="1:9">
      <c r="A4417" s="367" t="s">
        <v>3930</v>
      </c>
      <c r="D4417" s="367" t="s">
        <v>7392</v>
      </c>
      <c r="E4417" s="367">
        <f t="shared" si="68"/>
        <v>30200951</v>
      </c>
      <c r="F4417" s="367" t="s">
        <v>569</v>
      </c>
      <c r="G4417" s="367" t="s">
        <v>6943</v>
      </c>
      <c r="H4417" s="367" t="s">
        <v>7340</v>
      </c>
      <c r="I4417" s="367" t="s">
        <v>7393</v>
      </c>
    </row>
    <row r="4418" spans="1:9">
      <c r="A4418" s="367" t="s">
        <v>3930</v>
      </c>
      <c r="D4418" s="367" t="s">
        <v>7394</v>
      </c>
      <c r="E4418" s="367">
        <f t="shared" ref="E4418:E4481" si="69">VALUE(D4418)</f>
        <v>30200952</v>
      </c>
      <c r="F4418" s="367" t="s">
        <v>569</v>
      </c>
      <c r="G4418" s="367" t="s">
        <v>6943</v>
      </c>
      <c r="H4418" s="367" t="s">
        <v>7340</v>
      </c>
      <c r="I4418" s="367" t="s">
        <v>7395</v>
      </c>
    </row>
    <row r="4419" spans="1:9">
      <c r="A4419" s="367" t="s">
        <v>3930</v>
      </c>
      <c r="D4419" s="367" t="s">
        <v>7396</v>
      </c>
      <c r="E4419" s="367">
        <f t="shared" si="69"/>
        <v>30200953</v>
      </c>
      <c r="F4419" s="367" t="s">
        <v>569</v>
      </c>
      <c r="G4419" s="367" t="s">
        <v>6943</v>
      </c>
      <c r="H4419" s="367" t="s">
        <v>7340</v>
      </c>
      <c r="I4419" s="367" t="s">
        <v>7397</v>
      </c>
    </row>
    <row r="4420" spans="1:9">
      <c r="A4420" s="367" t="s">
        <v>3930</v>
      </c>
      <c r="D4420" s="367" t="s">
        <v>7398</v>
      </c>
      <c r="E4420" s="367">
        <f t="shared" si="69"/>
        <v>30200954</v>
      </c>
      <c r="F4420" s="367" t="s">
        <v>569</v>
      </c>
      <c r="G4420" s="367" t="s">
        <v>6943</v>
      </c>
      <c r="H4420" s="367" t="s">
        <v>7340</v>
      </c>
      <c r="I4420" s="367" t="s">
        <v>7399</v>
      </c>
    </row>
    <row r="4421" spans="1:9">
      <c r="A4421" s="367" t="s">
        <v>3930</v>
      </c>
      <c r="D4421" s="367" t="s">
        <v>7400</v>
      </c>
      <c r="E4421" s="367">
        <f t="shared" si="69"/>
        <v>30200955</v>
      </c>
      <c r="F4421" s="367" t="s">
        <v>569</v>
      </c>
      <c r="G4421" s="367" t="s">
        <v>6943</v>
      </c>
      <c r="H4421" s="367" t="s">
        <v>7340</v>
      </c>
      <c r="I4421" s="367" t="s">
        <v>7401</v>
      </c>
    </row>
    <row r="4422" spans="1:9">
      <c r="A4422" s="367" t="s">
        <v>3930</v>
      </c>
      <c r="D4422" s="367" t="s">
        <v>7402</v>
      </c>
      <c r="E4422" s="367">
        <f t="shared" si="69"/>
        <v>30200960</v>
      </c>
      <c r="F4422" s="367" t="s">
        <v>569</v>
      </c>
      <c r="G4422" s="367" t="s">
        <v>6943</v>
      </c>
      <c r="H4422" s="367" t="s">
        <v>7340</v>
      </c>
      <c r="I4422" s="367" t="s">
        <v>7403</v>
      </c>
    </row>
    <row r="4423" spans="1:9">
      <c r="A4423" s="367" t="s">
        <v>3930</v>
      </c>
      <c r="D4423" s="367" t="s">
        <v>7404</v>
      </c>
      <c r="E4423" s="367">
        <f t="shared" si="69"/>
        <v>30200961</v>
      </c>
      <c r="F4423" s="367" t="s">
        <v>569</v>
      </c>
      <c r="G4423" s="367" t="s">
        <v>6943</v>
      </c>
      <c r="H4423" s="367" t="s">
        <v>7340</v>
      </c>
      <c r="I4423" s="367" t="s">
        <v>7405</v>
      </c>
    </row>
    <row r="4424" spans="1:9">
      <c r="A4424" s="367" t="s">
        <v>3930</v>
      </c>
      <c r="D4424" s="367" t="s">
        <v>7406</v>
      </c>
      <c r="E4424" s="367">
        <f t="shared" si="69"/>
        <v>30200962</v>
      </c>
      <c r="F4424" s="367" t="s">
        <v>569</v>
      </c>
      <c r="G4424" s="367" t="s">
        <v>6943</v>
      </c>
      <c r="H4424" s="367" t="s">
        <v>7340</v>
      </c>
      <c r="I4424" s="367" t="s">
        <v>7407</v>
      </c>
    </row>
    <row r="4425" spans="1:9">
      <c r="A4425" s="367" t="s">
        <v>3930</v>
      </c>
      <c r="D4425" s="367" t="s">
        <v>7408</v>
      </c>
      <c r="E4425" s="367">
        <f t="shared" si="69"/>
        <v>30200963</v>
      </c>
      <c r="F4425" s="367" t="s">
        <v>569</v>
      </c>
      <c r="G4425" s="367" t="s">
        <v>6943</v>
      </c>
      <c r="H4425" s="367" t="s">
        <v>7340</v>
      </c>
      <c r="I4425" s="367" t="s">
        <v>7409</v>
      </c>
    </row>
    <row r="4426" spans="1:9">
      <c r="A4426" s="367" t="s">
        <v>3930</v>
      </c>
      <c r="D4426" s="367" t="s">
        <v>7410</v>
      </c>
      <c r="E4426" s="367">
        <f t="shared" si="69"/>
        <v>30200964</v>
      </c>
      <c r="F4426" s="367" t="s">
        <v>569</v>
      </c>
      <c r="G4426" s="367" t="s">
        <v>6943</v>
      </c>
      <c r="H4426" s="367" t="s">
        <v>7340</v>
      </c>
      <c r="I4426" s="367" t="s">
        <v>7411</v>
      </c>
    </row>
    <row r="4427" spans="1:9">
      <c r="A4427" s="367" t="s">
        <v>3930</v>
      </c>
      <c r="D4427" s="367" t="s">
        <v>7412</v>
      </c>
      <c r="E4427" s="367">
        <f t="shared" si="69"/>
        <v>30200965</v>
      </c>
      <c r="F4427" s="367" t="s">
        <v>569</v>
      </c>
      <c r="G4427" s="367" t="s">
        <v>6943</v>
      </c>
      <c r="H4427" s="367" t="s">
        <v>7340</v>
      </c>
      <c r="I4427" s="367" t="s">
        <v>7413</v>
      </c>
    </row>
    <row r="4428" spans="1:9">
      <c r="A4428" s="367" t="s">
        <v>3930</v>
      </c>
      <c r="D4428" s="367" t="s">
        <v>7414</v>
      </c>
      <c r="E4428" s="367">
        <f t="shared" si="69"/>
        <v>30200966</v>
      </c>
      <c r="F4428" s="367" t="s">
        <v>569</v>
      </c>
      <c r="G4428" s="367" t="s">
        <v>6943</v>
      </c>
      <c r="H4428" s="367" t="s">
        <v>7340</v>
      </c>
      <c r="I4428" s="367" t="s">
        <v>7415</v>
      </c>
    </row>
    <row r="4429" spans="1:9">
      <c r="A4429" s="367" t="s">
        <v>3930</v>
      </c>
      <c r="D4429" s="367" t="s">
        <v>7416</v>
      </c>
      <c r="E4429" s="367">
        <f t="shared" si="69"/>
        <v>30200967</v>
      </c>
      <c r="F4429" s="367" t="s">
        <v>569</v>
      </c>
      <c r="G4429" s="367" t="s">
        <v>6943</v>
      </c>
      <c r="H4429" s="367" t="s">
        <v>7340</v>
      </c>
      <c r="I4429" s="367" t="s">
        <v>7417</v>
      </c>
    </row>
    <row r="4430" spans="1:9">
      <c r="A4430" s="367" t="s">
        <v>3930</v>
      </c>
      <c r="D4430" s="367" t="s">
        <v>7418</v>
      </c>
      <c r="E4430" s="367">
        <f t="shared" si="69"/>
        <v>30200998</v>
      </c>
      <c r="F4430" s="367" t="s">
        <v>569</v>
      </c>
      <c r="G4430" s="367" t="s">
        <v>6943</v>
      </c>
      <c r="H4430" s="367" t="s">
        <v>7340</v>
      </c>
      <c r="I4430" s="367" t="s">
        <v>4692</v>
      </c>
    </row>
    <row r="4431" spans="1:9">
      <c r="A4431" s="367" t="s">
        <v>3930</v>
      </c>
      <c r="D4431" s="367" t="s">
        <v>7419</v>
      </c>
      <c r="E4431" s="367">
        <f t="shared" si="69"/>
        <v>30200999</v>
      </c>
      <c r="F4431" s="367" t="s">
        <v>569</v>
      </c>
      <c r="G4431" s="367" t="s">
        <v>6943</v>
      </c>
      <c r="H4431" s="367" t="s">
        <v>7340</v>
      </c>
      <c r="I4431" s="367" t="s">
        <v>4692</v>
      </c>
    </row>
    <row r="4432" spans="1:9">
      <c r="A4432" s="367" t="s">
        <v>3930</v>
      </c>
      <c r="D4432" s="367" t="s">
        <v>7420</v>
      </c>
      <c r="E4432" s="367">
        <f t="shared" si="69"/>
        <v>30201001</v>
      </c>
      <c r="F4432" s="367" t="s">
        <v>569</v>
      </c>
      <c r="G4432" s="367" t="s">
        <v>6943</v>
      </c>
      <c r="H4432" s="367" t="s">
        <v>7421</v>
      </c>
      <c r="I4432" s="367" t="s">
        <v>7422</v>
      </c>
    </row>
    <row r="4433" spans="1:9">
      <c r="A4433" s="367" t="s">
        <v>3930</v>
      </c>
      <c r="D4433" s="367" t="s">
        <v>7423</v>
      </c>
      <c r="E4433" s="367">
        <f t="shared" si="69"/>
        <v>30201002</v>
      </c>
      <c r="F4433" s="367" t="s">
        <v>569</v>
      </c>
      <c r="G4433" s="367" t="s">
        <v>6943</v>
      </c>
      <c r="H4433" s="367" t="s">
        <v>7421</v>
      </c>
      <c r="I4433" s="367" t="s">
        <v>7424</v>
      </c>
    </row>
    <row r="4434" spans="1:9">
      <c r="A4434" s="367" t="s">
        <v>3930</v>
      </c>
      <c r="D4434" s="367" t="s">
        <v>7425</v>
      </c>
      <c r="E4434" s="367">
        <f t="shared" si="69"/>
        <v>30201003</v>
      </c>
      <c r="F4434" s="367" t="s">
        <v>569</v>
      </c>
      <c r="G4434" s="367" t="s">
        <v>6943</v>
      </c>
      <c r="H4434" s="367" t="s">
        <v>7421</v>
      </c>
      <c r="I4434" s="367" t="s">
        <v>7426</v>
      </c>
    </row>
    <row r="4435" spans="1:9">
      <c r="A4435" s="367" t="s">
        <v>3930</v>
      </c>
      <c r="D4435" s="367" t="s">
        <v>7427</v>
      </c>
      <c r="E4435" s="367">
        <f t="shared" si="69"/>
        <v>30201004</v>
      </c>
      <c r="F4435" s="367" t="s">
        <v>569</v>
      </c>
      <c r="G4435" s="367" t="s">
        <v>6943</v>
      </c>
      <c r="H4435" s="367" t="s">
        <v>7421</v>
      </c>
      <c r="I4435" s="367" t="s">
        <v>7428</v>
      </c>
    </row>
    <row r="4436" spans="1:9">
      <c r="A4436" s="367" t="s">
        <v>3930</v>
      </c>
      <c r="D4436" s="367" t="s">
        <v>7429</v>
      </c>
      <c r="E4436" s="367">
        <f t="shared" si="69"/>
        <v>30201005</v>
      </c>
      <c r="F4436" s="367" t="s">
        <v>569</v>
      </c>
      <c r="G4436" s="367" t="s">
        <v>6943</v>
      </c>
      <c r="H4436" s="367" t="s">
        <v>7421</v>
      </c>
      <c r="I4436" s="367" t="s">
        <v>7430</v>
      </c>
    </row>
    <row r="4437" spans="1:9">
      <c r="A4437" s="367" t="s">
        <v>3930</v>
      </c>
      <c r="D4437" s="367" t="s">
        <v>7431</v>
      </c>
      <c r="E4437" s="367">
        <f t="shared" si="69"/>
        <v>30201006</v>
      </c>
      <c r="F4437" s="367" t="s">
        <v>569</v>
      </c>
      <c r="G4437" s="367" t="s">
        <v>6943</v>
      </c>
      <c r="H4437" s="367" t="s">
        <v>7421</v>
      </c>
      <c r="I4437" s="367" t="s">
        <v>7432</v>
      </c>
    </row>
    <row r="4438" spans="1:9">
      <c r="A4438" s="367" t="s">
        <v>3930</v>
      </c>
      <c r="D4438" s="367" t="s">
        <v>7433</v>
      </c>
      <c r="E4438" s="367">
        <f t="shared" si="69"/>
        <v>30201010</v>
      </c>
      <c r="F4438" s="367" t="s">
        <v>569</v>
      </c>
      <c r="G4438" s="367" t="s">
        <v>6943</v>
      </c>
      <c r="H4438" s="367" t="s">
        <v>7421</v>
      </c>
      <c r="I4438" s="367" t="s">
        <v>7434</v>
      </c>
    </row>
    <row r="4439" spans="1:9">
      <c r="A4439" s="367" t="s">
        <v>3930</v>
      </c>
      <c r="D4439" s="367" t="s">
        <v>7435</v>
      </c>
      <c r="E4439" s="367">
        <f t="shared" si="69"/>
        <v>30201011</v>
      </c>
      <c r="F4439" s="367" t="s">
        <v>569</v>
      </c>
      <c r="G4439" s="367" t="s">
        <v>6943</v>
      </c>
      <c r="H4439" s="367" t="s">
        <v>7421</v>
      </c>
      <c r="I4439" s="367" t="s">
        <v>4624</v>
      </c>
    </row>
    <row r="4440" spans="1:9">
      <c r="A4440" s="367" t="s">
        <v>3930</v>
      </c>
      <c r="D4440" s="367" t="s">
        <v>7436</v>
      </c>
      <c r="E4440" s="367">
        <f t="shared" si="69"/>
        <v>30201012</v>
      </c>
      <c r="F4440" s="367" t="s">
        <v>569</v>
      </c>
      <c r="G4440" s="367" t="s">
        <v>6943</v>
      </c>
      <c r="H4440" s="367" t="s">
        <v>7421</v>
      </c>
      <c r="I4440" s="367" t="s">
        <v>4624</v>
      </c>
    </row>
    <row r="4441" spans="1:9">
      <c r="A4441" s="367" t="s">
        <v>3930</v>
      </c>
      <c r="D4441" s="367" t="s">
        <v>7437</v>
      </c>
      <c r="E4441" s="367">
        <f t="shared" si="69"/>
        <v>30201013</v>
      </c>
      <c r="F4441" s="367" t="s">
        <v>569</v>
      </c>
      <c r="G4441" s="367" t="s">
        <v>6943</v>
      </c>
      <c r="H4441" s="367" t="s">
        <v>7421</v>
      </c>
      <c r="I4441" s="367" t="s">
        <v>7438</v>
      </c>
    </row>
    <row r="4442" spans="1:9">
      <c r="A4442" s="367" t="s">
        <v>3930</v>
      </c>
      <c r="D4442" s="367" t="s">
        <v>7439</v>
      </c>
      <c r="E4442" s="367">
        <f t="shared" si="69"/>
        <v>30201014</v>
      </c>
      <c r="F4442" s="367" t="s">
        <v>569</v>
      </c>
      <c r="G4442" s="367" t="s">
        <v>6943</v>
      </c>
      <c r="H4442" s="367" t="s">
        <v>7421</v>
      </c>
      <c r="I4442" s="367" t="s">
        <v>7440</v>
      </c>
    </row>
    <row r="4443" spans="1:9">
      <c r="A4443" s="367" t="s">
        <v>3930</v>
      </c>
      <c r="D4443" s="367" t="s">
        <v>7441</v>
      </c>
      <c r="E4443" s="367">
        <f t="shared" si="69"/>
        <v>30201015</v>
      </c>
      <c r="F4443" s="367" t="s">
        <v>569</v>
      </c>
      <c r="G4443" s="367" t="s">
        <v>6943</v>
      </c>
      <c r="H4443" s="367" t="s">
        <v>7421</v>
      </c>
      <c r="I4443" s="367" t="s">
        <v>7442</v>
      </c>
    </row>
    <row r="4444" spans="1:9">
      <c r="A4444" s="367" t="s">
        <v>3930</v>
      </c>
      <c r="D4444" s="367" t="s">
        <v>7443</v>
      </c>
      <c r="E4444" s="367">
        <f t="shared" si="69"/>
        <v>30201017</v>
      </c>
      <c r="F4444" s="367" t="s">
        <v>569</v>
      </c>
      <c r="G4444" s="367" t="s">
        <v>6943</v>
      </c>
      <c r="H4444" s="367" t="s">
        <v>7421</v>
      </c>
      <c r="I4444" s="367" t="s">
        <v>7444</v>
      </c>
    </row>
    <row r="4445" spans="1:9">
      <c r="A4445" s="367" t="s">
        <v>3930</v>
      </c>
      <c r="D4445" s="367" t="s">
        <v>7445</v>
      </c>
      <c r="E4445" s="367">
        <f t="shared" si="69"/>
        <v>30201018</v>
      </c>
      <c r="F4445" s="367" t="s">
        <v>569</v>
      </c>
      <c r="G4445" s="367" t="s">
        <v>6943</v>
      </c>
      <c r="H4445" s="367" t="s">
        <v>7421</v>
      </c>
      <c r="I4445" s="367" t="s">
        <v>7446</v>
      </c>
    </row>
    <row r="4446" spans="1:9">
      <c r="A4446" s="367" t="s">
        <v>3930</v>
      </c>
      <c r="D4446" s="367" t="s">
        <v>7447</v>
      </c>
      <c r="E4446" s="367">
        <f t="shared" si="69"/>
        <v>30201020</v>
      </c>
      <c r="F4446" s="367" t="s">
        <v>569</v>
      </c>
      <c r="G4446" s="367" t="s">
        <v>6943</v>
      </c>
      <c r="H4446" s="367" t="s">
        <v>7421</v>
      </c>
      <c r="I4446" s="367" t="s">
        <v>4606</v>
      </c>
    </row>
    <row r="4447" spans="1:9">
      <c r="A4447" s="367" t="s">
        <v>3930</v>
      </c>
      <c r="D4447" s="367" t="s">
        <v>7448</v>
      </c>
      <c r="E4447" s="367">
        <f t="shared" si="69"/>
        <v>30201099</v>
      </c>
      <c r="F4447" s="367" t="s">
        <v>569</v>
      </c>
      <c r="G4447" s="367" t="s">
        <v>6943</v>
      </c>
      <c r="H4447" s="367" t="s">
        <v>7421</v>
      </c>
      <c r="I4447" s="367" t="s">
        <v>4692</v>
      </c>
    </row>
    <row r="4448" spans="1:9">
      <c r="A4448" s="367" t="s">
        <v>3930</v>
      </c>
      <c r="D4448" s="367" t="s">
        <v>7449</v>
      </c>
      <c r="E4448" s="367">
        <f t="shared" si="69"/>
        <v>30201101</v>
      </c>
      <c r="F4448" s="367" t="s">
        <v>569</v>
      </c>
      <c r="G4448" s="367" t="s">
        <v>6943</v>
      </c>
      <c r="H4448" s="367" t="s">
        <v>7450</v>
      </c>
      <c r="I4448" s="367" t="s">
        <v>7451</v>
      </c>
    </row>
    <row r="4449" spans="1:9">
      <c r="A4449" s="367" t="s">
        <v>3930</v>
      </c>
      <c r="D4449" s="367" t="s">
        <v>7452</v>
      </c>
      <c r="E4449" s="367">
        <f t="shared" si="69"/>
        <v>30201102</v>
      </c>
      <c r="F4449" s="367" t="s">
        <v>569</v>
      </c>
      <c r="G4449" s="367" t="s">
        <v>6943</v>
      </c>
      <c r="H4449" s="367" t="s">
        <v>7450</v>
      </c>
      <c r="I4449" s="367" t="s">
        <v>7453</v>
      </c>
    </row>
    <row r="4450" spans="1:9">
      <c r="A4450" s="367" t="s">
        <v>3930</v>
      </c>
      <c r="D4450" s="367" t="s">
        <v>7454</v>
      </c>
      <c r="E4450" s="367">
        <f t="shared" si="69"/>
        <v>30201103</v>
      </c>
      <c r="F4450" s="367" t="s">
        <v>569</v>
      </c>
      <c r="G4450" s="367" t="s">
        <v>6943</v>
      </c>
      <c r="H4450" s="367" t="s">
        <v>7450</v>
      </c>
      <c r="I4450" s="367" t="s">
        <v>7455</v>
      </c>
    </row>
    <row r="4451" spans="1:9">
      <c r="A4451" s="367" t="s">
        <v>3930</v>
      </c>
      <c r="D4451" s="367" t="s">
        <v>7456</v>
      </c>
      <c r="E4451" s="367">
        <f t="shared" si="69"/>
        <v>30201104</v>
      </c>
      <c r="F4451" s="367" t="s">
        <v>569</v>
      </c>
      <c r="G4451" s="367" t="s">
        <v>6943</v>
      </c>
      <c r="H4451" s="367" t="s">
        <v>7450</v>
      </c>
      <c r="I4451" s="367" t="s">
        <v>7457</v>
      </c>
    </row>
    <row r="4452" spans="1:9">
      <c r="A4452" s="367" t="s">
        <v>3930</v>
      </c>
      <c r="D4452" s="367" t="s">
        <v>7458</v>
      </c>
      <c r="E4452" s="367">
        <f t="shared" si="69"/>
        <v>30201105</v>
      </c>
      <c r="F4452" s="367" t="s">
        <v>569</v>
      </c>
      <c r="G4452" s="367" t="s">
        <v>6943</v>
      </c>
      <c r="H4452" s="367" t="s">
        <v>7450</v>
      </c>
      <c r="I4452" s="367" t="s">
        <v>7459</v>
      </c>
    </row>
    <row r="4453" spans="1:9">
      <c r="A4453" s="367" t="s">
        <v>3930</v>
      </c>
      <c r="D4453" s="367" t="s">
        <v>7460</v>
      </c>
      <c r="E4453" s="367">
        <f t="shared" si="69"/>
        <v>30201106</v>
      </c>
      <c r="F4453" s="367" t="s">
        <v>569</v>
      </c>
      <c r="G4453" s="367" t="s">
        <v>6943</v>
      </c>
      <c r="H4453" s="367" t="s">
        <v>7450</v>
      </c>
      <c r="I4453" s="367" t="s">
        <v>7461</v>
      </c>
    </row>
    <row r="4454" spans="1:9">
      <c r="A4454" s="367" t="s">
        <v>3930</v>
      </c>
      <c r="D4454" s="367" t="s">
        <v>7462</v>
      </c>
      <c r="E4454" s="367">
        <f t="shared" si="69"/>
        <v>30201110</v>
      </c>
      <c r="F4454" s="367" t="s">
        <v>569</v>
      </c>
      <c r="G4454" s="367" t="s">
        <v>6943</v>
      </c>
      <c r="H4454" s="367" t="s">
        <v>7450</v>
      </c>
      <c r="I4454" s="367" t="s">
        <v>7463</v>
      </c>
    </row>
    <row r="4455" spans="1:9">
      <c r="A4455" s="367" t="s">
        <v>3930</v>
      </c>
      <c r="D4455" s="367" t="s">
        <v>7464</v>
      </c>
      <c r="E4455" s="367">
        <f t="shared" si="69"/>
        <v>30201111</v>
      </c>
      <c r="F4455" s="367" t="s">
        <v>569</v>
      </c>
      <c r="G4455" s="367" t="s">
        <v>6943</v>
      </c>
      <c r="H4455" s="367" t="s">
        <v>7450</v>
      </c>
      <c r="I4455" s="367" t="s">
        <v>7465</v>
      </c>
    </row>
    <row r="4456" spans="1:9">
      <c r="A4456" s="367" t="s">
        <v>3930</v>
      </c>
      <c r="D4456" s="367" t="s">
        <v>7466</v>
      </c>
      <c r="E4456" s="367">
        <f t="shared" si="69"/>
        <v>30201112</v>
      </c>
      <c r="F4456" s="367" t="s">
        <v>569</v>
      </c>
      <c r="G4456" s="367" t="s">
        <v>6943</v>
      </c>
      <c r="H4456" s="367" t="s">
        <v>7450</v>
      </c>
      <c r="I4456" s="367" t="s">
        <v>7467</v>
      </c>
    </row>
    <row r="4457" spans="1:9">
      <c r="A4457" s="367" t="s">
        <v>3930</v>
      </c>
      <c r="D4457" s="367" t="s">
        <v>7468</v>
      </c>
      <c r="E4457" s="367">
        <f t="shared" si="69"/>
        <v>30201120</v>
      </c>
      <c r="F4457" s="367" t="s">
        <v>569</v>
      </c>
      <c r="G4457" s="367" t="s">
        <v>6943</v>
      </c>
      <c r="H4457" s="367" t="s">
        <v>7450</v>
      </c>
      <c r="I4457" s="367" t="s">
        <v>4606</v>
      </c>
    </row>
    <row r="4458" spans="1:9">
      <c r="A4458" s="367" t="s">
        <v>3930</v>
      </c>
      <c r="D4458" s="367" t="s">
        <v>7469</v>
      </c>
      <c r="E4458" s="367">
        <f t="shared" si="69"/>
        <v>30201121</v>
      </c>
      <c r="F4458" s="367" t="s">
        <v>569</v>
      </c>
      <c r="G4458" s="367" t="s">
        <v>6943</v>
      </c>
      <c r="H4458" s="367" t="s">
        <v>7450</v>
      </c>
      <c r="I4458" s="367" t="s">
        <v>7470</v>
      </c>
    </row>
    <row r="4459" spans="1:9">
      <c r="A4459" s="367" t="s">
        <v>3930</v>
      </c>
      <c r="D4459" s="367" t="s">
        <v>7471</v>
      </c>
      <c r="E4459" s="367">
        <f t="shared" si="69"/>
        <v>30201199</v>
      </c>
      <c r="F4459" s="367" t="s">
        <v>569</v>
      </c>
      <c r="G4459" s="367" t="s">
        <v>6943</v>
      </c>
      <c r="H4459" s="367" t="s">
        <v>7450</v>
      </c>
      <c r="I4459" s="367" t="s">
        <v>4251</v>
      </c>
    </row>
    <row r="4460" spans="1:9">
      <c r="A4460" s="367" t="s">
        <v>3930</v>
      </c>
      <c r="D4460" s="367" t="s">
        <v>7472</v>
      </c>
      <c r="E4460" s="367">
        <f t="shared" si="69"/>
        <v>30201201</v>
      </c>
      <c r="F4460" s="367" t="s">
        <v>569</v>
      </c>
      <c r="G4460" s="367" t="s">
        <v>6943</v>
      </c>
      <c r="H4460" s="367" t="s">
        <v>7473</v>
      </c>
      <c r="I4460" s="367" t="s">
        <v>7474</v>
      </c>
    </row>
    <row r="4461" spans="1:9">
      <c r="A4461" s="367" t="s">
        <v>3930</v>
      </c>
      <c r="D4461" s="367" t="s">
        <v>7475</v>
      </c>
      <c r="E4461" s="367">
        <f t="shared" si="69"/>
        <v>30201202</v>
      </c>
      <c r="F4461" s="367" t="s">
        <v>569</v>
      </c>
      <c r="G4461" s="367" t="s">
        <v>6943</v>
      </c>
      <c r="H4461" s="367" t="s">
        <v>7473</v>
      </c>
      <c r="I4461" s="367" t="s">
        <v>7476</v>
      </c>
    </row>
    <row r="4462" spans="1:9">
      <c r="A4462" s="367" t="s">
        <v>3930</v>
      </c>
      <c r="D4462" s="367" t="s">
        <v>7477</v>
      </c>
      <c r="E4462" s="367">
        <f t="shared" si="69"/>
        <v>30201203</v>
      </c>
      <c r="F4462" s="367" t="s">
        <v>569</v>
      </c>
      <c r="G4462" s="367" t="s">
        <v>6943</v>
      </c>
      <c r="H4462" s="367" t="s">
        <v>7473</v>
      </c>
      <c r="I4462" s="367" t="s">
        <v>7478</v>
      </c>
    </row>
    <row r="4463" spans="1:9">
      <c r="A4463" s="367" t="s">
        <v>3930</v>
      </c>
      <c r="D4463" s="367" t="s">
        <v>7479</v>
      </c>
      <c r="E4463" s="367">
        <f t="shared" si="69"/>
        <v>30201204</v>
      </c>
      <c r="F4463" s="367" t="s">
        <v>569</v>
      </c>
      <c r="G4463" s="367" t="s">
        <v>6943</v>
      </c>
      <c r="H4463" s="367" t="s">
        <v>7473</v>
      </c>
      <c r="I4463" s="367" t="s">
        <v>7480</v>
      </c>
    </row>
    <row r="4464" spans="1:9">
      <c r="A4464" s="367" t="s">
        <v>3930</v>
      </c>
      <c r="D4464" s="367" t="s">
        <v>7481</v>
      </c>
      <c r="E4464" s="367">
        <f t="shared" si="69"/>
        <v>30201205</v>
      </c>
      <c r="F4464" s="367" t="s">
        <v>569</v>
      </c>
      <c r="G4464" s="367" t="s">
        <v>6943</v>
      </c>
      <c r="H4464" s="367" t="s">
        <v>7473</v>
      </c>
      <c r="I4464" s="367" t="s">
        <v>7482</v>
      </c>
    </row>
    <row r="4465" spans="1:9">
      <c r="A4465" s="367" t="s">
        <v>3930</v>
      </c>
      <c r="D4465" s="367" t="s">
        <v>7483</v>
      </c>
      <c r="E4465" s="367">
        <f t="shared" si="69"/>
        <v>30201206</v>
      </c>
      <c r="F4465" s="367" t="s">
        <v>569</v>
      </c>
      <c r="G4465" s="367" t="s">
        <v>6943</v>
      </c>
      <c r="H4465" s="367" t="s">
        <v>7473</v>
      </c>
      <c r="I4465" s="367" t="s">
        <v>7484</v>
      </c>
    </row>
    <row r="4466" spans="1:9">
      <c r="A4466" s="367" t="s">
        <v>3930</v>
      </c>
      <c r="D4466" s="367" t="s">
        <v>7485</v>
      </c>
      <c r="E4466" s="367">
        <f t="shared" si="69"/>
        <v>30201299</v>
      </c>
      <c r="F4466" s="367" t="s">
        <v>569</v>
      </c>
      <c r="G4466" s="367" t="s">
        <v>6943</v>
      </c>
      <c r="H4466" s="367" t="s">
        <v>7473</v>
      </c>
      <c r="I4466" s="367" t="s">
        <v>4692</v>
      </c>
    </row>
    <row r="4467" spans="1:9">
      <c r="A4467" s="367" t="s">
        <v>3930</v>
      </c>
      <c r="D4467" s="367" t="s">
        <v>7486</v>
      </c>
      <c r="E4467" s="367">
        <f t="shared" si="69"/>
        <v>30201301</v>
      </c>
      <c r="F4467" s="367" t="s">
        <v>569</v>
      </c>
      <c r="G4467" s="367" t="s">
        <v>6943</v>
      </c>
      <c r="H4467" s="367" t="s">
        <v>7487</v>
      </c>
      <c r="I4467" s="367" t="s">
        <v>7488</v>
      </c>
    </row>
    <row r="4468" spans="1:9">
      <c r="A4468" s="367" t="s">
        <v>3930</v>
      </c>
      <c r="D4468" s="367" t="s">
        <v>7489</v>
      </c>
      <c r="E4468" s="367">
        <f t="shared" si="69"/>
        <v>30201302</v>
      </c>
      <c r="F4468" s="367" t="s">
        <v>569</v>
      </c>
      <c r="G4468" s="367" t="s">
        <v>6943</v>
      </c>
      <c r="H4468" s="367" t="s">
        <v>7487</v>
      </c>
      <c r="I4468" s="367" t="s">
        <v>7490</v>
      </c>
    </row>
    <row r="4469" spans="1:9">
      <c r="A4469" s="367" t="s">
        <v>3930</v>
      </c>
      <c r="D4469" s="367" t="s">
        <v>7491</v>
      </c>
      <c r="E4469" s="367">
        <f t="shared" si="69"/>
        <v>30201303</v>
      </c>
      <c r="F4469" s="367" t="s">
        <v>569</v>
      </c>
      <c r="G4469" s="367" t="s">
        <v>6943</v>
      </c>
      <c r="H4469" s="367" t="s">
        <v>7487</v>
      </c>
      <c r="I4469" s="367" t="s">
        <v>7492</v>
      </c>
    </row>
    <row r="4470" spans="1:9">
      <c r="A4470" s="367" t="s">
        <v>3930</v>
      </c>
      <c r="D4470" s="367" t="s">
        <v>7493</v>
      </c>
      <c r="E4470" s="367">
        <f t="shared" si="69"/>
        <v>30201304</v>
      </c>
      <c r="F4470" s="367" t="s">
        <v>569</v>
      </c>
      <c r="G4470" s="367" t="s">
        <v>6943</v>
      </c>
      <c r="H4470" s="367" t="s">
        <v>7487</v>
      </c>
      <c r="I4470" s="367" t="s">
        <v>7494</v>
      </c>
    </row>
    <row r="4471" spans="1:9">
      <c r="A4471" s="367" t="s">
        <v>3930</v>
      </c>
      <c r="D4471" s="367" t="s">
        <v>7495</v>
      </c>
      <c r="E4471" s="367">
        <f t="shared" si="69"/>
        <v>30201305</v>
      </c>
      <c r="F4471" s="367" t="s">
        <v>569</v>
      </c>
      <c r="G4471" s="367" t="s">
        <v>6943</v>
      </c>
      <c r="H4471" s="367" t="s">
        <v>7487</v>
      </c>
      <c r="I4471" s="367" t="s">
        <v>7496</v>
      </c>
    </row>
    <row r="4472" spans="1:9">
      <c r="A4472" s="367" t="s">
        <v>3930</v>
      </c>
      <c r="D4472" s="367" t="s">
        <v>7497</v>
      </c>
      <c r="E4472" s="367">
        <f t="shared" si="69"/>
        <v>30201311</v>
      </c>
      <c r="F4472" s="367" t="s">
        <v>569</v>
      </c>
      <c r="G4472" s="367" t="s">
        <v>6943</v>
      </c>
      <c r="H4472" s="367" t="s">
        <v>7487</v>
      </c>
      <c r="I4472" s="367" t="s">
        <v>7498</v>
      </c>
    </row>
    <row r="4473" spans="1:9">
      <c r="A4473" s="367" t="s">
        <v>3930</v>
      </c>
      <c r="D4473" s="367" t="s">
        <v>7499</v>
      </c>
      <c r="E4473" s="367">
        <f t="shared" si="69"/>
        <v>30201401</v>
      </c>
      <c r="F4473" s="367" t="s">
        <v>569</v>
      </c>
      <c r="G4473" s="367" t="s">
        <v>6943</v>
      </c>
      <c r="H4473" s="367" t="s">
        <v>7500</v>
      </c>
      <c r="I4473" s="367" t="s">
        <v>7501</v>
      </c>
    </row>
    <row r="4474" spans="1:9">
      <c r="A4474" s="367" t="s">
        <v>3930</v>
      </c>
      <c r="D4474" s="367" t="s">
        <v>7502</v>
      </c>
      <c r="E4474" s="367">
        <f t="shared" si="69"/>
        <v>30201402</v>
      </c>
      <c r="F4474" s="367" t="s">
        <v>569</v>
      </c>
      <c r="G4474" s="367" t="s">
        <v>6943</v>
      </c>
      <c r="H4474" s="367" t="s">
        <v>7500</v>
      </c>
      <c r="I4474" s="367" t="s">
        <v>7503</v>
      </c>
    </row>
    <row r="4475" spans="1:9">
      <c r="A4475" s="367" t="s">
        <v>3930</v>
      </c>
      <c r="D4475" s="367" t="s">
        <v>7504</v>
      </c>
      <c r="E4475" s="367">
        <f t="shared" si="69"/>
        <v>30201403</v>
      </c>
      <c r="F4475" s="367" t="s">
        <v>569</v>
      </c>
      <c r="G4475" s="367" t="s">
        <v>6943</v>
      </c>
      <c r="H4475" s="367" t="s">
        <v>7500</v>
      </c>
      <c r="I4475" s="367" t="s">
        <v>7300</v>
      </c>
    </row>
    <row r="4476" spans="1:9">
      <c r="A4476" s="367" t="s">
        <v>3930</v>
      </c>
      <c r="D4476" s="367" t="s">
        <v>7505</v>
      </c>
      <c r="E4476" s="367">
        <f t="shared" si="69"/>
        <v>30201404</v>
      </c>
      <c r="F4476" s="367" t="s">
        <v>569</v>
      </c>
      <c r="G4476" s="367" t="s">
        <v>6943</v>
      </c>
      <c r="H4476" s="367" t="s">
        <v>7500</v>
      </c>
      <c r="I4476" s="367" t="s">
        <v>7506</v>
      </c>
    </row>
    <row r="4477" spans="1:9">
      <c r="A4477" s="367" t="s">
        <v>3930</v>
      </c>
      <c r="D4477" s="367" t="s">
        <v>7507</v>
      </c>
      <c r="E4477" s="367">
        <f t="shared" si="69"/>
        <v>30201405</v>
      </c>
      <c r="F4477" s="367" t="s">
        <v>569</v>
      </c>
      <c r="G4477" s="367" t="s">
        <v>6943</v>
      </c>
      <c r="H4477" s="367" t="s">
        <v>7500</v>
      </c>
      <c r="I4477" s="367" t="s">
        <v>7508</v>
      </c>
    </row>
    <row r="4478" spans="1:9">
      <c r="A4478" s="367" t="s">
        <v>3930</v>
      </c>
      <c r="D4478" s="367" t="s">
        <v>7509</v>
      </c>
      <c r="E4478" s="367">
        <f t="shared" si="69"/>
        <v>30201406</v>
      </c>
      <c r="F4478" s="367" t="s">
        <v>569</v>
      </c>
      <c r="G4478" s="367" t="s">
        <v>6943</v>
      </c>
      <c r="H4478" s="367" t="s">
        <v>7500</v>
      </c>
      <c r="I4478" s="367" t="s">
        <v>7510</v>
      </c>
    </row>
    <row r="4479" spans="1:9">
      <c r="A4479" s="367" t="s">
        <v>3930</v>
      </c>
      <c r="D4479" s="367" t="s">
        <v>7511</v>
      </c>
      <c r="E4479" s="367">
        <f t="shared" si="69"/>
        <v>30201407</v>
      </c>
      <c r="F4479" s="367" t="s">
        <v>569</v>
      </c>
      <c r="G4479" s="367" t="s">
        <v>6943</v>
      </c>
      <c r="H4479" s="367" t="s">
        <v>7500</v>
      </c>
      <c r="I4479" s="367" t="s">
        <v>7512</v>
      </c>
    </row>
    <row r="4480" spans="1:9">
      <c r="A4480" s="367" t="s">
        <v>3930</v>
      </c>
      <c r="D4480" s="367" t="s">
        <v>7513</v>
      </c>
      <c r="E4480" s="367">
        <f t="shared" si="69"/>
        <v>30201408</v>
      </c>
      <c r="F4480" s="367" t="s">
        <v>569</v>
      </c>
      <c r="G4480" s="367" t="s">
        <v>6943</v>
      </c>
      <c r="H4480" s="367" t="s">
        <v>7500</v>
      </c>
      <c r="I4480" s="367" t="s">
        <v>7514</v>
      </c>
    </row>
    <row r="4481" spans="1:12">
      <c r="A4481" s="367" t="s">
        <v>3930</v>
      </c>
      <c r="D4481" s="367" t="s">
        <v>7515</v>
      </c>
      <c r="E4481" s="367">
        <f t="shared" si="69"/>
        <v>30201410</v>
      </c>
      <c r="F4481" s="367" t="s">
        <v>569</v>
      </c>
      <c r="G4481" s="367" t="s">
        <v>6943</v>
      </c>
      <c r="H4481" s="367" t="s">
        <v>7500</v>
      </c>
      <c r="I4481" s="367" t="s">
        <v>7516</v>
      </c>
    </row>
    <row r="4482" spans="1:12">
      <c r="A4482" s="367" t="s">
        <v>3930</v>
      </c>
      <c r="D4482" s="367" t="s">
        <v>7517</v>
      </c>
      <c r="E4482" s="367">
        <f t="shared" ref="E4482:E4545" si="70">VALUE(D4482)</f>
        <v>30201411</v>
      </c>
      <c r="F4482" s="367" t="s">
        <v>569</v>
      </c>
      <c r="G4482" s="367" t="s">
        <v>6943</v>
      </c>
      <c r="H4482" s="367" t="s">
        <v>7500</v>
      </c>
      <c r="I4482" s="367" t="s">
        <v>7518</v>
      </c>
    </row>
    <row r="4483" spans="1:12">
      <c r="A4483" s="367" t="s">
        <v>3930</v>
      </c>
      <c r="D4483" s="367" t="s">
        <v>7519</v>
      </c>
      <c r="E4483" s="367">
        <f t="shared" si="70"/>
        <v>30201412</v>
      </c>
      <c r="F4483" s="367" t="s">
        <v>569</v>
      </c>
      <c r="G4483" s="367" t="s">
        <v>6943</v>
      </c>
      <c r="H4483" s="367" t="s">
        <v>7500</v>
      </c>
      <c r="I4483" s="367" t="s">
        <v>7520</v>
      </c>
    </row>
    <row r="4484" spans="1:12">
      <c r="A4484" s="367" t="s">
        <v>3930</v>
      </c>
      <c r="D4484" s="367" t="s">
        <v>7521</v>
      </c>
      <c r="E4484" s="367">
        <f t="shared" si="70"/>
        <v>30201413</v>
      </c>
      <c r="F4484" s="367" t="s">
        <v>569</v>
      </c>
      <c r="G4484" s="367" t="s">
        <v>6943</v>
      </c>
      <c r="H4484" s="367" t="s">
        <v>7500</v>
      </c>
      <c r="I4484" s="367" t="s">
        <v>7522</v>
      </c>
    </row>
    <row r="4485" spans="1:12">
      <c r="A4485" s="367" t="s">
        <v>3930</v>
      </c>
      <c r="D4485" s="367" t="s">
        <v>7523</v>
      </c>
      <c r="E4485" s="367">
        <f t="shared" si="70"/>
        <v>30201421</v>
      </c>
      <c r="F4485" s="367" t="s">
        <v>569</v>
      </c>
      <c r="G4485" s="367" t="s">
        <v>6943</v>
      </c>
      <c r="H4485" s="367" t="s">
        <v>7500</v>
      </c>
      <c r="I4485" s="367" t="s">
        <v>4624</v>
      </c>
    </row>
    <row r="4486" spans="1:12">
      <c r="A4486" s="367" t="s">
        <v>3930</v>
      </c>
      <c r="D4486" s="367" t="s">
        <v>7524</v>
      </c>
      <c r="E4486" s="367">
        <f t="shared" si="70"/>
        <v>30201422</v>
      </c>
      <c r="F4486" s="367" t="s">
        <v>569</v>
      </c>
      <c r="G4486" s="367" t="s">
        <v>6943</v>
      </c>
      <c r="H4486" s="367" t="s">
        <v>7500</v>
      </c>
      <c r="I4486" s="367" t="s">
        <v>7525</v>
      </c>
    </row>
    <row r="4487" spans="1:12">
      <c r="A4487" s="367" t="s">
        <v>3930</v>
      </c>
      <c r="D4487" s="367" t="s">
        <v>7526</v>
      </c>
      <c r="E4487" s="367">
        <f t="shared" si="70"/>
        <v>30201501</v>
      </c>
      <c r="F4487" s="367" t="s">
        <v>569</v>
      </c>
      <c r="G4487" s="367" t="s">
        <v>6943</v>
      </c>
      <c r="H4487" s="367" t="s">
        <v>7527</v>
      </c>
      <c r="I4487" s="367" t="s">
        <v>1823</v>
      </c>
      <c r="K4487" s="369">
        <v>36515</v>
      </c>
      <c r="L4487" s="367" t="s">
        <v>7528</v>
      </c>
    </row>
    <row r="4488" spans="1:12">
      <c r="A4488" s="367" t="s">
        <v>3930</v>
      </c>
      <c r="D4488" s="367" t="s">
        <v>7529</v>
      </c>
      <c r="E4488" s="367">
        <f t="shared" si="70"/>
        <v>30201503</v>
      </c>
      <c r="F4488" s="367" t="s">
        <v>569</v>
      </c>
      <c r="G4488" s="367" t="s">
        <v>6943</v>
      </c>
      <c r="H4488" s="367" t="s">
        <v>7527</v>
      </c>
      <c r="I4488" s="367" t="s">
        <v>7530</v>
      </c>
      <c r="K4488" s="369">
        <v>36515</v>
      </c>
      <c r="L4488" s="367" t="s">
        <v>7531</v>
      </c>
    </row>
    <row r="4489" spans="1:12">
      <c r="A4489" s="367" t="s">
        <v>3930</v>
      </c>
      <c r="D4489" s="367" t="s">
        <v>7532</v>
      </c>
      <c r="E4489" s="367">
        <f t="shared" si="70"/>
        <v>30201505</v>
      </c>
      <c r="F4489" s="367" t="s">
        <v>569</v>
      </c>
      <c r="G4489" s="367" t="s">
        <v>6943</v>
      </c>
      <c r="H4489" s="367" t="s">
        <v>7527</v>
      </c>
      <c r="I4489" s="367" t="s">
        <v>7533</v>
      </c>
      <c r="K4489" s="369">
        <v>36515</v>
      </c>
      <c r="L4489" s="367" t="s">
        <v>7531</v>
      </c>
    </row>
    <row r="4490" spans="1:12">
      <c r="A4490" s="367" t="s">
        <v>3930</v>
      </c>
      <c r="D4490" s="367" t="s">
        <v>7534</v>
      </c>
      <c r="E4490" s="367">
        <f t="shared" si="70"/>
        <v>30201507</v>
      </c>
      <c r="F4490" s="367" t="s">
        <v>569</v>
      </c>
      <c r="G4490" s="367" t="s">
        <v>6943</v>
      </c>
      <c r="H4490" s="367" t="s">
        <v>7527</v>
      </c>
      <c r="I4490" s="367" t="s">
        <v>7535</v>
      </c>
      <c r="K4490" s="369">
        <v>36515</v>
      </c>
      <c r="L4490" s="367" t="s">
        <v>7531</v>
      </c>
    </row>
    <row r="4491" spans="1:12">
      <c r="A4491" s="367" t="s">
        <v>3930</v>
      </c>
      <c r="D4491" s="367" t="s">
        <v>7536</v>
      </c>
      <c r="E4491" s="367">
        <f t="shared" si="70"/>
        <v>30201510</v>
      </c>
      <c r="F4491" s="367" t="s">
        <v>569</v>
      </c>
      <c r="G4491" s="367" t="s">
        <v>6943</v>
      </c>
      <c r="H4491" s="367" t="s">
        <v>7527</v>
      </c>
      <c r="I4491" s="367" t="s">
        <v>7537</v>
      </c>
      <c r="K4491" s="369">
        <v>36515</v>
      </c>
      <c r="L4491" s="367" t="s">
        <v>7531</v>
      </c>
    </row>
    <row r="4492" spans="1:12">
      <c r="A4492" s="367" t="s">
        <v>3930</v>
      </c>
      <c r="D4492" s="367" t="s">
        <v>7538</v>
      </c>
      <c r="E4492" s="367">
        <f t="shared" si="70"/>
        <v>30201512</v>
      </c>
      <c r="F4492" s="367" t="s">
        <v>569</v>
      </c>
      <c r="G4492" s="367" t="s">
        <v>6943</v>
      </c>
      <c r="H4492" s="367" t="s">
        <v>7527</v>
      </c>
      <c r="I4492" s="367" t="s">
        <v>7539</v>
      </c>
      <c r="K4492" s="369">
        <v>36515</v>
      </c>
      <c r="L4492" s="367" t="s">
        <v>7531</v>
      </c>
    </row>
    <row r="4493" spans="1:12">
      <c r="A4493" s="367" t="s">
        <v>3930</v>
      </c>
      <c r="D4493" s="367" t="s">
        <v>7540</v>
      </c>
      <c r="E4493" s="367">
        <f t="shared" si="70"/>
        <v>30201514</v>
      </c>
      <c r="F4493" s="367" t="s">
        <v>569</v>
      </c>
      <c r="G4493" s="367" t="s">
        <v>6943</v>
      </c>
      <c r="H4493" s="367" t="s">
        <v>7527</v>
      </c>
      <c r="I4493" s="367" t="s">
        <v>7541</v>
      </c>
      <c r="K4493" s="369">
        <v>36515</v>
      </c>
      <c r="L4493" s="367" t="s">
        <v>7531</v>
      </c>
    </row>
    <row r="4494" spans="1:12">
      <c r="A4494" s="367" t="s">
        <v>3930</v>
      </c>
      <c r="D4494" s="367" t="s">
        <v>7542</v>
      </c>
      <c r="E4494" s="367">
        <f t="shared" si="70"/>
        <v>30201520</v>
      </c>
      <c r="F4494" s="367" t="s">
        <v>569</v>
      </c>
      <c r="G4494" s="367" t="s">
        <v>6943</v>
      </c>
      <c r="H4494" s="367" t="s">
        <v>7527</v>
      </c>
      <c r="I4494" s="367" t="s">
        <v>7543</v>
      </c>
    </row>
    <row r="4495" spans="1:12">
      <c r="A4495" s="367" t="s">
        <v>3930</v>
      </c>
      <c r="D4495" s="367" t="s">
        <v>7544</v>
      </c>
      <c r="E4495" s="367">
        <f t="shared" si="70"/>
        <v>30201521</v>
      </c>
      <c r="F4495" s="367" t="s">
        <v>569</v>
      </c>
      <c r="G4495" s="367" t="s">
        <v>6943</v>
      </c>
      <c r="H4495" s="367" t="s">
        <v>7527</v>
      </c>
      <c r="I4495" s="367" t="s">
        <v>7545</v>
      </c>
    </row>
    <row r="4496" spans="1:12">
      <c r="A4496" s="367" t="s">
        <v>3930</v>
      </c>
      <c r="D4496" s="367" t="s">
        <v>7546</v>
      </c>
      <c r="E4496" s="367">
        <f t="shared" si="70"/>
        <v>30201525</v>
      </c>
      <c r="F4496" s="367" t="s">
        <v>569</v>
      </c>
      <c r="G4496" s="367" t="s">
        <v>6943</v>
      </c>
      <c r="H4496" s="367" t="s">
        <v>7527</v>
      </c>
      <c r="I4496" s="367" t="s">
        <v>7547</v>
      </c>
    </row>
    <row r="4497" spans="1:12">
      <c r="A4497" s="367" t="s">
        <v>3930</v>
      </c>
      <c r="D4497" s="367" t="s">
        <v>7548</v>
      </c>
      <c r="E4497" s="367">
        <f t="shared" si="70"/>
        <v>30201526</v>
      </c>
      <c r="F4497" s="367" t="s">
        <v>569</v>
      </c>
      <c r="G4497" s="367" t="s">
        <v>6943</v>
      </c>
      <c r="H4497" s="367" t="s">
        <v>7527</v>
      </c>
      <c r="I4497" s="367" t="s">
        <v>7549</v>
      </c>
    </row>
    <row r="4498" spans="1:12">
      <c r="A4498" s="367" t="s">
        <v>3930</v>
      </c>
      <c r="D4498" s="367" t="s">
        <v>7550</v>
      </c>
      <c r="E4498" s="367">
        <f t="shared" si="70"/>
        <v>30201530</v>
      </c>
      <c r="F4498" s="367" t="s">
        <v>569</v>
      </c>
      <c r="G4498" s="367" t="s">
        <v>6943</v>
      </c>
      <c r="H4498" s="367" t="s">
        <v>7527</v>
      </c>
      <c r="I4498" s="367" t="s">
        <v>6145</v>
      </c>
    </row>
    <row r="4499" spans="1:12">
      <c r="A4499" s="367" t="s">
        <v>3930</v>
      </c>
      <c r="D4499" s="367" t="s">
        <v>7551</v>
      </c>
      <c r="E4499" s="367">
        <f t="shared" si="70"/>
        <v>30201532</v>
      </c>
      <c r="F4499" s="367" t="s">
        <v>569</v>
      </c>
      <c r="G4499" s="367" t="s">
        <v>6943</v>
      </c>
      <c r="H4499" s="367" t="s">
        <v>7527</v>
      </c>
      <c r="I4499" s="367" t="s">
        <v>7535</v>
      </c>
    </row>
    <row r="4500" spans="1:12">
      <c r="A4500" s="367" t="s">
        <v>3930</v>
      </c>
      <c r="D4500" s="367" t="s">
        <v>7552</v>
      </c>
      <c r="E4500" s="367">
        <f t="shared" si="70"/>
        <v>30201535</v>
      </c>
      <c r="F4500" s="367" t="s">
        <v>569</v>
      </c>
      <c r="G4500" s="367" t="s">
        <v>6943</v>
      </c>
      <c r="H4500" s="367" t="s">
        <v>7527</v>
      </c>
      <c r="I4500" s="367" t="s">
        <v>7553</v>
      </c>
    </row>
    <row r="4501" spans="1:12">
      <c r="A4501" s="367" t="s">
        <v>3930</v>
      </c>
      <c r="D4501" s="367" t="s">
        <v>7554</v>
      </c>
      <c r="E4501" s="367">
        <f t="shared" si="70"/>
        <v>30201536</v>
      </c>
      <c r="F4501" s="367" t="s">
        <v>569</v>
      </c>
      <c r="G4501" s="367" t="s">
        <v>6943</v>
      </c>
      <c r="H4501" s="367" t="s">
        <v>7527</v>
      </c>
      <c r="I4501" s="367" t="s">
        <v>7555</v>
      </c>
    </row>
    <row r="4502" spans="1:12">
      <c r="A4502" s="367" t="s">
        <v>3930</v>
      </c>
      <c r="D4502" s="367" t="s">
        <v>7556</v>
      </c>
      <c r="E4502" s="367">
        <f t="shared" si="70"/>
        <v>30201537</v>
      </c>
      <c r="F4502" s="367" t="s">
        <v>569</v>
      </c>
      <c r="G4502" s="367" t="s">
        <v>6943</v>
      </c>
      <c r="H4502" s="367" t="s">
        <v>7527</v>
      </c>
      <c r="I4502" s="367" t="s">
        <v>7557</v>
      </c>
    </row>
    <row r="4503" spans="1:12">
      <c r="A4503" s="367" t="s">
        <v>3930</v>
      </c>
      <c r="D4503" s="367" t="s">
        <v>7558</v>
      </c>
      <c r="E4503" s="367">
        <f t="shared" si="70"/>
        <v>30201540</v>
      </c>
      <c r="F4503" s="367" t="s">
        <v>569</v>
      </c>
      <c r="G4503" s="367" t="s">
        <v>6943</v>
      </c>
      <c r="H4503" s="367" t="s">
        <v>7527</v>
      </c>
      <c r="I4503" s="367" t="s">
        <v>7559</v>
      </c>
    </row>
    <row r="4504" spans="1:12">
      <c r="A4504" s="367" t="s">
        <v>3930</v>
      </c>
      <c r="D4504" s="367" t="s">
        <v>7560</v>
      </c>
      <c r="E4504" s="367">
        <f t="shared" si="70"/>
        <v>30201542</v>
      </c>
      <c r="F4504" s="367" t="s">
        <v>569</v>
      </c>
      <c r="G4504" s="367" t="s">
        <v>6943</v>
      </c>
      <c r="H4504" s="367" t="s">
        <v>7527</v>
      </c>
      <c r="I4504" s="367" t="s">
        <v>7561</v>
      </c>
    </row>
    <row r="4505" spans="1:12">
      <c r="A4505" s="367" t="s">
        <v>3930</v>
      </c>
      <c r="D4505" s="367" t="s">
        <v>7562</v>
      </c>
      <c r="E4505" s="367">
        <f t="shared" si="70"/>
        <v>30201544</v>
      </c>
      <c r="F4505" s="367" t="s">
        <v>569</v>
      </c>
      <c r="G4505" s="367" t="s">
        <v>6943</v>
      </c>
      <c r="H4505" s="367" t="s">
        <v>7527</v>
      </c>
      <c r="I4505" s="367" t="s">
        <v>7563</v>
      </c>
    </row>
    <row r="4506" spans="1:12">
      <c r="A4506" s="367" t="s">
        <v>3930</v>
      </c>
      <c r="D4506" s="367" t="s">
        <v>7564</v>
      </c>
      <c r="E4506" s="367">
        <f t="shared" si="70"/>
        <v>30201599</v>
      </c>
      <c r="F4506" s="367" t="s">
        <v>569</v>
      </c>
      <c r="G4506" s="367" t="s">
        <v>6943</v>
      </c>
      <c r="H4506" s="367" t="s">
        <v>7527</v>
      </c>
      <c r="I4506" s="367" t="s">
        <v>4251</v>
      </c>
      <c r="K4506" s="369">
        <v>36515</v>
      </c>
      <c r="L4506" s="367" t="s">
        <v>7528</v>
      </c>
    </row>
    <row r="4507" spans="1:12">
      <c r="A4507" s="367" t="s">
        <v>3930</v>
      </c>
      <c r="D4507" s="367" t="s">
        <v>7565</v>
      </c>
      <c r="E4507" s="367">
        <f t="shared" si="70"/>
        <v>30201601</v>
      </c>
      <c r="F4507" s="367" t="s">
        <v>569</v>
      </c>
      <c r="G4507" s="367" t="s">
        <v>6943</v>
      </c>
      <c r="H4507" s="367" t="s">
        <v>7566</v>
      </c>
      <c r="I4507" s="367" t="s">
        <v>7567</v>
      </c>
      <c r="K4507" s="369"/>
      <c r="L4507" s="367"/>
    </row>
    <row r="4508" spans="1:12">
      <c r="A4508" s="367" t="s">
        <v>3930</v>
      </c>
      <c r="D4508" s="367" t="s">
        <v>7568</v>
      </c>
      <c r="E4508" s="367">
        <f t="shared" si="70"/>
        <v>30201605</v>
      </c>
      <c r="F4508" s="367" t="s">
        <v>569</v>
      </c>
      <c r="G4508" s="367" t="s">
        <v>6943</v>
      </c>
      <c r="H4508" s="367" t="s">
        <v>7566</v>
      </c>
      <c r="I4508" s="367" t="s">
        <v>7569</v>
      </c>
      <c r="K4508" s="369"/>
      <c r="L4508" s="367"/>
    </row>
    <row r="4509" spans="1:12">
      <c r="A4509" s="367" t="s">
        <v>3930</v>
      </c>
      <c r="D4509" s="367" t="s">
        <v>7570</v>
      </c>
      <c r="E4509" s="367">
        <f t="shared" si="70"/>
        <v>30201608</v>
      </c>
      <c r="F4509" s="367" t="s">
        <v>569</v>
      </c>
      <c r="G4509" s="367" t="s">
        <v>6943</v>
      </c>
      <c r="H4509" s="367" t="s">
        <v>7566</v>
      </c>
      <c r="I4509" s="367" t="s">
        <v>7571</v>
      </c>
      <c r="K4509" s="369"/>
      <c r="L4509" s="367"/>
    </row>
    <row r="4510" spans="1:12">
      <c r="A4510" s="367" t="s">
        <v>3930</v>
      </c>
      <c r="D4510" s="367" t="s">
        <v>7572</v>
      </c>
      <c r="E4510" s="367">
        <f t="shared" si="70"/>
        <v>30201612</v>
      </c>
      <c r="F4510" s="367" t="s">
        <v>569</v>
      </c>
      <c r="G4510" s="367" t="s">
        <v>6943</v>
      </c>
      <c r="H4510" s="367" t="s">
        <v>7566</v>
      </c>
      <c r="I4510" s="367" t="s">
        <v>7573</v>
      </c>
    </row>
    <row r="4511" spans="1:12">
      <c r="A4511" s="367" t="s">
        <v>3930</v>
      </c>
      <c r="D4511" s="367" t="s">
        <v>7574</v>
      </c>
      <c r="E4511" s="367">
        <f t="shared" si="70"/>
        <v>30201616</v>
      </c>
      <c r="F4511" s="367" t="s">
        <v>569</v>
      </c>
      <c r="G4511" s="367" t="s">
        <v>6943</v>
      </c>
      <c r="H4511" s="367" t="s">
        <v>7566</v>
      </c>
      <c r="I4511" s="367" t="s">
        <v>7575</v>
      </c>
    </row>
    <row r="4512" spans="1:12">
      <c r="A4512" s="367" t="s">
        <v>3930</v>
      </c>
      <c r="D4512" s="367" t="s">
        <v>7576</v>
      </c>
      <c r="E4512" s="367">
        <f t="shared" si="70"/>
        <v>30201621</v>
      </c>
      <c r="F4512" s="367" t="s">
        <v>569</v>
      </c>
      <c r="G4512" s="367" t="s">
        <v>6943</v>
      </c>
      <c r="H4512" s="367" t="s">
        <v>7566</v>
      </c>
      <c r="I4512" s="367" t="s">
        <v>7577</v>
      </c>
    </row>
    <row r="4513" spans="1:9">
      <c r="A4513" s="367" t="s">
        <v>3930</v>
      </c>
      <c r="D4513" s="367" t="s">
        <v>7578</v>
      </c>
      <c r="E4513" s="367">
        <f t="shared" si="70"/>
        <v>30201622</v>
      </c>
      <c r="F4513" s="367" t="s">
        <v>569</v>
      </c>
      <c r="G4513" s="367" t="s">
        <v>6943</v>
      </c>
      <c r="H4513" s="367" t="s">
        <v>7566</v>
      </c>
      <c r="I4513" s="367" t="s">
        <v>7579</v>
      </c>
    </row>
    <row r="4514" spans="1:9">
      <c r="A4514" s="367" t="s">
        <v>3930</v>
      </c>
      <c r="D4514" s="367" t="s">
        <v>7580</v>
      </c>
      <c r="E4514" s="367">
        <f t="shared" si="70"/>
        <v>30201631</v>
      </c>
      <c r="F4514" s="367" t="s">
        <v>569</v>
      </c>
      <c r="G4514" s="367" t="s">
        <v>6943</v>
      </c>
      <c r="H4514" s="367" t="s">
        <v>7566</v>
      </c>
      <c r="I4514" s="367" t="s">
        <v>7581</v>
      </c>
    </row>
    <row r="4515" spans="1:9">
      <c r="A4515" s="367" t="s">
        <v>3930</v>
      </c>
      <c r="D4515" s="367" t="s">
        <v>7582</v>
      </c>
      <c r="E4515" s="367">
        <f t="shared" si="70"/>
        <v>30201641</v>
      </c>
      <c r="F4515" s="367" t="s">
        <v>569</v>
      </c>
      <c r="G4515" s="367" t="s">
        <v>6943</v>
      </c>
      <c r="H4515" s="367" t="s">
        <v>7566</v>
      </c>
      <c r="I4515" s="367" t="s">
        <v>7583</v>
      </c>
    </row>
    <row r="4516" spans="1:9">
      <c r="A4516" s="367" t="s">
        <v>3930</v>
      </c>
      <c r="D4516" s="367" t="s">
        <v>7584</v>
      </c>
      <c r="E4516" s="367">
        <f t="shared" si="70"/>
        <v>30201651</v>
      </c>
      <c r="F4516" s="367" t="s">
        <v>569</v>
      </c>
      <c r="G4516" s="367" t="s">
        <v>6943</v>
      </c>
      <c r="H4516" s="367" t="s">
        <v>7566</v>
      </c>
      <c r="I4516" s="367" t="s">
        <v>7553</v>
      </c>
    </row>
    <row r="4517" spans="1:9">
      <c r="A4517" s="367" t="s">
        <v>3930</v>
      </c>
      <c r="D4517" s="367" t="s">
        <v>7585</v>
      </c>
      <c r="E4517" s="367">
        <f t="shared" si="70"/>
        <v>30201655</v>
      </c>
      <c r="F4517" s="367" t="s">
        <v>569</v>
      </c>
      <c r="G4517" s="367" t="s">
        <v>6943</v>
      </c>
      <c r="H4517" s="367" t="s">
        <v>7566</v>
      </c>
      <c r="I4517" s="367" t="s">
        <v>7555</v>
      </c>
    </row>
    <row r="4518" spans="1:9">
      <c r="A4518" s="367" t="s">
        <v>3930</v>
      </c>
      <c r="D4518" s="367" t="s">
        <v>7586</v>
      </c>
      <c r="E4518" s="367">
        <f t="shared" si="70"/>
        <v>30201658</v>
      </c>
      <c r="F4518" s="367" t="s">
        <v>569</v>
      </c>
      <c r="G4518" s="367" t="s">
        <v>6943</v>
      </c>
      <c r="H4518" s="367" t="s">
        <v>7566</v>
      </c>
      <c r="I4518" s="367" t="s">
        <v>7557</v>
      </c>
    </row>
    <row r="4519" spans="1:9">
      <c r="A4519" s="367" t="s">
        <v>3930</v>
      </c>
      <c r="D4519" s="367" t="s">
        <v>7587</v>
      </c>
      <c r="E4519" s="367">
        <f t="shared" si="70"/>
        <v>30201661</v>
      </c>
      <c r="F4519" s="367" t="s">
        <v>569</v>
      </c>
      <c r="G4519" s="367" t="s">
        <v>6943</v>
      </c>
      <c r="H4519" s="367" t="s">
        <v>7566</v>
      </c>
      <c r="I4519" s="367" t="s">
        <v>7588</v>
      </c>
    </row>
    <row r="4520" spans="1:9">
      <c r="A4520" s="367" t="s">
        <v>3930</v>
      </c>
      <c r="D4520" s="367" t="s">
        <v>7589</v>
      </c>
      <c r="E4520" s="367">
        <f t="shared" si="70"/>
        <v>30201682</v>
      </c>
      <c r="F4520" s="367" t="s">
        <v>569</v>
      </c>
      <c r="G4520" s="367" t="s">
        <v>6943</v>
      </c>
      <c r="H4520" s="367" t="s">
        <v>7566</v>
      </c>
      <c r="I4520" s="367" t="s">
        <v>7590</v>
      </c>
    </row>
    <row r="4521" spans="1:9">
      <c r="A4521" s="367" t="s">
        <v>3930</v>
      </c>
      <c r="D4521" s="367" t="s">
        <v>7591</v>
      </c>
      <c r="E4521" s="367">
        <f t="shared" si="70"/>
        <v>30201684</v>
      </c>
      <c r="F4521" s="367" t="s">
        <v>569</v>
      </c>
      <c r="G4521" s="367" t="s">
        <v>6943</v>
      </c>
      <c r="H4521" s="367" t="s">
        <v>7566</v>
      </c>
      <c r="I4521" s="367" t="s">
        <v>7592</v>
      </c>
    </row>
    <row r="4522" spans="1:9">
      <c r="A4522" s="367" t="s">
        <v>3930</v>
      </c>
      <c r="D4522" s="367" t="s">
        <v>7593</v>
      </c>
      <c r="E4522" s="367">
        <f t="shared" si="70"/>
        <v>30201686</v>
      </c>
      <c r="F4522" s="367" t="s">
        <v>569</v>
      </c>
      <c r="G4522" s="367" t="s">
        <v>6943</v>
      </c>
      <c r="H4522" s="367" t="s">
        <v>7566</v>
      </c>
      <c r="I4522" s="367" t="s">
        <v>7594</v>
      </c>
    </row>
    <row r="4523" spans="1:9">
      <c r="A4523" s="367" t="s">
        <v>3930</v>
      </c>
      <c r="D4523" s="367" t="s">
        <v>7595</v>
      </c>
      <c r="E4523" s="367">
        <f t="shared" si="70"/>
        <v>30201688</v>
      </c>
      <c r="F4523" s="367" t="s">
        <v>569</v>
      </c>
      <c r="G4523" s="367" t="s">
        <v>6943</v>
      </c>
      <c r="H4523" s="367" t="s">
        <v>7566</v>
      </c>
      <c r="I4523" s="367" t="s">
        <v>7596</v>
      </c>
    </row>
    <row r="4524" spans="1:9">
      <c r="A4524" s="367" t="s">
        <v>3930</v>
      </c>
      <c r="D4524" s="367" t="s">
        <v>7597</v>
      </c>
      <c r="E4524" s="367">
        <f t="shared" si="70"/>
        <v>30201699</v>
      </c>
      <c r="F4524" s="367" t="s">
        <v>569</v>
      </c>
      <c r="G4524" s="367" t="s">
        <v>6943</v>
      </c>
      <c r="H4524" s="367" t="s">
        <v>7566</v>
      </c>
      <c r="I4524" s="367" t="s">
        <v>4251</v>
      </c>
    </row>
    <row r="4525" spans="1:9">
      <c r="A4525" s="367" t="s">
        <v>3930</v>
      </c>
      <c r="D4525" s="367" t="s">
        <v>7598</v>
      </c>
      <c r="E4525" s="367">
        <f t="shared" si="70"/>
        <v>30201701</v>
      </c>
      <c r="F4525" s="367" t="s">
        <v>569</v>
      </c>
      <c r="G4525" s="367" t="s">
        <v>6943</v>
      </c>
      <c r="H4525" s="367" t="s">
        <v>7599</v>
      </c>
      <c r="I4525" s="367" t="s">
        <v>7600</v>
      </c>
    </row>
    <row r="4526" spans="1:9">
      <c r="A4526" s="367" t="s">
        <v>3930</v>
      </c>
      <c r="D4526" s="367" t="s">
        <v>7601</v>
      </c>
      <c r="E4526" s="367">
        <f t="shared" si="70"/>
        <v>30201702</v>
      </c>
      <c r="F4526" s="367" t="s">
        <v>569</v>
      </c>
      <c r="G4526" s="367" t="s">
        <v>6943</v>
      </c>
      <c r="H4526" s="367" t="s">
        <v>7599</v>
      </c>
      <c r="I4526" s="367" t="s">
        <v>7051</v>
      </c>
    </row>
    <row r="4527" spans="1:9">
      <c r="A4527" s="367" t="s">
        <v>3930</v>
      </c>
      <c r="D4527" s="367" t="s">
        <v>7602</v>
      </c>
      <c r="E4527" s="367">
        <f t="shared" si="70"/>
        <v>30201703</v>
      </c>
      <c r="F4527" s="367" t="s">
        <v>569</v>
      </c>
      <c r="G4527" s="367" t="s">
        <v>6943</v>
      </c>
      <c r="H4527" s="367" t="s">
        <v>7599</v>
      </c>
      <c r="I4527" s="367" t="s">
        <v>7603</v>
      </c>
    </row>
    <row r="4528" spans="1:9">
      <c r="A4528" s="367" t="s">
        <v>3930</v>
      </c>
      <c r="D4528" s="367" t="s">
        <v>7604</v>
      </c>
      <c r="E4528" s="367">
        <f t="shared" si="70"/>
        <v>30201704</v>
      </c>
      <c r="F4528" s="367" t="s">
        <v>569</v>
      </c>
      <c r="G4528" s="367" t="s">
        <v>6943</v>
      </c>
      <c r="H4528" s="367" t="s">
        <v>7599</v>
      </c>
      <c r="I4528" s="367" t="s">
        <v>7306</v>
      </c>
    </row>
    <row r="4529" spans="1:12">
      <c r="A4529" s="367" t="s">
        <v>3930</v>
      </c>
      <c r="D4529" s="367" t="s">
        <v>7605</v>
      </c>
      <c r="E4529" s="367">
        <f t="shared" si="70"/>
        <v>30201705</v>
      </c>
      <c r="F4529" s="367" t="s">
        <v>569</v>
      </c>
      <c r="G4529" s="367" t="s">
        <v>6943</v>
      </c>
      <c r="H4529" s="367" t="s">
        <v>7599</v>
      </c>
      <c r="I4529" s="367" t="s">
        <v>4618</v>
      </c>
    </row>
    <row r="4530" spans="1:12">
      <c r="A4530" s="367" t="s">
        <v>3930</v>
      </c>
      <c r="D4530" s="367" t="s">
        <v>7606</v>
      </c>
      <c r="E4530" s="367">
        <f t="shared" si="70"/>
        <v>30201711</v>
      </c>
      <c r="F4530" s="367" t="s">
        <v>569</v>
      </c>
      <c r="G4530" s="367" t="s">
        <v>6943</v>
      </c>
      <c r="H4530" s="367" t="s">
        <v>7599</v>
      </c>
      <c r="I4530" s="367" t="s">
        <v>7607</v>
      </c>
    </row>
    <row r="4531" spans="1:12">
      <c r="A4531" s="367" t="s">
        <v>3930</v>
      </c>
      <c r="D4531" s="367" t="s">
        <v>7608</v>
      </c>
      <c r="E4531" s="367">
        <f t="shared" si="70"/>
        <v>30201712</v>
      </c>
      <c r="F4531" s="367" t="s">
        <v>569</v>
      </c>
      <c r="G4531" s="367" t="s">
        <v>6943</v>
      </c>
      <c r="H4531" s="367" t="s">
        <v>7599</v>
      </c>
      <c r="I4531" s="367" t="s">
        <v>7609</v>
      </c>
    </row>
    <row r="4532" spans="1:12">
      <c r="A4532" s="367" t="s">
        <v>3930</v>
      </c>
      <c r="D4532" s="367" t="s">
        <v>7610</v>
      </c>
      <c r="E4532" s="367">
        <f t="shared" si="70"/>
        <v>30201713</v>
      </c>
      <c r="F4532" s="367" t="s">
        <v>569</v>
      </c>
      <c r="G4532" s="367" t="s">
        <v>6943</v>
      </c>
      <c r="H4532" s="367" t="s">
        <v>7599</v>
      </c>
      <c r="I4532" s="367" t="s">
        <v>7611</v>
      </c>
    </row>
    <row r="4533" spans="1:12">
      <c r="A4533" s="367" t="s">
        <v>3930</v>
      </c>
      <c r="D4533" s="367" t="s">
        <v>7612</v>
      </c>
      <c r="E4533" s="367">
        <f t="shared" si="70"/>
        <v>30201714</v>
      </c>
      <c r="F4533" s="367" t="s">
        <v>569</v>
      </c>
      <c r="G4533" s="367" t="s">
        <v>6943</v>
      </c>
      <c r="H4533" s="367" t="s">
        <v>7599</v>
      </c>
      <c r="I4533" s="367" t="s">
        <v>7613</v>
      </c>
    </row>
    <row r="4534" spans="1:12">
      <c r="A4534" s="367" t="s">
        <v>3930</v>
      </c>
      <c r="D4534" s="367" t="s">
        <v>7614</v>
      </c>
      <c r="E4534" s="367">
        <f t="shared" si="70"/>
        <v>30201715</v>
      </c>
      <c r="F4534" s="367" t="s">
        <v>569</v>
      </c>
      <c r="G4534" s="367" t="s">
        <v>6943</v>
      </c>
      <c r="H4534" s="367" t="s">
        <v>7599</v>
      </c>
      <c r="I4534" s="367" t="s">
        <v>7615</v>
      </c>
    </row>
    <row r="4535" spans="1:12">
      <c r="A4535" s="367" t="s">
        <v>3930</v>
      </c>
      <c r="D4535" s="367" t="s">
        <v>7616</v>
      </c>
      <c r="E4535" s="367">
        <f t="shared" si="70"/>
        <v>30201716</v>
      </c>
      <c r="F4535" s="367" t="s">
        <v>569</v>
      </c>
      <c r="G4535" s="367" t="s">
        <v>6943</v>
      </c>
      <c r="H4535" s="367" t="s">
        <v>7599</v>
      </c>
      <c r="I4535" s="367" t="s">
        <v>7617</v>
      </c>
    </row>
    <row r="4536" spans="1:12">
      <c r="A4536" s="367" t="s">
        <v>3930</v>
      </c>
      <c r="D4536" s="367" t="s">
        <v>7618</v>
      </c>
      <c r="E4536" s="367">
        <f t="shared" si="70"/>
        <v>30201717</v>
      </c>
      <c r="F4536" s="367" t="s">
        <v>569</v>
      </c>
      <c r="G4536" s="367" t="s">
        <v>6943</v>
      </c>
      <c r="H4536" s="367" t="s">
        <v>7599</v>
      </c>
      <c r="I4536" s="367" t="s">
        <v>7619</v>
      </c>
      <c r="K4536" s="369"/>
      <c r="L4536" s="367"/>
    </row>
    <row r="4537" spans="1:12">
      <c r="A4537" s="367" t="s">
        <v>3930</v>
      </c>
      <c r="D4537" s="367" t="s">
        <v>7620</v>
      </c>
      <c r="E4537" s="367">
        <f t="shared" si="70"/>
        <v>30201799</v>
      </c>
      <c r="F4537" s="367" t="s">
        <v>569</v>
      </c>
      <c r="G4537" s="367" t="s">
        <v>6943</v>
      </c>
      <c r="H4537" s="367" t="s">
        <v>7599</v>
      </c>
      <c r="I4537" s="367" t="s">
        <v>4251</v>
      </c>
    </row>
    <row r="4538" spans="1:12">
      <c r="A4538" s="367" t="s">
        <v>3930</v>
      </c>
      <c r="D4538" s="367" t="s">
        <v>7621</v>
      </c>
      <c r="E4538" s="367">
        <f t="shared" si="70"/>
        <v>30201899</v>
      </c>
      <c r="F4538" s="367" t="s">
        <v>569</v>
      </c>
      <c r="G4538" s="367" t="s">
        <v>6943</v>
      </c>
      <c r="H4538" s="367" t="s">
        <v>7622</v>
      </c>
      <c r="I4538" s="367" t="s">
        <v>4251</v>
      </c>
    </row>
    <row r="4539" spans="1:12">
      <c r="A4539" s="367" t="s">
        <v>3930</v>
      </c>
      <c r="D4539" s="367" t="s">
        <v>7623</v>
      </c>
      <c r="E4539" s="367">
        <f t="shared" si="70"/>
        <v>30201901</v>
      </c>
      <c r="F4539" s="367" t="s">
        <v>569</v>
      </c>
      <c r="G4539" s="367" t="s">
        <v>6943</v>
      </c>
      <c r="H4539" s="367" t="s">
        <v>7624</v>
      </c>
      <c r="I4539" s="367" t="s">
        <v>7625</v>
      </c>
    </row>
    <row r="4540" spans="1:12">
      <c r="A4540" s="367" t="s">
        <v>3930</v>
      </c>
      <c r="D4540" s="367" t="s">
        <v>7626</v>
      </c>
      <c r="E4540" s="367">
        <f t="shared" si="70"/>
        <v>30201902</v>
      </c>
      <c r="F4540" s="367" t="s">
        <v>569</v>
      </c>
      <c r="G4540" s="367" t="s">
        <v>6943</v>
      </c>
      <c r="H4540" s="367" t="s">
        <v>7624</v>
      </c>
      <c r="I4540" s="367" t="s">
        <v>7627</v>
      </c>
    </row>
    <row r="4541" spans="1:12">
      <c r="A4541" s="367" t="s">
        <v>3930</v>
      </c>
      <c r="D4541" s="367" t="s">
        <v>7628</v>
      </c>
      <c r="E4541" s="367">
        <f t="shared" si="70"/>
        <v>30201903</v>
      </c>
      <c r="F4541" s="367" t="s">
        <v>569</v>
      </c>
      <c r="G4541" s="367" t="s">
        <v>6943</v>
      </c>
      <c r="H4541" s="367" t="s">
        <v>7624</v>
      </c>
      <c r="I4541" s="367" t="s">
        <v>7629</v>
      </c>
    </row>
    <row r="4542" spans="1:12">
      <c r="A4542" s="367" t="s">
        <v>3930</v>
      </c>
      <c r="D4542" s="367" t="s">
        <v>7630</v>
      </c>
      <c r="E4542" s="367">
        <f t="shared" si="70"/>
        <v>30201904</v>
      </c>
      <c r="F4542" s="367" t="s">
        <v>569</v>
      </c>
      <c r="G4542" s="367" t="s">
        <v>6943</v>
      </c>
      <c r="H4542" s="367" t="s">
        <v>7624</v>
      </c>
      <c r="I4542" s="367" t="s">
        <v>7631</v>
      </c>
    </row>
    <row r="4543" spans="1:12">
      <c r="A4543" s="367" t="s">
        <v>3930</v>
      </c>
      <c r="D4543" s="367" t="s">
        <v>7632</v>
      </c>
      <c r="E4543" s="367">
        <f t="shared" si="70"/>
        <v>30201905</v>
      </c>
      <c r="F4543" s="367" t="s">
        <v>569</v>
      </c>
      <c r="G4543" s="367" t="s">
        <v>6943</v>
      </c>
      <c r="H4543" s="367" t="s">
        <v>7624</v>
      </c>
      <c r="I4543" s="367" t="s">
        <v>7147</v>
      </c>
    </row>
    <row r="4544" spans="1:12">
      <c r="A4544" s="367" t="s">
        <v>3930</v>
      </c>
      <c r="D4544" s="367" t="s">
        <v>7633</v>
      </c>
      <c r="E4544" s="367">
        <f t="shared" si="70"/>
        <v>30201906</v>
      </c>
      <c r="F4544" s="367" t="s">
        <v>569</v>
      </c>
      <c r="G4544" s="367" t="s">
        <v>6943</v>
      </c>
      <c r="H4544" s="367" t="s">
        <v>7624</v>
      </c>
      <c r="I4544" s="367" t="s">
        <v>7634</v>
      </c>
    </row>
    <row r="4545" spans="1:9">
      <c r="A4545" s="367" t="s">
        <v>3930</v>
      </c>
      <c r="D4545" s="367" t="s">
        <v>7635</v>
      </c>
      <c r="E4545" s="367">
        <f t="shared" si="70"/>
        <v>30201907</v>
      </c>
      <c r="F4545" s="367" t="s">
        <v>569</v>
      </c>
      <c r="G4545" s="367" t="s">
        <v>6943</v>
      </c>
      <c r="H4545" s="367" t="s">
        <v>7624</v>
      </c>
      <c r="I4545" s="367" t="s">
        <v>7636</v>
      </c>
    </row>
    <row r="4546" spans="1:9">
      <c r="A4546" s="367" t="s">
        <v>3930</v>
      </c>
      <c r="D4546" s="367" t="s">
        <v>7637</v>
      </c>
      <c r="E4546" s="367">
        <f t="shared" ref="E4546:E4609" si="71">VALUE(D4546)</f>
        <v>30201908</v>
      </c>
      <c r="F4546" s="367" t="s">
        <v>569</v>
      </c>
      <c r="G4546" s="367" t="s">
        <v>6943</v>
      </c>
      <c r="H4546" s="367" t="s">
        <v>7624</v>
      </c>
      <c r="I4546" s="367" t="s">
        <v>7638</v>
      </c>
    </row>
    <row r="4547" spans="1:9">
      <c r="A4547" s="367" t="s">
        <v>3930</v>
      </c>
      <c r="D4547" s="367" t="s">
        <v>7639</v>
      </c>
      <c r="E4547" s="367">
        <f t="shared" si="71"/>
        <v>30201909</v>
      </c>
      <c r="F4547" s="367" t="s">
        <v>569</v>
      </c>
      <c r="G4547" s="367" t="s">
        <v>6943</v>
      </c>
      <c r="H4547" s="367" t="s">
        <v>7624</v>
      </c>
      <c r="I4547" s="367" t="s">
        <v>7631</v>
      </c>
    </row>
    <row r="4548" spans="1:9">
      <c r="A4548" s="367" t="s">
        <v>3930</v>
      </c>
      <c r="D4548" s="367" t="s">
        <v>7640</v>
      </c>
      <c r="E4548" s="367">
        <f t="shared" si="71"/>
        <v>30201911</v>
      </c>
      <c r="F4548" s="367" t="s">
        <v>569</v>
      </c>
      <c r="G4548" s="367" t="s">
        <v>6943</v>
      </c>
      <c r="H4548" s="367" t="s">
        <v>7624</v>
      </c>
      <c r="I4548" s="367" t="s">
        <v>7641</v>
      </c>
    </row>
    <row r="4549" spans="1:9">
      <c r="A4549" s="367" t="s">
        <v>3930</v>
      </c>
      <c r="D4549" s="367" t="s">
        <v>7642</v>
      </c>
      <c r="E4549" s="367">
        <f t="shared" si="71"/>
        <v>30201912</v>
      </c>
      <c r="F4549" s="367" t="s">
        <v>569</v>
      </c>
      <c r="G4549" s="367" t="s">
        <v>6943</v>
      </c>
      <c r="H4549" s="367" t="s">
        <v>7624</v>
      </c>
      <c r="I4549" s="367" t="s">
        <v>7643</v>
      </c>
    </row>
    <row r="4550" spans="1:9">
      <c r="A4550" s="367" t="s">
        <v>3930</v>
      </c>
      <c r="D4550" s="367" t="s">
        <v>7644</v>
      </c>
      <c r="E4550" s="367">
        <f t="shared" si="71"/>
        <v>30201913</v>
      </c>
      <c r="F4550" s="367" t="s">
        <v>569</v>
      </c>
      <c r="G4550" s="367" t="s">
        <v>6943</v>
      </c>
      <c r="H4550" s="367" t="s">
        <v>7624</v>
      </c>
      <c r="I4550" s="367" t="s">
        <v>7645</v>
      </c>
    </row>
    <row r="4551" spans="1:9">
      <c r="A4551" s="367" t="s">
        <v>3930</v>
      </c>
      <c r="D4551" s="367" t="s">
        <v>7646</v>
      </c>
      <c r="E4551" s="367">
        <f t="shared" si="71"/>
        <v>30201914</v>
      </c>
      <c r="F4551" s="367" t="s">
        <v>569</v>
      </c>
      <c r="G4551" s="367" t="s">
        <v>6943</v>
      </c>
      <c r="H4551" s="367" t="s">
        <v>7624</v>
      </c>
      <c r="I4551" s="367" t="s">
        <v>7647</v>
      </c>
    </row>
    <row r="4552" spans="1:9">
      <c r="A4552" s="367" t="s">
        <v>3930</v>
      </c>
      <c r="D4552" s="367" t="s">
        <v>7648</v>
      </c>
      <c r="E4552" s="367">
        <f t="shared" si="71"/>
        <v>30201915</v>
      </c>
      <c r="F4552" s="367" t="s">
        <v>569</v>
      </c>
      <c r="G4552" s="367" t="s">
        <v>6943</v>
      </c>
      <c r="H4552" s="367" t="s">
        <v>7624</v>
      </c>
      <c r="I4552" s="367" t="s">
        <v>7649</v>
      </c>
    </row>
    <row r="4553" spans="1:9">
      <c r="A4553" s="367" t="s">
        <v>3930</v>
      </c>
      <c r="D4553" s="367" t="s">
        <v>7650</v>
      </c>
      <c r="E4553" s="367">
        <f t="shared" si="71"/>
        <v>30201916</v>
      </c>
      <c r="F4553" s="367" t="s">
        <v>569</v>
      </c>
      <c r="G4553" s="367" t="s">
        <v>6943</v>
      </c>
      <c r="H4553" s="367" t="s">
        <v>7624</v>
      </c>
      <c r="I4553" s="367" t="s">
        <v>7651</v>
      </c>
    </row>
    <row r="4554" spans="1:9">
      <c r="A4554" s="367" t="s">
        <v>3930</v>
      </c>
      <c r="D4554" s="367" t="s">
        <v>7652</v>
      </c>
      <c r="E4554" s="367">
        <f t="shared" si="71"/>
        <v>30201917</v>
      </c>
      <c r="F4554" s="367" t="s">
        <v>569</v>
      </c>
      <c r="G4554" s="367" t="s">
        <v>6943</v>
      </c>
      <c r="H4554" s="367" t="s">
        <v>7624</v>
      </c>
      <c r="I4554" s="367" t="s">
        <v>7653</v>
      </c>
    </row>
    <row r="4555" spans="1:9">
      <c r="A4555" s="367" t="s">
        <v>3930</v>
      </c>
      <c r="D4555" s="367" t="s">
        <v>7654</v>
      </c>
      <c r="E4555" s="367">
        <f t="shared" si="71"/>
        <v>30201918</v>
      </c>
      <c r="F4555" s="367" t="s">
        <v>569</v>
      </c>
      <c r="G4555" s="367" t="s">
        <v>6943</v>
      </c>
      <c r="H4555" s="367" t="s">
        <v>7624</v>
      </c>
      <c r="I4555" s="367" t="s">
        <v>7655</v>
      </c>
    </row>
    <row r="4556" spans="1:9">
      <c r="A4556" s="367" t="s">
        <v>3930</v>
      </c>
      <c r="D4556" s="367" t="s">
        <v>7656</v>
      </c>
      <c r="E4556" s="367">
        <f t="shared" si="71"/>
        <v>30201919</v>
      </c>
      <c r="F4556" s="367" t="s">
        <v>569</v>
      </c>
      <c r="G4556" s="367" t="s">
        <v>6943</v>
      </c>
      <c r="H4556" s="367" t="s">
        <v>7624</v>
      </c>
      <c r="I4556" s="367" t="s">
        <v>5776</v>
      </c>
    </row>
    <row r="4557" spans="1:9">
      <c r="A4557" s="367" t="s">
        <v>3930</v>
      </c>
      <c r="D4557" s="367" t="s">
        <v>7657</v>
      </c>
      <c r="E4557" s="367">
        <f t="shared" si="71"/>
        <v>30201920</v>
      </c>
      <c r="F4557" s="367" t="s">
        <v>569</v>
      </c>
      <c r="G4557" s="367" t="s">
        <v>6943</v>
      </c>
      <c r="H4557" s="367" t="s">
        <v>7624</v>
      </c>
      <c r="I4557" s="367" t="s">
        <v>7658</v>
      </c>
    </row>
    <row r="4558" spans="1:9">
      <c r="A4558" s="367" t="s">
        <v>3930</v>
      </c>
      <c r="D4558" s="367" t="s">
        <v>7659</v>
      </c>
      <c r="E4558" s="367">
        <f t="shared" si="71"/>
        <v>30201921</v>
      </c>
      <c r="F4558" s="367" t="s">
        <v>569</v>
      </c>
      <c r="G4558" s="367" t="s">
        <v>6943</v>
      </c>
      <c r="H4558" s="367" t="s">
        <v>7624</v>
      </c>
      <c r="I4558" s="367" t="s">
        <v>7660</v>
      </c>
    </row>
    <row r="4559" spans="1:9">
      <c r="A4559" s="367" t="s">
        <v>3930</v>
      </c>
      <c r="D4559" s="367" t="s">
        <v>7661</v>
      </c>
      <c r="E4559" s="367">
        <f t="shared" si="71"/>
        <v>30201923</v>
      </c>
      <c r="F4559" s="367" t="s">
        <v>569</v>
      </c>
      <c r="G4559" s="367" t="s">
        <v>6943</v>
      </c>
      <c r="H4559" s="367" t="s">
        <v>7624</v>
      </c>
      <c r="I4559" s="367" t="s">
        <v>7662</v>
      </c>
    </row>
    <row r="4560" spans="1:9">
      <c r="A4560" s="367" t="s">
        <v>3930</v>
      </c>
      <c r="D4560" s="367" t="s">
        <v>7663</v>
      </c>
      <c r="E4560" s="367">
        <f t="shared" si="71"/>
        <v>30201925</v>
      </c>
      <c r="F4560" s="367" t="s">
        <v>569</v>
      </c>
      <c r="G4560" s="367" t="s">
        <v>6943</v>
      </c>
      <c r="H4560" s="367" t="s">
        <v>7624</v>
      </c>
      <c r="I4560" s="367" t="s">
        <v>7664</v>
      </c>
    </row>
    <row r="4561" spans="1:9">
      <c r="A4561" s="367" t="s">
        <v>3930</v>
      </c>
      <c r="D4561" s="367" t="s">
        <v>7665</v>
      </c>
      <c r="E4561" s="367">
        <f t="shared" si="71"/>
        <v>30201926</v>
      </c>
      <c r="F4561" s="367" t="s">
        <v>569</v>
      </c>
      <c r="G4561" s="367" t="s">
        <v>6943</v>
      </c>
      <c r="H4561" s="367" t="s">
        <v>7624</v>
      </c>
      <c r="I4561" s="367" t="s">
        <v>7666</v>
      </c>
    </row>
    <row r="4562" spans="1:9">
      <c r="A4562" s="367" t="s">
        <v>3930</v>
      </c>
      <c r="D4562" s="367" t="s">
        <v>7667</v>
      </c>
      <c r="E4562" s="367">
        <f t="shared" si="71"/>
        <v>30201927</v>
      </c>
      <c r="F4562" s="367" t="s">
        <v>569</v>
      </c>
      <c r="G4562" s="367" t="s">
        <v>6943</v>
      </c>
      <c r="H4562" s="367" t="s">
        <v>7624</v>
      </c>
      <c r="I4562" s="367" t="s">
        <v>7668</v>
      </c>
    </row>
    <row r="4563" spans="1:9">
      <c r="A4563" s="367" t="s">
        <v>3930</v>
      </c>
      <c r="D4563" s="367" t="s">
        <v>7669</v>
      </c>
      <c r="E4563" s="367">
        <f t="shared" si="71"/>
        <v>30201930</v>
      </c>
      <c r="F4563" s="367" t="s">
        <v>569</v>
      </c>
      <c r="G4563" s="367" t="s">
        <v>6943</v>
      </c>
      <c r="H4563" s="367" t="s">
        <v>7624</v>
      </c>
      <c r="I4563" s="367" t="s">
        <v>7670</v>
      </c>
    </row>
    <row r="4564" spans="1:9">
      <c r="A4564" s="367" t="s">
        <v>3930</v>
      </c>
      <c r="D4564" s="367" t="s">
        <v>7671</v>
      </c>
      <c r="E4564" s="367">
        <f t="shared" si="71"/>
        <v>30201931</v>
      </c>
      <c r="F4564" s="367" t="s">
        <v>569</v>
      </c>
      <c r="G4564" s="367" t="s">
        <v>6943</v>
      </c>
      <c r="H4564" s="367" t="s">
        <v>7624</v>
      </c>
      <c r="I4564" s="367" t="s">
        <v>7672</v>
      </c>
    </row>
    <row r="4565" spans="1:9">
      <c r="A4565" s="367" t="s">
        <v>3930</v>
      </c>
      <c r="D4565" s="367" t="s">
        <v>7673</v>
      </c>
      <c r="E4565" s="367">
        <f t="shared" si="71"/>
        <v>30201932</v>
      </c>
      <c r="F4565" s="367" t="s">
        <v>569</v>
      </c>
      <c r="G4565" s="367" t="s">
        <v>6943</v>
      </c>
      <c r="H4565" s="367" t="s">
        <v>7624</v>
      </c>
      <c r="I4565" s="367" t="s">
        <v>7674</v>
      </c>
    </row>
    <row r="4566" spans="1:9">
      <c r="A4566" s="367" t="s">
        <v>3930</v>
      </c>
      <c r="D4566" s="367" t="s">
        <v>7675</v>
      </c>
      <c r="E4566" s="367">
        <f t="shared" si="71"/>
        <v>30201933</v>
      </c>
      <c r="F4566" s="367" t="s">
        <v>569</v>
      </c>
      <c r="G4566" s="367" t="s">
        <v>6943</v>
      </c>
      <c r="H4566" s="367" t="s">
        <v>7624</v>
      </c>
      <c r="I4566" s="367" t="s">
        <v>7676</v>
      </c>
    </row>
    <row r="4567" spans="1:9">
      <c r="A4567" s="367" t="s">
        <v>3930</v>
      </c>
      <c r="D4567" s="367" t="s">
        <v>7677</v>
      </c>
      <c r="E4567" s="367">
        <f t="shared" si="71"/>
        <v>30201935</v>
      </c>
      <c r="F4567" s="367" t="s">
        <v>569</v>
      </c>
      <c r="G4567" s="367" t="s">
        <v>6943</v>
      </c>
      <c r="H4567" s="367" t="s">
        <v>7624</v>
      </c>
      <c r="I4567" s="367" t="s">
        <v>7678</v>
      </c>
    </row>
    <row r="4568" spans="1:9">
      <c r="A4568" s="367" t="s">
        <v>3930</v>
      </c>
      <c r="D4568" s="367" t="s">
        <v>7679</v>
      </c>
      <c r="E4568" s="367">
        <f t="shared" si="71"/>
        <v>30201939</v>
      </c>
      <c r="F4568" s="367" t="s">
        <v>569</v>
      </c>
      <c r="G4568" s="367" t="s">
        <v>6943</v>
      </c>
      <c r="H4568" s="367" t="s">
        <v>7624</v>
      </c>
      <c r="I4568" s="367" t="s">
        <v>7680</v>
      </c>
    </row>
    <row r="4569" spans="1:9">
      <c r="A4569" s="367" t="s">
        <v>3930</v>
      </c>
      <c r="D4569" s="367" t="s">
        <v>7681</v>
      </c>
      <c r="E4569" s="367">
        <f t="shared" si="71"/>
        <v>30201941</v>
      </c>
      <c r="F4569" s="367" t="s">
        <v>569</v>
      </c>
      <c r="G4569" s="367" t="s">
        <v>6943</v>
      </c>
      <c r="H4569" s="367" t="s">
        <v>7624</v>
      </c>
      <c r="I4569" s="367" t="s">
        <v>7682</v>
      </c>
    </row>
    <row r="4570" spans="1:9">
      <c r="A4570" s="367" t="s">
        <v>3930</v>
      </c>
      <c r="D4570" s="367" t="s">
        <v>7683</v>
      </c>
      <c r="E4570" s="367">
        <f t="shared" si="71"/>
        <v>30201942</v>
      </c>
      <c r="F4570" s="367" t="s">
        <v>569</v>
      </c>
      <c r="G4570" s="367" t="s">
        <v>6943</v>
      </c>
      <c r="H4570" s="367" t="s">
        <v>7624</v>
      </c>
      <c r="I4570" s="367" t="s">
        <v>7684</v>
      </c>
    </row>
    <row r="4571" spans="1:9">
      <c r="A4571" s="367" t="s">
        <v>3930</v>
      </c>
      <c r="D4571" s="367" t="s">
        <v>7685</v>
      </c>
      <c r="E4571" s="367">
        <f t="shared" si="71"/>
        <v>30201945</v>
      </c>
      <c r="F4571" s="367" t="s">
        <v>569</v>
      </c>
      <c r="G4571" s="367" t="s">
        <v>6943</v>
      </c>
      <c r="H4571" s="367" t="s">
        <v>7624</v>
      </c>
      <c r="I4571" s="367" t="s">
        <v>7686</v>
      </c>
    </row>
    <row r="4572" spans="1:9">
      <c r="A4572" s="367" t="s">
        <v>3930</v>
      </c>
      <c r="D4572" s="367" t="s">
        <v>7687</v>
      </c>
      <c r="E4572" s="367">
        <f t="shared" si="71"/>
        <v>30201949</v>
      </c>
      <c r="F4572" s="367" t="s">
        <v>569</v>
      </c>
      <c r="G4572" s="367" t="s">
        <v>6943</v>
      </c>
      <c r="H4572" s="367" t="s">
        <v>7624</v>
      </c>
      <c r="I4572" s="367" t="s">
        <v>7688</v>
      </c>
    </row>
    <row r="4573" spans="1:9">
      <c r="A4573" s="367" t="s">
        <v>3930</v>
      </c>
      <c r="D4573" s="367" t="s">
        <v>7689</v>
      </c>
      <c r="E4573" s="367">
        <f t="shared" si="71"/>
        <v>30201950</v>
      </c>
      <c r="F4573" s="367" t="s">
        <v>569</v>
      </c>
      <c r="G4573" s="367" t="s">
        <v>6943</v>
      </c>
      <c r="H4573" s="367" t="s">
        <v>7624</v>
      </c>
      <c r="I4573" s="367" t="s">
        <v>7690</v>
      </c>
    </row>
    <row r="4574" spans="1:9">
      <c r="A4574" s="367" t="s">
        <v>3930</v>
      </c>
      <c r="D4574" s="367" t="s">
        <v>7691</v>
      </c>
      <c r="E4574" s="367">
        <f t="shared" si="71"/>
        <v>30201960</v>
      </c>
      <c r="F4574" s="367" t="s">
        <v>569</v>
      </c>
      <c r="G4574" s="367" t="s">
        <v>6943</v>
      </c>
      <c r="H4574" s="367" t="s">
        <v>7624</v>
      </c>
      <c r="I4574" s="367" t="s">
        <v>7692</v>
      </c>
    </row>
    <row r="4575" spans="1:9">
      <c r="A4575" s="367" t="s">
        <v>3930</v>
      </c>
      <c r="D4575" s="367" t="s">
        <v>7693</v>
      </c>
      <c r="E4575" s="367">
        <f t="shared" si="71"/>
        <v>30201997</v>
      </c>
      <c r="F4575" s="367" t="s">
        <v>569</v>
      </c>
      <c r="G4575" s="367" t="s">
        <v>6943</v>
      </c>
      <c r="H4575" s="367" t="s">
        <v>7624</v>
      </c>
      <c r="I4575" s="367" t="s">
        <v>7694</v>
      </c>
    </row>
    <row r="4576" spans="1:9">
      <c r="A4576" s="367" t="s">
        <v>3930</v>
      </c>
      <c r="D4576" s="367" t="s">
        <v>7695</v>
      </c>
      <c r="E4576" s="367">
        <f t="shared" si="71"/>
        <v>30201998</v>
      </c>
      <c r="F4576" s="367" t="s">
        <v>569</v>
      </c>
      <c r="G4576" s="367" t="s">
        <v>6943</v>
      </c>
      <c r="H4576" s="367" t="s">
        <v>7624</v>
      </c>
      <c r="I4576" s="367" t="s">
        <v>7696</v>
      </c>
    </row>
    <row r="4577" spans="1:9">
      <c r="A4577" s="367" t="s">
        <v>3930</v>
      </c>
      <c r="D4577" s="367" t="s">
        <v>7697</v>
      </c>
      <c r="E4577" s="367">
        <f t="shared" si="71"/>
        <v>30201999</v>
      </c>
      <c r="F4577" s="367" t="s">
        <v>569</v>
      </c>
      <c r="G4577" s="367" t="s">
        <v>6943</v>
      </c>
      <c r="H4577" s="367" t="s">
        <v>7624</v>
      </c>
      <c r="I4577" s="367" t="s">
        <v>4251</v>
      </c>
    </row>
    <row r="4578" spans="1:9">
      <c r="A4578" s="367" t="s">
        <v>3930</v>
      </c>
      <c r="D4578" s="367" t="s">
        <v>7698</v>
      </c>
      <c r="E4578" s="367">
        <f t="shared" si="71"/>
        <v>30202001</v>
      </c>
      <c r="F4578" s="367" t="s">
        <v>569</v>
      </c>
      <c r="G4578" s="367" t="s">
        <v>6943</v>
      </c>
      <c r="H4578" s="367" t="s">
        <v>7699</v>
      </c>
      <c r="I4578" s="367" t="s">
        <v>7700</v>
      </c>
    </row>
    <row r="4579" spans="1:9">
      <c r="A4579" s="367" t="s">
        <v>3930</v>
      </c>
      <c r="D4579" s="367" t="s">
        <v>7701</v>
      </c>
      <c r="E4579" s="367">
        <f t="shared" si="71"/>
        <v>30202002</v>
      </c>
      <c r="F4579" s="367" t="s">
        <v>569</v>
      </c>
      <c r="G4579" s="367" t="s">
        <v>6943</v>
      </c>
      <c r="H4579" s="367" t="s">
        <v>7699</v>
      </c>
      <c r="I4579" s="367" t="s">
        <v>7700</v>
      </c>
    </row>
    <row r="4580" spans="1:9">
      <c r="A4580" s="367" t="s">
        <v>3930</v>
      </c>
      <c r="D4580" s="367" t="s">
        <v>7702</v>
      </c>
      <c r="E4580" s="367">
        <f t="shared" si="71"/>
        <v>30202101</v>
      </c>
      <c r="F4580" s="367" t="s">
        <v>569</v>
      </c>
      <c r="G4580" s="367" t="s">
        <v>6943</v>
      </c>
      <c r="H4580" s="367" t="s">
        <v>7703</v>
      </c>
      <c r="I4580" s="367" t="s">
        <v>7704</v>
      </c>
    </row>
    <row r="4581" spans="1:9">
      <c r="A4581" s="367" t="s">
        <v>3930</v>
      </c>
      <c r="D4581" s="367" t="s">
        <v>7705</v>
      </c>
      <c r="E4581" s="367">
        <f t="shared" si="71"/>
        <v>30202102</v>
      </c>
      <c r="F4581" s="367" t="s">
        <v>569</v>
      </c>
      <c r="G4581" s="367" t="s">
        <v>6943</v>
      </c>
      <c r="H4581" s="367" t="s">
        <v>7703</v>
      </c>
      <c r="I4581" s="367" t="s">
        <v>7704</v>
      </c>
    </row>
    <row r="4582" spans="1:9">
      <c r="A4582" s="367" t="s">
        <v>3930</v>
      </c>
      <c r="D4582" s="367" t="s">
        <v>7706</v>
      </c>
      <c r="E4582" s="367">
        <f t="shared" si="71"/>
        <v>30202105</v>
      </c>
      <c r="F4582" s="367" t="s">
        <v>569</v>
      </c>
      <c r="G4582" s="367" t="s">
        <v>6943</v>
      </c>
      <c r="H4582" s="367" t="s">
        <v>7703</v>
      </c>
      <c r="I4582" s="367" t="s">
        <v>7707</v>
      </c>
    </row>
    <row r="4583" spans="1:9">
      <c r="A4583" s="367" t="s">
        <v>3930</v>
      </c>
      <c r="D4583" s="367" t="s">
        <v>7708</v>
      </c>
      <c r="E4583" s="367">
        <f t="shared" si="71"/>
        <v>30202106</v>
      </c>
      <c r="F4583" s="367" t="s">
        <v>569</v>
      </c>
      <c r="G4583" s="367" t="s">
        <v>6943</v>
      </c>
      <c r="H4583" s="367" t="s">
        <v>7703</v>
      </c>
      <c r="I4583" s="367" t="s">
        <v>7707</v>
      </c>
    </row>
    <row r="4584" spans="1:9">
      <c r="A4584" s="367" t="s">
        <v>3930</v>
      </c>
      <c r="D4584" s="367" t="s">
        <v>7709</v>
      </c>
      <c r="E4584" s="367">
        <f t="shared" si="71"/>
        <v>30202201</v>
      </c>
      <c r="F4584" s="367" t="s">
        <v>569</v>
      </c>
      <c r="G4584" s="367" t="s">
        <v>6943</v>
      </c>
      <c r="H4584" s="367" t="s">
        <v>7710</v>
      </c>
      <c r="I4584" s="367" t="s">
        <v>7711</v>
      </c>
    </row>
    <row r="4585" spans="1:9">
      <c r="A4585" s="367" t="s">
        <v>3930</v>
      </c>
      <c r="D4585" s="367" t="s">
        <v>7712</v>
      </c>
      <c r="E4585" s="367">
        <f t="shared" si="71"/>
        <v>30202601</v>
      </c>
      <c r="F4585" s="367" t="s">
        <v>569</v>
      </c>
      <c r="G4585" s="367" t="s">
        <v>6943</v>
      </c>
      <c r="H4585" s="367" t="s">
        <v>7713</v>
      </c>
      <c r="I4585" s="367" t="s">
        <v>7714</v>
      </c>
    </row>
    <row r="4586" spans="1:9">
      <c r="A4586" s="367" t="s">
        <v>3930</v>
      </c>
      <c r="D4586" s="367" t="s">
        <v>7715</v>
      </c>
      <c r="E4586" s="367">
        <f t="shared" si="71"/>
        <v>30202801</v>
      </c>
      <c r="F4586" s="367" t="s">
        <v>569</v>
      </c>
      <c r="G4586" s="367" t="s">
        <v>6943</v>
      </c>
      <c r="H4586" s="367" t="s">
        <v>7716</v>
      </c>
      <c r="I4586" s="367" t="s">
        <v>1823</v>
      </c>
    </row>
    <row r="4587" spans="1:9">
      <c r="A4587" s="367" t="s">
        <v>3930</v>
      </c>
      <c r="D4587" s="367" t="s">
        <v>7717</v>
      </c>
      <c r="E4587" s="367">
        <f t="shared" si="71"/>
        <v>30203001</v>
      </c>
      <c r="F4587" s="367" t="s">
        <v>569</v>
      </c>
      <c r="G4587" s="367" t="s">
        <v>6943</v>
      </c>
      <c r="H4587" s="367" t="s">
        <v>7718</v>
      </c>
      <c r="I4587" s="367" t="s">
        <v>7719</v>
      </c>
    </row>
    <row r="4588" spans="1:9">
      <c r="A4588" s="367" t="s">
        <v>3930</v>
      </c>
      <c r="D4588" s="367" t="s">
        <v>7720</v>
      </c>
      <c r="E4588" s="367">
        <f t="shared" si="71"/>
        <v>30203010</v>
      </c>
      <c r="F4588" s="367" t="s">
        <v>569</v>
      </c>
      <c r="G4588" s="367" t="s">
        <v>6943</v>
      </c>
      <c r="H4588" s="367" t="s">
        <v>7718</v>
      </c>
      <c r="I4588" s="367" t="s">
        <v>7721</v>
      </c>
    </row>
    <row r="4589" spans="1:9">
      <c r="A4589" s="367" t="s">
        <v>3930</v>
      </c>
      <c r="D4589" s="367" t="s">
        <v>7722</v>
      </c>
      <c r="E4589" s="367">
        <f t="shared" si="71"/>
        <v>30203020</v>
      </c>
      <c r="F4589" s="367" t="s">
        <v>569</v>
      </c>
      <c r="G4589" s="367" t="s">
        <v>6943</v>
      </c>
      <c r="H4589" s="367" t="s">
        <v>7718</v>
      </c>
      <c r="I4589" s="367" t="s">
        <v>7723</v>
      </c>
    </row>
    <row r="4590" spans="1:9">
      <c r="A4590" s="367" t="s">
        <v>3930</v>
      </c>
      <c r="D4590" s="367" t="s">
        <v>7724</v>
      </c>
      <c r="E4590" s="367">
        <f t="shared" si="71"/>
        <v>30203099</v>
      </c>
      <c r="F4590" s="367" t="s">
        <v>569</v>
      </c>
      <c r="G4590" s="367" t="s">
        <v>6943</v>
      </c>
      <c r="H4590" s="367" t="s">
        <v>7718</v>
      </c>
      <c r="I4590" s="367" t="s">
        <v>4251</v>
      </c>
    </row>
    <row r="4591" spans="1:9">
      <c r="A4591" s="367" t="s">
        <v>3930</v>
      </c>
      <c r="D4591" s="367" t="s">
        <v>7725</v>
      </c>
      <c r="E4591" s="367">
        <f t="shared" si="71"/>
        <v>30203103</v>
      </c>
      <c r="F4591" s="367" t="s">
        <v>569</v>
      </c>
      <c r="G4591" s="367" t="s">
        <v>6943</v>
      </c>
      <c r="H4591" s="367" t="s">
        <v>7726</v>
      </c>
      <c r="I4591" s="367" t="s">
        <v>7051</v>
      </c>
    </row>
    <row r="4592" spans="1:9">
      <c r="A4592" s="367" t="s">
        <v>3930</v>
      </c>
      <c r="D4592" s="367" t="s">
        <v>7727</v>
      </c>
      <c r="E4592" s="367">
        <f t="shared" si="71"/>
        <v>30203104</v>
      </c>
      <c r="F4592" s="367" t="s">
        <v>569</v>
      </c>
      <c r="G4592" s="367" t="s">
        <v>6943</v>
      </c>
      <c r="H4592" s="367" t="s">
        <v>7726</v>
      </c>
      <c r="I4592" s="367" t="s">
        <v>1852</v>
      </c>
    </row>
    <row r="4593" spans="1:10">
      <c r="A4593" s="367" t="s">
        <v>3930</v>
      </c>
      <c r="D4593" s="367" t="s">
        <v>7728</v>
      </c>
      <c r="E4593" s="367">
        <f t="shared" si="71"/>
        <v>30203105</v>
      </c>
      <c r="F4593" s="367" t="s">
        <v>569</v>
      </c>
      <c r="G4593" s="367" t="s">
        <v>6943</v>
      </c>
      <c r="H4593" s="367" t="s">
        <v>7726</v>
      </c>
      <c r="I4593" s="367" t="s">
        <v>7729</v>
      </c>
    </row>
    <row r="4594" spans="1:10">
      <c r="A4594" s="367" t="s">
        <v>3930</v>
      </c>
      <c r="D4594" s="367" t="s">
        <v>7730</v>
      </c>
      <c r="E4594" s="367">
        <f t="shared" si="71"/>
        <v>30203106</v>
      </c>
      <c r="F4594" s="367" t="s">
        <v>569</v>
      </c>
      <c r="G4594" s="367" t="s">
        <v>6943</v>
      </c>
      <c r="H4594" s="367" t="s">
        <v>7726</v>
      </c>
      <c r="I4594" s="367" t="s">
        <v>1854</v>
      </c>
    </row>
    <row r="4595" spans="1:10">
      <c r="A4595" s="367" t="s">
        <v>3930</v>
      </c>
      <c r="D4595" s="367" t="s">
        <v>7731</v>
      </c>
      <c r="E4595" s="367">
        <f t="shared" si="71"/>
        <v>30203107</v>
      </c>
      <c r="F4595" s="367" t="s">
        <v>569</v>
      </c>
      <c r="G4595" s="367" t="s">
        <v>6943</v>
      </c>
      <c r="H4595" s="367" t="s">
        <v>7726</v>
      </c>
      <c r="I4595" s="367" t="s">
        <v>7058</v>
      </c>
    </row>
    <row r="4596" spans="1:10">
      <c r="A4596" s="367" t="s">
        <v>3930</v>
      </c>
      <c r="D4596" s="367" t="s">
        <v>7732</v>
      </c>
      <c r="E4596" s="367">
        <f t="shared" si="71"/>
        <v>30203108</v>
      </c>
      <c r="F4596" s="367" t="s">
        <v>569</v>
      </c>
      <c r="G4596" s="367" t="s">
        <v>6943</v>
      </c>
      <c r="H4596" s="367" t="s">
        <v>7726</v>
      </c>
      <c r="I4596" s="367" t="s">
        <v>7060</v>
      </c>
    </row>
    <row r="4597" spans="1:10">
      <c r="A4597" s="367" t="s">
        <v>3930</v>
      </c>
      <c r="D4597" s="367" t="s">
        <v>7733</v>
      </c>
      <c r="E4597" s="367">
        <f t="shared" si="71"/>
        <v>30203109</v>
      </c>
      <c r="F4597" s="367" t="s">
        <v>569</v>
      </c>
      <c r="G4597" s="367" t="s">
        <v>6943</v>
      </c>
      <c r="H4597" s="367" t="s">
        <v>7726</v>
      </c>
      <c r="I4597" s="367" t="s">
        <v>7062</v>
      </c>
    </row>
    <row r="4598" spans="1:10">
      <c r="A4598" s="367" t="s">
        <v>3930</v>
      </c>
      <c r="D4598" s="367" t="s">
        <v>7734</v>
      </c>
      <c r="E4598" s="367">
        <f t="shared" si="71"/>
        <v>30203110</v>
      </c>
      <c r="F4598" s="367" t="s">
        <v>569</v>
      </c>
      <c r="G4598" s="367" t="s">
        <v>6943</v>
      </c>
      <c r="H4598" s="367" t="s">
        <v>7726</v>
      </c>
      <c r="I4598" s="367" t="s">
        <v>7058</v>
      </c>
    </row>
    <row r="4599" spans="1:10">
      <c r="A4599" s="367" t="s">
        <v>3930</v>
      </c>
      <c r="D4599" s="367" t="s">
        <v>7735</v>
      </c>
      <c r="E4599" s="367">
        <f t="shared" si="71"/>
        <v>30203111</v>
      </c>
      <c r="F4599" s="367" t="s">
        <v>569</v>
      </c>
      <c r="G4599" s="367" t="s">
        <v>6943</v>
      </c>
      <c r="H4599" s="367" t="s">
        <v>7726</v>
      </c>
      <c r="I4599" s="367" t="s">
        <v>7060</v>
      </c>
    </row>
    <row r="4600" spans="1:10">
      <c r="A4600" s="367" t="s">
        <v>3930</v>
      </c>
      <c r="D4600" s="367" t="s">
        <v>7736</v>
      </c>
      <c r="E4600" s="367">
        <f t="shared" si="71"/>
        <v>30203201</v>
      </c>
      <c r="F4600" s="367" t="s">
        <v>569</v>
      </c>
      <c r="G4600" s="367" t="s">
        <v>6943</v>
      </c>
      <c r="H4600" s="367" t="s">
        <v>7737</v>
      </c>
      <c r="I4600" s="367" t="s">
        <v>7738</v>
      </c>
    </row>
    <row r="4601" spans="1:10">
      <c r="A4601" s="367" t="s">
        <v>3930</v>
      </c>
      <c r="D4601" s="367" t="s">
        <v>7739</v>
      </c>
      <c r="E4601" s="367">
        <f t="shared" si="71"/>
        <v>30203202</v>
      </c>
      <c r="F4601" s="367" t="s">
        <v>569</v>
      </c>
      <c r="G4601" s="367" t="s">
        <v>6943</v>
      </c>
      <c r="H4601" s="367" t="s">
        <v>7737</v>
      </c>
      <c r="I4601" s="367" t="s">
        <v>7740</v>
      </c>
    </row>
    <row r="4602" spans="1:10">
      <c r="A4602" s="367" t="s">
        <v>3930</v>
      </c>
      <c r="D4602" s="367" t="s">
        <v>7741</v>
      </c>
      <c r="E4602" s="367">
        <f t="shared" si="71"/>
        <v>30203203</v>
      </c>
      <c r="F4602" s="367" t="s">
        <v>569</v>
      </c>
      <c r="G4602" s="367" t="s">
        <v>6943</v>
      </c>
      <c r="H4602" s="367" t="s">
        <v>7737</v>
      </c>
      <c r="I4602" s="367" t="s">
        <v>7742</v>
      </c>
    </row>
    <row r="4603" spans="1:10">
      <c r="A4603" s="367" t="s">
        <v>3930</v>
      </c>
      <c r="D4603" s="367" t="s">
        <v>7743</v>
      </c>
      <c r="E4603" s="367">
        <f t="shared" si="71"/>
        <v>30203204</v>
      </c>
      <c r="F4603" s="367" t="s">
        <v>569</v>
      </c>
      <c r="G4603" s="367" t="s">
        <v>6943</v>
      </c>
      <c r="H4603" s="367" t="s">
        <v>7737</v>
      </c>
      <c r="I4603" s="367" t="s">
        <v>7744</v>
      </c>
    </row>
    <row r="4604" spans="1:10">
      <c r="A4604" s="367" t="s">
        <v>3930</v>
      </c>
      <c r="D4604" s="367" t="s">
        <v>7745</v>
      </c>
      <c r="E4604" s="367">
        <f t="shared" si="71"/>
        <v>30203205</v>
      </c>
      <c r="F4604" s="367" t="s">
        <v>569</v>
      </c>
      <c r="G4604" s="367" t="s">
        <v>6943</v>
      </c>
      <c r="H4604" s="367" t="s">
        <v>7737</v>
      </c>
      <c r="I4604" s="367" t="s">
        <v>7746</v>
      </c>
      <c r="J4604" s="369">
        <v>37826</v>
      </c>
    </row>
    <row r="4605" spans="1:10">
      <c r="A4605" s="367" t="s">
        <v>3930</v>
      </c>
      <c r="D4605" s="367" t="s">
        <v>7747</v>
      </c>
      <c r="E4605" s="367">
        <f t="shared" si="71"/>
        <v>30203299</v>
      </c>
      <c r="F4605" s="367" t="s">
        <v>569</v>
      </c>
      <c r="G4605" s="367" t="s">
        <v>6943</v>
      </c>
      <c r="H4605" s="367" t="s">
        <v>7737</v>
      </c>
      <c r="I4605" s="367" t="s">
        <v>4251</v>
      </c>
    </row>
    <row r="4606" spans="1:10">
      <c r="A4606" s="367" t="s">
        <v>3930</v>
      </c>
      <c r="D4606" s="367" t="s">
        <v>7748</v>
      </c>
      <c r="E4606" s="367">
        <f t="shared" si="71"/>
        <v>30203399</v>
      </c>
      <c r="F4606" s="367" t="s">
        <v>569</v>
      </c>
      <c r="G4606" s="367" t="s">
        <v>6943</v>
      </c>
      <c r="H4606" s="367" t="s">
        <v>7749</v>
      </c>
      <c r="I4606" s="367" t="s">
        <v>4251</v>
      </c>
    </row>
    <row r="4607" spans="1:10">
      <c r="A4607" s="367" t="s">
        <v>3930</v>
      </c>
      <c r="D4607" s="367" t="s">
        <v>7750</v>
      </c>
      <c r="E4607" s="367">
        <f t="shared" si="71"/>
        <v>30203404</v>
      </c>
      <c r="F4607" s="367" t="s">
        <v>569</v>
      </c>
      <c r="G4607" s="367" t="s">
        <v>6943</v>
      </c>
      <c r="H4607" s="367" t="s">
        <v>7751</v>
      </c>
      <c r="I4607" s="367" t="s">
        <v>7752</v>
      </c>
    </row>
    <row r="4608" spans="1:10">
      <c r="A4608" s="367" t="s">
        <v>3930</v>
      </c>
      <c r="D4608" s="367" t="s">
        <v>7753</v>
      </c>
      <c r="E4608" s="367">
        <f t="shared" si="71"/>
        <v>30203405</v>
      </c>
      <c r="F4608" s="367" t="s">
        <v>569</v>
      </c>
      <c r="G4608" s="367" t="s">
        <v>6943</v>
      </c>
      <c r="H4608" s="367" t="s">
        <v>7751</v>
      </c>
      <c r="I4608" s="367" t="s">
        <v>7754</v>
      </c>
    </row>
    <row r="4609" spans="1:9">
      <c r="A4609" s="367" t="s">
        <v>3930</v>
      </c>
      <c r="D4609" s="367" t="s">
        <v>7755</v>
      </c>
      <c r="E4609" s="367">
        <f t="shared" si="71"/>
        <v>30203406</v>
      </c>
      <c r="F4609" s="367" t="s">
        <v>569</v>
      </c>
      <c r="G4609" s="367" t="s">
        <v>6943</v>
      </c>
      <c r="H4609" s="367" t="s">
        <v>7751</v>
      </c>
      <c r="I4609" s="367" t="s">
        <v>7756</v>
      </c>
    </row>
    <row r="4610" spans="1:9">
      <c r="A4610" s="367" t="s">
        <v>3930</v>
      </c>
      <c r="D4610" s="367" t="s">
        <v>7757</v>
      </c>
      <c r="E4610" s="367">
        <f t="shared" ref="E4610:E4673" si="72">VALUE(D4610)</f>
        <v>30203407</v>
      </c>
      <c r="F4610" s="367" t="s">
        <v>569</v>
      </c>
      <c r="G4610" s="367" t="s">
        <v>6943</v>
      </c>
      <c r="H4610" s="367" t="s">
        <v>7751</v>
      </c>
      <c r="I4610" s="367" t="s">
        <v>7758</v>
      </c>
    </row>
    <row r="4611" spans="1:9">
      <c r="A4611" s="367" t="s">
        <v>3930</v>
      </c>
      <c r="D4611" s="367" t="s">
        <v>7759</v>
      </c>
      <c r="E4611" s="367">
        <f t="shared" si="72"/>
        <v>30203410</v>
      </c>
      <c r="F4611" s="367" t="s">
        <v>569</v>
      </c>
      <c r="G4611" s="367" t="s">
        <v>6943</v>
      </c>
      <c r="H4611" s="367" t="s">
        <v>7751</v>
      </c>
      <c r="I4611" s="367" t="s">
        <v>1774</v>
      </c>
    </row>
    <row r="4612" spans="1:9">
      <c r="A4612" s="367" t="s">
        <v>3930</v>
      </c>
      <c r="D4612" s="367" t="s">
        <v>7760</v>
      </c>
      <c r="E4612" s="367">
        <f t="shared" si="72"/>
        <v>30203415</v>
      </c>
      <c r="F4612" s="367" t="s">
        <v>569</v>
      </c>
      <c r="G4612" s="367" t="s">
        <v>6943</v>
      </c>
      <c r="H4612" s="367" t="s">
        <v>7751</v>
      </c>
      <c r="I4612" s="367" t="s">
        <v>7761</v>
      </c>
    </row>
    <row r="4613" spans="1:9">
      <c r="A4613" s="367" t="s">
        <v>3930</v>
      </c>
      <c r="D4613" s="367" t="s">
        <v>7762</v>
      </c>
      <c r="E4613" s="367">
        <f t="shared" si="72"/>
        <v>30203420</v>
      </c>
      <c r="F4613" s="367" t="s">
        <v>569</v>
      </c>
      <c r="G4613" s="367" t="s">
        <v>6943</v>
      </c>
      <c r="H4613" s="367" t="s">
        <v>7751</v>
      </c>
      <c r="I4613" s="367" t="s">
        <v>4618</v>
      </c>
    </row>
    <row r="4614" spans="1:9">
      <c r="A4614" s="367" t="s">
        <v>3930</v>
      </c>
      <c r="D4614" s="367" t="s">
        <v>7763</v>
      </c>
      <c r="E4614" s="367">
        <f t="shared" si="72"/>
        <v>30203421</v>
      </c>
      <c r="F4614" s="367" t="s">
        <v>569</v>
      </c>
      <c r="G4614" s="367" t="s">
        <v>6943</v>
      </c>
      <c r="H4614" s="367" t="s">
        <v>7751</v>
      </c>
      <c r="I4614" s="367" t="s">
        <v>7764</v>
      </c>
    </row>
    <row r="4615" spans="1:9">
      <c r="A4615" s="367" t="s">
        <v>3930</v>
      </c>
      <c r="D4615" s="367" t="s">
        <v>7765</v>
      </c>
      <c r="E4615" s="367">
        <f t="shared" si="72"/>
        <v>30203422</v>
      </c>
      <c r="F4615" s="367" t="s">
        <v>569</v>
      </c>
      <c r="G4615" s="367" t="s">
        <v>6943</v>
      </c>
      <c r="H4615" s="367" t="s">
        <v>7751</v>
      </c>
      <c r="I4615" s="367" t="s">
        <v>7766</v>
      </c>
    </row>
    <row r="4616" spans="1:9">
      <c r="A4616" s="367" t="s">
        <v>3930</v>
      </c>
      <c r="D4616" s="367" t="s">
        <v>7767</v>
      </c>
      <c r="E4616" s="367">
        <f t="shared" si="72"/>
        <v>30203423</v>
      </c>
      <c r="F4616" s="367" t="s">
        <v>569</v>
      </c>
      <c r="G4616" s="367" t="s">
        <v>6943</v>
      </c>
      <c r="H4616" s="367" t="s">
        <v>7751</v>
      </c>
      <c r="I4616" s="367" t="s">
        <v>7768</v>
      </c>
    </row>
    <row r="4617" spans="1:9">
      <c r="A4617" s="367" t="s">
        <v>3930</v>
      </c>
      <c r="D4617" s="367" t="s">
        <v>7769</v>
      </c>
      <c r="E4617" s="367">
        <f t="shared" si="72"/>
        <v>30203424</v>
      </c>
      <c r="F4617" s="367" t="s">
        <v>569</v>
      </c>
      <c r="G4617" s="367" t="s">
        <v>6943</v>
      </c>
      <c r="H4617" s="367" t="s">
        <v>7751</v>
      </c>
      <c r="I4617" s="367" t="s">
        <v>7770</v>
      </c>
    </row>
    <row r="4618" spans="1:9">
      <c r="A4618" s="367" t="s">
        <v>3930</v>
      </c>
      <c r="D4618" s="367" t="s">
        <v>7771</v>
      </c>
      <c r="E4618" s="367">
        <f t="shared" si="72"/>
        <v>30203504</v>
      </c>
      <c r="F4618" s="367" t="s">
        <v>569</v>
      </c>
      <c r="G4618" s="367" t="s">
        <v>6943</v>
      </c>
      <c r="H4618" s="367" t="s">
        <v>7772</v>
      </c>
      <c r="I4618" s="367" t="s">
        <v>7752</v>
      </c>
    </row>
    <row r="4619" spans="1:9">
      <c r="A4619" s="367" t="s">
        <v>3930</v>
      </c>
      <c r="D4619" s="367" t="s">
        <v>7773</v>
      </c>
      <c r="E4619" s="367">
        <f t="shared" si="72"/>
        <v>30203505</v>
      </c>
      <c r="F4619" s="367" t="s">
        <v>569</v>
      </c>
      <c r="G4619" s="367" t="s">
        <v>6943</v>
      </c>
      <c r="H4619" s="367" t="s">
        <v>7772</v>
      </c>
      <c r="I4619" s="367" t="s">
        <v>7754</v>
      </c>
    </row>
    <row r="4620" spans="1:9">
      <c r="A4620" s="367" t="s">
        <v>3930</v>
      </c>
      <c r="D4620" s="367" t="s">
        <v>7774</v>
      </c>
      <c r="E4620" s="367">
        <f t="shared" si="72"/>
        <v>30203506</v>
      </c>
      <c r="F4620" s="367" t="s">
        <v>569</v>
      </c>
      <c r="G4620" s="367" t="s">
        <v>6943</v>
      </c>
      <c r="H4620" s="367" t="s">
        <v>7772</v>
      </c>
      <c r="I4620" s="367" t="s">
        <v>7756</v>
      </c>
    </row>
    <row r="4621" spans="1:9">
      <c r="A4621" s="367" t="s">
        <v>3930</v>
      </c>
      <c r="D4621" s="367" t="s">
        <v>7775</v>
      </c>
      <c r="E4621" s="367">
        <f t="shared" si="72"/>
        <v>30203507</v>
      </c>
      <c r="F4621" s="367" t="s">
        <v>569</v>
      </c>
      <c r="G4621" s="367" t="s">
        <v>6943</v>
      </c>
      <c r="H4621" s="367" t="s">
        <v>7772</v>
      </c>
      <c r="I4621" s="367" t="s">
        <v>7758</v>
      </c>
    </row>
    <row r="4622" spans="1:9">
      <c r="A4622" s="367" t="s">
        <v>3930</v>
      </c>
      <c r="D4622" s="367" t="s">
        <v>7776</v>
      </c>
      <c r="E4622" s="367">
        <f t="shared" si="72"/>
        <v>30203510</v>
      </c>
      <c r="F4622" s="367" t="s">
        <v>569</v>
      </c>
      <c r="G4622" s="367" t="s">
        <v>6943</v>
      </c>
      <c r="H4622" s="367" t="s">
        <v>7772</v>
      </c>
      <c r="I4622" s="367" t="s">
        <v>1774</v>
      </c>
    </row>
    <row r="4623" spans="1:9">
      <c r="A4623" s="367" t="s">
        <v>3930</v>
      </c>
      <c r="D4623" s="367" t="s">
        <v>7777</v>
      </c>
      <c r="E4623" s="367">
        <f t="shared" si="72"/>
        <v>30203530</v>
      </c>
      <c r="F4623" s="367" t="s">
        <v>569</v>
      </c>
      <c r="G4623" s="367" t="s">
        <v>6943</v>
      </c>
      <c r="H4623" s="367" t="s">
        <v>7772</v>
      </c>
      <c r="I4623" s="367" t="s">
        <v>1850</v>
      </c>
    </row>
    <row r="4624" spans="1:9">
      <c r="A4624" s="367" t="s">
        <v>3930</v>
      </c>
      <c r="D4624" s="367" t="s">
        <v>7778</v>
      </c>
      <c r="E4624" s="367">
        <f t="shared" si="72"/>
        <v>30203531</v>
      </c>
      <c r="F4624" s="367" t="s">
        <v>569</v>
      </c>
      <c r="G4624" s="367" t="s">
        <v>6943</v>
      </c>
      <c r="H4624" s="367" t="s">
        <v>7772</v>
      </c>
      <c r="I4624" s="367" t="s">
        <v>7779</v>
      </c>
    </row>
    <row r="4625" spans="1:9">
      <c r="A4625" s="367" t="s">
        <v>3930</v>
      </c>
      <c r="D4625" s="367" t="s">
        <v>7780</v>
      </c>
      <c r="E4625" s="367">
        <f t="shared" si="72"/>
        <v>30203532</v>
      </c>
      <c r="F4625" s="367" t="s">
        <v>569</v>
      </c>
      <c r="G4625" s="367" t="s">
        <v>6943</v>
      </c>
      <c r="H4625" s="367" t="s">
        <v>7772</v>
      </c>
      <c r="I4625" s="367" t="s">
        <v>7781</v>
      </c>
    </row>
    <row r="4626" spans="1:9">
      <c r="A4626" s="367" t="s">
        <v>3930</v>
      </c>
      <c r="D4626" s="367" t="s">
        <v>7782</v>
      </c>
      <c r="E4626" s="367">
        <f t="shared" si="72"/>
        <v>30203533</v>
      </c>
      <c r="F4626" s="367" t="s">
        <v>569</v>
      </c>
      <c r="G4626" s="367" t="s">
        <v>6943</v>
      </c>
      <c r="H4626" s="367" t="s">
        <v>7772</v>
      </c>
      <c r="I4626" s="367" t="s">
        <v>7783</v>
      </c>
    </row>
    <row r="4627" spans="1:9">
      <c r="A4627" s="367" t="s">
        <v>3930</v>
      </c>
      <c r="D4627" s="367" t="s">
        <v>7784</v>
      </c>
      <c r="E4627" s="367">
        <f t="shared" si="72"/>
        <v>30203534</v>
      </c>
      <c r="F4627" s="367" t="s">
        <v>569</v>
      </c>
      <c r="G4627" s="367" t="s">
        <v>6943</v>
      </c>
      <c r="H4627" s="367" t="s">
        <v>7772</v>
      </c>
      <c r="I4627" s="367" t="s">
        <v>7785</v>
      </c>
    </row>
    <row r="4628" spans="1:9">
      <c r="A4628" s="367" t="s">
        <v>3930</v>
      </c>
      <c r="D4628" s="367" t="s">
        <v>7786</v>
      </c>
      <c r="E4628" s="367">
        <f t="shared" si="72"/>
        <v>30203535</v>
      </c>
      <c r="F4628" s="367" t="s">
        <v>569</v>
      </c>
      <c r="G4628" s="367" t="s">
        <v>6943</v>
      </c>
      <c r="H4628" s="367" t="s">
        <v>7772</v>
      </c>
      <c r="I4628" s="367" t="s">
        <v>7787</v>
      </c>
    </row>
    <row r="4629" spans="1:9">
      <c r="A4629" s="367" t="s">
        <v>3930</v>
      </c>
      <c r="D4629" s="367" t="s">
        <v>7788</v>
      </c>
      <c r="E4629" s="367">
        <f t="shared" si="72"/>
        <v>30203536</v>
      </c>
      <c r="F4629" s="367" t="s">
        <v>569</v>
      </c>
      <c r="G4629" s="367" t="s">
        <v>6943</v>
      </c>
      <c r="H4629" s="367" t="s">
        <v>7772</v>
      </c>
      <c r="I4629" s="367" t="s">
        <v>7789</v>
      </c>
    </row>
    <row r="4630" spans="1:9">
      <c r="A4630" s="367" t="s">
        <v>3930</v>
      </c>
      <c r="D4630" s="367" t="s">
        <v>7790</v>
      </c>
      <c r="E4630" s="367">
        <f t="shared" si="72"/>
        <v>30203540</v>
      </c>
      <c r="F4630" s="367" t="s">
        <v>569</v>
      </c>
      <c r="G4630" s="367" t="s">
        <v>6943</v>
      </c>
      <c r="H4630" s="367" t="s">
        <v>7772</v>
      </c>
      <c r="I4630" s="367" t="s">
        <v>7791</v>
      </c>
    </row>
    <row r="4631" spans="1:9">
      <c r="A4631" s="367" t="s">
        <v>3930</v>
      </c>
      <c r="D4631" s="367" t="s">
        <v>7792</v>
      </c>
      <c r="E4631" s="367">
        <f t="shared" si="72"/>
        <v>30203601</v>
      </c>
      <c r="F4631" s="367" t="s">
        <v>569</v>
      </c>
      <c r="G4631" s="367" t="s">
        <v>6943</v>
      </c>
      <c r="H4631" s="367" t="s">
        <v>7793</v>
      </c>
      <c r="I4631" s="367" t="s">
        <v>7794</v>
      </c>
    </row>
    <row r="4632" spans="1:9">
      <c r="A4632" s="367" t="s">
        <v>3930</v>
      </c>
      <c r="D4632" s="367" t="s">
        <v>7795</v>
      </c>
      <c r="E4632" s="367">
        <f t="shared" si="72"/>
        <v>30203602</v>
      </c>
      <c r="F4632" s="367" t="s">
        <v>569</v>
      </c>
      <c r="G4632" s="367" t="s">
        <v>6943</v>
      </c>
      <c r="H4632" s="367" t="s">
        <v>7793</v>
      </c>
      <c r="I4632" s="367" t="s">
        <v>7796</v>
      </c>
    </row>
    <row r="4633" spans="1:9">
      <c r="A4633" s="367" t="s">
        <v>3930</v>
      </c>
      <c r="D4633" s="367" t="s">
        <v>7797</v>
      </c>
      <c r="E4633" s="367">
        <f t="shared" si="72"/>
        <v>30203603</v>
      </c>
      <c r="F4633" s="367" t="s">
        <v>569</v>
      </c>
      <c r="G4633" s="367" t="s">
        <v>6943</v>
      </c>
      <c r="H4633" s="367" t="s">
        <v>7793</v>
      </c>
      <c r="I4633" s="367" t="s">
        <v>7798</v>
      </c>
    </row>
    <row r="4634" spans="1:9">
      <c r="A4634" s="367" t="s">
        <v>3930</v>
      </c>
      <c r="D4634" s="367" t="s">
        <v>7799</v>
      </c>
      <c r="E4634" s="367">
        <f t="shared" si="72"/>
        <v>30203604</v>
      </c>
      <c r="F4634" s="367" t="s">
        <v>569</v>
      </c>
      <c r="G4634" s="367" t="s">
        <v>6943</v>
      </c>
      <c r="H4634" s="367" t="s">
        <v>7793</v>
      </c>
      <c r="I4634" s="367" t="s">
        <v>7800</v>
      </c>
    </row>
    <row r="4635" spans="1:9">
      <c r="A4635" s="367" t="s">
        <v>3930</v>
      </c>
      <c r="D4635" s="367" t="s">
        <v>7801</v>
      </c>
      <c r="E4635" s="367">
        <f t="shared" si="72"/>
        <v>30203801</v>
      </c>
      <c r="F4635" s="367" t="s">
        <v>569</v>
      </c>
      <c r="G4635" s="367" t="s">
        <v>6943</v>
      </c>
      <c r="H4635" s="367" t="s">
        <v>7802</v>
      </c>
      <c r="I4635" s="367" t="s">
        <v>1823</v>
      </c>
    </row>
    <row r="4636" spans="1:9">
      <c r="A4636" s="367" t="s">
        <v>3930</v>
      </c>
      <c r="D4636" s="367" t="s">
        <v>7803</v>
      </c>
      <c r="E4636" s="367">
        <f t="shared" si="72"/>
        <v>30203802</v>
      </c>
      <c r="F4636" s="367" t="s">
        <v>569</v>
      </c>
      <c r="G4636" s="367" t="s">
        <v>6943</v>
      </c>
      <c r="H4636" s="367" t="s">
        <v>7802</v>
      </c>
      <c r="I4636" s="367" t="s">
        <v>7804</v>
      </c>
    </row>
    <row r="4637" spans="1:9">
      <c r="A4637" s="367" t="s">
        <v>3930</v>
      </c>
      <c r="D4637" s="367" t="s">
        <v>7805</v>
      </c>
      <c r="E4637" s="367">
        <f t="shared" si="72"/>
        <v>30203803</v>
      </c>
      <c r="F4637" s="367" t="s">
        <v>569</v>
      </c>
      <c r="G4637" s="367" t="s">
        <v>6943</v>
      </c>
      <c r="H4637" s="367" t="s">
        <v>7802</v>
      </c>
      <c r="I4637" s="367" t="s">
        <v>5706</v>
      </c>
    </row>
    <row r="4638" spans="1:9">
      <c r="A4638" s="367" t="s">
        <v>3930</v>
      </c>
      <c r="D4638" s="367" t="s">
        <v>7806</v>
      </c>
      <c r="E4638" s="367">
        <f t="shared" si="72"/>
        <v>30203804</v>
      </c>
      <c r="F4638" s="367" t="s">
        <v>569</v>
      </c>
      <c r="G4638" s="367" t="s">
        <v>6943</v>
      </c>
      <c r="H4638" s="367" t="s">
        <v>7802</v>
      </c>
      <c r="I4638" s="367" t="s">
        <v>4983</v>
      </c>
    </row>
    <row r="4639" spans="1:9">
      <c r="A4639" s="367" t="s">
        <v>3930</v>
      </c>
      <c r="D4639" s="367" t="s">
        <v>7807</v>
      </c>
      <c r="E4639" s="367">
        <f t="shared" si="72"/>
        <v>30203805</v>
      </c>
      <c r="F4639" s="367" t="s">
        <v>569</v>
      </c>
      <c r="G4639" s="367" t="s">
        <v>6943</v>
      </c>
      <c r="H4639" s="367" t="s">
        <v>7802</v>
      </c>
      <c r="I4639" s="367" t="s">
        <v>7808</v>
      </c>
    </row>
    <row r="4640" spans="1:9">
      <c r="A4640" s="367" t="s">
        <v>3930</v>
      </c>
      <c r="D4640" s="367" t="s">
        <v>7809</v>
      </c>
      <c r="E4640" s="367">
        <f t="shared" si="72"/>
        <v>30203811</v>
      </c>
      <c r="F4640" s="367" t="s">
        <v>569</v>
      </c>
      <c r="G4640" s="367" t="s">
        <v>6943</v>
      </c>
      <c r="H4640" s="367" t="s">
        <v>7802</v>
      </c>
      <c r="I4640" s="367" t="s">
        <v>7810</v>
      </c>
    </row>
    <row r="4641" spans="1:9">
      <c r="A4641" s="367" t="s">
        <v>3930</v>
      </c>
      <c r="D4641" s="367" t="s">
        <v>7811</v>
      </c>
      <c r="E4641" s="367">
        <f t="shared" si="72"/>
        <v>30203812</v>
      </c>
      <c r="F4641" s="367" t="s">
        <v>569</v>
      </c>
      <c r="G4641" s="367" t="s">
        <v>6943</v>
      </c>
      <c r="H4641" s="367" t="s">
        <v>7802</v>
      </c>
      <c r="I4641" s="367" t="s">
        <v>7812</v>
      </c>
    </row>
    <row r="4642" spans="1:9">
      <c r="A4642" s="367" t="s">
        <v>3930</v>
      </c>
      <c r="D4642" s="367" t="s">
        <v>7813</v>
      </c>
      <c r="E4642" s="367">
        <f t="shared" si="72"/>
        <v>30203901</v>
      </c>
      <c r="F4642" s="367" t="s">
        <v>569</v>
      </c>
      <c r="G4642" s="367" t="s">
        <v>6943</v>
      </c>
      <c r="H4642" s="367" t="s">
        <v>7814</v>
      </c>
      <c r="I4642" s="367" t="s">
        <v>7815</v>
      </c>
    </row>
    <row r="4643" spans="1:9">
      <c r="A4643" s="367" t="s">
        <v>3930</v>
      </c>
      <c r="D4643" s="367" t="s">
        <v>7816</v>
      </c>
      <c r="E4643" s="367">
        <f t="shared" si="72"/>
        <v>30203902</v>
      </c>
      <c r="F4643" s="367" t="s">
        <v>569</v>
      </c>
      <c r="G4643" s="367" t="s">
        <v>6943</v>
      </c>
      <c r="H4643" s="367" t="s">
        <v>7814</v>
      </c>
      <c r="I4643" s="367" t="s">
        <v>7817</v>
      </c>
    </row>
    <row r="4644" spans="1:9">
      <c r="A4644" s="367" t="s">
        <v>3930</v>
      </c>
      <c r="D4644" s="367" t="s">
        <v>7818</v>
      </c>
      <c r="E4644" s="367">
        <f t="shared" si="72"/>
        <v>30204001</v>
      </c>
      <c r="F4644" s="367" t="s">
        <v>569</v>
      </c>
      <c r="G4644" s="367" t="s">
        <v>6943</v>
      </c>
      <c r="H4644" s="367" t="s">
        <v>7819</v>
      </c>
      <c r="I4644" s="367" t="s">
        <v>4618</v>
      </c>
    </row>
    <row r="4645" spans="1:9">
      <c r="A4645" s="367" t="s">
        <v>3930</v>
      </c>
      <c r="D4645" s="367" t="s">
        <v>7820</v>
      </c>
      <c r="E4645" s="367">
        <f t="shared" si="72"/>
        <v>30204002</v>
      </c>
      <c r="F4645" s="367" t="s">
        <v>569</v>
      </c>
      <c r="G4645" s="367" t="s">
        <v>6943</v>
      </c>
      <c r="H4645" s="367" t="s">
        <v>7819</v>
      </c>
      <c r="I4645" s="367" t="s">
        <v>7821</v>
      </c>
    </row>
    <row r="4646" spans="1:9">
      <c r="A4646" s="367" t="s">
        <v>3930</v>
      </c>
      <c r="D4646" s="367" t="s">
        <v>7822</v>
      </c>
      <c r="E4646" s="367">
        <f t="shared" si="72"/>
        <v>30204003</v>
      </c>
      <c r="F4646" s="367" t="s">
        <v>569</v>
      </c>
      <c r="G4646" s="367" t="s">
        <v>6943</v>
      </c>
      <c r="H4646" s="367" t="s">
        <v>7819</v>
      </c>
      <c r="I4646" s="367" t="s">
        <v>7823</v>
      </c>
    </row>
    <row r="4647" spans="1:9">
      <c r="A4647" s="367" t="s">
        <v>3930</v>
      </c>
      <c r="D4647" s="367" t="s">
        <v>7824</v>
      </c>
      <c r="E4647" s="367">
        <f t="shared" si="72"/>
        <v>30204004</v>
      </c>
      <c r="F4647" s="367" t="s">
        <v>569</v>
      </c>
      <c r="G4647" s="367" t="s">
        <v>6943</v>
      </c>
      <c r="H4647" s="367" t="s">
        <v>7819</v>
      </c>
      <c r="I4647" s="367" t="s">
        <v>7825</v>
      </c>
    </row>
    <row r="4648" spans="1:9">
      <c r="A4648" s="367" t="s">
        <v>3930</v>
      </c>
      <c r="D4648" s="367" t="s">
        <v>7826</v>
      </c>
      <c r="E4648" s="367">
        <f t="shared" si="72"/>
        <v>30204201</v>
      </c>
      <c r="F4648" s="367" t="s">
        <v>569</v>
      </c>
      <c r="G4648" s="367" t="s">
        <v>6943</v>
      </c>
      <c r="H4648" s="367" t="s">
        <v>7827</v>
      </c>
      <c r="I4648" s="367" t="s">
        <v>7828</v>
      </c>
    </row>
    <row r="4649" spans="1:9">
      <c r="A4649" s="367" t="s">
        <v>3930</v>
      </c>
      <c r="D4649" s="367" t="s">
        <v>7829</v>
      </c>
      <c r="E4649" s="367">
        <f t="shared" si="72"/>
        <v>30280001</v>
      </c>
      <c r="F4649" s="367" t="s">
        <v>569</v>
      </c>
      <c r="G4649" s="367" t="s">
        <v>6943</v>
      </c>
      <c r="H4649" s="367" t="s">
        <v>4346</v>
      </c>
      <c r="I4649" s="367" t="s">
        <v>4346</v>
      </c>
    </row>
    <row r="4650" spans="1:9">
      <c r="A4650" s="367" t="s">
        <v>3930</v>
      </c>
      <c r="D4650" s="367" t="s">
        <v>7830</v>
      </c>
      <c r="E4650" s="367">
        <f t="shared" si="72"/>
        <v>30282001</v>
      </c>
      <c r="F4650" s="367" t="s">
        <v>569</v>
      </c>
      <c r="G4650" s="367" t="s">
        <v>6943</v>
      </c>
      <c r="H4650" s="367" t="s">
        <v>4348</v>
      </c>
      <c r="I4650" s="367" t="s">
        <v>4349</v>
      </c>
    </row>
    <row r="4651" spans="1:9">
      <c r="A4651" s="367" t="s">
        <v>3930</v>
      </c>
      <c r="D4651" s="367" t="s">
        <v>7831</v>
      </c>
      <c r="E4651" s="367">
        <f t="shared" si="72"/>
        <v>30282002</v>
      </c>
      <c r="F4651" s="367" t="s">
        <v>569</v>
      </c>
      <c r="G4651" s="367" t="s">
        <v>6943</v>
      </c>
      <c r="H4651" s="367" t="s">
        <v>4348</v>
      </c>
      <c r="I4651" s="367" t="s">
        <v>4351</v>
      </c>
    </row>
    <row r="4652" spans="1:9">
      <c r="A4652" s="367" t="s">
        <v>3930</v>
      </c>
      <c r="D4652" s="367" t="s">
        <v>7832</v>
      </c>
      <c r="E4652" s="367">
        <f t="shared" si="72"/>
        <v>30282501</v>
      </c>
      <c r="F4652" s="367" t="s">
        <v>569</v>
      </c>
      <c r="G4652" s="367" t="s">
        <v>6943</v>
      </c>
      <c r="H4652" s="367" t="s">
        <v>4353</v>
      </c>
      <c r="I4652" s="367" t="s">
        <v>7833</v>
      </c>
    </row>
    <row r="4653" spans="1:9">
      <c r="A4653" s="367" t="s">
        <v>3930</v>
      </c>
      <c r="D4653" s="367" t="s">
        <v>7834</v>
      </c>
      <c r="E4653" s="367">
        <f t="shared" si="72"/>
        <v>30282502</v>
      </c>
      <c r="F4653" s="367" t="s">
        <v>569</v>
      </c>
      <c r="G4653" s="367" t="s">
        <v>6943</v>
      </c>
      <c r="H4653" s="367" t="s">
        <v>4353</v>
      </c>
      <c r="I4653" s="367" t="s">
        <v>7835</v>
      </c>
    </row>
    <row r="4654" spans="1:9">
      <c r="A4654" s="367" t="s">
        <v>3930</v>
      </c>
      <c r="D4654" s="367" t="s">
        <v>7836</v>
      </c>
      <c r="E4654" s="367">
        <f t="shared" si="72"/>
        <v>30282503</v>
      </c>
      <c r="F4654" s="367" t="s">
        <v>569</v>
      </c>
      <c r="G4654" s="367" t="s">
        <v>6943</v>
      </c>
      <c r="H4654" s="367" t="s">
        <v>4353</v>
      </c>
      <c r="I4654" s="367" t="s">
        <v>7837</v>
      </c>
    </row>
    <row r="4655" spans="1:9">
      <c r="A4655" s="367" t="s">
        <v>3930</v>
      </c>
      <c r="D4655" s="367" t="s">
        <v>7838</v>
      </c>
      <c r="E4655" s="367">
        <f t="shared" si="72"/>
        <v>30282504</v>
      </c>
      <c r="F4655" s="367" t="s">
        <v>569</v>
      </c>
      <c r="G4655" s="367" t="s">
        <v>6943</v>
      </c>
      <c r="H4655" s="367" t="s">
        <v>4353</v>
      </c>
      <c r="I4655" s="367" t="s">
        <v>7839</v>
      </c>
    </row>
    <row r="4656" spans="1:9">
      <c r="A4656" s="367" t="s">
        <v>3930</v>
      </c>
      <c r="D4656" s="367" t="s">
        <v>7840</v>
      </c>
      <c r="E4656" s="367">
        <f t="shared" si="72"/>
        <v>30282599</v>
      </c>
      <c r="F4656" s="367" t="s">
        <v>569</v>
      </c>
      <c r="G4656" s="367" t="s">
        <v>6943</v>
      </c>
      <c r="H4656" s="367" t="s">
        <v>4353</v>
      </c>
      <c r="I4656" s="367" t="s">
        <v>4354</v>
      </c>
    </row>
    <row r="4657" spans="1:12">
      <c r="A4657" s="367" t="s">
        <v>3930</v>
      </c>
      <c r="D4657" s="367" t="s">
        <v>7841</v>
      </c>
      <c r="E4657" s="367">
        <f t="shared" si="72"/>
        <v>30288801</v>
      </c>
      <c r="F4657" s="367" t="s">
        <v>569</v>
      </c>
      <c r="G4657" s="367" t="s">
        <v>6943</v>
      </c>
      <c r="H4657" s="367" t="s">
        <v>4598</v>
      </c>
      <c r="I4657" s="367" t="s">
        <v>6910</v>
      </c>
    </row>
    <row r="4658" spans="1:12">
      <c r="A4658" s="367" t="s">
        <v>3930</v>
      </c>
      <c r="D4658" s="367" t="s">
        <v>7842</v>
      </c>
      <c r="E4658" s="367">
        <f t="shared" si="72"/>
        <v>30288802</v>
      </c>
      <c r="F4658" s="367" t="s">
        <v>569</v>
      </c>
      <c r="G4658" s="367" t="s">
        <v>6943</v>
      </c>
      <c r="H4658" s="367" t="s">
        <v>4598</v>
      </c>
      <c r="I4658" s="367" t="s">
        <v>6910</v>
      </c>
    </row>
    <row r="4659" spans="1:12">
      <c r="A4659" s="367" t="s">
        <v>3930</v>
      </c>
      <c r="D4659" s="367" t="s">
        <v>7843</v>
      </c>
      <c r="E4659" s="367">
        <f t="shared" si="72"/>
        <v>30288803</v>
      </c>
      <c r="F4659" s="367" t="s">
        <v>569</v>
      </c>
      <c r="G4659" s="367" t="s">
        <v>6943</v>
      </c>
      <c r="H4659" s="367" t="s">
        <v>4598</v>
      </c>
      <c r="I4659" s="367" t="s">
        <v>6910</v>
      </c>
    </row>
    <row r="4660" spans="1:12">
      <c r="A4660" s="367" t="s">
        <v>3930</v>
      </c>
      <c r="D4660" s="367" t="s">
        <v>7844</v>
      </c>
      <c r="E4660" s="367">
        <f t="shared" si="72"/>
        <v>30288804</v>
      </c>
      <c r="F4660" s="367" t="s">
        <v>569</v>
      </c>
      <c r="G4660" s="367" t="s">
        <v>6943</v>
      </c>
      <c r="H4660" s="367" t="s">
        <v>4598</v>
      </c>
      <c r="I4660" s="367" t="s">
        <v>6910</v>
      </c>
    </row>
    <row r="4661" spans="1:12">
      <c r="A4661" s="367" t="s">
        <v>3930</v>
      </c>
      <c r="D4661" s="367" t="s">
        <v>7845</v>
      </c>
      <c r="E4661" s="367">
        <f t="shared" si="72"/>
        <v>30288805</v>
      </c>
      <c r="F4661" s="367" t="s">
        <v>569</v>
      </c>
      <c r="G4661" s="367" t="s">
        <v>6943</v>
      </c>
      <c r="H4661" s="367" t="s">
        <v>4598</v>
      </c>
      <c r="I4661" s="367" t="s">
        <v>6910</v>
      </c>
    </row>
    <row r="4662" spans="1:12">
      <c r="A4662" s="367" t="s">
        <v>3930</v>
      </c>
      <c r="D4662" s="367" t="s">
        <v>7846</v>
      </c>
      <c r="E4662" s="367">
        <f t="shared" si="72"/>
        <v>30290001</v>
      </c>
      <c r="F4662" s="367" t="s">
        <v>569</v>
      </c>
      <c r="G4662" s="367" t="s">
        <v>6943</v>
      </c>
      <c r="H4662" s="367" t="s">
        <v>6916</v>
      </c>
      <c r="I4662" s="367" t="s">
        <v>6917</v>
      </c>
      <c r="K4662" s="369">
        <v>36265</v>
      </c>
      <c r="L4662" s="367" t="s">
        <v>6925</v>
      </c>
    </row>
    <row r="4663" spans="1:12">
      <c r="A4663" s="367" t="s">
        <v>3930</v>
      </c>
      <c r="D4663" s="367" t="s">
        <v>7847</v>
      </c>
      <c r="E4663" s="367">
        <f t="shared" si="72"/>
        <v>30290002</v>
      </c>
      <c r="F4663" s="367" t="s">
        <v>569</v>
      </c>
      <c r="G4663" s="367" t="s">
        <v>6943</v>
      </c>
      <c r="H4663" s="367" t="s">
        <v>6916</v>
      </c>
      <c r="I4663" s="367" t="s">
        <v>6920</v>
      </c>
      <c r="K4663" s="369">
        <v>36265</v>
      </c>
      <c r="L4663" s="367" t="s">
        <v>6925</v>
      </c>
    </row>
    <row r="4664" spans="1:12">
      <c r="A4664" s="367" t="s">
        <v>3930</v>
      </c>
      <c r="D4664" s="367" t="s">
        <v>7848</v>
      </c>
      <c r="E4664" s="367">
        <f t="shared" si="72"/>
        <v>30290003</v>
      </c>
      <c r="F4664" s="367" t="s">
        <v>569</v>
      </c>
      <c r="G4664" s="367" t="s">
        <v>6943</v>
      </c>
      <c r="H4664" s="367" t="s">
        <v>6916</v>
      </c>
      <c r="I4664" s="367" t="s">
        <v>6922</v>
      </c>
      <c r="K4664" s="369">
        <v>36265</v>
      </c>
      <c r="L4664" s="367" t="s">
        <v>6925</v>
      </c>
    </row>
    <row r="4665" spans="1:12">
      <c r="A4665" s="367" t="s">
        <v>3930</v>
      </c>
      <c r="D4665" s="367" t="s">
        <v>7849</v>
      </c>
      <c r="E4665" s="367">
        <f t="shared" si="72"/>
        <v>30290005</v>
      </c>
      <c r="F4665" s="367" t="s">
        <v>569</v>
      </c>
      <c r="G4665" s="367" t="s">
        <v>6943</v>
      </c>
      <c r="H4665" s="367" t="s">
        <v>6916</v>
      </c>
      <c r="I4665" s="367" t="s">
        <v>7850</v>
      </c>
      <c r="K4665" s="369">
        <v>36265</v>
      </c>
      <c r="L4665" s="367" t="s">
        <v>7851</v>
      </c>
    </row>
    <row r="4666" spans="1:12">
      <c r="A4666" s="367" t="s">
        <v>3930</v>
      </c>
      <c r="D4666" s="367" t="s">
        <v>7852</v>
      </c>
      <c r="E4666" s="367">
        <f t="shared" si="72"/>
        <v>30291001</v>
      </c>
      <c r="F4666" s="367" t="s">
        <v>569</v>
      </c>
      <c r="G4666" s="367" t="s">
        <v>6943</v>
      </c>
      <c r="H4666" s="367" t="s">
        <v>6916</v>
      </c>
      <c r="I4666" s="367" t="s">
        <v>7853</v>
      </c>
    </row>
    <row r="4667" spans="1:12">
      <c r="A4667" s="367" t="s">
        <v>3930</v>
      </c>
      <c r="D4667" s="367" t="s">
        <v>7854</v>
      </c>
      <c r="E4667" s="367">
        <f t="shared" si="72"/>
        <v>30299998</v>
      </c>
      <c r="F4667" s="367" t="s">
        <v>569</v>
      </c>
      <c r="G4667" s="367" t="s">
        <v>6943</v>
      </c>
      <c r="H4667" s="367" t="s">
        <v>7855</v>
      </c>
      <c r="I4667" s="367" t="s">
        <v>4251</v>
      </c>
    </row>
    <row r="4668" spans="1:12">
      <c r="A4668" s="367" t="s">
        <v>3930</v>
      </c>
      <c r="D4668" s="367" t="s">
        <v>7856</v>
      </c>
      <c r="E4668" s="367">
        <f t="shared" si="72"/>
        <v>30299999</v>
      </c>
      <c r="F4668" s="367" t="s">
        <v>569</v>
      </c>
      <c r="G4668" s="367" t="s">
        <v>6943</v>
      </c>
      <c r="H4668" s="367" t="s">
        <v>7855</v>
      </c>
      <c r="I4668" s="367" t="s">
        <v>4251</v>
      </c>
    </row>
    <row r="4669" spans="1:12">
      <c r="A4669" s="367" t="s">
        <v>3930</v>
      </c>
      <c r="D4669" s="367" t="s">
        <v>7857</v>
      </c>
      <c r="E4669" s="367">
        <f t="shared" si="72"/>
        <v>30300001</v>
      </c>
      <c r="F4669" s="367" t="s">
        <v>569</v>
      </c>
      <c r="G4669" s="367" t="s">
        <v>7858</v>
      </c>
      <c r="H4669" s="367" t="s">
        <v>7859</v>
      </c>
      <c r="I4669" s="367" t="s">
        <v>7860</v>
      </c>
    </row>
    <row r="4670" spans="1:12">
      <c r="A4670" s="367" t="s">
        <v>3930</v>
      </c>
      <c r="D4670" s="367" t="s">
        <v>7861</v>
      </c>
      <c r="E4670" s="367">
        <f t="shared" si="72"/>
        <v>30300002</v>
      </c>
      <c r="F4670" s="367" t="s">
        <v>569</v>
      </c>
      <c r="G4670" s="367" t="s">
        <v>7858</v>
      </c>
      <c r="H4670" s="367" t="s">
        <v>7859</v>
      </c>
      <c r="I4670" s="367" t="s">
        <v>7862</v>
      </c>
    </row>
    <row r="4671" spans="1:12">
      <c r="A4671" s="367" t="s">
        <v>3930</v>
      </c>
      <c r="D4671" s="367" t="s">
        <v>7863</v>
      </c>
      <c r="E4671" s="367">
        <f t="shared" si="72"/>
        <v>30300003</v>
      </c>
      <c r="F4671" s="367" t="s">
        <v>569</v>
      </c>
      <c r="G4671" s="367" t="s">
        <v>7858</v>
      </c>
      <c r="H4671" s="367" t="s">
        <v>7859</v>
      </c>
      <c r="I4671" s="367" t="s">
        <v>7864</v>
      </c>
    </row>
    <row r="4672" spans="1:12">
      <c r="A4672" s="367" t="s">
        <v>3930</v>
      </c>
      <c r="D4672" s="367" t="s">
        <v>7865</v>
      </c>
      <c r="E4672" s="367">
        <f t="shared" si="72"/>
        <v>30300004</v>
      </c>
      <c r="F4672" s="367" t="s">
        <v>569</v>
      </c>
      <c r="G4672" s="367" t="s">
        <v>7858</v>
      </c>
      <c r="H4672" s="367" t="s">
        <v>7859</v>
      </c>
      <c r="I4672" s="367" t="s">
        <v>7866</v>
      </c>
    </row>
    <row r="4673" spans="1:9">
      <c r="A4673" s="367" t="s">
        <v>3930</v>
      </c>
      <c r="D4673" s="367" t="s">
        <v>7867</v>
      </c>
      <c r="E4673" s="367">
        <f t="shared" si="72"/>
        <v>30300101</v>
      </c>
      <c r="F4673" s="367" t="s">
        <v>569</v>
      </c>
      <c r="G4673" s="367" t="s">
        <v>7858</v>
      </c>
      <c r="H4673" s="367" t="s">
        <v>7868</v>
      </c>
      <c r="I4673" s="367" t="s">
        <v>7869</v>
      </c>
    </row>
    <row r="4674" spans="1:9">
      <c r="A4674" s="367" t="s">
        <v>3930</v>
      </c>
      <c r="D4674" s="367" t="s">
        <v>7870</v>
      </c>
      <c r="E4674" s="367">
        <f t="shared" ref="E4674:E4737" si="73">VALUE(D4674)</f>
        <v>30300102</v>
      </c>
      <c r="F4674" s="367" t="s">
        <v>569</v>
      </c>
      <c r="G4674" s="367" t="s">
        <v>7858</v>
      </c>
      <c r="H4674" s="367" t="s">
        <v>7868</v>
      </c>
      <c r="I4674" s="367" t="s">
        <v>7871</v>
      </c>
    </row>
    <row r="4675" spans="1:9">
      <c r="A4675" s="367" t="s">
        <v>3930</v>
      </c>
      <c r="D4675" s="367" t="s">
        <v>7872</v>
      </c>
      <c r="E4675" s="367">
        <f t="shared" si="73"/>
        <v>30300103</v>
      </c>
      <c r="F4675" s="367" t="s">
        <v>569</v>
      </c>
      <c r="G4675" s="367" t="s">
        <v>7858</v>
      </c>
      <c r="H4675" s="367" t="s">
        <v>7868</v>
      </c>
      <c r="I4675" s="367" t="s">
        <v>7873</v>
      </c>
    </row>
    <row r="4676" spans="1:9">
      <c r="A4676" s="367" t="s">
        <v>3930</v>
      </c>
      <c r="D4676" s="367" t="s">
        <v>7874</v>
      </c>
      <c r="E4676" s="367">
        <f t="shared" si="73"/>
        <v>30300104</v>
      </c>
      <c r="F4676" s="367" t="s">
        <v>569</v>
      </c>
      <c r="G4676" s="367" t="s">
        <v>7858</v>
      </c>
      <c r="H4676" s="367" t="s">
        <v>7868</v>
      </c>
      <c r="I4676" s="367" t="s">
        <v>7875</v>
      </c>
    </row>
    <row r="4677" spans="1:9">
      <c r="A4677" s="367" t="s">
        <v>3930</v>
      </c>
      <c r="D4677" s="367" t="s">
        <v>7876</v>
      </c>
      <c r="E4677" s="367">
        <f t="shared" si="73"/>
        <v>30300105</v>
      </c>
      <c r="F4677" s="367" t="s">
        <v>569</v>
      </c>
      <c r="G4677" s="367" t="s">
        <v>7858</v>
      </c>
      <c r="H4677" s="367" t="s">
        <v>7868</v>
      </c>
      <c r="I4677" s="367" t="s">
        <v>7877</v>
      </c>
    </row>
    <row r="4678" spans="1:9">
      <c r="A4678" s="367" t="s">
        <v>3930</v>
      </c>
      <c r="D4678" s="367" t="s">
        <v>7878</v>
      </c>
      <c r="E4678" s="367">
        <f t="shared" si="73"/>
        <v>30300106</v>
      </c>
      <c r="F4678" s="367" t="s">
        <v>569</v>
      </c>
      <c r="G4678" s="367" t="s">
        <v>7858</v>
      </c>
      <c r="H4678" s="367" t="s">
        <v>7868</v>
      </c>
      <c r="I4678" s="367" t="s">
        <v>7879</v>
      </c>
    </row>
    <row r="4679" spans="1:9">
      <c r="A4679" s="367" t="s">
        <v>3930</v>
      </c>
      <c r="D4679" s="367" t="s">
        <v>7880</v>
      </c>
      <c r="E4679" s="367">
        <f t="shared" si="73"/>
        <v>30300107</v>
      </c>
      <c r="F4679" s="367" t="s">
        <v>569</v>
      </c>
      <c r="G4679" s="367" t="s">
        <v>7858</v>
      </c>
      <c r="H4679" s="367" t="s">
        <v>7868</v>
      </c>
      <c r="I4679" s="367" t="s">
        <v>7881</v>
      </c>
    </row>
    <row r="4680" spans="1:9">
      <c r="A4680" s="367" t="s">
        <v>3930</v>
      </c>
      <c r="D4680" s="367" t="s">
        <v>7882</v>
      </c>
      <c r="E4680" s="367">
        <f t="shared" si="73"/>
        <v>30300108</v>
      </c>
      <c r="F4680" s="367" t="s">
        <v>569</v>
      </c>
      <c r="G4680" s="367" t="s">
        <v>7858</v>
      </c>
      <c r="H4680" s="367" t="s">
        <v>7868</v>
      </c>
      <c r="I4680" s="367" t="s">
        <v>7883</v>
      </c>
    </row>
    <row r="4681" spans="1:9">
      <c r="A4681" s="367" t="s">
        <v>3930</v>
      </c>
      <c r="D4681" s="367" t="s">
        <v>7884</v>
      </c>
      <c r="E4681" s="367">
        <f t="shared" si="73"/>
        <v>30300109</v>
      </c>
      <c r="F4681" s="367" t="s">
        <v>569</v>
      </c>
      <c r="G4681" s="367" t="s">
        <v>7858</v>
      </c>
      <c r="H4681" s="367" t="s">
        <v>7868</v>
      </c>
      <c r="I4681" s="367" t="s">
        <v>7885</v>
      </c>
    </row>
    <row r="4682" spans="1:9">
      <c r="A4682" s="367" t="s">
        <v>3930</v>
      </c>
      <c r="D4682" s="367" t="s">
        <v>7886</v>
      </c>
      <c r="E4682" s="367">
        <f t="shared" si="73"/>
        <v>30300110</v>
      </c>
      <c r="F4682" s="367" t="s">
        <v>569</v>
      </c>
      <c r="G4682" s="367" t="s">
        <v>7858</v>
      </c>
      <c r="H4682" s="367" t="s">
        <v>7868</v>
      </c>
      <c r="I4682" s="367" t="s">
        <v>7887</v>
      </c>
    </row>
    <row r="4683" spans="1:9">
      <c r="A4683" s="367" t="s">
        <v>3930</v>
      </c>
      <c r="D4683" s="367" t="s">
        <v>7888</v>
      </c>
      <c r="E4683" s="367">
        <f t="shared" si="73"/>
        <v>30300111</v>
      </c>
      <c r="F4683" s="367" t="s">
        <v>569</v>
      </c>
      <c r="G4683" s="367" t="s">
        <v>7858</v>
      </c>
      <c r="H4683" s="367" t="s">
        <v>7868</v>
      </c>
      <c r="I4683" s="367" t="s">
        <v>7889</v>
      </c>
    </row>
    <row r="4684" spans="1:9">
      <c r="A4684" s="367" t="s">
        <v>3930</v>
      </c>
      <c r="D4684" s="367" t="s">
        <v>7890</v>
      </c>
      <c r="E4684" s="367">
        <f t="shared" si="73"/>
        <v>30300199</v>
      </c>
      <c r="F4684" s="367" t="s">
        <v>569</v>
      </c>
      <c r="G4684" s="367" t="s">
        <v>7858</v>
      </c>
      <c r="H4684" s="367" t="s">
        <v>7868</v>
      </c>
      <c r="I4684" s="367" t="s">
        <v>5815</v>
      </c>
    </row>
    <row r="4685" spans="1:9">
      <c r="A4685" s="367" t="s">
        <v>3930</v>
      </c>
      <c r="D4685" s="367" t="s">
        <v>7891</v>
      </c>
      <c r="E4685" s="367">
        <f t="shared" si="73"/>
        <v>30300201</v>
      </c>
      <c r="F4685" s="367" t="s">
        <v>569</v>
      </c>
      <c r="G4685" s="367" t="s">
        <v>7858</v>
      </c>
      <c r="H4685" s="367" t="s">
        <v>7892</v>
      </c>
      <c r="I4685" s="367" t="s">
        <v>7893</v>
      </c>
    </row>
    <row r="4686" spans="1:9">
      <c r="A4686" s="367" t="s">
        <v>3930</v>
      </c>
      <c r="D4686" s="367" t="s">
        <v>7894</v>
      </c>
      <c r="E4686" s="367">
        <f t="shared" si="73"/>
        <v>30300302</v>
      </c>
      <c r="F4686" s="367" t="s">
        <v>569</v>
      </c>
      <c r="G4686" s="367" t="s">
        <v>7858</v>
      </c>
      <c r="H4686" s="367" t="s">
        <v>7895</v>
      </c>
      <c r="I4686" s="367" t="s">
        <v>7896</v>
      </c>
    </row>
    <row r="4687" spans="1:9">
      <c r="A4687" s="367" t="s">
        <v>3930</v>
      </c>
      <c r="D4687" s="367" t="s">
        <v>7897</v>
      </c>
      <c r="E4687" s="367">
        <f t="shared" si="73"/>
        <v>30300303</v>
      </c>
      <c r="F4687" s="367" t="s">
        <v>569</v>
      </c>
      <c r="G4687" s="367" t="s">
        <v>7858</v>
      </c>
      <c r="H4687" s="367" t="s">
        <v>7895</v>
      </c>
      <c r="I4687" s="367" t="s">
        <v>7898</v>
      </c>
    </row>
    <row r="4688" spans="1:9">
      <c r="A4688" s="367" t="s">
        <v>3930</v>
      </c>
      <c r="D4688" s="367" t="s">
        <v>7899</v>
      </c>
      <c r="E4688" s="367">
        <f t="shared" si="73"/>
        <v>30300304</v>
      </c>
      <c r="F4688" s="367" t="s">
        <v>569</v>
      </c>
      <c r="G4688" s="367" t="s">
        <v>7858</v>
      </c>
      <c r="H4688" s="367" t="s">
        <v>7895</v>
      </c>
      <c r="I4688" s="367" t="s">
        <v>7900</v>
      </c>
    </row>
    <row r="4689" spans="1:9">
      <c r="A4689" s="367" t="s">
        <v>3930</v>
      </c>
      <c r="D4689" s="367" t="s">
        <v>7901</v>
      </c>
      <c r="E4689" s="367">
        <f t="shared" si="73"/>
        <v>30300305</v>
      </c>
      <c r="F4689" s="367" t="s">
        <v>569</v>
      </c>
      <c r="G4689" s="367" t="s">
        <v>7858</v>
      </c>
      <c r="H4689" s="367" t="s">
        <v>7895</v>
      </c>
      <c r="I4689" s="367" t="s">
        <v>7902</v>
      </c>
    </row>
    <row r="4690" spans="1:9">
      <c r="A4690" s="367" t="s">
        <v>3930</v>
      </c>
      <c r="D4690" s="367" t="s">
        <v>7903</v>
      </c>
      <c r="E4690" s="367">
        <f t="shared" si="73"/>
        <v>30300306</v>
      </c>
      <c r="F4690" s="367" t="s">
        <v>569</v>
      </c>
      <c r="G4690" s="367" t="s">
        <v>7858</v>
      </c>
      <c r="H4690" s="367" t="s">
        <v>7895</v>
      </c>
      <c r="I4690" s="367" t="s">
        <v>7904</v>
      </c>
    </row>
    <row r="4691" spans="1:9">
      <c r="A4691" s="367" t="s">
        <v>3930</v>
      </c>
      <c r="D4691" s="367" t="s">
        <v>7905</v>
      </c>
      <c r="E4691" s="367">
        <f t="shared" si="73"/>
        <v>30300307</v>
      </c>
      <c r="F4691" s="367" t="s">
        <v>569</v>
      </c>
      <c r="G4691" s="367" t="s">
        <v>7858</v>
      </c>
      <c r="H4691" s="367" t="s">
        <v>7895</v>
      </c>
      <c r="I4691" s="367" t="s">
        <v>7906</v>
      </c>
    </row>
    <row r="4692" spans="1:9">
      <c r="A4692" s="367" t="s">
        <v>3930</v>
      </c>
      <c r="D4692" s="367" t="s">
        <v>7907</v>
      </c>
      <c r="E4692" s="367">
        <f t="shared" si="73"/>
        <v>30300308</v>
      </c>
      <c r="F4692" s="367" t="s">
        <v>569</v>
      </c>
      <c r="G4692" s="367" t="s">
        <v>7858</v>
      </c>
      <c r="H4692" s="367" t="s">
        <v>7895</v>
      </c>
      <c r="I4692" s="367" t="s">
        <v>7908</v>
      </c>
    </row>
    <row r="4693" spans="1:9">
      <c r="A4693" s="367" t="s">
        <v>3930</v>
      </c>
      <c r="D4693" s="367" t="s">
        <v>7909</v>
      </c>
      <c r="E4693" s="367">
        <f t="shared" si="73"/>
        <v>30300309</v>
      </c>
      <c r="F4693" s="367" t="s">
        <v>569</v>
      </c>
      <c r="G4693" s="367" t="s">
        <v>7858</v>
      </c>
      <c r="H4693" s="367" t="s">
        <v>7895</v>
      </c>
      <c r="I4693" s="367" t="s">
        <v>7910</v>
      </c>
    </row>
    <row r="4694" spans="1:9">
      <c r="A4694" s="367" t="s">
        <v>3930</v>
      </c>
      <c r="D4694" s="367" t="s">
        <v>7911</v>
      </c>
      <c r="E4694" s="367">
        <f t="shared" si="73"/>
        <v>30300310</v>
      </c>
      <c r="F4694" s="367" t="s">
        <v>569</v>
      </c>
      <c r="G4694" s="367" t="s">
        <v>7858</v>
      </c>
      <c r="H4694" s="367" t="s">
        <v>7895</v>
      </c>
      <c r="I4694" s="367" t="s">
        <v>7912</v>
      </c>
    </row>
    <row r="4695" spans="1:9">
      <c r="A4695" s="367" t="s">
        <v>3930</v>
      </c>
      <c r="D4695" s="367" t="s">
        <v>7913</v>
      </c>
      <c r="E4695" s="367">
        <f t="shared" si="73"/>
        <v>30300311</v>
      </c>
      <c r="F4695" s="367" t="s">
        <v>569</v>
      </c>
      <c r="G4695" s="367" t="s">
        <v>7858</v>
      </c>
      <c r="H4695" s="367" t="s">
        <v>7895</v>
      </c>
      <c r="I4695" s="367" t="s">
        <v>7914</v>
      </c>
    </row>
    <row r="4696" spans="1:9">
      <c r="A4696" s="367" t="s">
        <v>3930</v>
      </c>
      <c r="D4696" s="367" t="s">
        <v>7915</v>
      </c>
      <c r="E4696" s="367">
        <f t="shared" si="73"/>
        <v>30300312</v>
      </c>
      <c r="F4696" s="367" t="s">
        <v>569</v>
      </c>
      <c r="G4696" s="367" t="s">
        <v>7858</v>
      </c>
      <c r="H4696" s="367" t="s">
        <v>7895</v>
      </c>
      <c r="I4696" s="367" t="s">
        <v>7916</v>
      </c>
    </row>
    <row r="4697" spans="1:9">
      <c r="A4697" s="367" t="s">
        <v>3930</v>
      </c>
      <c r="D4697" s="367" t="s">
        <v>7917</v>
      </c>
      <c r="E4697" s="367">
        <f t="shared" si="73"/>
        <v>30300313</v>
      </c>
      <c r="F4697" s="367" t="s">
        <v>569</v>
      </c>
      <c r="G4697" s="367" t="s">
        <v>7858</v>
      </c>
      <c r="H4697" s="367" t="s">
        <v>7895</v>
      </c>
      <c r="I4697" s="367" t="s">
        <v>7918</v>
      </c>
    </row>
    <row r="4698" spans="1:9">
      <c r="A4698" s="367" t="s">
        <v>3930</v>
      </c>
      <c r="D4698" s="367" t="s">
        <v>7919</v>
      </c>
      <c r="E4698" s="367">
        <f t="shared" si="73"/>
        <v>30300314</v>
      </c>
      <c r="F4698" s="367" t="s">
        <v>569</v>
      </c>
      <c r="G4698" s="367" t="s">
        <v>7858</v>
      </c>
      <c r="H4698" s="367" t="s">
        <v>7895</v>
      </c>
      <c r="I4698" s="367" t="s">
        <v>7920</v>
      </c>
    </row>
    <row r="4699" spans="1:9">
      <c r="A4699" s="367" t="s">
        <v>3930</v>
      </c>
      <c r="D4699" s="367" t="s">
        <v>7921</v>
      </c>
      <c r="E4699" s="367">
        <f t="shared" si="73"/>
        <v>30300315</v>
      </c>
      <c r="F4699" s="367" t="s">
        <v>569</v>
      </c>
      <c r="G4699" s="367" t="s">
        <v>7858</v>
      </c>
      <c r="H4699" s="367" t="s">
        <v>7895</v>
      </c>
      <c r="I4699" s="367" t="s">
        <v>7922</v>
      </c>
    </row>
    <row r="4700" spans="1:9">
      <c r="A4700" s="367" t="s">
        <v>3930</v>
      </c>
      <c r="D4700" s="367" t="s">
        <v>7923</v>
      </c>
      <c r="E4700" s="367">
        <f t="shared" si="73"/>
        <v>30300316</v>
      </c>
      <c r="F4700" s="367" t="s">
        <v>569</v>
      </c>
      <c r="G4700" s="367" t="s">
        <v>7858</v>
      </c>
      <c r="H4700" s="367" t="s">
        <v>7895</v>
      </c>
      <c r="I4700" s="367" t="s">
        <v>7924</v>
      </c>
    </row>
    <row r="4701" spans="1:9">
      <c r="A4701" s="367" t="s">
        <v>3930</v>
      </c>
      <c r="D4701" s="367" t="s">
        <v>7925</v>
      </c>
      <c r="E4701" s="367">
        <f t="shared" si="73"/>
        <v>30300317</v>
      </c>
      <c r="F4701" s="367" t="s">
        <v>569</v>
      </c>
      <c r="G4701" s="367" t="s">
        <v>7858</v>
      </c>
      <c r="H4701" s="367" t="s">
        <v>7895</v>
      </c>
      <c r="I4701" s="367" t="s">
        <v>7926</v>
      </c>
    </row>
    <row r="4702" spans="1:9">
      <c r="A4702" s="367" t="s">
        <v>3930</v>
      </c>
      <c r="D4702" s="367" t="s">
        <v>7927</v>
      </c>
      <c r="E4702" s="367">
        <f t="shared" si="73"/>
        <v>30300318</v>
      </c>
      <c r="F4702" s="367" t="s">
        <v>569</v>
      </c>
      <c r="G4702" s="367" t="s">
        <v>7858</v>
      </c>
      <c r="H4702" s="367" t="s">
        <v>7895</v>
      </c>
      <c r="I4702" s="367" t="s">
        <v>7928</v>
      </c>
    </row>
    <row r="4703" spans="1:9">
      <c r="A4703" s="367" t="s">
        <v>3930</v>
      </c>
      <c r="D4703" s="367" t="s">
        <v>7929</v>
      </c>
      <c r="E4703" s="367">
        <f t="shared" si="73"/>
        <v>30300331</v>
      </c>
      <c r="F4703" s="367" t="s">
        <v>569</v>
      </c>
      <c r="G4703" s="367" t="s">
        <v>7858</v>
      </c>
      <c r="H4703" s="367" t="s">
        <v>7895</v>
      </c>
      <c r="I4703" s="367" t="s">
        <v>7895</v>
      </c>
    </row>
    <row r="4704" spans="1:9">
      <c r="A4704" s="367" t="s">
        <v>3930</v>
      </c>
      <c r="D4704" s="367" t="s">
        <v>7930</v>
      </c>
      <c r="E4704" s="367">
        <f t="shared" si="73"/>
        <v>30300332</v>
      </c>
      <c r="F4704" s="367" t="s">
        <v>569</v>
      </c>
      <c r="G4704" s="367" t="s">
        <v>7858</v>
      </c>
      <c r="H4704" s="367" t="s">
        <v>7895</v>
      </c>
      <c r="I4704" s="367" t="s">
        <v>7931</v>
      </c>
    </row>
    <row r="4705" spans="1:9">
      <c r="A4705" s="367" t="s">
        <v>3930</v>
      </c>
      <c r="D4705" s="367" t="s">
        <v>7932</v>
      </c>
      <c r="E4705" s="367">
        <f t="shared" si="73"/>
        <v>30300333</v>
      </c>
      <c r="F4705" s="367" t="s">
        <v>569</v>
      </c>
      <c r="G4705" s="367" t="s">
        <v>7858</v>
      </c>
      <c r="H4705" s="367" t="s">
        <v>7895</v>
      </c>
      <c r="I4705" s="367" t="s">
        <v>7933</v>
      </c>
    </row>
    <row r="4706" spans="1:9">
      <c r="A4706" s="367" t="s">
        <v>3930</v>
      </c>
      <c r="D4706" s="367" t="s">
        <v>7934</v>
      </c>
      <c r="E4706" s="367">
        <f t="shared" si="73"/>
        <v>30300334</v>
      </c>
      <c r="F4706" s="367" t="s">
        <v>569</v>
      </c>
      <c r="G4706" s="367" t="s">
        <v>7858</v>
      </c>
      <c r="H4706" s="367" t="s">
        <v>7895</v>
      </c>
      <c r="I4706" s="367" t="s">
        <v>7935</v>
      </c>
    </row>
    <row r="4707" spans="1:9">
      <c r="A4707" s="367" t="s">
        <v>3930</v>
      </c>
      <c r="D4707" s="367" t="s">
        <v>7936</v>
      </c>
      <c r="E4707" s="367">
        <f t="shared" si="73"/>
        <v>30300335</v>
      </c>
      <c r="F4707" s="367" t="s">
        <v>569</v>
      </c>
      <c r="G4707" s="367" t="s">
        <v>7858</v>
      </c>
      <c r="H4707" s="367" t="s">
        <v>7895</v>
      </c>
      <c r="I4707" s="367" t="s">
        <v>7937</v>
      </c>
    </row>
    <row r="4708" spans="1:9">
      <c r="A4708" s="367" t="s">
        <v>3930</v>
      </c>
      <c r="D4708" s="367" t="s">
        <v>7938</v>
      </c>
      <c r="E4708" s="367">
        <f t="shared" si="73"/>
        <v>30300336</v>
      </c>
      <c r="F4708" s="367" t="s">
        <v>569</v>
      </c>
      <c r="G4708" s="367" t="s">
        <v>7858</v>
      </c>
      <c r="H4708" s="367" t="s">
        <v>7895</v>
      </c>
      <c r="I4708" s="367" t="s">
        <v>7939</v>
      </c>
    </row>
    <row r="4709" spans="1:9">
      <c r="A4709" s="367" t="s">
        <v>3930</v>
      </c>
      <c r="D4709" s="367" t="s">
        <v>7940</v>
      </c>
      <c r="E4709" s="367">
        <f t="shared" si="73"/>
        <v>30300341</v>
      </c>
      <c r="F4709" s="367" t="s">
        <v>569</v>
      </c>
      <c r="G4709" s="367" t="s">
        <v>7858</v>
      </c>
      <c r="H4709" s="367" t="s">
        <v>7895</v>
      </c>
      <c r="I4709" s="367" t="s">
        <v>7941</v>
      </c>
    </row>
    <row r="4710" spans="1:9">
      <c r="A4710" s="367" t="s">
        <v>3930</v>
      </c>
      <c r="D4710" s="367" t="s">
        <v>7942</v>
      </c>
      <c r="E4710" s="367">
        <f t="shared" si="73"/>
        <v>30300342</v>
      </c>
      <c r="F4710" s="367" t="s">
        <v>569</v>
      </c>
      <c r="G4710" s="367" t="s">
        <v>7858</v>
      </c>
      <c r="H4710" s="367" t="s">
        <v>7895</v>
      </c>
      <c r="I4710" s="367" t="s">
        <v>7943</v>
      </c>
    </row>
    <row r="4711" spans="1:9">
      <c r="A4711" s="367" t="s">
        <v>3930</v>
      </c>
      <c r="D4711" s="367" t="s">
        <v>7944</v>
      </c>
      <c r="E4711" s="367">
        <f t="shared" si="73"/>
        <v>30300343</v>
      </c>
      <c r="F4711" s="367" t="s">
        <v>569</v>
      </c>
      <c r="G4711" s="367" t="s">
        <v>7858</v>
      </c>
      <c r="H4711" s="367" t="s">
        <v>7895</v>
      </c>
      <c r="I4711" s="367" t="s">
        <v>7945</v>
      </c>
    </row>
    <row r="4712" spans="1:9">
      <c r="A4712" s="367" t="s">
        <v>3930</v>
      </c>
      <c r="D4712" s="367" t="s">
        <v>7946</v>
      </c>
      <c r="E4712" s="367">
        <f t="shared" si="73"/>
        <v>30300344</v>
      </c>
      <c r="F4712" s="367" t="s">
        <v>569</v>
      </c>
      <c r="G4712" s="367" t="s">
        <v>7858</v>
      </c>
      <c r="H4712" s="367" t="s">
        <v>7895</v>
      </c>
      <c r="I4712" s="367" t="s">
        <v>7947</v>
      </c>
    </row>
    <row r="4713" spans="1:9">
      <c r="A4713" s="367" t="s">
        <v>3930</v>
      </c>
      <c r="D4713" s="367" t="s">
        <v>7948</v>
      </c>
      <c r="E4713" s="367">
        <f t="shared" si="73"/>
        <v>30300351</v>
      </c>
      <c r="F4713" s="367" t="s">
        <v>569</v>
      </c>
      <c r="G4713" s="367" t="s">
        <v>7858</v>
      </c>
      <c r="H4713" s="367" t="s">
        <v>7895</v>
      </c>
      <c r="I4713" s="367" t="s">
        <v>7895</v>
      </c>
    </row>
    <row r="4714" spans="1:9">
      <c r="A4714" s="367" t="s">
        <v>3930</v>
      </c>
      <c r="D4714" s="367" t="s">
        <v>7949</v>
      </c>
      <c r="E4714" s="367">
        <f t="shared" si="73"/>
        <v>30300352</v>
      </c>
      <c r="F4714" s="367" t="s">
        <v>569</v>
      </c>
      <c r="G4714" s="367" t="s">
        <v>7858</v>
      </c>
      <c r="H4714" s="367" t="s">
        <v>7895</v>
      </c>
      <c r="I4714" s="367" t="s">
        <v>7950</v>
      </c>
    </row>
    <row r="4715" spans="1:9">
      <c r="A4715" s="367" t="s">
        <v>3930</v>
      </c>
      <c r="D4715" s="367" t="s">
        <v>7951</v>
      </c>
      <c r="E4715" s="367">
        <f t="shared" si="73"/>
        <v>30300353</v>
      </c>
      <c r="F4715" s="367" t="s">
        <v>569</v>
      </c>
      <c r="G4715" s="367" t="s">
        <v>7858</v>
      </c>
      <c r="H4715" s="367" t="s">
        <v>7895</v>
      </c>
      <c r="I4715" s="367" t="s">
        <v>7952</v>
      </c>
    </row>
    <row r="4716" spans="1:9">
      <c r="A4716" s="367" t="s">
        <v>3930</v>
      </c>
      <c r="D4716" s="367" t="s">
        <v>7953</v>
      </c>
      <c r="E4716" s="367">
        <f t="shared" si="73"/>
        <v>30300361</v>
      </c>
      <c r="F4716" s="367" t="s">
        <v>569</v>
      </c>
      <c r="G4716" s="367" t="s">
        <v>7858</v>
      </c>
      <c r="H4716" s="367" t="s">
        <v>7895</v>
      </c>
      <c r="I4716" s="367" t="s">
        <v>4346</v>
      </c>
    </row>
    <row r="4717" spans="1:9">
      <c r="A4717" s="367" t="s">
        <v>3930</v>
      </c>
      <c r="D4717" s="367" t="s">
        <v>7954</v>
      </c>
      <c r="E4717" s="367">
        <f t="shared" si="73"/>
        <v>30300399</v>
      </c>
      <c r="F4717" s="367" t="s">
        <v>569</v>
      </c>
      <c r="G4717" s="367" t="s">
        <v>7858</v>
      </c>
      <c r="H4717" s="367" t="s">
        <v>7895</v>
      </c>
      <c r="I4717" s="367" t="s">
        <v>5815</v>
      </c>
    </row>
    <row r="4718" spans="1:9">
      <c r="A4718" s="367" t="s">
        <v>3930</v>
      </c>
      <c r="D4718" s="367" t="s">
        <v>7955</v>
      </c>
      <c r="E4718" s="367">
        <f t="shared" si="73"/>
        <v>30300401</v>
      </c>
      <c r="F4718" s="367" t="s">
        <v>569</v>
      </c>
      <c r="G4718" s="367" t="s">
        <v>7858</v>
      </c>
      <c r="H4718" s="367" t="s">
        <v>7956</v>
      </c>
      <c r="I4718" s="367" t="s">
        <v>1823</v>
      </c>
    </row>
    <row r="4719" spans="1:9">
      <c r="A4719" s="367" t="s">
        <v>3930</v>
      </c>
      <c r="D4719" s="367" t="s">
        <v>7957</v>
      </c>
      <c r="E4719" s="367">
        <f t="shared" si="73"/>
        <v>30300502</v>
      </c>
      <c r="F4719" s="367" t="s">
        <v>569</v>
      </c>
      <c r="G4719" s="367" t="s">
        <v>7858</v>
      </c>
      <c r="H4719" s="367" t="s">
        <v>7958</v>
      </c>
      <c r="I4719" s="367" t="s">
        <v>7959</v>
      </c>
    </row>
    <row r="4720" spans="1:9">
      <c r="A4720" s="367" t="s">
        <v>3930</v>
      </c>
      <c r="D4720" s="367" t="s">
        <v>7960</v>
      </c>
      <c r="E4720" s="367">
        <f t="shared" si="73"/>
        <v>30300503</v>
      </c>
      <c r="F4720" s="367" t="s">
        <v>569</v>
      </c>
      <c r="G4720" s="367" t="s">
        <v>7858</v>
      </c>
      <c r="H4720" s="367" t="s">
        <v>7958</v>
      </c>
      <c r="I4720" s="367" t="s">
        <v>7961</v>
      </c>
    </row>
    <row r="4721" spans="1:9">
      <c r="A4721" s="367" t="s">
        <v>3930</v>
      </c>
      <c r="D4721" s="367" t="s">
        <v>7962</v>
      </c>
      <c r="E4721" s="367">
        <f t="shared" si="73"/>
        <v>30300504</v>
      </c>
      <c r="F4721" s="367" t="s">
        <v>569</v>
      </c>
      <c r="G4721" s="367" t="s">
        <v>7858</v>
      </c>
      <c r="H4721" s="367" t="s">
        <v>7958</v>
      </c>
      <c r="I4721" s="367" t="s">
        <v>7963</v>
      </c>
    </row>
    <row r="4722" spans="1:9">
      <c r="A4722" s="367" t="s">
        <v>3930</v>
      </c>
      <c r="D4722" s="367" t="s">
        <v>7964</v>
      </c>
      <c r="E4722" s="367">
        <f t="shared" si="73"/>
        <v>30300505</v>
      </c>
      <c r="F4722" s="367" t="s">
        <v>569</v>
      </c>
      <c r="G4722" s="367" t="s">
        <v>7858</v>
      </c>
      <c r="H4722" s="367" t="s">
        <v>7958</v>
      </c>
      <c r="I4722" s="367" t="s">
        <v>7965</v>
      </c>
    </row>
    <row r="4723" spans="1:9">
      <c r="A4723" s="367" t="s">
        <v>3930</v>
      </c>
      <c r="D4723" s="367" t="s">
        <v>7966</v>
      </c>
      <c r="E4723" s="367">
        <f t="shared" si="73"/>
        <v>30300506</v>
      </c>
      <c r="F4723" s="367" t="s">
        <v>569</v>
      </c>
      <c r="G4723" s="367" t="s">
        <v>7858</v>
      </c>
      <c r="H4723" s="367" t="s">
        <v>7958</v>
      </c>
      <c r="I4723" s="367" t="s">
        <v>7967</v>
      </c>
    </row>
    <row r="4724" spans="1:9">
      <c r="A4724" s="367" t="s">
        <v>3930</v>
      </c>
      <c r="D4724" s="367" t="s">
        <v>7968</v>
      </c>
      <c r="E4724" s="367">
        <f t="shared" si="73"/>
        <v>30300507</v>
      </c>
      <c r="F4724" s="367" t="s">
        <v>569</v>
      </c>
      <c r="G4724" s="367" t="s">
        <v>7858</v>
      </c>
      <c r="H4724" s="367" t="s">
        <v>7958</v>
      </c>
      <c r="I4724" s="367" t="s">
        <v>7969</v>
      </c>
    </row>
    <row r="4725" spans="1:9">
      <c r="A4725" s="367" t="s">
        <v>3930</v>
      </c>
      <c r="D4725" s="367" t="s">
        <v>7970</v>
      </c>
      <c r="E4725" s="367">
        <f t="shared" si="73"/>
        <v>30300508</v>
      </c>
      <c r="F4725" s="367" t="s">
        <v>569</v>
      </c>
      <c r="G4725" s="367" t="s">
        <v>7858</v>
      </c>
      <c r="H4725" s="367" t="s">
        <v>7958</v>
      </c>
      <c r="I4725" s="367" t="s">
        <v>7971</v>
      </c>
    </row>
    <row r="4726" spans="1:9">
      <c r="A4726" s="367" t="s">
        <v>3930</v>
      </c>
      <c r="D4726" s="367" t="s">
        <v>7972</v>
      </c>
      <c r="E4726" s="367">
        <f t="shared" si="73"/>
        <v>30300509</v>
      </c>
      <c r="F4726" s="367" t="s">
        <v>569</v>
      </c>
      <c r="G4726" s="367" t="s">
        <v>7858</v>
      </c>
      <c r="H4726" s="367" t="s">
        <v>7958</v>
      </c>
      <c r="I4726" s="367" t="s">
        <v>7973</v>
      </c>
    </row>
    <row r="4727" spans="1:9">
      <c r="A4727" s="367" t="s">
        <v>3930</v>
      </c>
      <c r="D4727" s="367" t="s">
        <v>7974</v>
      </c>
      <c r="E4727" s="367">
        <f t="shared" si="73"/>
        <v>30300510</v>
      </c>
      <c r="F4727" s="367" t="s">
        <v>569</v>
      </c>
      <c r="G4727" s="367" t="s">
        <v>7858</v>
      </c>
      <c r="H4727" s="367" t="s">
        <v>7958</v>
      </c>
      <c r="I4727" s="367" t="s">
        <v>7975</v>
      </c>
    </row>
    <row r="4728" spans="1:9">
      <c r="A4728" s="367" t="s">
        <v>3930</v>
      </c>
      <c r="D4728" s="367" t="s">
        <v>7976</v>
      </c>
      <c r="E4728" s="367">
        <f t="shared" si="73"/>
        <v>30300511</v>
      </c>
      <c r="F4728" s="367" t="s">
        <v>569</v>
      </c>
      <c r="G4728" s="367" t="s">
        <v>7858</v>
      </c>
      <c r="H4728" s="367" t="s">
        <v>7958</v>
      </c>
      <c r="I4728" s="367" t="s">
        <v>7977</v>
      </c>
    </row>
    <row r="4729" spans="1:9">
      <c r="A4729" s="367" t="s">
        <v>3930</v>
      </c>
      <c r="D4729" s="367" t="s">
        <v>7978</v>
      </c>
      <c r="E4729" s="367">
        <f t="shared" si="73"/>
        <v>30300512</v>
      </c>
      <c r="F4729" s="367" t="s">
        <v>569</v>
      </c>
      <c r="G4729" s="367" t="s">
        <v>7858</v>
      </c>
      <c r="H4729" s="367" t="s">
        <v>7958</v>
      </c>
      <c r="I4729" s="367" t="s">
        <v>7979</v>
      </c>
    </row>
    <row r="4730" spans="1:9">
      <c r="A4730" s="367" t="s">
        <v>3930</v>
      </c>
      <c r="D4730" s="367" t="s">
        <v>7980</v>
      </c>
      <c r="E4730" s="367">
        <f t="shared" si="73"/>
        <v>30300513</v>
      </c>
      <c r="F4730" s="367" t="s">
        <v>569</v>
      </c>
      <c r="G4730" s="367" t="s">
        <v>7858</v>
      </c>
      <c r="H4730" s="367" t="s">
        <v>7958</v>
      </c>
      <c r="I4730" s="367" t="s">
        <v>7981</v>
      </c>
    </row>
    <row r="4731" spans="1:9">
      <c r="A4731" s="367" t="s">
        <v>3930</v>
      </c>
      <c r="D4731" s="367" t="s">
        <v>7982</v>
      </c>
      <c r="E4731" s="367">
        <f t="shared" si="73"/>
        <v>30300514</v>
      </c>
      <c r="F4731" s="367" t="s">
        <v>569</v>
      </c>
      <c r="G4731" s="367" t="s">
        <v>7858</v>
      </c>
      <c r="H4731" s="367" t="s">
        <v>7958</v>
      </c>
      <c r="I4731" s="367" t="s">
        <v>7983</v>
      </c>
    </row>
    <row r="4732" spans="1:9">
      <c r="A4732" s="367" t="s">
        <v>3930</v>
      </c>
      <c r="D4732" s="367" t="s">
        <v>7984</v>
      </c>
      <c r="E4732" s="367">
        <f t="shared" si="73"/>
        <v>30300515</v>
      </c>
      <c r="F4732" s="367" t="s">
        <v>569</v>
      </c>
      <c r="G4732" s="367" t="s">
        <v>7858</v>
      </c>
      <c r="H4732" s="367" t="s">
        <v>7958</v>
      </c>
      <c r="I4732" s="367" t="s">
        <v>7985</v>
      </c>
    </row>
    <row r="4733" spans="1:9">
      <c r="A4733" s="367" t="s">
        <v>3930</v>
      </c>
      <c r="D4733" s="367" t="s">
        <v>7986</v>
      </c>
      <c r="E4733" s="367">
        <f t="shared" si="73"/>
        <v>30300516</v>
      </c>
      <c r="F4733" s="367" t="s">
        <v>569</v>
      </c>
      <c r="G4733" s="367" t="s">
        <v>7858</v>
      </c>
      <c r="H4733" s="367" t="s">
        <v>7958</v>
      </c>
      <c r="I4733" s="367" t="s">
        <v>7987</v>
      </c>
    </row>
    <row r="4734" spans="1:9">
      <c r="A4734" s="367" t="s">
        <v>3930</v>
      </c>
      <c r="D4734" s="367" t="s">
        <v>7988</v>
      </c>
      <c r="E4734" s="367">
        <f t="shared" si="73"/>
        <v>30300517</v>
      </c>
      <c r="F4734" s="367" t="s">
        <v>569</v>
      </c>
      <c r="G4734" s="367" t="s">
        <v>7858</v>
      </c>
      <c r="H4734" s="367" t="s">
        <v>7958</v>
      </c>
      <c r="I4734" s="367" t="s">
        <v>7989</v>
      </c>
    </row>
    <row r="4735" spans="1:9">
      <c r="A4735" s="367" t="s">
        <v>3930</v>
      </c>
      <c r="D4735" s="367" t="s">
        <v>7990</v>
      </c>
      <c r="E4735" s="367">
        <f t="shared" si="73"/>
        <v>30300518</v>
      </c>
      <c r="F4735" s="367" t="s">
        <v>569</v>
      </c>
      <c r="G4735" s="367" t="s">
        <v>7858</v>
      </c>
      <c r="H4735" s="367" t="s">
        <v>7958</v>
      </c>
      <c r="I4735" s="367" t="s">
        <v>7991</v>
      </c>
    </row>
    <row r="4736" spans="1:9">
      <c r="A4736" s="367" t="s">
        <v>3930</v>
      </c>
      <c r="D4736" s="367" t="s">
        <v>7992</v>
      </c>
      <c r="E4736" s="367">
        <f t="shared" si="73"/>
        <v>30300519</v>
      </c>
      <c r="F4736" s="367" t="s">
        <v>569</v>
      </c>
      <c r="G4736" s="367" t="s">
        <v>7858</v>
      </c>
      <c r="H4736" s="367" t="s">
        <v>7958</v>
      </c>
      <c r="I4736" s="367" t="s">
        <v>7993</v>
      </c>
    </row>
    <row r="4737" spans="1:9">
      <c r="A4737" s="367" t="s">
        <v>3930</v>
      </c>
      <c r="D4737" s="367" t="s">
        <v>7994</v>
      </c>
      <c r="E4737" s="367">
        <f t="shared" si="73"/>
        <v>30300521</v>
      </c>
      <c r="F4737" s="367" t="s">
        <v>569</v>
      </c>
      <c r="G4737" s="367" t="s">
        <v>7858</v>
      </c>
      <c r="H4737" s="367" t="s">
        <v>7958</v>
      </c>
      <c r="I4737" s="367" t="s">
        <v>7995</v>
      </c>
    </row>
    <row r="4738" spans="1:9">
      <c r="A4738" s="367" t="s">
        <v>3930</v>
      </c>
      <c r="D4738" s="367" t="s">
        <v>7996</v>
      </c>
      <c r="E4738" s="367">
        <f t="shared" ref="E4738:E4801" si="74">VALUE(D4738)</f>
        <v>30300522</v>
      </c>
      <c r="F4738" s="367" t="s">
        <v>569</v>
      </c>
      <c r="G4738" s="367" t="s">
        <v>7858</v>
      </c>
      <c r="H4738" s="367" t="s">
        <v>7958</v>
      </c>
      <c r="I4738" s="367" t="s">
        <v>7997</v>
      </c>
    </row>
    <row r="4739" spans="1:9">
      <c r="A4739" s="367" t="s">
        <v>3930</v>
      </c>
      <c r="D4739" s="367" t="s">
        <v>7998</v>
      </c>
      <c r="E4739" s="367">
        <f t="shared" si="74"/>
        <v>30300523</v>
      </c>
      <c r="F4739" s="367" t="s">
        <v>569</v>
      </c>
      <c r="G4739" s="367" t="s">
        <v>7858</v>
      </c>
      <c r="H4739" s="367" t="s">
        <v>7958</v>
      </c>
      <c r="I4739" s="367" t="s">
        <v>7999</v>
      </c>
    </row>
    <row r="4740" spans="1:9">
      <c r="A4740" s="367" t="s">
        <v>3930</v>
      </c>
      <c r="D4740" s="367" t="s">
        <v>8000</v>
      </c>
      <c r="E4740" s="367">
        <f t="shared" si="74"/>
        <v>30300524</v>
      </c>
      <c r="F4740" s="367" t="s">
        <v>569</v>
      </c>
      <c r="G4740" s="367" t="s">
        <v>7858</v>
      </c>
      <c r="H4740" s="367" t="s">
        <v>7958</v>
      </c>
      <c r="I4740" s="367" t="s">
        <v>8001</v>
      </c>
    </row>
    <row r="4741" spans="1:9">
      <c r="A4741" s="367" t="s">
        <v>3930</v>
      </c>
      <c r="D4741" s="367" t="s">
        <v>8002</v>
      </c>
      <c r="E4741" s="367">
        <f t="shared" si="74"/>
        <v>30300525</v>
      </c>
      <c r="F4741" s="367" t="s">
        <v>569</v>
      </c>
      <c r="G4741" s="367" t="s">
        <v>7858</v>
      </c>
      <c r="H4741" s="367" t="s">
        <v>7958</v>
      </c>
      <c r="I4741" s="367" t="s">
        <v>8003</v>
      </c>
    </row>
    <row r="4742" spans="1:9">
      <c r="A4742" s="367" t="s">
        <v>3930</v>
      </c>
      <c r="D4742" s="367" t="s">
        <v>8004</v>
      </c>
      <c r="E4742" s="367">
        <f t="shared" si="74"/>
        <v>30300526</v>
      </c>
      <c r="F4742" s="367" t="s">
        <v>569</v>
      </c>
      <c r="G4742" s="367" t="s">
        <v>7858</v>
      </c>
      <c r="H4742" s="367" t="s">
        <v>7958</v>
      </c>
      <c r="I4742" s="367" t="s">
        <v>8005</v>
      </c>
    </row>
    <row r="4743" spans="1:9">
      <c r="A4743" s="367" t="s">
        <v>3930</v>
      </c>
      <c r="D4743" s="367" t="s">
        <v>8006</v>
      </c>
      <c r="E4743" s="367">
        <f t="shared" si="74"/>
        <v>30300527</v>
      </c>
      <c r="F4743" s="367" t="s">
        <v>569</v>
      </c>
      <c r="G4743" s="367" t="s">
        <v>7858</v>
      </c>
      <c r="H4743" s="367" t="s">
        <v>7958</v>
      </c>
      <c r="I4743" s="367" t="s">
        <v>8007</v>
      </c>
    </row>
    <row r="4744" spans="1:9">
      <c r="A4744" s="367" t="s">
        <v>3930</v>
      </c>
      <c r="D4744" s="367" t="s">
        <v>8008</v>
      </c>
      <c r="E4744" s="367">
        <f t="shared" si="74"/>
        <v>30300528</v>
      </c>
      <c r="F4744" s="367" t="s">
        <v>569</v>
      </c>
      <c r="G4744" s="367" t="s">
        <v>7858</v>
      </c>
      <c r="H4744" s="367" t="s">
        <v>7958</v>
      </c>
      <c r="I4744" s="367" t="s">
        <v>8009</v>
      </c>
    </row>
    <row r="4745" spans="1:9">
      <c r="A4745" s="367" t="s">
        <v>3930</v>
      </c>
      <c r="D4745" s="367" t="s">
        <v>8010</v>
      </c>
      <c r="E4745" s="367">
        <f t="shared" si="74"/>
        <v>30300529</v>
      </c>
      <c r="F4745" s="367" t="s">
        <v>569</v>
      </c>
      <c r="G4745" s="367" t="s">
        <v>7858</v>
      </c>
      <c r="H4745" s="367" t="s">
        <v>7958</v>
      </c>
      <c r="I4745" s="367" t="s">
        <v>8011</v>
      </c>
    </row>
    <row r="4746" spans="1:9">
      <c r="A4746" s="367" t="s">
        <v>3930</v>
      </c>
      <c r="D4746" s="367" t="s">
        <v>8012</v>
      </c>
      <c r="E4746" s="367">
        <f t="shared" si="74"/>
        <v>30300530</v>
      </c>
      <c r="F4746" s="367" t="s">
        <v>569</v>
      </c>
      <c r="G4746" s="367" t="s">
        <v>7858</v>
      </c>
      <c r="H4746" s="367" t="s">
        <v>7958</v>
      </c>
      <c r="I4746" s="367" t="s">
        <v>8013</v>
      </c>
    </row>
    <row r="4747" spans="1:9">
      <c r="A4747" s="367" t="s">
        <v>3930</v>
      </c>
      <c r="D4747" s="367" t="s">
        <v>8014</v>
      </c>
      <c r="E4747" s="367">
        <f t="shared" si="74"/>
        <v>30300531</v>
      </c>
      <c r="F4747" s="367" t="s">
        <v>569</v>
      </c>
      <c r="G4747" s="367" t="s">
        <v>7858</v>
      </c>
      <c r="H4747" s="367" t="s">
        <v>7958</v>
      </c>
      <c r="I4747" s="367" t="s">
        <v>8015</v>
      </c>
    </row>
    <row r="4748" spans="1:9">
      <c r="A4748" s="367" t="s">
        <v>3930</v>
      </c>
      <c r="D4748" s="367" t="s">
        <v>8016</v>
      </c>
      <c r="E4748" s="367">
        <f t="shared" si="74"/>
        <v>30300532</v>
      </c>
      <c r="F4748" s="367" t="s">
        <v>569</v>
      </c>
      <c r="G4748" s="367" t="s">
        <v>7858</v>
      </c>
      <c r="H4748" s="367" t="s">
        <v>7958</v>
      </c>
      <c r="I4748" s="367" t="s">
        <v>8017</v>
      </c>
    </row>
    <row r="4749" spans="1:9">
      <c r="A4749" s="367" t="s">
        <v>3930</v>
      </c>
      <c r="D4749" s="367" t="s">
        <v>8018</v>
      </c>
      <c r="E4749" s="367">
        <f t="shared" si="74"/>
        <v>30300533</v>
      </c>
      <c r="F4749" s="367" t="s">
        <v>569</v>
      </c>
      <c r="G4749" s="367" t="s">
        <v>7858</v>
      </c>
      <c r="H4749" s="367" t="s">
        <v>7958</v>
      </c>
      <c r="I4749" s="367" t="s">
        <v>8019</v>
      </c>
    </row>
    <row r="4750" spans="1:9">
      <c r="A4750" s="367" t="s">
        <v>3930</v>
      </c>
      <c r="D4750" s="367" t="s">
        <v>8020</v>
      </c>
      <c r="E4750" s="367">
        <f t="shared" si="74"/>
        <v>30300534</v>
      </c>
      <c r="F4750" s="367" t="s">
        <v>569</v>
      </c>
      <c r="G4750" s="367" t="s">
        <v>7858</v>
      </c>
      <c r="H4750" s="367" t="s">
        <v>7958</v>
      </c>
      <c r="I4750" s="367" t="s">
        <v>8021</v>
      </c>
    </row>
    <row r="4751" spans="1:9">
      <c r="A4751" s="367" t="s">
        <v>3930</v>
      </c>
      <c r="D4751" s="367" t="s">
        <v>8022</v>
      </c>
      <c r="E4751" s="367">
        <f t="shared" si="74"/>
        <v>30300535</v>
      </c>
      <c r="F4751" s="367" t="s">
        <v>569</v>
      </c>
      <c r="G4751" s="367" t="s">
        <v>7858</v>
      </c>
      <c r="H4751" s="367" t="s">
        <v>7958</v>
      </c>
      <c r="I4751" s="367" t="s">
        <v>8023</v>
      </c>
    </row>
    <row r="4752" spans="1:9">
      <c r="A4752" s="367" t="s">
        <v>3930</v>
      </c>
      <c r="D4752" s="367" t="s">
        <v>8024</v>
      </c>
      <c r="E4752" s="367">
        <f t="shared" si="74"/>
        <v>30300541</v>
      </c>
      <c r="F4752" s="367" t="s">
        <v>569</v>
      </c>
      <c r="G4752" s="367" t="s">
        <v>7858</v>
      </c>
      <c r="H4752" s="367" t="s">
        <v>7958</v>
      </c>
      <c r="I4752" s="367" t="s">
        <v>8025</v>
      </c>
    </row>
    <row r="4753" spans="1:9">
      <c r="A4753" s="367" t="s">
        <v>3930</v>
      </c>
      <c r="D4753" s="367" t="s">
        <v>8026</v>
      </c>
      <c r="E4753" s="367">
        <f t="shared" si="74"/>
        <v>30300599</v>
      </c>
      <c r="F4753" s="367" t="s">
        <v>569</v>
      </c>
      <c r="G4753" s="367" t="s">
        <v>7858</v>
      </c>
      <c r="H4753" s="367" t="s">
        <v>7958</v>
      </c>
      <c r="I4753" s="367" t="s">
        <v>4251</v>
      </c>
    </row>
    <row r="4754" spans="1:9">
      <c r="A4754" s="367" t="s">
        <v>3930</v>
      </c>
      <c r="D4754" s="367" t="s">
        <v>8027</v>
      </c>
      <c r="E4754" s="367">
        <f t="shared" si="74"/>
        <v>30300601</v>
      </c>
      <c r="F4754" s="367" t="s">
        <v>569</v>
      </c>
      <c r="G4754" s="367" t="s">
        <v>7858</v>
      </c>
      <c r="H4754" s="367" t="s">
        <v>8028</v>
      </c>
      <c r="I4754" s="367" t="s">
        <v>8029</v>
      </c>
    </row>
    <row r="4755" spans="1:9">
      <c r="A4755" s="367" t="s">
        <v>3930</v>
      </c>
      <c r="D4755" s="367" t="s">
        <v>8030</v>
      </c>
      <c r="E4755" s="367">
        <f t="shared" si="74"/>
        <v>30300602</v>
      </c>
      <c r="F4755" s="367" t="s">
        <v>569</v>
      </c>
      <c r="G4755" s="367" t="s">
        <v>7858</v>
      </c>
      <c r="H4755" s="367" t="s">
        <v>8028</v>
      </c>
      <c r="I4755" s="367" t="s">
        <v>8031</v>
      </c>
    </row>
    <row r="4756" spans="1:9">
      <c r="A4756" s="367" t="s">
        <v>3930</v>
      </c>
      <c r="D4756" s="367" t="s">
        <v>8032</v>
      </c>
      <c r="E4756" s="367">
        <f t="shared" si="74"/>
        <v>30300603</v>
      </c>
      <c r="F4756" s="367" t="s">
        <v>569</v>
      </c>
      <c r="G4756" s="367" t="s">
        <v>7858</v>
      </c>
      <c r="H4756" s="367" t="s">
        <v>8028</v>
      </c>
      <c r="I4756" s="367" t="s">
        <v>8033</v>
      </c>
    </row>
    <row r="4757" spans="1:9">
      <c r="A4757" s="367" t="s">
        <v>3930</v>
      </c>
      <c r="D4757" s="367" t="s">
        <v>8034</v>
      </c>
      <c r="E4757" s="367">
        <f t="shared" si="74"/>
        <v>30300604</v>
      </c>
      <c r="F4757" s="367" t="s">
        <v>569</v>
      </c>
      <c r="G4757" s="367" t="s">
        <v>7858</v>
      </c>
      <c r="H4757" s="367" t="s">
        <v>8028</v>
      </c>
      <c r="I4757" s="367" t="s">
        <v>8035</v>
      </c>
    </row>
    <row r="4758" spans="1:9">
      <c r="A4758" s="367" t="s">
        <v>3930</v>
      </c>
      <c r="D4758" s="367" t="s">
        <v>8036</v>
      </c>
      <c r="E4758" s="367">
        <f t="shared" si="74"/>
        <v>30300605</v>
      </c>
      <c r="F4758" s="367" t="s">
        <v>569</v>
      </c>
      <c r="G4758" s="367" t="s">
        <v>7858</v>
      </c>
      <c r="H4758" s="367" t="s">
        <v>8028</v>
      </c>
      <c r="I4758" s="367" t="s">
        <v>8037</v>
      </c>
    </row>
    <row r="4759" spans="1:9">
      <c r="A4759" s="367" t="s">
        <v>3930</v>
      </c>
      <c r="D4759" s="367" t="s">
        <v>8038</v>
      </c>
      <c r="E4759" s="367">
        <f t="shared" si="74"/>
        <v>30300606</v>
      </c>
      <c r="F4759" s="367" t="s">
        <v>569</v>
      </c>
      <c r="G4759" s="367" t="s">
        <v>7858</v>
      </c>
      <c r="H4759" s="367" t="s">
        <v>8028</v>
      </c>
      <c r="I4759" s="367" t="s">
        <v>8039</v>
      </c>
    </row>
    <row r="4760" spans="1:9">
      <c r="A4760" s="367" t="s">
        <v>3930</v>
      </c>
      <c r="D4760" s="367" t="s">
        <v>8040</v>
      </c>
      <c r="E4760" s="367">
        <f t="shared" si="74"/>
        <v>30300607</v>
      </c>
      <c r="F4760" s="367" t="s">
        <v>569</v>
      </c>
      <c r="G4760" s="367" t="s">
        <v>7858</v>
      </c>
      <c r="H4760" s="367" t="s">
        <v>8028</v>
      </c>
      <c r="I4760" s="367" t="s">
        <v>8041</v>
      </c>
    </row>
    <row r="4761" spans="1:9">
      <c r="A4761" s="367" t="s">
        <v>3930</v>
      </c>
      <c r="D4761" s="367" t="s">
        <v>8042</v>
      </c>
      <c r="E4761" s="367">
        <f t="shared" si="74"/>
        <v>30300608</v>
      </c>
      <c r="F4761" s="367" t="s">
        <v>569</v>
      </c>
      <c r="G4761" s="367" t="s">
        <v>7858</v>
      </c>
      <c r="H4761" s="367" t="s">
        <v>8028</v>
      </c>
      <c r="I4761" s="367" t="s">
        <v>5769</v>
      </c>
    </row>
    <row r="4762" spans="1:9">
      <c r="A4762" s="367" t="s">
        <v>3930</v>
      </c>
      <c r="D4762" s="367" t="s">
        <v>8043</v>
      </c>
      <c r="E4762" s="367">
        <f t="shared" si="74"/>
        <v>30300609</v>
      </c>
      <c r="F4762" s="367" t="s">
        <v>569</v>
      </c>
      <c r="G4762" s="367" t="s">
        <v>7858</v>
      </c>
      <c r="H4762" s="367" t="s">
        <v>8028</v>
      </c>
      <c r="I4762" s="367" t="s">
        <v>8044</v>
      </c>
    </row>
    <row r="4763" spans="1:9">
      <c r="A4763" s="367" t="s">
        <v>3930</v>
      </c>
      <c r="D4763" s="367" t="s">
        <v>8045</v>
      </c>
      <c r="E4763" s="367">
        <f t="shared" si="74"/>
        <v>30300610</v>
      </c>
      <c r="F4763" s="367" t="s">
        <v>569</v>
      </c>
      <c r="G4763" s="367" t="s">
        <v>7858</v>
      </c>
      <c r="H4763" s="367" t="s">
        <v>8028</v>
      </c>
      <c r="I4763" s="367" t="s">
        <v>8046</v>
      </c>
    </row>
    <row r="4764" spans="1:9">
      <c r="A4764" s="367" t="s">
        <v>3930</v>
      </c>
      <c r="D4764" s="367" t="s">
        <v>8047</v>
      </c>
      <c r="E4764" s="367">
        <f t="shared" si="74"/>
        <v>30300611</v>
      </c>
      <c r="F4764" s="367" t="s">
        <v>569</v>
      </c>
      <c r="G4764" s="367" t="s">
        <v>7858</v>
      </c>
      <c r="H4764" s="367" t="s">
        <v>8028</v>
      </c>
      <c r="I4764" s="367" t="s">
        <v>5551</v>
      </c>
    </row>
    <row r="4765" spans="1:9">
      <c r="A4765" s="367" t="s">
        <v>3930</v>
      </c>
      <c r="D4765" s="367" t="s">
        <v>8048</v>
      </c>
      <c r="E4765" s="367">
        <f t="shared" si="74"/>
        <v>30300613</v>
      </c>
      <c r="F4765" s="367" t="s">
        <v>569</v>
      </c>
      <c r="G4765" s="367" t="s">
        <v>7858</v>
      </c>
      <c r="H4765" s="367" t="s">
        <v>8028</v>
      </c>
      <c r="I4765" s="367" t="s">
        <v>4606</v>
      </c>
    </row>
    <row r="4766" spans="1:9">
      <c r="A4766" s="367" t="s">
        <v>3930</v>
      </c>
      <c r="D4766" s="367" t="s">
        <v>8049</v>
      </c>
      <c r="E4766" s="367">
        <f t="shared" si="74"/>
        <v>30300614</v>
      </c>
      <c r="F4766" s="367" t="s">
        <v>569</v>
      </c>
      <c r="G4766" s="367" t="s">
        <v>7858</v>
      </c>
      <c r="H4766" s="367" t="s">
        <v>8028</v>
      </c>
      <c r="I4766" s="367" t="s">
        <v>8050</v>
      </c>
    </row>
    <row r="4767" spans="1:9">
      <c r="A4767" s="367" t="s">
        <v>3930</v>
      </c>
      <c r="D4767" s="367" t="s">
        <v>8051</v>
      </c>
      <c r="E4767" s="367">
        <f t="shared" si="74"/>
        <v>30300615</v>
      </c>
      <c r="F4767" s="367" t="s">
        <v>569</v>
      </c>
      <c r="G4767" s="367" t="s">
        <v>7858</v>
      </c>
      <c r="H4767" s="367" t="s">
        <v>8028</v>
      </c>
      <c r="I4767" s="367" t="s">
        <v>8052</v>
      </c>
    </row>
    <row r="4768" spans="1:9">
      <c r="A4768" s="367" t="s">
        <v>3930</v>
      </c>
      <c r="D4768" s="367" t="s">
        <v>8053</v>
      </c>
      <c r="E4768" s="367">
        <f t="shared" si="74"/>
        <v>30300616</v>
      </c>
      <c r="F4768" s="367" t="s">
        <v>569</v>
      </c>
      <c r="G4768" s="367" t="s">
        <v>7858</v>
      </c>
      <c r="H4768" s="367" t="s">
        <v>8028</v>
      </c>
      <c r="I4768" s="367" t="s">
        <v>8054</v>
      </c>
    </row>
    <row r="4769" spans="1:12">
      <c r="A4769" s="367" t="s">
        <v>3930</v>
      </c>
      <c r="D4769" s="367" t="s">
        <v>8055</v>
      </c>
      <c r="E4769" s="367">
        <f t="shared" si="74"/>
        <v>30300617</v>
      </c>
      <c r="F4769" s="367" t="s">
        <v>569</v>
      </c>
      <c r="G4769" s="367" t="s">
        <v>7858</v>
      </c>
      <c r="H4769" s="367" t="s">
        <v>8028</v>
      </c>
      <c r="I4769" s="367" t="s">
        <v>8056</v>
      </c>
    </row>
    <row r="4770" spans="1:12">
      <c r="A4770" s="367" t="s">
        <v>3930</v>
      </c>
      <c r="D4770" s="367" t="s">
        <v>8057</v>
      </c>
      <c r="E4770" s="367">
        <f t="shared" si="74"/>
        <v>30300618</v>
      </c>
      <c r="F4770" s="367" t="s">
        <v>569</v>
      </c>
      <c r="G4770" s="367" t="s">
        <v>7858</v>
      </c>
      <c r="H4770" s="367" t="s">
        <v>8028</v>
      </c>
      <c r="I4770" s="367" t="s">
        <v>8058</v>
      </c>
    </row>
    <row r="4771" spans="1:12">
      <c r="A4771" s="367" t="s">
        <v>3930</v>
      </c>
      <c r="D4771" s="367" t="s">
        <v>8059</v>
      </c>
      <c r="E4771" s="367">
        <f t="shared" si="74"/>
        <v>30300619</v>
      </c>
      <c r="F4771" s="367" t="s">
        <v>569</v>
      </c>
      <c r="G4771" s="367" t="s">
        <v>7858</v>
      </c>
      <c r="H4771" s="367" t="s">
        <v>8028</v>
      </c>
      <c r="I4771" s="367" t="s">
        <v>8060</v>
      </c>
    </row>
    <row r="4772" spans="1:12">
      <c r="A4772" s="367" t="s">
        <v>3930</v>
      </c>
      <c r="D4772" s="367" t="s">
        <v>8061</v>
      </c>
      <c r="E4772" s="367">
        <f t="shared" si="74"/>
        <v>30300620</v>
      </c>
      <c r="F4772" s="367" t="s">
        <v>569</v>
      </c>
      <c r="G4772" s="367" t="s">
        <v>7858</v>
      </c>
      <c r="H4772" s="367" t="s">
        <v>8028</v>
      </c>
      <c r="I4772" s="367" t="s">
        <v>8062</v>
      </c>
    </row>
    <row r="4773" spans="1:12">
      <c r="A4773" s="367" t="s">
        <v>3930</v>
      </c>
      <c r="D4773" s="367" t="s">
        <v>8063</v>
      </c>
      <c r="E4773" s="367">
        <f t="shared" si="74"/>
        <v>30300621</v>
      </c>
      <c r="F4773" s="367" t="s">
        <v>569</v>
      </c>
      <c r="G4773" s="367" t="s">
        <v>7858</v>
      </c>
      <c r="H4773" s="367" t="s">
        <v>8028</v>
      </c>
      <c r="I4773" s="367" t="s">
        <v>8064</v>
      </c>
    </row>
    <row r="4774" spans="1:12">
      <c r="A4774" s="367" t="s">
        <v>3930</v>
      </c>
      <c r="D4774" s="367" t="s">
        <v>8065</v>
      </c>
      <c r="E4774" s="367">
        <f t="shared" si="74"/>
        <v>30300622</v>
      </c>
      <c r="F4774" s="367" t="s">
        <v>569</v>
      </c>
      <c r="G4774" s="367" t="s">
        <v>7858</v>
      </c>
      <c r="H4774" s="367" t="s">
        <v>8028</v>
      </c>
      <c r="I4774" s="367" t="s">
        <v>8066</v>
      </c>
    </row>
    <row r="4775" spans="1:12">
      <c r="A4775" s="367" t="s">
        <v>3930</v>
      </c>
      <c r="D4775" s="367" t="s">
        <v>8067</v>
      </c>
      <c r="E4775" s="367">
        <f t="shared" si="74"/>
        <v>30300623</v>
      </c>
      <c r="F4775" s="367" t="s">
        <v>569</v>
      </c>
      <c r="G4775" s="367" t="s">
        <v>7858</v>
      </c>
      <c r="H4775" s="367" t="s">
        <v>8028</v>
      </c>
      <c r="I4775" s="367" t="s">
        <v>8068</v>
      </c>
    </row>
    <row r="4776" spans="1:12">
      <c r="A4776" s="367" t="s">
        <v>3930</v>
      </c>
      <c r="D4776" s="367" t="s">
        <v>8069</v>
      </c>
      <c r="E4776" s="367">
        <f t="shared" si="74"/>
        <v>30300624</v>
      </c>
      <c r="F4776" s="367" t="s">
        <v>569</v>
      </c>
      <c r="G4776" s="367" t="s">
        <v>7858</v>
      </c>
      <c r="H4776" s="367" t="s">
        <v>8028</v>
      </c>
      <c r="I4776" s="367" t="s">
        <v>8070</v>
      </c>
    </row>
    <row r="4777" spans="1:12">
      <c r="A4777" s="367" t="s">
        <v>3930</v>
      </c>
      <c r="D4777" s="367" t="s">
        <v>8071</v>
      </c>
      <c r="E4777" s="367">
        <f t="shared" si="74"/>
        <v>30300625</v>
      </c>
      <c r="F4777" s="367" t="s">
        <v>569</v>
      </c>
      <c r="G4777" s="367" t="s">
        <v>7858</v>
      </c>
      <c r="H4777" s="367" t="s">
        <v>8028</v>
      </c>
      <c r="I4777" s="367" t="s">
        <v>8072</v>
      </c>
    </row>
    <row r="4778" spans="1:12">
      <c r="A4778" s="367" t="s">
        <v>3930</v>
      </c>
      <c r="D4778" s="367" t="s">
        <v>8073</v>
      </c>
      <c r="E4778" s="367">
        <f t="shared" si="74"/>
        <v>30300651</v>
      </c>
      <c r="F4778" s="367" t="s">
        <v>569</v>
      </c>
      <c r="G4778" s="367" t="s">
        <v>7858</v>
      </c>
      <c r="H4778" s="367" t="s">
        <v>8028</v>
      </c>
      <c r="I4778" s="367" t="s">
        <v>8074</v>
      </c>
    </row>
    <row r="4779" spans="1:12">
      <c r="A4779" s="367" t="s">
        <v>3930</v>
      </c>
      <c r="D4779" s="367" t="s">
        <v>8075</v>
      </c>
      <c r="E4779" s="367">
        <f t="shared" si="74"/>
        <v>30300652</v>
      </c>
      <c r="F4779" s="367" t="s">
        <v>569</v>
      </c>
      <c r="G4779" s="367" t="s">
        <v>7858</v>
      </c>
      <c r="H4779" s="367" t="s">
        <v>8028</v>
      </c>
      <c r="I4779" s="367" t="s">
        <v>8076</v>
      </c>
    </row>
    <row r="4780" spans="1:12">
      <c r="A4780" s="367" t="s">
        <v>3930</v>
      </c>
      <c r="D4780" s="367" t="s">
        <v>8077</v>
      </c>
      <c r="E4780" s="367">
        <f t="shared" si="74"/>
        <v>30300653</v>
      </c>
      <c r="F4780" s="367" t="s">
        <v>569</v>
      </c>
      <c r="G4780" s="367" t="s">
        <v>7858</v>
      </c>
      <c r="H4780" s="367" t="s">
        <v>8028</v>
      </c>
      <c r="I4780" s="367" t="s">
        <v>8078</v>
      </c>
    </row>
    <row r="4781" spans="1:12">
      <c r="A4781" s="367" t="s">
        <v>3930</v>
      </c>
      <c r="D4781" s="367" t="s">
        <v>8079</v>
      </c>
      <c r="E4781" s="367">
        <f t="shared" si="74"/>
        <v>30300654</v>
      </c>
      <c r="F4781" s="367" t="s">
        <v>569</v>
      </c>
      <c r="G4781" s="367" t="s">
        <v>7858</v>
      </c>
      <c r="H4781" s="367" t="s">
        <v>8028</v>
      </c>
      <c r="I4781" s="367" t="s">
        <v>8080</v>
      </c>
    </row>
    <row r="4782" spans="1:12">
      <c r="A4782" s="367" t="s">
        <v>3930</v>
      </c>
      <c r="D4782" s="367" t="s">
        <v>8081</v>
      </c>
      <c r="E4782" s="367">
        <f t="shared" si="74"/>
        <v>30300699</v>
      </c>
      <c r="F4782" s="367" t="s">
        <v>569</v>
      </c>
      <c r="G4782" s="367" t="s">
        <v>7858</v>
      </c>
      <c r="H4782" s="367" t="s">
        <v>8028</v>
      </c>
      <c r="I4782" s="367" t="s">
        <v>4251</v>
      </c>
    </row>
    <row r="4783" spans="1:12">
      <c r="A4783" s="367" t="s">
        <v>3930</v>
      </c>
      <c r="D4783" s="367" t="s">
        <v>8082</v>
      </c>
      <c r="E4783" s="367">
        <f t="shared" si="74"/>
        <v>30300701</v>
      </c>
      <c r="F4783" s="367" t="s">
        <v>569</v>
      </c>
      <c r="G4783" s="367" t="s">
        <v>7858</v>
      </c>
      <c r="H4783" s="367" t="s">
        <v>8083</v>
      </c>
      <c r="I4783" s="367" t="s">
        <v>8084</v>
      </c>
      <c r="K4783" s="369">
        <v>36797</v>
      </c>
      <c r="L4783" s="367" t="s">
        <v>8085</v>
      </c>
    </row>
    <row r="4784" spans="1:12">
      <c r="A4784" s="367" t="s">
        <v>3930</v>
      </c>
      <c r="D4784" s="367" t="s">
        <v>8086</v>
      </c>
      <c r="E4784" s="367">
        <f t="shared" si="74"/>
        <v>30300702</v>
      </c>
      <c r="F4784" s="367" t="s">
        <v>569</v>
      </c>
      <c r="G4784" s="367" t="s">
        <v>7858</v>
      </c>
      <c r="H4784" s="367" t="s">
        <v>8083</v>
      </c>
      <c r="I4784" s="367" t="s">
        <v>8087</v>
      </c>
      <c r="K4784" s="369">
        <v>36797</v>
      </c>
      <c r="L4784" s="367" t="s">
        <v>8085</v>
      </c>
    </row>
    <row r="4785" spans="1:12">
      <c r="A4785" s="367" t="s">
        <v>3930</v>
      </c>
      <c r="D4785" s="367" t="s">
        <v>8088</v>
      </c>
      <c r="E4785" s="367">
        <f t="shared" si="74"/>
        <v>30300703</v>
      </c>
      <c r="F4785" s="367" t="s">
        <v>569</v>
      </c>
      <c r="G4785" s="367" t="s">
        <v>7858</v>
      </c>
      <c r="H4785" s="367" t="s">
        <v>8083</v>
      </c>
      <c r="I4785" s="367" t="s">
        <v>8089</v>
      </c>
      <c r="K4785" s="369">
        <v>36797</v>
      </c>
      <c r="L4785" s="367" t="s">
        <v>8085</v>
      </c>
    </row>
    <row r="4786" spans="1:12">
      <c r="A4786" s="367" t="s">
        <v>3930</v>
      </c>
      <c r="D4786" s="367" t="s">
        <v>8090</v>
      </c>
      <c r="E4786" s="367">
        <f t="shared" si="74"/>
        <v>30300704</v>
      </c>
      <c r="F4786" s="367" t="s">
        <v>569</v>
      </c>
      <c r="G4786" s="367" t="s">
        <v>7858</v>
      </c>
      <c r="H4786" s="367" t="s">
        <v>8083</v>
      </c>
      <c r="I4786" s="367" t="s">
        <v>8091</v>
      </c>
      <c r="K4786" s="369">
        <v>36797</v>
      </c>
      <c r="L4786" s="367" t="s">
        <v>8085</v>
      </c>
    </row>
    <row r="4787" spans="1:12">
      <c r="A4787" s="367" t="s">
        <v>3930</v>
      </c>
      <c r="D4787" s="367" t="s">
        <v>8092</v>
      </c>
      <c r="E4787" s="367">
        <f t="shared" si="74"/>
        <v>30300801</v>
      </c>
      <c r="F4787" s="367" t="s">
        <v>569</v>
      </c>
      <c r="G4787" s="367" t="s">
        <v>7858</v>
      </c>
      <c r="H4787" s="367" t="s">
        <v>8093</v>
      </c>
      <c r="I4787" s="367" t="s">
        <v>8094</v>
      </c>
    </row>
    <row r="4788" spans="1:12">
      <c r="A4788" s="367" t="s">
        <v>3930</v>
      </c>
      <c r="D4788" s="367" t="s">
        <v>8095</v>
      </c>
      <c r="E4788" s="367">
        <f t="shared" si="74"/>
        <v>30300802</v>
      </c>
      <c r="F4788" s="367" t="s">
        <v>569</v>
      </c>
      <c r="G4788" s="367" t="s">
        <v>7858</v>
      </c>
      <c r="H4788" s="367" t="s">
        <v>8093</v>
      </c>
      <c r="I4788" s="367" t="s">
        <v>8096</v>
      </c>
    </row>
    <row r="4789" spans="1:12">
      <c r="A4789" s="367" t="s">
        <v>3930</v>
      </c>
      <c r="D4789" s="367" t="s">
        <v>8097</v>
      </c>
      <c r="E4789" s="367">
        <f t="shared" si="74"/>
        <v>30300804</v>
      </c>
      <c r="F4789" s="367" t="s">
        <v>569</v>
      </c>
      <c r="G4789" s="367" t="s">
        <v>7858</v>
      </c>
      <c r="H4789" s="367" t="s">
        <v>8093</v>
      </c>
      <c r="I4789" s="367" t="s">
        <v>8098</v>
      </c>
    </row>
    <row r="4790" spans="1:12">
      <c r="A4790" s="367" t="s">
        <v>3930</v>
      </c>
      <c r="D4790" s="367" t="s">
        <v>8099</v>
      </c>
      <c r="E4790" s="367">
        <f t="shared" si="74"/>
        <v>30300805</v>
      </c>
      <c r="F4790" s="367" t="s">
        <v>569</v>
      </c>
      <c r="G4790" s="367" t="s">
        <v>7858</v>
      </c>
      <c r="H4790" s="367" t="s">
        <v>8093</v>
      </c>
      <c r="I4790" s="367" t="s">
        <v>8100</v>
      </c>
    </row>
    <row r="4791" spans="1:12">
      <c r="A4791" s="367" t="s">
        <v>3930</v>
      </c>
      <c r="D4791" s="367" t="s">
        <v>8101</v>
      </c>
      <c r="E4791" s="367">
        <f t="shared" si="74"/>
        <v>30300808</v>
      </c>
      <c r="F4791" s="367" t="s">
        <v>569</v>
      </c>
      <c r="G4791" s="367" t="s">
        <v>7858</v>
      </c>
      <c r="H4791" s="367" t="s">
        <v>8093</v>
      </c>
      <c r="I4791" s="367" t="s">
        <v>8102</v>
      </c>
    </row>
    <row r="4792" spans="1:12">
      <c r="A4792" s="367" t="s">
        <v>3930</v>
      </c>
      <c r="D4792" s="367" t="s">
        <v>8103</v>
      </c>
      <c r="E4792" s="367">
        <f t="shared" si="74"/>
        <v>30300809</v>
      </c>
      <c r="F4792" s="367" t="s">
        <v>569</v>
      </c>
      <c r="G4792" s="367" t="s">
        <v>7858</v>
      </c>
      <c r="H4792" s="367" t="s">
        <v>8093</v>
      </c>
      <c r="I4792" s="367" t="s">
        <v>8104</v>
      </c>
    </row>
    <row r="4793" spans="1:12">
      <c r="A4793" s="367" t="s">
        <v>3930</v>
      </c>
      <c r="D4793" s="367" t="s">
        <v>8105</v>
      </c>
      <c r="E4793" s="367">
        <f t="shared" si="74"/>
        <v>30300811</v>
      </c>
      <c r="F4793" s="367" t="s">
        <v>569</v>
      </c>
      <c r="G4793" s="367" t="s">
        <v>7858</v>
      </c>
      <c r="H4793" s="367" t="s">
        <v>8093</v>
      </c>
      <c r="I4793" s="367" t="s">
        <v>8106</v>
      </c>
    </row>
    <row r="4794" spans="1:12">
      <c r="A4794" s="367" t="s">
        <v>3930</v>
      </c>
      <c r="D4794" s="367" t="s">
        <v>8107</v>
      </c>
      <c r="E4794" s="367">
        <f t="shared" si="74"/>
        <v>30300812</v>
      </c>
      <c r="F4794" s="367" t="s">
        <v>569</v>
      </c>
      <c r="G4794" s="367" t="s">
        <v>7858</v>
      </c>
      <c r="H4794" s="367" t="s">
        <v>8093</v>
      </c>
      <c r="I4794" s="367" t="s">
        <v>8108</v>
      </c>
    </row>
    <row r="4795" spans="1:12">
      <c r="A4795" s="367" t="s">
        <v>3930</v>
      </c>
      <c r="D4795" s="367" t="s">
        <v>8109</v>
      </c>
      <c r="E4795" s="367">
        <f t="shared" si="74"/>
        <v>30300813</v>
      </c>
      <c r="F4795" s="367" t="s">
        <v>569</v>
      </c>
      <c r="G4795" s="367" t="s">
        <v>7858</v>
      </c>
      <c r="H4795" s="367" t="s">
        <v>8093</v>
      </c>
      <c r="I4795" s="367" t="s">
        <v>8110</v>
      </c>
    </row>
    <row r="4796" spans="1:12">
      <c r="A4796" s="367" t="s">
        <v>3930</v>
      </c>
      <c r="D4796" s="367" t="s">
        <v>8111</v>
      </c>
      <c r="E4796" s="367">
        <f t="shared" si="74"/>
        <v>30300814</v>
      </c>
      <c r="F4796" s="367" t="s">
        <v>569</v>
      </c>
      <c r="G4796" s="367" t="s">
        <v>7858</v>
      </c>
      <c r="H4796" s="367" t="s">
        <v>8093</v>
      </c>
      <c r="I4796" s="367" t="s">
        <v>8112</v>
      </c>
    </row>
    <row r="4797" spans="1:12">
      <c r="A4797" s="367" t="s">
        <v>3930</v>
      </c>
      <c r="D4797" s="367" t="s">
        <v>8113</v>
      </c>
      <c r="E4797" s="367">
        <f t="shared" si="74"/>
        <v>30300815</v>
      </c>
      <c r="F4797" s="367" t="s">
        <v>569</v>
      </c>
      <c r="G4797" s="367" t="s">
        <v>7858</v>
      </c>
      <c r="H4797" s="367" t="s">
        <v>8093</v>
      </c>
      <c r="I4797" s="367" t="s">
        <v>8114</v>
      </c>
    </row>
    <row r="4798" spans="1:12">
      <c r="A4798" s="367" t="s">
        <v>3930</v>
      </c>
      <c r="D4798" s="367" t="s">
        <v>8115</v>
      </c>
      <c r="E4798" s="367">
        <f t="shared" si="74"/>
        <v>30300816</v>
      </c>
      <c r="F4798" s="367" t="s">
        <v>569</v>
      </c>
      <c r="G4798" s="367" t="s">
        <v>7858</v>
      </c>
      <c r="H4798" s="367" t="s">
        <v>8093</v>
      </c>
      <c r="I4798" s="367" t="s">
        <v>8116</v>
      </c>
    </row>
    <row r="4799" spans="1:12">
      <c r="A4799" s="367" t="s">
        <v>3930</v>
      </c>
      <c r="D4799" s="367" t="s">
        <v>8117</v>
      </c>
      <c r="E4799" s="367">
        <f t="shared" si="74"/>
        <v>30300817</v>
      </c>
      <c r="F4799" s="367" t="s">
        <v>569</v>
      </c>
      <c r="G4799" s="367" t="s">
        <v>7858</v>
      </c>
      <c r="H4799" s="367" t="s">
        <v>8093</v>
      </c>
      <c r="I4799" s="367" t="s">
        <v>4620</v>
      </c>
    </row>
    <row r="4800" spans="1:12">
      <c r="A4800" s="367" t="s">
        <v>3930</v>
      </c>
      <c r="D4800" s="367" t="s">
        <v>8118</v>
      </c>
      <c r="E4800" s="367">
        <f t="shared" si="74"/>
        <v>30300818</v>
      </c>
      <c r="F4800" s="367" t="s">
        <v>569</v>
      </c>
      <c r="G4800" s="367" t="s">
        <v>7858</v>
      </c>
      <c r="H4800" s="367" t="s">
        <v>8093</v>
      </c>
      <c r="I4800" s="367" t="s">
        <v>8119</v>
      </c>
    </row>
    <row r="4801" spans="1:12">
      <c r="A4801" s="367" t="s">
        <v>3930</v>
      </c>
      <c r="D4801" s="367" t="s">
        <v>8120</v>
      </c>
      <c r="E4801" s="367">
        <f t="shared" si="74"/>
        <v>30300819</v>
      </c>
      <c r="F4801" s="367" t="s">
        <v>569</v>
      </c>
      <c r="G4801" s="367" t="s">
        <v>7858</v>
      </c>
      <c r="H4801" s="367" t="s">
        <v>8093</v>
      </c>
      <c r="I4801" s="367" t="s">
        <v>8121</v>
      </c>
    </row>
    <row r="4802" spans="1:12">
      <c r="A4802" s="367" t="s">
        <v>3930</v>
      </c>
      <c r="D4802" s="367" t="s">
        <v>8122</v>
      </c>
      <c r="E4802" s="367">
        <f t="shared" ref="E4802:E4865" si="75">VALUE(D4802)</f>
        <v>30300820</v>
      </c>
      <c r="F4802" s="367" t="s">
        <v>569</v>
      </c>
      <c r="G4802" s="367" t="s">
        <v>7858</v>
      </c>
      <c r="H4802" s="367" t="s">
        <v>8093</v>
      </c>
      <c r="I4802" s="367" t="s">
        <v>8123</v>
      </c>
    </row>
    <row r="4803" spans="1:12">
      <c r="A4803" s="367" t="s">
        <v>3930</v>
      </c>
      <c r="D4803" s="367" t="s">
        <v>8124</v>
      </c>
      <c r="E4803" s="367">
        <f t="shared" si="75"/>
        <v>30300821</v>
      </c>
      <c r="F4803" s="367" t="s">
        <v>569</v>
      </c>
      <c r="G4803" s="367" t="s">
        <v>7858</v>
      </c>
      <c r="H4803" s="367" t="s">
        <v>8093</v>
      </c>
      <c r="I4803" s="367" t="s">
        <v>8125</v>
      </c>
    </row>
    <row r="4804" spans="1:12">
      <c r="A4804" s="367" t="s">
        <v>3930</v>
      </c>
      <c r="D4804" s="367" t="s">
        <v>8126</v>
      </c>
      <c r="E4804" s="367">
        <f t="shared" si="75"/>
        <v>30300822</v>
      </c>
      <c r="F4804" s="367" t="s">
        <v>569</v>
      </c>
      <c r="G4804" s="367" t="s">
        <v>7858</v>
      </c>
      <c r="H4804" s="367" t="s">
        <v>8093</v>
      </c>
      <c r="I4804" s="367" t="s">
        <v>8127</v>
      </c>
    </row>
    <row r="4805" spans="1:12">
      <c r="A4805" s="367" t="s">
        <v>3930</v>
      </c>
      <c r="D4805" s="367" t="s">
        <v>8128</v>
      </c>
      <c r="E4805" s="367">
        <f t="shared" si="75"/>
        <v>30300823</v>
      </c>
      <c r="F4805" s="367" t="s">
        <v>569</v>
      </c>
      <c r="G4805" s="367" t="s">
        <v>7858</v>
      </c>
      <c r="H4805" s="367" t="s">
        <v>8093</v>
      </c>
      <c r="I4805" s="367" t="s">
        <v>8129</v>
      </c>
    </row>
    <row r="4806" spans="1:12">
      <c r="A4806" s="367" t="s">
        <v>3930</v>
      </c>
      <c r="D4806" s="367" t="s">
        <v>8130</v>
      </c>
      <c r="E4806" s="367">
        <f t="shared" si="75"/>
        <v>30300824</v>
      </c>
      <c r="F4806" s="367" t="s">
        <v>569</v>
      </c>
      <c r="G4806" s="367" t="s">
        <v>7858</v>
      </c>
      <c r="H4806" s="367" t="s">
        <v>8093</v>
      </c>
      <c r="I4806" s="367" t="s">
        <v>8131</v>
      </c>
    </row>
    <row r="4807" spans="1:12">
      <c r="A4807" s="367" t="s">
        <v>3930</v>
      </c>
      <c r="D4807" s="367" t="s">
        <v>8132</v>
      </c>
      <c r="E4807" s="367">
        <f t="shared" si="75"/>
        <v>30300825</v>
      </c>
      <c r="F4807" s="367" t="s">
        <v>569</v>
      </c>
      <c r="G4807" s="367" t="s">
        <v>7858</v>
      </c>
      <c r="H4807" s="367" t="s">
        <v>8093</v>
      </c>
      <c r="I4807" s="367" t="s">
        <v>8056</v>
      </c>
    </row>
    <row r="4808" spans="1:12">
      <c r="A4808" s="367" t="s">
        <v>3930</v>
      </c>
      <c r="D4808" s="367" t="s">
        <v>8133</v>
      </c>
      <c r="E4808" s="367">
        <f t="shared" si="75"/>
        <v>30300826</v>
      </c>
      <c r="F4808" s="367" t="s">
        <v>569</v>
      </c>
      <c r="G4808" s="367" t="s">
        <v>7858</v>
      </c>
      <c r="H4808" s="367" t="s">
        <v>8093</v>
      </c>
      <c r="I4808" s="367" t="s">
        <v>8134</v>
      </c>
    </row>
    <row r="4809" spans="1:12">
      <c r="A4809" s="367" t="s">
        <v>3930</v>
      </c>
      <c r="D4809" s="367" t="s">
        <v>8135</v>
      </c>
      <c r="E4809" s="367">
        <f t="shared" si="75"/>
        <v>30300827</v>
      </c>
      <c r="F4809" s="367" t="s">
        <v>569</v>
      </c>
      <c r="G4809" s="367" t="s">
        <v>7858</v>
      </c>
      <c r="H4809" s="367" t="s">
        <v>8093</v>
      </c>
      <c r="I4809" s="367" t="s">
        <v>8136</v>
      </c>
    </row>
    <row r="4810" spans="1:12">
      <c r="A4810" s="367" t="s">
        <v>3930</v>
      </c>
      <c r="D4810" s="367" t="s">
        <v>8137</v>
      </c>
      <c r="E4810" s="367">
        <f t="shared" si="75"/>
        <v>30300828</v>
      </c>
      <c r="F4810" s="367" t="s">
        <v>569</v>
      </c>
      <c r="G4810" s="367" t="s">
        <v>7858</v>
      </c>
      <c r="H4810" s="367" t="s">
        <v>8093</v>
      </c>
      <c r="I4810" s="367" t="s">
        <v>8138</v>
      </c>
    </row>
    <row r="4811" spans="1:12">
      <c r="A4811" s="367" t="s">
        <v>3930</v>
      </c>
      <c r="D4811" s="367" t="s">
        <v>8139</v>
      </c>
      <c r="E4811" s="367">
        <f t="shared" si="75"/>
        <v>30300829</v>
      </c>
      <c r="F4811" s="367" t="s">
        <v>569</v>
      </c>
      <c r="G4811" s="367" t="s">
        <v>7858</v>
      </c>
      <c r="H4811" s="367" t="s">
        <v>8093</v>
      </c>
      <c r="I4811" s="367" t="s">
        <v>8140</v>
      </c>
    </row>
    <row r="4812" spans="1:12">
      <c r="A4812" s="367" t="s">
        <v>3930</v>
      </c>
      <c r="D4812" s="367" t="s">
        <v>8141</v>
      </c>
      <c r="E4812" s="367">
        <f t="shared" si="75"/>
        <v>30300831</v>
      </c>
      <c r="F4812" s="367" t="s">
        <v>569</v>
      </c>
      <c r="G4812" s="367" t="s">
        <v>7858</v>
      </c>
      <c r="H4812" s="367" t="s">
        <v>8093</v>
      </c>
      <c r="I4812" s="367" t="s">
        <v>8142</v>
      </c>
      <c r="K4812" s="369">
        <v>36690</v>
      </c>
      <c r="L4812" s="367" t="s">
        <v>8143</v>
      </c>
    </row>
    <row r="4813" spans="1:12">
      <c r="A4813" s="367" t="s">
        <v>3930</v>
      </c>
      <c r="D4813" s="367" t="s">
        <v>8144</v>
      </c>
      <c r="E4813" s="367">
        <f t="shared" si="75"/>
        <v>30300832</v>
      </c>
      <c r="F4813" s="367" t="s">
        <v>569</v>
      </c>
      <c r="G4813" s="367" t="s">
        <v>7858</v>
      </c>
      <c r="H4813" s="367" t="s">
        <v>8093</v>
      </c>
      <c r="I4813" s="367" t="s">
        <v>8145</v>
      </c>
      <c r="K4813" s="369">
        <v>36690</v>
      </c>
      <c r="L4813" s="367" t="s">
        <v>8146</v>
      </c>
    </row>
    <row r="4814" spans="1:12">
      <c r="A4814" s="367" t="s">
        <v>3930</v>
      </c>
      <c r="D4814" s="367" t="s">
        <v>8147</v>
      </c>
      <c r="E4814" s="367">
        <f t="shared" si="75"/>
        <v>30300833</v>
      </c>
      <c r="F4814" s="367" t="s">
        <v>569</v>
      </c>
      <c r="G4814" s="367" t="s">
        <v>7858</v>
      </c>
      <c r="H4814" s="367" t="s">
        <v>8093</v>
      </c>
      <c r="I4814" s="367" t="s">
        <v>8148</v>
      </c>
      <c r="K4814" s="369">
        <v>36690</v>
      </c>
      <c r="L4814" s="367" t="s">
        <v>8149</v>
      </c>
    </row>
    <row r="4815" spans="1:12">
      <c r="A4815" s="367" t="s">
        <v>3930</v>
      </c>
      <c r="D4815" s="367" t="s">
        <v>8150</v>
      </c>
      <c r="E4815" s="367">
        <f t="shared" si="75"/>
        <v>30300834</v>
      </c>
      <c r="F4815" s="367" t="s">
        <v>569</v>
      </c>
      <c r="G4815" s="367" t="s">
        <v>7858</v>
      </c>
      <c r="H4815" s="367" t="s">
        <v>8093</v>
      </c>
      <c r="I4815" s="367" t="s">
        <v>8151</v>
      </c>
    </row>
    <row r="4816" spans="1:12">
      <c r="A4816" s="367" t="s">
        <v>3930</v>
      </c>
      <c r="D4816" s="367" t="s">
        <v>8152</v>
      </c>
      <c r="E4816" s="367">
        <f t="shared" si="75"/>
        <v>30300841</v>
      </c>
      <c r="F4816" s="367" t="s">
        <v>569</v>
      </c>
      <c r="G4816" s="367" t="s">
        <v>7858</v>
      </c>
      <c r="H4816" s="367" t="s">
        <v>8093</v>
      </c>
      <c r="I4816" s="367" t="s">
        <v>8153</v>
      </c>
    </row>
    <row r="4817" spans="1:9">
      <c r="A4817" s="367" t="s">
        <v>3930</v>
      </c>
      <c r="D4817" s="367" t="s">
        <v>8154</v>
      </c>
      <c r="E4817" s="367">
        <f t="shared" si="75"/>
        <v>30300842</v>
      </c>
      <c r="F4817" s="367" t="s">
        <v>569</v>
      </c>
      <c r="G4817" s="367" t="s">
        <v>7858</v>
      </c>
      <c r="H4817" s="367" t="s">
        <v>8093</v>
      </c>
      <c r="I4817" s="367" t="s">
        <v>8155</v>
      </c>
    </row>
    <row r="4818" spans="1:9">
      <c r="A4818" s="367" t="s">
        <v>3930</v>
      </c>
      <c r="D4818" s="367" t="s">
        <v>8156</v>
      </c>
      <c r="E4818" s="367">
        <f t="shared" si="75"/>
        <v>30300899</v>
      </c>
      <c r="F4818" s="367" t="s">
        <v>569</v>
      </c>
      <c r="G4818" s="367" t="s">
        <v>7858</v>
      </c>
      <c r="H4818" s="367" t="s">
        <v>8093</v>
      </c>
      <c r="I4818" s="367" t="s">
        <v>8157</v>
      </c>
    </row>
    <row r="4819" spans="1:9">
      <c r="A4819" s="367" t="s">
        <v>3930</v>
      </c>
      <c r="D4819" s="367" t="s">
        <v>8158</v>
      </c>
      <c r="E4819" s="367">
        <f t="shared" si="75"/>
        <v>30300901</v>
      </c>
      <c r="F4819" s="367" t="s">
        <v>569</v>
      </c>
      <c r="G4819" s="367" t="s">
        <v>7858</v>
      </c>
      <c r="H4819" s="367" t="s">
        <v>8159</v>
      </c>
      <c r="I4819" s="367" t="s">
        <v>8160</v>
      </c>
    </row>
    <row r="4820" spans="1:9">
      <c r="A4820" s="367" t="s">
        <v>3930</v>
      </c>
      <c r="D4820" s="367" t="s">
        <v>8161</v>
      </c>
      <c r="E4820" s="367">
        <f t="shared" si="75"/>
        <v>30300904</v>
      </c>
      <c r="F4820" s="367" t="s">
        <v>569</v>
      </c>
      <c r="G4820" s="367" t="s">
        <v>7858</v>
      </c>
      <c r="H4820" s="367" t="s">
        <v>8159</v>
      </c>
      <c r="I4820" s="367" t="s">
        <v>8162</v>
      </c>
    </row>
    <row r="4821" spans="1:9">
      <c r="A4821" s="367" t="s">
        <v>3930</v>
      </c>
      <c r="D4821" s="367" t="s">
        <v>8163</v>
      </c>
      <c r="E4821" s="367">
        <f t="shared" si="75"/>
        <v>30300906</v>
      </c>
      <c r="F4821" s="367" t="s">
        <v>569</v>
      </c>
      <c r="G4821" s="367" t="s">
        <v>7858</v>
      </c>
      <c r="H4821" s="367" t="s">
        <v>8159</v>
      </c>
      <c r="I4821" s="367" t="s">
        <v>8164</v>
      </c>
    </row>
    <row r="4822" spans="1:9">
      <c r="A4822" s="367" t="s">
        <v>3930</v>
      </c>
      <c r="D4822" s="367" t="s">
        <v>8165</v>
      </c>
      <c r="E4822" s="367">
        <f t="shared" si="75"/>
        <v>30300907</v>
      </c>
      <c r="F4822" s="367" t="s">
        <v>569</v>
      </c>
      <c r="G4822" s="367" t="s">
        <v>7858</v>
      </c>
      <c r="H4822" s="367" t="s">
        <v>8159</v>
      </c>
      <c r="I4822" s="367" t="s">
        <v>8166</v>
      </c>
    </row>
    <row r="4823" spans="1:9">
      <c r="A4823" s="367" t="s">
        <v>3930</v>
      </c>
      <c r="D4823" s="367" t="s">
        <v>8167</v>
      </c>
      <c r="E4823" s="367">
        <f t="shared" si="75"/>
        <v>30300908</v>
      </c>
      <c r="F4823" s="367" t="s">
        <v>569</v>
      </c>
      <c r="G4823" s="367" t="s">
        <v>7858</v>
      </c>
      <c r="H4823" s="367" t="s">
        <v>8159</v>
      </c>
      <c r="I4823" s="367" t="s">
        <v>8168</v>
      </c>
    </row>
    <row r="4824" spans="1:9">
      <c r="A4824" s="367" t="s">
        <v>3930</v>
      </c>
      <c r="D4824" s="367" t="s">
        <v>8169</v>
      </c>
      <c r="E4824" s="367">
        <f t="shared" si="75"/>
        <v>30300910</v>
      </c>
      <c r="F4824" s="367" t="s">
        <v>569</v>
      </c>
      <c r="G4824" s="367" t="s">
        <v>7858</v>
      </c>
      <c r="H4824" s="367" t="s">
        <v>8159</v>
      </c>
      <c r="I4824" s="367" t="s">
        <v>8170</v>
      </c>
    </row>
    <row r="4825" spans="1:9">
      <c r="A4825" s="367" t="s">
        <v>3930</v>
      </c>
      <c r="D4825" s="367" t="s">
        <v>8171</v>
      </c>
      <c r="E4825" s="367">
        <f t="shared" si="75"/>
        <v>30300911</v>
      </c>
      <c r="F4825" s="367" t="s">
        <v>569</v>
      </c>
      <c r="G4825" s="367" t="s">
        <v>7858</v>
      </c>
      <c r="H4825" s="367" t="s">
        <v>8159</v>
      </c>
      <c r="I4825" s="367" t="s">
        <v>8172</v>
      </c>
    </row>
    <row r="4826" spans="1:9">
      <c r="A4826" s="367" t="s">
        <v>3930</v>
      </c>
      <c r="D4826" s="367" t="s">
        <v>8173</v>
      </c>
      <c r="E4826" s="367">
        <f t="shared" si="75"/>
        <v>30300912</v>
      </c>
      <c r="F4826" s="367" t="s">
        <v>569</v>
      </c>
      <c r="G4826" s="367" t="s">
        <v>7858</v>
      </c>
      <c r="H4826" s="367" t="s">
        <v>8159</v>
      </c>
      <c r="I4826" s="367" t="s">
        <v>7300</v>
      </c>
    </row>
    <row r="4827" spans="1:9">
      <c r="A4827" s="367" t="s">
        <v>3930</v>
      </c>
      <c r="D4827" s="367" t="s">
        <v>8174</v>
      </c>
      <c r="E4827" s="367">
        <f t="shared" si="75"/>
        <v>30300913</v>
      </c>
      <c r="F4827" s="367" t="s">
        <v>569</v>
      </c>
      <c r="G4827" s="367" t="s">
        <v>7858</v>
      </c>
      <c r="H4827" s="367" t="s">
        <v>8159</v>
      </c>
      <c r="I4827" s="367" t="s">
        <v>8175</v>
      </c>
    </row>
    <row r="4828" spans="1:9">
      <c r="A4828" s="367" t="s">
        <v>3930</v>
      </c>
      <c r="D4828" s="367" t="s">
        <v>8176</v>
      </c>
      <c r="E4828" s="367">
        <f t="shared" si="75"/>
        <v>30300914</v>
      </c>
      <c r="F4828" s="367" t="s">
        <v>569</v>
      </c>
      <c r="G4828" s="367" t="s">
        <v>7858</v>
      </c>
      <c r="H4828" s="367" t="s">
        <v>8159</v>
      </c>
      <c r="I4828" s="367" t="s">
        <v>8177</v>
      </c>
    </row>
    <row r="4829" spans="1:9">
      <c r="A4829" s="367" t="s">
        <v>3930</v>
      </c>
      <c r="D4829" s="367" t="s">
        <v>8178</v>
      </c>
      <c r="E4829" s="367">
        <f t="shared" si="75"/>
        <v>30300915</v>
      </c>
      <c r="F4829" s="367" t="s">
        <v>569</v>
      </c>
      <c r="G4829" s="367" t="s">
        <v>7858</v>
      </c>
      <c r="H4829" s="367" t="s">
        <v>8159</v>
      </c>
      <c r="I4829" s="367" t="s">
        <v>8179</v>
      </c>
    </row>
    <row r="4830" spans="1:9">
      <c r="A4830" s="367" t="s">
        <v>3930</v>
      </c>
      <c r="D4830" s="367" t="s">
        <v>8180</v>
      </c>
      <c r="E4830" s="367">
        <f t="shared" si="75"/>
        <v>30300916</v>
      </c>
      <c r="F4830" s="367" t="s">
        <v>569</v>
      </c>
      <c r="G4830" s="367" t="s">
        <v>7858</v>
      </c>
      <c r="H4830" s="367" t="s">
        <v>8159</v>
      </c>
      <c r="I4830" s="367" t="s">
        <v>8181</v>
      </c>
    </row>
    <row r="4831" spans="1:9">
      <c r="A4831" s="367" t="s">
        <v>3930</v>
      </c>
      <c r="D4831" s="367" t="s">
        <v>8182</v>
      </c>
      <c r="E4831" s="367">
        <f t="shared" si="75"/>
        <v>30300917</v>
      </c>
      <c r="F4831" s="367" t="s">
        <v>569</v>
      </c>
      <c r="G4831" s="367" t="s">
        <v>7858</v>
      </c>
      <c r="H4831" s="367" t="s">
        <v>8159</v>
      </c>
      <c r="I4831" s="367" t="s">
        <v>8183</v>
      </c>
    </row>
    <row r="4832" spans="1:9">
      <c r="A4832" s="367" t="s">
        <v>3930</v>
      </c>
      <c r="D4832" s="367" t="s">
        <v>8184</v>
      </c>
      <c r="E4832" s="367">
        <f t="shared" si="75"/>
        <v>30300918</v>
      </c>
      <c r="F4832" s="367" t="s">
        <v>569</v>
      </c>
      <c r="G4832" s="367" t="s">
        <v>7858</v>
      </c>
      <c r="H4832" s="367" t="s">
        <v>8159</v>
      </c>
      <c r="I4832" s="367" t="s">
        <v>8185</v>
      </c>
    </row>
    <row r="4833" spans="1:9">
      <c r="A4833" s="367" t="s">
        <v>3930</v>
      </c>
      <c r="D4833" s="367" t="s">
        <v>8186</v>
      </c>
      <c r="E4833" s="367">
        <f t="shared" si="75"/>
        <v>30300919</v>
      </c>
      <c r="F4833" s="367" t="s">
        <v>569</v>
      </c>
      <c r="G4833" s="367" t="s">
        <v>7858</v>
      </c>
      <c r="H4833" s="367" t="s">
        <v>8159</v>
      </c>
      <c r="I4833" s="367" t="s">
        <v>8187</v>
      </c>
    </row>
    <row r="4834" spans="1:9">
      <c r="A4834" s="367" t="s">
        <v>3930</v>
      </c>
      <c r="D4834" s="367" t="s">
        <v>8188</v>
      </c>
      <c r="E4834" s="367">
        <f t="shared" si="75"/>
        <v>30300920</v>
      </c>
      <c r="F4834" s="367" t="s">
        <v>569</v>
      </c>
      <c r="G4834" s="367" t="s">
        <v>7858</v>
      </c>
      <c r="H4834" s="367" t="s">
        <v>8159</v>
      </c>
      <c r="I4834" s="367" t="s">
        <v>8189</v>
      </c>
    </row>
    <row r="4835" spans="1:9">
      <c r="A4835" s="367" t="s">
        <v>3930</v>
      </c>
      <c r="D4835" s="367" t="s">
        <v>8190</v>
      </c>
      <c r="E4835" s="367">
        <f t="shared" si="75"/>
        <v>30300921</v>
      </c>
      <c r="F4835" s="367" t="s">
        <v>569</v>
      </c>
      <c r="G4835" s="367" t="s">
        <v>7858</v>
      </c>
      <c r="H4835" s="367" t="s">
        <v>8159</v>
      </c>
      <c r="I4835" s="367" t="s">
        <v>8191</v>
      </c>
    </row>
    <row r="4836" spans="1:9">
      <c r="A4836" s="367" t="s">
        <v>3930</v>
      </c>
      <c r="D4836" s="367" t="s">
        <v>8192</v>
      </c>
      <c r="E4836" s="367">
        <f t="shared" si="75"/>
        <v>30300922</v>
      </c>
      <c r="F4836" s="367" t="s">
        <v>569</v>
      </c>
      <c r="G4836" s="367" t="s">
        <v>7858</v>
      </c>
      <c r="H4836" s="367" t="s">
        <v>8159</v>
      </c>
      <c r="I4836" s="367" t="s">
        <v>8193</v>
      </c>
    </row>
    <row r="4837" spans="1:9">
      <c r="A4837" s="367" t="s">
        <v>3930</v>
      </c>
      <c r="D4837" s="367" t="s">
        <v>8194</v>
      </c>
      <c r="E4837" s="367">
        <f t="shared" si="75"/>
        <v>30300923</v>
      </c>
      <c r="F4837" s="367" t="s">
        <v>569</v>
      </c>
      <c r="G4837" s="367" t="s">
        <v>7858</v>
      </c>
      <c r="H4837" s="367" t="s">
        <v>8159</v>
      </c>
      <c r="I4837" s="367" t="s">
        <v>8195</v>
      </c>
    </row>
    <row r="4838" spans="1:9">
      <c r="A4838" s="367" t="s">
        <v>3930</v>
      </c>
      <c r="D4838" s="367" t="s">
        <v>8196</v>
      </c>
      <c r="E4838" s="367">
        <f t="shared" si="75"/>
        <v>30300924</v>
      </c>
      <c r="F4838" s="367" t="s">
        <v>569</v>
      </c>
      <c r="G4838" s="367" t="s">
        <v>7858</v>
      </c>
      <c r="H4838" s="367" t="s">
        <v>8159</v>
      </c>
      <c r="I4838" s="367" t="s">
        <v>8197</v>
      </c>
    </row>
    <row r="4839" spans="1:9">
      <c r="A4839" s="367" t="s">
        <v>3930</v>
      </c>
      <c r="D4839" s="367" t="s">
        <v>8198</v>
      </c>
      <c r="E4839" s="367">
        <f t="shared" si="75"/>
        <v>30300925</v>
      </c>
      <c r="F4839" s="367" t="s">
        <v>569</v>
      </c>
      <c r="G4839" s="367" t="s">
        <v>7858</v>
      </c>
      <c r="H4839" s="367" t="s">
        <v>8159</v>
      </c>
      <c r="I4839" s="367" t="s">
        <v>8199</v>
      </c>
    </row>
    <row r="4840" spans="1:9">
      <c r="A4840" s="367" t="s">
        <v>3930</v>
      </c>
      <c r="D4840" s="367" t="s">
        <v>8200</v>
      </c>
      <c r="E4840" s="367">
        <f t="shared" si="75"/>
        <v>30300926</v>
      </c>
      <c r="F4840" s="367" t="s">
        <v>569</v>
      </c>
      <c r="G4840" s="367" t="s">
        <v>7858</v>
      </c>
      <c r="H4840" s="367" t="s">
        <v>8159</v>
      </c>
      <c r="I4840" s="367" t="s">
        <v>8201</v>
      </c>
    </row>
    <row r="4841" spans="1:9">
      <c r="A4841" s="367" t="s">
        <v>3930</v>
      </c>
      <c r="D4841" s="367" t="s">
        <v>8202</v>
      </c>
      <c r="E4841" s="367">
        <f t="shared" si="75"/>
        <v>30300927</v>
      </c>
      <c r="F4841" s="367" t="s">
        <v>569</v>
      </c>
      <c r="G4841" s="367" t="s">
        <v>7858</v>
      </c>
      <c r="H4841" s="367" t="s">
        <v>8159</v>
      </c>
      <c r="I4841" s="367" t="s">
        <v>8203</v>
      </c>
    </row>
    <row r="4842" spans="1:9">
      <c r="A4842" s="367" t="s">
        <v>3930</v>
      </c>
      <c r="D4842" s="367" t="s">
        <v>8204</v>
      </c>
      <c r="E4842" s="367">
        <f t="shared" si="75"/>
        <v>30300928</v>
      </c>
      <c r="F4842" s="367" t="s">
        <v>569</v>
      </c>
      <c r="G4842" s="367" t="s">
        <v>7858</v>
      </c>
      <c r="H4842" s="367" t="s">
        <v>8159</v>
      </c>
      <c r="I4842" s="367" t="s">
        <v>8205</v>
      </c>
    </row>
    <row r="4843" spans="1:9">
      <c r="A4843" s="367" t="s">
        <v>3930</v>
      </c>
      <c r="D4843" s="367" t="s">
        <v>8206</v>
      </c>
      <c r="E4843" s="367">
        <f t="shared" si="75"/>
        <v>30300929</v>
      </c>
      <c r="F4843" s="367" t="s">
        <v>569</v>
      </c>
      <c r="G4843" s="367" t="s">
        <v>7858</v>
      </c>
      <c r="H4843" s="367" t="s">
        <v>8159</v>
      </c>
      <c r="I4843" s="367" t="s">
        <v>8207</v>
      </c>
    </row>
    <row r="4844" spans="1:9">
      <c r="A4844" s="367" t="s">
        <v>3930</v>
      </c>
      <c r="D4844" s="367" t="s">
        <v>8208</v>
      </c>
      <c r="E4844" s="367">
        <f t="shared" si="75"/>
        <v>30300930</v>
      </c>
      <c r="F4844" s="367" t="s">
        <v>569</v>
      </c>
      <c r="G4844" s="367" t="s">
        <v>7858</v>
      </c>
      <c r="H4844" s="367" t="s">
        <v>8159</v>
      </c>
      <c r="I4844" s="367" t="s">
        <v>8209</v>
      </c>
    </row>
    <row r="4845" spans="1:9">
      <c r="A4845" s="367" t="s">
        <v>3930</v>
      </c>
      <c r="D4845" s="367" t="s">
        <v>8210</v>
      </c>
      <c r="E4845" s="367">
        <f t="shared" si="75"/>
        <v>30300931</v>
      </c>
      <c r="F4845" s="367" t="s">
        <v>569</v>
      </c>
      <c r="G4845" s="367" t="s">
        <v>7858</v>
      </c>
      <c r="H4845" s="367" t="s">
        <v>8159</v>
      </c>
      <c r="I4845" s="367" t="s">
        <v>8211</v>
      </c>
    </row>
    <row r="4846" spans="1:9">
      <c r="A4846" s="367" t="s">
        <v>3930</v>
      </c>
      <c r="D4846" s="367" t="s">
        <v>8212</v>
      </c>
      <c r="E4846" s="367">
        <f t="shared" si="75"/>
        <v>30300932</v>
      </c>
      <c r="F4846" s="367" t="s">
        <v>569</v>
      </c>
      <c r="G4846" s="367" t="s">
        <v>7858</v>
      </c>
      <c r="H4846" s="367" t="s">
        <v>8159</v>
      </c>
      <c r="I4846" s="367" t="s">
        <v>8213</v>
      </c>
    </row>
    <row r="4847" spans="1:9">
      <c r="A4847" s="367" t="s">
        <v>3930</v>
      </c>
      <c r="D4847" s="367" t="s">
        <v>8214</v>
      </c>
      <c r="E4847" s="367">
        <f t="shared" si="75"/>
        <v>30300933</v>
      </c>
      <c r="F4847" s="367" t="s">
        <v>569</v>
      </c>
      <c r="G4847" s="367" t="s">
        <v>7858</v>
      </c>
      <c r="H4847" s="367" t="s">
        <v>8159</v>
      </c>
      <c r="I4847" s="367" t="s">
        <v>8215</v>
      </c>
    </row>
    <row r="4848" spans="1:9">
      <c r="A4848" s="367" t="s">
        <v>3930</v>
      </c>
      <c r="D4848" s="367" t="s">
        <v>8216</v>
      </c>
      <c r="E4848" s="367">
        <f t="shared" si="75"/>
        <v>30300934</v>
      </c>
      <c r="F4848" s="367" t="s">
        <v>569</v>
      </c>
      <c r="G4848" s="367" t="s">
        <v>7858</v>
      </c>
      <c r="H4848" s="367" t="s">
        <v>8159</v>
      </c>
      <c r="I4848" s="367" t="s">
        <v>8217</v>
      </c>
    </row>
    <row r="4849" spans="1:9">
      <c r="A4849" s="367" t="s">
        <v>3930</v>
      </c>
      <c r="D4849" s="367" t="s">
        <v>8218</v>
      </c>
      <c r="E4849" s="367">
        <f t="shared" si="75"/>
        <v>30300935</v>
      </c>
      <c r="F4849" s="367" t="s">
        <v>569</v>
      </c>
      <c r="G4849" s="367" t="s">
        <v>7858</v>
      </c>
      <c r="H4849" s="367" t="s">
        <v>8159</v>
      </c>
      <c r="I4849" s="367" t="s">
        <v>8219</v>
      </c>
    </row>
    <row r="4850" spans="1:9">
      <c r="A4850" s="367" t="s">
        <v>3930</v>
      </c>
      <c r="D4850" s="367" t="s">
        <v>8220</v>
      </c>
      <c r="E4850" s="367">
        <f t="shared" si="75"/>
        <v>30300936</v>
      </c>
      <c r="F4850" s="367" t="s">
        <v>569</v>
      </c>
      <c r="G4850" s="367" t="s">
        <v>7858</v>
      </c>
      <c r="H4850" s="367" t="s">
        <v>8159</v>
      </c>
      <c r="I4850" s="367" t="s">
        <v>8221</v>
      </c>
    </row>
    <row r="4851" spans="1:9">
      <c r="A4851" s="367" t="s">
        <v>3930</v>
      </c>
      <c r="D4851" s="367" t="s">
        <v>8222</v>
      </c>
      <c r="E4851" s="367">
        <f t="shared" si="75"/>
        <v>30300998</v>
      </c>
      <c r="F4851" s="367" t="s">
        <v>569</v>
      </c>
      <c r="G4851" s="367" t="s">
        <v>7858</v>
      </c>
      <c r="H4851" s="367" t="s">
        <v>8159</v>
      </c>
      <c r="I4851" s="367" t="s">
        <v>4251</v>
      </c>
    </row>
    <row r="4852" spans="1:9">
      <c r="A4852" s="367" t="s">
        <v>3930</v>
      </c>
      <c r="D4852" s="367" t="s">
        <v>8223</v>
      </c>
      <c r="E4852" s="367">
        <f t="shared" si="75"/>
        <v>30300999</v>
      </c>
      <c r="F4852" s="367" t="s">
        <v>569</v>
      </c>
      <c r="G4852" s="367" t="s">
        <v>7858</v>
      </c>
      <c r="H4852" s="367" t="s">
        <v>8159</v>
      </c>
      <c r="I4852" s="367" t="s">
        <v>4251</v>
      </c>
    </row>
    <row r="4853" spans="1:9">
      <c r="A4853" s="367" t="s">
        <v>3930</v>
      </c>
      <c r="D4853" s="367" t="s">
        <v>8224</v>
      </c>
      <c r="E4853" s="367">
        <f t="shared" si="75"/>
        <v>30301001</v>
      </c>
      <c r="F4853" s="367" t="s">
        <v>569</v>
      </c>
      <c r="G4853" s="367" t="s">
        <v>7858</v>
      </c>
      <c r="H4853" s="367" t="s">
        <v>8225</v>
      </c>
      <c r="I4853" s="367" t="s">
        <v>8226</v>
      </c>
    </row>
    <row r="4854" spans="1:9">
      <c r="A4854" s="367" t="s">
        <v>3930</v>
      </c>
      <c r="D4854" s="367" t="s">
        <v>8227</v>
      </c>
      <c r="E4854" s="367">
        <f t="shared" si="75"/>
        <v>30301002</v>
      </c>
      <c r="F4854" s="367" t="s">
        <v>569</v>
      </c>
      <c r="G4854" s="367" t="s">
        <v>7858</v>
      </c>
      <c r="H4854" s="367" t="s">
        <v>8225</v>
      </c>
      <c r="I4854" s="367" t="s">
        <v>8228</v>
      </c>
    </row>
    <row r="4855" spans="1:9">
      <c r="A4855" s="367" t="s">
        <v>3930</v>
      </c>
      <c r="D4855" s="367" t="s">
        <v>8229</v>
      </c>
      <c r="E4855" s="367">
        <f t="shared" si="75"/>
        <v>30301003</v>
      </c>
      <c r="F4855" s="367" t="s">
        <v>569</v>
      </c>
      <c r="G4855" s="367" t="s">
        <v>7858</v>
      </c>
      <c r="H4855" s="367" t="s">
        <v>8225</v>
      </c>
      <c r="I4855" s="367" t="s">
        <v>8230</v>
      </c>
    </row>
    <row r="4856" spans="1:9">
      <c r="A4856" s="367" t="s">
        <v>3930</v>
      </c>
      <c r="D4856" s="367" t="s">
        <v>8231</v>
      </c>
      <c r="E4856" s="367">
        <f t="shared" si="75"/>
        <v>30301004</v>
      </c>
      <c r="F4856" s="367" t="s">
        <v>569</v>
      </c>
      <c r="G4856" s="367" t="s">
        <v>7858</v>
      </c>
      <c r="H4856" s="367" t="s">
        <v>8225</v>
      </c>
      <c r="I4856" s="367" t="s">
        <v>8232</v>
      </c>
    </row>
    <row r="4857" spans="1:9">
      <c r="A4857" s="367" t="s">
        <v>3930</v>
      </c>
      <c r="D4857" s="367" t="s">
        <v>8233</v>
      </c>
      <c r="E4857" s="367">
        <f t="shared" si="75"/>
        <v>30301005</v>
      </c>
      <c r="F4857" s="367" t="s">
        <v>569</v>
      </c>
      <c r="G4857" s="367" t="s">
        <v>7858</v>
      </c>
      <c r="H4857" s="367" t="s">
        <v>8225</v>
      </c>
      <c r="I4857" s="367" t="s">
        <v>8234</v>
      </c>
    </row>
    <row r="4858" spans="1:9">
      <c r="A4858" s="367" t="s">
        <v>3930</v>
      </c>
      <c r="D4858" s="367" t="s">
        <v>8235</v>
      </c>
      <c r="E4858" s="367">
        <f t="shared" si="75"/>
        <v>30301006</v>
      </c>
      <c r="F4858" s="367" t="s">
        <v>569</v>
      </c>
      <c r="G4858" s="367" t="s">
        <v>7858</v>
      </c>
      <c r="H4858" s="367" t="s">
        <v>8225</v>
      </c>
      <c r="I4858" s="367" t="s">
        <v>8236</v>
      </c>
    </row>
    <row r="4859" spans="1:9">
      <c r="A4859" s="367" t="s">
        <v>3930</v>
      </c>
      <c r="D4859" s="367" t="s">
        <v>8237</v>
      </c>
      <c r="E4859" s="367">
        <f t="shared" si="75"/>
        <v>30301007</v>
      </c>
      <c r="F4859" s="367" t="s">
        <v>569</v>
      </c>
      <c r="G4859" s="367" t="s">
        <v>7858</v>
      </c>
      <c r="H4859" s="367" t="s">
        <v>8225</v>
      </c>
      <c r="I4859" s="367" t="s">
        <v>8238</v>
      </c>
    </row>
    <row r="4860" spans="1:9">
      <c r="A4860" s="367" t="s">
        <v>3930</v>
      </c>
      <c r="D4860" s="367" t="s">
        <v>8239</v>
      </c>
      <c r="E4860" s="367">
        <f t="shared" si="75"/>
        <v>30301008</v>
      </c>
      <c r="F4860" s="367" t="s">
        <v>569</v>
      </c>
      <c r="G4860" s="367" t="s">
        <v>7858</v>
      </c>
      <c r="H4860" s="367" t="s">
        <v>8225</v>
      </c>
      <c r="I4860" s="367" t="s">
        <v>8240</v>
      </c>
    </row>
    <row r="4861" spans="1:9">
      <c r="A4861" s="367" t="s">
        <v>3930</v>
      </c>
      <c r="D4861" s="367" t="s">
        <v>8241</v>
      </c>
      <c r="E4861" s="367">
        <f t="shared" si="75"/>
        <v>30301009</v>
      </c>
      <c r="F4861" s="367" t="s">
        <v>569</v>
      </c>
      <c r="G4861" s="367" t="s">
        <v>7858</v>
      </c>
      <c r="H4861" s="367" t="s">
        <v>8225</v>
      </c>
      <c r="I4861" s="367" t="s">
        <v>8242</v>
      </c>
    </row>
    <row r="4862" spans="1:9">
      <c r="A4862" s="367" t="s">
        <v>3930</v>
      </c>
      <c r="D4862" s="367" t="s">
        <v>8243</v>
      </c>
      <c r="E4862" s="367">
        <f t="shared" si="75"/>
        <v>30301010</v>
      </c>
      <c r="F4862" s="367" t="s">
        <v>569</v>
      </c>
      <c r="G4862" s="367" t="s">
        <v>7858</v>
      </c>
      <c r="H4862" s="367" t="s">
        <v>8225</v>
      </c>
      <c r="I4862" s="367" t="s">
        <v>8244</v>
      </c>
    </row>
    <row r="4863" spans="1:9">
      <c r="A4863" s="367" t="s">
        <v>3930</v>
      </c>
      <c r="D4863" s="367" t="s">
        <v>8245</v>
      </c>
      <c r="E4863" s="367">
        <f t="shared" si="75"/>
        <v>30301011</v>
      </c>
      <c r="F4863" s="367" t="s">
        <v>569</v>
      </c>
      <c r="G4863" s="367" t="s">
        <v>7858</v>
      </c>
      <c r="H4863" s="367" t="s">
        <v>8225</v>
      </c>
      <c r="I4863" s="367" t="s">
        <v>5769</v>
      </c>
    </row>
    <row r="4864" spans="1:9">
      <c r="A4864" s="367" t="s">
        <v>3930</v>
      </c>
      <c r="D4864" s="367" t="s">
        <v>8246</v>
      </c>
      <c r="E4864" s="367">
        <f t="shared" si="75"/>
        <v>30301012</v>
      </c>
      <c r="F4864" s="367" t="s">
        <v>569</v>
      </c>
      <c r="G4864" s="367" t="s">
        <v>7858</v>
      </c>
      <c r="H4864" s="367" t="s">
        <v>8225</v>
      </c>
      <c r="I4864" s="367" t="s">
        <v>8247</v>
      </c>
    </row>
    <row r="4865" spans="1:9">
      <c r="A4865" s="367" t="s">
        <v>3930</v>
      </c>
      <c r="D4865" s="367" t="s">
        <v>8248</v>
      </c>
      <c r="E4865" s="367">
        <f t="shared" si="75"/>
        <v>30301013</v>
      </c>
      <c r="F4865" s="367" t="s">
        <v>569</v>
      </c>
      <c r="G4865" s="367" t="s">
        <v>7858</v>
      </c>
      <c r="H4865" s="367" t="s">
        <v>8225</v>
      </c>
      <c r="I4865" s="367" t="s">
        <v>8050</v>
      </c>
    </row>
    <row r="4866" spans="1:9">
      <c r="A4866" s="367" t="s">
        <v>3930</v>
      </c>
      <c r="D4866" s="367" t="s">
        <v>8249</v>
      </c>
      <c r="E4866" s="367">
        <f t="shared" ref="E4866:E4929" si="76">VALUE(D4866)</f>
        <v>30301014</v>
      </c>
      <c r="F4866" s="367" t="s">
        <v>569</v>
      </c>
      <c r="G4866" s="367" t="s">
        <v>7858</v>
      </c>
      <c r="H4866" s="367" t="s">
        <v>8225</v>
      </c>
      <c r="I4866" s="367" t="s">
        <v>8250</v>
      </c>
    </row>
    <row r="4867" spans="1:9">
      <c r="A4867" s="367" t="s">
        <v>3930</v>
      </c>
      <c r="D4867" s="367" t="s">
        <v>8251</v>
      </c>
      <c r="E4867" s="367">
        <f t="shared" si="76"/>
        <v>30301015</v>
      </c>
      <c r="F4867" s="367" t="s">
        <v>569</v>
      </c>
      <c r="G4867" s="367" t="s">
        <v>7858</v>
      </c>
      <c r="H4867" s="367" t="s">
        <v>8225</v>
      </c>
      <c r="I4867" s="367" t="s">
        <v>8252</v>
      </c>
    </row>
    <row r="4868" spans="1:9">
      <c r="A4868" s="367" t="s">
        <v>3930</v>
      </c>
      <c r="D4868" s="367" t="s">
        <v>8253</v>
      </c>
      <c r="E4868" s="367">
        <f t="shared" si="76"/>
        <v>30301016</v>
      </c>
      <c r="F4868" s="367" t="s">
        <v>569</v>
      </c>
      <c r="G4868" s="367" t="s">
        <v>7858</v>
      </c>
      <c r="H4868" s="367" t="s">
        <v>8225</v>
      </c>
      <c r="I4868" s="367" t="s">
        <v>8254</v>
      </c>
    </row>
    <row r="4869" spans="1:9">
      <c r="A4869" s="367" t="s">
        <v>3930</v>
      </c>
      <c r="D4869" s="367" t="s">
        <v>8255</v>
      </c>
      <c r="E4869" s="367">
        <f t="shared" si="76"/>
        <v>30301017</v>
      </c>
      <c r="F4869" s="367" t="s">
        <v>569</v>
      </c>
      <c r="G4869" s="367" t="s">
        <v>7858</v>
      </c>
      <c r="H4869" s="367" t="s">
        <v>8225</v>
      </c>
      <c r="I4869" s="367" t="s">
        <v>8256</v>
      </c>
    </row>
    <row r="4870" spans="1:9">
      <c r="A4870" s="367" t="s">
        <v>3930</v>
      </c>
      <c r="D4870" s="367" t="s">
        <v>8257</v>
      </c>
      <c r="E4870" s="367">
        <f t="shared" si="76"/>
        <v>30301018</v>
      </c>
      <c r="F4870" s="367" t="s">
        <v>569</v>
      </c>
      <c r="G4870" s="367" t="s">
        <v>7858</v>
      </c>
      <c r="H4870" s="367" t="s">
        <v>8225</v>
      </c>
      <c r="I4870" s="367" t="s">
        <v>8258</v>
      </c>
    </row>
    <row r="4871" spans="1:9">
      <c r="A4871" s="367" t="s">
        <v>3930</v>
      </c>
      <c r="D4871" s="367" t="s">
        <v>8259</v>
      </c>
      <c r="E4871" s="367">
        <f t="shared" si="76"/>
        <v>30301019</v>
      </c>
      <c r="F4871" s="367" t="s">
        <v>569</v>
      </c>
      <c r="G4871" s="367" t="s">
        <v>7858</v>
      </c>
      <c r="H4871" s="367" t="s">
        <v>8225</v>
      </c>
      <c r="I4871" s="367" t="s">
        <v>8260</v>
      </c>
    </row>
    <row r="4872" spans="1:9">
      <c r="A4872" s="367" t="s">
        <v>3930</v>
      </c>
      <c r="D4872" s="367" t="s">
        <v>8261</v>
      </c>
      <c r="E4872" s="367">
        <f t="shared" si="76"/>
        <v>30301020</v>
      </c>
      <c r="F4872" s="367" t="s">
        <v>569</v>
      </c>
      <c r="G4872" s="367" t="s">
        <v>7858</v>
      </c>
      <c r="H4872" s="367" t="s">
        <v>8225</v>
      </c>
      <c r="I4872" s="367" t="s">
        <v>8262</v>
      </c>
    </row>
    <row r="4873" spans="1:9">
      <c r="A4873" s="367" t="s">
        <v>3930</v>
      </c>
      <c r="D4873" s="367" t="s">
        <v>8263</v>
      </c>
      <c r="E4873" s="367">
        <f t="shared" si="76"/>
        <v>30301021</v>
      </c>
      <c r="F4873" s="367" t="s">
        <v>569</v>
      </c>
      <c r="G4873" s="367" t="s">
        <v>7858</v>
      </c>
      <c r="H4873" s="367" t="s">
        <v>8225</v>
      </c>
      <c r="I4873" s="367" t="s">
        <v>8264</v>
      </c>
    </row>
    <row r="4874" spans="1:9">
      <c r="A4874" s="367" t="s">
        <v>3930</v>
      </c>
      <c r="D4874" s="367" t="s">
        <v>8265</v>
      </c>
      <c r="E4874" s="367">
        <f t="shared" si="76"/>
        <v>30301022</v>
      </c>
      <c r="F4874" s="367" t="s">
        <v>569</v>
      </c>
      <c r="G4874" s="367" t="s">
        <v>7858</v>
      </c>
      <c r="H4874" s="367" t="s">
        <v>8225</v>
      </c>
      <c r="I4874" s="367" t="s">
        <v>8266</v>
      </c>
    </row>
    <row r="4875" spans="1:9">
      <c r="A4875" s="367" t="s">
        <v>3930</v>
      </c>
      <c r="D4875" s="367" t="s">
        <v>8267</v>
      </c>
      <c r="E4875" s="367">
        <f t="shared" si="76"/>
        <v>30301023</v>
      </c>
      <c r="F4875" s="367" t="s">
        <v>569</v>
      </c>
      <c r="G4875" s="367" t="s">
        <v>7858</v>
      </c>
      <c r="H4875" s="367" t="s">
        <v>8225</v>
      </c>
      <c r="I4875" s="367" t="s">
        <v>8268</v>
      </c>
    </row>
    <row r="4876" spans="1:9">
      <c r="A4876" s="367" t="s">
        <v>3930</v>
      </c>
      <c r="D4876" s="367" t="s">
        <v>8269</v>
      </c>
      <c r="E4876" s="367">
        <f t="shared" si="76"/>
        <v>30301024</v>
      </c>
      <c r="F4876" s="367" t="s">
        <v>569</v>
      </c>
      <c r="G4876" s="367" t="s">
        <v>7858</v>
      </c>
      <c r="H4876" s="367" t="s">
        <v>8225</v>
      </c>
      <c r="I4876" s="367" t="s">
        <v>8270</v>
      </c>
    </row>
    <row r="4877" spans="1:9">
      <c r="A4877" s="367" t="s">
        <v>3930</v>
      </c>
      <c r="D4877" s="367" t="s">
        <v>8271</v>
      </c>
      <c r="E4877" s="367">
        <f t="shared" si="76"/>
        <v>30301025</v>
      </c>
      <c r="F4877" s="367" t="s">
        <v>569</v>
      </c>
      <c r="G4877" s="367" t="s">
        <v>7858</v>
      </c>
      <c r="H4877" s="367" t="s">
        <v>8225</v>
      </c>
      <c r="I4877" s="367" t="s">
        <v>8272</v>
      </c>
    </row>
    <row r="4878" spans="1:9">
      <c r="A4878" s="367" t="s">
        <v>3930</v>
      </c>
      <c r="D4878" s="367" t="s">
        <v>8273</v>
      </c>
      <c r="E4878" s="367">
        <f t="shared" si="76"/>
        <v>30301026</v>
      </c>
      <c r="F4878" s="367" t="s">
        <v>569</v>
      </c>
      <c r="G4878" s="367" t="s">
        <v>7858</v>
      </c>
      <c r="H4878" s="367" t="s">
        <v>8225</v>
      </c>
      <c r="I4878" s="367" t="s">
        <v>8274</v>
      </c>
    </row>
    <row r="4879" spans="1:9">
      <c r="A4879" s="367" t="s">
        <v>3930</v>
      </c>
      <c r="D4879" s="367" t="s">
        <v>8275</v>
      </c>
      <c r="E4879" s="367">
        <f t="shared" si="76"/>
        <v>30301027</v>
      </c>
      <c r="F4879" s="367" t="s">
        <v>569</v>
      </c>
      <c r="G4879" s="367" t="s">
        <v>7858</v>
      </c>
      <c r="H4879" s="367" t="s">
        <v>8225</v>
      </c>
      <c r="I4879" s="367" t="s">
        <v>8276</v>
      </c>
    </row>
    <row r="4880" spans="1:9">
      <c r="A4880" s="367" t="s">
        <v>3930</v>
      </c>
      <c r="D4880" s="367" t="s">
        <v>8277</v>
      </c>
      <c r="E4880" s="367">
        <f t="shared" si="76"/>
        <v>30301028</v>
      </c>
      <c r="F4880" s="367" t="s">
        <v>569</v>
      </c>
      <c r="G4880" s="367" t="s">
        <v>7858</v>
      </c>
      <c r="H4880" s="367" t="s">
        <v>8225</v>
      </c>
      <c r="I4880" s="367" t="s">
        <v>8278</v>
      </c>
    </row>
    <row r="4881" spans="1:9">
      <c r="A4881" s="367" t="s">
        <v>3930</v>
      </c>
      <c r="D4881" s="367" t="s">
        <v>8279</v>
      </c>
      <c r="E4881" s="367">
        <f t="shared" si="76"/>
        <v>30301029</v>
      </c>
      <c r="F4881" s="367" t="s">
        <v>569</v>
      </c>
      <c r="G4881" s="367" t="s">
        <v>7858</v>
      </c>
      <c r="H4881" s="367" t="s">
        <v>8225</v>
      </c>
      <c r="I4881" s="367" t="s">
        <v>8280</v>
      </c>
    </row>
    <row r="4882" spans="1:9">
      <c r="A4882" s="367" t="s">
        <v>3930</v>
      </c>
      <c r="D4882" s="367" t="s">
        <v>8281</v>
      </c>
      <c r="E4882" s="367">
        <f t="shared" si="76"/>
        <v>30301030</v>
      </c>
      <c r="F4882" s="367" t="s">
        <v>569</v>
      </c>
      <c r="G4882" s="367" t="s">
        <v>7858</v>
      </c>
      <c r="H4882" s="367" t="s">
        <v>8225</v>
      </c>
      <c r="I4882" s="367" t="s">
        <v>8282</v>
      </c>
    </row>
    <row r="4883" spans="1:9">
      <c r="A4883" s="367" t="s">
        <v>3930</v>
      </c>
      <c r="D4883" s="367" t="s">
        <v>8283</v>
      </c>
      <c r="E4883" s="367">
        <f t="shared" si="76"/>
        <v>30301031</v>
      </c>
      <c r="F4883" s="367" t="s">
        <v>569</v>
      </c>
      <c r="G4883" s="367" t="s">
        <v>7858</v>
      </c>
      <c r="H4883" s="367" t="s">
        <v>8225</v>
      </c>
      <c r="I4883" s="367" t="s">
        <v>8284</v>
      </c>
    </row>
    <row r="4884" spans="1:9">
      <c r="A4884" s="367" t="s">
        <v>3930</v>
      </c>
      <c r="D4884" s="367" t="s">
        <v>8285</v>
      </c>
      <c r="E4884" s="367">
        <f t="shared" si="76"/>
        <v>30301032</v>
      </c>
      <c r="F4884" s="367" t="s">
        <v>569</v>
      </c>
      <c r="G4884" s="367" t="s">
        <v>7858</v>
      </c>
      <c r="H4884" s="367" t="s">
        <v>8225</v>
      </c>
      <c r="I4884" s="367" t="s">
        <v>8046</v>
      </c>
    </row>
    <row r="4885" spans="1:9">
      <c r="A4885" s="367" t="s">
        <v>3930</v>
      </c>
      <c r="D4885" s="367" t="s">
        <v>8286</v>
      </c>
      <c r="E4885" s="367">
        <f t="shared" si="76"/>
        <v>30301099</v>
      </c>
      <c r="F4885" s="367" t="s">
        <v>569</v>
      </c>
      <c r="G4885" s="367" t="s">
        <v>7858</v>
      </c>
      <c r="H4885" s="367" t="s">
        <v>8225</v>
      </c>
      <c r="I4885" s="367" t="s">
        <v>4251</v>
      </c>
    </row>
    <row r="4886" spans="1:9">
      <c r="A4886" s="367" t="s">
        <v>3930</v>
      </c>
      <c r="D4886" s="367" t="s">
        <v>8287</v>
      </c>
      <c r="E4886" s="367">
        <f t="shared" si="76"/>
        <v>30301101</v>
      </c>
      <c r="F4886" s="367" t="s">
        <v>569</v>
      </c>
      <c r="G4886" s="367" t="s">
        <v>7858</v>
      </c>
      <c r="H4886" s="367" t="s">
        <v>8288</v>
      </c>
      <c r="I4886" s="367" t="s">
        <v>8289</v>
      </c>
    </row>
    <row r="4887" spans="1:9">
      <c r="A4887" s="367" t="s">
        <v>3930</v>
      </c>
      <c r="D4887" s="367" t="s">
        <v>8290</v>
      </c>
      <c r="E4887" s="367">
        <f t="shared" si="76"/>
        <v>30301102</v>
      </c>
      <c r="F4887" s="367" t="s">
        <v>569</v>
      </c>
      <c r="G4887" s="367" t="s">
        <v>7858</v>
      </c>
      <c r="H4887" s="367" t="s">
        <v>8288</v>
      </c>
      <c r="I4887" s="367" t="s">
        <v>8291</v>
      </c>
    </row>
    <row r="4888" spans="1:9">
      <c r="A4888" s="367" t="s">
        <v>3930</v>
      </c>
      <c r="D4888" s="367" t="s">
        <v>8292</v>
      </c>
      <c r="E4888" s="367">
        <f t="shared" si="76"/>
        <v>30301199</v>
      </c>
      <c r="F4888" s="367" t="s">
        <v>569</v>
      </c>
      <c r="G4888" s="367" t="s">
        <v>7858</v>
      </c>
      <c r="H4888" s="367" t="s">
        <v>8288</v>
      </c>
      <c r="I4888" s="367" t="s">
        <v>4251</v>
      </c>
    </row>
    <row r="4889" spans="1:9">
      <c r="A4889" s="367" t="s">
        <v>3930</v>
      </c>
      <c r="D4889" s="367" t="s">
        <v>8293</v>
      </c>
      <c r="E4889" s="367">
        <f t="shared" si="76"/>
        <v>30301201</v>
      </c>
      <c r="F4889" s="367" t="s">
        <v>569</v>
      </c>
      <c r="G4889" s="367" t="s">
        <v>7858</v>
      </c>
      <c r="H4889" s="367" t="s">
        <v>8294</v>
      </c>
      <c r="I4889" s="367" t="s">
        <v>8295</v>
      </c>
    </row>
    <row r="4890" spans="1:9">
      <c r="A4890" s="367" t="s">
        <v>3930</v>
      </c>
      <c r="D4890" s="367" t="s">
        <v>8296</v>
      </c>
      <c r="E4890" s="367">
        <f t="shared" si="76"/>
        <v>30301202</v>
      </c>
      <c r="F4890" s="367" t="s">
        <v>569</v>
      </c>
      <c r="G4890" s="367" t="s">
        <v>7858</v>
      </c>
      <c r="H4890" s="367" t="s">
        <v>8294</v>
      </c>
      <c r="I4890" s="367" t="s">
        <v>8297</v>
      </c>
    </row>
    <row r="4891" spans="1:9">
      <c r="A4891" s="367" t="s">
        <v>3930</v>
      </c>
      <c r="D4891" s="367" t="s">
        <v>8298</v>
      </c>
      <c r="E4891" s="367">
        <f t="shared" si="76"/>
        <v>30301299</v>
      </c>
      <c r="F4891" s="367" t="s">
        <v>569</v>
      </c>
      <c r="G4891" s="367" t="s">
        <v>7858</v>
      </c>
      <c r="H4891" s="367" t="s">
        <v>8294</v>
      </c>
      <c r="I4891" s="367" t="s">
        <v>4251</v>
      </c>
    </row>
    <row r="4892" spans="1:9">
      <c r="A4892" s="367" t="s">
        <v>3930</v>
      </c>
      <c r="D4892" s="367" t="s">
        <v>8299</v>
      </c>
      <c r="E4892" s="367">
        <f t="shared" si="76"/>
        <v>30301301</v>
      </c>
      <c r="F4892" s="367" t="s">
        <v>569</v>
      </c>
      <c r="G4892" s="367" t="s">
        <v>7858</v>
      </c>
      <c r="H4892" s="367" t="s">
        <v>8300</v>
      </c>
      <c r="I4892" s="367" t="s">
        <v>6641</v>
      </c>
    </row>
    <row r="4893" spans="1:9">
      <c r="A4893" s="367" t="s">
        <v>3930</v>
      </c>
      <c r="D4893" s="367" t="s">
        <v>8301</v>
      </c>
      <c r="E4893" s="367">
        <f t="shared" si="76"/>
        <v>30301302</v>
      </c>
      <c r="F4893" s="367" t="s">
        <v>569</v>
      </c>
      <c r="G4893" s="367" t="s">
        <v>7858</v>
      </c>
      <c r="H4893" s="367" t="s">
        <v>8300</v>
      </c>
      <c r="I4893" s="367" t="s">
        <v>8302</v>
      </c>
    </row>
    <row r="4894" spans="1:9">
      <c r="A4894" s="367" t="s">
        <v>3930</v>
      </c>
      <c r="D4894" s="367" t="s">
        <v>8303</v>
      </c>
      <c r="E4894" s="367">
        <f t="shared" si="76"/>
        <v>30301401</v>
      </c>
      <c r="F4894" s="367" t="s">
        <v>569</v>
      </c>
      <c r="G4894" s="367" t="s">
        <v>7858</v>
      </c>
      <c r="H4894" s="367" t="s">
        <v>8304</v>
      </c>
      <c r="I4894" s="367" t="s">
        <v>5549</v>
      </c>
    </row>
    <row r="4895" spans="1:9">
      <c r="A4895" s="367" t="s">
        <v>3930</v>
      </c>
      <c r="D4895" s="367" t="s">
        <v>8305</v>
      </c>
      <c r="E4895" s="367">
        <f t="shared" si="76"/>
        <v>30301402</v>
      </c>
      <c r="F4895" s="367" t="s">
        <v>569</v>
      </c>
      <c r="G4895" s="367" t="s">
        <v>7858</v>
      </c>
      <c r="H4895" s="367" t="s">
        <v>8304</v>
      </c>
      <c r="I4895" s="367" t="s">
        <v>8306</v>
      </c>
    </row>
    <row r="4896" spans="1:9">
      <c r="A4896" s="367" t="s">
        <v>3930</v>
      </c>
      <c r="D4896" s="367" t="s">
        <v>8307</v>
      </c>
      <c r="E4896" s="367">
        <f t="shared" si="76"/>
        <v>30301403</v>
      </c>
      <c r="F4896" s="367" t="s">
        <v>569</v>
      </c>
      <c r="G4896" s="367" t="s">
        <v>7858</v>
      </c>
      <c r="H4896" s="367" t="s">
        <v>8304</v>
      </c>
      <c r="I4896" s="367" t="s">
        <v>8308</v>
      </c>
    </row>
    <row r="4897" spans="1:9">
      <c r="A4897" s="367" t="s">
        <v>3930</v>
      </c>
      <c r="D4897" s="367" t="s">
        <v>8309</v>
      </c>
      <c r="E4897" s="367">
        <f t="shared" si="76"/>
        <v>30301499</v>
      </c>
      <c r="F4897" s="367" t="s">
        <v>569</v>
      </c>
      <c r="G4897" s="367" t="s">
        <v>7858</v>
      </c>
      <c r="H4897" s="367" t="s">
        <v>8304</v>
      </c>
      <c r="I4897" s="367" t="s">
        <v>4251</v>
      </c>
    </row>
    <row r="4898" spans="1:9">
      <c r="A4898" s="367" t="s">
        <v>3930</v>
      </c>
      <c r="D4898" s="367" t="s">
        <v>8310</v>
      </c>
      <c r="E4898" s="367">
        <f t="shared" si="76"/>
        <v>30301501</v>
      </c>
      <c r="F4898" s="367" t="s">
        <v>569</v>
      </c>
      <c r="G4898" s="367" t="s">
        <v>7858</v>
      </c>
      <c r="H4898" s="367" t="s">
        <v>8311</v>
      </c>
      <c r="I4898" s="367" t="s">
        <v>8312</v>
      </c>
    </row>
    <row r="4899" spans="1:9">
      <c r="A4899" s="367" t="s">
        <v>3930</v>
      </c>
      <c r="D4899" s="367" t="s">
        <v>8313</v>
      </c>
      <c r="E4899" s="367">
        <f t="shared" si="76"/>
        <v>30301502</v>
      </c>
      <c r="F4899" s="367" t="s">
        <v>569</v>
      </c>
      <c r="G4899" s="367" t="s">
        <v>7858</v>
      </c>
      <c r="H4899" s="367" t="s">
        <v>8311</v>
      </c>
      <c r="I4899" s="367" t="s">
        <v>8314</v>
      </c>
    </row>
    <row r="4900" spans="1:9">
      <c r="A4900" s="367" t="s">
        <v>3930</v>
      </c>
      <c r="D4900" s="367" t="s">
        <v>8315</v>
      </c>
      <c r="E4900" s="367">
        <f t="shared" si="76"/>
        <v>30301503</v>
      </c>
      <c r="F4900" s="367" t="s">
        <v>569</v>
      </c>
      <c r="G4900" s="367" t="s">
        <v>7858</v>
      </c>
      <c r="H4900" s="367" t="s">
        <v>8311</v>
      </c>
      <c r="I4900" s="367" t="s">
        <v>8316</v>
      </c>
    </row>
    <row r="4901" spans="1:9">
      <c r="A4901" s="367" t="s">
        <v>3930</v>
      </c>
      <c r="D4901" s="367" t="s">
        <v>8317</v>
      </c>
      <c r="E4901" s="367">
        <f t="shared" si="76"/>
        <v>30301504</v>
      </c>
      <c r="F4901" s="367" t="s">
        <v>569</v>
      </c>
      <c r="G4901" s="367" t="s">
        <v>7858</v>
      </c>
      <c r="H4901" s="367" t="s">
        <v>8311</v>
      </c>
      <c r="I4901" s="367" t="s">
        <v>8318</v>
      </c>
    </row>
    <row r="4902" spans="1:9">
      <c r="A4902" s="367" t="s">
        <v>3930</v>
      </c>
      <c r="D4902" s="367" t="s">
        <v>8319</v>
      </c>
      <c r="E4902" s="367">
        <f t="shared" si="76"/>
        <v>30301505</v>
      </c>
      <c r="F4902" s="367" t="s">
        <v>569</v>
      </c>
      <c r="G4902" s="367" t="s">
        <v>7858</v>
      </c>
      <c r="H4902" s="367" t="s">
        <v>8311</v>
      </c>
      <c r="I4902" s="367" t="s">
        <v>8320</v>
      </c>
    </row>
    <row r="4903" spans="1:9">
      <c r="A4903" s="367" t="s">
        <v>3930</v>
      </c>
      <c r="D4903" s="367" t="s">
        <v>8321</v>
      </c>
      <c r="E4903" s="367">
        <f t="shared" si="76"/>
        <v>30301506</v>
      </c>
      <c r="F4903" s="367" t="s">
        <v>569</v>
      </c>
      <c r="G4903" s="367" t="s">
        <v>7858</v>
      </c>
      <c r="H4903" s="367" t="s">
        <v>8311</v>
      </c>
      <c r="I4903" s="367" t="s">
        <v>8322</v>
      </c>
    </row>
    <row r="4904" spans="1:9">
      <c r="A4904" s="367" t="s">
        <v>3930</v>
      </c>
      <c r="D4904" s="367" t="s">
        <v>8323</v>
      </c>
      <c r="E4904" s="367">
        <f t="shared" si="76"/>
        <v>30301510</v>
      </c>
      <c r="F4904" s="367" t="s">
        <v>569</v>
      </c>
      <c r="G4904" s="367" t="s">
        <v>7858</v>
      </c>
      <c r="H4904" s="367" t="s">
        <v>8311</v>
      </c>
      <c r="I4904" s="367" t="s">
        <v>8324</v>
      </c>
    </row>
    <row r="4905" spans="1:9">
      <c r="A4905" s="367" t="s">
        <v>3930</v>
      </c>
      <c r="D4905" s="367" t="s">
        <v>8325</v>
      </c>
      <c r="E4905" s="367">
        <f t="shared" si="76"/>
        <v>30301511</v>
      </c>
      <c r="F4905" s="367" t="s">
        <v>569</v>
      </c>
      <c r="G4905" s="367" t="s">
        <v>7858</v>
      </c>
      <c r="H4905" s="367" t="s">
        <v>8311</v>
      </c>
      <c r="I4905" s="367" t="s">
        <v>8326</v>
      </c>
    </row>
    <row r="4906" spans="1:9">
      <c r="A4906" s="367" t="s">
        <v>3930</v>
      </c>
      <c r="D4906" s="367" t="s">
        <v>8327</v>
      </c>
      <c r="E4906" s="367">
        <f t="shared" si="76"/>
        <v>30301512</v>
      </c>
      <c r="F4906" s="367" t="s">
        <v>569</v>
      </c>
      <c r="G4906" s="367" t="s">
        <v>7858</v>
      </c>
      <c r="H4906" s="367" t="s">
        <v>8311</v>
      </c>
      <c r="I4906" s="367" t="s">
        <v>8328</v>
      </c>
    </row>
    <row r="4907" spans="1:9">
      <c r="A4907" s="367" t="s">
        <v>3930</v>
      </c>
      <c r="D4907" s="367" t="s">
        <v>8329</v>
      </c>
      <c r="E4907" s="367">
        <f t="shared" si="76"/>
        <v>30301513</v>
      </c>
      <c r="F4907" s="367" t="s">
        <v>569</v>
      </c>
      <c r="G4907" s="367" t="s">
        <v>7858</v>
      </c>
      <c r="H4907" s="367" t="s">
        <v>8311</v>
      </c>
      <c r="I4907" s="367" t="s">
        <v>8330</v>
      </c>
    </row>
    <row r="4908" spans="1:9">
      <c r="A4908" s="367" t="s">
        <v>3930</v>
      </c>
      <c r="D4908" s="367" t="s">
        <v>8331</v>
      </c>
      <c r="E4908" s="367">
        <f t="shared" si="76"/>
        <v>30301514</v>
      </c>
      <c r="F4908" s="367" t="s">
        <v>569</v>
      </c>
      <c r="G4908" s="367" t="s">
        <v>7858</v>
      </c>
      <c r="H4908" s="367" t="s">
        <v>8311</v>
      </c>
      <c r="I4908" s="367" t="s">
        <v>8332</v>
      </c>
    </row>
    <row r="4909" spans="1:9">
      <c r="A4909" s="367" t="s">
        <v>3930</v>
      </c>
      <c r="D4909" s="367" t="s">
        <v>8333</v>
      </c>
      <c r="E4909" s="367">
        <f t="shared" si="76"/>
        <v>30301518</v>
      </c>
      <c r="F4909" s="367" t="s">
        <v>569</v>
      </c>
      <c r="G4909" s="367" t="s">
        <v>7858</v>
      </c>
      <c r="H4909" s="367" t="s">
        <v>8311</v>
      </c>
      <c r="I4909" s="367" t="s">
        <v>8189</v>
      </c>
    </row>
    <row r="4910" spans="1:9">
      <c r="A4910" s="367" t="s">
        <v>3930</v>
      </c>
      <c r="D4910" s="367" t="s">
        <v>8334</v>
      </c>
      <c r="E4910" s="367">
        <f t="shared" si="76"/>
        <v>30301520</v>
      </c>
      <c r="F4910" s="367" t="s">
        <v>569</v>
      </c>
      <c r="G4910" s="367" t="s">
        <v>7858</v>
      </c>
      <c r="H4910" s="367" t="s">
        <v>8311</v>
      </c>
      <c r="I4910" s="367" t="s">
        <v>8335</v>
      </c>
    </row>
    <row r="4911" spans="1:9">
      <c r="A4911" s="367" t="s">
        <v>3930</v>
      </c>
      <c r="D4911" s="367" t="s">
        <v>8336</v>
      </c>
      <c r="E4911" s="367">
        <f t="shared" si="76"/>
        <v>30301521</v>
      </c>
      <c r="F4911" s="367" t="s">
        <v>569</v>
      </c>
      <c r="G4911" s="367" t="s">
        <v>7858</v>
      </c>
      <c r="H4911" s="367" t="s">
        <v>8311</v>
      </c>
      <c r="I4911" s="367" t="s">
        <v>8337</v>
      </c>
    </row>
    <row r="4912" spans="1:9">
      <c r="A4912" s="367" t="s">
        <v>3930</v>
      </c>
      <c r="D4912" s="367" t="s">
        <v>8338</v>
      </c>
      <c r="E4912" s="367">
        <f t="shared" si="76"/>
        <v>30301522</v>
      </c>
      <c r="F4912" s="367" t="s">
        <v>569</v>
      </c>
      <c r="G4912" s="367" t="s">
        <v>7858</v>
      </c>
      <c r="H4912" s="367" t="s">
        <v>8311</v>
      </c>
      <c r="I4912" s="367" t="s">
        <v>8339</v>
      </c>
    </row>
    <row r="4913" spans="1:9">
      <c r="A4913" s="367" t="s">
        <v>3930</v>
      </c>
      <c r="D4913" s="367" t="s">
        <v>8340</v>
      </c>
      <c r="E4913" s="367">
        <f t="shared" si="76"/>
        <v>30301523</v>
      </c>
      <c r="F4913" s="367" t="s">
        <v>569</v>
      </c>
      <c r="G4913" s="367" t="s">
        <v>7858</v>
      </c>
      <c r="H4913" s="367" t="s">
        <v>8311</v>
      </c>
      <c r="I4913" s="367" t="s">
        <v>8341</v>
      </c>
    </row>
    <row r="4914" spans="1:9">
      <c r="A4914" s="367" t="s">
        <v>3930</v>
      </c>
      <c r="D4914" s="367" t="s">
        <v>8342</v>
      </c>
      <c r="E4914" s="367">
        <f t="shared" si="76"/>
        <v>30301524</v>
      </c>
      <c r="F4914" s="367" t="s">
        <v>569</v>
      </c>
      <c r="G4914" s="367" t="s">
        <v>7858</v>
      </c>
      <c r="H4914" s="367" t="s">
        <v>8311</v>
      </c>
      <c r="I4914" s="367" t="s">
        <v>8343</v>
      </c>
    </row>
    <row r="4915" spans="1:9">
      <c r="A4915" s="367" t="s">
        <v>3930</v>
      </c>
      <c r="D4915" s="367" t="s">
        <v>8344</v>
      </c>
      <c r="E4915" s="367">
        <f t="shared" si="76"/>
        <v>30301530</v>
      </c>
      <c r="F4915" s="367" t="s">
        <v>569</v>
      </c>
      <c r="G4915" s="367" t="s">
        <v>7858</v>
      </c>
      <c r="H4915" s="367" t="s">
        <v>8311</v>
      </c>
      <c r="I4915" s="367" t="s">
        <v>8345</v>
      </c>
    </row>
    <row r="4916" spans="1:9">
      <c r="A4916" s="367" t="s">
        <v>3930</v>
      </c>
      <c r="D4916" s="367" t="s">
        <v>8346</v>
      </c>
      <c r="E4916" s="367">
        <f t="shared" si="76"/>
        <v>30301540</v>
      </c>
      <c r="F4916" s="367" t="s">
        <v>569</v>
      </c>
      <c r="G4916" s="367" t="s">
        <v>7858</v>
      </c>
      <c r="H4916" s="367" t="s">
        <v>8311</v>
      </c>
      <c r="I4916" s="367" t="s">
        <v>8347</v>
      </c>
    </row>
    <row r="4917" spans="1:9">
      <c r="A4917" s="367" t="s">
        <v>3930</v>
      </c>
      <c r="D4917" s="367" t="s">
        <v>8348</v>
      </c>
      <c r="E4917" s="367">
        <f t="shared" si="76"/>
        <v>30301541</v>
      </c>
      <c r="F4917" s="367" t="s">
        <v>569</v>
      </c>
      <c r="G4917" s="367" t="s">
        <v>7858</v>
      </c>
      <c r="H4917" s="367" t="s">
        <v>8311</v>
      </c>
      <c r="I4917" s="367" t="s">
        <v>8349</v>
      </c>
    </row>
    <row r="4918" spans="1:9">
      <c r="A4918" s="367" t="s">
        <v>3930</v>
      </c>
      <c r="D4918" s="367" t="s">
        <v>8350</v>
      </c>
      <c r="E4918" s="367">
        <f t="shared" si="76"/>
        <v>30301542</v>
      </c>
      <c r="F4918" s="367" t="s">
        <v>569</v>
      </c>
      <c r="G4918" s="367" t="s">
        <v>7858</v>
      </c>
      <c r="H4918" s="367" t="s">
        <v>8311</v>
      </c>
      <c r="I4918" s="367" t="s">
        <v>8351</v>
      </c>
    </row>
    <row r="4919" spans="1:9">
      <c r="A4919" s="367" t="s">
        <v>3930</v>
      </c>
      <c r="D4919" s="367" t="s">
        <v>8352</v>
      </c>
      <c r="E4919" s="367">
        <f t="shared" si="76"/>
        <v>30301543</v>
      </c>
      <c r="F4919" s="367" t="s">
        <v>569</v>
      </c>
      <c r="G4919" s="367" t="s">
        <v>7858</v>
      </c>
      <c r="H4919" s="367" t="s">
        <v>8311</v>
      </c>
      <c r="I4919" s="367" t="s">
        <v>8353</v>
      </c>
    </row>
    <row r="4920" spans="1:9">
      <c r="A4920" s="367" t="s">
        <v>3930</v>
      </c>
      <c r="D4920" s="367" t="s">
        <v>8354</v>
      </c>
      <c r="E4920" s="367">
        <f t="shared" si="76"/>
        <v>30301550</v>
      </c>
      <c r="F4920" s="367" t="s">
        <v>569</v>
      </c>
      <c r="G4920" s="367" t="s">
        <v>7858</v>
      </c>
      <c r="H4920" s="367" t="s">
        <v>8311</v>
      </c>
      <c r="I4920" s="367" t="s">
        <v>8355</v>
      </c>
    </row>
    <row r="4921" spans="1:9">
      <c r="A4921" s="367" t="s">
        <v>3930</v>
      </c>
      <c r="D4921" s="367" t="s">
        <v>8356</v>
      </c>
      <c r="E4921" s="367">
        <f t="shared" si="76"/>
        <v>30301551</v>
      </c>
      <c r="F4921" s="367" t="s">
        <v>569</v>
      </c>
      <c r="G4921" s="367" t="s">
        <v>7858</v>
      </c>
      <c r="H4921" s="367" t="s">
        <v>8311</v>
      </c>
      <c r="I4921" s="367" t="s">
        <v>8357</v>
      </c>
    </row>
    <row r="4922" spans="1:9">
      <c r="A4922" s="367" t="s">
        <v>3930</v>
      </c>
      <c r="D4922" s="367" t="s">
        <v>8358</v>
      </c>
      <c r="E4922" s="367">
        <f t="shared" si="76"/>
        <v>30301552</v>
      </c>
      <c r="F4922" s="367" t="s">
        <v>569</v>
      </c>
      <c r="G4922" s="367" t="s">
        <v>7858</v>
      </c>
      <c r="H4922" s="367" t="s">
        <v>8311</v>
      </c>
      <c r="I4922" s="367" t="s">
        <v>8359</v>
      </c>
    </row>
    <row r="4923" spans="1:9">
      <c r="A4923" s="367" t="s">
        <v>3930</v>
      </c>
      <c r="D4923" s="367" t="s">
        <v>8360</v>
      </c>
      <c r="E4923" s="367">
        <f t="shared" si="76"/>
        <v>30301553</v>
      </c>
      <c r="F4923" s="367" t="s">
        <v>569</v>
      </c>
      <c r="G4923" s="367" t="s">
        <v>7858</v>
      </c>
      <c r="H4923" s="367" t="s">
        <v>8311</v>
      </c>
      <c r="I4923" s="367" t="s">
        <v>8361</v>
      </c>
    </row>
    <row r="4924" spans="1:9">
      <c r="A4924" s="367" t="s">
        <v>3930</v>
      </c>
      <c r="D4924" s="367" t="s">
        <v>8362</v>
      </c>
      <c r="E4924" s="367">
        <f t="shared" si="76"/>
        <v>30301554</v>
      </c>
      <c r="F4924" s="367" t="s">
        <v>569</v>
      </c>
      <c r="G4924" s="367" t="s">
        <v>7858</v>
      </c>
      <c r="H4924" s="367" t="s">
        <v>8311</v>
      </c>
      <c r="I4924" s="367" t="s">
        <v>8363</v>
      </c>
    </row>
    <row r="4925" spans="1:9">
      <c r="A4925" s="367" t="s">
        <v>3930</v>
      </c>
      <c r="D4925" s="367" t="s">
        <v>8364</v>
      </c>
      <c r="E4925" s="367">
        <f t="shared" si="76"/>
        <v>30301560</v>
      </c>
      <c r="F4925" s="367" t="s">
        <v>569</v>
      </c>
      <c r="G4925" s="367" t="s">
        <v>7858</v>
      </c>
      <c r="H4925" s="367" t="s">
        <v>8311</v>
      </c>
      <c r="I4925" s="367" t="s">
        <v>8365</v>
      </c>
    </row>
    <row r="4926" spans="1:9">
      <c r="A4926" s="367" t="s">
        <v>3930</v>
      </c>
      <c r="D4926" s="367" t="s">
        <v>8366</v>
      </c>
      <c r="E4926" s="367">
        <f t="shared" si="76"/>
        <v>30301561</v>
      </c>
      <c r="F4926" s="367" t="s">
        <v>569</v>
      </c>
      <c r="G4926" s="367" t="s">
        <v>7858</v>
      </c>
      <c r="H4926" s="367" t="s">
        <v>8311</v>
      </c>
      <c r="I4926" s="367" t="s">
        <v>8367</v>
      </c>
    </row>
    <row r="4927" spans="1:9">
      <c r="A4927" s="367" t="s">
        <v>3930</v>
      </c>
      <c r="D4927" s="367" t="s">
        <v>8368</v>
      </c>
      <c r="E4927" s="367">
        <f t="shared" si="76"/>
        <v>30301570</v>
      </c>
      <c r="F4927" s="367" t="s">
        <v>569</v>
      </c>
      <c r="G4927" s="367" t="s">
        <v>7858</v>
      </c>
      <c r="H4927" s="367" t="s">
        <v>8311</v>
      </c>
      <c r="I4927" s="367" t="s">
        <v>8369</v>
      </c>
    </row>
    <row r="4928" spans="1:9">
      <c r="A4928" s="367" t="s">
        <v>3930</v>
      </c>
      <c r="D4928" s="367" t="s">
        <v>8370</v>
      </c>
      <c r="E4928" s="367">
        <f t="shared" si="76"/>
        <v>30301571</v>
      </c>
      <c r="F4928" s="367" t="s">
        <v>569</v>
      </c>
      <c r="G4928" s="367" t="s">
        <v>7858</v>
      </c>
      <c r="H4928" s="367" t="s">
        <v>8311</v>
      </c>
      <c r="I4928" s="367" t="s">
        <v>8371</v>
      </c>
    </row>
    <row r="4929" spans="1:9">
      <c r="A4929" s="367" t="s">
        <v>3930</v>
      </c>
      <c r="D4929" s="367" t="s">
        <v>8372</v>
      </c>
      <c r="E4929" s="367">
        <f t="shared" si="76"/>
        <v>30301580</v>
      </c>
      <c r="F4929" s="367" t="s">
        <v>569</v>
      </c>
      <c r="G4929" s="367" t="s">
        <v>7858</v>
      </c>
      <c r="H4929" s="367" t="s">
        <v>8311</v>
      </c>
      <c r="I4929" s="367" t="s">
        <v>8373</v>
      </c>
    </row>
    <row r="4930" spans="1:9">
      <c r="A4930" s="367" t="s">
        <v>3930</v>
      </c>
      <c r="D4930" s="367" t="s">
        <v>8374</v>
      </c>
      <c r="E4930" s="367">
        <f t="shared" ref="E4930:E4993" si="77">VALUE(D4930)</f>
        <v>30301581</v>
      </c>
      <c r="F4930" s="367" t="s">
        <v>569</v>
      </c>
      <c r="G4930" s="367" t="s">
        <v>7858</v>
      </c>
      <c r="H4930" s="367" t="s">
        <v>8311</v>
      </c>
      <c r="I4930" s="367" t="s">
        <v>8375</v>
      </c>
    </row>
    <row r="4931" spans="1:9">
      <c r="A4931" s="367" t="s">
        <v>3930</v>
      </c>
      <c r="D4931" s="367" t="s">
        <v>8376</v>
      </c>
      <c r="E4931" s="367">
        <f t="shared" si="77"/>
        <v>30301582</v>
      </c>
      <c r="F4931" s="367" t="s">
        <v>569</v>
      </c>
      <c r="G4931" s="367" t="s">
        <v>7858</v>
      </c>
      <c r="H4931" s="367" t="s">
        <v>8311</v>
      </c>
      <c r="I4931" s="367" t="s">
        <v>8377</v>
      </c>
    </row>
    <row r="4932" spans="1:9">
      <c r="A4932" s="367" t="s">
        <v>3930</v>
      </c>
      <c r="D4932" s="367" t="s">
        <v>8378</v>
      </c>
      <c r="E4932" s="367">
        <f t="shared" si="77"/>
        <v>30301583</v>
      </c>
      <c r="F4932" s="367" t="s">
        <v>569</v>
      </c>
      <c r="G4932" s="367" t="s">
        <v>7858</v>
      </c>
      <c r="H4932" s="367" t="s">
        <v>8311</v>
      </c>
      <c r="I4932" s="367" t="s">
        <v>8379</v>
      </c>
    </row>
    <row r="4933" spans="1:9">
      <c r="A4933" s="367" t="s">
        <v>3930</v>
      </c>
      <c r="D4933" s="367" t="s">
        <v>8380</v>
      </c>
      <c r="E4933" s="367">
        <f t="shared" si="77"/>
        <v>30301584</v>
      </c>
      <c r="F4933" s="367" t="s">
        <v>569</v>
      </c>
      <c r="G4933" s="367" t="s">
        <v>7858</v>
      </c>
      <c r="H4933" s="367" t="s">
        <v>8311</v>
      </c>
      <c r="I4933" s="367" t="s">
        <v>8381</v>
      </c>
    </row>
    <row r="4934" spans="1:9">
      <c r="A4934" s="367" t="s">
        <v>3930</v>
      </c>
      <c r="D4934" s="367" t="s">
        <v>8382</v>
      </c>
      <c r="E4934" s="367">
        <f t="shared" si="77"/>
        <v>30301590</v>
      </c>
      <c r="F4934" s="367" t="s">
        <v>569</v>
      </c>
      <c r="G4934" s="367" t="s">
        <v>7858</v>
      </c>
      <c r="H4934" s="367" t="s">
        <v>8311</v>
      </c>
      <c r="I4934" s="367" t="s">
        <v>8383</v>
      </c>
    </row>
    <row r="4935" spans="1:9">
      <c r="A4935" s="367" t="s">
        <v>3930</v>
      </c>
      <c r="D4935" s="367" t="s">
        <v>8384</v>
      </c>
      <c r="E4935" s="367">
        <f t="shared" si="77"/>
        <v>30301591</v>
      </c>
      <c r="F4935" s="367" t="s">
        <v>569</v>
      </c>
      <c r="G4935" s="367" t="s">
        <v>7858</v>
      </c>
      <c r="H4935" s="367" t="s">
        <v>8311</v>
      </c>
      <c r="I4935" s="367" t="s">
        <v>8385</v>
      </c>
    </row>
    <row r="4936" spans="1:9">
      <c r="A4936" s="367" t="s">
        <v>3930</v>
      </c>
      <c r="D4936" s="367" t="s">
        <v>8386</v>
      </c>
      <c r="E4936" s="367">
        <f t="shared" si="77"/>
        <v>30301592</v>
      </c>
      <c r="F4936" s="367" t="s">
        <v>569</v>
      </c>
      <c r="G4936" s="367" t="s">
        <v>7858</v>
      </c>
      <c r="H4936" s="367" t="s">
        <v>8311</v>
      </c>
      <c r="I4936" s="367" t="s">
        <v>8387</v>
      </c>
    </row>
    <row r="4937" spans="1:9">
      <c r="A4937" s="367" t="s">
        <v>3930</v>
      </c>
      <c r="D4937" s="367" t="s">
        <v>8388</v>
      </c>
      <c r="E4937" s="367">
        <f t="shared" si="77"/>
        <v>30301593</v>
      </c>
      <c r="F4937" s="367" t="s">
        <v>569</v>
      </c>
      <c r="G4937" s="367" t="s">
        <v>7858</v>
      </c>
      <c r="H4937" s="367" t="s">
        <v>8311</v>
      </c>
      <c r="I4937" s="367" t="s">
        <v>8389</v>
      </c>
    </row>
    <row r="4938" spans="1:9">
      <c r="A4938" s="367" t="s">
        <v>3930</v>
      </c>
      <c r="D4938" s="367" t="s">
        <v>8390</v>
      </c>
      <c r="E4938" s="367">
        <f t="shared" si="77"/>
        <v>30301594</v>
      </c>
      <c r="F4938" s="367" t="s">
        <v>569</v>
      </c>
      <c r="G4938" s="367" t="s">
        <v>7858</v>
      </c>
      <c r="H4938" s="367" t="s">
        <v>8311</v>
      </c>
      <c r="I4938" s="367" t="s">
        <v>8391</v>
      </c>
    </row>
    <row r="4939" spans="1:9">
      <c r="A4939" s="367" t="s">
        <v>3930</v>
      </c>
      <c r="D4939" s="367" t="s">
        <v>8392</v>
      </c>
      <c r="E4939" s="367">
        <f t="shared" si="77"/>
        <v>30301595</v>
      </c>
      <c r="F4939" s="367" t="s">
        <v>569</v>
      </c>
      <c r="G4939" s="367" t="s">
        <v>7858</v>
      </c>
      <c r="H4939" s="367" t="s">
        <v>8311</v>
      </c>
      <c r="I4939" s="367" t="s">
        <v>8393</v>
      </c>
    </row>
    <row r="4940" spans="1:9">
      <c r="A4940" s="367" t="s">
        <v>3930</v>
      </c>
      <c r="D4940" s="367" t="s">
        <v>8394</v>
      </c>
      <c r="E4940" s="367">
        <f t="shared" si="77"/>
        <v>30301596</v>
      </c>
      <c r="F4940" s="367" t="s">
        <v>569</v>
      </c>
      <c r="G4940" s="367" t="s">
        <v>7858</v>
      </c>
      <c r="H4940" s="367" t="s">
        <v>8311</v>
      </c>
      <c r="I4940" s="367" t="s">
        <v>8395</v>
      </c>
    </row>
    <row r="4941" spans="1:9">
      <c r="A4941" s="367" t="s">
        <v>3930</v>
      </c>
      <c r="D4941" s="367" t="s">
        <v>8396</v>
      </c>
      <c r="E4941" s="367">
        <f t="shared" si="77"/>
        <v>30302301</v>
      </c>
      <c r="F4941" s="367" t="s">
        <v>569</v>
      </c>
      <c r="G4941" s="367" t="s">
        <v>7858</v>
      </c>
      <c r="H4941" s="367" t="s">
        <v>8397</v>
      </c>
      <c r="I4941" s="367" t="s">
        <v>8398</v>
      </c>
    </row>
    <row r="4942" spans="1:9">
      <c r="A4942" s="367" t="s">
        <v>3930</v>
      </c>
      <c r="D4942" s="367" t="s">
        <v>8399</v>
      </c>
      <c r="E4942" s="367">
        <f t="shared" si="77"/>
        <v>30302302</v>
      </c>
      <c r="F4942" s="367" t="s">
        <v>569</v>
      </c>
      <c r="G4942" s="367" t="s">
        <v>7858</v>
      </c>
      <c r="H4942" s="367" t="s">
        <v>8397</v>
      </c>
      <c r="I4942" s="367" t="s">
        <v>8400</v>
      </c>
    </row>
    <row r="4943" spans="1:9">
      <c r="A4943" s="367" t="s">
        <v>3930</v>
      </c>
      <c r="D4943" s="367" t="s">
        <v>8401</v>
      </c>
      <c r="E4943" s="367">
        <f t="shared" si="77"/>
        <v>30302303</v>
      </c>
      <c r="F4943" s="367" t="s">
        <v>569</v>
      </c>
      <c r="G4943" s="367" t="s">
        <v>7858</v>
      </c>
      <c r="H4943" s="367" t="s">
        <v>8397</v>
      </c>
      <c r="I4943" s="367" t="s">
        <v>8046</v>
      </c>
    </row>
    <row r="4944" spans="1:9">
      <c r="A4944" s="367" t="s">
        <v>3930</v>
      </c>
      <c r="D4944" s="367" t="s">
        <v>8402</v>
      </c>
      <c r="E4944" s="367">
        <f t="shared" si="77"/>
        <v>30302304</v>
      </c>
      <c r="F4944" s="367" t="s">
        <v>569</v>
      </c>
      <c r="G4944" s="367" t="s">
        <v>7858</v>
      </c>
      <c r="H4944" s="367" t="s">
        <v>8397</v>
      </c>
      <c r="I4944" s="367" t="s">
        <v>5154</v>
      </c>
    </row>
    <row r="4945" spans="1:9">
      <c r="A4945" s="367" t="s">
        <v>3930</v>
      </c>
      <c r="D4945" s="367" t="s">
        <v>8403</v>
      </c>
      <c r="E4945" s="367">
        <f t="shared" si="77"/>
        <v>30302305</v>
      </c>
      <c r="F4945" s="367" t="s">
        <v>569</v>
      </c>
      <c r="G4945" s="367" t="s">
        <v>7858</v>
      </c>
      <c r="H4945" s="367" t="s">
        <v>8397</v>
      </c>
      <c r="I4945" s="367" t="s">
        <v>8404</v>
      </c>
    </row>
    <row r="4946" spans="1:9">
      <c r="A4946" s="367" t="s">
        <v>3930</v>
      </c>
      <c r="D4946" s="367" t="s">
        <v>8405</v>
      </c>
      <c r="E4946" s="367">
        <f t="shared" si="77"/>
        <v>30302306</v>
      </c>
      <c r="F4946" s="367" t="s">
        <v>569</v>
      </c>
      <c r="G4946" s="367" t="s">
        <v>7858</v>
      </c>
      <c r="H4946" s="367" t="s">
        <v>8397</v>
      </c>
      <c r="I4946" s="367" t="s">
        <v>8406</v>
      </c>
    </row>
    <row r="4947" spans="1:9">
      <c r="A4947" s="367" t="s">
        <v>3930</v>
      </c>
      <c r="D4947" s="367" t="s">
        <v>8407</v>
      </c>
      <c r="E4947" s="367">
        <f t="shared" si="77"/>
        <v>30302307</v>
      </c>
      <c r="F4947" s="367" t="s">
        <v>569</v>
      </c>
      <c r="G4947" s="367" t="s">
        <v>7858</v>
      </c>
      <c r="H4947" s="367" t="s">
        <v>8397</v>
      </c>
      <c r="I4947" s="367" t="s">
        <v>8408</v>
      </c>
    </row>
    <row r="4948" spans="1:9">
      <c r="A4948" s="367" t="s">
        <v>3930</v>
      </c>
      <c r="D4948" s="367" t="s">
        <v>8409</v>
      </c>
      <c r="E4948" s="367">
        <f t="shared" si="77"/>
        <v>30302308</v>
      </c>
      <c r="F4948" s="367" t="s">
        <v>569</v>
      </c>
      <c r="G4948" s="367" t="s">
        <v>7858</v>
      </c>
      <c r="H4948" s="367" t="s">
        <v>8397</v>
      </c>
      <c r="I4948" s="367" t="s">
        <v>8410</v>
      </c>
    </row>
    <row r="4949" spans="1:9">
      <c r="A4949" s="367" t="s">
        <v>3930</v>
      </c>
      <c r="D4949" s="367" t="s">
        <v>8411</v>
      </c>
      <c r="E4949" s="367">
        <f t="shared" si="77"/>
        <v>30302309</v>
      </c>
      <c r="F4949" s="367" t="s">
        <v>569</v>
      </c>
      <c r="G4949" s="367" t="s">
        <v>7858</v>
      </c>
      <c r="H4949" s="367" t="s">
        <v>8397</v>
      </c>
      <c r="I4949" s="367" t="s">
        <v>8412</v>
      </c>
    </row>
    <row r="4950" spans="1:9">
      <c r="A4950" s="367" t="s">
        <v>3930</v>
      </c>
      <c r="D4950" s="367" t="s">
        <v>8413</v>
      </c>
      <c r="E4950" s="367">
        <f t="shared" si="77"/>
        <v>30302310</v>
      </c>
      <c r="F4950" s="367" t="s">
        <v>569</v>
      </c>
      <c r="G4950" s="367" t="s">
        <v>7858</v>
      </c>
      <c r="H4950" s="367" t="s">
        <v>8397</v>
      </c>
      <c r="I4950" s="367" t="s">
        <v>8414</v>
      </c>
    </row>
    <row r="4951" spans="1:9">
      <c r="A4951" s="367" t="s">
        <v>3930</v>
      </c>
      <c r="D4951" s="367" t="s">
        <v>8415</v>
      </c>
      <c r="E4951" s="367">
        <f t="shared" si="77"/>
        <v>30302311</v>
      </c>
      <c r="F4951" s="367" t="s">
        <v>569</v>
      </c>
      <c r="G4951" s="367" t="s">
        <v>7858</v>
      </c>
      <c r="H4951" s="367" t="s">
        <v>8397</v>
      </c>
      <c r="I4951" s="367" t="s">
        <v>8416</v>
      </c>
    </row>
    <row r="4952" spans="1:9">
      <c r="A4952" s="367" t="s">
        <v>3930</v>
      </c>
      <c r="D4952" s="367" t="s">
        <v>8417</v>
      </c>
      <c r="E4952" s="367">
        <f t="shared" si="77"/>
        <v>30302312</v>
      </c>
      <c r="F4952" s="367" t="s">
        <v>569</v>
      </c>
      <c r="G4952" s="367" t="s">
        <v>7858</v>
      </c>
      <c r="H4952" s="367" t="s">
        <v>8397</v>
      </c>
      <c r="I4952" s="367" t="s">
        <v>8418</v>
      </c>
    </row>
    <row r="4953" spans="1:9">
      <c r="A4953" s="367" t="s">
        <v>3930</v>
      </c>
      <c r="D4953" s="367" t="s">
        <v>8419</v>
      </c>
      <c r="E4953" s="367">
        <f t="shared" si="77"/>
        <v>30302313</v>
      </c>
      <c r="F4953" s="367" t="s">
        <v>569</v>
      </c>
      <c r="G4953" s="367" t="s">
        <v>7858</v>
      </c>
      <c r="H4953" s="367" t="s">
        <v>8397</v>
      </c>
      <c r="I4953" s="367" t="s">
        <v>8420</v>
      </c>
    </row>
    <row r="4954" spans="1:9">
      <c r="A4954" s="367" t="s">
        <v>3930</v>
      </c>
      <c r="D4954" s="367" t="s">
        <v>8421</v>
      </c>
      <c r="E4954" s="367">
        <f t="shared" si="77"/>
        <v>30302314</v>
      </c>
      <c r="F4954" s="367" t="s">
        <v>569</v>
      </c>
      <c r="G4954" s="367" t="s">
        <v>7858</v>
      </c>
      <c r="H4954" s="367" t="s">
        <v>8397</v>
      </c>
      <c r="I4954" s="367" t="s">
        <v>8422</v>
      </c>
    </row>
    <row r="4955" spans="1:9">
      <c r="A4955" s="367" t="s">
        <v>3930</v>
      </c>
      <c r="D4955" s="367" t="s">
        <v>8423</v>
      </c>
      <c r="E4955" s="367">
        <f t="shared" si="77"/>
        <v>30302315</v>
      </c>
      <c r="F4955" s="367" t="s">
        <v>569</v>
      </c>
      <c r="G4955" s="367" t="s">
        <v>7858</v>
      </c>
      <c r="H4955" s="367" t="s">
        <v>8397</v>
      </c>
      <c r="I4955" s="367" t="s">
        <v>7319</v>
      </c>
    </row>
    <row r="4956" spans="1:9">
      <c r="A4956" s="367" t="s">
        <v>3930</v>
      </c>
      <c r="D4956" s="367" t="s">
        <v>8424</v>
      </c>
      <c r="E4956" s="367">
        <f t="shared" si="77"/>
        <v>30302316</v>
      </c>
      <c r="F4956" s="367" t="s">
        <v>569</v>
      </c>
      <c r="G4956" s="367" t="s">
        <v>7858</v>
      </c>
      <c r="H4956" s="367" t="s">
        <v>8397</v>
      </c>
      <c r="I4956" s="367" t="s">
        <v>8425</v>
      </c>
    </row>
    <row r="4957" spans="1:9">
      <c r="A4957" s="367" t="s">
        <v>3930</v>
      </c>
      <c r="D4957" s="367" t="s">
        <v>8426</v>
      </c>
      <c r="E4957" s="367">
        <f t="shared" si="77"/>
        <v>30302317</v>
      </c>
      <c r="F4957" s="367" t="s">
        <v>569</v>
      </c>
      <c r="G4957" s="367" t="s">
        <v>7858</v>
      </c>
      <c r="H4957" s="367" t="s">
        <v>8397</v>
      </c>
      <c r="I4957" s="367" t="s">
        <v>8427</v>
      </c>
    </row>
    <row r="4958" spans="1:9">
      <c r="A4958" s="367" t="s">
        <v>3930</v>
      </c>
      <c r="D4958" s="367" t="s">
        <v>8428</v>
      </c>
      <c r="E4958" s="367">
        <f t="shared" si="77"/>
        <v>30302318</v>
      </c>
      <c r="F4958" s="367" t="s">
        <v>569</v>
      </c>
      <c r="G4958" s="367" t="s">
        <v>7858</v>
      </c>
      <c r="H4958" s="367" t="s">
        <v>8397</v>
      </c>
      <c r="I4958" s="367" t="s">
        <v>8429</v>
      </c>
    </row>
    <row r="4959" spans="1:9">
      <c r="A4959" s="367" t="s">
        <v>3930</v>
      </c>
      <c r="D4959" s="367" t="s">
        <v>8430</v>
      </c>
      <c r="E4959" s="367">
        <f t="shared" si="77"/>
        <v>30302319</v>
      </c>
      <c r="F4959" s="367" t="s">
        <v>569</v>
      </c>
      <c r="G4959" s="367" t="s">
        <v>7858</v>
      </c>
      <c r="H4959" s="367" t="s">
        <v>8397</v>
      </c>
      <c r="I4959" s="367" t="s">
        <v>8431</v>
      </c>
    </row>
    <row r="4960" spans="1:9">
      <c r="A4960" s="367" t="s">
        <v>3930</v>
      </c>
      <c r="D4960" s="367" t="s">
        <v>8432</v>
      </c>
      <c r="E4960" s="367">
        <f t="shared" si="77"/>
        <v>30302320</v>
      </c>
      <c r="F4960" s="367" t="s">
        <v>569</v>
      </c>
      <c r="G4960" s="367" t="s">
        <v>7858</v>
      </c>
      <c r="H4960" s="367" t="s">
        <v>8397</v>
      </c>
      <c r="I4960" s="367" t="s">
        <v>8433</v>
      </c>
    </row>
    <row r="4961" spans="1:9">
      <c r="A4961" s="367" t="s">
        <v>3930</v>
      </c>
      <c r="D4961" s="367" t="s">
        <v>8434</v>
      </c>
      <c r="E4961" s="367">
        <f t="shared" si="77"/>
        <v>30302321</v>
      </c>
      <c r="F4961" s="367" t="s">
        <v>569</v>
      </c>
      <c r="G4961" s="367" t="s">
        <v>7858</v>
      </c>
      <c r="H4961" s="367" t="s">
        <v>8397</v>
      </c>
      <c r="I4961" s="367" t="s">
        <v>8435</v>
      </c>
    </row>
    <row r="4962" spans="1:9">
      <c r="A4962" s="367" t="s">
        <v>3930</v>
      </c>
      <c r="D4962" s="367" t="s">
        <v>8436</v>
      </c>
      <c r="E4962" s="367">
        <f t="shared" si="77"/>
        <v>30302322</v>
      </c>
      <c r="F4962" s="367" t="s">
        <v>569</v>
      </c>
      <c r="G4962" s="367" t="s">
        <v>7858</v>
      </c>
      <c r="H4962" s="367" t="s">
        <v>8397</v>
      </c>
      <c r="I4962" s="367" t="s">
        <v>8437</v>
      </c>
    </row>
    <row r="4963" spans="1:9">
      <c r="A4963" s="367" t="s">
        <v>3930</v>
      </c>
      <c r="D4963" s="367" t="s">
        <v>8438</v>
      </c>
      <c r="E4963" s="367">
        <f t="shared" si="77"/>
        <v>30302325</v>
      </c>
      <c r="F4963" s="367" t="s">
        <v>569</v>
      </c>
      <c r="G4963" s="367" t="s">
        <v>7858</v>
      </c>
      <c r="H4963" s="367" t="s">
        <v>8397</v>
      </c>
      <c r="I4963" s="367" t="s">
        <v>8439</v>
      </c>
    </row>
    <row r="4964" spans="1:9">
      <c r="A4964" s="367" t="s">
        <v>3930</v>
      </c>
      <c r="D4964" s="367" t="s">
        <v>8440</v>
      </c>
      <c r="E4964" s="367">
        <f t="shared" si="77"/>
        <v>30302327</v>
      </c>
      <c r="F4964" s="367" t="s">
        <v>569</v>
      </c>
      <c r="G4964" s="367" t="s">
        <v>7858</v>
      </c>
      <c r="H4964" s="367" t="s">
        <v>8397</v>
      </c>
      <c r="I4964" s="367" t="s">
        <v>8441</v>
      </c>
    </row>
    <row r="4965" spans="1:9">
      <c r="A4965" s="367" t="s">
        <v>3930</v>
      </c>
      <c r="D4965" s="367" t="s">
        <v>8442</v>
      </c>
      <c r="E4965" s="367">
        <f t="shared" si="77"/>
        <v>30302328</v>
      </c>
      <c r="F4965" s="367" t="s">
        <v>569</v>
      </c>
      <c r="G4965" s="367" t="s">
        <v>7858</v>
      </c>
      <c r="H4965" s="367" t="s">
        <v>8397</v>
      </c>
      <c r="I4965" s="367" t="s">
        <v>8443</v>
      </c>
    </row>
    <row r="4966" spans="1:9">
      <c r="A4966" s="367" t="s">
        <v>3930</v>
      </c>
      <c r="D4966" s="367" t="s">
        <v>8444</v>
      </c>
      <c r="E4966" s="367">
        <f t="shared" si="77"/>
        <v>30302330</v>
      </c>
      <c r="F4966" s="367" t="s">
        <v>569</v>
      </c>
      <c r="G4966" s="367" t="s">
        <v>7858</v>
      </c>
      <c r="H4966" s="367" t="s">
        <v>8397</v>
      </c>
      <c r="I4966" s="367" t="s">
        <v>8445</v>
      </c>
    </row>
    <row r="4967" spans="1:9">
      <c r="A4967" s="367" t="s">
        <v>3930</v>
      </c>
      <c r="D4967" s="367" t="s">
        <v>8446</v>
      </c>
      <c r="E4967" s="367">
        <f t="shared" si="77"/>
        <v>30302331</v>
      </c>
      <c r="F4967" s="367" t="s">
        <v>569</v>
      </c>
      <c r="G4967" s="367" t="s">
        <v>7858</v>
      </c>
      <c r="H4967" s="367" t="s">
        <v>8397</v>
      </c>
      <c r="I4967" s="367" t="s">
        <v>8447</v>
      </c>
    </row>
    <row r="4968" spans="1:9">
      <c r="A4968" s="367" t="s">
        <v>3930</v>
      </c>
      <c r="D4968" s="367" t="s">
        <v>8448</v>
      </c>
      <c r="E4968" s="367">
        <f t="shared" si="77"/>
        <v>30302334</v>
      </c>
      <c r="F4968" s="367" t="s">
        <v>569</v>
      </c>
      <c r="G4968" s="367" t="s">
        <v>7858</v>
      </c>
      <c r="H4968" s="367" t="s">
        <v>8397</v>
      </c>
      <c r="I4968" s="367" t="s">
        <v>8449</v>
      </c>
    </row>
    <row r="4969" spans="1:9">
      <c r="A4969" s="367" t="s">
        <v>3930</v>
      </c>
      <c r="D4969" s="367" t="s">
        <v>8450</v>
      </c>
      <c r="E4969" s="367">
        <f t="shared" si="77"/>
        <v>30302336</v>
      </c>
      <c r="F4969" s="367" t="s">
        <v>569</v>
      </c>
      <c r="G4969" s="367" t="s">
        <v>7858</v>
      </c>
      <c r="H4969" s="367" t="s">
        <v>8397</v>
      </c>
      <c r="I4969" s="367" t="s">
        <v>8451</v>
      </c>
    </row>
    <row r="4970" spans="1:9">
      <c r="A4970" s="367" t="s">
        <v>3930</v>
      </c>
      <c r="D4970" s="367" t="s">
        <v>8452</v>
      </c>
      <c r="E4970" s="367">
        <f t="shared" si="77"/>
        <v>30302338</v>
      </c>
      <c r="F4970" s="367" t="s">
        <v>569</v>
      </c>
      <c r="G4970" s="367" t="s">
        <v>7858</v>
      </c>
      <c r="H4970" s="367" t="s">
        <v>8397</v>
      </c>
      <c r="I4970" s="367" t="s">
        <v>8453</v>
      </c>
    </row>
    <row r="4971" spans="1:9">
      <c r="A4971" s="367" t="s">
        <v>3930</v>
      </c>
      <c r="D4971" s="367" t="s">
        <v>8454</v>
      </c>
      <c r="E4971" s="367">
        <f t="shared" si="77"/>
        <v>30302340</v>
      </c>
      <c r="F4971" s="367" t="s">
        <v>569</v>
      </c>
      <c r="G4971" s="367" t="s">
        <v>7858</v>
      </c>
      <c r="H4971" s="367" t="s">
        <v>8397</v>
      </c>
      <c r="I4971" s="367" t="s">
        <v>8455</v>
      </c>
    </row>
    <row r="4972" spans="1:9">
      <c r="A4972" s="367" t="s">
        <v>3930</v>
      </c>
      <c r="D4972" s="367" t="s">
        <v>8456</v>
      </c>
      <c r="E4972" s="367">
        <f t="shared" si="77"/>
        <v>30302341</v>
      </c>
      <c r="F4972" s="367" t="s">
        <v>569</v>
      </c>
      <c r="G4972" s="367" t="s">
        <v>7858</v>
      </c>
      <c r="H4972" s="367" t="s">
        <v>8397</v>
      </c>
      <c r="I4972" s="367" t="s">
        <v>8457</v>
      </c>
    </row>
    <row r="4973" spans="1:9">
      <c r="A4973" s="367" t="s">
        <v>3930</v>
      </c>
      <c r="D4973" s="367" t="s">
        <v>8458</v>
      </c>
      <c r="E4973" s="367">
        <f t="shared" si="77"/>
        <v>30302344</v>
      </c>
      <c r="F4973" s="367" t="s">
        <v>569</v>
      </c>
      <c r="G4973" s="367" t="s">
        <v>7858</v>
      </c>
      <c r="H4973" s="367" t="s">
        <v>8397</v>
      </c>
      <c r="I4973" s="367" t="s">
        <v>8459</v>
      </c>
    </row>
    <row r="4974" spans="1:9">
      <c r="A4974" s="367" t="s">
        <v>3930</v>
      </c>
      <c r="D4974" s="367" t="s">
        <v>8460</v>
      </c>
      <c r="E4974" s="367">
        <f t="shared" si="77"/>
        <v>30302345</v>
      </c>
      <c r="F4974" s="367" t="s">
        <v>569</v>
      </c>
      <c r="G4974" s="367" t="s">
        <v>7858</v>
      </c>
      <c r="H4974" s="367" t="s">
        <v>8397</v>
      </c>
      <c r="I4974" s="367" t="s">
        <v>8461</v>
      </c>
    </row>
    <row r="4975" spans="1:9">
      <c r="A4975" s="367" t="s">
        <v>3930</v>
      </c>
      <c r="D4975" s="367" t="s">
        <v>8462</v>
      </c>
      <c r="E4975" s="367">
        <f t="shared" si="77"/>
        <v>30302347</v>
      </c>
      <c r="F4975" s="367" t="s">
        <v>569</v>
      </c>
      <c r="G4975" s="367" t="s">
        <v>7858</v>
      </c>
      <c r="H4975" s="367" t="s">
        <v>8397</v>
      </c>
      <c r="I4975" s="367" t="s">
        <v>8463</v>
      </c>
    </row>
    <row r="4976" spans="1:9">
      <c r="A4976" s="367" t="s">
        <v>3930</v>
      </c>
      <c r="D4976" s="367" t="s">
        <v>8464</v>
      </c>
      <c r="E4976" s="367">
        <f t="shared" si="77"/>
        <v>30302348</v>
      </c>
      <c r="F4976" s="367" t="s">
        <v>569</v>
      </c>
      <c r="G4976" s="367" t="s">
        <v>7858</v>
      </c>
      <c r="H4976" s="367" t="s">
        <v>8397</v>
      </c>
      <c r="I4976" s="367" t="s">
        <v>8465</v>
      </c>
    </row>
    <row r="4977" spans="1:9">
      <c r="A4977" s="367" t="s">
        <v>3930</v>
      </c>
      <c r="D4977" s="367" t="s">
        <v>8466</v>
      </c>
      <c r="E4977" s="367">
        <f t="shared" si="77"/>
        <v>30302349</v>
      </c>
      <c r="F4977" s="367" t="s">
        <v>569</v>
      </c>
      <c r="G4977" s="367" t="s">
        <v>7858</v>
      </c>
      <c r="H4977" s="367" t="s">
        <v>8397</v>
      </c>
      <c r="I4977" s="367" t="s">
        <v>8467</v>
      </c>
    </row>
    <row r="4978" spans="1:9">
      <c r="A4978" s="367" t="s">
        <v>3930</v>
      </c>
      <c r="D4978" s="367" t="s">
        <v>8468</v>
      </c>
      <c r="E4978" s="367">
        <f t="shared" si="77"/>
        <v>30302350</v>
      </c>
      <c r="F4978" s="367" t="s">
        <v>569</v>
      </c>
      <c r="G4978" s="367" t="s">
        <v>7858</v>
      </c>
      <c r="H4978" s="367" t="s">
        <v>8397</v>
      </c>
      <c r="I4978" s="367" t="s">
        <v>8469</v>
      </c>
    </row>
    <row r="4979" spans="1:9">
      <c r="A4979" s="367" t="s">
        <v>3930</v>
      </c>
      <c r="D4979" s="367" t="s">
        <v>8470</v>
      </c>
      <c r="E4979" s="367">
        <f t="shared" si="77"/>
        <v>30302351</v>
      </c>
      <c r="F4979" s="367" t="s">
        <v>569</v>
      </c>
      <c r="G4979" s="367" t="s">
        <v>7858</v>
      </c>
      <c r="H4979" s="367" t="s">
        <v>8397</v>
      </c>
      <c r="I4979" s="367" t="s">
        <v>8471</v>
      </c>
    </row>
    <row r="4980" spans="1:9">
      <c r="A4980" s="367" t="s">
        <v>3930</v>
      </c>
      <c r="D4980" s="367" t="s">
        <v>8472</v>
      </c>
      <c r="E4980" s="367">
        <f t="shared" si="77"/>
        <v>30302352</v>
      </c>
      <c r="F4980" s="367" t="s">
        <v>569</v>
      </c>
      <c r="G4980" s="367" t="s">
        <v>7858</v>
      </c>
      <c r="H4980" s="367" t="s">
        <v>8397</v>
      </c>
      <c r="I4980" s="367" t="s">
        <v>8473</v>
      </c>
    </row>
    <row r="4981" spans="1:9">
      <c r="A4981" s="367" t="s">
        <v>3930</v>
      </c>
      <c r="D4981" s="367" t="s">
        <v>8474</v>
      </c>
      <c r="E4981" s="367">
        <f t="shared" si="77"/>
        <v>30302353</v>
      </c>
      <c r="F4981" s="367" t="s">
        <v>569</v>
      </c>
      <c r="G4981" s="367" t="s">
        <v>7858</v>
      </c>
      <c r="H4981" s="367" t="s">
        <v>8397</v>
      </c>
      <c r="I4981" s="367" t="s">
        <v>8475</v>
      </c>
    </row>
    <row r="4982" spans="1:9">
      <c r="A4982" s="367" t="s">
        <v>3930</v>
      </c>
      <c r="D4982" s="367" t="s">
        <v>8476</v>
      </c>
      <c r="E4982" s="367">
        <f t="shared" si="77"/>
        <v>30302354</v>
      </c>
      <c r="F4982" s="367" t="s">
        <v>569</v>
      </c>
      <c r="G4982" s="367" t="s">
        <v>7858</v>
      </c>
      <c r="H4982" s="367" t="s">
        <v>8397</v>
      </c>
      <c r="I4982" s="367" t="s">
        <v>8477</v>
      </c>
    </row>
    <row r="4983" spans="1:9">
      <c r="A4983" s="367" t="s">
        <v>3930</v>
      </c>
      <c r="D4983" s="367" t="s">
        <v>8478</v>
      </c>
      <c r="E4983" s="367">
        <f t="shared" si="77"/>
        <v>30302355</v>
      </c>
      <c r="F4983" s="367" t="s">
        <v>569</v>
      </c>
      <c r="G4983" s="367" t="s">
        <v>7858</v>
      </c>
      <c r="H4983" s="367" t="s">
        <v>8397</v>
      </c>
      <c r="I4983" s="367" t="s">
        <v>8479</v>
      </c>
    </row>
    <row r="4984" spans="1:9">
      <c r="A4984" s="367" t="s">
        <v>3930</v>
      </c>
      <c r="D4984" s="367" t="s">
        <v>8480</v>
      </c>
      <c r="E4984" s="367">
        <f t="shared" si="77"/>
        <v>30302356</v>
      </c>
      <c r="F4984" s="367" t="s">
        <v>569</v>
      </c>
      <c r="G4984" s="367" t="s">
        <v>7858</v>
      </c>
      <c r="H4984" s="367" t="s">
        <v>8397</v>
      </c>
      <c r="I4984" s="367" t="s">
        <v>8481</v>
      </c>
    </row>
    <row r="4985" spans="1:9">
      <c r="A4985" s="367" t="s">
        <v>3930</v>
      </c>
      <c r="D4985" s="367" t="s">
        <v>8482</v>
      </c>
      <c r="E4985" s="367">
        <f t="shared" si="77"/>
        <v>30302357</v>
      </c>
      <c r="F4985" s="367" t="s">
        <v>569</v>
      </c>
      <c r="G4985" s="367" t="s">
        <v>7858</v>
      </c>
      <c r="H4985" s="367" t="s">
        <v>8397</v>
      </c>
      <c r="I4985" s="367" t="s">
        <v>8483</v>
      </c>
    </row>
    <row r="4986" spans="1:9">
      <c r="A4986" s="367" t="s">
        <v>3930</v>
      </c>
      <c r="D4986" s="367" t="s">
        <v>8484</v>
      </c>
      <c r="E4986" s="367">
        <f t="shared" si="77"/>
        <v>30302358</v>
      </c>
      <c r="F4986" s="367" t="s">
        <v>569</v>
      </c>
      <c r="G4986" s="367" t="s">
        <v>7858</v>
      </c>
      <c r="H4986" s="367" t="s">
        <v>8397</v>
      </c>
      <c r="I4986" s="367" t="s">
        <v>8485</v>
      </c>
    </row>
    <row r="4987" spans="1:9">
      <c r="A4987" s="367" t="s">
        <v>3930</v>
      </c>
      <c r="D4987" s="367" t="s">
        <v>8486</v>
      </c>
      <c r="E4987" s="367">
        <f t="shared" si="77"/>
        <v>30302359</v>
      </c>
      <c r="F4987" s="367" t="s">
        <v>569</v>
      </c>
      <c r="G4987" s="367" t="s">
        <v>7858</v>
      </c>
      <c r="H4987" s="367" t="s">
        <v>8397</v>
      </c>
      <c r="I4987" s="367" t="s">
        <v>8487</v>
      </c>
    </row>
    <row r="4988" spans="1:9">
      <c r="A4988" s="367" t="s">
        <v>3930</v>
      </c>
      <c r="D4988" s="367" t="s">
        <v>8488</v>
      </c>
      <c r="E4988" s="367">
        <f t="shared" si="77"/>
        <v>30302360</v>
      </c>
      <c r="F4988" s="367" t="s">
        <v>569</v>
      </c>
      <c r="G4988" s="367" t="s">
        <v>7858</v>
      </c>
      <c r="H4988" s="367" t="s">
        <v>8397</v>
      </c>
      <c r="I4988" s="367" t="s">
        <v>8489</v>
      </c>
    </row>
    <row r="4989" spans="1:9">
      <c r="A4989" s="367" t="s">
        <v>3930</v>
      </c>
      <c r="D4989" s="367" t="s">
        <v>8490</v>
      </c>
      <c r="E4989" s="367">
        <f t="shared" si="77"/>
        <v>30302361</v>
      </c>
      <c r="F4989" s="367" t="s">
        <v>569</v>
      </c>
      <c r="G4989" s="367" t="s">
        <v>7858</v>
      </c>
      <c r="H4989" s="367" t="s">
        <v>8397</v>
      </c>
      <c r="I4989" s="367" t="s">
        <v>8491</v>
      </c>
    </row>
    <row r="4990" spans="1:9">
      <c r="A4990" s="367" t="s">
        <v>3930</v>
      </c>
      <c r="D4990" s="367" t="s">
        <v>8492</v>
      </c>
      <c r="E4990" s="367">
        <f t="shared" si="77"/>
        <v>30302362</v>
      </c>
      <c r="F4990" s="367" t="s">
        <v>569</v>
      </c>
      <c r="G4990" s="367" t="s">
        <v>7858</v>
      </c>
      <c r="H4990" s="367" t="s">
        <v>8397</v>
      </c>
      <c r="I4990" s="367" t="s">
        <v>8493</v>
      </c>
    </row>
    <row r="4991" spans="1:9">
      <c r="A4991" s="367" t="s">
        <v>3930</v>
      </c>
      <c r="D4991" s="367" t="s">
        <v>8494</v>
      </c>
      <c r="E4991" s="367">
        <f t="shared" si="77"/>
        <v>30302369</v>
      </c>
      <c r="F4991" s="367" t="s">
        <v>569</v>
      </c>
      <c r="G4991" s="367" t="s">
        <v>7858</v>
      </c>
      <c r="H4991" s="367" t="s">
        <v>8397</v>
      </c>
      <c r="I4991" s="367" t="s">
        <v>8495</v>
      </c>
    </row>
    <row r="4992" spans="1:9">
      <c r="A4992" s="367" t="s">
        <v>3930</v>
      </c>
      <c r="D4992" s="367" t="s">
        <v>8496</v>
      </c>
      <c r="E4992" s="367">
        <f t="shared" si="77"/>
        <v>30302370</v>
      </c>
      <c r="F4992" s="367" t="s">
        <v>569</v>
      </c>
      <c r="G4992" s="367" t="s">
        <v>7858</v>
      </c>
      <c r="H4992" s="367" t="s">
        <v>8397</v>
      </c>
      <c r="I4992" s="367" t="s">
        <v>8497</v>
      </c>
    </row>
    <row r="4993" spans="1:9">
      <c r="A4993" s="367" t="s">
        <v>3930</v>
      </c>
      <c r="D4993" s="367" t="s">
        <v>8498</v>
      </c>
      <c r="E4993" s="367">
        <f t="shared" si="77"/>
        <v>30302371</v>
      </c>
      <c r="F4993" s="367" t="s">
        <v>569</v>
      </c>
      <c r="G4993" s="367" t="s">
        <v>7858</v>
      </c>
      <c r="H4993" s="367" t="s">
        <v>8397</v>
      </c>
      <c r="I4993" s="367" t="s">
        <v>8499</v>
      </c>
    </row>
    <row r="4994" spans="1:9">
      <c r="A4994" s="367" t="s">
        <v>3930</v>
      </c>
      <c r="D4994" s="367" t="s">
        <v>8500</v>
      </c>
      <c r="E4994" s="367">
        <f t="shared" ref="E4994:E5057" si="78">VALUE(D4994)</f>
        <v>30302372</v>
      </c>
      <c r="F4994" s="367" t="s">
        <v>569</v>
      </c>
      <c r="G4994" s="367" t="s">
        <v>7858</v>
      </c>
      <c r="H4994" s="367" t="s">
        <v>8397</v>
      </c>
      <c r="I4994" s="367" t="s">
        <v>8501</v>
      </c>
    </row>
    <row r="4995" spans="1:9">
      <c r="A4995" s="367" t="s">
        <v>3930</v>
      </c>
      <c r="D4995" s="367" t="s">
        <v>8502</v>
      </c>
      <c r="E4995" s="367">
        <f t="shared" si="78"/>
        <v>30302373</v>
      </c>
      <c r="F4995" s="367" t="s">
        <v>569</v>
      </c>
      <c r="G4995" s="367" t="s">
        <v>7858</v>
      </c>
      <c r="H4995" s="367" t="s">
        <v>8397</v>
      </c>
      <c r="I4995" s="367" t="s">
        <v>8503</v>
      </c>
    </row>
    <row r="4996" spans="1:9">
      <c r="A4996" s="367" t="s">
        <v>3930</v>
      </c>
      <c r="D4996" s="367" t="s">
        <v>8504</v>
      </c>
      <c r="E4996" s="367">
        <f t="shared" si="78"/>
        <v>30302374</v>
      </c>
      <c r="F4996" s="367" t="s">
        <v>569</v>
      </c>
      <c r="G4996" s="367" t="s">
        <v>7858</v>
      </c>
      <c r="H4996" s="367" t="s">
        <v>8397</v>
      </c>
      <c r="I4996" s="367" t="s">
        <v>8505</v>
      </c>
    </row>
    <row r="4997" spans="1:9">
      <c r="A4997" s="367" t="s">
        <v>3930</v>
      </c>
      <c r="D4997" s="367" t="s">
        <v>8506</v>
      </c>
      <c r="E4997" s="367">
        <f t="shared" si="78"/>
        <v>30302379</v>
      </c>
      <c r="F4997" s="367" t="s">
        <v>569</v>
      </c>
      <c r="G4997" s="367" t="s">
        <v>7858</v>
      </c>
      <c r="H4997" s="367" t="s">
        <v>8397</v>
      </c>
      <c r="I4997" s="367" t="s">
        <v>8507</v>
      </c>
    </row>
    <row r="4998" spans="1:9">
      <c r="A4998" s="367" t="s">
        <v>3930</v>
      </c>
      <c r="D4998" s="367" t="s">
        <v>8508</v>
      </c>
      <c r="E4998" s="367">
        <f t="shared" si="78"/>
        <v>30302380</v>
      </c>
      <c r="F4998" s="367" t="s">
        <v>569</v>
      </c>
      <c r="G4998" s="367" t="s">
        <v>7858</v>
      </c>
      <c r="H4998" s="367" t="s">
        <v>8397</v>
      </c>
      <c r="I4998" s="367" t="s">
        <v>8509</v>
      </c>
    </row>
    <row r="4999" spans="1:9">
      <c r="A4999" s="367" t="s">
        <v>3930</v>
      </c>
      <c r="D4999" s="367" t="s">
        <v>8510</v>
      </c>
      <c r="E4999" s="367">
        <f t="shared" si="78"/>
        <v>30302381</v>
      </c>
      <c r="F4999" s="367" t="s">
        <v>569</v>
      </c>
      <c r="G4999" s="367" t="s">
        <v>7858</v>
      </c>
      <c r="H4999" s="367" t="s">
        <v>8397</v>
      </c>
      <c r="I4999" s="367" t="s">
        <v>8511</v>
      </c>
    </row>
    <row r="5000" spans="1:9">
      <c r="A5000" s="367" t="s">
        <v>3930</v>
      </c>
      <c r="D5000" s="367" t="s">
        <v>8512</v>
      </c>
      <c r="E5000" s="367">
        <f t="shared" si="78"/>
        <v>30302382</v>
      </c>
      <c r="F5000" s="367" t="s">
        <v>569</v>
      </c>
      <c r="G5000" s="367" t="s">
        <v>7858</v>
      </c>
      <c r="H5000" s="367" t="s">
        <v>8397</v>
      </c>
      <c r="I5000" s="367" t="s">
        <v>8513</v>
      </c>
    </row>
    <row r="5001" spans="1:9">
      <c r="A5001" s="367" t="s">
        <v>3930</v>
      </c>
      <c r="D5001" s="367" t="s">
        <v>8514</v>
      </c>
      <c r="E5001" s="367">
        <f t="shared" si="78"/>
        <v>30302383</v>
      </c>
      <c r="F5001" s="367" t="s">
        <v>569</v>
      </c>
      <c r="G5001" s="367" t="s">
        <v>7858</v>
      </c>
      <c r="H5001" s="367" t="s">
        <v>8397</v>
      </c>
      <c r="I5001" s="367" t="s">
        <v>8515</v>
      </c>
    </row>
    <row r="5002" spans="1:9">
      <c r="A5002" s="367" t="s">
        <v>3930</v>
      </c>
      <c r="D5002" s="367" t="s">
        <v>8516</v>
      </c>
      <c r="E5002" s="367">
        <f t="shared" si="78"/>
        <v>30302384</v>
      </c>
      <c r="F5002" s="367" t="s">
        <v>569</v>
      </c>
      <c r="G5002" s="367" t="s">
        <v>7858</v>
      </c>
      <c r="H5002" s="367" t="s">
        <v>8397</v>
      </c>
      <c r="I5002" s="367" t="s">
        <v>8517</v>
      </c>
    </row>
    <row r="5003" spans="1:9">
      <c r="A5003" s="367" t="s">
        <v>3930</v>
      </c>
      <c r="D5003" s="367" t="s">
        <v>8518</v>
      </c>
      <c r="E5003" s="367">
        <f t="shared" si="78"/>
        <v>30302385</v>
      </c>
      <c r="F5003" s="367" t="s">
        <v>569</v>
      </c>
      <c r="G5003" s="367" t="s">
        <v>7858</v>
      </c>
      <c r="H5003" s="367" t="s">
        <v>8397</v>
      </c>
      <c r="I5003" s="367" t="s">
        <v>8519</v>
      </c>
    </row>
    <row r="5004" spans="1:9">
      <c r="A5004" s="367" t="s">
        <v>3930</v>
      </c>
      <c r="D5004" s="367" t="s">
        <v>8520</v>
      </c>
      <c r="E5004" s="367">
        <f t="shared" si="78"/>
        <v>30302386</v>
      </c>
      <c r="F5004" s="367" t="s">
        <v>569</v>
      </c>
      <c r="G5004" s="367" t="s">
        <v>7858</v>
      </c>
      <c r="H5004" s="367" t="s">
        <v>8397</v>
      </c>
      <c r="I5004" s="367" t="s">
        <v>8521</v>
      </c>
    </row>
    <row r="5005" spans="1:9">
      <c r="A5005" s="367" t="s">
        <v>3930</v>
      </c>
      <c r="D5005" s="367" t="s">
        <v>8522</v>
      </c>
      <c r="E5005" s="367">
        <f t="shared" si="78"/>
        <v>30302387</v>
      </c>
      <c r="F5005" s="367" t="s">
        <v>569</v>
      </c>
      <c r="G5005" s="367" t="s">
        <v>7858</v>
      </c>
      <c r="H5005" s="367" t="s">
        <v>8397</v>
      </c>
      <c r="I5005" s="367" t="s">
        <v>8523</v>
      </c>
    </row>
    <row r="5006" spans="1:9">
      <c r="A5006" s="367" t="s">
        <v>3930</v>
      </c>
      <c r="D5006" s="367" t="s">
        <v>8524</v>
      </c>
      <c r="E5006" s="367">
        <f t="shared" si="78"/>
        <v>30302388</v>
      </c>
      <c r="F5006" s="367" t="s">
        <v>569</v>
      </c>
      <c r="G5006" s="367" t="s">
        <v>7858</v>
      </c>
      <c r="H5006" s="367" t="s">
        <v>8397</v>
      </c>
      <c r="I5006" s="367" t="s">
        <v>8525</v>
      </c>
    </row>
    <row r="5007" spans="1:9">
      <c r="A5007" s="367" t="s">
        <v>3930</v>
      </c>
      <c r="D5007" s="367" t="s">
        <v>8526</v>
      </c>
      <c r="E5007" s="367">
        <f t="shared" si="78"/>
        <v>30302393</v>
      </c>
      <c r="F5007" s="367" t="s">
        <v>569</v>
      </c>
      <c r="G5007" s="367" t="s">
        <v>7858</v>
      </c>
      <c r="H5007" s="367" t="s">
        <v>8397</v>
      </c>
      <c r="I5007" s="367" t="s">
        <v>8527</v>
      </c>
    </row>
    <row r="5008" spans="1:9">
      <c r="A5008" s="367" t="s">
        <v>3930</v>
      </c>
      <c r="D5008" s="367" t="s">
        <v>8528</v>
      </c>
      <c r="E5008" s="367">
        <f t="shared" si="78"/>
        <v>30302395</v>
      </c>
      <c r="F5008" s="367" t="s">
        <v>569</v>
      </c>
      <c r="G5008" s="367" t="s">
        <v>7858</v>
      </c>
      <c r="H5008" s="367" t="s">
        <v>8397</v>
      </c>
      <c r="I5008" s="367" t="s">
        <v>8529</v>
      </c>
    </row>
    <row r="5009" spans="1:9">
      <c r="A5009" s="367" t="s">
        <v>3930</v>
      </c>
      <c r="D5009" s="367" t="s">
        <v>8530</v>
      </c>
      <c r="E5009" s="367">
        <f t="shared" si="78"/>
        <v>30302396</v>
      </c>
      <c r="F5009" s="367" t="s">
        <v>569</v>
      </c>
      <c r="G5009" s="367" t="s">
        <v>7858</v>
      </c>
      <c r="H5009" s="367" t="s">
        <v>8397</v>
      </c>
      <c r="I5009" s="367" t="s">
        <v>8531</v>
      </c>
    </row>
    <row r="5010" spans="1:9">
      <c r="A5010" s="367" t="s">
        <v>3930</v>
      </c>
      <c r="D5010" s="367" t="s">
        <v>8532</v>
      </c>
      <c r="E5010" s="367">
        <f t="shared" si="78"/>
        <v>30302397</v>
      </c>
      <c r="F5010" s="367" t="s">
        <v>569</v>
      </c>
      <c r="G5010" s="367" t="s">
        <v>7858</v>
      </c>
      <c r="H5010" s="367" t="s">
        <v>8397</v>
      </c>
      <c r="I5010" s="367" t="s">
        <v>8533</v>
      </c>
    </row>
    <row r="5011" spans="1:9">
      <c r="A5011" s="367" t="s">
        <v>3930</v>
      </c>
      <c r="D5011" s="367" t="s">
        <v>8534</v>
      </c>
      <c r="E5011" s="367">
        <f t="shared" si="78"/>
        <v>30302398</v>
      </c>
      <c r="F5011" s="367" t="s">
        <v>569</v>
      </c>
      <c r="G5011" s="367" t="s">
        <v>7858</v>
      </c>
      <c r="H5011" s="367" t="s">
        <v>8397</v>
      </c>
      <c r="I5011" s="367" t="s">
        <v>8535</v>
      </c>
    </row>
    <row r="5012" spans="1:9">
      <c r="A5012" s="367" t="s">
        <v>3930</v>
      </c>
      <c r="D5012" s="367" t="s">
        <v>8536</v>
      </c>
      <c r="E5012" s="367">
        <f t="shared" si="78"/>
        <v>30302399</v>
      </c>
      <c r="F5012" s="367" t="s">
        <v>569</v>
      </c>
      <c r="G5012" s="367" t="s">
        <v>7858</v>
      </c>
      <c r="H5012" s="367" t="s">
        <v>8397</v>
      </c>
      <c r="I5012" s="367" t="s">
        <v>4251</v>
      </c>
    </row>
    <row r="5013" spans="1:9">
      <c r="A5013" s="367" t="s">
        <v>3930</v>
      </c>
      <c r="D5013" s="367" t="s">
        <v>8537</v>
      </c>
      <c r="E5013" s="367">
        <f t="shared" si="78"/>
        <v>30302401</v>
      </c>
      <c r="F5013" s="367" t="s">
        <v>569</v>
      </c>
      <c r="G5013" s="367" t="s">
        <v>7858</v>
      </c>
      <c r="H5013" s="367" t="s">
        <v>8538</v>
      </c>
      <c r="I5013" s="367" t="s">
        <v>8539</v>
      </c>
    </row>
    <row r="5014" spans="1:9">
      <c r="A5014" s="367" t="s">
        <v>3930</v>
      </c>
      <c r="D5014" s="367" t="s">
        <v>8540</v>
      </c>
      <c r="E5014" s="367">
        <f t="shared" si="78"/>
        <v>30302402</v>
      </c>
      <c r="F5014" s="367" t="s">
        <v>569</v>
      </c>
      <c r="G5014" s="367" t="s">
        <v>7858</v>
      </c>
      <c r="H5014" s="367" t="s">
        <v>8538</v>
      </c>
      <c r="I5014" s="367" t="s">
        <v>8541</v>
      </c>
    </row>
    <row r="5015" spans="1:9">
      <c r="A5015" s="367" t="s">
        <v>3930</v>
      </c>
      <c r="D5015" s="367" t="s">
        <v>8542</v>
      </c>
      <c r="E5015" s="367">
        <f t="shared" si="78"/>
        <v>30302403</v>
      </c>
      <c r="F5015" s="367" t="s">
        <v>569</v>
      </c>
      <c r="G5015" s="367" t="s">
        <v>7858</v>
      </c>
      <c r="H5015" s="367" t="s">
        <v>8538</v>
      </c>
      <c r="I5015" s="367" t="s">
        <v>8543</v>
      </c>
    </row>
    <row r="5016" spans="1:9">
      <c r="A5016" s="367" t="s">
        <v>3930</v>
      </c>
      <c r="D5016" s="367" t="s">
        <v>8544</v>
      </c>
      <c r="E5016" s="367">
        <f t="shared" si="78"/>
        <v>30302404</v>
      </c>
      <c r="F5016" s="367" t="s">
        <v>569</v>
      </c>
      <c r="G5016" s="367" t="s">
        <v>7858</v>
      </c>
      <c r="H5016" s="367" t="s">
        <v>8538</v>
      </c>
      <c r="I5016" s="367" t="s">
        <v>8545</v>
      </c>
    </row>
    <row r="5017" spans="1:9">
      <c r="A5017" s="367" t="s">
        <v>3930</v>
      </c>
      <c r="D5017" s="367" t="s">
        <v>8546</v>
      </c>
      <c r="E5017" s="367">
        <f t="shared" si="78"/>
        <v>30302405</v>
      </c>
      <c r="F5017" s="367" t="s">
        <v>569</v>
      </c>
      <c r="G5017" s="367" t="s">
        <v>7858</v>
      </c>
      <c r="H5017" s="367" t="s">
        <v>8538</v>
      </c>
      <c r="I5017" s="367" t="s">
        <v>8547</v>
      </c>
    </row>
    <row r="5018" spans="1:9">
      <c r="A5018" s="367" t="s">
        <v>3930</v>
      </c>
      <c r="D5018" s="367" t="s">
        <v>8548</v>
      </c>
      <c r="E5018" s="367">
        <f t="shared" si="78"/>
        <v>30302406</v>
      </c>
      <c r="F5018" s="367" t="s">
        <v>569</v>
      </c>
      <c r="G5018" s="367" t="s">
        <v>7858</v>
      </c>
      <c r="H5018" s="367" t="s">
        <v>8538</v>
      </c>
      <c r="I5018" s="367" t="s">
        <v>8549</v>
      </c>
    </row>
    <row r="5019" spans="1:9">
      <c r="A5019" s="367" t="s">
        <v>3930</v>
      </c>
      <c r="D5019" s="367" t="s">
        <v>8550</v>
      </c>
      <c r="E5019" s="367">
        <f t="shared" si="78"/>
        <v>30302407</v>
      </c>
      <c r="F5019" s="367" t="s">
        <v>569</v>
      </c>
      <c r="G5019" s="367" t="s">
        <v>7858</v>
      </c>
      <c r="H5019" s="367" t="s">
        <v>8538</v>
      </c>
      <c r="I5019" s="367" t="s">
        <v>8551</v>
      </c>
    </row>
    <row r="5020" spans="1:9">
      <c r="A5020" s="367" t="s">
        <v>3930</v>
      </c>
      <c r="D5020" s="367" t="s">
        <v>8552</v>
      </c>
      <c r="E5020" s="367">
        <f t="shared" si="78"/>
        <v>30302408</v>
      </c>
      <c r="F5020" s="367" t="s">
        <v>569</v>
      </c>
      <c r="G5020" s="367" t="s">
        <v>7858</v>
      </c>
      <c r="H5020" s="367" t="s">
        <v>8538</v>
      </c>
      <c r="I5020" s="367" t="s">
        <v>8553</v>
      </c>
    </row>
    <row r="5021" spans="1:9">
      <c r="A5021" s="367" t="s">
        <v>3930</v>
      </c>
      <c r="D5021" s="367" t="s">
        <v>8554</v>
      </c>
      <c r="E5021" s="367">
        <f t="shared" si="78"/>
        <v>30302409</v>
      </c>
      <c r="F5021" s="367" t="s">
        <v>569</v>
      </c>
      <c r="G5021" s="367" t="s">
        <v>7858</v>
      </c>
      <c r="H5021" s="367" t="s">
        <v>8538</v>
      </c>
      <c r="I5021" s="367" t="s">
        <v>8555</v>
      </c>
    </row>
    <row r="5022" spans="1:9">
      <c r="A5022" s="367" t="s">
        <v>3930</v>
      </c>
      <c r="D5022" s="367" t="s">
        <v>8556</v>
      </c>
      <c r="E5022" s="367">
        <f t="shared" si="78"/>
        <v>30302410</v>
      </c>
      <c r="F5022" s="367" t="s">
        <v>569</v>
      </c>
      <c r="G5022" s="367" t="s">
        <v>7858</v>
      </c>
      <c r="H5022" s="367" t="s">
        <v>8538</v>
      </c>
      <c r="I5022" s="367" t="s">
        <v>8557</v>
      </c>
    </row>
    <row r="5023" spans="1:9">
      <c r="A5023" s="367" t="s">
        <v>3930</v>
      </c>
      <c r="D5023" s="367" t="s">
        <v>8558</v>
      </c>
      <c r="E5023" s="367">
        <f t="shared" si="78"/>
        <v>30302411</v>
      </c>
      <c r="F5023" s="367" t="s">
        <v>569</v>
      </c>
      <c r="G5023" s="367" t="s">
        <v>7858</v>
      </c>
      <c r="H5023" s="367" t="s">
        <v>8538</v>
      </c>
      <c r="I5023" s="367" t="s">
        <v>8559</v>
      </c>
    </row>
    <row r="5024" spans="1:9">
      <c r="A5024" s="367" t="s">
        <v>3930</v>
      </c>
      <c r="D5024" s="367" t="s">
        <v>8560</v>
      </c>
      <c r="E5024" s="367">
        <f t="shared" si="78"/>
        <v>30303002</v>
      </c>
      <c r="F5024" s="367" t="s">
        <v>569</v>
      </c>
      <c r="G5024" s="367" t="s">
        <v>7858</v>
      </c>
      <c r="H5024" s="367" t="s">
        <v>8561</v>
      </c>
      <c r="I5024" s="367" t="s">
        <v>7959</v>
      </c>
    </row>
    <row r="5025" spans="1:9">
      <c r="A5025" s="367" t="s">
        <v>3930</v>
      </c>
      <c r="D5025" s="367" t="s">
        <v>8562</v>
      </c>
      <c r="E5025" s="367">
        <f t="shared" si="78"/>
        <v>30303003</v>
      </c>
      <c r="F5025" s="367" t="s">
        <v>569</v>
      </c>
      <c r="G5025" s="367" t="s">
        <v>7858</v>
      </c>
      <c r="H5025" s="367" t="s">
        <v>8561</v>
      </c>
      <c r="I5025" s="367" t="s">
        <v>8563</v>
      </c>
    </row>
    <row r="5026" spans="1:9">
      <c r="A5026" s="367" t="s">
        <v>3930</v>
      </c>
      <c r="D5026" s="367" t="s">
        <v>8564</v>
      </c>
      <c r="E5026" s="367">
        <f t="shared" si="78"/>
        <v>30303005</v>
      </c>
      <c r="F5026" s="367" t="s">
        <v>569</v>
      </c>
      <c r="G5026" s="367" t="s">
        <v>7858</v>
      </c>
      <c r="H5026" s="367" t="s">
        <v>8561</v>
      </c>
      <c r="I5026" s="367" t="s">
        <v>8565</v>
      </c>
    </row>
    <row r="5027" spans="1:9">
      <c r="A5027" s="367" t="s">
        <v>3930</v>
      </c>
      <c r="D5027" s="367" t="s">
        <v>8566</v>
      </c>
      <c r="E5027" s="367">
        <f t="shared" si="78"/>
        <v>30303006</v>
      </c>
      <c r="F5027" s="367" t="s">
        <v>569</v>
      </c>
      <c r="G5027" s="367" t="s">
        <v>7858</v>
      </c>
      <c r="H5027" s="367" t="s">
        <v>8561</v>
      </c>
      <c r="I5027" s="367" t="s">
        <v>8567</v>
      </c>
    </row>
    <row r="5028" spans="1:9">
      <c r="A5028" s="367" t="s">
        <v>3930</v>
      </c>
      <c r="D5028" s="367" t="s">
        <v>8568</v>
      </c>
      <c r="E5028" s="367">
        <f t="shared" si="78"/>
        <v>30303007</v>
      </c>
      <c r="F5028" s="367" t="s">
        <v>569</v>
      </c>
      <c r="G5028" s="367" t="s">
        <v>7858</v>
      </c>
      <c r="H5028" s="367" t="s">
        <v>8561</v>
      </c>
      <c r="I5028" s="367" t="s">
        <v>8569</v>
      </c>
    </row>
    <row r="5029" spans="1:9">
      <c r="A5029" s="367" t="s">
        <v>3930</v>
      </c>
      <c r="D5029" s="367" t="s">
        <v>8570</v>
      </c>
      <c r="E5029" s="367">
        <f t="shared" si="78"/>
        <v>30303008</v>
      </c>
      <c r="F5029" s="367" t="s">
        <v>569</v>
      </c>
      <c r="G5029" s="367" t="s">
        <v>7858</v>
      </c>
      <c r="H5029" s="367" t="s">
        <v>8561</v>
      </c>
      <c r="I5029" s="367" t="s">
        <v>8571</v>
      </c>
    </row>
    <row r="5030" spans="1:9">
      <c r="A5030" s="367" t="s">
        <v>3930</v>
      </c>
      <c r="D5030" s="367" t="s">
        <v>8572</v>
      </c>
      <c r="E5030" s="367">
        <f t="shared" si="78"/>
        <v>30303009</v>
      </c>
      <c r="F5030" s="367" t="s">
        <v>569</v>
      </c>
      <c r="G5030" s="367" t="s">
        <v>7858</v>
      </c>
      <c r="H5030" s="367" t="s">
        <v>8561</v>
      </c>
      <c r="I5030" s="367" t="s">
        <v>8573</v>
      </c>
    </row>
    <row r="5031" spans="1:9">
      <c r="A5031" s="367" t="s">
        <v>3930</v>
      </c>
      <c r="D5031" s="367" t="s">
        <v>8574</v>
      </c>
      <c r="E5031" s="367">
        <f t="shared" si="78"/>
        <v>30303010</v>
      </c>
      <c r="F5031" s="367" t="s">
        <v>569</v>
      </c>
      <c r="G5031" s="367" t="s">
        <v>7858</v>
      </c>
      <c r="H5031" s="367" t="s">
        <v>8561</v>
      </c>
      <c r="I5031" s="367" t="s">
        <v>8575</v>
      </c>
    </row>
    <row r="5032" spans="1:9">
      <c r="A5032" s="367" t="s">
        <v>3930</v>
      </c>
      <c r="D5032" s="367" t="s">
        <v>8576</v>
      </c>
      <c r="E5032" s="367">
        <f t="shared" si="78"/>
        <v>30303011</v>
      </c>
      <c r="F5032" s="367" t="s">
        <v>569</v>
      </c>
      <c r="G5032" s="367" t="s">
        <v>7858</v>
      </c>
      <c r="H5032" s="367" t="s">
        <v>8561</v>
      </c>
      <c r="I5032" s="367" t="s">
        <v>8577</v>
      </c>
    </row>
    <row r="5033" spans="1:9">
      <c r="A5033" s="367" t="s">
        <v>3930</v>
      </c>
      <c r="D5033" s="367" t="s">
        <v>8578</v>
      </c>
      <c r="E5033" s="367">
        <f t="shared" si="78"/>
        <v>30303012</v>
      </c>
      <c r="F5033" s="367" t="s">
        <v>569</v>
      </c>
      <c r="G5033" s="367" t="s">
        <v>7858</v>
      </c>
      <c r="H5033" s="367" t="s">
        <v>8561</v>
      </c>
      <c r="I5033" s="367" t="s">
        <v>5769</v>
      </c>
    </row>
    <row r="5034" spans="1:9">
      <c r="A5034" s="367" t="s">
        <v>3930</v>
      </c>
      <c r="D5034" s="367" t="s">
        <v>8579</v>
      </c>
      <c r="E5034" s="367">
        <f t="shared" si="78"/>
        <v>30303013</v>
      </c>
      <c r="F5034" s="367" t="s">
        <v>569</v>
      </c>
      <c r="G5034" s="367" t="s">
        <v>7858</v>
      </c>
      <c r="H5034" s="367" t="s">
        <v>8561</v>
      </c>
      <c r="I5034" s="367" t="s">
        <v>8580</v>
      </c>
    </row>
    <row r="5035" spans="1:9">
      <c r="A5035" s="367" t="s">
        <v>3930</v>
      </c>
      <c r="D5035" s="367" t="s">
        <v>8581</v>
      </c>
      <c r="E5035" s="367">
        <f t="shared" si="78"/>
        <v>30303014</v>
      </c>
      <c r="F5035" s="367" t="s">
        <v>569</v>
      </c>
      <c r="G5035" s="367" t="s">
        <v>7858</v>
      </c>
      <c r="H5035" s="367" t="s">
        <v>8561</v>
      </c>
      <c r="I5035" s="367" t="s">
        <v>8582</v>
      </c>
    </row>
    <row r="5036" spans="1:9">
      <c r="A5036" s="367" t="s">
        <v>3930</v>
      </c>
      <c r="D5036" s="367" t="s">
        <v>8583</v>
      </c>
      <c r="E5036" s="367">
        <f t="shared" si="78"/>
        <v>30303015</v>
      </c>
      <c r="F5036" s="367" t="s">
        <v>569</v>
      </c>
      <c r="G5036" s="367" t="s">
        <v>7858</v>
      </c>
      <c r="H5036" s="367" t="s">
        <v>8561</v>
      </c>
      <c r="I5036" s="367" t="s">
        <v>8584</v>
      </c>
    </row>
    <row r="5037" spans="1:9">
      <c r="A5037" s="367" t="s">
        <v>3930</v>
      </c>
      <c r="D5037" s="367" t="s">
        <v>8585</v>
      </c>
      <c r="E5037" s="367">
        <f t="shared" si="78"/>
        <v>30303016</v>
      </c>
      <c r="F5037" s="367" t="s">
        <v>569</v>
      </c>
      <c r="G5037" s="367" t="s">
        <v>7858</v>
      </c>
      <c r="H5037" s="367" t="s">
        <v>8561</v>
      </c>
      <c r="I5037" s="367" t="s">
        <v>8586</v>
      </c>
    </row>
    <row r="5038" spans="1:9">
      <c r="A5038" s="367" t="s">
        <v>3930</v>
      </c>
      <c r="D5038" s="367" t="s">
        <v>8587</v>
      </c>
      <c r="E5038" s="367">
        <f t="shared" si="78"/>
        <v>30303017</v>
      </c>
      <c r="F5038" s="367" t="s">
        <v>569</v>
      </c>
      <c r="G5038" s="367" t="s">
        <v>7858</v>
      </c>
      <c r="H5038" s="367" t="s">
        <v>8561</v>
      </c>
      <c r="I5038" s="367" t="s">
        <v>5258</v>
      </c>
    </row>
    <row r="5039" spans="1:9">
      <c r="A5039" s="367" t="s">
        <v>3930</v>
      </c>
      <c r="D5039" s="367" t="s">
        <v>8588</v>
      </c>
      <c r="E5039" s="367">
        <f t="shared" si="78"/>
        <v>30303018</v>
      </c>
      <c r="F5039" s="367" t="s">
        <v>569</v>
      </c>
      <c r="G5039" s="367" t="s">
        <v>7858</v>
      </c>
      <c r="H5039" s="367" t="s">
        <v>8561</v>
      </c>
      <c r="I5039" s="367" t="s">
        <v>8589</v>
      </c>
    </row>
    <row r="5040" spans="1:9">
      <c r="A5040" s="367" t="s">
        <v>3930</v>
      </c>
      <c r="D5040" s="367" t="s">
        <v>8590</v>
      </c>
      <c r="E5040" s="367">
        <f t="shared" si="78"/>
        <v>30303019</v>
      </c>
      <c r="F5040" s="367" t="s">
        <v>569</v>
      </c>
      <c r="G5040" s="367" t="s">
        <v>7858</v>
      </c>
      <c r="H5040" s="367" t="s">
        <v>8561</v>
      </c>
      <c r="I5040" s="367" t="s">
        <v>8591</v>
      </c>
    </row>
    <row r="5041" spans="1:9">
      <c r="A5041" s="367" t="s">
        <v>3930</v>
      </c>
      <c r="D5041" s="367" t="s">
        <v>8592</v>
      </c>
      <c r="E5041" s="367">
        <f t="shared" si="78"/>
        <v>30303020</v>
      </c>
      <c r="F5041" s="367" t="s">
        <v>569</v>
      </c>
      <c r="G5041" s="367" t="s">
        <v>7858</v>
      </c>
      <c r="H5041" s="367" t="s">
        <v>8561</v>
      </c>
      <c r="I5041" s="367" t="s">
        <v>8593</v>
      </c>
    </row>
    <row r="5042" spans="1:9">
      <c r="A5042" s="367" t="s">
        <v>3930</v>
      </c>
      <c r="D5042" s="367" t="s">
        <v>8594</v>
      </c>
      <c r="E5042" s="367">
        <f t="shared" si="78"/>
        <v>30303021</v>
      </c>
      <c r="F5042" s="367" t="s">
        <v>569</v>
      </c>
      <c r="G5042" s="367" t="s">
        <v>7858</v>
      </c>
      <c r="H5042" s="367" t="s">
        <v>8561</v>
      </c>
      <c r="I5042" s="367" t="s">
        <v>8595</v>
      </c>
    </row>
    <row r="5043" spans="1:9">
      <c r="A5043" s="367" t="s">
        <v>3930</v>
      </c>
      <c r="D5043" s="367" t="s">
        <v>8596</v>
      </c>
      <c r="E5043" s="367">
        <f t="shared" si="78"/>
        <v>30303022</v>
      </c>
      <c r="F5043" s="367" t="s">
        <v>569</v>
      </c>
      <c r="G5043" s="367" t="s">
        <v>7858</v>
      </c>
      <c r="H5043" s="367" t="s">
        <v>8561</v>
      </c>
      <c r="I5043" s="367" t="s">
        <v>8597</v>
      </c>
    </row>
    <row r="5044" spans="1:9">
      <c r="A5044" s="367" t="s">
        <v>3930</v>
      </c>
      <c r="D5044" s="367" t="s">
        <v>8598</v>
      </c>
      <c r="E5044" s="367">
        <f t="shared" si="78"/>
        <v>30303023</v>
      </c>
      <c r="F5044" s="367" t="s">
        <v>569</v>
      </c>
      <c r="G5044" s="367" t="s">
        <v>7858</v>
      </c>
      <c r="H5044" s="367" t="s">
        <v>8561</v>
      </c>
      <c r="I5044" s="367" t="s">
        <v>8599</v>
      </c>
    </row>
    <row r="5045" spans="1:9">
      <c r="A5045" s="367" t="s">
        <v>3930</v>
      </c>
      <c r="D5045" s="367" t="s">
        <v>8600</v>
      </c>
      <c r="E5045" s="367">
        <f t="shared" si="78"/>
        <v>30303024</v>
      </c>
      <c r="F5045" s="367" t="s">
        <v>569</v>
      </c>
      <c r="G5045" s="367" t="s">
        <v>7858</v>
      </c>
      <c r="H5045" s="367" t="s">
        <v>8561</v>
      </c>
      <c r="I5045" s="367" t="s">
        <v>7981</v>
      </c>
    </row>
    <row r="5046" spans="1:9">
      <c r="A5046" s="367" t="s">
        <v>3930</v>
      </c>
      <c r="D5046" s="367" t="s">
        <v>8601</v>
      </c>
      <c r="E5046" s="367">
        <f t="shared" si="78"/>
        <v>30303025</v>
      </c>
      <c r="F5046" s="367" t="s">
        <v>569</v>
      </c>
      <c r="G5046" s="367" t="s">
        <v>7858</v>
      </c>
      <c r="H5046" s="367" t="s">
        <v>8561</v>
      </c>
      <c r="I5046" s="367" t="s">
        <v>8602</v>
      </c>
    </row>
    <row r="5047" spans="1:9">
      <c r="A5047" s="367" t="s">
        <v>3930</v>
      </c>
      <c r="D5047" s="367" t="s">
        <v>8603</v>
      </c>
      <c r="E5047" s="367">
        <f t="shared" si="78"/>
        <v>30303026</v>
      </c>
      <c r="F5047" s="367" t="s">
        <v>569</v>
      </c>
      <c r="G5047" s="367" t="s">
        <v>7858</v>
      </c>
      <c r="H5047" s="367" t="s">
        <v>8561</v>
      </c>
      <c r="I5047" s="367" t="s">
        <v>8604</v>
      </c>
    </row>
    <row r="5048" spans="1:9">
      <c r="A5048" s="367" t="s">
        <v>3930</v>
      </c>
      <c r="D5048" s="367" t="s">
        <v>8605</v>
      </c>
      <c r="E5048" s="367">
        <f t="shared" si="78"/>
        <v>30303027</v>
      </c>
      <c r="F5048" s="367" t="s">
        <v>569</v>
      </c>
      <c r="G5048" s="367" t="s">
        <v>7858</v>
      </c>
      <c r="H5048" s="367" t="s">
        <v>8561</v>
      </c>
      <c r="I5048" s="367" t="s">
        <v>8606</v>
      </c>
    </row>
    <row r="5049" spans="1:9">
      <c r="A5049" s="367" t="s">
        <v>3930</v>
      </c>
      <c r="D5049" s="367" t="s">
        <v>8607</v>
      </c>
      <c r="E5049" s="367">
        <f t="shared" si="78"/>
        <v>30303028</v>
      </c>
      <c r="F5049" s="367" t="s">
        <v>569</v>
      </c>
      <c r="G5049" s="367" t="s">
        <v>7858</v>
      </c>
      <c r="H5049" s="367" t="s">
        <v>8561</v>
      </c>
      <c r="I5049" s="367" t="s">
        <v>8608</v>
      </c>
    </row>
    <row r="5050" spans="1:9">
      <c r="A5050" s="367" t="s">
        <v>3930</v>
      </c>
      <c r="D5050" s="367" t="s">
        <v>8609</v>
      </c>
      <c r="E5050" s="367">
        <f t="shared" si="78"/>
        <v>30303029</v>
      </c>
      <c r="F5050" s="367" t="s">
        <v>569</v>
      </c>
      <c r="G5050" s="367" t="s">
        <v>7858</v>
      </c>
      <c r="H5050" s="367" t="s">
        <v>8561</v>
      </c>
      <c r="I5050" s="367" t="s">
        <v>8610</v>
      </c>
    </row>
    <row r="5051" spans="1:9">
      <c r="A5051" s="367" t="s">
        <v>3930</v>
      </c>
      <c r="D5051" s="367" t="s">
        <v>8611</v>
      </c>
      <c r="E5051" s="367">
        <f t="shared" si="78"/>
        <v>30303099</v>
      </c>
      <c r="F5051" s="367" t="s">
        <v>569</v>
      </c>
      <c r="G5051" s="367" t="s">
        <v>7858</v>
      </c>
      <c r="H5051" s="367" t="s">
        <v>8561</v>
      </c>
      <c r="I5051" s="367" t="s">
        <v>4251</v>
      </c>
    </row>
    <row r="5052" spans="1:9">
      <c r="A5052" s="367" t="s">
        <v>3930</v>
      </c>
      <c r="D5052" s="367" t="s">
        <v>8612</v>
      </c>
      <c r="E5052" s="367">
        <f t="shared" si="78"/>
        <v>30303101</v>
      </c>
      <c r="F5052" s="367" t="s">
        <v>569</v>
      </c>
      <c r="G5052" s="367" t="s">
        <v>7858</v>
      </c>
      <c r="H5052" s="367" t="s">
        <v>8613</v>
      </c>
      <c r="I5052" s="367" t="s">
        <v>8614</v>
      </c>
    </row>
    <row r="5053" spans="1:9">
      <c r="A5053" s="367" t="s">
        <v>3930</v>
      </c>
      <c r="D5053" s="367" t="s">
        <v>8615</v>
      </c>
      <c r="E5053" s="367">
        <f t="shared" si="78"/>
        <v>30303102</v>
      </c>
      <c r="F5053" s="367" t="s">
        <v>569</v>
      </c>
      <c r="G5053" s="367" t="s">
        <v>7858</v>
      </c>
      <c r="H5053" s="367" t="s">
        <v>8613</v>
      </c>
      <c r="I5053" s="367" t="s">
        <v>8616</v>
      </c>
    </row>
    <row r="5054" spans="1:9">
      <c r="A5054" s="367" t="s">
        <v>3930</v>
      </c>
      <c r="D5054" s="367" t="s">
        <v>8617</v>
      </c>
      <c r="E5054" s="367">
        <f t="shared" si="78"/>
        <v>30303103</v>
      </c>
      <c r="F5054" s="367" t="s">
        <v>569</v>
      </c>
      <c r="G5054" s="367" t="s">
        <v>7858</v>
      </c>
      <c r="H5054" s="367" t="s">
        <v>8613</v>
      </c>
      <c r="I5054" s="367" t="s">
        <v>8618</v>
      </c>
    </row>
    <row r="5055" spans="1:9">
      <c r="A5055" s="367" t="s">
        <v>3930</v>
      </c>
      <c r="D5055" s="367" t="s">
        <v>8619</v>
      </c>
      <c r="E5055" s="367">
        <f t="shared" si="78"/>
        <v>30303104</v>
      </c>
      <c r="F5055" s="367" t="s">
        <v>569</v>
      </c>
      <c r="G5055" s="367" t="s">
        <v>7858</v>
      </c>
      <c r="H5055" s="367" t="s">
        <v>8613</v>
      </c>
      <c r="I5055" s="367" t="s">
        <v>8620</v>
      </c>
    </row>
    <row r="5056" spans="1:9">
      <c r="A5056" s="367" t="s">
        <v>3930</v>
      </c>
      <c r="D5056" s="367" t="s">
        <v>8621</v>
      </c>
      <c r="E5056" s="367">
        <f t="shared" si="78"/>
        <v>30303105</v>
      </c>
      <c r="F5056" s="367" t="s">
        <v>569</v>
      </c>
      <c r="G5056" s="367" t="s">
        <v>7858</v>
      </c>
      <c r="H5056" s="367" t="s">
        <v>8613</v>
      </c>
      <c r="I5056" s="367" t="s">
        <v>8622</v>
      </c>
    </row>
    <row r="5057" spans="1:9">
      <c r="A5057" s="367" t="s">
        <v>3930</v>
      </c>
      <c r="D5057" s="367" t="s">
        <v>8623</v>
      </c>
      <c r="E5057" s="367">
        <f t="shared" si="78"/>
        <v>30303106</v>
      </c>
      <c r="F5057" s="367" t="s">
        <v>569</v>
      </c>
      <c r="G5057" s="367" t="s">
        <v>7858</v>
      </c>
      <c r="H5057" s="367" t="s">
        <v>8613</v>
      </c>
      <c r="I5057" s="367" t="s">
        <v>8624</v>
      </c>
    </row>
    <row r="5058" spans="1:9">
      <c r="A5058" s="367" t="s">
        <v>3930</v>
      </c>
      <c r="D5058" s="367" t="s">
        <v>8625</v>
      </c>
      <c r="E5058" s="367">
        <f t="shared" ref="E5058:E5121" si="79">VALUE(D5058)</f>
        <v>30303107</v>
      </c>
      <c r="F5058" s="367" t="s">
        <v>569</v>
      </c>
      <c r="G5058" s="367" t="s">
        <v>7858</v>
      </c>
      <c r="H5058" s="367" t="s">
        <v>8613</v>
      </c>
      <c r="I5058" s="367" t="s">
        <v>8626</v>
      </c>
    </row>
    <row r="5059" spans="1:9">
      <c r="A5059" s="367" t="s">
        <v>3930</v>
      </c>
      <c r="D5059" s="367" t="s">
        <v>8627</v>
      </c>
      <c r="E5059" s="367">
        <f t="shared" si="79"/>
        <v>30304001</v>
      </c>
      <c r="F5059" s="367" t="s">
        <v>569</v>
      </c>
      <c r="G5059" s="367" t="s">
        <v>7858</v>
      </c>
      <c r="H5059" s="367" t="s">
        <v>8628</v>
      </c>
      <c r="I5059" s="367" t="s">
        <v>8629</v>
      </c>
    </row>
    <row r="5060" spans="1:9">
      <c r="A5060" s="367" t="s">
        <v>3930</v>
      </c>
      <c r="D5060" s="367" t="s">
        <v>8630</v>
      </c>
      <c r="E5060" s="367">
        <f t="shared" si="79"/>
        <v>30304010</v>
      </c>
      <c r="F5060" s="367" t="s">
        <v>569</v>
      </c>
      <c r="G5060" s="367" t="s">
        <v>7858</v>
      </c>
      <c r="H5060" s="367" t="s">
        <v>8628</v>
      </c>
      <c r="I5060" s="367" t="s">
        <v>8631</v>
      </c>
    </row>
    <row r="5061" spans="1:9">
      <c r="A5061" s="367" t="s">
        <v>3930</v>
      </c>
      <c r="D5061" s="367" t="s">
        <v>8632</v>
      </c>
      <c r="E5061" s="367">
        <f t="shared" si="79"/>
        <v>30304011</v>
      </c>
      <c r="F5061" s="367" t="s">
        <v>569</v>
      </c>
      <c r="G5061" s="367" t="s">
        <v>7858</v>
      </c>
      <c r="H5061" s="367" t="s">
        <v>8628</v>
      </c>
      <c r="I5061" s="367" t="s">
        <v>8633</v>
      </c>
    </row>
    <row r="5062" spans="1:9">
      <c r="A5062" s="367" t="s">
        <v>3930</v>
      </c>
      <c r="D5062" s="367" t="s">
        <v>8634</v>
      </c>
      <c r="E5062" s="367">
        <f t="shared" si="79"/>
        <v>30304012</v>
      </c>
      <c r="F5062" s="367" t="s">
        <v>569</v>
      </c>
      <c r="G5062" s="367" t="s">
        <v>7858</v>
      </c>
      <c r="H5062" s="367" t="s">
        <v>8628</v>
      </c>
      <c r="I5062" s="367" t="s">
        <v>8635</v>
      </c>
    </row>
    <row r="5063" spans="1:9">
      <c r="A5063" s="367" t="s">
        <v>3930</v>
      </c>
      <c r="D5063" s="367" t="s">
        <v>8636</v>
      </c>
      <c r="E5063" s="367">
        <f t="shared" si="79"/>
        <v>30304013</v>
      </c>
      <c r="F5063" s="367" t="s">
        <v>569</v>
      </c>
      <c r="G5063" s="367" t="s">
        <v>7858</v>
      </c>
      <c r="H5063" s="367" t="s">
        <v>8628</v>
      </c>
      <c r="I5063" s="367" t="s">
        <v>8637</v>
      </c>
    </row>
    <row r="5064" spans="1:9">
      <c r="A5064" s="367" t="s">
        <v>3930</v>
      </c>
      <c r="D5064" s="367" t="s">
        <v>8638</v>
      </c>
      <c r="E5064" s="367">
        <f t="shared" si="79"/>
        <v>30304014</v>
      </c>
      <c r="F5064" s="367" t="s">
        <v>569</v>
      </c>
      <c r="G5064" s="367" t="s">
        <v>7858</v>
      </c>
      <c r="H5064" s="367" t="s">
        <v>8628</v>
      </c>
      <c r="I5064" s="367" t="s">
        <v>8639</v>
      </c>
    </row>
    <row r="5065" spans="1:9">
      <c r="A5065" s="367" t="s">
        <v>3930</v>
      </c>
      <c r="D5065" s="367" t="s">
        <v>8640</v>
      </c>
      <c r="E5065" s="367">
        <f t="shared" si="79"/>
        <v>30304015</v>
      </c>
      <c r="F5065" s="367" t="s">
        <v>569</v>
      </c>
      <c r="G5065" s="367" t="s">
        <v>7858</v>
      </c>
      <c r="H5065" s="367" t="s">
        <v>8628</v>
      </c>
      <c r="I5065" s="367" t="s">
        <v>8641</v>
      </c>
    </row>
    <row r="5066" spans="1:9">
      <c r="A5066" s="367" t="s">
        <v>3930</v>
      </c>
      <c r="D5066" s="367" t="s">
        <v>8642</v>
      </c>
      <c r="E5066" s="367">
        <f t="shared" si="79"/>
        <v>30304016</v>
      </c>
      <c r="F5066" s="367" t="s">
        <v>569</v>
      </c>
      <c r="G5066" s="367" t="s">
        <v>7858</v>
      </c>
      <c r="H5066" s="367" t="s">
        <v>8628</v>
      </c>
      <c r="I5066" s="367" t="s">
        <v>8643</v>
      </c>
    </row>
    <row r="5067" spans="1:9">
      <c r="A5067" s="367" t="s">
        <v>3930</v>
      </c>
      <c r="D5067" s="367" t="s">
        <v>8644</v>
      </c>
      <c r="E5067" s="367">
        <f t="shared" si="79"/>
        <v>30304017</v>
      </c>
      <c r="F5067" s="367" t="s">
        <v>569</v>
      </c>
      <c r="G5067" s="367" t="s">
        <v>7858</v>
      </c>
      <c r="H5067" s="367" t="s">
        <v>8628</v>
      </c>
      <c r="I5067" s="367" t="s">
        <v>8645</v>
      </c>
    </row>
    <row r="5068" spans="1:9">
      <c r="A5068" s="367" t="s">
        <v>3930</v>
      </c>
      <c r="D5068" s="367" t="s">
        <v>8646</v>
      </c>
      <c r="E5068" s="367">
        <f t="shared" si="79"/>
        <v>30380001</v>
      </c>
      <c r="F5068" s="367" t="s">
        <v>569</v>
      </c>
      <c r="G5068" s="367" t="s">
        <v>7858</v>
      </c>
      <c r="H5068" s="367" t="s">
        <v>4346</v>
      </c>
      <c r="I5068" s="367" t="s">
        <v>4346</v>
      </c>
    </row>
    <row r="5069" spans="1:9">
      <c r="A5069" s="367" t="s">
        <v>3930</v>
      </c>
      <c r="D5069" s="367" t="s">
        <v>8647</v>
      </c>
      <c r="E5069" s="367">
        <f t="shared" si="79"/>
        <v>30382001</v>
      </c>
      <c r="F5069" s="367" t="s">
        <v>569</v>
      </c>
      <c r="G5069" s="367" t="s">
        <v>7858</v>
      </c>
      <c r="H5069" s="367" t="s">
        <v>4348</v>
      </c>
      <c r="I5069" s="367" t="s">
        <v>4349</v>
      </c>
    </row>
    <row r="5070" spans="1:9">
      <c r="A5070" s="367" t="s">
        <v>3930</v>
      </c>
      <c r="D5070" s="367" t="s">
        <v>8648</v>
      </c>
      <c r="E5070" s="367">
        <f t="shared" si="79"/>
        <v>30382002</v>
      </c>
      <c r="F5070" s="367" t="s">
        <v>569</v>
      </c>
      <c r="G5070" s="367" t="s">
        <v>7858</v>
      </c>
      <c r="H5070" s="367" t="s">
        <v>4348</v>
      </c>
      <c r="I5070" s="367" t="s">
        <v>4351</v>
      </c>
    </row>
    <row r="5071" spans="1:9">
      <c r="A5071" s="367" t="s">
        <v>3930</v>
      </c>
      <c r="D5071" s="367" t="s">
        <v>8649</v>
      </c>
      <c r="E5071" s="367">
        <f t="shared" si="79"/>
        <v>30382599</v>
      </c>
      <c r="F5071" s="367" t="s">
        <v>569</v>
      </c>
      <c r="G5071" s="367" t="s">
        <v>7858</v>
      </c>
      <c r="H5071" s="367" t="s">
        <v>4353</v>
      </c>
      <c r="I5071" s="367" t="s">
        <v>4354</v>
      </c>
    </row>
    <row r="5072" spans="1:9">
      <c r="A5072" s="367" t="s">
        <v>3930</v>
      </c>
      <c r="D5072" s="367" t="s">
        <v>8650</v>
      </c>
      <c r="E5072" s="367">
        <f t="shared" si="79"/>
        <v>30388801</v>
      </c>
      <c r="F5072" s="367" t="s">
        <v>569</v>
      </c>
      <c r="G5072" s="367" t="s">
        <v>7858</v>
      </c>
      <c r="H5072" s="367" t="s">
        <v>4598</v>
      </c>
      <c r="I5072" s="367" t="s">
        <v>6910</v>
      </c>
    </row>
    <row r="5073" spans="1:12">
      <c r="A5073" s="367" t="s">
        <v>3930</v>
      </c>
      <c r="D5073" s="367" t="s">
        <v>8651</v>
      </c>
      <c r="E5073" s="367">
        <f t="shared" si="79"/>
        <v>30388802</v>
      </c>
      <c r="F5073" s="367" t="s">
        <v>569</v>
      </c>
      <c r="G5073" s="367" t="s">
        <v>7858</v>
      </c>
      <c r="H5073" s="367" t="s">
        <v>4598</v>
      </c>
      <c r="I5073" s="367" t="s">
        <v>6910</v>
      </c>
    </row>
    <row r="5074" spans="1:12">
      <c r="A5074" s="367" t="s">
        <v>3930</v>
      </c>
      <c r="D5074" s="367" t="s">
        <v>8652</v>
      </c>
      <c r="E5074" s="367">
        <f t="shared" si="79"/>
        <v>30388803</v>
      </c>
      <c r="F5074" s="367" t="s">
        <v>569</v>
      </c>
      <c r="G5074" s="367" t="s">
        <v>7858</v>
      </c>
      <c r="H5074" s="367" t="s">
        <v>4598</v>
      </c>
      <c r="I5074" s="367" t="s">
        <v>6910</v>
      </c>
    </row>
    <row r="5075" spans="1:12">
      <c r="A5075" s="367" t="s">
        <v>3930</v>
      </c>
      <c r="D5075" s="367" t="s">
        <v>8653</v>
      </c>
      <c r="E5075" s="367">
        <f t="shared" si="79"/>
        <v>30388804</v>
      </c>
      <c r="F5075" s="367" t="s">
        <v>569</v>
      </c>
      <c r="G5075" s="367" t="s">
        <v>7858</v>
      </c>
      <c r="H5075" s="367" t="s">
        <v>4598</v>
      </c>
      <c r="I5075" s="367" t="s">
        <v>6910</v>
      </c>
    </row>
    <row r="5076" spans="1:12">
      <c r="A5076" s="367" t="s">
        <v>3930</v>
      </c>
      <c r="D5076" s="367" t="s">
        <v>8654</v>
      </c>
      <c r="E5076" s="367">
        <f t="shared" si="79"/>
        <v>30388805</v>
      </c>
      <c r="F5076" s="367" t="s">
        <v>569</v>
      </c>
      <c r="G5076" s="367" t="s">
        <v>7858</v>
      </c>
      <c r="H5076" s="367" t="s">
        <v>4598</v>
      </c>
      <c r="I5076" s="367" t="s">
        <v>6910</v>
      </c>
    </row>
    <row r="5077" spans="1:12">
      <c r="A5077" s="367" t="s">
        <v>3930</v>
      </c>
      <c r="D5077" s="367" t="s">
        <v>8655</v>
      </c>
      <c r="E5077" s="367">
        <f t="shared" si="79"/>
        <v>30390001</v>
      </c>
      <c r="F5077" s="367" t="s">
        <v>569</v>
      </c>
      <c r="G5077" s="367" t="s">
        <v>7858</v>
      </c>
      <c r="H5077" s="367" t="s">
        <v>6916</v>
      </c>
      <c r="I5077" s="367" t="s">
        <v>6917</v>
      </c>
    </row>
    <row r="5078" spans="1:12">
      <c r="A5078" s="367" t="s">
        <v>3930</v>
      </c>
      <c r="D5078" s="367" t="s">
        <v>8656</v>
      </c>
      <c r="E5078" s="367">
        <f t="shared" si="79"/>
        <v>30390002</v>
      </c>
      <c r="F5078" s="367" t="s">
        <v>569</v>
      </c>
      <c r="G5078" s="367" t="s">
        <v>7858</v>
      </c>
      <c r="H5078" s="367" t="s">
        <v>6916</v>
      </c>
      <c r="I5078" s="367" t="s">
        <v>6920</v>
      </c>
    </row>
    <row r="5079" spans="1:12">
      <c r="A5079" s="367" t="s">
        <v>3930</v>
      </c>
      <c r="D5079" s="367" t="s">
        <v>8657</v>
      </c>
      <c r="E5079" s="367">
        <f t="shared" si="79"/>
        <v>30390003</v>
      </c>
      <c r="F5079" s="367" t="s">
        <v>569</v>
      </c>
      <c r="G5079" s="367" t="s">
        <v>7858</v>
      </c>
      <c r="H5079" s="367" t="s">
        <v>6916</v>
      </c>
      <c r="I5079" s="367" t="s">
        <v>6922</v>
      </c>
    </row>
    <row r="5080" spans="1:12">
      <c r="A5080" s="367" t="s">
        <v>3930</v>
      </c>
      <c r="D5080" s="367" t="s">
        <v>8658</v>
      </c>
      <c r="E5080" s="367">
        <f t="shared" si="79"/>
        <v>30390004</v>
      </c>
      <c r="F5080" s="367" t="s">
        <v>569</v>
      </c>
      <c r="G5080" s="367" t="s">
        <v>7858</v>
      </c>
      <c r="H5080" s="367" t="s">
        <v>6916</v>
      </c>
      <c r="I5080" s="367" t="s">
        <v>6924</v>
      </c>
    </row>
    <row r="5081" spans="1:12">
      <c r="A5081" s="367" t="s">
        <v>3930</v>
      </c>
      <c r="D5081" s="367" t="s">
        <v>8659</v>
      </c>
      <c r="E5081" s="367">
        <f t="shared" si="79"/>
        <v>30390011</v>
      </c>
      <c r="F5081" s="367" t="s">
        <v>569</v>
      </c>
      <c r="G5081" s="367" t="s">
        <v>7858</v>
      </c>
      <c r="H5081" s="367" t="s">
        <v>6916</v>
      </c>
      <c r="I5081" s="367" t="s">
        <v>6927</v>
      </c>
    </row>
    <row r="5082" spans="1:12">
      <c r="A5082" s="367" t="s">
        <v>3930</v>
      </c>
      <c r="D5082" s="367" t="s">
        <v>8660</v>
      </c>
      <c r="E5082" s="367">
        <f t="shared" si="79"/>
        <v>30390012</v>
      </c>
      <c r="F5082" s="367" t="s">
        <v>569</v>
      </c>
      <c r="G5082" s="367" t="s">
        <v>7858</v>
      </c>
      <c r="H5082" s="367" t="s">
        <v>6916</v>
      </c>
      <c r="I5082" s="367" t="s">
        <v>6929</v>
      </c>
    </row>
    <row r="5083" spans="1:12">
      <c r="A5083" s="367" t="s">
        <v>3930</v>
      </c>
      <c r="D5083" s="367" t="s">
        <v>8661</v>
      </c>
      <c r="E5083" s="367">
        <f t="shared" si="79"/>
        <v>30390013</v>
      </c>
      <c r="F5083" s="367" t="s">
        <v>569</v>
      </c>
      <c r="G5083" s="367" t="s">
        <v>7858</v>
      </c>
      <c r="H5083" s="367" t="s">
        <v>6916</v>
      </c>
      <c r="I5083" s="367" t="s">
        <v>288</v>
      </c>
    </row>
    <row r="5084" spans="1:12">
      <c r="A5084" s="367" t="s">
        <v>3930</v>
      </c>
      <c r="D5084" s="367" t="s">
        <v>8662</v>
      </c>
      <c r="E5084" s="367">
        <f t="shared" si="79"/>
        <v>30390014</v>
      </c>
      <c r="F5084" s="367" t="s">
        <v>569</v>
      </c>
      <c r="G5084" s="367" t="s">
        <v>7858</v>
      </c>
      <c r="H5084" s="367" t="s">
        <v>6916</v>
      </c>
      <c r="I5084" s="367" t="s">
        <v>6932</v>
      </c>
    </row>
    <row r="5085" spans="1:12">
      <c r="A5085" s="367" t="s">
        <v>3930</v>
      </c>
      <c r="D5085" s="367" t="s">
        <v>8663</v>
      </c>
      <c r="E5085" s="367">
        <f t="shared" si="79"/>
        <v>30390021</v>
      </c>
      <c r="F5085" s="367" t="s">
        <v>569</v>
      </c>
      <c r="G5085" s="367" t="s">
        <v>7858</v>
      </c>
      <c r="H5085" s="367" t="s">
        <v>6916</v>
      </c>
      <c r="I5085" s="367" t="s">
        <v>6934</v>
      </c>
      <c r="K5085" s="369">
        <v>36265</v>
      </c>
      <c r="L5085" s="367" t="s">
        <v>8664</v>
      </c>
    </row>
    <row r="5086" spans="1:12">
      <c r="A5086" s="367" t="s">
        <v>3930</v>
      </c>
      <c r="D5086" s="367" t="s">
        <v>8665</v>
      </c>
      <c r="E5086" s="367">
        <f t="shared" si="79"/>
        <v>30390022</v>
      </c>
      <c r="F5086" s="367" t="s">
        <v>569</v>
      </c>
      <c r="G5086" s="367" t="s">
        <v>7858</v>
      </c>
      <c r="H5086" s="367" t="s">
        <v>6916</v>
      </c>
      <c r="I5086" s="367" t="s">
        <v>6937</v>
      </c>
    </row>
    <row r="5087" spans="1:12">
      <c r="A5087" s="367" t="s">
        <v>3930</v>
      </c>
      <c r="D5087" s="367" t="s">
        <v>8666</v>
      </c>
      <c r="E5087" s="367">
        <f t="shared" si="79"/>
        <v>30390023</v>
      </c>
      <c r="F5087" s="367" t="s">
        <v>569</v>
      </c>
      <c r="G5087" s="367" t="s">
        <v>7858</v>
      </c>
      <c r="H5087" s="367" t="s">
        <v>6916</v>
      </c>
      <c r="I5087" s="367" t="s">
        <v>281</v>
      </c>
    </row>
    <row r="5088" spans="1:12">
      <c r="A5088" s="367" t="s">
        <v>3930</v>
      </c>
      <c r="D5088" s="367" t="s">
        <v>8667</v>
      </c>
      <c r="E5088" s="367">
        <f t="shared" si="79"/>
        <v>30390024</v>
      </c>
      <c r="F5088" s="367" t="s">
        <v>569</v>
      </c>
      <c r="G5088" s="367" t="s">
        <v>7858</v>
      </c>
      <c r="H5088" s="367" t="s">
        <v>6916</v>
      </c>
      <c r="I5088" s="367" t="s">
        <v>8668</v>
      </c>
    </row>
    <row r="5089" spans="1:12">
      <c r="A5089" s="367" t="s">
        <v>3930</v>
      </c>
      <c r="D5089" s="367" t="s">
        <v>8669</v>
      </c>
      <c r="E5089" s="367">
        <f t="shared" si="79"/>
        <v>30399999</v>
      </c>
      <c r="F5089" s="367" t="s">
        <v>569</v>
      </c>
      <c r="G5089" s="367" t="s">
        <v>7858</v>
      </c>
      <c r="H5089" s="367" t="s">
        <v>4251</v>
      </c>
      <c r="I5089" s="367" t="s">
        <v>4251</v>
      </c>
    </row>
    <row r="5090" spans="1:12">
      <c r="A5090" s="367" t="s">
        <v>3930</v>
      </c>
      <c r="D5090" s="367" t="s">
        <v>8670</v>
      </c>
      <c r="E5090" s="367">
        <f t="shared" si="79"/>
        <v>30400101</v>
      </c>
      <c r="F5090" s="367" t="s">
        <v>569</v>
      </c>
      <c r="G5090" s="367" t="s">
        <v>8671</v>
      </c>
      <c r="H5090" s="367" t="s">
        <v>8672</v>
      </c>
      <c r="I5090" s="367" t="s">
        <v>8673</v>
      </c>
    </row>
    <row r="5091" spans="1:12">
      <c r="A5091" s="367" t="s">
        <v>3930</v>
      </c>
      <c r="D5091" s="367" t="s">
        <v>8674</v>
      </c>
      <c r="E5091" s="367">
        <f t="shared" si="79"/>
        <v>30400102</v>
      </c>
      <c r="F5091" s="367" t="s">
        <v>569</v>
      </c>
      <c r="G5091" s="367" t="s">
        <v>8671</v>
      </c>
      <c r="H5091" s="367" t="s">
        <v>8672</v>
      </c>
      <c r="I5091" s="367" t="s">
        <v>8675</v>
      </c>
    </row>
    <row r="5092" spans="1:12">
      <c r="A5092" s="367" t="s">
        <v>3930</v>
      </c>
      <c r="D5092" s="367" t="s">
        <v>8676</v>
      </c>
      <c r="E5092" s="367">
        <f t="shared" si="79"/>
        <v>30400103</v>
      </c>
      <c r="F5092" s="367" t="s">
        <v>569</v>
      </c>
      <c r="G5092" s="367" t="s">
        <v>8671</v>
      </c>
      <c r="H5092" s="367" t="s">
        <v>8672</v>
      </c>
      <c r="I5092" s="367" t="s">
        <v>8677</v>
      </c>
    </row>
    <row r="5093" spans="1:12">
      <c r="A5093" s="367" t="s">
        <v>3930</v>
      </c>
      <c r="D5093" s="367" t="s">
        <v>8678</v>
      </c>
      <c r="E5093" s="367">
        <f t="shared" si="79"/>
        <v>30400104</v>
      </c>
      <c r="F5093" s="367" t="s">
        <v>569</v>
      </c>
      <c r="G5093" s="367" t="s">
        <v>8671</v>
      </c>
      <c r="H5093" s="367" t="s">
        <v>8672</v>
      </c>
      <c r="I5093" s="367" t="s">
        <v>8679</v>
      </c>
      <c r="K5093" s="369">
        <v>37096</v>
      </c>
      <c r="L5093" s="367" t="s">
        <v>8680</v>
      </c>
    </row>
    <row r="5094" spans="1:12">
      <c r="A5094" s="367" t="s">
        <v>3930</v>
      </c>
      <c r="D5094" s="367" t="s">
        <v>8681</v>
      </c>
      <c r="E5094" s="367">
        <f t="shared" si="79"/>
        <v>30400105</v>
      </c>
      <c r="F5094" s="367" t="s">
        <v>569</v>
      </c>
      <c r="G5094" s="367" t="s">
        <v>8671</v>
      </c>
      <c r="H5094" s="367" t="s">
        <v>8672</v>
      </c>
      <c r="I5094" s="367" t="s">
        <v>8682</v>
      </c>
    </row>
    <row r="5095" spans="1:12">
      <c r="A5095" s="367" t="s">
        <v>3930</v>
      </c>
      <c r="D5095" s="367" t="s">
        <v>8683</v>
      </c>
      <c r="E5095" s="367">
        <f t="shared" si="79"/>
        <v>30400106</v>
      </c>
      <c r="F5095" s="367" t="s">
        <v>569</v>
      </c>
      <c r="G5095" s="367" t="s">
        <v>8671</v>
      </c>
      <c r="H5095" s="367" t="s">
        <v>8672</v>
      </c>
      <c r="I5095" s="367" t="s">
        <v>7879</v>
      </c>
    </row>
    <row r="5096" spans="1:12">
      <c r="A5096" s="367" t="s">
        <v>3930</v>
      </c>
      <c r="D5096" s="367" t="s">
        <v>8684</v>
      </c>
      <c r="E5096" s="367">
        <f t="shared" si="79"/>
        <v>30400107</v>
      </c>
      <c r="F5096" s="367" t="s">
        <v>569</v>
      </c>
      <c r="G5096" s="367" t="s">
        <v>8671</v>
      </c>
      <c r="H5096" s="367" t="s">
        <v>8672</v>
      </c>
      <c r="I5096" s="367" t="s">
        <v>8685</v>
      </c>
    </row>
    <row r="5097" spans="1:12">
      <c r="A5097" s="367" t="s">
        <v>3930</v>
      </c>
      <c r="D5097" s="367" t="s">
        <v>8686</v>
      </c>
      <c r="E5097" s="367">
        <f t="shared" si="79"/>
        <v>30400108</v>
      </c>
      <c r="F5097" s="367" t="s">
        <v>569</v>
      </c>
      <c r="G5097" s="367" t="s">
        <v>8671</v>
      </c>
      <c r="H5097" s="367" t="s">
        <v>8672</v>
      </c>
      <c r="I5097" s="367" t="s">
        <v>8582</v>
      </c>
    </row>
    <row r="5098" spans="1:12">
      <c r="A5098" s="367" t="s">
        <v>3930</v>
      </c>
      <c r="D5098" s="367" t="s">
        <v>8687</v>
      </c>
      <c r="E5098" s="367">
        <f t="shared" si="79"/>
        <v>30400109</v>
      </c>
      <c r="F5098" s="367" t="s">
        <v>569</v>
      </c>
      <c r="G5098" s="367" t="s">
        <v>8671</v>
      </c>
      <c r="H5098" s="367" t="s">
        <v>8672</v>
      </c>
      <c r="I5098" s="367" t="s">
        <v>8688</v>
      </c>
    </row>
    <row r="5099" spans="1:12">
      <c r="A5099" s="367" t="s">
        <v>3930</v>
      </c>
      <c r="D5099" s="367" t="s">
        <v>8689</v>
      </c>
      <c r="E5099" s="367">
        <f t="shared" si="79"/>
        <v>30400110</v>
      </c>
      <c r="F5099" s="367" t="s">
        <v>569</v>
      </c>
      <c r="G5099" s="367" t="s">
        <v>8671</v>
      </c>
      <c r="H5099" s="367" t="s">
        <v>8672</v>
      </c>
      <c r="I5099" s="367" t="s">
        <v>8690</v>
      </c>
    </row>
    <row r="5100" spans="1:12">
      <c r="A5100" s="367" t="s">
        <v>3930</v>
      </c>
      <c r="D5100" s="367" t="s">
        <v>8691</v>
      </c>
      <c r="E5100" s="367">
        <f t="shared" si="79"/>
        <v>30400111</v>
      </c>
      <c r="F5100" s="367" t="s">
        <v>569</v>
      </c>
      <c r="G5100" s="367" t="s">
        <v>8671</v>
      </c>
      <c r="H5100" s="367" t="s">
        <v>8672</v>
      </c>
      <c r="I5100" s="367" t="s">
        <v>8692</v>
      </c>
    </row>
    <row r="5101" spans="1:12">
      <c r="A5101" s="367" t="s">
        <v>3930</v>
      </c>
      <c r="D5101" s="367" t="s">
        <v>8693</v>
      </c>
      <c r="E5101" s="367">
        <f t="shared" si="79"/>
        <v>30400112</v>
      </c>
      <c r="F5101" s="367" t="s">
        <v>569</v>
      </c>
      <c r="G5101" s="367" t="s">
        <v>8671</v>
      </c>
      <c r="H5101" s="367" t="s">
        <v>8672</v>
      </c>
      <c r="I5101" s="367" t="s">
        <v>8694</v>
      </c>
    </row>
    <row r="5102" spans="1:12">
      <c r="A5102" s="367" t="s">
        <v>3930</v>
      </c>
      <c r="D5102" s="367" t="s">
        <v>8695</v>
      </c>
      <c r="E5102" s="367">
        <f t="shared" si="79"/>
        <v>30400113</v>
      </c>
      <c r="F5102" s="367" t="s">
        <v>569</v>
      </c>
      <c r="G5102" s="367" t="s">
        <v>8671</v>
      </c>
      <c r="H5102" s="367" t="s">
        <v>8672</v>
      </c>
      <c r="I5102" s="367" t="s">
        <v>8696</v>
      </c>
    </row>
    <row r="5103" spans="1:12">
      <c r="A5103" s="367" t="s">
        <v>3930</v>
      </c>
      <c r="D5103" s="367" t="s">
        <v>8697</v>
      </c>
      <c r="E5103" s="367">
        <f t="shared" si="79"/>
        <v>30400114</v>
      </c>
      <c r="F5103" s="367" t="s">
        <v>569</v>
      </c>
      <c r="G5103" s="367" t="s">
        <v>8671</v>
      </c>
      <c r="H5103" s="367" t="s">
        <v>8672</v>
      </c>
      <c r="I5103" s="367" t="s">
        <v>8698</v>
      </c>
    </row>
    <row r="5104" spans="1:12">
      <c r="A5104" s="367" t="s">
        <v>3930</v>
      </c>
      <c r="D5104" s="367" t="s">
        <v>8699</v>
      </c>
      <c r="E5104" s="367">
        <f t="shared" si="79"/>
        <v>30400115</v>
      </c>
      <c r="F5104" s="367" t="s">
        <v>569</v>
      </c>
      <c r="G5104" s="367" t="s">
        <v>8671</v>
      </c>
      <c r="H5104" s="367" t="s">
        <v>8672</v>
      </c>
      <c r="I5104" s="367" t="s">
        <v>8700</v>
      </c>
    </row>
    <row r="5105" spans="1:9">
      <c r="A5105" s="367" t="s">
        <v>3930</v>
      </c>
      <c r="D5105" s="367" t="s">
        <v>8701</v>
      </c>
      <c r="E5105" s="367">
        <f t="shared" si="79"/>
        <v>30400116</v>
      </c>
      <c r="F5105" s="367" t="s">
        <v>569</v>
      </c>
      <c r="G5105" s="367" t="s">
        <v>8671</v>
      </c>
      <c r="H5105" s="367" t="s">
        <v>8672</v>
      </c>
      <c r="I5105" s="367" t="s">
        <v>8702</v>
      </c>
    </row>
    <row r="5106" spans="1:9">
      <c r="A5106" s="367" t="s">
        <v>3930</v>
      </c>
      <c r="D5106" s="367" t="s">
        <v>8703</v>
      </c>
      <c r="E5106" s="367">
        <f t="shared" si="79"/>
        <v>30400117</v>
      </c>
      <c r="F5106" s="367" t="s">
        <v>569</v>
      </c>
      <c r="G5106" s="367" t="s">
        <v>8671</v>
      </c>
      <c r="H5106" s="367" t="s">
        <v>8672</v>
      </c>
      <c r="I5106" s="367" t="s">
        <v>8704</v>
      </c>
    </row>
    <row r="5107" spans="1:9">
      <c r="A5107" s="367" t="s">
        <v>3930</v>
      </c>
      <c r="D5107" s="367" t="s">
        <v>8705</v>
      </c>
      <c r="E5107" s="367">
        <f t="shared" si="79"/>
        <v>30400118</v>
      </c>
      <c r="F5107" s="367" t="s">
        <v>569</v>
      </c>
      <c r="G5107" s="367" t="s">
        <v>8671</v>
      </c>
      <c r="H5107" s="367" t="s">
        <v>8672</v>
      </c>
      <c r="I5107" s="367" t="s">
        <v>5258</v>
      </c>
    </row>
    <row r="5108" spans="1:9">
      <c r="A5108" s="367" t="s">
        <v>3930</v>
      </c>
      <c r="D5108" s="367" t="s">
        <v>8706</v>
      </c>
      <c r="E5108" s="367">
        <f t="shared" si="79"/>
        <v>30400120</v>
      </c>
      <c r="F5108" s="367" t="s">
        <v>569</v>
      </c>
      <c r="G5108" s="367" t="s">
        <v>8671</v>
      </c>
      <c r="H5108" s="367" t="s">
        <v>8672</v>
      </c>
      <c r="I5108" s="367" t="s">
        <v>8707</v>
      </c>
    </row>
    <row r="5109" spans="1:9">
      <c r="A5109" s="367" t="s">
        <v>3930</v>
      </c>
      <c r="D5109" s="367" t="s">
        <v>8708</v>
      </c>
      <c r="E5109" s="367">
        <f t="shared" si="79"/>
        <v>30400121</v>
      </c>
      <c r="F5109" s="367" t="s">
        <v>569</v>
      </c>
      <c r="G5109" s="367" t="s">
        <v>8671</v>
      </c>
      <c r="H5109" s="367" t="s">
        <v>8672</v>
      </c>
      <c r="I5109" s="367" t="s">
        <v>8709</v>
      </c>
    </row>
    <row r="5110" spans="1:9">
      <c r="A5110" s="367" t="s">
        <v>3930</v>
      </c>
      <c r="D5110" s="367" t="s">
        <v>8710</v>
      </c>
      <c r="E5110" s="367">
        <f t="shared" si="79"/>
        <v>30400130</v>
      </c>
      <c r="F5110" s="367" t="s">
        <v>569</v>
      </c>
      <c r="G5110" s="367" t="s">
        <v>8671</v>
      </c>
      <c r="H5110" s="367" t="s">
        <v>8672</v>
      </c>
      <c r="I5110" s="367" t="s">
        <v>8711</v>
      </c>
    </row>
    <row r="5111" spans="1:9">
      <c r="A5111" s="367" t="s">
        <v>3930</v>
      </c>
      <c r="D5111" s="367" t="s">
        <v>8712</v>
      </c>
      <c r="E5111" s="367">
        <f t="shared" si="79"/>
        <v>30400131</v>
      </c>
      <c r="F5111" s="367" t="s">
        <v>569</v>
      </c>
      <c r="G5111" s="367" t="s">
        <v>8671</v>
      </c>
      <c r="H5111" s="367" t="s">
        <v>8672</v>
      </c>
      <c r="I5111" s="367" t="s">
        <v>8060</v>
      </c>
    </row>
    <row r="5112" spans="1:9">
      <c r="A5112" s="367" t="s">
        <v>3930</v>
      </c>
      <c r="D5112" s="367" t="s">
        <v>8713</v>
      </c>
      <c r="E5112" s="367">
        <f t="shared" si="79"/>
        <v>30400132</v>
      </c>
      <c r="F5112" s="367" t="s">
        <v>569</v>
      </c>
      <c r="G5112" s="367" t="s">
        <v>8671</v>
      </c>
      <c r="H5112" s="367" t="s">
        <v>8672</v>
      </c>
      <c r="I5112" s="367" t="s">
        <v>4606</v>
      </c>
    </row>
    <row r="5113" spans="1:9">
      <c r="A5113" s="367" t="s">
        <v>3930</v>
      </c>
      <c r="D5113" s="367" t="s">
        <v>8714</v>
      </c>
      <c r="E5113" s="367">
        <f t="shared" si="79"/>
        <v>30400133</v>
      </c>
      <c r="F5113" s="367" t="s">
        <v>569</v>
      </c>
      <c r="G5113" s="367" t="s">
        <v>8671</v>
      </c>
      <c r="H5113" s="367" t="s">
        <v>8672</v>
      </c>
      <c r="I5113" s="367" t="s">
        <v>8062</v>
      </c>
    </row>
    <row r="5114" spans="1:9">
      <c r="A5114" s="367" t="s">
        <v>3930</v>
      </c>
      <c r="D5114" s="367" t="s">
        <v>8715</v>
      </c>
      <c r="E5114" s="367">
        <f t="shared" si="79"/>
        <v>30400150</v>
      </c>
      <c r="F5114" s="367" t="s">
        <v>569</v>
      </c>
      <c r="G5114" s="367" t="s">
        <v>8671</v>
      </c>
      <c r="H5114" s="367" t="s">
        <v>8672</v>
      </c>
      <c r="I5114" s="367" t="s">
        <v>8716</v>
      </c>
    </row>
    <row r="5115" spans="1:9">
      <c r="A5115" s="367" t="s">
        <v>3930</v>
      </c>
      <c r="D5115" s="367" t="s">
        <v>8717</v>
      </c>
      <c r="E5115" s="367">
        <f t="shared" si="79"/>
        <v>30400160</v>
      </c>
      <c r="F5115" s="367" t="s">
        <v>569</v>
      </c>
      <c r="G5115" s="367" t="s">
        <v>8671</v>
      </c>
      <c r="H5115" s="367" t="s">
        <v>8672</v>
      </c>
      <c r="I5115" s="367" t="s">
        <v>7808</v>
      </c>
    </row>
    <row r="5116" spans="1:9">
      <c r="A5116" s="367" t="s">
        <v>3930</v>
      </c>
      <c r="D5116" s="367" t="s">
        <v>8718</v>
      </c>
      <c r="E5116" s="367">
        <f t="shared" si="79"/>
        <v>30400199</v>
      </c>
      <c r="F5116" s="367" t="s">
        <v>569</v>
      </c>
      <c r="G5116" s="367" t="s">
        <v>8671</v>
      </c>
      <c r="H5116" s="367" t="s">
        <v>8672</v>
      </c>
      <c r="I5116" s="367" t="s">
        <v>4251</v>
      </c>
    </row>
    <row r="5117" spans="1:9">
      <c r="A5117" s="367" t="s">
        <v>3930</v>
      </c>
      <c r="D5117" s="367" t="s">
        <v>8719</v>
      </c>
      <c r="E5117" s="367">
        <f t="shared" si="79"/>
        <v>30400204</v>
      </c>
      <c r="F5117" s="367" t="s">
        <v>569</v>
      </c>
      <c r="G5117" s="367" t="s">
        <v>8671</v>
      </c>
      <c r="H5117" s="367" t="s">
        <v>8720</v>
      </c>
      <c r="I5117" s="367" t="s">
        <v>8721</v>
      </c>
    </row>
    <row r="5118" spans="1:9">
      <c r="A5118" s="367" t="s">
        <v>3930</v>
      </c>
      <c r="D5118" s="367" t="s">
        <v>8722</v>
      </c>
      <c r="E5118" s="367">
        <f t="shared" si="79"/>
        <v>30400207</v>
      </c>
      <c r="F5118" s="367" t="s">
        <v>569</v>
      </c>
      <c r="G5118" s="367" t="s">
        <v>8671</v>
      </c>
      <c r="H5118" s="367" t="s">
        <v>8720</v>
      </c>
      <c r="I5118" s="367" t="s">
        <v>8723</v>
      </c>
    </row>
    <row r="5119" spans="1:9">
      <c r="A5119" s="367" t="s">
        <v>3930</v>
      </c>
      <c r="D5119" s="367" t="s">
        <v>8724</v>
      </c>
      <c r="E5119" s="367">
        <f t="shared" si="79"/>
        <v>30400208</v>
      </c>
      <c r="F5119" s="367" t="s">
        <v>569</v>
      </c>
      <c r="G5119" s="367" t="s">
        <v>8671</v>
      </c>
      <c r="H5119" s="367" t="s">
        <v>8720</v>
      </c>
      <c r="I5119" s="367" t="s">
        <v>8725</v>
      </c>
    </row>
    <row r="5120" spans="1:9">
      <c r="A5120" s="367" t="s">
        <v>3930</v>
      </c>
      <c r="D5120" s="367" t="s">
        <v>8726</v>
      </c>
      <c r="E5120" s="367">
        <f t="shared" si="79"/>
        <v>30400209</v>
      </c>
      <c r="F5120" s="367" t="s">
        <v>569</v>
      </c>
      <c r="G5120" s="367" t="s">
        <v>8671</v>
      </c>
      <c r="H5120" s="367" t="s">
        <v>8720</v>
      </c>
      <c r="I5120" s="367" t="s">
        <v>8673</v>
      </c>
    </row>
    <row r="5121" spans="1:9">
      <c r="A5121" s="367" t="s">
        <v>3930</v>
      </c>
      <c r="D5121" s="367" t="s">
        <v>8727</v>
      </c>
      <c r="E5121" s="367">
        <f t="shared" si="79"/>
        <v>30400210</v>
      </c>
      <c r="F5121" s="367" t="s">
        <v>569</v>
      </c>
      <c r="G5121" s="367" t="s">
        <v>8671</v>
      </c>
      <c r="H5121" s="367" t="s">
        <v>8720</v>
      </c>
      <c r="I5121" s="367" t="s">
        <v>8728</v>
      </c>
    </row>
    <row r="5122" spans="1:9">
      <c r="A5122" s="367" t="s">
        <v>3930</v>
      </c>
      <c r="D5122" s="367" t="s">
        <v>8729</v>
      </c>
      <c r="E5122" s="367">
        <f t="shared" ref="E5122:E5185" si="80">VALUE(D5122)</f>
        <v>30400211</v>
      </c>
      <c r="F5122" s="367" t="s">
        <v>569</v>
      </c>
      <c r="G5122" s="367" t="s">
        <v>8671</v>
      </c>
      <c r="H5122" s="367" t="s">
        <v>8720</v>
      </c>
      <c r="I5122" s="367" t="s">
        <v>8730</v>
      </c>
    </row>
    <row r="5123" spans="1:9">
      <c r="A5123" s="367" t="s">
        <v>3930</v>
      </c>
      <c r="D5123" s="367" t="s">
        <v>8731</v>
      </c>
      <c r="E5123" s="367">
        <f t="shared" si="80"/>
        <v>30400212</v>
      </c>
      <c r="F5123" s="367" t="s">
        <v>569</v>
      </c>
      <c r="G5123" s="367" t="s">
        <v>8671</v>
      </c>
      <c r="H5123" s="367" t="s">
        <v>8720</v>
      </c>
      <c r="I5123" s="367" t="s">
        <v>8732</v>
      </c>
    </row>
    <row r="5124" spans="1:9">
      <c r="A5124" s="367" t="s">
        <v>3930</v>
      </c>
      <c r="D5124" s="367" t="s">
        <v>8733</v>
      </c>
      <c r="E5124" s="367">
        <f t="shared" si="80"/>
        <v>30400213</v>
      </c>
      <c r="F5124" s="367" t="s">
        <v>569</v>
      </c>
      <c r="G5124" s="367" t="s">
        <v>8671</v>
      </c>
      <c r="H5124" s="367" t="s">
        <v>8720</v>
      </c>
      <c r="I5124" s="367" t="s">
        <v>8734</v>
      </c>
    </row>
    <row r="5125" spans="1:9">
      <c r="A5125" s="367" t="s">
        <v>3930</v>
      </c>
      <c r="D5125" s="367" t="s">
        <v>8735</v>
      </c>
      <c r="E5125" s="367">
        <f t="shared" si="80"/>
        <v>30400214</v>
      </c>
      <c r="F5125" s="367" t="s">
        <v>569</v>
      </c>
      <c r="G5125" s="367" t="s">
        <v>8671</v>
      </c>
      <c r="H5125" s="367" t="s">
        <v>8720</v>
      </c>
      <c r="I5125" s="367" t="s">
        <v>8736</v>
      </c>
    </row>
    <row r="5126" spans="1:9">
      <c r="A5126" s="367" t="s">
        <v>3930</v>
      </c>
      <c r="D5126" s="367" t="s">
        <v>8737</v>
      </c>
      <c r="E5126" s="367">
        <f t="shared" si="80"/>
        <v>30400215</v>
      </c>
      <c r="F5126" s="367" t="s">
        <v>569</v>
      </c>
      <c r="G5126" s="367" t="s">
        <v>8671</v>
      </c>
      <c r="H5126" s="367" t="s">
        <v>8720</v>
      </c>
      <c r="I5126" s="367" t="s">
        <v>8738</v>
      </c>
    </row>
    <row r="5127" spans="1:9">
      <c r="A5127" s="367" t="s">
        <v>3930</v>
      </c>
      <c r="D5127" s="367" t="s">
        <v>8739</v>
      </c>
      <c r="E5127" s="367">
        <f t="shared" si="80"/>
        <v>30400216</v>
      </c>
      <c r="F5127" s="367" t="s">
        <v>569</v>
      </c>
      <c r="G5127" s="367" t="s">
        <v>8671</v>
      </c>
      <c r="H5127" s="367" t="s">
        <v>8720</v>
      </c>
      <c r="I5127" s="367" t="s">
        <v>8740</v>
      </c>
    </row>
    <row r="5128" spans="1:9">
      <c r="A5128" s="367" t="s">
        <v>3930</v>
      </c>
      <c r="D5128" s="367" t="s">
        <v>8741</v>
      </c>
      <c r="E5128" s="367">
        <f t="shared" si="80"/>
        <v>30400217</v>
      </c>
      <c r="F5128" s="367" t="s">
        <v>569</v>
      </c>
      <c r="G5128" s="367" t="s">
        <v>8671</v>
      </c>
      <c r="H5128" s="367" t="s">
        <v>8720</v>
      </c>
      <c r="I5128" s="367" t="s">
        <v>8742</v>
      </c>
    </row>
    <row r="5129" spans="1:9">
      <c r="A5129" s="367" t="s">
        <v>3930</v>
      </c>
      <c r="D5129" s="367" t="s">
        <v>8743</v>
      </c>
      <c r="E5129" s="367">
        <f t="shared" si="80"/>
        <v>30400218</v>
      </c>
      <c r="F5129" s="367" t="s">
        <v>569</v>
      </c>
      <c r="G5129" s="367" t="s">
        <v>8671</v>
      </c>
      <c r="H5129" s="367" t="s">
        <v>8720</v>
      </c>
      <c r="I5129" s="367" t="s">
        <v>8744</v>
      </c>
    </row>
    <row r="5130" spans="1:9">
      <c r="A5130" s="367" t="s">
        <v>3930</v>
      </c>
      <c r="D5130" s="367" t="s">
        <v>8745</v>
      </c>
      <c r="E5130" s="367">
        <f t="shared" si="80"/>
        <v>30400219</v>
      </c>
      <c r="F5130" s="367" t="s">
        <v>569</v>
      </c>
      <c r="G5130" s="367" t="s">
        <v>8671</v>
      </c>
      <c r="H5130" s="367" t="s">
        <v>8720</v>
      </c>
      <c r="I5130" s="367" t="s">
        <v>8746</v>
      </c>
    </row>
    <row r="5131" spans="1:9">
      <c r="A5131" s="367" t="s">
        <v>3930</v>
      </c>
      <c r="D5131" s="367" t="s">
        <v>8747</v>
      </c>
      <c r="E5131" s="367">
        <f t="shared" si="80"/>
        <v>30400220</v>
      </c>
      <c r="F5131" s="367" t="s">
        <v>569</v>
      </c>
      <c r="G5131" s="367" t="s">
        <v>8671</v>
      </c>
      <c r="H5131" s="367" t="s">
        <v>8720</v>
      </c>
      <c r="I5131" s="367" t="s">
        <v>8748</v>
      </c>
    </row>
    <row r="5132" spans="1:9">
      <c r="A5132" s="367" t="s">
        <v>3930</v>
      </c>
      <c r="D5132" s="367" t="s">
        <v>8749</v>
      </c>
      <c r="E5132" s="367">
        <f t="shared" si="80"/>
        <v>30400221</v>
      </c>
      <c r="F5132" s="367" t="s">
        <v>569</v>
      </c>
      <c r="G5132" s="367" t="s">
        <v>8671</v>
      </c>
      <c r="H5132" s="367" t="s">
        <v>8720</v>
      </c>
      <c r="I5132" s="367" t="s">
        <v>8750</v>
      </c>
    </row>
    <row r="5133" spans="1:9">
      <c r="A5133" s="367" t="s">
        <v>3930</v>
      </c>
      <c r="D5133" s="367" t="s">
        <v>8751</v>
      </c>
      <c r="E5133" s="367">
        <f t="shared" si="80"/>
        <v>30400223</v>
      </c>
      <c r="F5133" s="367" t="s">
        <v>569</v>
      </c>
      <c r="G5133" s="367" t="s">
        <v>8671</v>
      </c>
      <c r="H5133" s="367" t="s">
        <v>8720</v>
      </c>
      <c r="I5133" s="367" t="s">
        <v>8752</v>
      </c>
    </row>
    <row r="5134" spans="1:9">
      <c r="A5134" s="367" t="s">
        <v>3930</v>
      </c>
      <c r="D5134" s="367" t="s">
        <v>8753</v>
      </c>
      <c r="E5134" s="367">
        <f t="shared" si="80"/>
        <v>30400224</v>
      </c>
      <c r="F5134" s="367" t="s">
        <v>569</v>
      </c>
      <c r="G5134" s="367" t="s">
        <v>8671</v>
      </c>
      <c r="H5134" s="367" t="s">
        <v>8720</v>
      </c>
      <c r="I5134" s="367" t="s">
        <v>8754</v>
      </c>
    </row>
    <row r="5135" spans="1:9">
      <c r="A5135" s="367" t="s">
        <v>3930</v>
      </c>
      <c r="D5135" s="367" t="s">
        <v>8755</v>
      </c>
      <c r="E5135" s="367">
        <f t="shared" si="80"/>
        <v>30400230</v>
      </c>
      <c r="F5135" s="367" t="s">
        <v>569</v>
      </c>
      <c r="G5135" s="367" t="s">
        <v>8671</v>
      </c>
      <c r="H5135" s="367" t="s">
        <v>8720</v>
      </c>
      <c r="I5135" s="367" t="s">
        <v>8756</v>
      </c>
    </row>
    <row r="5136" spans="1:9">
      <c r="A5136" s="367" t="s">
        <v>3930</v>
      </c>
      <c r="D5136" s="367" t="s">
        <v>8757</v>
      </c>
      <c r="E5136" s="367">
        <f t="shared" si="80"/>
        <v>30400231</v>
      </c>
      <c r="F5136" s="367" t="s">
        <v>569</v>
      </c>
      <c r="G5136" s="367" t="s">
        <v>8671</v>
      </c>
      <c r="H5136" s="367" t="s">
        <v>8720</v>
      </c>
      <c r="I5136" s="367" t="s">
        <v>8758</v>
      </c>
    </row>
    <row r="5137" spans="1:9">
      <c r="A5137" s="367" t="s">
        <v>3930</v>
      </c>
      <c r="D5137" s="367" t="s">
        <v>8759</v>
      </c>
      <c r="E5137" s="367">
        <f t="shared" si="80"/>
        <v>30400232</v>
      </c>
      <c r="F5137" s="367" t="s">
        <v>569</v>
      </c>
      <c r="G5137" s="367" t="s">
        <v>8671</v>
      </c>
      <c r="H5137" s="367" t="s">
        <v>8720</v>
      </c>
      <c r="I5137" s="367" t="s">
        <v>8760</v>
      </c>
    </row>
    <row r="5138" spans="1:9">
      <c r="A5138" s="367" t="s">
        <v>3930</v>
      </c>
      <c r="D5138" s="367" t="s">
        <v>8761</v>
      </c>
      <c r="E5138" s="367">
        <f t="shared" si="80"/>
        <v>30400233</v>
      </c>
      <c r="F5138" s="367" t="s">
        <v>569</v>
      </c>
      <c r="G5138" s="367" t="s">
        <v>8671</v>
      </c>
      <c r="H5138" s="367" t="s">
        <v>8720</v>
      </c>
      <c r="I5138" s="367" t="s">
        <v>8673</v>
      </c>
    </row>
    <row r="5139" spans="1:9">
      <c r="A5139" s="367" t="s">
        <v>3930</v>
      </c>
      <c r="D5139" s="367" t="s">
        <v>8762</v>
      </c>
      <c r="E5139" s="367">
        <f t="shared" si="80"/>
        <v>30400234</v>
      </c>
      <c r="F5139" s="367" t="s">
        <v>569</v>
      </c>
      <c r="G5139" s="367" t="s">
        <v>8671</v>
      </c>
      <c r="H5139" s="367" t="s">
        <v>8720</v>
      </c>
      <c r="I5139" s="367" t="s">
        <v>8763</v>
      </c>
    </row>
    <row r="5140" spans="1:9">
      <c r="A5140" s="367" t="s">
        <v>3930</v>
      </c>
      <c r="D5140" s="367" t="s">
        <v>8764</v>
      </c>
      <c r="E5140" s="367">
        <f t="shared" si="80"/>
        <v>30400235</v>
      </c>
      <c r="F5140" s="367" t="s">
        <v>569</v>
      </c>
      <c r="G5140" s="367" t="s">
        <v>8671</v>
      </c>
      <c r="H5140" s="367" t="s">
        <v>8720</v>
      </c>
      <c r="I5140" s="367" t="s">
        <v>8765</v>
      </c>
    </row>
    <row r="5141" spans="1:9">
      <c r="A5141" s="367" t="s">
        <v>3930</v>
      </c>
      <c r="D5141" s="367" t="s">
        <v>8766</v>
      </c>
      <c r="E5141" s="367">
        <f t="shared" si="80"/>
        <v>30400236</v>
      </c>
      <c r="F5141" s="367" t="s">
        <v>569</v>
      </c>
      <c r="G5141" s="367" t="s">
        <v>8671</v>
      </c>
      <c r="H5141" s="367" t="s">
        <v>8720</v>
      </c>
      <c r="I5141" s="367" t="s">
        <v>8767</v>
      </c>
    </row>
    <row r="5142" spans="1:9">
      <c r="A5142" s="367" t="s">
        <v>3930</v>
      </c>
      <c r="D5142" s="367" t="s">
        <v>8768</v>
      </c>
      <c r="E5142" s="367">
        <f t="shared" si="80"/>
        <v>30400237</v>
      </c>
      <c r="F5142" s="367" t="s">
        <v>569</v>
      </c>
      <c r="G5142" s="367" t="s">
        <v>8671</v>
      </c>
      <c r="H5142" s="367" t="s">
        <v>8720</v>
      </c>
      <c r="I5142" s="367" t="s">
        <v>8769</v>
      </c>
    </row>
    <row r="5143" spans="1:9">
      <c r="A5143" s="367" t="s">
        <v>3930</v>
      </c>
      <c r="D5143" s="367" t="s">
        <v>8770</v>
      </c>
      <c r="E5143" s="367">
        <f t="shared" si="80"/>
        <v>30400238</v>
      </c>
      <c r="F5143" s="367" t="s">
        <v>569</v>
      </c>
      <c r="G5143" s="367" t="s">
        <v>8671</v>
      </c>
      <c r="H5143" s="367" t="s">
        <v>8720</v>
      </c>
      <c r="I5143" s="367" t="s">
        <v>8201</v>
      </c>
    </row>
    <row r="5144" spans="1:9">
      <c r="A5144" s="367" t="s">
        <v>3930</v>
      </c>
      <c r="D5144" s="367" t="s">
        <v>8771</v>
      </c>
      <c r="E5144" s="367">
        <f t="shared" si="80"/>
        <v>30400239</v>
      </c>
      <c r="F5144" s="367" t="s">
        <v>569</v>
      </c>
      <c r="G5144" s="367" t="s">
        <v>8671</v>
      </c>
      <c r="H5144" s="367" t="s">
        <v>8720</v>
      </c>
      <c r="I5144" s="367" t="s">
        <v>8772</v>
      </c>
    </row>
    <row r="5145" spans="1:9">
      <c r="A5145" s="367" t="s">
        <v>3930</v>
      </c>
      <c r="D5145" s="367" t="s">
        <v>8773</v>
      </c>
      <c r="E5145" s="367">
        <f t="shared" si="80"/>
        <v>30400240</v>
      </c>
      <c r="F5145" s="367" t="s">
        <v>569</v>
      </c>
      <c r="G5145" s="367" t="s">
        <v>8671</v>
      </c>
      <c r="H5145" s="367" t="s">
        <v>8720</v>
      </c>
      <c r="I5145" s="367" t="s">
        <v>8774</v>
      </c>
    </row>
    <row r="5146" spans="1:9">
      <c r="A5146" s="367" t="s">
        <v>3930</v>
      </c>
      <c r="D5146" s="367" t="s">
        <v>8775</v>
      </c>
      <c r="E5146" s="367">
        <f t="shared" si="80"/>
        <v>30400241</v>
      </c>
      <c r="F5146" s="367" t="s">
        <v>569</v>
      </c>
      <c r="G5146" s="367" t="s">
        <v>8671</v>
      </c>
      <c r="H5146" s="367" t="s">
        <v>8720</v>
      </c>
      <c r="I5146" s="367" t="s">
        <v>8774</v>
      </c>
    </row>
    <row r="5147" spans="1:9">
      <c r="A5147" s="367" t="s">
        <v>3930</v>
      </c>
      <c r="D5147" s="367" t="s">
        <v>8776</v>
      </c>
      <c r="E5147" s="367">
        <f t="shared" si="80"/>
        <v>30400242</v>
      </c>
      <c r="F5147" s="367" t="s">
        <v>569</v>
      </c>
      <c r="G5147" s="367" t="s">
        <v>8671</v>
      </c>
      <c r="H5147" s="367" t="s">
        <v>8720</v>
      </c>
      <c r="I5147" s="367" t="s">
        <v>8777</v>
      </c>
    </row>
    <row r="5148" spans="1:9">
      <c r="A5148" s="367" t="s">
        <v>3930</v>
      </c>
      <c r="D5148" s="367" t="s">
        <v>8778</v>
      </c>
      <c r="E5148" s="367">
        <f t="shared" si="80"/>
        <v>30400243</v>
      </c>
      <c r="F5148" s="367" t="s">
        <v>569</v>
      </c>
      <c r="G5148" s="367" t="s">
        <v>8671</v>
      </c>
      <c r="H5148" s="367" t="s">
        <v>8720</v>
      </c>
      <c r="I5148" s="367" t="s">
        <v>8779</v>
      </c>
    </row>
    <row r="5149" spans="1:9">
      <c r="A5149" s="367" t="s">
        <v>3930</v>
      </c>
      <c r="D5149" s="367" t="s">
        <v>8780</v>
      </c>
      <c r="E5149" s="367">
        <f t="shared" si="80"/>
        <v>30400244</v>
      </c>
      <c r="F5149" s="367" t="s">
        <v>569</v>
      </c>
      <c r="G5149" s="367" t="s">
        <v>8671</v>
      </c>
      <c r="H5149" s="367" t="s">
        <v>8720</v>
      </c>
      <c r="I5149" s="367" t="s">
        <v>8781</v>
      </c>
    </row>
    <row r="5150" spans="1:9">
      <c r="A5150" s="367" t="s">
        <v>3930</v>
      </c>
      <c r="D5150" s="367" t="s">
        <v>8782</v>
      </c>
      <c r="E5150" s="367">
        <f t="shared" si="80"/>
        <v>30400250</v>
      </c>
      <c r="F5150" s="367" t="s">
        <v>569</v>
      </c>
      <c r="G5150" s="367" t="s">
        <v>8671</v>
      </c>
      <c r="H5150" s="367" t="s">
        <v>8720</v>
      </c>
      <c r="I5150" s="367" t="s">
        <v>8783</v>
      </c>
    </row>
    <row r="5151" spans="1:9">
      <c r="A5151" s="367" t="s">
        <v>3930</v>
      </c>
      <c r="D5151" s="367" t="s">
        <v>8784</v>
      </c>
      <c r="E5151" s="367">
        <f t="shared" si="80"/>
        <v>30400251</v>
      </c>
      <c r="F5151" s="367" t="s">
        <v>569</v>
      </c>
      <c r="G5151" s="367" t="s">
        <v>8671</v>
      </c>
      <c r="H5151" s="367" t="s">
        <v>8720</v>
      </c>
      <c r="I5151" s="367" t="s">
        <v>8785</v>
      </c>
    </row>
    <row r="5152" spans="1:9">
      <c r="A5152" s="367" t="s">
        <v>3930</v>
      </c>
      <c r="D5152" s="367" t="s">
        <v>8786</v>
      </c>
      <c r="E5152" s="367">
        <f t="shared" si="80"/>
        <v>30400299</v>
      </c>
      <c r="F5152" s="367" t="s">
        <v>569</v>
      </c>
      <c r="G5152" s="367" t="s">
        <v>8671</v>
      </c>
      <c r="H5152" s="367" t="s">
        <v>8720</v>
      </c>
      <c r="I5152" s="367" t="s">
        <v>4251</v>
      </c>
    </row>
    <row r="5153" spans="1:9">
      <c r="A5153" s="367" t="s">
        <v>3930</v>
      </c>
      <c r="D5153" s="367" t="s">
        <v>8787</v>
      </c>
      <c r="E5153" s="367">
        <f t="shared" si="80"/>
        <v>30400301</v>
      </c>
      <c r="F5153" s="367" t="s">
        <v>569</v>
      </c>
      <c r="G5153" s="367" t="s">
        <v>8671</v>
      </c>
      <c r="H5153" s="367" t="s">
        <v>8788</v>
      </c>
      <c r="I5153" s="367" t="s">
        <v>8789</v>
      </c>
    </row>
    <row r="5154" spans="1:9">
      <c r="A5154" s="367" t="s">
        <v>3930</v>
      </c>
      <c r="D5154" s="367" t="s">
        <v>8790</v>
      </c>
      <c r="E5154" s="367">
        <f t="shared" si="80"/>
        <v>30400302</v>
      </c>
      <c r="F5154" s="367" t="s">
        <v>569</v>
      </c>
      <c r="G5154" s="367" t="s">
        <v>8671</v>
      </c>
      <c r="H5154" s="367" t="s">
        <v>8788</v>
      </c>
      <c r="I5154" s="367" t="s">
        <v>8765</v>
      </c>
    </row>
    <row r="5155" spans="1:9">
      <c r="A5155" s="367" t="s">
        <v>3930</v>
      </c>
      <c r="D5155" s="367" t="s">
        <v>8791</v>
      </c>
      <c r="E5155" s="367">
        <f t="shared" si="80"/>
        <v>30400303</v>
      </c>
      <c r="F5155" s="367" t="s">
        <v>569</v>
      </c>
      <c r="G5155" s="367" t="s">
        <v>8671</v>
      </c>
      <c r="H5155" s="367" t="s">
        <v>8788</v>
      </c>
      <c r="I5155" s="367" t="s">
        <v>8201</v>
      </c>
    </row>
    <row r="5156" spans="1:9">
      <c r="A5156" s="367" t="s">
        <v>3930</v>
      </c>
      <c r="D5156" s="367" t="s">
        <v>8792</v>
      </c>
      <c r="E5156" s="367">
        <f t="shared" si="80"/>
        <v>30400304</v>
      </c>
      <c r="F5156" s="367" t="s">
        <v>569</v>
      </c>
      <c r="G5156" s="367" t="s">
        <v>8671</v>
      </c>
      <c r="H5156" s="367" t="s">
        <v>8788</v>
      </c>
      <c r="I5156" s="367" t="s">
        <v>8793</v>
      </c>
    </row>
    <row r="5157" spans="1:9">
      <c r="A5157" s="367" t="s">
        <v>3930</v>
      </c>
      <c r="D5157" s="367" t="s">
        <v>8794</v>
      </c>
      <c r="E5157" s="367">
        <f t="shared" si="80"/>
        <v>30400305</v>
      </c>
      <c r="F5157" s="367" t="s">
        <v>569</v>
      </c>
      <c r="G5157" s="367" t="s">
        <v>8671</v>
      </c>
      <c r="H5157" s="367" t="s">
        <v>8788</v>
      </c>
      <c r="I5157" s="367" t="s">
        <v>8795</v>
      </c>
    </row>
    <row r="5158" spans="1:9">
      <c r="A5158" s="367" t="s">
        <v>3930</v>
      </c>
      <c r="D5158" s="367" t="s">
        <v>8796</v>
      </c>
      <c r="E5158" s="367">
        <f t="shared" si="80"/>
        <v>30400310</v>
      </c>
      <c r="F5158" s="367" t="s">
        <v>569</v>
      </c>
      <c r="G5158" s="367" t="s">
        <v>8671</v>
      </c>
      <c r="H5158" s="367" t="s">
        <v>8788</v>
      </c>
      <c r="I5158" s="367" t="s">
        <v>8797</v>
      </c>
    </row>
    <row r="5159" spans="1:9">
      <c r="A5159" s="367" t="s">
        <v>3930</v>
      </c>
      <c r="D5159" s="367" t="s">
        <v>8798</v>
      </c>
      <c r="E5159" s="367">
        <f t="shared" si="80"/>
        <v>30400314</v>
      </c>
      <c r="F5159" s="367" t="s">
        <v>569</v>
      </c>
      <c r="G5159" s="367" t="s">
        <v>8671</v>
      </c>
      <c r="H5159" s="367" t="s">
        <v>8788</v>
      </c>
      <c r="I5159" s="367" t="s">
        <v>8799</v>
      </c>
    </row>
    <row r="5160" spans="1:9">
      <c r="A5160" s="367" t="s">
        <v>3930</v>
      </c>
      <c r="D5160" s="367" t="s">
        <v>8800</v>
      </c>
      <c r="E5160" s="367">
        <f t="shared" si="80"/>
        <v>30400315</v>
      </c>
      <c r="F5160" s="367" t="s">
        <v>569</v>
      </c>
      <c r="G5160" s="367" t="s">
        <v>8671</v>
      </c>
      <c r="H5160" s="367" t="s">
        <v>8788</v>
      </c>
      <c r="I5160" s="367" t="s">
        <v>8801</v>
      </c>
    </row>
    <row r="5161" spans="1:9">
      <c r="A5161" s="367" t="s">
        <v>3930</v>
      </c>
      <c r="D5161" s="367" t="s">
        <v>8802</v>
      </c>
      <c r="E5161" s="367">
        <f t="shared" si="80"/>
        <v>30400316</v>
      </c>
      <c r="F5161" s="367" t="s">
        <v>569</v>
      </c>
      <c r="G5161" s="367" t="s">
        <v>8671</v>
      </c>
      <c r="H5161" s="367" t="s">
        <v>8788</v>
      </c>
      <c r="I5161" s="367" t="s">
        <v>8062</v>
      </c>
    </row>
    <row r="5162" spans="1:9">
      <c r="A5162" s="367" t="s">
        <v>3930</v>
      </c>
      <c r="D5162" s="367" t="s">
        <v>8803</v>
      </c>
      <c r="E5162" s="367">
        <f t="shared" si="80"/>
        <v>30400317</v>
      </c>
      <c r="F5162" s="367" t="s">
        <v>569</v>
      </c>
      <c r="G5162" s="367" t="s">
        <v>8671</v>
      </c>
      <c r="H5162" s="367" t="s">
        <v>8788</v>
      </c>
      <c r="I5162" s="367" t="s">
        <v>8804</v>
      </c>
    </row>
    <row r="5163" spans="1:9">
      <c r="A5163" s="367" t="s">
        <v>3930</v>
      </c>
      <c r="D5163" s="367" t="s">
        <v>8805</v>
      </c>
      <c r="E5163" s="367">
        <f t="shared" si="80"/>
        <v>30400318</v>
      </c>
      <c r="F5163" s="367" t="s">
        <v>569</v>
      </c>
      <c r="G5163" s="367" t="s">
        <v>8671</v>
      </c>
      <c r="H5163" s="367" t="s">
        <v>8788</v>
      </c>
      <c r="I5163" s="367" t="s">
        <v>8806</v>
      </c>
    </row>
    <row r="5164" spans="1:9">
      <c r="A5164" s="367" t="s">
        <v>3930</v>
      </c>
      <c r="D5164" s="367" t="s">
        <v>8807</v>
      </c>
      <c r="E5164" s="367">
        <f t="shared" si="80"/>
        <v>30400319</v>
      </c>
      <c r="F5164" s="367" t="s">
        <v>569</v>
      </c>
      <c r="G5164" s="367" t="s">
        <v>8671</v>
      </c>
      <c r="H5164" s="367" t="s">
        <v>8788</v>
      </c>
      <c r="I5164" s="367" t="s">
        <v>8808</v>
      </c>
    </row>
    <row r="5165" spans="1:9">
      <c r="A5165" s="367" t="s">
        <v>3930</v>
      </c>
      <c r="D5165" s="367" t="s">
        <v>8809</v>
      </c>
      <c r="E5165" s="367">
        <f t="shared" si="80"/>
        <v>30400320</v>
      </c>
      <c r="F5165" s="367" t="s">
        <v>569</v>
      </c>
      <c r="G5165" s="367" t="s">
        <v>8671</v>
      </c>
      <c r="H5165" s="367" t="s">
        <v>8788</v>
      </c>
      <c r="I5165" s="367" t="s">
        <v>8698</v>
      </c>
    </row>
    <row r="5166" spans="1:9">
      <c r="A5166" s="367" t="s">
        <v>3930</v>
      </c>
      <c r="D5166" s="367" t="s">
        <v>8810</v>
      </c>
      <c r="E5166" s="367">
        <f t="shared" si="80"/>
        <v>30400321</v>
      </c>
      <c r="F5166" s="367" t="s">
        <v>569</v>
      </c>
      <c r="G5166" s="367" t="s">
        <v>8671</v>
      </c>
      <c r="H5166" s="367" t="s">
        <v>8788</v>
      </c>
      <c r="I5166" s="367" t="s">
        <v>8811</v>
      </c>
    </row>
    <row r="5167" spans="1:9">
      <c r="A5167" s="367" t="s">
        <v>3930</v>
      </c>
      <c r="D5167" s="367" t="s">
        <v>8812</v>
      </c>
      <c r="E5167" s="367">
        <f t="shared" si="80"/>
        <v>30400322</v>
      </c>
      <c r="F5167" s="367" t="s">
        <v>569</v>
      </c>
      <c r="G5167" s="367" t="s">
        <v>8671</v>
      </c>
      <c r="H5167" s="367" t="s">
        <v>8788</v>
      </c>
      <c r="I5167" s="367" t="s">
        <v>8813</v>
      </c>
    </row>
    <row r="5168" spans="1:9">
      <c r="A5168" s="367" t="s">
        <v>3930</v>
      </c>
      <c r="D5168" s="367" t="s">
        <v>8814</v>
      </c>
      <c r="E5168" s="367">
        <f t="shared" si="80"/>
        <v>30400325</v>
      </c>
      <c r="F5168" s="367" t="s">
        <v>569</v>
      </c>
      <c r="G5168" s="367" t="s">
        <v>8671</v>
      </c>
      <c r="H5168" s="367" t="s">
        <v>8788</v>
      </c>
      <c r="I5168" s="367" t="s">
        <v>8815</v>
      </c>
    </row>
    <row r="5169" spans="1:9">
      <c r="A5169" s="367" t="s">
        <v>3930</v>
      </c>
      <c r="D5169" s="367" t="s">
        <v>8816</v>
      </c>
      <c r="E5169" s="367">
        <f t="shared" si="80"/>
        <v>30400330</v>
      </c>
      <c r="F5169" s="367" t="s">
        <v>569</v>
      </c>
      <c r="G5169" s="367" t="s">
        <v>8671</v>
      </c>
      <c r="H5169" s="367" t="s">
        <v>8788</v>
      </c>
      <c r="I5169" s="367" t="s">
        <v>8817</v>
      </c>
    </row>
    <row r="5170" spans="1:9">
      <c r="A5170" s="367" t="s">
        <v>3930</v>
      </c>
      <c r="D5170" s="367" t="s">
        <v>8818</v>
      </c>
      <c r="E5170" s="367">
        <f t="shared" si="80"/>
        <v>30400331</v>
      </c>
      <c r="F5170" s="367" t="s">
        <v>569</v>
      </c>
      <c r="G5170" s="367" t="s">
        <v>8671</v>
      </c>
      <c r="H5170" s="367" t="s">
        <v>8788</v>
      </c>
      <c r="I5170" s="367" t="s">
        <v>8819</v>
      </c>
    </row>
    <row r="5171" spans="1:9">
      <c r="A5171" s="367" t="s">
        <v>3930</v>
      </c>
      <c r="D5171" s="367" t="s">
        <v>8820</v>
      </c>
      <c r="E5171" s="367">
        <f t="shared" si="80"/>
        <v>30400332</v>
      </c>
      <c r="F5171" s="367" t="s">
        <v>569</v>
      </c>
      <c r="G5171" s="367" t="s">
        <v>8671</v>
      </c>
      <c r="H5171" s="367" t="s">
        <v>8788</v>
      </c>
      <c r="I5171" s="367" t="s">
        <v>8821</v>
      </c>
    </row>
    <row r="5172" spans="1:9">
      <c r="A5172" s="367" t="s">
        <v>3930</v>
      </c>
      <c r="D5172" s="367" t="s">
        <v>8822</v>
      </c>
      <c r="E5172" s="367">
        <f t="shared" si="80"/>
        <v>30400333</v>
      </c>
      <c r="F5172" s="367" t="s">
        <v>569</v>
      </c>
      <c r="G5172" s="367" t="s">
        <v>8671</v>
      </c>
      <c r="H5172" s="367" t="s">
        <v>8788</v>
      </c>
      <c r="I5172" s="367" t="s">
        <v>8823</v>
      </c>
    </row>
    <row r="5173" spans="1:9">
      <c r="A5173" s="367" t="s">
        <v>3930</v>
      </c>
      <c r="D5173" s="367" t="s">
        <v>8824</v>
      </c>
      <c r="E5173" s="367">
        <f t="shared" si="80"/>
        <v>30400340</v>
      </c>
      <c r="F5173" s="367" t="s">
        <v>569</v>
      </c>
      <c r="G5173" s="367" t="s">
        <v>8671</v>
      </c>
      <c r="H5173" s="367" t="s">
        <v>8788</v>
      </c>
      <c r="I5173" s="367" t="s">
        <v>8825</v>
      </c>
    </row>
    <row r="5174" spans="1:9">
      <c r="A5174" s="367" t="s">
        <v>3930</v>
      </c>
      <c r="D5174" s="367" t="s">
        <v>8826</v>
      </c>
      <c r="E5174" s="367">
        <f t="shared" si="80"/>
        <v>30400341</v>
      </c>
      <c r="F5174" s="367" t="s">
        <v>569</v>
      </c>
      <c r="G5174" s="367" t="s">
        <v>8671</v>
      </c>
      <c r="H5174" s="367" t="s">
        <v>8788</v>
      </c>
      <c r="I5174" s="367" t="s">
        <v>8827</v>
      </c>
    </row>
    <row r="5175" spans="1:9">
      <c r="A5175" s="367" t="s">
        <v>3930</v>
      </c>
      <c r="D5175" s="367" t="s">
        <v>8828</v>
      </c>
      <c r="E5175" s="367">
        <f t="shared" si="80"/>
        <v>30400342</v>
      </c>
      <c r="F5175" s="367" t="s">
        <v>569</v>
      </c>
      <c r="G5175" s="367" t="s">
        <v>8671</v>
      </c>
      <c r="H5175" s="367" t="s">
        <v>8788</v>
      </c>
      <c r="I5175" s="367" t="s">
        <v>8829</v>
      </c>
    </row>
    <row r="5176" spans="1:9">
      <c r="A5176" s="367" t="s">
        <v>3930</v>
      </c>
      <c r="D5176" s="367" t="s">
        <v>8830</v>
      </c>
      <c r="E5176" s="367">
        <f t="shared" si="80"/>
        <v>30400350</v>
      </c>
      <c r="F5176" s="367" t="s">
        <v>569</v>
      </c>
      <c r="G5176" s="367" t="s">
        <v>8671</v>
      </c>
      <c r="H5176" s="367" t="s">
        <v>8788</v>
      </c>
      <c r="I5176" s="367" t="s">
        <v>8831</v>
      </c>
    </row>
    <row r="5177" spans="1:9">
      <c r="A5177" s="367" t="s">
        <v>3930</v>
      </c>
      <c r="D5177" s="367" t="s">
        <v>8832</v>
      </c>
      <c r="E5177" s="367">
        <f t="shared" si="80"/>
        <v>30400351</v>
      </c>
      <c r="F5177" s="367" t="s">
        <v>569</v>
      </c>
      <c r="G5177" s="367" t="s">
        <v>8671</v>
      </c>
      <c r="H5177" s="367" t="s">
        <v>8788</v>
      </c>
      <c r="I5177" s="367" t="s">
        <v>8833</v>
      </c>
    </row>
    <row r="5178" spans="1:9">
      <c r="A5178" s="367" t="s">
        <v>3930</v>
      </c>
      <c r="D5178" s="367" t="s">
        <v>8834</v>
      </c>
      <c r="E5178" s="367">
        <f t="shared" si="80"/>
        <v>30400352</v>
      </c>
      <c r="F5178" s="367" t="s">
        <v>569</v>
      </c>
      <c r="G5178" s="367" t="s">
        <v>8671</v>
      </c>
      <c r="H5178" s="367" t="s">
        <v>8788</v>
      </c>
      <c r="I5178" s="367" t="s">
        <v>8831</v>
      </c>
    </row>
    <row r="5179" spans="1:9">
      <c r="A5179" s="367" t="s">
        <v>3930</v>
      </c>
      <c r="D5179" s="367" t="s">
        <v>8835</v>
      </c>
      <c r="E5179" s="367">
        <f t="shared" si="80"/>
        <v>30400353</v>
      </c>
      <c r="F5179" s="367" t="s">
        <v>569</v>
      </c>
      <c r="G5179" s="367" t="s">
        <v>8671</v>
      </c>
      <c r="H5179" s="367" t="s">
        <v>8788</v>
      </c>
      <c r="I5179" s="367" t="s">
        <v>8833</v>
      </c>
    </row>
    <row r="5180" spans="1:9">
      <c r="A5180" s="367" t="s">
        <v>3930</v>
      </c>
      <c r="D5180" s="367" t="s">
        <v>8836</v>
      </c>
      <c r="E5180" s="367">
        <f t="shared" si="80"/>
        <v>30400354</v>
      </c>
      <c r="F5180" s="367" t="s">
        <v>569</v>
      </c>
      <c r="G5180" s="367" t="s">
        <v>8671</v>
      </c>
      <c r="H5180" s="367" t="s">
        <v>8788</v>
      </c>
      <c r="I5180" s="367" t="s">
        <v>8833</v>
      </c>
    </row>
    <row r="5181" spans="1:9">
      <c r="A5181" s="367" t="s">
        <v>3930</v>
      </c>
      <c r="D5181" s="367" t="s">
        <v>8837</v>
      </c>
      <c r="E5181" s="367">
        <f t="shared" si="80"/>
        <v>30400355</v>
      </c>
      <c r="F5181" s="367" t="s">
        <v>569</v>
      </c>
      <c r="G5181" s="367" t="s">
        <v>8671</v>
      </c>
      <c r="H5181" s="367" t="s">
        <v>8788</v>
      </c>
      <c r="I5181" s="367" t="s">
        <v>8838</v>
      </c>
    </row>
    <row r="5182" spans="1:9">
      <c r="A5182" s="367" t="s">
        <v>3930</v>
      </c>
      <c r="D5182" s="367" t="s">
        <v>8839</v>
      </c>
      <c r="E5182" s="367">
        <f t="shared" si="80"/>
        <v>30400356</v>
      </c>
      <c r="F5182" s="367" t="s">
        <v>569</v>
      </c>
      <c r="G5182" s="367" t="s">
        <v>8671</v>
      </c>
      <c r="H5182" s="367" t="s">
        <v>8788</v>
      </c>
      <c r="I5182" s="367" t="s">
        <v>8840</v>
      </c>
    </row>
    <row r="5183" spans="1:9">
      <c r="A5183" s="367" t="s">
        <v>3930</v>
      </c>
      <c r="D5183" s="367" t="s">
        <v>8841</v>
      </c>
      <c r="E5183" s="367">
        <f t="shared" si="80"/>
        <v>30400357</v>
      </c>
      <c r="F5183" s="367" t="s">
        <v>569</v>
      </c>
      <c r="G5183" s="367" t="s">
        <v>8671</v>
      </c>
      <c r="H5183" s="367" t="s">
        <v>8788</v>
      </c>
      <c r="I5183" s="367" t="s">
        <v>8842</v>
      </c>
    </row>
    <row r="5184" spans="1:9">
      <c r="A5184" s="367" t="s">
        <v>3930</v>
      </c>
      <c r="D5184" s="367" t="s">
        <v>8843</v>
      </c>
      <c r="E5184" s="367">
        <f t="shared" si="80"/>
        <v>30400358</v>
      </c>
      <c r="F5184" s="367" t="s">
        <v>569</v>
      </c>
      <c r="G5184" s="367" t="s">
        <v>8671</v>
      </c>
      <c r="H5184" s="367" t="s">
        <v>8788</v>
      </c>
      <c r="I5184" s="367" t="s">
        <v>8844</v>
      </c>
    </row>
    <row r="5185" spans="1:9">
      <c r="A5185" s="367" t="s">
        <v>3930</v>
      </c>
      <c r="D5185" s="367" t="s">
        <v>8845</v>
      </c>
      <c r="E5185" s="367">
        <f t="shared" si="80"/>
        <v>30400360</v>
      </c>
      <c r="F5185" s="367" t="s">
        <v>569</v>
      </c>
      <c r="G5185" s="367" t="s">
        <v>8671</v>
      </c>
      <c r="H5185" s="367" t="s">
        <v>8788</v>
      </c>
      <c r="I5185" s="367" t="s">
        <v>8846</v>
      </c>
    </row>
    <row r="5186" spans="1:9">
      <c r="A5186" s="367" t="s">
        <v>3930</v>
      </c>
      <c r="D5186" s="367" t="s">
        <v>8847</v>
      </c>
      <c r="E5186" s="367">
        <f t="shared" ref="E5186:E5249" si="81">VALUE(D5186)</f>
        <v>30400370</v>
      </c>
      <c r="F5186" s="367" t="s">
        <v>569</v>
      </c>
      <c r="G5186" s="367" t="s">
        <v>8671</v>
      </c>
      <c r="H5186" s="367" t="s">
        <v>8788</v>
      </c>
      <c r="I5186" s="367" t="s">
        <v>8848</v>
      </c>
    </row>
    <row r="5187" spans="1:9">
      <c r="A5187" s="367" t="s">
        <v>3930</v>
      </c>
      <c r="D5187" s="367" t="s">
        <v>8849</v>
      </c>
      <c r="E5187" s="367">
        <f t="shared" si="81"/>
        <v>30400371</v>
      </c>
      <c r="F5187" s="367" t="s">
        <v>569</v>
      </c>
      <c r="G5187" s="367" t="s">
        <v>8671</v>
      </c>
      <c r="H5187" s="367" t="s">
        <v>8788</v>
      </c>
      <c r="I5187" s="367" t="s">
        <v>8850</v>
      </c>
    </row>
    <row r="5188" spans="1:9">
      <c r="A5188" s="367" t="s">
        <v>3930</v>
      </c>
      <c r="D5188" s="367" t="s">
        <v>8851</v>
      </c>
      <c r="E5188" s="367">
        <f t="shared" si="81"/>
        <v>30400398</v>
      </c>
      <c r="F5188" s="367" t="s">
        <v>569</v>
      </c>
      <c r="G5188" s="367" t="s">
        <v>8671</v>
      </c>
      <c r="H5188" s="367" t="s">
        <v>8788</v>
      </c>
      <c r="I5188" s="367" t="s">
        <v>4251</v>
      </c>
    </row>
    <row r="5189" spans="1:9">
      <c r="A5189" s="367" t="s">
        <v>3930</v>
      </c>
      <c r="D5189" s="367" t="s">
        <v>8852</v>
      </c>
      <c r="E5189" s="367">
        <f t="shared" si="81"/>
        <v>30400399</v>
      </c>
      <c r="F5189" s="367" t="s">
        <v>569</v>
      </c>
      <c r="G5189" s="367" t="s">
        <v>8671</v>
      </c>
      <c r="H5189" s="367" t="s">
        <v>8788</v>
      </c>
      <c r="I5189" s="367" t="s">
        <v>4251</v>
      </c>
    </row>
    <row r="5190" spans="1:9">
      <c r="A5190" s="367" t="s">
        <v>3930</v>
      </c>
      <c r="D5190" s="367" t="s">
        <v>8853</v>
      </c>
      <c r="E5190" s="367">
        <f t="shared" si="81"/>
        <v>30400401</v>
      </c>
      <c r="F5190" s="367" t="s">
        <v>569</v>
      </c>
      <c r="G5190" s="367" t="s">
        <v>8671</v>
      </c>
      <c r="H5190" s="367" t="s">
        <v>8854</v>
      </c>
      <c r="I5190" s="367" t="s">
        <v>8855</v>
      </c>
    </row>
    <row r="5191" spans="1:9">
      <c r="A5191" s="367" t="s">
        <v>3930</v>
      </c>
      <c r="D5191" s="367" t="s">
        <v>8856</v>
      </c>
      <c r="E5191" s="367">
        <f t="shared" si="81"/>
        <v>30400402</v>
      </c>
      <c r="F5191" s="367" t="s">
        <v>569</v>
      </c>
      <c r="G5191" s="367" t="s">
        <v>8671</v>
      </c>
      <c r="H5191" s="367" t="s">
        <v>8854</v>
      </c>
      <c r="I5191" s="367" t="s">
        <v>8765</v>
      </c>
    </row>
    <row r="5192" spans="1:9">
      <c r="A5192" s="367" t="s">
        <v>3930</v>
      </c>
      <c r="D5192" s="367" t="s">
        <v>8857</v>
      </c>
      <c r="E5192" s="367">
        <f t="shared" si="81"/>
        <v>30400403</v>
      </c>
      <c r="F5192" s="367" t="s">
        <v>569</v>
      </c>
      <c r="G5192" s="367" t="s">
        <v>8671</v>
      </c>
      <c r="H5192" s="367" t="s">
        <v>8854</v>
      </c>
      <c r="I5192" s="367" t="s">
        <v>8858</v>
      </c>
    </row>
    <row r="5193" spans="1:9">
      <c r="A5193" s="367" t="s">
        <v>3930</v>
      </c>
      <c r="D5193" s="367" t="s">
        <v>8859</v>
      </c>
      <c r="E5193" s="367">
        <f t="shared" si="81"/>
        <v>30400404</v>
      </c>
      <c r="F5193" s="367" t="s">
        <v>569</v>
      </c>
      <c r="G5193" s="367" t="s">
        <v>8671</v>
      </c>
      <c r="H5193" s="367" t="s">
        <v>8854</v>
      </c>
      <c r="I5193" s="367" t="s">
        <v>8860</v>
      </c>
    </row>
    <row r="5194" spans="1:9">
      <c r="A5194" s="367" t="s">
        <v>3930</v>
      </c>
      <c r="D5194" s="367" t="s">
        <v>8861</v>
      </c>
      <c r="E5194" s="367">
        <f t="shared" si="81"/>
        <v>30400405</v>
      </c>
      <c r="F5194" s="367" t="s">
        <v>569</v>
      </c>
      <c r="G5194" s="367" t="s">
        <v>8671</v>
      </c>
      <c r="H5194" s="367" t="s">
        <v>8854</v>
      </c>
      <c r="I5194" s="367" t="s">
        <v>8862</v>
      </c>
    </row>
    <row r="5195" spans="1:9">
      <c r="A5195" s="367" t="s">
        <v>3930</v>
      </c>
      <c r="D5195" s="367" t="s">
        <v>8863</v>
      </c>
      <c r="E5195" s="367">
        <f t="shared" si="81"/>
        <v>30400406</v>
      </c>
      <c r="F5195" s="367" t="s">
        <v>569</v>
      </c>
      <c r="G5195" s="367" t="s">
        <v>8671</v>
      </c>
      <c r="H5195" s="367" t="s">
        <v>8854</v>
      </c>
      <c r="I5195" s="367" t="s">
        <v>8864</v>
      </c>
    </row>
    <row r="5196" spans="1:9">
      <c r="A5196" s="367" t="s">
        <v>3930</v>
      </c>
      <c r="D5196" s="367" t="s">
        <v>8865</v>
      </c>
      <c r="E5196" s="367">
        <f t="shared" si="81"/>
        <v>30400407</v>
      </c>
      <c r="F5196" s="367" t="s">
        <v>569</v>
      </c>
      <c r="G5196" s="367" t="s">
        <v>8671</v>
      </c>
      <c r="H5196" s="367" t="s">
        <v>8854</v>
      </c>
      <c r="I5196" s="367" t="s">
        <v>8866</v>
      </c>
    </row>
    <row r="5197" spans="1:9">
      <c r="A5197" s="367" t="s">
        <v>3930</v>
      </c>
      <c r="D5197" s="367" t="s">
        <v>8867</v>
      </c>
      <c r="E5197" s="367">
        <f t="shared" si="81"/>
        <v>30400408</v>
      </c>
      <c r="F5197" s="367" t="s">
        <v>569</v>
      </c>
      <c r="G5197" s="367" t="s">
        <v>8671</v>
      </c>
      <c r="H5197" s="367" t="s">
        <v>8854</v>
      </c>
      <c r="I5197" s="367" t="s">
        <v>8868</v>
      </c>
    </row>
    <row r="5198" spans="1:9">
      <c r="A5198" s="367" t="s">
        <v>3930</v>
      </c>
      <c r="D5198" s="367" t="s">
        <v>8869</v>
      </c>
      <c r="E5198" s="367">
        <f t="shared" si="81"/>
        <v>30400409</v>
      </c>
      <c r="F5198" s="367" t="s">
        <v>569</v>
      </c>
      <c r="G5198" s="367" t="s">
        <v>8671</v>
      </c>
      <c r="H5198" s="367" t="s">
        <v>8854</v>
      </c>
      <c r="I5198" s="367" t="s">
        <v>8064</v>
      </c>
    </row>
    <row r="5199" spans="1:9">
      <c r="A5199" s="367" t="s">
        <v>3930</v>
      </c>
      <c r="D5199" s="367" t="s">
        <v>8870</v>
      </c>
      <c r="E5199" s="367">
        <f t="shared" si="81"/>
        <v>30400410</v>
      </c>
      <c r="F5199" s="367" t="s">
        <v>569</v>
      </c>
      <c r="G5199" s="367" t="s">
        <v>8671</v>
      </c>
      <c r="H5199" s="367" t="s">
        <v>8854</v>
      </c>
      <c r="I5199" s="367" t="s">
        <v>8871</v>
      </c>
    </row>
    <row r="5200" spans="1:9">
      <c r="A5200" s="367" t="s">
        <v>3930</v>
      </c>
      <c r="D5200" s="367" t="s">
        <v>8872</v>
      </c>
      <c r="E5200" s="367">
        <f t="shared" si="81"/>
        <v>30400411</v>
      </c>
      <c r="F5200" s="367" t="s">
        <v>569</v>
      </c>
      <c r="G5200" s="367" t="s">
        <v>8671</v>
      </c>
      <c r="H5200" s="367" t="s">
        <v>8854</v>
      </c>
      <c r="I5200" s="367" t="s">
        <v>8873</v>
      </c>
    </row>
    <row r="5201" spans="1:9">
      <c r="A5201" s="367" t="s">
        <v>3930</v>
      </c>
      <c r="D5201" s="367" t="s">
        <v>8874</v>
      </c>
      <c r="E5201" s="367">
        <f t="shared" si="81"/>
        <v>30400412</v>
      </c>
      <c r="F5201" s="367" t="s">
        <v>569</v>
      </c>
      <c r="G5201" s="367" t="s">
        <v>8671</v>
      </c>
      <c r="H5201" s="367" t="s">
        <v>8854</v>
      </c>
      <c r="I5201" s="367" t="s">
        <v>8875</v>
      </c>
    </row>
    <row r="5202" spans="1:9">
      <c r="A5202" s="367" t="s">
        <v>3930</v>
      </c>
      <c r="D5202" s="367" t="s">
        <v>8876</v>
      </c>
      <c r="E5202" s="367">
        <f t="shared" si="81"/>
        <v>30400413</v>
      </c>
      <c r="F5202" s="367" t="s">
        <v>569</v>
      </c>
      <c r="G5202" s="367" t="s">
        <v>8671</v>
      </c>
      <c r="H5202" s="367" t="s">
        <v>8854</v>
      </c>
      <c r="I5202" s="367" t="s">
        <v>8877</v>
      </c>
    </row>
    <row r="5203" spans="1:9">
      <c r="A5203" s="367" t="s">
        <v>3930</v>
      </c>
      <c r="D5203" s="367" t="s">
        <v>8878</v>
      </c>
      <c r="E5203" s="367">
        <f t="shared" si="81"/>
        <v>30400414</v>
      </c>
      <c r="F5203" s="367" t="s">
        <v>569</v>
      </c>
      <c r="G5203" s="367" t="s">
        <v>8671</v>
      </c>
      <c r="H5203" s="367" t="s">
        <v>8854</v>
      </c>
      <c r="I5203" s="367" t="s">
        <v>8879</v>
      </c>
    </row>
    <row r="5204" spans="1:9">
      <c r="A5204" s="367" t="s">
        <v>3930</v>
      </c>
      <c r="D5204" s="367" t="s">
        <v>8880</v>
      </c>
      <c r="E5204" s="367">
        <f t="shared" si="81"/>
        <v>30400415</v>
      </c>
      <c r="F5204" s="367" t="s">
        <v>569</v>
      </c>
      <c r="G5204" s="367" t="s">
        <v>8671</v>
      </c>
      <c r="H5204" s="367" t="s">
        <v>8854</v>
      </c>
      <c r="I5204" s="367" t="s">
        <v>8881</v>
      </c>
    </row>
    <row r="5205" spans="1:9">
      <c r="A5205" s="367" t="s">
        <v>3930</v>
      </c>
      <c r="D5205" s="367" t="s">
        <v>8882</v>
      </c>
      <c r="E5205" s="367">
        <f t="shared" si="81"/>
        <v>30400416</v>
      </c>
      <c r="F5205" s="367" t="s">
        <v>569</v>
      </c>
      <c r="G5205" s="367" t="s">
        <v>8671</v>
      </c>
      <c r="H5205" s="367" t="s">
        <v>8854</v>
      </c>
      <c r="I5205" s="367" t="s">
        <v>8883</v>
      </c>
    </row>
    <row r="5206" spans="1:9">
      <c r="A5206" s="367" t="s">
        <v>3930</v>
      </c>
      <c r="D5206" s="367" t="s">
        <v>8884</v>
      </c>
      <c r="E5206" s="367">
        <f t="shared" si="81"/>
        <v>30400417</v>
      </c>
      <c r="F5206" s="367" t="s">
        <v>569</v>
      </c>
      <c r="G5206" s="367" t="s">
        <v>8671</v>
      </c>
      <c r="H5206" s="367" t="s">
        <v>8854</v>
      </c>
      <c r="I5206" s="367" t="s">
        <v>8885</v>
      </c>
    </row>
    <row r="5207" spans="1:9">
      <c r="A5207" s="367" t="s">
        <v>3930</v>
      </c>
      <c r="D5207" s="367" t="s">
        <v>8886</v>
      </c>
      <c r="E5207" s="367">
        <f t="shared" si="81"/>
        <v>30400418</v>
      </c>
      <c r="F5207" s="367" t="s">
        <v>569</v>
      </c>
      <c r="G5207" s="367" t="s">
        <v>8671</v>
      </c>
      <c r="H5207" s="367" t="s">
        <v>8854</v>
      </c>
      <c r="I5207" s="367" t="s">
        <v>8887</v>
      </c>
    </row>
    <row r="5208" spans="1:9">
      <c r="A5208" s="367" t="s">
        <v>3930</v>
      </c>
      <c r="D5208" s="367" t="s">
        <v>8888</v>
      </c>
      <c r="E5208" s="367">
        <f t="shared" si="81"/>
        <v>30400419</v>
      </c>
      <c r="F5208" s="367" t="s">
        <v>569</v>
      </c>
      <c r="G5208" s="367" t="s">
        <v>8671</v>
      </c>
      <c r="H5208" s="367" t="s">
        <v>8854</v>
      </c>
      <c r="I5208" s="367" t="s">
        <v>8889</v>
      </c>
    </row>
    <row r="5209" spans="1:9">
      <c r="A5209" s="367" t="s">
        <v>3930</v>
      </c>
      <c r="D5209" s="367" t="s">
        <v>8890</v>
      </c>
      <c r="E5209" s="367">
        <f t="shared" si="81"/>
        <v>30400420</v>
      </c>
      <c r="F5209" s="367" t="s">
        <v>569</v>
      </c>
      <c r="G5209" s="367" t="s">
        <v>8671</v>
      </c>
      <c r="H5209" s="367" t="s">
        <v>8854</v>
      </c>
      <c r="I5209" s="367" t="s">
        <v>5769</v>
      </c>
    </row>
    <row r="5210" spans="1:9">
      <c r="A5210" s="367" t="s">
        <v>3930</v>
      </c>
      <c r="D5210" s="367" t="s">
        <v>8891</v>
      </c>
      <c r="E5210" s="367">
        <f t="shared" si="81"/>
        <v>30400421</v>
      </c>
      <c r="F5210" s="367" t="s">
        <v>569</v>
      </c>
      <c r="G5210" s="367" t="s">
        <v>8671</v>
      </c>
      <c r="H5210" s="367" t="s">
        <v>8854</v>
      </c>
      <c r="I5210" s="367" t="s">
        <v>8892</v>
      </c>
    </row>
    <row r="5211" spans="1:9">
      <c r="A5211" s="367" t="s">
        <v>3930</v>
      </c>
      <c r="D5211" s="367" t="s">
        <v>8893</v>
      </c>
      <c r="E5211" s="367">
        <f t="shared" si="81"/>
        <v>30400422</v>
      </c>
      <c r="F5211" s="367" t="s">
        <v>569</v>
      </c>
      <c r="G5211" s="367" t="s">
        <v>8671</v>
      </c>
      <c r="H5211" s="367" t="s">
        <v>8854</v>
      </c>
      <c r="I5211" s="367" t="s">
        <v>8894</v>
      </c>
    </row>
    <row r="5212" spans="1:9">
      <c r="A5212" s="367" t="s">
        <v>3930</v>
      </c>
      <c r="D5212" s="367" t="s">
        <v>8895</v>
      </c>
      <c r="E5212" s="367">
        <f t="shared" si="81"/>
        <v>30400423</v>
      </c>
      <c r="F5212" s="367" t="s">
        <v>569</v>
      </c>
      <c r="G5212" s="367" t="s">
        <v>8671</v>
      </c>
      <c r="H5212" s="367" t="s">
        <v>8854</v>
      </c>
      <c r="I5212" s="367" t="s">
        <v>8896</v>
      </c>
    </row>
    <row r="5213" spans="1:9">
      <c r="A5213" s="367" t="s">
        <v>3930</v>
      </c>
      <c r="D5213" s="367" t="s">
        <v>8897</v>
      </c>
      <c r="E5213" s="367">
        <f t="shared" si="81"/>
        <v>30400424</v>
      </c>
      <c r="F5213" s="367" t="s">
        <v>569</v>
      </c>
      <c r="G5213" s="367" t="s">
        <v>8671</v>
      </c>
      <c r="H5213" s="367" t="s">
        <v>8854</v>
      </c>
      <c r="I5213" s="367" t="s">
        <v>8898</v>
      </c>
    </row>
    <row r="5214" spans="1:9">
      <c r="A5214" s="367" t="s">
        <v>3930</v>
      </c>
      <c r="D5214" s="367" t="s">
        <v>8899</v>
      </c>
      <c r="E5214" s="367">
        <f t="shared" si="81"/>
        <v>30400425</v>
      </c>
      <c r="F5214" s="367" t="s">
        <v>569</v>
      </c>
      <c r="G5214" s="367" t="s">
        <v>8671</v>
      </c>
      <c r="H5214" s="367" t="s">
        <v>8854</v>
      </c>
      <c r="I5214" s="367" t="s">
        <v>8608</v>
      </c>
    </row>
    <row r="5215" spans="1:9">
      <c r="A5215" s="367" t="s">
        <v>3930</v>
      </c>
      <c r="D5215" s="367" t="s">
        <v>8900</v>
      </c>
      <c r="E5215" s="367">
        <f t="shared" si="81"/>
        <v>30400426</v>
      </c>
      <c r="F5215" s="367" t="s">
        <v>569</v>
      </c>
      <c r="G5215" s="367" t="s">
        <v>8671</v>
      </c>
      <c r="H5215" s="367" t="s">
        <v>8854</v>
      </c>
      <c r="I5215" s="367" t="s">
        <v>8901</v>
      </c>
    </row>
    <row r="5216" spans="1:9">
      <c r="A5216" s="367" t="s">
        <v>3930</v>
      </c>
      <c r="D5216" s="367" t="s">
        <v>8902</v>
      </c>
      <c r="E5216" s="367">
        <f t="shared" si="81"/>
        <v>30400499</v>
      </c>
      <c r="F5216" s="367" t="s">
        <v>569</v>
      </c>
      <c r="G5216" s="367" t="s">
        <v>8671</v>
      </c>
      <c r="H5216" s="367" t="s">
        <v>8854</v>
      </c>
      <c r="I5216" s="367" t="s">
        <v>4251</v>
      </c>
    </row>
    <row r="5217" spans="1:9">
      <c r="A5217" s="367" t="s">
        <v>3930</v>
      </c>
      <c r="D5217" s="367" t="s">
        <v>8903</v>
      </c>
      <c r="E5217" s="367">
        <f t="shared" si="81"/>
        <v>30400501</v>
      </c>
      <c r="F5217" s="367" t="s">
        <v>569</v>
      </c>
      <c r="G5217" s="367" t="s">
        <v>8671</v>
      </c>
      <c r="H5217" s="367" t="s">
        <v>8904</v>
      </c>
      <c r="I5217" s="367" t="s">
        <v>8905</v>
      </c>
    </row>
    <row r="5218" spans="1:9">
      <c r="A5218" s="367" t="s">
        <v>3930</v>
      </c>
      <c r="D5218" s="367" t="s">
        <v>8906</v>
      </c>
      <c r="E5218" s="367">
        <f t="shared" si="81"/>
        <v>30400502</v>
      </c>
      <c r="F5218" s="367" t="s">
        <v>569</v>
      </c>
      <c r="G5218" s="367" t="s">
        <v>8671</v>
      </c>
      <c r="H5218" s="367" t="s">
        <v>8904</v>
      </c>
      <c r="I5218" s="367" t="s">
        <v>8907</v>
      </c>
    </row>
    <row r="5219" spans="1:9">
      <c r="A5219" s="367" t="s">
        <v>3930</v>
      </c>
      <c r="D5219" s="367" t="s">
        <v>8908</v>
      </c>
      <c r="E5219" s="367">
        <f t="shared" si="81"/>
        <v>30400503</v>
      </c>
      <c r="F5219" s="367" t="s">
        <v>569</v>
      </c>
      <c r="G5219" s="367" t="s">
        <v>8671</v>
      </c>
      <c r="H5219" s="367" t="s">
        <v>8904</v>
      </c>
      <c r="I5219" s="367" t="s">
        <v>8909</v>
      </c>
    </row>
    <row r="5220" spans="1:9">
      <c r="A5220" s="367" t="s">
        <v>3930</v>
      </c>
      <c r="D5220" s="367" t="s">
        <v>8910</v>
      </c>
      <c r="E5220" s="367">
        <f t="shared" si="81"/>
        <v>30400504</v>
      </c>
      <c r="F5220" s="367" t="s">
        <v>569</v>
      </c>
      <c r="G5220" s="367" t="s">
        <v>8671</v>
      </c>
      <c r="H5220" s="367" t="s">
        <v>8904</v>
      </c>
      <c r="I5220" s="367" t="s">
        <v>8911</v>
      </c>
    </row>
    <row r="5221" spans="1:9">
      <c r="A5221" s="367" t="s">
        <v>3930</v>
      </c>
      <c r="D5221" s="367" t="s">
        <v>8912</v>
      </c>
      <c r="E5221" s="367">
        <f t="shared" si="81"/>
        <v>30400505</v>
      </c>
      <c r="F5221" s="367" t="s">
        <v>569</v>
      </c>
      <c r="G5221" s="367" t="s">
        <v>8671</v>
      </c>
      <c r="H5221" s="367" t="s">
        <v>8904</v>
      </c>
      <c r="I5221" s="367" t="s">
        <v>7893</v>
      </c>
    </row>
    <row r="5222" spans="1:9">
      <c r="A5222" s="367" t="s">
        <v>3930</v>
      </c>
      <c r="D5222" s="367" t="s">
        <v>8913</v>
      </c>
      <c r="E5222" s="367">
        <f t="shared" si="81"/>
        <v>30400506</v>
      </c>
      <c r="F5222" s="367" t="s">
        <v>569</v>
      </c>
      <c r="G5222" s="367" t="s">
        <v>8671</v>
      </c>
      <c r="H5222" s="367" t="s">
        <v>8904</v>
      </c>
      <c r="I5222" s="367" t="s">
        <v>8914</v>
      </c>
    </row>
    <row r="5223" spans="1:9">
      <c r="A5223" s="367" t="s">
        <v>3930</v>
      </c>
      <c r="D5223" s="367" t="s">
        <v>8915</v>
      </c>
      <c r="E5223" s="367">
        <f t="shared" si="81"/>
        <v>30400507</v>
      </c>
      <c r="F5223" s="367" t="s">
        <v>569</v>
      </c>
      <c r="G5223" s="367" t="s">
        <v>8671</v>
      </c>
      <c r="H5223" s="367" t="s">
        <v>8904</v>
      </c>
      <c r="I5223" s="367" t="s">
        <v>8916</v>
      </c>
    </row>
    <row r="5224" spans="1:9">
      <c r="A5224" s="367" t="s">
        <v>3930</v>
      </c>
      <c r="D5224" s="367" t="s">
        <v>8917</v>
      </c>
      <c r="E5224" s="367">
        <f t="shared" si="81"/>
        <v>30400508</v>
      </c>
      <c r="F5224" s="367" t="s">
        <v>569</v>
      </c>
      <c r="G5224" s="367" t="s">
        <v>8671</v>
      </c>
      <c r="H5224" s="367" t="s">
        <v>8904</v>
      </c>
      <c r="I5224" s="367" t="s">
        <v>8918</v>
      </c>
    </row>
    <row r="5225" spans="1:9">
      <c r="A5225" s="367" t="s">
        <v>3930</v>
      </c>
      <c r="D5225" s="367" t="s">
        <v>8919</v>
      </c>
      <c r="E5225" s="367">
        <f t="shared" si="81"/>
        <v>30400509</v>
      </c>
      <c r="F5225" s="367" t="s">
        <v>569</v>
      </c>
      <c r="G5225" s="367" t="s">
        <v>8671</v>
      </c>
      <c r="H5225" s="367" t="s">
        <v>8904</v>
      </c>
      <c r="I5225" s="367" t="s">
        <v>8920</v>
      </c>
    </row>
    <row r="5226" spans="1:9">
      <c r="A5226" s="367" t="s">
        <v>3930</v>
      </c>
      <c r="D5226" s="367" t="s">
        <v>8921</v>
      </c>
      <c r="E5226" s="367">
        <f t="shared" si="81"/>
        <v>30400510</v>
      </c>
      <c r="F5226" s="367" t="s">
        <v>569</v>
      </c>
      <c r="G5226" s="367" t="s">
        <v>8671</v>
      </c>
      <c r="H5226" s="367" t="s">
        <v>8904</v>
      </c>
      <c r="I5226" s="367" t="s">
        <v>8922</v>
      </c>
    </row>
    <row r="5227" spans="1:9">
      <c r="A5227" s="367" t="s">
        <v>3930</v>
      </c>
      <c r="D5227" s="367" t="s">
        <v>8923</v>
      </c>
      <c r="E5227" s="367">
        <f t="shared" si="81"/>
        <v>30400511</v>
      </c>
      <c r="F5227" s="367" t="s">
        <v>569</v>
      </c>
      <c r="G5227" s="367" t="s">
        <v>8671</v>
      </c>
      <c r="H5227" s="367" t="s">
        <v>8904</v>
      </c>
      <c r="I5227" s="367" t="s">
        <v>8924</v>
      </c>
    </row>
    <row r="5228" spans="1:9">
      <c r="A5228" s="367" t="s">
        <v>3930</v>
      </c>
      <c r="D5228" s="367" t="s">
        <v>8925</v>
      </c>
      <c r="E5228" s="367">
        <f t="shared" si="81"/>
        <v>30400512</v>
      </c>
      <c r="F5228" s="367" t="s">
        <v>569</v>
      </c>
      <c r="G5228" s="367" t="s">
        <v>8671</v>
      </c>
      <c r="H5228" s="367" t="s">
        <v>8904</v>
      </c>
      <c r="I5228" s="367" t="s">
        <v>8926</v>
      </c>
    </row>
    <row r="5229" spans="1:9">
      <c r="A5229" s="367" t="s">
        <v>3930</v>
      </c>
      <c r="D5229" s="367" t="s">
        <v>8927</v>
      </c>
      <c r="E5229" s="367">
        <f t="shared" si="81"/>
        <v>30400513</v>
      </c>
      <c r="F5229" s="367" t="s">
        <v>569</v>
      </c>
      <c r="G5229" s="367" t="s">
        <v>8671</v>
      </c>
      <c r="H5229" s="367" t="s">
        <v>8904</v>
      </c>
      <c r="I5229" s="367" t="s">
        <v>8928</v>
      </c>
    </row>
    <row r="5230" spans="1:9">
      <c r="A5230" s="367" t="s">
        <v>3930</v>
      </c>
      <c r="D5230" s="367" t="s">
        <v>8929</v>
      </c>
      <c r="E5230" s="367">
        <f t="shared" si="81"/>
        <v>30400521</v>
      </c>
      <c r="F5230" s="367" t="s">
        <v>569</v>
      </c>
      <c r="G5230" s="367" t="s">
        <v>8671</v>
      </c>
      <c r="H5230" s="367" t="s">
        <v>8904</v>
      </c>
      <c r="I5230" s="367" t="s">
        <v>7893</v>
      </c>
    </row>
    <row r="5231" spans="1:9">
      <c r="A5231" s="367" t="s">
        <v>3930</v>
      </c>
      <c r="D5231" s="367" t="s">
        <v>8930</v>
      </c>
      <c r="E5231" s="367">
        <f t="shared" si="81"/>
        <v>30400522</v>
      </c>
      <c r="F5231" s="367" t="s">
        <v>569</v>
      </c>
      <c r="G5231" s="367" t="s">
        <v>8671</v>
      </c>
      <c r="H5231" s="367" t="s">
        <v>8904</v>
      </c>
      <c r="I5231" s="367" t="s">
        <v>8914</v>
      </c>
    </row>
    <row r="5232" spans="1:9">
      <c r="A5232" s="367" t="s">
        <v>3930</v>
      </c>
      <c r="D5232" s="367" t="s">
        <v>8931</v>
      </c>
      <c r="E5232" s="367">
        <f t="shared" si="81"/>
        <v>30400523</v>
      </c>
      <c r="F5232" s="367" t="s">
        <v>569</v>
      </c>
      <c r="G5232" s="367" t="s">
        <v>8671</v>
      </c>
      <c r="H5232" s="367" t="s">
        <v>8904</v>
      </c>
      <c r="I5232" s="367" t="s">
        <v>8916</v>
      </c>
    </row>
    <row r="5233" spans="1:9">
      <c r="A5233" s="367" t="s">
        <v>3930</v>
      </c>
      <c r="D5233" s="367" t="s">
        <v>8932</v>
      </c>
      <c r="E5233" s="367">
        <f t="shared" si="81"/>
        <v>30400524</v>
      </c>
      <c r="F5233" s="367" t="s">
        <v>569</v>
      </c>
      <c r="G5233" s="367" t="s">
        <v>8671</v>
      </c>
      <c r="H5233" s="367" t="s">
        <v>8904</v>
      </c>
      <c r="I5233" s="367" t="s">
        <v>8918</v>
      </c>
    </row>
    <row r="5234" spans="1:9">
      <c r="A5234" s="367" t="s">
        <v>3930</v>
      </c>
      <c r="D5234" s="367" t="s">
        <v>8933</v>
      </c>
      <c r="E5234" s="367">
        <f t="shared" si="81"/>
        <v>30400525</v>
      </c>
      <c r="F5234" s="367" t="s">
        <v>569</v>
      </c>
      <c r="G5234" s="367" t="s">
        <v>8671</v>
      </c>
      <c r="H5234" s="367" t="s">
        <v>8904</v>
      </c>
      <c r="I5234" s="367" t="s">
        <v>8920</v>
      </c>
    </row>
    <row r="5235" spans="1:9">
      <c r="A5235" s="367" t="s">
        <v>3930</v>
      </c>
      <c r="D5235" s="367" t="s">
        <v>8934</v>
      </c>
      <c r="E5235" s="367">
        <f t="shared" si="81"/>
        <v>30400526</v>
      </c>
      <c r="F5235" s="367" t="s">
        <v>569</v>
      </c>
      <c r="G5235" s="367" t="s">
        <v>8671</v>
      </c>
      <c r="H5235" s="367" t="s">
        <v>8904</v>
      </c>
      <c r="I5235" s="367" t="s">
        <v>8922</v>
      </c>
    </row>
    <row r="5236" spans="1:9">
      <c r="A5236" s="367" t="s">
        <v>3930</v>
      </c>
      <c r="D5236" s="367" t="s">
        <v>8935</v>
      </c>
      <c r="E5236" s="367">
        <f t="shared" si="81"/>
        <v>30400527</v>
      </c>
      <c r="F5236" s="367" t="s">
        <v>569</v>
      </c>
      <c r="G5236" s="367" t="s">
        <v>8671</v>
      </c>
      <c r="H5236" s="367" t="s">
        <v>8904</v>
      </c>
      <c r="I5236" s="367" t="s">
        <v>8924</v>
      </c>
    </row>
    <row r="5237" spans="1:9">
      <c r="A5237" s="367" t="s">
        <v>3930</v>
      </c>
      <c r="D5237" s="367" t="s">
        <v>8936</v>
      </c>
      <c r="E5237" s="367">
        <f t="shared" si="81"/>
        <v>30400528</v>
      </c>
      <c r="F5237" s="367" t="s">
        <v>569</v>
      </c>
      <c r="G5237" s="367" t="s">
        <v>8671</v>
      </c>
      <c r="H5237" s="367" t="s">
        <v>8904</v>
      </c>
      <c r="I5237" s="367" t="s">
        <v>8926</v>
      </c>
    </row>
    <row r="5238" spans="1:9">
      <c r="A5238" s="367" t="s">
        <v>3930</v>
      </c>
      <c r="D5238" s="367" t="s">
        <v>8937</v>
      </c>
      <c r="E5238" s="367">
        <f t="shared" si="81"/>
        <v>30400529</v>
      </c>
      <c r="F5238" s="367" t="s">
        <v>569</v>
      </c>
      <c r="G5238" s="367" t="s">
        <v>8671</v>
      </c>
      <c r="H5238" s="367" t="s">
        <v>8904</v>
      </c>
      <c r="I5238" s="367" t="s">
        <v>8938</v>
      </c>
    </row>
    <row r="5239" spans="1:9">
      <c r="A5239" s="367" t="s">
        <v>3930</v>
      </c>
      <c r="D5239" s="367" t="s">
        <v>8939</v>
      </c>
      <c r="E5239" s="367">
        <f t="shared" si="81"/>
        <v>30400530</v>
      </c>
      <c r="F5239" s="367" t="s">
        <v>569</v>
      </c>
      <c r="G5239" s="367" t="s">
        <v>8671</v>
      </c>
      <c r="H5239" s="367" t="s">
        <v>8904</v>
      </c>
      <c r="I5239" s="367" t="s">
        <v>8940</v>
      </c>
    </row>
    <row r="5240" spans="1:9">
      <c r="A5240" s="367" t="s">
        <v>3930</v>
      </c>
      <c r="D5240" s="367" t="s">
        <v>8941</v>
      </c>
      <c r="E5240" s="367">
        <f t="shared" si="81"/>
        <v>30400531</v>
      </c>
      <c r="F5240" s="367" t="s">
        <v>569</v>
      </c>
      <c r="G5240" s="367" t="s">
        <v>8671</v>
      </c>
      <c r="H5240" s="367" t="s">
        <v>8904</v>
      </c>
      <c r="I5240" s="367" t="s">
        <v>8942</v>
      </c>
    </row>
    <row r="5241" spans="1:9">
      <c r="A5241" s="367" t="s">
        <v>3930</v>
      </c>
      <c r="D5241" s="367" t="s">
        <v>8943</v>
      </c>
      <c r="E5241" s="367">
        <f t="shared" si="81"/>
        <v>30400599</v>
      </c>
      <c r="F5241" s="367" t="s">
        <v>569</v>
      </c>
      <c r="G5241" s="367" t="s">
        <v>8671</v>
      </c>
      <c r="H5241" s="367" t="s">
        <v>8904</v>
      </c>
      <c r="I5241" s="367" t="s">
        <v>4251</v>
      </c>
    </row>
    <row r="5242" spans="1:9">
      <c r="A5242" s="367" t="s">
        <v>3930</v>
      </c>
      <c r="D5242" s="367" t="s">
        <v>8944</v>
      </c>
      <c r="E5242" s="367">
        <f t="shared" si="81"/>
        <v>30400601</v>
      </c>
      <c r="F5242" s="367" t="s">
        <v>569</v>
      </c>
      <c r="G5242" s="367" t="s">
        <v>8671</v>
      </c>
      <c r="H5242" s="367" t="s">
        <v>8945</v>
      </c>
      <c r="I5242" s="367" t="s">
        <v>8855</v>
      </c>
    </row>
    <row r="5243" spans="1:9">
      <c r="A5243" s="367" t="s">
        <v>3930</v>
      </c>
      <c r="D5243" s="367" t="s">
        <v>8946</v>
      </c>
      <c r="E5243" s="367">
        <f t="shared" si="81"/>
        <v>30400602</v>
      </c>
      <c r="F5243" s="367" t="s">
        <v>569</v>
      </c>
      <c r="G5243" s="367" t="s">
        <v>8671</v>
      </c>
      <c r="H5243" s="367" t="s">
        <v>8945</v>
      </c>
      <c r="I5243" s="367" t="s">
        <v>8947</v>
      </c>
    </row>
    <row r="5244" spans="1:9">
      <c r="A5244" s="367" t="s">
        <v>3930</v>
      </c>
      <c r="D5244" s="367" t="s">
        <v>8948</v>
      </c>
      <c r="E5244" s="367">
        <f t="shared" si="81"/>
        <v>30400605</v>
      </c>
      <c r="F5244" s="367" t="s">
        <v>569</v>
      </c>
      <c r="G5244" s="367" t="s">
        <v>8671</v>
      </c>
      <c r="H5244" s="367" t="s">
        <v>8945</v>
      </c>
      <c r="I5244" s="367" t="s">
        <v>8949</v>
      </c>
    </row>
    <row r="5245" spans="1:9">
      <c r="A5245" s="367" t="s">
        <v>3930</v>
      </c>
      <c r="D5245" s="367" t="s">
        <v>8950</v>
      </c>
      <c r="E5245" s="367">
        <f t="shared" si="81"/>
        <v>30400606</v>
      </c>
      <c r="F5245" s="367" t="s">
        <v>569</v>
      </c>
      <c r="G5245" s="367" t="s">
        <v>8671</v>
      </c>
      <c r="H5245" s="367" t="s">
        <v>8945</v>
      </c>
      <c r="I5245" s="367" t="s">
        <v>8951</v>
      </c>
    </row>
    <row r="5246" spans="1:9">
      <c r="A5246" s="367" t="s">
        <v>3930</v>
      </c>
      <c r="D5246" s="367" t="s">
        <v>8952</v>
      </c>
      <c r="E5246" s="367">
        <f t="shared" si="81"/>
        <v>30400607</v>
      </c>
      <c r="F5246" s="367" t="s">
        <v>569</v>
      </c>
      <c r="G5246" s="367" t="s">
        <v>8671</v>
      </c>
      <c r="H5246" s="367" t="s">
        <v>8945</v>
      </c>
      <c r="I5246" s="367" t="s">
        <v>8953</v>
      </c>
    </row>
    <row r="5247" spans="1:9">
      <c r="A5247" s="367" t="s">
        <v>3930</v>
      </c>
      <c r="D5247" s="367" t="s">
        <v>8954</v>
      </c>
      <c r="E5247" s="367">
        <f t="shared" si="81"/>
        <v>30400608</v>
      </c>
      <c r="F5247" s="367" t="s">
        <v>569</v>
      </c>
      <c r="G5247" s="367" t="s">
        <v>8671</v>
      </c>
      <c r="H5247" s="367" t="s">
        <v>8945</v>
      </c>
      <c r="I5247" s="367" t="s">
        <v>8955</v>
      </c>
    </row>
    <row r="5248" spans="1:9">
      <c r="A5248" s="367" t="s">
        <v>3930</v>
      </c>
      <c r="D5248" s="367" t="s">
        <v>8956</v>
      </c>
      <c r="E5248" s="367">
        <f t="shared" si="81"/>
        <v>30400609</v>
      </c>
      <c r="F5248" s="367" t="s">
        <v>569</v>
      </c>
      <c r="G5248" s="367" t="s">
        <v>8671</v>
      </c>
      <c r="H5248" s="367" t="s">
        <v>8945</v>
      </c>
      <c r="I5248" s="367" t="s">
        <v>8957</v>
      </c>
    </row>
    <row r="5249" spans="1:9">
      <c r="A5249" s="367" t="s">
        <v>3930</v>
      </c>
      <c r="D5249" s="367" t="s">
        <v>8958</v>
      </c>
      <c r="E5249" s="367">
        <f t="shared" si="81"/>
        <v>30400610</v>
      </c>
      <c r="F5249" s="367" t="s">
        <v>569</v>
      </c>
      <c r="G5249" s="367" t="s">
        <v>8671</v>
      </c>
      <c r="H5249" s="367" t="s">
        <v>8945</v>
      </c>
      <c r="I5249" s="367" t="s">
        <v>8959</v>
      </c>
    </row>
    <row r="5250" spans="1:9">
      <c r="A5250" s="367" t="s">
        <v>3930</v>
      </c>
      <c r="D5250" s="367" t="s">
        <v>8960</v>
      </c>
      <c r="E5250" s="367">
        <f t="shared" ref="E5250:E5313" si="82">VALUE(D5250)</f>
        <v>30400611</v>
      </c>
      <c r="F5250" s="367" t="s">
        <v>569</v>
      </c>
      <c r="G5250" s="367" t="s">
        <v>8671</v>
      </c>
      <c r="H5250" s="367" t="s">
        <v>8945</v>
      </c>
      <c r="I5250" s="367" t="s">
        <v>8961</v>
      </c>
    </row>
    <row r="5251" spans="1:9">
      <c r="A5251" s="367" t="s">
        <v>3930</v>
      </c>
      <c r="D5251" s="367" t="s">
        <v>8962</v>
      </c>
      <c r="E5251" s="367">
        <f t="shared" si="82"/>
        <v>30400612</v>
      </c>
      <c r="F5251" s="367" t="s">
        <v>569</v>
      </c>
      <c r="G5251" s="367" t="s">
        <v>8671</v>
      </c>
      <c r="H5251" s="367" t="s">
        <v>8945</v>
      </c>
      <c r="I5251" s="367" t="s">
        <v>8963</v>
      </c>
    </row>
    <row r="5252" spans="1:9">
      <c r="A5252" s="367" t="s">
        <v>3930</v>
      </c>
      <c r="D5252" s="367" t="s">
        <v>8964</v>
      </c>
      <c r="E5252" s="367">
        <f t="shared" si="82"/>
        <v>30400613</v>
      </c>
      <c r="F5252" s="367" t="s">
        <v>569</v>
      </c>
      <c r="G5252" s="367" t="s">
        <v>8671</v>
      </c>
      <c r="H5252" s="367" t="s">
        <v>8945</v>
      </c>
      <c r="I5252" s="367" t="s">
        <v>8965</v>
      </c>
    </row>
    <row r="5253" spans="1:9">
      <c r="A5253" s="367" t="s">
        <v>3930</v>
      </c>
      <c r="D5253" s="367" t="s">
        <v>8966</v>
      </c>
      <c r="E5253" s="367">
        <f t="shared" si="82"/>
        <v>30400614</v>
      </c>
      <c r="F5253" s="367" t="s">
        <v>569</v>
      </c>
      <c r="G5253" s="367" t="s">
        <v>8671</v>
      </c>
      <c r="H5253" s="367" t="s">
        <v>8945</v>
      </c>
      <c r="I5253" s="367" t="s">
        <v>8967</v>
      </c>
    </row>
    <row r="5254" spans="1:9">
      <c r="A5254" s="367" t="s">
        <v>3930</v>
      </c>
      <c r="D5254" s="367" t="s">
        <v>8968</v>
      </c>
      <c r="E5254" s="367">
        <f t="shared" si="82"/>
        <v>30400630</v>
      </c>
      <c r="F5254" s="367" t="s">
        <v>569</v>
      </c>
      <c r="G5254" s="367" t="s">
        <v>8671</v>
      </c>
      <c r="H5254" s="367" t="s">
        <v>8945</v>
      </c>
      <c r="I5254" s="367" t="s">
        <v>8969</v>
      </c>
    </row>
    <row r="5255" spans="1:9">
      <c r="A5255" s="367" t="s">
        <v>3930</v>
      </c>
      <c r="D5255" s="367" t="s">
        <v>8970</v>
      </c>
      <c r="E5255" s="367">
        <f t="shared" si="82"/>
        <v>30400635</v>
      </c>
      <c r="F5255" s="367" t="s">
        <v>569</v>
      </c>
      <c r="G5255" s="367" t="s">
        <v>8671</v>
      </c>
      <c r="H5255" s="367" t="s">
        <v>8945</v>
      </c>
      <c r="I5255" s="367" t="s">
        <v>8971</v>
      </c>
    </row>
    <row r="5256" spans="1:9">
      <c r="A5256" s="367" t="s">
        <v>3930</v>
      </c>
      <c r="D5256" s="367" t="s">
        <v>8972</v>
      </c>
      <c r="E5256" s="367">
        <f t="shared" si="82"/>
        <v>30400636</v>
      </c>
      <c r="F5256" s="367" t="s">
        <v>569</v>
      </c>
      <c r="G5256" s="367" t="s">
        <v>8671</v>
      </c>
      <c r="H5256" s="367" t="s">
        <v>8945</v>
      </c>
      <c r="I5256" s="367" t="s">
        <v>8973</v>
      </c>
    </row>
    <row r="5257" spans="1:9">
      <c r="A5257" s="367" t="s">
        <v>3930</v>
      </c>
      <c r="D5257" s="367" t="s">
        <v>8974</v>
      </c>
      <c r="E5257" s="367">
        <f t="shared" si="82"/>
        <v>30400637</v>
      </c>
      <c r="F5257" s="367" t="s">
        <v>569</v>
      </c>
      <c r="G5257" s="367" t="s">
        <v>8671</v>
      </c>
      <c r="H5257" s="367" t="s">
        <v>8945</v>
      </c>
      <c r="I5257" s="367" t="s">
        <v>8975</v>
      </c>
    </row>
    <row r="5258" spans="1:9">
      <c r="A5258" s="367" t="s">
        <v>3930</v>
      </c>
      <c r="D5258" s="367" t="s">
        <v>8976</v>
      </c>
      <c r="E5258" s="367">
        <f t="shared" si="82"/>
        <v>30400650</v>
      </c>
      <c r="F5258" s="367" t="s">
        <v>569</v>
      </c>
      <c r="G5258" s="367" t="s">
        <v>8671</v>
      </c>
      <c r="H5258" s="367" t="s">
        <v>8945</v>
      </c>
      <c r="I5258" s="367" t="s">
        <v>8977</v>
      </c>
    </row>
    <row r="5259" spans="1:9">
      <c r="A5259" s="367" t="s">
        <v>3930</v>
      </c>
      <c r="D5259" s="367" t="s">
        <v>8978</v>
      </c>
      <c r="E5259" s="367">
        <f t="shared" si="82"/>
        <v>30400655</v>
      </c>
      <c r="F5259" s="367" t="s">
        <v>569</v>
      </c>
      <c r="G5259" s="367" t="s">
        <v>8671</v>
      </c>
      <c r="H5259" s="367" t="s">
        <v>8945</v>
      </c>
      <c r="I5259" s="367" t="s">
        <v>8979</v>
      </c>
    </row>
    <row r="5260" spans="1:9">
      <c r="A5260" s="367" t="s">
        <v>3930</v>
      </c>
      <c r="D5260" s="367" t="s">
        <v>8980</v>
      </c>
      <c r="E5260" s="367">
        <f t="shared" si="82"/>
        <v>30400656</v>
      </c>
      <c r="F5260" s="367" t="s">
        <v>569</v>
      </c>
      <c r="G5260" s="367" t="s">
        <v>8671</v>
      </c>
      <c r="H5260" s="367" t="s">
        <v>8945</v>
      </c>
      <c r="I5260" s="367" t="s">
        <v>8981</v>
      </c>
    </row>
    <row r="5261" spans="1:9">
      <c r="A5261" s="367" t="s">
        <v>3930</v>
      </c>
      <c r="D5261" s="367" t="s">
        <v>8982</v>
      </c>
      <c r="E5261" s="367">
        <f t="shared" si="82"/>
        <v>30400660</v>
      </c>
      <c r="F5261" s="367" t="s">
        <v>569</v>
      </c>
      <c r="G5261" s="367" t="s">
        <v>8671</v>
      </c>
      <c r="H5261" s="367" t="s">
        <v>8945</v>
      </c>
      <c r="I5261" s="367" t="s">
        <v>8983</v>
      </c>
    </row>
    <row r="5262" spans="1:9">
      <c r="A5262" s="367" t="s">
        <v>3930</v>
      </c>
      <c r="D5262" s="367" t="s">
        <v>8984</v>
      </c>
      <c r="E5262" s="367">
        <f t="shared" si="82"/>
        <v>30400699</v>
      </c>
      <c r="F5262" s="367" t="s">
        <v>569</v>
      </c>
      <c r="G5262" s="367" t="s">
        <v>8671</v>
      </c>
      <c r="H5262" s="367" t="s">
        <v>8945</v>
      </c>
      <c r="I5262" s="367" t="s">
        <v>4251</v>
      </c>
    </row>
    <row r="5263" spans="1:9">
      <c r="A5263" s="367" t="s">
        <v>3930</v>
      </c>
      <c r="D5263" s="367" t="s">
        <v>8985</v>
      </c>
      <c r="E5263" s="367">
        <f t="shared" si="82"/>
        <v>30400701</v>
      </c>
      <c r="F5263" s="367" t="s">
        <v>569</v>
      </c>
      <c r="G5263" s="367" t="s">
        <v>8671</v>
      </c>
      <c r="H5263" s="367" t="s">
        <v>8986</v>
      </c>
      <c r="I5263" s="367" t="s">
        <v>8793</v>
      </c>
    </row>
    <row r="5264" spans="1:9">
      <c r="A5264" s="367" t="s">
        <v>3930</v>
      </c>
      <c r="D5264" s="367" t="s">
        <v>8987</v>
      </c>
      <c r="E5264" s="367">
        <f t="shared" si="82"/>
        <v>30400702</v>
      </c>
      <c r="F5264" s="367" t="s">
        <v>569</v>
      </c>
      <c r="G5264" s="367" t="s">
        <v>8671</v>
      </c>
      <c r="H5264" s="367" t="s">
        <v>8986</v>
      </c>
      <c r="I5264" s="367" t="s">
        <v>8988</v>
      </c>
    </row>
    <row r="5265" spans="1:9">
      <c r="A5265" s="367" t="s">
        <v>3930</v>
      </c>
      <c r="D5265" s="367" t="s">
        <v>8989</v>
      </c>
      <c r="E5265" s="367">
        <f t="shared" si="82"/>
        <v>30400703</v>
      </c>
      <c r="F5265" s="367" t="s">
        <v>569</v>
      </c>
      <c r="G5265" s="367" t="s">
        <v>8671</v>
      </c>
      <c r="H5265" s="367" t="s">
        <v>8986</v>
      </c>
      <c r="I5265" s="367" t="s">
        <v>8990</v>
      </c>
    </row>
    <row r="5266" spans="1:9">
      <c r="A5266" s="367" t="s">
        <v>3930</v>
      </c>
      <c r="D5266" s="367" t="s">
        <v>8991</v>
      </c>
      <c r="E5266" s="367">
        <f t="shared" si="82"/>
        <v>30400704</v>
      </c>
      <c r="F5266" s="367" t="s">
        <v>569</v>
      </c>
      <c r="G5266" s="367" t="s">
        <v>8671</v>
      </c>
      <c r="H5266" s="367" t="s">
        <v>8986</v>
      </c>
      <c r="I5266" s="367" t="s">
        <v>8992</v>
      </c>
    </row>
    <row r="5267" spans="1:9">
      <c r="A5267" s="367" t="s">
        <v>3930</v>
      </c>
      <c r="D5267" s="367" t="s">
        <v>8993</v>
      </c>
      <c r="E5267" s="367">
        <f t="shared" si="82"/>
        <v>30400705</v>
      </c>
      <c r="F5267" s="367" t="s">
        <v>569</v>
      </c>
      <c r="G5267" s="367" t="s">
        <v>8671</v>
      </c>
      <c r="H5267" s="367" t="s">
        <v>8986</v>
      </c>
      <c r="I5267" s="367" t="s">
        <v>8201</v>
      </c>
    </row>
    <row r="5268" spans="1:9">
      <c r="A5268" s="367" t="s">
        <v>3930</v>
      </c>
      <c r="D5268" s="367" t="s">
        <v>8994</v>
      </c>
      <c r="E5268" s="367">
        <f t="shared" si="82"/>
        <v>30400706</v>
      </c>
      <c r="F5268" s="367" t="s">
        <v>569</v>
      </c>
      <c r="G5268" s="367" t="s">
        <v>8671</v>
      </c>
      <c r="H5268" s="367" t="s">
        <v>8986</v>
      </c>
      <c r="I5268" s="367" t="s">
        <v>8831</v>
      </c>
    </row>
    <row r="5269" spans="1:9">
      <c r="A5269" s="367" t="s">
        <v>3930</v>
      </c>
      <c r="D5269" s="367" t="s">
        <v>8995</v>
      </c>
      <c r="E5269" s="367">
        <f t="shared" si="82"/>
        <v>30400707</v>
      </c>
      <c r="F5269" s="367" t="s">
        <v>569</v>
      </c>
      <c r="G5269" s="367" t="s">
        <v>8671</v>
      </c>
      <c r="H5269" s="367" t="s">
        <v>8986</v>
      </c>
      <c r="I5269" s="367" t="s">
        <v>8833</v>
      </c>
    </row>
    <row r="5270" spans="1:9">
      <c r="A5270" s="367" t="s">
        <v>3930</v>
      </c>
      <c r="D5270" s="367" t="s">
        <v>8996</v>
      </c>
      <c r="E5270" s="367">
        <f t="shared" si="82"/>
        <v>30400708</v>
      </c>
      <c r="F5270" s="367" t="s">
        <v>569</v>
      </c>
      <c r="G5270" s="367" t="s">
        <v>8671</v>
      </c>
      <c r="H5270" s="367" t="s">
        <v>8986</v>
      </c>
      <c r="I5270" s="367" t="s">
        <v>8698</v>
      </c>
    </row>
    <row r="5271" spans="1:9">
      <c r="A5271" s="367" t="s">
        <v>3930</v>
      </c>
      <c r="D5271" s="367" t="s">
        <v>8997</v>
      </c>
      <c r="E5271" s="367">
        <f t="shared" si="82"/>
        <v>30400709</v>
      </c>
      <c r="F5271" s="367" t="s">
        <v>569</v>
      </c>
      <c r="G5271" s="367" t="s">
        <v>8671</v>
      </c>
      <c r="H5271" s="367" t="s">
        <v>8986</v>
      </c>
      <c r="I5271" s="367" t="s">
        <v>8819</v>
      </c>
    </row>
    <row r="5272" spans="1:9">
      <c r="A5272" s="367" t="s">
        <v>3930</v>
      </c>
      <c r="D5272" s="367" t="s">
        <v>8998</v>
      </c>
      <c r="E5272" s="367">
        <f t="shared" si="82"/>
        <v>30400710</v>
      </c>
      <c r="F5272" s="367" t="s">
        <v>569</v>
      </c>
      <c r="G5272" s="367" t="s">
        <v>8671</v>
      </c>
      <c r="H5272" s="367" t="s">
        <v>8986</v>
      </c>
      <c r="I5272" s="367" t="s">
        <v>8821</v>
      </c>
    </row>
    <row r="5273" spans="1:9">
      <c r="A5273" s="367" t="s">
        <v>3930</v>
      </c>
      <c r="D5273" s="367" t="s">
        <v>8999</v>
      </c>
      <c r="E5273" s="367">
        <f t="shared" si="82"/>
        <v>30400711</v>
      </c>
      <c r="F5273" s="367" t="s">
        <v>569</v>
      </c>
      <c r="G5273" s="367" t="s">
        <v>8671</v>
      </c>
      <c r="H5273" s="367" t="s">
        <v>8986</v>
      </c>
      <c r="I5273" s="367" t="s">
        <v>7051</v>
      </c>
    </row>
    <row r="5274" spans="1:9">
      <c r="A5274" s="367" t="s">
        <v>3930</v>
      </c>
      <c r="D5274" s="367" t="s">
        <v>9000</v>
      </c>
      <c r="E5274" s="367">
        <f t="shared" si="82"/>
        <v>30400712</v>
      </c>
      <c r="F5274" s="367" t="s">
        <v>569</v>
      </c>
      <c r="G5274" s="367" t="s">
        <v>8671</v>
      </c>
      <c r="H5274" s="367" t="s">
        <v>8986</v>
      </c>
      <c r="I5274" s="367" t="s">
        <v>8801</v>
      </c>
    </row>
    <row r="5275" spans="1:9">
      <c r="A5275" s="367" t="s">
        <v>3930</v>
      </c>
      <c r="D5275" s="367" t="s">
        <v>9001</v>
      </c>
      <c r="E5275" s="367">
        <f t="shared" si="82"/>
        <v>30400713</v>
      </c>
      <c r="F5275" s="367" t="s">
        <v>569</v>
      </c>
      <c r="G5275" s="367" t="s">
        <v>8671</v>
      </c>
      <c r="H5275" s="367" t="s">
        <v>8986</v>
      </c>
      <c r="I5275" s="367" t="s">
        <v>8815</v>
      </c>
    </row>
    <row r="5276" spans="1:9">
      <c r="A5276" s="367" t="s">
        <v>3930</v>
      </c>
      <c r="D5276" s="367" t="s">
        <v>9002</v>
      </c>
      <c r="E5276" s="367">
        <f t="shared" si="82"/>
        <v>30400714</v>
      </c>
      <c r="F5276" s="367" t="s">
        <v>569</v>
      </c>
      <c r="G5276" s="367" t="s">
        <v>8671</v>
      </c>
      <c r="H5276" s="367" t="s">
        <v>8986</v>
      </c>
      <c r="I5276" s="367" t="s">
        <v>8823</v>
      </c>
    </row>
    <row r="5277" spans="1:9">
      <c r="A5277" s="367" t="s">
        <v>3930</v>
      </c>
      <c r="D5277" s="367" t="s">
        <v>9003</v>
      </c>
      <c r="E5277" s="367">
        <f t="shared" si="82"/>
        <v>30400715</v>
      </c>
      <c r="F5277" s="367" t="s">
        <v>569</v>
      </c>
      <c r="G5277" s="367" t="s">
        <v>8671</v>
      </c>
      <c r="H5277" s="367" t="s">
        <v>8986</v>
      </c>
      <c r="I5277" s="367" t="s">
        <v>9004</v>
      </c>
    </row>
    <row r="5278" spans="1:9">
      <c r="A5278" s="367" t="s">
        <v>3930</v>
      </c>
      <c r="D5278" s="367" t="s">
        <v>9005</v>
      </c>
      <c r="E5278" s="367">
        <f t="shared" si="82"/>
        <v>30400716</v>
      </c>
      <c r="F5278" s="367" t="s">
        <v>569</v>
      </c>
      <c r="G5278" s="367" t="s">
        <v>8671</v>
      </c>
      <c r="H5278" s="367" t="s">
        <v>8986</v>
      </c>
      <c r="I5278" s="367" t="s">
        <v>8831</v>
      </c>
    </row>
    <row r="5279" spans="1:9">
      <c r="A5279" s="367" t="s">
        <v>3930</v>
      </c>
      <c r="D5279" s="367" t="s">
        <v>9006</v>
      </c>
      <c r="E5279" s="367">
        <f t="shared" si="82"/>
        <v>30400717</v>
      </c>
      <c r="F5279" s="367" t="s">
        <v>569</v>
      </c>
      <c r="G5279" s="367" t="s">
        <v>8671</v>
      </c>
      <c r="H5279" s="367" t="s">
        <v>8986</v>
      </c>
      <c r="I5279" s="367" t="s">
        <v>8833</v>
      </c>
    </row>
    <row r="5280" spans="1:9">
      <c r="A5280" s="367" t="s">
        <v>3930</v>
      </c>
      <c r="D5280" s="367" t="s">
        <v>9007</v>
      </c>
      <c r="E5280" s="367">
        <f t="shared" si="82"/>
        <v>30400718</v>
      </c>
      <c r="F5280" s="367" t="s">
        <v>569</v>
      </c>
      <c r="G5280" s="367" t="s">
        <v>8671</v>
      </c>
      <c r="H5280" s="367" t="s">
        <v>8986</v>
      </c>
      <c r="I5280" s="367" t="s">
        <v>8833</v>
      </c>
    </row>
    <row r="5281" spans="1:9">
      <c r="A5281" s="367" t="s">
        <v>3930</v>
      </c>
      <c r="D5281" s="367" t="s">
        <v>9008</v>
      </c>
      <c r="E5281" s="367">
        <f t="shared" si="82"/>
        <v>30400720</v>
      </c>
      <c r="F5281" s="367" t="s">
        <v>569</v>
      </c>
      <c r="G5281" s="367" t="s">
        <v>8671</v>
      </c>
      <c r="H5281" s="367" t="s">
        <v>8986</v>
      </c>
      <c r="I5281" s="367" t="s">
        <v>8838</v>
      </c>
    </row>
    <row r="5282" spans="1:9">
      <c r="A5282" s="367" t="s">
        <v>3930</v>
      </c>
      <c r="D5282" s="367" t="s">
        <v>9009</v>
      </c>
      <c r="E5282" s="367">
        <f t="shared" si="82"/>
        <v>30400721</v>
      </c>
      <c r="F5282" s="367" t="s">
        <v>569</v>
      </c>
      <c r="G5282" s="367" t="s">
        <v>8671</v>
      </c>
      <c r="H5282" s="367" t="s">
        <v>8986</v>
      </c>
      <c r="I5282" s="367" t="s">
        <v>8840</v>
      </c>
    </row>
    <row r="5283" spans="1:9">
      <c r="A5283" s="367" t="s">
        <v>3930</v>
      </c>
      <c r="D5283" s="367" t="s">
        <v>9010</v>
      </c>
      <c r="E5283" s="367">
        <f t="shared" si="82"/>
        <v>30400722</v>
      </c>
      <c r="F5283" s="367" t="s">
        <v>569</v>
      </c>
      <c r="G5283" s="367" t="s">
        <v>8671</v>
      </c>
      <c r="H5283" s="367" t="s">
        <v>8986</v>
      </c>
      <c r="I5283" s="367" t="s">
        <v>9011</v>
      </c>
    </row>
    <row r="5284" spans="1:9">
      <c r="A5284" s="367" t="s">
        <v>3930</v>
      </c>
      <c r="D5284" s="367" t="s">
        <v>9012</v>
      </c>
      <c r="E5284" s="367">
        <f t="shared" si="82"/>
        <v>30400723</v>
      </c>
      <c r="F5284" s="367" t="s">
        <v>569</v>
      </c>
      <c r="G5284" s="367" t="s">
        <v>8671</v>
      </c>
      <c r="H5284" s="367" t="s">
        <v>8986</v>
      </c>
      <c r="I5284" s="367" t="s">
        <v>8842</v>
      </c>
    </row>
    <row r="5285" spans="1:9">
      <c r="A5285" s="367" t="s">
        <v>3930</v>
      </c>
      <c r="D5285" s="367" t="s">
        <v>9013</v>
      </c>
      <c r="E5285" s="367">
        <f t="shared" si="82"/>
        <v>30400724</v>
      </c>
      <c r="F5285" s="367" t="s">
        <v>569</v>
      </c>
      <c r="G5285" s="367" t="s">
        <v>8671</v>
      </c>
      <c r="H5285" s="367" t="s">
        <v>8986</v>
      </c>
      <c r="I5285" s="367" t="s">
        <v>8844</v>
      </c>
    </row>
    <row r="5286" spans="1:9">
      <c r="A5286" s="367" t="s">
        <v>3930</v>
      </c>
      <c r="D5286" s="367" t="s">
        <v>9014</v>
      </c>
      <c r="E5286" s="367">
        <f t="shared" si="82"/>
        <v>30400725</v>
      </c>
      <c r="F5286" s="367" t="s">
        <v>569</v>
      </c>
      <c r="G5286" s="367" t="s">
        <v>8671</v>
      </c>
      <c r="H5286" s="367" t="s">
        <v>8986</v>
      </c>
      <c r="I5286" s="367" t="s">
        <v>8827</v>
      </c>
    </row>
    <row r="5287" spans="1:9">
      <c r="A5287" s="367" t="s">
        <v>3930</v>
      </c>
      <c r="D5287" s="367" t="s">
        <v>9015</v>
      </c>
      <c r="E5287" s="367">
        <f t="shared" si="82"/>
        <v>30400726</v>
      </c>
      <c r="F5287" s="367" t="s">
        <v>569</v>
      </c>
      <c r="G5287" s="367" t="s">
        <v>8671</v>
      </c>
      <c r="H5287" s="367" t="s">
        <v>8986</v>
      </c>
      <c r="I5287" s="367" t="s">
        <v>8829</v>
      </c>
    </row>
    <row r="5288" spans="1:9">
      <c r="A5288" s="367" t="s">
        <v>3930</v>
      </c>
      <c r="D5288" s="367" t="s">
        <v>9016</v>
      </c>
      <c r="E5288" s="367">
        <f t="shared" si="82"/>
        <v>30400730</v>
      </c>
      <c r="F5288" s="367" t="s">
        <v>569</v>
      </c>
      <c r="G5288" s="367" t="s">
        <v>8671</v>
      </c>
      <c r="H5288" s="367" t="s">
        <v>8986</v>
      </c>
      <c r="I5288" s="367" t="s">
        <v>8848</v>
      </c>
    </row>
    <row r="5289" spans="1:9">
      <c r="A5289" s="367" t="s">
        <v>3930</v>
      </c>
      <c r="D5289" s="367" t="s">
        <v>9017</v>
      </c>
      <c r="E5289" s="367">
        <f t="shared" si="82"/>
        <v>30400731</v>
      </c>
      <c r="F5289" s="367" t="s">
        <v>569</v>
      </c>
      <c r="G5289" s="367" t="s">
        <v>8671</v>
      </c>
      <c r="H5289" s="367" t="s">
        <v>8986</v>
      </c>
      <c r="I5289" s="367" t="s">
        <v>8850</v>
      </c>
    </row>
    <row r="5290" spans="1:9">
      <c r="A5290" s="367" t="s">
        <v>3930</v>
      </c>
      <c r="D5290" s="367" t="s">
        <v>9018</v>
      </c>
      <c r="E5290" s="367">
        <f t="shared" si="82"/>
        <v>30400732</v>
      </c>
      <c r="F5290" s="367" t="s">
        <v>569</v>
      </c>
      <c r="G5290" s="367" t="s">
        <v>8671</v>
      </c>
      <c r="H5290" s="367" t="s">
        <v>8986</v>
      </c>
      <c r="I5290" s="367" t="s">
        <v>9019</v>
      </c>
    </row>
    <row r="5291" spans="1:9">
      <c r="A5291" s="367" t="s">
        <v>3930</v>
      </c>
      <c r="D5291" s="367" t="s">
        <v>9020</v>
      </c>
      <c r="E5291" s="367">
        <f t="shared" si="82"/>
        <v>30400733</v>
      </c>
      <c r="F5291" s="367" t="s">
        <v>569</v>
      </c>
      <c r="G5291" s="367" t="s">
        <v>8671</v>
      </c>
      <c r="H5291" s="367" t="s">
        <v>8986</v>
      </c>
      <c r="I5291" s="367" t="s">
        <v>9021</v>
      </c>
    </row>
    <row r="5292" spans="1:9">
      <c r="A5292" s="367" t="s">
        <v>3930</v>
      </c>
      <c r="D5292" s="367" t="s">
        <v>9022</v>
      </c>
      <c r="E5292" s="367">
        <f t="shared" si="82"/>
        <v>30400735</v>
      </c>
      <c r="F5292" s="367" t="s">
        <v>569</v>
      </c>
      <c r="G5292" s="367" t="s">
        <v>8671</v>
      </c>
      <c r="H5292" s="367" t="s">
        <v>8986</v>
      </c>
      <c r="I5292" s="367" t="s">
        <v>5769</v>
      </c>
    </row>
    <row r="5293" spans="1:9">
      <c r="A5293" s="367" t="s">
        <v>3930</v>
      </c>
      <c r="D5293" s="367" t="s">
        <v>9023</v>
      </c>
      <c r="E5293" s="367">
        <f t="shared" si="82"/>
        <v>30400736</v>
      </c>
      <c r="F5293" s="367" t="s">
        <v>569</v>
      </c>
      <c r="G5293" s="367" t="s">
        <v>8671</v>
      </c>
      <c r="H5293" s="367" t="s">
        <v>8986</v>
      </c>
      <c r="I5293" s="367" t="s">
        <v>9024</v>
      </c>
    </row>
    <row r="5294" spans="1:9">
      <c r="A5294" s="367" t="s">
        <v>3930</v>
      </c>
      <c r="D5294" s="367" t="s">
        <v>9025</v>
      </c>
      <c r="E5294" s="367">
        <f t="shared" si="82"/>
        <v>30400737</v>
      </c>
      <c r="F5294" s="367" t="s">
        <v>569</v>
      </c>
      <c r="G5294" s="367" t="s">
        <v>8671</v>
      </c>
      <c r="H5294" s="367" t="s">
        <v>8986</v>
      </c>
      <c r="I5294" s="367" t="s">
        <v>9026</v>
      </c>
    </row>
    <row r="5295" spans="1:9">
      <c r="A5295" s="367" t="s">
        <v>3930</v>
      </c>
      <c r="D5295" s="367" t="s">
        <v>9027</v>
      </c>
      <c r="E5295" s="367">
        <f t="shared" si="82"/>
        <v>30400739</v>
      </c>
      <c r="F5295" s="367" t="s">
        <v>569</v>
      </c>
      <c r="G5295" s="367" t="s">
        <v>8671</v>
      </c>
      <c r="H5295" s="367" t="s">
        <v>8986</v>
      </c>
      <c r="I5295" s="367" t="s">
        <v>9028</v>
      </c>
    </row>
    <row r="5296" spans="1:9">
      <c r="A5296" s="367" t="s">
        <v>3930</v>
      </c>
      <c r="D5296" s="367" t="s">
        <v>9029</v>
      </c>
      <c r="E5296" s="367">
        <f t="shared" si="82"/>
        <v>30400740</v>
      </c>
      <c r="F5296" s="367" t="s">
        <v>569</v>
      </c>
      <c r="G5296" s="367" t="s">
        <v>8671</v>
      </c>
      <c r="H5296" s="367" t="s">
        <v>8986</v>
      </c>
      <c r="I5296" s="367" t="s">
        <v>9030</v>
      </c>
    </row>
    <row r="5297" spans="1:9">
      <c r="A5297" s="367" t="s">
        <v>3930</v>
      </c>
      <c r="D5297" s="367" t="s">
        <v>9031</v>
      </c>
      <c r="E5297" s="367">
        <f t="shared" si="82"/>
        <v>30400741</v>
      </c>
      <c r="F5297" s="367" t="s">
        <v>569</v>
      </c>
      <c r="G5297" s="367" t="s">
        <v>8671</v>
      </c>
      <c r="H5297" s="367" t="s">
        <v>8986</v>
      </c>
      <c r="I5297" s="367" t="s">
        <v>9032</v>
      </c>
    </row>
    <row r="5298" spans="1:9">
      <c r="A5298" s="367" t="s">
        <v>3930</v>
      </c>
      <c r="D5298" s="367" t="s">
        <v>9033</v>
      </c>
      <c r="E5298" s="367">
        <f t="shared" si="82"/>
        <v>30400742</v>
      </c>
      <c r="F5298" s="367" t="s">
        <v>569</v>
      </c>
      <c r="G5298" s="367" t="s">
        <v>8671</v>
      </c>
      <c r="H5298" s="367" t="s">
        <v>8986</v>
      </c>
      <c r="I5298" s="367" t="s">
        <v>9034</v>
      </c>
    </row>
    <row r="5299" spans="1:9">
      <c r="A5299" s="367" t="s">
        <v>3930</v>
      </c>
      <c r="D5299" s="367" t="s">
        <v>9035</v>
      </c>
      <c r="E5299" s="367">
        <f t="shared" si="82"/>
        <v>30400743</v>
      </c>
      <c r="F5299" s="367" t="s">
        <v>569</v>
      </c>
      <c r="G5299" s="367" t="s">
        <v>8671</v>
      </c>
      <c r="H5299" s="367" t="s">
        <v>8986</v>
      </c>
      <c r="I5299" s="367" t="s">
        <v>9036</v>
      </c>
    </row>
    <row r="5300" spans="1:9">
      <c r="A5300" s="367" t="s">
        <v>3930</v>
      </c>
      <c r="D5300" s="367" t="s">
        <v>9037</v>
      </c>
      <c r="E5300" s="367">
        <f t="shared" si="82"/>
        <v>30400744</v>
      </c>
      <c r="F5300" s="367" t="s">
        <v>569</v>
      </c>
      <c r="G5300" s="367" t="s">
        <v>8671</v>
      </c>
      <c r="H5300" s="367" t="s">
        <v>8986</v>
      </c>
      <c r="I5300" s="367" t="s">
        <v>9038</v>
      </c>
    </row>
    <row r="5301" spans="1:9">
      <c r="A5301" s="367" t="s">
        <v>3930</v>
      </c>
      <c r="D5301" s="367" t="s">
        <v>9039</v>
      </c>
      <c r="E5301" s="367">
        <f t="shared" si="82"/>
        <v>30400745</v>
      </c>
      <c r="F5301" s="367" t="s">
        <v>569</v>
      </c>
      <c r="G5301" s="367" t="s">
        <v>8671</v>
      </c>
      <c r="H5301" s="367" t="s">
        <v>8986</v>
      </c>
      <c r="I5301" s="367" t="s">
        <v>9040</v>
      </c>
    </row>
    <row r="5302" spans="1:9">
      <c r="A5302" s="367" t="s">
        <v>3930</v>
      </c>
      <c r="D5302" s="367" t="s">
        <v>9041</v>
      </c>
      <c r="E5302" s="367">
        <f t="shared" si="82"/>
        <v>30400760</v>
      </c>
      <c r="F5302" s="367" t="s">
        <v>569</v>
      </c>
      <c r="G5302" s="367" t="s">
        <v>8671</v>
      </c>
      <c r="H5302" s="367" t="s">
        <v>8986</v>
      </c>
      <c r="I5302" s="367" t="s">
        <v>9042</v>
      </c>
    </row>
    <row r="5303" spans="1:9">
      <c r="A5303" s="367" t="s">
        <v>3930</v>
      </c>
      <c r="D5303" s="367" t="s">
        <v>9043</v>
      </c>
      <c r="E5303" s="367">
        <f t="shared" si="82"/>
        <v>30400765</v>
      </c>
      <c r="F5303" s="367" t="s">
        <v>569</v>
      </c>
      <c r="G5303" s="367" t="s">
        <v>8671</v>
      </c>
      <c r="H5303" s="367" t="s">
        <v>8986</v>
      </c>
      <c r="I5303" s="367" t="s">
        <v>9044</v>
      </c>
    </row>
    <row r="5304" spans="1:9">
      <c r="A5304" s="367" t="s">
        <v>3930</v>
      </c>
      <c r="D5304" s="367" t="s">
        <v>9045</v>
      </c>
      <c r="E5304" s="367">
        <f t="shared" si="82"/>
        <v>30400768</v>
      </c>
      <c r="F5304" s="367" t="s">
        <v>569</v>
      </c>
      <c r="G5304" s="367" t="s">
        <v>8671</v>
      </c>
      <c r="H5304" s="367" t="s">
        <v>8986</v>
      </c>
      <c r="I5304" s="367" t="s">
        <v>9046</v>
      </c>
    </row>
    <row r="5305" spans="1:9">
      <c r="A5305" s="367" t="s">
        <v>3930</v>
      </c>
      <c r="D5305" s="367" t="s">
        <v>9047</v>
      </c>
      <c r="E5305" s="367">
        <f t="shared" si="82"/>
        <v>30400770</v>
      </c>
      <c r="F5305" s="367" t="s">
        <v>569</v>
      </c>
      <c r="G5305" s="367" t="s">
        <v>8671</v>
      </c>
      <c r="H5305" s="367" t="s">
        <v>8986</v>
      </c>
      <c r="I5305" s="367" t="s">
        <v>9048</v>
      </c>
    </row>
    <row r="5306" spans="1:9">
      <c r="A5306" s="367" t="s">
        <v>3930</v>
      </c>
      <c r="D5306" s="367" t="s">
        <v>9049</v>
      </c>
      <c r="E5306" s="367">
        <f t="shared" si="82"/>
        <v>30400775</v>
      </c>
      <c r="F5306" s="367" t="s">
        <v>569</v>
      </c>
      <c r="G5306" s="367" t="s">
        <v>8671</v>
      </c>
      <c r="H5306" s="367" t="s">
        <v>8986</v>
      </c>
      <c r="I5306" s="367" t="s">
        <v>9050</v>
      </c>
    </row>
    <row r="5307" spans="1:9">
      <c r="A5307" s="367" t="s">
        <v>3930</v>
      </c>
      <c r="D5307" s="367" t="s">
        <v>9051</v>
      </c>
      <c r="E5307" s="367">
        <f t="shared" si="82"/>
        <v>30400780</v>
      </c>
      <c r="F5307" s="367" t="s">
        <v>569</v>
      </c>
      <c r="G5307" s="367" t="s">
        <v>8671</v>
      </c>
      <c r="H5307" s="367" t="s">
        <v>8986</v>
      </c>
      <c r="I5307" s="367" t="s">
        <v>9052</v>
      </c>
    </row>
    <row r="5308" spans="1:9">
      <c r="A5308" s="367" t="s">
        <v>3930</v>
      </c>
      <c r="D5308" s="367" t="s">
        <v>9053</v>
      </c>
      <c r="E5308" s="367">
        <f t="shared" si="82"/>
        <v>30400785</v>
      </c>
      <c r="F5308" s="367" t="s">
        <v>569</v>
      </c>
      <c r="G5308" s="367" t="s">
        <v>8671</v>
      </c>
      <c r="H5308" s="367" t="s">
        <v>8986</v>
      </c>
      <c r="I5308" s="367" t="s">
        <v>9054</v>
      </c>
    </row>
    <row r="5309" spans="1:9">
      <c r="A5309" s="367" t="s">
        <v>3930</v>
      </c>
      <c r="D5309" s="367" t="s">
        <v>9055</v>
      </c>
      <c r="E5309" s="367">
        <f t="shared" si="82"/>
        <v>30400799</v>
      </c>
      <c r="F5309" s="367" t="s">
        <v>569</v>
      </c>
      <c r="G5309" s="367" t="s">
        <v>8671</v>
      </c>
      <c r="H5309" s="367" t="s">
        <v>8986</v>
      </c>
      <c r="I5309" s="367" t="s">
        <v>4251</v>
      </c>
    </row>
    <row r="5310" spans="1:9">
      <c r="A5310" s="367" t="s">
        <v>3930</v>
      </c>
      <c r="D5310" s="367" t="s">
        <v>9056</v>
      </c>
      <c r="E5310" s="367">
        <f t="shared" si="82"/>
        <v>30400801</v>
      </c>
      <c r="F5310" s="367" t="s">
        <v>569</v>
      </c>
      <c r="G5310" s="367" t="s">
        <v>8671</v>
      </c>
      <c r="H5310" s="367" t="s">
        <v>9057</v>
      </c>
      <c r="I5310" s="367" t="s">
        <v>8595</v>
      </c>
    </row>
    <row r="5311" spans="1:9">
      <c r="A5311" s="367" t="s">
        <v>3930</v>
      </c>
      <c r="D5311" s="367" t="s">
        <v>9058</v>
      </c>
      <c r="E5311" s="367">
        <f t="shared" si="82"/>
        <v>30400802</v>
      </c>
      <c r="F5311" s="367" t="s">
        <v>569</v>
      </c>
      <c r="G5311" s="367" t="s">
        <v>8671</v>
      </c>
      <c r="H5311" s="367" t="s">
        <v>9057</v>
      </c>
      <c r="I5311" s="367" t="s">
        <v>9059</v>
      </c>
    </row>
    <row r="5312" spans="1:9">
      <c r="A5312" s="367" t="s">
        <v>3930</v>
      </c>
      <c r="D5312" s="367" t="s">
        <v>9060</v>
      </c>
      <c r="E5312" s="367">
        <f t="shared" si="82"/>
        <v>30400803</v>
      </c>
      <c r="F5312" s="367" t="s">
        <v>569</v>
      </c>
      <c r="G5312" s="367" t="s">
        <v>8671</v>
      </c>
      <c r="H5312" s="367" t="s">
        <v>9057</v>
      </c>
      <c r="I5312" s="367" t="s">
        <v>8855</v>
      </c>
    </row>
    <row r="5313" spans="1:9">
      <c r="A5313" s="367" t="s">
        <v>3930</v>
      </c>
      <c r="D5313" s="367" t="s">
        <v>9061</v>
      </c>
      <c r="E5313" s="367">
        <f t="shared" si="82"/>
        <v>30400805</v>
      </c>
      <c r="F5313" s="367" t="s">
        <v>569</v>
      </c>
      <c r="G5313" s="367" t="s">
        <v>8671</v>
      </c>
      <c r="H5313" s="367" t="s">
        <v>9057</v>
      </c>
      <c r="I5313" s="367" t="s">
        <v>9062</v>
      </c>
    </row>
    <row r="5314" spans="1:9">
      <c r="A5314" s="367" t="s">
        <v>3930</v>
      </c>
      <c r="D5314" s="367" t="s">
        <v>9063</v>
      </c>
      <c r="E5314" s="367">
        <f t="shared" ref="E5314:E5377" si="83">VALUE(D5314)</f>
        <v>30400806</v>
      </c>
      <c r="F5314" s="367" t="s">
        <v>569</v>
      </c>
      <c r="G5314" s="367" t="s">
        <v>8671</v>
      </c>
      <c r="H5314" s="367" t="s">
        <v>9057</v>
      </c>
      <c r="I5314" s="367" t="s">
        <v>9064</v>
      </c>
    </row>
    <row r="5315" spans="1:9">
      <c r="A5315" s="367" t="s">
        <v>3930</v>
      </c>
      <c r="D5315" s="367" t="s">
        <v>9065</v>
      </c>
      <c r="E5315" s="367">
        <f t="shared" si="83"/>
        <v>30400807</v>
      </c>
      <c r="F5315" s="367" t="s">
        <v>569</v>
      </c>
      <c r="G5315" s="367" t="s">
        <v>8671</v>
      </c>
      <c r="H5315" s="367" t="s">
        <v>9057</v>
      </c>
      <c r="I5315" s="367" t="s">
        <v>9066</v>
      </c>
    </row>
    <row r="5316" spans="1:9">
      <c r="A5316" s="367" t="s">
        <v>3930</v>
      </c>
      <c r="D5316" s="367" t="s">
        <v>9067</v>
      </c>
      <c r="E5316" s="367">
        <f t="shared" si="83"/>
        <v>30400809</v>
      </c>
      <c r="F5316" s="367" t="s">
        <v>569</v>
      </c>
      <c r="G5316" s="367" t="s">
        <v>8671</v>
      </c>
      <c r="H5316" s="367" t="s">
        <v>9057</v>
      </c>
      <c r="I5316" s="367" t="s">
        <v>9068</v>
      </c>
    </row>
    <row r="5317" spans="1:9">
      <c r="A5317" s="367" t="s">
        <v>3930</v>
      </c>
      <c r="D5317" s="367" t="s">
        <v>9069</v>
      </c>
      <c r="E5317" s="367">
        <f t="shared" si="83"/>
        <v>30400810</v>
      </c>
      <c r="F5317" s="367" t="s">
        <v>569</v>
      </c>
      <c r="G5317" s="367" t="s">
        <v>8671</v>
      </c>
      <c r="H5317" s="367" t="s">
        <v>9057</v>
      </c>
      <c r="I5317" s="367" t="s">
        <v>9070</v>
      </c>
    </row>
    <row r="5318" spans="1:9">
      <c r="A5318" s="367" t="s">
        <v>3930</v>
      </c>
      <c r="D5318" s="367" t="s">
        <v>9071</v>
      </c>
      <c r="E5318" s="367">
        <f t="shared" si="83"/>
        <v>30400811</v>
      </c>
      <c r="F5318" s="367" t="s">
        <v>569</v>
      </c>
      <c r="G5318" s="367" t="s">
        <v>8671</v>
      </c>
      <c r="H5318" s="367" t="s">
        <v>9057</v>
      </c>
      <c r="I5318" s="367" t="s">
        <v>9072</v>
      </c>
    </row>
    <row r="5319" spans="1:9">
      <c r="A5319" s="367" t="s">
        <v>3930</v>
      </c>
      <c r="D5319" s="367" t="s">
        <v>9073</v>
      </c>
      <c r="E5319" s="367">
        <f t="shared" si="83"/>
        <v>30400812</v>
      </c>
      <c r="F5319" s="367" t="s">
        <v>569</v>
      </c>
      <c r="G5319" s="367" t="s">
        <v>8671</v>
      </c>
      <c r="H5319" s="367" t="s">
        <v>9057</v>
      </c>
      <c r="I5319" s="367" t="s">
        <v>9074</v>
      </c>
    </row>
    <row r="5320" spans="1:9">
      <c r="A5320" s="367" t="s">
        <v>3930</v>
      </c>
      <c r="D5320" s="367" t="s">
        <v>9075</v>
      </c>
      <c r="E5320" s="367">
        <f t="shared" si="83"/>
        <v>30400814</v>
      </c>
      <c r="F5320" s="367" t="s">
        <v>569</v>
      </c>
      <c r="G5320" s="367" t="s">
        <v>8671</v>
      </c>
      <c r="H5320" s="367" t="s">
        <v>9057</v>
      </c>
      <c r="I5320" s="367" t="s">
        <v>9076</v>
      </c>
    </row>
    <row r="5321" spans="1:9">
      <c r="A5321" s="367" t="s">
        <v>3930</v>
      </c>
      <c r="D5321" s="367" t="s">
        <v>9077</v>
      </c>
      <c r="E5321" s="367">
        <f t="shared" si="83"/>
        <v>30400818</v>
      </c>
      <c r="F5321" s="367" t="s">
        <v>569</v>
      </c>
      <c r="G5321" s="367" t="s">
        <v>8671</v>
      </c>
      <c r="H5321" s="367" t="s">
        <v>9057</v>
      </c>
      <c r="I5321" s="367" t="s">
        <v>9078</v>
      </c>
    </row>
    <row r="5322" spans="1:9">
      <c r="A5322" s="367" t="s">
        <v>3930</v>
      </c>
      <c r="D5322" s="367" t="s">
        <v>9079</v>
      </c>
      <c r="E5322" s="367">
        <f t="shared" si="83"/>
        <v>30400824</v>
      </c>
      <c r="F5322" s="367" t="s">
        <v>569</v>
      </c>
      <c r="G5322" s="367" t="s">
        <v>8671</v>
      </c>
      <c r="H5322" s="367" t="s">
        <v>9057</v>
      </c>
      <c r="I5322" s="367" t="s">
        <v>9080</v>
      </c>
    </row>
    <row r="5323" spans="1:9">
      <c r="A5323" s="367" t="s">
        <v>3930</v>
      </c>
      <c r="D5323" s="367" t="s">
        <v>9081</v>
      </c>
      <c r="E5323" s="367">
        <f t="shared" si="83"/>
        <v>30400828</v>
      </c>
      <c r="F5323" s="367" t="s">
        <v>569</v>
      </c>
      <c r="G5323" s="367" t="s">
        <v>8671</v>
      </c>
      <c r="H5323" s="367" t="s">
        <v>9057</v>
      </c>
      <c r="I5323" s="367" t="s">
        <v>9082</v>
      </c>
    </row>
    <row r="5324" spans="1:9">
      <c r="A5324" s="367" t="s">
        <v>3930</v>
      </c>
      <c r="D5324" s="367" t="s">
        <v>9083</v>
      </c>
      <c r="E5324" s="367">
        <f t="shared" si="83"/>
        <v>30400834</v>
      </c>
      <c r="F5324" s="367" t="s">
        <v>569</v>
      </c>
      <c r="G5324" s="367" t="s">
        <v>8671</v>
      </c>
      <c r="H5324" s="367" t="s">
        <v>9057</v>
      </c>
      <c r="I5324" s="367" t="s">
        <v>9084</v>
      </c>
    </row>
    <row r="5325" spans="1:9">
      <c r="A5325" s="367" t="s">
        <v>3930</v>
      </c>
      <c r="D5325" s="367" t="s">
        <v>9085</v>
      </c>
      <c r="E5325" s="367">
        <f t="shared" si="83"/>
        <v>30400838</v>
      </c>
      <c r="F5325" s="367" t="s">
        <v>569</v>
      </c>
      <c r="G5325" s="367" t="s">
        <v>8671</v>
      </c>
      <c r="H5325" s="367" t="s">
        <v>9057</v>
      </c>
      <c r="I5325" s="367" t="s">
        <v>9086</v>
      </c>
    </row>
    <row r="5326" spans="1:9">
      <c r="A5326" s="367" t="s">
        <v>3930</v>
      </c>
      <c r="D5326" s="367" t="s">
        <v>9087</v>
      </c>
      <c r="E5326" s="367">
        <f t="shared" si="83"/>
        <v>30400840</v>
      </c>
      <c r="F5326" s="367" t="s">
        <v>569</v>
      </c>
      <c r="G5326" s="367" t="s">
        <v>8671</v>
      </c>
      <c r="H5326" s="367" t="s">
        <v>9057</v>
      </c>
      <c r="I5326" s="367" t="s">
        <v>8586</v>
      </c>
    </row>
    <row r="5327" spans="1:9">
      <c r="A5327" s="367" t="s">
        <v>3930</v>
      </c>
      <c r="D5327" s="367" t="s">
        <v>9088</v>
      </c>
      <c r="E5327" s="367">
        <f t="shared" si="83"/>
        <v>30400841</v>
      </c>
      <c r="F5327" s="367" t="s">
        <v>569</v>
      </c>
      <c r="G5327" s="367" t="s">
        <v>8671</v>
      </c>
      <c r="H5327" s="367" t="s">
        <v>9057</v>
      </c>
      <c r="I5327" s="367" t="s">
        <v>9089</v>
      </c>
    </row>
    <row r="5328" spans="1:9">
      <c r="A5328" s="367" t="s">
        <v>3930</v>
      </c>
      <c r="D5328" s="367" t="s">
        <v>9090</v>
      </c>
      <c r="E5328" s="367">
        <f t="shared" si="83"/>
        <v>30400842</v>
      </c>
      <c r="F5328" s="367" t="s">
        <v>569</v>
      </c>
      <c r="G5328" s="367" t="s">
        <v>8671</v>
      </c>
      <c r="H5328" s="367" t="s">
        <v>9057</v>
      </c>
      <c r="I5328" s="367" t="s">
        <v>9091</v>
      </c>
    </row>
    <row r="5329" spans="1:9">
      <c r="A5329" s="367" t="s">
        <v>3930</v>
      </c>
      <c r="D5329" s="367" t="s">
        <v>9092</v>
      </c>
      <c r="E5329" s="367">
        <f t="shared" si="83"/>
        <v>30400843</v>
      </c>
      <c r="F5329" s="367" t="s">
        <v>569</v>
      </c>
      <c r="G5329" s="367" t="s">
        <v>8671</v>
      </c>
      <c r="H5329" s="367" t="s">
        <v>9057</v>
      </c>
      <c r="I5329" s="367" t="s">
        <v>9093</v>
      </c>
    </row>
    <row r="5330" spans="1:9">
      <c r="A5330" s="367" t="s">
        <v>3930</v>
      </c>
      <c r="D5330" s="367" t="s">
        <v>9094</v>
      </c>
      <c r="E5330" s="367">
        <f t="shared" si="83"/>
        <v>30400851</v>
      </c>
      <c r="F5330" s="367" t="s">
        <v>569</v>
      </c>
      <c r="G5330" s="367" t="s">
        <v>8671</v>
      </c>
      <c r="H5330" s="367" t="s">
        <v>9057</v>
      </c>
      <c r="I5330" s="367" t="s">
        <v>9095</v>
      </c>
    </row>
    <row r="5331" spans="1:9">
      <c r="A5331" s="367" t="s">
        <v>3930</v>
      </c>
      <c r="D5331" s="367" t="s">
        <v>9096</v>
      </c>
      <c r="E5331" s="367">
        <f t="shared" si="83"/>
        <v>30400852</v>
      </c>
      <c r="F5331" s="367" t="s">
        <v>569</v>
      </c>
      <c r="G5331" s="367" t="s">
        <v>8671</v>
      </c>
      <c r="H5331" s="367" t="s">
        <v>9057</v>
      </c>
      <c r="I5331" s="367" t="s">
        <v>9097</v>
      </c>
    </row>
    <row r="5332" spans="1:9">
      <c r="A5332" s="367" t="s">
        <v>3930</v>
      </c>
      <c r="D5332" s="367" t="s">
        <v>9098</v>
      </c>
      <c r="E5332" s="367">
        <f t="shared" si="83"/>
        <v>30400853</v>
      </c>
      <c r="F5332" s="367" t="s">
        <v>569</v>
      </c>
      <c r="G5332" s="367" t="s">
        <v>8671</v>
      </c>
      <c r="H5332" s="367" t="s">
        <v>9057</v>
      </c>
      <c r="I5332" s="367" t="s">
        <v>9099</v>
      </c>
    </row>
    <row r="5333" spans="1:9">
      <c r="A5333" s="367" t="s">
        <v>3930</v>
      </c>
      <c r="D5333" s="367" t="s">
        <v>9100</v>
      </c>
      <c r="E5333" s="367">
        <f t="shared" si="83"/>
        <v>30400854</v>
      </c>
      <c r="F5333" s="367" t="s">
        <v>569</v>
      </c>
      <c r="G5333" s="367" t="s">
        <v>8671</v>
      </c>
      <c r="H5333" s="367" t="s">
        <v>9057</v>
      </c>
      <c r="I5333" s="367" t="s">
        <v>9101</v>
      </c>
    </row>
    <row r="5334" spans="1:9">
      <c r="A5334" s="367" t="s">
        <v>3930</v>
      </c>
      <c r="D5334" s="367" t="s">
        <v>9102</v>
      </c>
      <c r="E5334" s="367">
        <f t="shared" si="83"/>
        <v>30400855</v>
      </c>
      <c r="F5334" s="367" t="s">
        <v>569</v>
      </c>
      <c r="G5334" s="367" t="s">
        <v>8671</v>
      </c>
      <c r="H5334" s="367" t="s">
        <v>9057</v>
      </c>
      <c r="I5334" s="367" t="s">
        <v>9103</v>
      </c>
    </row>
    <row r="5335" spans="1:9">
      <c r="A5335" s="367" t="s">
        <v>3930</v>
      </c>
      <c r="D5335" s="367" t="s">
        <v>9104</v>
      </c>
      <c r="E5335" s="367">
        <f t="shared" si="83"/>
        <v>30400861</v>
      </c>
      <c r="F5335" s="367" t="s">
        <v>569</v>
      </c>
      <c r="G5335" s="367" t="s">
        <v>8671</v>
      </c>
      <c r="H5335" s="367" t="s">
        <v>9057</v>
      </c>
      <c r="I5335" s="367" t="s">
        <v>9105</v>
      </c>
    </row>
    <row r="5336" spans="1:9">
      <c r="A5336" s="367" t="s">
        <v>3930</v>
      </c>
      <c r="D5336" s="367" t="s">
        <v>9106</v>
      </c>
      <c r="E5336" s="367">
        <f t="shared" si="83"/>
        <v>30400862</v>
      </c>
      <c r="F5336" s="367" t="s">
        <v>569</v>
      </c>
      <c r="G5336" s="367" t="s">
        <v>8671</v>
      </c>
      <c r="H5336" s="367" t="s">
        <v>9057</v>
      </c>
      <c r="I5336" s="367" t="s">
        <v>9107</v>
      </c>
    </row>
    <row r="5337" spans="1:9">
      <c r="A5337" s="367" t="s">
        <v>3930</v>
      </c>
      <c r="D5337" s="367" t="s">
        <v>9108</v>
      </c>
      <c r="E5337" s="367">
        <f t="shared" si="83"/>
        <v>30400863</v>
      </c>
      <c r="F5337" s="367" t="s">
        <v>569</v>
      </c>
      <c r="G5337" s="367" t="s">
        <v>8671</v>
      </c>
      <c r="H5337" s="367" t="s">
        <v>9057</v>
      </c>
      <c r="I5337" s="367" t="s">
        <v>9109</v>
      </c>
    </row>
    <row r="5338" spans="1:9">
      <c r="A5338" s="367" t="s">
        <v>3930</v>
      </c>
      <c r="D5338" s="367" t="s">
        <v>9110</v>
      </c>
      <c r="E5338" s="367">
        <f t="shared" si="83"/>
        <v>30400864</v>
      </c>
      <c r="F5338" s="367" t="s">
        <v>569</v>
      </c>
      <c r="G5338" s="367" t="s">
        <v>8671</v>
      </c>
      <c r="H5338" s="367" t="s">
        <v>9057</v>
      </c>
      <c r="I5338" s="367" t="s">
        <v>9111</v>
      </c>
    </row>
    <row r="5339" spans="1:9">
      <c r="A5339" s="367" t="s">
        <v>3930</v>
      </c>
      <c r="D5339" s="367" t="s">
        <v>9112</v>
      </c>
      <c r="E5339" s="367">
        <f t="shared" si="83"/>
        <v>30400865</v>
      </c>
      <c r="F5339" s="367" t="s">
        <v>569</v>
      </c>
      <c r="G5339" s="367" t="s">
        <v>8671</v>
      </c>
      <c r="H5339" s="367" t="s">
        <v>9057</v>
      </c>
      <c r="I5339" s="367" t="s">
        <v>9113</v>
      </c>
    </row>
    <row r="5340" spans="1:9">
      <c r="A5340" s="367" t="s">
        <v>3930</v>
      </c>
      <c r="D5340" s="367" t="s">
        <v>9114</v>
      </c>
      <c r="E5340" s="367">
        <f t="shared" si="83"/>
        <v>30400866</v>
      </c>
      <c r="F5340" s="367" t="s">
        <v>569</v>
      </c>
      <c r="G5340" s="367" t="s">
        <v>8671</v>
      </c>
      <c r="H5340" s="367" t="s">
        <v>9057</v>
      </c>
      <c r="I5340" s="367" t="s">
        <v>9115</v>
      </c>
    </row>
    <row r="5341" spans="1:9">
      <c r="A5341" s="367" t="s">
        <v>3930</v>
      </c>
      <c r="D5341" s="367" t="s">
        <v>9116</v>
      </c>
      <c r="E5341" s="367">
        <f t="shared" si="83"/>
        <v>30400867</v>
      </c>
      <c r="F5341" s="367" t="s">
        <v>569</v>
      </c>
      <c r="G5341" s="367" t="s">
        <v>8671</v>
      </c>
      <c r="H5341" s="367" t="s">
        <v>9057</v>
      </c>
      <c r="I5341" s="367" t="s">
        <v>9117</v>
      </c>
    </row>
    <row r="5342" spans="1:9">
      <c r="A5342" s="367" t="s">
        <v>3930</v>
      </c>
      <c r="D5342" s="367" t="s">
        <v>9118</v>
      </c>
      <c r="E5342" s="367">
        <f t="shared" si="83"/>
        <v>30400868</v>
      </c>
      <c r="F5342" s="367" t="s">
        <v>569</v>
      </c>
      <c r="G5342" s="367" t="s">
        <v>8671</v>
      </c>
      <c r="H5342" s="367" t="s">
        <v>9057</v>
      </c>
      <c r="I5342" s="367" t="s">
        <v>9119</v>
      </c>
    </row>
    <row r="5343" spans="1:9">
      <c r="A5343" s="367" t="s">
        <v>3930</v>
      </c>
      <c r="D5343" s="367" t="s">
        <v>9120</v>
      </c>
      <c r="E5343" s="367">
        <f t="shared" si="83"/>
        <v>30400869</v>
      </c>
      <c r="F5343" s="367" t="s">
        <v>569</v>
      </c>
      <c r="G5343" s="367" t="s">
        <v>8671</v>
      </c>
      <c r="H5343" s="367" t="s">
        <v>9057</v>
      </c>
      <c r="I5343" s="367" t="s">
        <v>9121</v>
      </c>
    </row>
    <row r="5344" spans="1:9">
      <c r="A5344" s="367" t="s">
        <v>3930</v>
      </c>
      <c r="D5344" s="367" t="s">
        <v>9122</v>
      </c>
      <c r="E5344" s="367">
        <f t="shared" si="83"/>
        <v>30400870</v>
      </c>
      <c r="F5344" s="367" t="s">
        <v>569</v>
      </c>
      <c r="G5344" s="367" t="s">
        <v>8671</v>
      </c>
      <c r="H5344" s="367" t="s">
        <v>9057</v>
      </c>
      <c r="I5344" s="367" t="s">
        <v>9123</v>
      </c>
    </row>
    <row r="5345" spans="1:9">
      <c r="A5345" s="367" t="s">
        <v>3930</v>
      </c>
      <c r="D5345" s="367" t="s">
        <v>9124</v>
      </c>
      <c r="E5345" s="367">
        <f t="shared" si="83"/>
        <v>30400871</v>
      </c>
      <c r="F5345" s="367" t="s">
        <v>569</v>
      </c>
      <c r="G5345" s="367" t="s">
        <v>8671</v>
      </c>
      <c r="H5345" s="367" t="s">
        <v>9057</v>
      </c>
      <c r="I5345" s="367" t="s">
        <v>9125</v>
      </c>
    </row>
    <row r="5346" spans="1:9">
      <c r="A5346" s="367" t="s">
        <v>3930</v>
      </c>
      <c r="D5346" s="367" t="s">
        <v>9126</v>
      </c>
      <c r="E5346" s="367">
        <f t="shared" si="83"/>
        <v>30400872</v>
      </c>
      <c r="F5346" s="367" t="s">
        <v>569</v>
      </c>
      <c r="G5346" s="367" t="s">
        <v>8671</v>
      </c>
      <c r="H5346" s="367" t="s">
        <v>9057</v>
      </c>
      <c r="I5346" s="367" t="s">
        <v>9127</v>
      </c>
    </row>
    <row r="5347" spans="1:9">
      <c r="A5347" s="367" t="s">
        <v>3930</v>
      </c>
      <c r="D5347" s="367" t="s">
        <v>9128</v>
      </c>
      <c r="E5347" s="367">
        <f t="shared" si="83"/>
        <v>30400873</v>
      </c>
      <c r="F5347" s="367" t="s">
        <v>569</v>
      </c>
      <c r="G5347" s="367" t="s">
        <v>8671</v>
      </c>
      <c r="H5347" s="367" t="s">
        <v>9057</v>
      </c>
      <c r="I5347" s="367" t="s">
        <v>8064</v>
      </c>
    </row>
    <row r="5348" spans="1:9">
      <c r="A5348" s="367" t="s">
        <v>3930</v>
      </c>
      <c r="D5348" s="367" t="s">
        <v>9129</v>
      </c>
      <c r="E5348" s="367">
        <f t="shared" si="83"/>
        <v>30400874</v>
      </c>
      <c r="F5348" s="367" t="s">
        <v>569</v>
      </c>
      <c r="G5348" s="367" t="s">
        <v>8671</v>
      </c>
      <c r="H5348" s="367" t="s">
        <v>9057</v>
      </c>
      <c r="I5348" s="367" t="s">
        <v>9099</v>
      </c>
    </row>
    <row r="5349" spans="1:9">
      <c r="A5349" s="367" t="s">
        <v>3930</v>
      </c>
      <c r="D5349" s="367" t="s">
        <v>9130</v>
      </c>
      <c r="E5349" s="367">
        <f t="shared" si="83"/>
        <v>30400875</v>
      </c>
      <c r="F5349" s="367" t="s">
        <v>569</v>
      </c>
      <c r="G5349" s="367" t="s">
        <v>8671</v>
      </c>
      <c r="H5349" s="367" t="s">
        <v>9057</v>
      </c>
      <c r="I5349" s="367" t="s">
        <v>9101</v>
      </c>
    </row>
    <row r="5350" spans="1:9">
      <c r="A5350" s="367" t="s">
        <v>3930</v>
      </c>
      <c r="D5350" s="367" t="s">
        <v>9131</v>
      </c>
      <c r="E5350" s="367">
        <f t="shared" si="83"/>
        <v>30400876</v>
      </c>
      <c r="F5350" s="367" t="s">
        <v>569</v>
      </c>
      <c r="G5350" s="367" t="s">
        <v>8671</v>
      </c>
      <c r="H5350" s="367" t="s">
        <v>9057</v>
      </c>
      <c r="I5350" s="367" t="s">
        <v>9103</v>
      </c>
    </row>
    <row r="5351" spans="1:9">
      <c r="A5351" s="367" t="s">
        <v>3930</v>
      </c>
      <c r="D5351" s="367" t="s">
        <v>9132</v>
      </c>
      <c r="E5351" s="367">
        <f t="shared" si="83"/>
        <v>30400877</v>
      </c>
      <c r="F5351" s="367" t="s">
        <v>569</v>
      </c>
      <c r="G5351" s="367" t="s">
        <v>8671</v>
      </c>
      <c r="H5351" s="367" t="s">
        <v>9057</v>
      </c>
      <c r="I5351" s="367" t="s">
        <v>9133</v>
      </c>
    </row>
    <row r="5352" spans="1:9">
      <c r="A5352" s="367" t="s">
        <v>3930</v>
      </c>
      <c r="D5352" s="367" t="s">
        <v>9134</v>
      </c>
      <c r="E5352" s="367">
        <f t="shared" si="83"/>
        <v>30400899</v>
      </c>
      <c r="F5352" s="367" t="s">
        <v>569</v>
      </c>
      <c r="G5352" s="367" t="s">
        <v>8671</v>
      </c>
      <c r="H5352" s="367" t="s">
        <v>9057</v>
      </c>
      <c r="I5352" s="367" t="s">
        <v>4251</v>
      </c>
    </row>
    <row r="5353" spans="1:9">
      <c r="A5353" s="367" t="s">
        <v>3930</v>
      </c>
      <c r="D5353" s="367" t="s">
        <v>9135</v>
      </c>
      <c r="E5353" s="367">
        <f t="shared" si="83"/>
        <v>30400901</v>
      </c>
      <c r="F5353" s="367" t="s">
        <v>569</v>
      </c>
      <c r="G5353" s="367" t="s">
        <v>8671</v>
      </c>
      <c r="H5353" s="367" t="s">
        <v>9136</v>
      </c>
      <c r="I5353" s="367" t="s">
        <v>9137</v>
      </c>
    </row>
    <row r="5354" spans="1:9">
      <c r="A5354" s="367" t="s">
        <v>3930</v>
      </c>
      <c r="D5354" s="367" t="s">
        <v>9138</v>
      </c>
      <c r="E5354" s="367">
        <f t="shared" si="83"/>
        <v>30400999</v>
      </c>
      <c r="F5354" s="367" t="s">
        <v>569</v>
      </c>
      <c r="G5354" s="367" t="s">
        <v>8671</v>
      </c>
      <c r="H5354" s="367" t="s">
        <v>9136</v>
      </c>
      <c r="I5354" s="367" t="s">
        <v>4251</v>
      </c>
    </row>
    <row r="5355" spans="1:9">
      <c r="A5355" s="367" t="s">
        <v>3930</v>
      </c>
      <c r="D5355" s="367" t="s">
        <v>9139</v>
      </c>
      <c r="E5355" s="367">
        <f t="shared" si="83"/>
        <v>30401001</v>
      </c>
      <c r="F5355" s="367" t="s">
        <v>569</v>
      </c>
      <c r="G5355" s="367" t="s">
        <v>8671</v>
      </c>
      <c r="H5355" s="367" t="s">
        <v>9140</v>
      </c>
      <c r="I5355" s="367" t="s">
        <v>9141</v>
      </c>
    </row>
    <row r="5356" spans="1:9">
      <c r="A5356" s="367" t="s">
        <v>3930</v>
      </c>
      <c r="D5356" s="367" t="s">
        <v>9142</v>
      </c>
      <c r="E5356" s="367">
        <f t="shared" si="83"/>
        <v>30401002</v>
      </c>
      <c r="F5356" s="367" t="s">
        <v>569</v>
      </c>
      <c r="G5356" s="367" t="s">
        <v>8671</v>
      </c>
      <c r="H5356" s="367" t="s">
        <v>9140</v>
      </c>
      <c r="I5356" s="367" t="s">
        <v>9143</v>
      </c>
    </row>
    <row r="5357" spans="1:9">
      <c r="A5357" s="367" t="s">
        <v>3930</v>
      </c>
      <c r="D5357" s="367" t="s">
        <v>9144</v>
      </c>
      <c r="E5357" s="367">
        <f t="shared" si="83"/>
        <v>30401004</v>
      </c>
      <c r="F5357" s="367" t="s">
        <v>569</v>
      </c>
      <c r="G5357" s="367" t="s">
        <v>8671</v>
      </c>
      <c r="H5357" s="367" t="s">
        <v>9140</v>
      </c>
      <c r="I5357" s="367" t="s">
        <v>9145</v>
      </c>
    </row>
    <row r="5358" spans="1:9">
      <c r="A5358" s="367" t="s">
        <v>3930</v>
      </c>
      <c r="D5358" s="367" t="s">
        <v>9146</v>
      </c>
      <c r="E5358" s="367">
        <f t="shared" si="83"/>
        <v>30401005</v>
      </c>
      <c r="F5358" s="367" t="s">
        <v>569</v>
      </c>
      <c r="G5358" s="367" t="s">
        <v>8671</v>
      </c>
      <c r="H5358" s="367" t="s">
        <v>9140</v>
      </c>
      <c r="I5358" s="367" t="s">
        <v>9147</v>
      </c>
    </row>
    <row r="5359" spans="1:9">
      <c r="A5359" s="367" t="s">
        <v>3930</v>
      </c>
      <c r="D5359" s="367" t="s">
        <v>9148</v>
      </c>
      <c r="E5359" s="367">
        <f t="shared" si="83"/>
        <v>30401006</v>
      </c>
      <c r="F5359" s="367" t="s">
        <v>569</v>
      </c>
      <c r="G5359" s="367" t="s">
        <v>8671</v>
      </c>
      <c r="H5359" s="367" t="s">
        <v>9140</v>
      </c>
      <c r="I5359" s="367" t="s">
        <v>9149</v>
      </c>
    </row>
    <row r="5360" spans="1:9">
      <c r="A5360" s="367" t="s">
        <v>3930</v>
      </c>
      <c r="D5360" s="367" t="s">
        <v>9150</v>
      </c>
      <c r="E5360" s="367">
        <f t="shared" si="83"/>
        <v>30401007</v>
      </c>
      <c r="F5360" s="367" t="s">
        <v>569</v>
      </c>
      <c r="G5360" s="367" t="s">
        <v>8671</v>
      </c>
      <c r="H5360" s="367" t="s">
        <v>9140</v>
      </c>
      <c r="I5360" s="367" t="s">
        <v>9151</v>
      </c>
    </row>
    <row r="5361" spans="1:9">
      <c r="A5361" s="367" t="s">
        <v>3930</v>
      </c>
      <c r="D5361" s="367" t="s">
        <v>9152</v>
      </c>
      <c r="E5361" s="367">
        <f t="shared" si="83"/>
        <v>30401008</v>
      </c>
      <c r="F5361" s="367" t="s">
        <v>569</v>
      </c>
      <c r="G5361" s="367" t="s">
        <v>8671</v>
      </c>
      <c r="H5361" s="367" t="s">
        <v>9140</v>
      </c>
      <c r="I5361" s="367" t="s">
        <v>8793</v>
      </c>
    </row>
    <row r="5362" spans="1:9">
      <c r="A5362" s="367" t="s">
        <v>3930</v>
      </c>
      <c r="D5362" s="367" t="s">
        <v>9153</v>
      </c>
      <c r="E5362" s="367">
        <f t="shared" si="83"/>
        <v>30401010</v>
      </c>
      <c r="F5362" s="367" t="s">
        <v>569</v>
      </c>
      <c r="G5362" s="367" t="s">
        <v>8671</v>
      </c>
      <c r="H5362" s="367" t="s">
        <v>9140</v>
      </c>
      <c r="I5362" s="367" t="s">
        <v>9154</v>
      </c>
    </row>
    <row r="5363" spans="1:9">
      <c r="A5363" s="367" t="s">
        <v>3930</v>
      </c>
      <c r="D5363" s="367" t="s">
        <v>9155</v>
      </c>
      <c r="E5363" s="367">
        <f t="shared" si="83"/>
        <v>30401011</v>
      </c>
      <c r="F5363" s="367" t="s">
        <v>569</v>
      </c>
      <c r="G5363" s="367" t="s">
        <v>8671</v>
      </c>
      <c r="H5363" s="367" t="s">
        <v>9140</v>
      </c>
      <c r="I5363" s="367" t="s">
        <v>9156</v>
      </c>
    </row>
    <row r="5364" spans="1:9">
      <c r="A5364" s="367" t="s">
        <v>3930</v>
      </c>
      <c r="D5364" s="367" t="s">
        <v>9157</v>
      </c>
      <c r="E5364" s="367">
        <f t="shared" si="83"/>
        <v>30401015</v>
      </c>
      <c r="F5364" s="367" t="s">
        <v>569</v>
      </c>
      <c r="G5364" s="367" t="s">
        <v>8671</v>
      </c>
      <c r="H5364" s="367" t="s">
        <v>9140</v>
      </c>
      <c r="I5364" s="367" t="s">
        <v>7959</v>
      </c>
    </row>
    <row r="5365" spans="1:9">
      <c r="A5365" s="367" t="s">
        <v>3930</v>
      </c>
      <c r="D5365" s="367" t="s">
        <v>9158</v>
      </c>
      <c r="E5365" s="367">
        <f t="shared" si="83"/>
        <v>30401016</v>
      </c>
      <c r="F5365" s="367" t="s">
        <v>569</v>
      </c>
      <c r="G5365" s="367" t="s">
        <v>8671</v>
      </c>
      <c r="H5365" s="367" t="s">
        <v>9140</v>
      </c>
      <c r="I5365" s="367" t="s">
        <v>9159</v>
      </c>
    </row>
    <row r="5366" spans="1:9">
      <c r="A5366" s="367" t="s">
        <v>3930</v>
      </c>
      <c r="D5366" s="367" t="s">
        <v>9160</v>
      </c>
      <c r="E5366" s="367">
        <f t="shared" si="83"/>
        <v>30401017</v>
      </c>
      <c r="F5366" s="367" t="s">
        <v>569</v>
      </c>
      <c r="G5366" s="367" t="s">
        <v>8671</v>
      </c>
      <c r="H5366" s="367" t="s">
        <v>9140</v>
      </c>
      <c r="I5366" s="367" t="s">
        <v>8765</v>
      </c>
    </row>
    <row r="5367" spans="1:9">
      <c r="A5367" s="367" t="s">
        <v>3930</v>
      </c>
      <c r="D5367" s="367" t="s">
        <v>9161</v>
      </c>
      <c r="E5367" s="367">
        <f t="shared" si="83"/>
        <v>30401018</v>
      </c>
      <c r="F5367" s="367" t="s">
        <v>569</v>
      </c>
      <c r="G5367" s="367" t="s">
        <v>8671</v>
      </c>
      <c r="H5367" s="367" t="s">
        <v>9140</v>
      </c>
      <c r="I5367" s="367" t="s">
        <v>8887</v>
      </c>
    </row>
    <row r="5368" spans="1:9">
      <c r="A5368" s="367" t="s">
        <v>3930</v>
      </c>
      <c r="D5368" s="367" t="s">
        <v>9162</v>
      </c>
      <c r="E5368" s="367">
        <f t="shared" si="83"/>
        <v>30401019</v>
      </c>
      <c r="F5368" s="367" t="s">
        <v>569</v>
      </c>
      <c r="G5368" s="367" t="s">
        <v>8671</v>
      </c>
      <c r="H5368" s="367" t="s">
        <v>9140</v>
      </c>
      <c r="I5368" s="367" t="s">
        <v>9163</v>
      </c>
    </row>
    <row r="5369" spans="1:9">
      <c r="A5369" s="367" t="s">
        <v>3930</v>
      </c>
      <c r="D5369" s="367" t="s">
        <v>9164</v>
      </c>
      <c r="E5369" s="367">
        <f t="shared" si="83"/>
        <v>30401061</v>
      </c>
      <c r="F5369" s="367" t="s">
        <v>569</v>
      </c>
      <c r="G5369" s="367" t="s">
        <v>8671</v>
      </c>
      <c r="H5369" s="367" t="s">
        <v>9140</v>
      </c>
      <c r="I5369" s="367" t="s">
        <v>7981</v>
      </c>
    </row>
    <row r="5370" spans="1:9">
      <c r="A5370" s="367" t="s">
        <v>3930</v>
      </c>
      <c r="D5370" s="367" t="s">
        <v>9165</v>
      </c>
      <c r="E5370" s="367">
        <f t="shared" si="83"/>
        <v>30401062</v>
      </c>
      <c r="F5370" s="367" t="s">
        <v>569</v>
      </c>
      <c r="G5370" s="367" t="s">
        <v>8671</v>
      </c>
      <c r="H5370" s="367" t="s">
        <v>9140</v>
      </c>
      <c r="I5370" s="367" t="s">
        <v>7983</v>
      </c>
    </row>
    <row r="5371" spans="1:9">
      <c r="A5371" s="367" t="s">
        <v>3930</v>
      </c>
      <c r="D5371" s="367" t="s">
        <v>9166</v>
      </c>
      <c r="E5371" s="367">
        <f t="shared" si="83"/>
        <v>30401063</v>
      </c>
      <c r="F5371" s="367" t="s">
        <v>569</v>
      </c>
      <c r="G5371" s="367" t="s">
        <v>8671</v>
      </c>
      <c r="H5371" s="367" t="s">
        <v>9140</v>
      </c>
      <c r="I5371" s="367" t="s">
        <v>7985</v>
      </c>
    </row>
    <row r="5372" spans="1:9">
      <c r="A5372" s="367" t="s">
        <v>3930</v>
      </c>
      <c r="D5372" s="367" t="s">
        <v>9167</v>
      </c>
      <c r="E5372" s="367">
        <f t="shared" si="83"/>
        <v>30401099</v>
      </c>
      <c r="F5372" s="367" t="s">
        <v>569</v>
      </c>
      <c r="G5372" s="367" t="s">
        <v>8671</v>
      </c>
      <c r="H5372" s="367" t="s">
        <v>9140</v>
      </c>
      <c r="I5372" s="367" t="s">
        <v>4251</v>
      </c>
    </row>
    <row r="5373" spans="1:9">
      <c r="A5373" s="367" t="s">
        <v>3930</v>
      </c>
      <c r="D5373" s="367" t="s">
        <v>9168</v>
      </c>
      <c r="E5373" s="367">
        <f t="shared" si="83"/>
        <v>30402001</v>
      </c>
      <c r="F5373" s="367" t="s">
        <v>569</v>
      </c>
      <c r="G5373" s="367" t="s">
        <v>8671</v>
      </c>
      <c r="H5373" s="367" t="s">
        <v>9169</v>
      </c>
      <c r="I5373" s="367" t="s">
        <v>9170</v>
      </c>
    </row>
    <row r="5374" spans="1:9">
      <c r="A5374" s="367" t="s">
        <v>3930</v>
      </c>
      <c r="D5374" s="367" t="s">
        <v>9171</v>
      </c>
      <c r="E5374" s="367">
        <f t="shared" si="83"/>
        <v>30402002</v>
      </c>
      <c r="F5374" s="367" t="s">
        <v>569</v>
      </c>
      <c r="G5374" s="367" t="s">
        <v>8671</v>
      </c>
      <c r="H5374" s="367" t="s">
        <v>9169</v>
      </c>
      <c r="I5374" s="367" t="s">
        <v>5260</v>
      </c>
    </row>
    <row r="5375" spans="1:9">
      <c r="A5375" s="367" t="s">
        <v>3930</v>
      </c>
      <c r="D5375" s="367" t="s">
        <v>9172</v>
      </c>
      <c r="E5375" s="367">
        <f t="shared" si="83"/>
        <v>30402003</v>
      </c>
      <c r="F5375" s="367" t="s">
        <v>569</v>
      </c>
      <c r="G5375" s="367" t="s">
        <v>8671</v>
      </c>
      <c r="H5375" s="367" t="s">
        <v>9169</v>
      </c>
      <c r="I5375" s="367" t="s">
        <v>9173</v>
      </c>
    </row>
    <row r="5376" spans="1:9">
      <c r="A5376" s="367" t="s">
        <v>3930</v>
      </c>
      <c r="D5376" s="367" t="s">
        <v>9174</v>
      </c>
      <c r="E5376" s="367">
        <f t="shared" si="83"/>
        <v>30402004</v>
      </c>
      <c r="F5376" s="367" t="s">
        <v>569</v>
      </c>
      <c r="G5376" s="367" t="s">
        <v>8671</v>
      </c>
      <c r="H5376" s="367" t="s">
        <v>9169</v>
      </c>
      <c r="I5376" s="367" t="s">
        <v>9175</v>
      </c>
    </row>
    <row r="5377" spans="1:9">
      <c r="A5377" s="367" t="s">
        <v>3930</v>
      </c>
      <c r="D5377" s="367" t="s">
        <v>9176</v>
      </c>
      <c r="E5377" s="367">
        <f t="shared" si="83"/>
        <v>30402005</v>
      </c>
      <c r="F5377" s="367" t="s">
        <v>569</v>
      </c>
      <c r="G5377" s="367" t="s">
        <v>8671</v>
      </c>
      <c r="H5377" s="367" t="s">
        <v>9169</v>
      </c>
      <c r="I5377" s="367" t="s">
        <v>9177</v>
      </c>
    </row>
    <row r="5378" spans="1:9">
      <c r="A5378" s="367" t="s">
        <v>3930</v>
      </c>
      <c r="D5378" s="367" t="s">
        <v>9178</v>
      </c>
      <c r="E5378" s="367">
        <f t="shared" ref="E5378:E5441" si="84">VALUE(D5378)</f>
        <v>30402099</v>
      </c>
      <c r="F5378" s="367" t="s">
        <v>569</v>
      </c>
      <c r="G5378" s="367" t="s">
        <v>8671</v>
      </c>
      <c r="H5378" s="367" t="s">
        <v>9169</v>
      </c>
      <c r="I5378" s="367" t="s">
        <v>4251</v>
      </c>
    </row>
    <row r="5379" spans="1:9">
      <c r="A5379" s="367" t="s">
        <v>3930</v>
      </c>
      <c r="D5379" s="367" t="s">
        <v>9179</v>
      </c>
      <c r="E5379" s="367">
        <f t="shared" si="84"/>
        <v>30402201</v>
      </c>
      <c r="F5379" s="367" t="s">
        <v>569</v>
      </c>
      <c r="G5379" s="367" t="s">
        <v>8671</v>
      </c>
      <c r="H5379" s="367" t="s">
        <v>9180</v>
      </c>
      <c r="I5379" s="367" t="s">
        <v>9181</v>
      </c>
    </row>
    <row r="5380" spans="1:9">
      <c r="A5380" s="367" t="s">
        <v>3930</v>
      </c>
      <c r="D5380" s="367" t="s">
        <v>9182</v>
      </c>
      <c r="E5380" s="367">
        <f t="shared" si="84"/>
        <v>30402210</v>
      </c>
      <c r="F5380" s="367" t="s">
        <v>569</v>
      </c>
      <c r="G5380" s="367" t="s">
        <v>8671</v>
      </c>
      <c r="H5380" s="367" t="s">
        <v>9180</v>
      </c>
      <c r="I5380" s="367" t="s">
        <v>9183</v>
      </c>
    </row>
    <row r="5381" spans="1:9">
      <c r="A5381" s="367" t="s">
        <v>3930</v>
      </c>
      <c r="D5381" s="367" t="s">
        <v>9184</v>
      </c>
      <c r="E5381" s="367">
        <f t="shared" si="84"/>
        <v>30402211</v>
      </c>
      <c r="F5381" s="367" t="s">
        <v>569</v>
      </c>
      <c r="G5381" s="367" t="s">
        <v>8671</v>
      </c>
      <c r="H5381" s="367" t="s">
        <v>9180</v>
      </c>
      <c r="I5381" s="367" t="s">
        <v>7900</v>
      </c>
    </row>
    <row r="5382" spans="1:9">
      <c r="A5382" s="367" t="s">
        <v>3930</v>
      </c>
      <c r="D5382" s="367" t="s">
        <v>9185</v>
      </c>
      <c r="E5382" s="367">
        <f t="shared" si="84"/>
        <v>30404001</v>
      </c>
      <c r="F5382" s="367" t="s">
        <v>569</v>
      </c>
      <c r="G5382" s="367" t="s">
        <v>8671</v>
      </c>
      <c r="H5382" s="367" t="s">
        <v>9186</v>
      </c>
      <c r="I5382" s="367" t="s">
        <v>1823</v>
      </c>
    </row>
    <row r="5383" spans="1:9">
      <c r="A5383" s="367" t="s">
        <v>3930</v>
      </c>
      <c r="D5383" s="367" t="s">
        <v>9187</v>
      </c>
      <c r="E5383" s="367">
        <f t="shared" si="84"/>
        <v>30404901</v>
      </c>
      <c r="F5383" s="367" t="s">
        <v>569</v>
      </c>
      <c r="G5383" s="367" t="s">
        <v>8671</v>
      </c>
      <c r="H5383" s="367" t="s">
        <v>9188</v>
      </c>
      <c r="I5383" s="367" t="s">
        <v>9189</v>
      </c>
    </row>
    <row r="5384" spans="1:9">
      <c r="A5384" s="367" t="s">
        <v>3930</v>
      </c>
      <c r="D5384" s="367" t="s">
        <v>9190</v>
      </c>
      <c r="E5384" s="367">
        <f t="shared" si="84"/>
        <v>30404902</v>
      </c>
      <c r="F5384" s="367" t="s">
        <v>569</v>
      </c>
      <c r="G5384" s="367" t="s">
        <v>8671</v>
      </c>
      <c r="H5384" s="367" t="s">
        <v>9188</v>
      </c>
      <c r="I5384" s="367" t="s">
        <v>9189</v>
      </c>
    </row>
    <row r="5385" spans="1:9">
      <c r="A5385" s="367" t="s">
        <v>3930</v>
      </c>
      <c r="D5385" s="367" t="s">
        <v>9191</v>
      </c>
      <c r="E5385" s="367">
        <f t="shared" si="84"/>
        <v>30404999</v>
      </c>
      <c r="F5385" s="367" t="s">
        <v>569</v>
      </c>
      <c r="G5385" s="367" t="s">
        <v>8671</v>
      </c>
      <c r="H5385" s="367" t="s">
        <v>9188</v>
      </c>
      <c r="I5385" s="367" t="s">
        <v>9189</v>
      </c>
    </row>
    <row r="5386" spans="1:9">
      <c r="A5386" s="367" t="s">
        <v>3930</v>
      </c>
      <c r="D5386" s="367" t="s">
        <v>9192</v>
      </c>
      <c r="E5386" s="367">
        <f t="shared" si="84"/>
        <v>30405001</v>
      </c>
      <c r="F5386" s="367" t="s">
        <v>569</v>
      </c>
      <c r="G5386" s="367" t="s">
        <v>8671</v>
      </c>
      <c r="H5386" s="367" t="s">
        <v>9193</v>
      </c>
      <c r="I5386" s="367" t="s">
        <v>4251</v>
      </c>
    </row>
    <row r="5387" spans="1:9">
      <c r="A5387" s="367" t="s">
        <v>3930</v>
      </c>
      <c r="D5387" s="367" t="s">
        <v>9194</v>
      </c>
      <c r="E5387" s="367">
        <f t="shared" si="84"/>
        <v>30405099</v>
      </c>
      <c r="F5387" s="367" t="s">
        <v>569</v>
      </c>
      <c r="G5387" s="367" t="s">
        <v>8671</v>
      </c>
      <c r="H5387" s="367" t="s">
        <v>9193</v>
      </c>
      <c r="I5387" s="367" t="s">
        <v>4251</v>
      </c>
    </row>
    <row r="5388" spans="1:9">
      <c r="A5388" s="367" t="s">
        <v>3930</v>
      </c>
      <c r="D5388" s="367" t="s">
        <v>9195</v>
      </c>
      <c r="E5388" s="367">
        <f t="shared" si="84"/>
        <v>30405101</v>
      </c>
      <c r="F5388" s="367" t="s">
        <v>569</v>
      </c>
      <c r="G5388" s="367" t="s">
        <v>8671</v>
      </c>
      <c r="H5388" s="367" t="s">
        <v>9196</v>
      </c>
      <c r="I5388" s="367" t="s">
        <v>9197</v>
      </c>
    </row>
    <row r="5389" spans="1:9">
      <c r="A5389" s="367" t="s">
        <v>3930</v>
      </c>
      <c r="D5389" s="367" t="s">
        <v>9198</v>
      </c>
      <c r="E5389" s="367">
        <f t="shared" si="84"/>
        <v>30405102</v>
      </c>
      <c r="F5389" s="367" t="s">
        <v>569</v>
      </c>
      <c r="G5389" s="367" t="s">
        <v>8671</v>
      </c>
      <c r="H5389" s="367" t="s">
        <v>9196</v>
      </c>
      <c r="I5389" s="367" t="s">
        <v>9199</v>
      </c>
    </row>
    <row r="5390" spans="1:9">
      <c r="A5390" s="367" t="s">
        <v>3930</v>
      </c>
      <c r="D5390" s="367" t="s">
        <v>9200</v>
      </c>
      <c r="E5390" s="367">
        <f t="shared" si="84"/>
        <v>30405103</v>
      </c>
      <c r="F5390" s="367" t="s">
        <v>569</v>
      </c>
      <c r="G5390" s="367" t="s">
        <v>8671</v>
      </c>
      <c r="H5390" s="367" t="s">
        <v>9196</v>
      </c>
      <c r="I5390" s="367" t="s">
        <v>9201</v>
      </c>
    </row>
    <row r="5391" spans="1:9">
      <c r="A5391" s="367" t="s">
        <v>3930</v>
      </c>
      <c r="D5391" s="367" t="s">
        <v>9202</v>
      </c>
      <c r="E5391" s="367">
        <f t="shared" si="84"/>
        <v>30480001</v>
      </c>
      <c r="F5391" s="367" t="s">
        <v>569</v>
      </c>
      <c r="G5391" s="367" t="s">
        <v>8671</v>
      </c>
      <c r="H5391" s="367" t="s">
        <v>4346</v>
      </c>
      <c r="I5391" s="367" t="s">
        <v>4346</v>
      </c>
    </row>
    <row r="5392" spans="1:9">
      <c r="A5392" s="367" t="s">
        <v>3930</v>
      </c>
      <c r="D5392" s="367" t="s">
        <v>9203</v>
      </c>
      <c r="E5392" s="367">
        <f t="shared" si="84"/>
        <v>30482001</v>
      </c>
      <c r="F5392" s="367" t="s">
        <v>569</v>
      </c>
      <c r="G5392" s="367" t="s">
        <v>8671</v>
      </c>
      <c r="H5392" s="367" t="s">
        <v>4348</v>
      </c>
      <c r="I5392" s="367" t="s">
        <v>4349</v>
      </c>
    </row>
    <row r="5393" spans="1:12">
      <c r="A5393" s="367" t="s">
        <v>3930</v>
      </c>
      <c r="D5393" s="367" t="s">
        <v>9204</v>
      </c>
      <c r="E5393" s="367">
        <f t="shared" si="84"/>
        <v>30482002</v>
      </c>
      <c r="F5393" s="367" t="s">
        <v>569</v>
      </c>
      <c r="G5393" s="367" t="s">
        <v>8671</v>
      </c>
      <c r="H5393" s="367" t="s">
        <v>4348</v>
      </c>
      <c r="I5393" s="367" t="s">
        <v>4351</v>
      </c>
    </row>
    <row r="5394" spans="1:12">
      <c r="A5394" s="367" t="s">
        <v>3930</v>
      </c>
      <c r="D5394" s="367" t="s">
        <v>9205</v>
      </c>
      <c r="E5394" s="367">
        <f t="shared" si="84"/>
        <v>30482599</v>
      </c>
      <c r="F5394" s="367" t="s">
        <v>569</v>
      </c>
      <c r="G5394" s="367" t="s">
        <v>8671</v>
      </c>
      <c r="H5394" s="367" t="s">
        <v>4353</v>
      </c>
      <c r="I5394" s="367" t="s">
        <v>4354</v>
      </c>
    </row>
    <row r="5395" spans="1:12">
      <c r="A5395" s="367" t="s">
        <v>3930</v>
      </c>
      <c r="D5395" s="367" t="s">
        <v>9206</v>
      </c>
      <c r="E5395" s="367">
        <f t="shared" si="84"/>
        <v>30488801</v>
      </c>
      <c r="F5395" s="367" t="s">
        <v>569</v>
      </c>
      <c r="G5395" s="367" t="s">
        <v>8671</v>
      </c>
      <c r="H5395" s="367" t="s">
        <v>4598</v>
      </c>
      <c r="I5395" s="367" t="s">
        <v>6910</v>
      </c>
    </row>
    <row r="5396" spans="1:12">
      <c r="A5396" s="367" t="s">
        <v>3930</v>
      </c>
      <c r="D5396" s="367" t="s">
        <v>9207</v>
      </c>
      <c r="E5396" s="367">
        <f t="shared" si="84"/>
        <v>30488802</v>
      </c>
      <c r="F5396" s="367" t="s">
        <v>569</v>
      </c>
      <c r="G5396" s="367" t="s">
        <v>8671</v>
      </c>
      <c r="H5396" s="367" t="s">
        <v>4598</v>
      </c>
      <c r="I5396" s="367" t="s">
        <v>6910</v>
      </c>
    </row>
    <row r="5397" spans="1:12">
      <c r="A5397" s="367" t="s">
        <v>3930</v>
      </c>
      <c r="D5397" s="367" t="s">
        <v>9208</v>
      </c>
      <c r="E5397" s="367">
        <f t="shared" si="84"/>
        <v>30488803</v>
      </c>
      <c r="F5397" s="367" t="s">
        <v>569</v>
      </c>
      <c r="G5397" s="367" t="s">
        <v>8671</v>
      </c>
      <c r="H5397" s="367" t="s">
        <v>4598</v>
      </c>
      <c r="I5397" s="367" t="s">
        <v>6910</v>
      </c>
    </row>
    <row r="5398" spans="1:12">
      <c r="A5398" s="367" t="s">
        <v>3930</v>
      </c>
      <c r="D5398" s="367" t="s">
        <v>9209</v>
      </c>
      <c r="E5398" s="367">
        <f t="shared" si="84"/>
        <v>30488804</v>
      </c>
      <c r="F5398" s="367" t="s">
        <v>569</v>
      </c>
      <c r="G5398" s="367" t="s">
        <v>8671</v>
      </c>
      <c r="H5398" s="367" t="s">
        <v>4598</v>
      </c>
      <c r="I5398" s="367" t="s">
        <v>6910</v>
      </c>
    </row>
    <row r="5399" spans="1:12">
      <c r="A5399" s="367" t="s">
        <v>3930</v>
      </c>
      <c r="D5399" s="367" t="s">
        <v>9210</v>
      </c>
      <c r="E5399" s="367">
        <f t="shared" si="84"/>
        <v>30488805</v>
      </c>
      <c r="F5399" s="367" t="s">
        <v>569</v>
      </c>
      <c r="G5399" s="367" t="s">
        <v>8671</v>
      </c>
      <c r="H5399" s="367" t="s">
        <v>4598</v>
      </c>
      <c r="I5399" s="367" t="s">
        <v>6910</v>
      </c>
    </row>
    <row r="5400" spans="1:12">
      <c r="A5400" s="367" t="s">
        <v>3930</v>
      </c>
      <c r="D5400" s="367" t="s">
        <v>9211</v>
      </c>
      <c r="E5400" s="367">
        <f t="shared" si="84"/>
        <v>30490001</v>
      </c>
      <c r="F5400" s="367" t="s">
        <v>569</v>
      </c>
      <c r="G5400" s="367" t="s">
        <v>8671</v>
      </c>
      <c r="H5400" s="367" t="s">
        <v>6916</v>
      </c>
      <c r="I5400" s="367" t="s">
        <v>6917</v>
      </c>
    </row>
    <row r="5401" spans="1:12">
      <c r="A5401" s="367" t="s">
        <v>3930</v>
      </c>
      <c r="D5401" s="367" t="s">
        <v>9212</v>
      </c>
      <c r="E5401" s="367">
        <f t="shared" si="84"/>
        <v>30490002</v>
      </c>
      <c r="F5401" s="367" t="s">
        <v>569</v>
      </c>
      <c r="G5401" s="367" t="s">
        <v>8671</v>
      </c>
      <c r="H5401" s="367" t="s">
        <v>6916</v>
      </c>
      <c r="I5401" s="367" t="s">
        <v>6920</v>
      </c>
    </row>
    <row r="5402" spans="1:12">
      <c r="A5402" s="367" t="s">
        <v>3930</v>
      </c>
      <c r="D5402" s="367" t="s">
        <v>9213</v>
      </c>
      <c r="E5402" s="367">
        <f t="shared" si="84"/>
        <v>30490003</v>
      </c>
      <c r="F5402" s="367" t="s">
        <v>569</v>
      </c>
      <c r="G5402" s="367" t="s">
        <v>8671</v>
      </c>
      <c r="H5402" s="367" t="s">
        <v>6916</v>
      </c>
      <c r="I5402" s="367" t="s">
        <v>6922</v>
      </c>
      <c r="K5402" s="369">
        <v>36265</v>
      </c>
      <c r="L5402" s="367" t="s">
        <v>6925</v>
      </c>
    </row>
    <row r="5403" spans="1:12">
      <c r="A5403" s="367" t="s">
        <v>3930</v>
      </c>
      <c r="D5403" s="367" t="s">
        <v>9214</v>
      </c>
      <c r="E5403" s="367">
        <f t="shared" si="84"/>
        <v>30490004</v>
      </c>
      <c r="F5403" s="367" t="s">
        <v>569</v>
      </c>
      <c r="G5403" s="367" t="s">
        <v>8671</v>
      </c>
      <c r="H5403" s="367" t="s">
        <v>6916</v>
      </c>
      <c r="I5403" s="367" t="s">
        <v>6924</v>
      </c>
    </row>
    <row r="5404" spans="1:12">
      <c r="A5404" s="367" t="s">
        <v>3930</v>
      </c>
      <c r="D5404" s="367" t="s">
        <v>9215</v>
      </c>
      <c r="E5404" s="367">
        <f t="shared" si="84"/>
        <v>30490011</v>
      </c>
      <c r="F5404" s="367" t="s">
        <v>569</v>
      </c>
      <c r="G5404" s="367" t="s">
        <v>8671</v>
      </c>
      <c r="H5404" s="367" t="s">
        <v>6916</v>
      </c>
      <c r="I5404" s="367" t="s">
        <v>6927</v>
      </c>
    </row>
    <row r="5405" spans="1:12">
      <c r="A5405" s="367" t="s">
        <v>3930</v>
      </c>
      <c r="D5405" s="367" t="s">
        <v>9216</v>
      </c>
      <c r="E5405" s="367">
        <f t="shared" si="84"/>
        <v>30490012</v>
      </c>
      <c r="F5405" s="367" t="s">
        <v>569</v>
      </c>
      <c r="G5405" s="367" t="s">
        <v>8671</v>
      </c>
      <c r="H5405" s="367" t="s">
        <v>6916</v>
      </c>
      <c r="I5405" s="367" t="s">
        <v>6929</v>
      </c>
    </row>
    <row r="5406" spans="1:12">
      <c r="A5406" s="367" t="s">
        <v>3930</v>
      </c>
      <c r="D5406" s="367" t="s">
        <v>9217</v>
      </c>
      <c r="E5406" s="367">
        <f t="shared" si="84"/>
        <v>30490013</v>
      </c>
      <c r="F5406" s="367" t="s">
        <v>569</v>
      </c>
      <c r="G5406" s="367" t="s">
        <v>8671</v>
      </c>
      <c r="H5406" s="367" t="s">
        <v>6916</v>
      </c>
      <c r="I5406" s="367" t="s">
        <v>288</v>
      </c>
    </row>
    <row r="5407" spans="1:12">
      <c r="A5407" s="367" t="s">
        <v>3930</v>
      </c>
      <c r="D5407" s="367" t="s">
        <v>9218</v>
      </c>
      <c r="E5407" s="367">
        <f t="shared" si="84"/>
        <v>30490014</v>
      </c>
      <c r="F5407" s="367" t="s">
        <v>569</v>
      </c>
      <c r="G5407" s="367" t="s">
        <v>8671</v>
      </c>
      <c r="H5407" s="367" t="s">
        <v>6916</v>
      </c>
      <c r="I5407" s="367" t="s">
        <v>6932</v>
      </c>
    </row>
    <row r="5408" spans="1:12">
      <c r="A5408" s="367" t="s">
        <v>3930</v>
      </c>
      <c r="D5408" s="367" t="s">
        <v>9219</v>
      </c>
      <c r="E5408" s="367">
        <f t="shared" si="84"/>
        <v>30490021</v>
      </c>
      <c r="F5408" s="367" t="s">
        <v>569</v>
      </c>
      <c r="G5408" s="367" t="s">
        <v>8671</v>
      </c>
      <c r="H5408" s="367" t="s">
        <v>6916</v>
      </c>
      <c r="I5408" s="367" t="s">
        <v>6934</v>
      </c>
      <c r="K5408" s="369">
        <v>36265</v>
      </c>
      <c r="L5408" s="367" t="s">
        <v>9220</v>
      </c>
    </row>
    <row r="5409" spans="1:12">
      <c r="A5409" s="367" t="s">
        <v>3930</v>
      </c>
      <c r="D5409" s="367" t="s">
        <v>9221</v>
      </c>
      <c r="E5409" s="367">
        <f t="shared" si="84"/>
        <v>30490022</v>
      </c>
      <c r="F5409" s="367" t="s">
        <v>569</v>
      </c>
      <c r="G5409" s="367" t="s">
        <v>8671</v>
      </c>
      <c r="H5409" s="367" t="s">
        <v>6916</v>
      </c>
      <c r="I5409" s="367" t="s">
        <v>6937</v>
      </c>
      <c r="K5409" s="369">
        <v>36265</v>
      </c>
      <c r="L5409" s="367" t="s">
        <v>9220</v>
      </c>
    </row>
    <row r="5410" spans="1:12">
      <c r="A5410" s="367" t="s">
        <v>3930</v>
      </c>
      <c r="D5410" s="367" t="s">
        <v>9222</v>
      </c>
      <c r="E5410" s="367">
        <f t="shared" si="84"/>
        <v>30490023</v>
      </c>
      <c r="F5410" s="367" t="s">
        <v>569</v>
      </c>
      <c r="G5410" s="367" t="s">
        <v>8671</v>
      </c>
      <c r="H5410" s="367" t="s">
        <v>6916</v>
      </c>
      <c r="I5410" s="367" t="s">
        <v>281</v>
      </c>
      <c r="K5410" s="369">
        <v>36265</v>
      </c>
      <c r="L5410" s="367" t="s">
        <v>9220</v>
      </c>
    </row>
    <row r="5411" spans="1:12">
      <c r="A5411" s="367" t="s">
        <v>3930</v>
      </c>
      <c r="D5411" s="367" t="s">
        <v>9223</v>
      </c>
      <c r="E5411" s="367">
        <f t="shared" si="84"/>
        <v>30490024</v>
      </c>
      <c r="F5411" s="367" t="s">
        <v>569</v>
      </c>
      <c r="G5411" s="367" t="s">
        <v>8671</v>
      </c>
      <c r="H5411" s="367" t="s">
        <v>6916</v>
      </c>
      <c r="I5411" s="367" t="s">
        <v>8668</v>
      </c>
    </row>
    <row r="5412" spans="1:12">
      <c r="A5412" s="367" t="s">
        <v>3930</v>
      </c>
      <c r="D5412" s="367" t="s">
        <v>9224</v>
      </c>
      <c r="E5412" s="367">
        <f t="shared" si="84"/>
        <v>30490031</v>
      </c>
      <c r="F5412" s="367" t="s">
        <v>569</v>
      </c>
      <c r="G5412" s="367" t="s">
        <v>8671</v>
      </c>
      <c r="H5412" s="367" t="s">
        <v>6916</v>
      </c>
      <c r="I5412" s="367" t="s">
        <v>9225</v>
      </c>
      <c r="K5412" s="369"/>
      <c r="L5412" s="367"/>
    </row>
    <row r="5413" spans="1:12">
      <c r="A5413" s="367" t="s">
        <v>3930</v>
      </c>
      <c r="D5413" s="367" t="s">
        <v>9226</v>
      </c>
      <c r="E5413" s="367">
        <f t="shared" si="84"/>
        <v>30490032</v>
      </c>
      <c r="F5413" s="367" t="s">
        <v>569</v>
      </c>
      <c r="G5413" s="367" t="s">
        <v>8671</v>
      </c>
      <c r="H5413" s="367" t="s">
        <v>6916</v>
      </c>
      <c r="I5413" s="367" t="s">
        <v>9227</v>
      </c>
    </row>
    <row r="5414" spans="1:12">
      <c r="A5414" s="367" t="s">
        <v>3930</v>
      </c>
      <c r="D5414" s="367" t="s">
        <v>9228</v>
      </c>
      <c r="E5414" s="367">
        <f t="shared" si="84"/>
        <v>30490033</v>
      </c>
      <c r="F5414" s="367" t="s">
        <v>569</v>
      </c>
      <c r="G5414" s="367" t="s">
        <v>8671</v>
      </c>
      <c r="H5414" s="367" t="s">
        <v>6916</v>
      </c>
      <c r="I5414" s="367" t="s">
        <v>9229</v>
      </c>
    </row>
    <row r="5415" spans="1:12">
      <c r="A5415" s="367" t="s">
        <v>3930</v>
      </c>
      <c r="D5415" s="367" t="s">
        <v>9230</v>
      </c>
      <c r="E5415" s="367">
        <f t="shared" si="84"/>
        <v>30490034</v>
      </c>
      <c r="F5415" s="367" t="s">
        <v>569</v>
      </c>
      <c r="G5415" s="367" t="s">
        <v>8671</v>
      </c>
      <c r="H5415" s="367" t="s">
        <v>6916</v>
      </c>
      <c r="I5415" s="367" t="s">
        <v>9231</v>
      </c>
    </row>
    <row r="5416" spans="1:12">
      <c r="A5416" s="367" t="s">
        <v>3930</v>
      </c>
      <c r="D5416" s="367" t="s">
        <v>9232</v>
      </c>
      <c r="E5416" s="367">
        <f t="shared" si="84"/>
        <v>30490035</v>
      </c>
      <c r="F5416" s="367" t="s">
        <v>569</v>
      </c>
      <c r="G5416" s="367" t="s">
        <v>8671</v>
      </c>
      <c r="H5416" s="367" t="s">
        <v>6916</v>
      </c>
      <c r="I5416" s="367" t="s">
        <v>9233</v>
      </c>
      <c r="K5416" s="369">
        <v>36265</v>
      </c>
      <c r="L5416" s="367" t="s">
        <v>9234</v>
      </c>
    </row>
    <row r="5417" spans="1:12">
      <c r="A5417" s="367" t="s">
        <v>3930</v>
      </c>
      <c r="D5417" s="367" t="s">
        <v>9235</v>
      </c>
      <c r="E5417" s="367">
        <f t="shared" si="84"/>
        <v>30499999</v>
      </c>
      <c r="F5417" s="367" t="s">
        <v>569</v>
      </c>
      <c r="G5417" s="367" t="s">
        <v>8671</v>
      </c>
      <c r="H5417" s="367" t="s">
        <v>4251</v>
      </c>
      <c r="I5417" s="367" t="s">
        <v>6910</v>
      </c>
    </row>
    <row r="5418" spans="1:12">
      <c r="A5418" s="367" t="s">
        <v>3930</v>
      </c>
      <c r="D5418" s="367" t="s">
        <v>9236</v>
      </c>
      <c r="E5418" s="367">
        <f t="shared" si="84"/>
        <v>30500101</v>
      </c>
      <c r="F5418" s="367" t="s">
        <v>569</v>
      </c>
      <c r="G5418" s="367" t="s">
        <v>9237</v>
      </c>
      <c r="H5418" s="367" t="s">
        <v>9238</v>
      </c>
      <c r="I5418" s="367" t="s">
        <v>9239</v>
      </c>
      <c r="K5418" s="369"/>
      <c r="L5418" s="367"/>
    </row>
    <row r="5419" spans="1:12">
      <c r="A5419" s="367" t="s">
        <v>3930</v>
      </c>
      <c r="D5419" s="367" t="s">
        <v>9240</v>
      </c>
      <c r="E5419" s="367">
        <f t="shared" si="84"/>
        <v>30500102</v>
      </c>
      <c r="F5419" s="367" t="s">
        <v>569</v>
      </c>
      <c r="G5419" s="367" t="s">
        <v>9237</v>
      </c>
      <c r="H5419" s="367" t="s">
        <v>9238</v>
      </c>
      <c r="I5419" s="367" t="s">
        <v>9241</v>
      </c>
      <c r="K5419" s="369"/>
      <c r="L5419" s="367"/>
    </row>
    <row r="5420" spans="1:12">
      <c r="A5420" s="367" t="s">
        <v>3930</v>
      </c>
      <c r="D5420" s="367" t="s">
        <v>9242</v>
      </c>
      <c r="E5420" s="367">
        <f t="shared" si="84"/>
        <v>30500103</v>
      </c>
      <c r="F5420" s="367" t="s">
        <v>569</v>
      </c>
      <c r="G5420" s="367" t="s">
        <v>9237</v>
      </c>
      <c r="H5420" s="367" t="s">
        <v>9238</v>
      </c>
      <c r="I5420" s="367" t="s">
        <v>9243</v>
      </c>
    </row>
    <row r="5421" spans="1:12">
      <c r="A5421" s="367" t="s">
        <v>3930</v>
      </c>
      <c r="D5421" s="367" t="s">
        <v>9244</v>
      </c>
      <c r="E5421" s="367">
        <f t="shared" si="84"/>
        <v>30500104</v>
      </c>
      <c r="F5421" s="367" t="s">
        <v>569</v>
      </c>
      <c r="G5421" s="367" t="s">
        <v>9237</v>
      </c>
      <c r="H5421" s="367" t="s">
        <v>9238</v>
      </c>
      <c r="I5421" s="367" t="s">
        <v>9245</v>
      </c>
    </row>
    <row r="5422" spans="1:12">
      <c r="A5422" s="367" t="s">
        <v>3930</v>
      </c>
      <c r="D5422" s="367" t="s">
        <v>9246</v>
      </c>
      <c r="E5422" s="367">
        <f t="shared" si="84"/>
        <v>30500105</v>
      </c>
      <c r="F5422" s="367" t="s">
        <v>569</v>
      </c>
      <c r="G5422" s="367" t="s">
        <v>9237</v>
      </c>
      <c r="H5422" s="367" t="s">
        <v>9238</v>
      </c>
      <c r="I5422" s="367" t="s">
        <v>7147</v>
      </c>
    </row>
    <row r="5423" spans="1:12">
      <c r="A5423" s="367" t="s">
        <v>3930</v>
      </c>
      <c r="D5423" s="367" t="s">
        <v>9247</v>
      </c>
      <c r="E5423" s="367">
        <f t="shared" si="84"/>
        <v>30500106</v>
      </c>
      <c r="F5423" s="367" t="s">
        <v>569</v>
      </c>
      <c r="G5423" s="367" t="s">
        <v>9237</v>
      </c>
      <c r="H5423" s="367" t="s">
        <v>9238</v>
      </c>
      <c r="I5423" s="367" t="s">
        <v>9248</v>
      </c>
    </row>
    <row r="5424" spans="1:12">
      <c r="A5424" s="367" t="s">
        <v>3930</v>
      </c>
      <c r="D5424" s="367" t="s">
        <v>9249</v>
      </c>
      <c r="E5424" s="367">
        <f t="shared" si="84"/>
        <v>30500107</v>
      </c>
      <c r="F5424" s="367" t="s">
        <v>569</v>
      </c>
      <c r="G5424" s="367" t="s">
        <v>9237</v>
      </c>
      <c r="H5424" s="367" t="s">
        <v>9238</v>
      </c>
      <c r="I5424" s="367" t="s">
        <v>9250</v>
      </c>
    </row>
    <row r="5425" spans="1:9">
      <c r="A5425" s="367" t="s">
        <v>3930</v>
      </c>
      <c r="D5425" s="367" t="s">
        <v>9251</v>
      </c>
      <c r="E5425" s="367">
        <f t="shared" si="84"/>
        <v>30500108</v>
      </c>
      <c r="F5425" s="367" t="s">
        <v>569</v>
      </c>
      <c r="G5425" s="367" t="s">
        <v>9237</v>
      </c>
      <c r="H5425" s="367" t="s">
        <v>9238</v>
      </c>
      <c r="I5425" s="367" t="s">
        <v>9252</v>
      </c>
    </row>
    <row r="5426" spans="1:9">
      <c r="A5426" s="367" t="s">
        <v>3930</v>
      </c>
      <c r="D5426" s="367" t="s">
        <v>9253</v>
      </c>
      <c r="E5426" s="367">
        <f t="shared" si="84"/>
        <v>30500110</v>
      </c>
      <c r="F5426" s="367" t="s">
        <v>569</v>
      </c>
      <c r="G5426" s="367" t="s">
        <v>9237</v>
      </c>
      <c r="H5426" s="367" t="s">
        <v>9238</v>
      </c>
      <c r="I5426" s="367" t="s">
        <v>9254</v>
      </c>
    </row>
    <row r="5427" spans="1:9">
      <c r="A5427" s="367" t="s">
        <v>3930</v>
      </c>
      <c r="D5427" s="367" t="s">
        <v>9255</v>
      </c>
      <c r="E5427" s="367">
        <f t="shared" si="84"/>
        <v>30500111</v>
      </c>
      <c r="F5427" s="367" t="s">
        <v>569</v>
      </c>
      <c r="G5427" s="367" t="s">
        <v>9237</v>
      </c>
      <c r="H5427" s="367" t="s">
        <v>9238</v>
      </c>
      <c r="I5427" s="367" t="s">
        <v>9256</v>
      </c>
    </row>
    <row r="5428" spans="1:9">
      <c r="A5428" s="367" t="s">
        <v>3930</v>
      </c>
      <c r="D5428" s="367" t="s">
        <v>9257</v>
      </c>
      <c r="E5428" s="367">
        <f t="shared" si="84"/>
        <v>30500112</v>
      </c>
      <c r="F5428" s="367" t="s">
        <v>569</v>
      </c>
      <c r="G5428" s="367" t="s">
        <v>9237</v>
      </c>
      <c r="H5428" s="367" t="s">
        <v>9238</v>
      </c>
      <c r="I5428" s="367" t="s">
        <v>9258</v>
      </c>
    </row>
    <row r="5429" spans="1:9">
      <c r="A5429" s="367" t="s">
        <v>3930</v>
      </c>
      <c r="D5429" s="367" t="s">
        <v>9259</v>
      </c>
      <c r="E5429" s="367">
        <f t="shared" si="84"/>
        <v>30500113</v>
      </c>
      <c r="F5429" s="367" t="s">
        <v>569</v>
      </c>
      <c r="G5429" s="367" t="s">
        <v>9237</v>
      </c>
      <c r="H5429" s="367" t="s">
        <v>9238</v>
      </c>
      <c r="I5429" s="367" t="s">
        <v>9260</v>
      </c>
    </row>
    <row r="5430" spans="1:9">
      <c r="A5430" s="367" t="s">
        <v>3930</v>
      </c>
      <c r="D5430" s="367" t="s">
        <v>9261</v>
      </c>
      <c r="E5430" s="367">
        <f t="shared" si="84"/>
        <v>30500114</v>
      </c>
      <c r="F5430" s="367" t="s">
        <v>569</v>
      </c>
      <c r="G5430" s="367" t="s">
        <v>9237</v>
      </c>
      <c r="H5430" s="367" t="s">
        <v>9238</v>
      </c>
      <c r="I5430" s="367" t="s">
        <v>9262</v>
      </c>
    </row>
    <row r="5431" spans="1:9">
      <c r="A5431" s="367" t="s">
        <v>3930</v>
      </c>
      <c r="D5431" s="367" t="s">
        <v>9263</v>
      </c>
      <c r="E5431" s="367">
        <f t="shared" si="84"/>
        <v>30500115</v>
      </c>
      <c r="F5431" s="367" t="s">
        <v>569</v>
      </c>
      <c r="G5431" s="367" t="s">
        <v>9237</v>
      </c>
      <c r="H5431" s="367" t="s">
        <v>9238</v>
      </c>
      <c r="I5431" s="367" t="s">
        <v>9264</v>
      </c>
    </row>
    <row r="5432" spans="1:9">
      <c r="A5432" s="367" t="s">
        <v>3930</v>
      </c>
      <c r="D5432" s="367" t="s">
        <v>9265</v>
      </c>
      <c r="E5432" s="367">
        <f t="shared" si="84"/>
        <v>30500116</v>
      </c>
      <c r="F5432" s="367" t="s">
        <v>569</v>
      </c>
      <c r="G5432" s="367" t="s">
        <v>9237</v>
      </c>
      <c r="H5432" s="367" t="s">
        <v>9238</v>
      </c>
      <c r="I5432" s="367" t="s">
        <v>9266</v>
      </c>
    </row>
    <row r="5433" spans="1:9">
      <c r="A5433" s="367" t="s">
        <v>3930</v>
      </c>
      <c r="D5433" s="367" t="s">
        <v>9267</v>
      </c>
      <c r="E5433" s="367">
        <f t="shared" si="84"/>
        <v>30500117</v>
      </c>
      <c r="F5433" s="367" t="s">
        <v>569</v>
      </c>
      <c r="G5433" s="367" t="s">
        <v>9237</v>
      </c>
      <c r="H5433" s="367" t="s">
        <v>9238</v>
      </c>
      <c r="I5433" s="367" t="s">
        <v>9268</v>
      </c>
    </row>
    <row r="5434" spans="1:9">
      <c r="A5434" s="367" t="s">
        <v>3930</v>
      </c>
      <c r="D5434" s="367" t="s">
        <v>9269</v>
      </c>
      <c r="E5434" s="367">
        <f t="shared" si="84"/>
        <v>30500118</v>
      </c>
      <c r="F5434" s="367" t="s">
        <v>569</v>
      </c>
      <c r="G5434" s="367" t="s">
        <v>9237</v>
      </c>
      <c r="H5434" s="367" t="s">
        <v>9238</v>
      </c>
      <c r="I5434" s="367" t="s">
        <v>9270</v>
      </c>
    </row>
    <row r="5435" spans="1:9">
      <c r="A5435" s="367" t="s">
        <v>3930</v>
      </c>
      <c r="D5435" s="367" t="s">
        <v>9271</v>
      </c>
      <c r="E5435" s="367">
        <f t="shared" si="84"/>
        <v>30500119</v>
      </c>
      <c r="F5435" s="367" t="s">
        <v>569</v>
      </c>
      <c r="G5435" s="367" t="s">
        <v>9237</v>
      </c>
      <c r="H5435" s="367" t="s">
        <v>9238</v>
      </c>
      <c r="I5435" s="367" t="s">
        <v>9272</v>
      </c>
    </row>
    <row r="5436" spans="1:9">
      <c r="A5436" s="367" t="s">
        <v>3930</v>
      </c>
      <c r="D5436" s="367" t="s">
        <v>9273</v>
      </c>
      <c r="E5436" s="367">
        <f t="shared" si="84"/>
        <v>30500120</v>
      </c>
      <c r="F5436" s="367" t="s">
        <v>569</v>
      </c>
      <c r="G5436" s="367" t="s">
        <v>9237</v>
      </c>
      <c r="H5436" s="367" t="s">
        <v>9238</v>
      </c>
      <c r="I5436" s="367" t="s">
        <v>9274</v>
      </c>
    </row>
    <row r="5437" spans="1:9">
      <c r="A5437" s="367" t="s">
        <v>3930</v>
      </c>
      <c r="D5437" s="367" t="s">
        <v>9275</v>
      </c>
      <c r="E5437" s="367">
        <f t="shared" si="84"/>
        <v>30500121</v>
      </c>
      <c r="F5437" s="367" t="s">
        <v>569</v>
      </c>
      <c r="G5437" s="367" t="s">
        <v>9237</v>
      </c>
      <c r="H5437" s="367" t="s">
        <v>9238</v>
      </c>
      <c r="I5437" s="367" t="s">
        <v>9276</v>
      </c>
    </row>
    <row r="5438" spans="1:9">
      <c r="A5438" s="367" t="s">
        <v>3930</v>
      </c>
      <c r="D5438" s="367" t="s">
        <v>9277</v>
      </c>
      <c r="E5438" s="367">
        <f t="shared" si="84"/>
        <v>30500130</v>
      </c>
      <c r="F5438" s="367" t="s">
        <v>569</v>
      </c>
      <c r="G5438" s="367" t="s">
        <v>9237</v>
      </c>
      <c r="H5438" s="367" t="s">
        <v>9238</v>
      </c>
      <c r="I5438" s="367" t="s">
        <v>9278</v>
      </c>
    </row>
    <row r="5439" spans="1:9">
      <c r="A5439" s="367" t="s">
        <v>3930</v>
      </c>
      <c r="D5439" s="367" t="s">
        <v>9279</v>
      </c>
      <c r="E5439" s="367">
        <f t="shared" si="84"/>
        <v>30500131</v>
      </c>
      <c r="F5439" s="367" t="s">
        <v>569</v>
      </c>
      <c r="G5439" s="367" t="s">
        <v>9237</v>
      </c>
      <c r="H5439" s="367" t="s">
        <v>9238</v>
      </c>
      <c r="I5439" s="367" t="s">
        <v>9280</v>
      </c>
    </row>
    <row r="5440" spans="1:9">
      <c r="A5440" s="367" t="s">
        <v>3930</v>
      </c>
      <c r="D5440" s="367" t="s">
        <v>9281</v>
      </c>
      <c r="E5440" s="367">
        <f t="shared" si="84"/>
        <v>30500132</v>
      </c>
      <c r="F5440" s="367" t="s">
        <v>569</v>
      </c>
      <c r="G5440" s="367" t="s">
        <v>9237</v>
      </c>
      <c r="H5440" s="367" t="s">
        <v>9238</v>
      </c>
      <c r="I5440" s="367" t="s">
        <v>9282</v>
      </c>
    </row>
    <row r="5441" spans="1:9">
      <c r="A5441" s="367" t="s">
        <v>3930</v>
      </c>
      <c r="D5441" s="367" t="s">
        <v>9283</v>
      </c>
      <c r="E5441" s="367">
        <f t="shared" si="84"/>
        <v>30500133</v>
      </c>
      <c r="F5441" s="367" t="s">
        <v>569</v>
      </c>
      <c r="G5441" s="367" t="s">
        <v>9237</v>
      </c>
      <c r="H5441" s="367" t="s">
        <v>9238</v>
      </c>
      <c r="I5441" s="367" t="s">
        <v>9284</v>
      </c>
    </row>
    <row r="5442" spans="1:9">
      <c r="A5442" s="367" t="s">
        <v>3930</v>
      </c>
      <c r="D5442" s="367" t="s">
        <v>9285</v>
      </c>
      <c r="E5442" s="367">
        <f t="shared" ref="E5442:E5505" si="85">VALUE(D5442)</f>
        <v>30500134</v>
      </c>
      <c r="F5442" s="367" t="s">
        <v>569</v>
      </c>
      <c r="G5442" s="367" t="s">
        <v>9237</v>
      </c>
      <c r="H5442" s="367" t="s">
        <v>9238</v>
      </c>
      <c r="I5442" s="367" t="s">
        <v>9286</v>
      </c>
    </row>
    <row r="5443" spans="1:9">
      <c r="A5443" s="367" t="s">
        <v>3930</v>
      </c>
      <c r="D5443" s="367" t="s">
        <v>9287</v>
      </c>
      <c r="E5443" s="367">
        <f t="shared" si="85"/>
        <v>30500135</v>
      </c>
      <c r="F5443" s="367" t="s">
        <v>569</v>
      </c>
      <c r="G5443" s="367" t="s">
        <v>9237</v>
      </c>
      <c r="H5443" s="367" t="s">
        <v>9238</v>
      </c>
      <c r="I5443" s="367" t="s">
        <v>9288</v>
      </c>
    </row>
    <row r="5444" spans="1:9">
      <c r="A5444" s="367" t="s">
        <v>3930</v>
      </c>
      <c r="D5444" s="367" t="s">
        <v>9289</v>
      </c>
      <c r="E5444" s="367">
        <f t="shared" si="85"/>
        <v>30500140</v>
      </c>
      <c r="F5444" s="367" t="s">
        <v>569</v>
      </c>
      <c r="G5444" s="367" t="s">
        <v>9237</v>
      </c>
      <c r="H5444" s="367" t="s">
        <v>9238</v>
      </c>
      <c r="I5444" s="367" t="s">
        <v>9290</v>
      </c>
    </row>
    <row r="5445" spans="1:9">
      <c r="A5445" s="367" t="s">
        <v>3930</v>
      </c>
      <c r="D5445" s="367" t="s">
        <v>9291</v>
      </c>
      <c r="E5445" s="367">
        <f t="shared" si="85"/>
        <v>30500141</v>
      </c>
      <c r="F5445" s="367" t="s">
        <v>569</v>
      </c>
      <c r="G5445" s="367" t="s">
        <v>9237</v>
      </c>
      <c r="H5445" s="367" t="s">
        <v>9238</v>
      </c>
      <c r="I5445" s="367" t="s">
        <v>9292</v>
      </c>
    </row>
    <row r="5446" spans="1:9">
      <c r="A5446" s="367" t="s">
        <v>3930</v>
      </c>
      <c r="D5446" s="367" t="s">
        <v>9293</v>
      </c>
      <c r="E5446" s="367">
        <f t="shared" si="85"/>
        <v>30500142</v>
      </c>
      <c r="F5446" s="367" t="s">
        <v>569</v>
      </c>
      <c r="G5446" s="367" t="s">
        <v>9237</v>
      </c>
      <c r="H5446" s="367" t="s">
        <v>9238</v>
      </c>
      <c r="I5446" s="367" t="s">
        <v>9294</v>
      </c>
    </row>
    <row r="5447" spans="1:9">
      <c r="A5447" s="367" t="s">
        <v>3930</v>
      </c>
      <c r="D5447" s="367" t="s">
        <v>9295</v>
      </c>
      <c r="E5447" s="367">
        <f t="shared" si="85"/>
        <v>30500143</v>
      </c>
      <c r="F5447" s="367" t="s">
        <v>569</v>
      </c>
      <c r="G5447" s="367" t="s">
        <v>9237</v>
      </c>
      <c r="H5447" s="367" t="s">
        <v>9238</v>
      </c>
      <c r="I5447" s="367" t="s">
        <v>9296</v>
      </c>
    </row>
    <row r="5448" spans="1:9">
      <c r="A5448" s="367" t="s">
        <v>3930</v>
      </c>
      <c r="D5448" s="367" t="s">
        <v>9297</v>
      </c>
      <c r="E5448" s="367">
        <f t="shared" si="85"/>
        <v>30500144</v>
      </c>
      <c r="F5448" s="367" t="s">
        <v>569</v>
      </c>
      <c r="G5448" s="367" t="s">
        <v>9237</v>
      </c>
      <c r="H5448" s="367" t="s">
        <v>9238</v>
      </c>
      <c r="I5448" s="367" t="s">
        <v>9298</v>
      </c>
    </row>
    <row r="5449" spans="1:9">
      <c r="A5449" s="367" t="s">
        <v>3930</v>
      </c>
      <c r="D5449" s="367" t="s">
        <v>9299</v>
      </c>
      <c r="E5449" s="367">
        <f t="shared" si="85"/>
        <v>30500145</v>
      </c>
      <c r="F5449" s="367" t="s">
        <v>569</v>
      </c>
      <c r="G5449" s="367" t="s">
        <v>9237</v>
      </c>
      <c r="H5449" s="367" t="s">
        <v>9238</v>
      </c>
      <c r="I5449" s="367" t="s">
        <v>9300</v>
      </c>
    </row>
    <row r="5450" spans="1:9">
      <c r="A5450" s="367" t="s">
        <v>3930</v>
      </c>
      <c r="D5450" s="367" t="s">
        <v>9301</v>
      </c>
      <c r="E5450" s="367">
        <f t="shared" si="85"/>
        <v>30500146</v>
      </c>
      <c r="F5450" s="367" t="s">
        <v>569</v>
      </c>
      <c r="G5450" s="367" t="s">
        <v>9237</v>
      </c>
      <c r="H5450" s="367" t="s">
        <v>9238</v>
      </c>
      <c r="I5450" s="367" t="s">
        <v>9302</v>
      </c>
    </row>
    <row r="5451" spans="1:9">
      <c r="A5451" s="367" t="s">
        <v>3930</v>
      </c>
      <c r="D5451" s="367" t="s">
        <v>9303</v>
      </c>
      <c r="E5451" s="367">
        <f t="shared" si="85"/>
        <v>30500147</v>
      </c>
      <c r="F5451" s="367" t="s">
        <v>569</v>
      </c>
      <c r="G5451" s="367" t="s">
        <v>9237</v>
      </c>
      <c r="H5451" s="367" t="s">
        <v>9238</v>
      </c>
      <c r="I5451" s="367" t="s">
        <v>9304</v>
      </c>
    </row>
    <row r="5452" spans="1:9">
      <c r="A5452" s="367" t="s">
        <v>3930</v>
      </c>
      <c r="D5452" s="367" t="s">
        <v>9305</v>
      </c>
      <c r="E5452" s="367">
        <f t="shared" si="85"/>
        <v>30500150</v>
      </c>
      <c r="F5452" s="367" t="s">
        <v>569</v>
      </c>
      <c r="G5452" s="367" t="s">
        <v>9237</v>
      </c>
      <c r="H5452" s="367" t="s">
        <v>9238</v>
      </c>
      <c r="I5452" s="367" t="s">
        <v>9306</v>
      </c>
    </row>
    <row r="5453" spans="1:9">
      <c r="A5453" s="367" t="s">
        <v>3930</v>
      </c>
      <c r="D5453" s="367" t="s">
        <v>9307</v>
      </c>
      <c r="E5453" s="367">
        <f t="shared" si="85"/>
        <v>30500151</v>
      </c>
      <c r="F5453" s="367" t="s">
        <v>569</v>
      </c>
      <c r="G5453" s="367" t="s">
        <v>9237</v>
      </c>
      <c r="H5453" s="367" t="s">
        <v>9238</v>
      </c>
      <c r="I5453" s="367" t="s">
        <v>9308</v>
      </c>
    </row>
    <row r="5454" spans="1:9">
      <c r="A5454" s="367" t="s">
        <v>3930</v>
      </c>
      <c r="D5454" s="367" t="s">
        <v>9309</v>
      </c>
      <c r="E5454" s="367">
        <f t="shared" si="85"/>
        <v>30500152</v>
      </c>
      <c r="F5454" s="367" t="s">
        <v>569</v>
      </c>
      <c r="G5454" s="367" t="s">
        <v>9237</v>
      </c>
      <c r="H5454" s="367" t="s">
        <v>9238</v>
      </c>
      <c r="I5454" s="367" t="s">
        <v>9310</v>
      </c>
    </row>
    <row r="5455" spans="1:9">
      <c r="A5455" s="367" t="s">
        <v>3930</v>
      </c>
      <c r="D5455" s="367" t="s">
        <v>9311</v>
      </c>
      <c r="E5455" s="367">
        <f t="shared" si="85"/>
        <v>30500153</v>
      </c>
      <c r="F5455" s="367" t="s">
        <v>569</v>
      </c>
      <c r="G5455" s="367" t="s">
        <v>9237</v>
      </c>
      <c r="H5455" s="367" t="s">
        <v>9238</v>
      </c>
      <c r="I5455" s="367" t="s">
        <v>9312</v>
      </c>
    </row>
    <row r="5456" spans="1:9">
      <c r="A5456" s="367" t="s">
        <v>3930</v>
      </c>
      <c r="D5456" s="367" t="s">
        <v>9313</v>
      </c>
      <c r="E5456" s="367">
        <f t="shared" si="85"/>
        <v>30500154</v>
      </c>
      <c r="F5456" s="367" t="s">
        <v>569</v>
      </c>
      <c r="G5456" s="367" t="s">
        <v>9237</v>
      </c>
      <c r="H5456" s="367" t="s">
        <v>9238</v>
      </c>
      <c r="I5456" s="367" t="s">
        <v>9314</v>
      </c>
    </row>
    <row r="5457" spans="1:12">
      <c r="A5457" s="367" t="s">
        <v>3930</v>
      </c>
      <c r="D5457" s="367" t="s">
        <v>9315</v>
      </c>
      <c r="E5457" s="367">
        <f t="shared" si="85"/>
        <v>30500198</v>
      </c>
      <c r="F5457" s="367" t="s">
        <v>569</v>
      </c>
      <c r="G5457" s="367" t="s">
        <v>9237</v>
      </c>
      <c r="H5457" s="367" t="s">
        <v>9238</v>
      </c>
      <c r="I5457" s="367" t="s">
        <v>4251</v>
      </c>
    </row>
    <row r="5458" spans="1:12">
      <c r="A5458" s="367" t="s">
        <v>3930</v>
      </c>
      <c r="D5458" s="367" t="s">
        <v>9316</v>
      </c>
      <c r="E5458" s="367">
        <f t="shared" si="85"/>
        <v>30500199</v>
      </c>
      <c r="F5458" s="367" t="s">
        <v>569</v>
      </c>
      <c r="G5458" s="367" t="s">
        <v>9237</v>
      </c>
      <c r="H5458" s="367" t="s">
        <v>9238</v>
      </c>
      <c r="I5458" s="367" t="s">
        <v>8157</v>
      </c>
    </row>
    <row r="5459" spans="1:12">
      <c r="A5459" s="367" t="s">
        <v>3930</v>
      </c>
      <c r="D5459" s="367" t="s">
        <v>9317</v>
      </c>
      <c r="E5459" s="367">
        <f t="shared" si="85"/>
        <v>30500201</v>
      </c>
      <c r="F5459" s="367" t="s">
        <v>569</v>
      </c>
      <c r="G5459" s="367" t="s">
        <v>9237</v>
      </c>
      <c r="H5459" s="367" t="s">
        <v>9318</v>
      </c>
      <c r="I5459" s="367" t="s">
        <v>9319</v>
      </c>
    </row>
    <row r="5460" spans="1:12">
      <c r="A5460" s="367" t="s">
        <v>3930</v>
      </c>
      <c r="D5460" s="367" t="s">
        <v>9320</v>
      </c>
      <c r="E5460" s="367">
        <f t="shared" si="85"/>
        <v>30500202</v>
      </c>
      <c r="F5460" s="367" t="s">
        <v>569</v>
      </c>
      <c r="G5460" s="367" t="s">
        <v>9237</v>
      </c>
      <c r="H5460" s="367" t="s">
        <v>9318</v>
      </c>
      <c r="I5460" s="367" t="s">
        <v>9321</v>
      </c>
      <c r="K5460" s="369">
        <v>36866</v>
      </c>
      <c r="L5460" s="367" t="s">
        <v>9322</v>
      </c>
    </row>
    <row r="5461" spans="1:12">
      <c r="A5461" s="367" t="s">
        <v>3930</v>
      </c>
      <c r="D5461" s="367" t="s">
        <v>9323</v>
      </c>
      <c r="E5461" s="367">
        <f t="shared" si="85"/>
        <v>30500203</v>
      </c>
      <c r="F5461" s="367" t="s">
        <v>569</v>
      </c>
      <c r="G5461" s="367" t="s">
        <v>9237</v>
      </c>
      <c r="H5461" s="367" t="s">
        <v>9318</v>
      </c>
      <c r="I5461" s="367" t="s">
        <v>1816</v>
      </c>
    </row>
    <row r="5462" spans="1:12">
      <c r="A5462" s="367" t="s">
        <v>3930</v>
      </c>
      <c r="D5462" s="367" t="s">
        <v>9324</v>
      </c>
      <c r="E5462" s="367">
        <f t="shared" si="85"/>
        <v>30500204</v>
      </c>
      <c r="F5462" s="367" t="s">
        <v>569</v>
      </c>
      <c r="G5462" s="367" t="s">
        <v>9237</v>
      </c>
      <c r="H5462" s="367" t="s">
        <v>9318</v>
      </c>
      <c r="I5462" s="367" t="s">
        <v>9325</v>
      </c>
    </row>
    <row r="5463" spans="1:12">
      <c r="A5463" s="367" t="s">
        <v>3930</v>
      </c>
      <c r="D5463" s="367" t="s">
        <v>9326</v>
      </c>
      <c r="E5463" s="367">
        <f t="shared" si="85"/>
        <v>30500205</v>
      </c>
      <c r="F5463" s="367" t="s">
        <v>569</v>
      </c>
      <c r="G5463" s="367" t="s">
        <v>9237</v>
      </c>
      <c r="H5463" s="367" t="s">
        <v>9318</v>
      </c>
      <c r="I5463" s="367" t="s">
        <v>9327</v>
      </c>
      <c r="K5463" s="369">
        <v>36866</v>
      </c>
      <c r="L5463" s="367" t="s">
        <v>9328</v>
      </c>
    </row>
    <row r="5464" spans="1:12">
      <c r="A5464" s="367" t="s">
        <v>3930</v>
      </c>
      <c r="D5464" s="367" t="s">
        <v>9329</v>
      </c>
      <c r="E5464" s="367">
        <f t="shared" si="85"/>
        <v>30500206</v>
      </c>
      <c r="F5464" s="367" t="s">
        <v>569</v>
      </c>
      <c r="G5464" s="367" t="s">
        <v>9237</v>
      </c>
      <c r="H5464" s="367" t="s">
        <v>9318</v>
      </c>
      <c r="I5464" s="367" t="s">
        <v>9330</v>
      </c>
      <c r="K5464" s="369">
        <v>36866</v>
      </c>
      <c r="L5464" s="367" t="s">
        <v>9331</v>
      </c>
    </row>
    <row r="5465" spans="1:12">
      <c r="A5465" s="367" t="s">
        <v>3930</v>
      </c>
      <c r="D5465" s="367" t="s">
        <v>9332</v>
      </c>
      <c r="E5465" s="367">
        <f t="shared" si="85"/>
        <v>30500207</v>
      </c>
      <c r="F5465" s="367" t="s">
        <v>569</v>
      </c>
      <c r="G5465" s="367" t="s">
        <v>9237</v>
      </c>
      <c r="H5465" s="367" t="s">
        <v>9318</v>
      </c>
      <c r="I5465" s="367" t="s">
        <v>9333</v>
      </c>
      <c r="K5465" s="369">
        <v>36866</v>
      </c>
      <c r="L5465" s="367" t="s">
        <v>9331</v>
      </c>
    </row>
    <row r="5466" spans="1:12">
      <c r="A5466" s="367" t="s">
        <v>3930</v>
      </c>
      <c r="D5466" s="367" t="s">
        <v>9334</v>
      </c>
      <c r="E5466" s="367">
        <f t="shared" si="85"/>
        <v>30500208</v>
      </c>
      <c r="F5466" s="367" t="s">
        <v>569</v>
      </c>
      <c r="G5466" s="367" t="s">
        <v>9237</v>
      </c>
      <c r="H5466" s="367" t="s">
        <v>9318</v>
      </c>
      <c r="I5466" s="367" t="s">
        <v>9335</v>
      </c>
      <c r="K5466" s="369">
        <v>36866</v>
      </c>
      <c r="L5466" s="367" t="s">
        <v>9331</v>
      </c>
    </row>
    <row r="5467" spans="1:12">
      <c r="A5467" s="367" t="s">
        <v>3930</v>
      </c>
      <c r="D5467" s="367" t="s">
        <v>9336</v>
      </c>
      <c r="E5467" s="367">
        <f t="shared" si="85"/>
        <v>30500209</v>
      </c>
      <c r="F5467" s="367" t="s">
        <v>569</v>
      </c>
      <c r="G5467" s="367" t="s">
        <v>9237</v>
      </c>
      <c r="H5467" s="367" t="s">
        <v>9318</v>
      </c>
      <c r="I5467" s="367" t="s">
        <v>9337</v>
      </c>
      <c r="K5467" s="369">
        <v>36866</v>
      </c>
      <c r="L5467" s="367" t="s">
        <v>9331</v>
      </c>
    </row>
    <row r="5468" spans="1:12">
      <c r="A5468" s="367" t="s">
        <v>3930</v>
      </c>
      <c r="D5468" s="367" t="s">
        <v>9338</v>
      </c>
      <c r="E5468" s="367">
        <f t="shared" si="85"/>
        <v>30500210</v>
      </c>
      <c r="F5468" s="367" t="s">
        <v>569</v>
      </c>
      <c r="G5468" s="367" t="s">
        <v>9237</v>
      </c>
      <c r="H5468" s="367" t="s">
        <v>9318</v>
      </c>
      <c r="I5468" s="367" t="s">
        <v>9339</v>
      </c>
    </row>
    <row r="5469" spans="1:12">
      <c r="A5469" s="367" t="s">
        <v>3930</v>
      </c>
      <c r="D5469" s="367" t="s">
        <v>9340</v>
      </c>
      <c r="E5469" s="367">
        <f t="shared" si="85"/>
        <v>30500211</v>
      </c>
      <c r="F5469" s="367" t="s">
        <v>569</v>
      </c>
      <c r="G5469" s="367" t="s">
        <v>9237</v>
      </c>
      <c r="H5469" s="367" t="s">
        <v>9318</v>
      </c>
      <c r="I5469" s="367" t="s">
        <v>9341</v>
      </c>
    </row>
    <row r="5470" spans="1:12">
      <c r="A5470" s="367" t="s">
        <v>3930</v>
      </c>
      <c r="D5470" s="367" t="s">
        <v>9342</v>
      </c>
      <c r="E5470" s="367">
        <f t="shared" si="85"/>
        <v>30500212</v>
      </c>
      <c r="F5470" s="367" t="s">
        <v>569</v>
      </c>
      <c r="G5470" s="367" t="s">
        <v>9237</v>
      </c>
      <c r="H5470" s="367" t="s">
        <v>9318</v>
      </c>
      <c r="I5470" s="367" t="s">
        <v>9343</v>
      </c>
      <c r="K5470" s="369">
        <v>36866</v>
      </c>
      <c r="L5470" s="367" t="s">
        <v>9344</v>
      </c>
    </row>
    <row r="5471" spans="1:12">
      <c r="A5471" s="367" t="s">
        <v>3930</v>
      </c>
      <c r="D5471" s="367" t="s">
        <v>9345</v>
      </c>
      <c r="E5471" s="367">
        <f t="shared" si="85"/>
        <v>30500213</v>
      </c>
      <c r="F5471" s="367" t="s">
        <v>569</v>
      </c>
      <c r="G5471" s="367" t="s">
        <v>9237</v>
      </c>
      <c r="H5471" s="367" t="s">
        <v>9318</v>
      </c>
      <c r="I5471" s="367" t="s">
        <v>9346</v>
      </c>
    </row>
    <row r="5472" spans="1:12">
      <c r="A5472" s="367" t="s">
        <v>3930</v>
      </c>
      <c r="D5472" s="367" t="s">
        <v>9347</v>
      </c>
      <c r="E5472" s="367">
        <f t="shared" si="85"/>
        <v>30500214</v>
      </c>
      <c r="F5472" s="367" t="s">
        <v>569</v>
      </c>
      <c r="G5472" s="367" t="s">
        <v>9237</v>
      </c>
      <c r="H5472" s="367" t="s">
        <v>9318</v>
      </c>
      <c r="I5472" s="367" t="s">
        <v>9348</v>
      </c>
    </row>
    <row r="5473" spans="1:12">
      <c r="A5473" s="367" t="s">
        <v>3930</v>
      </c>
      <c r="D5473" s="367" t="s">
        <v>9349</v>
      </c>
      <c r="E5473" s="367">
        <f t="shared" si="85"/>
        <v>30500215</v>
      </c>
      <c r="F5473" s="367" t="s">
        <v>569</v>
      </c>
      <c r="G5473" s="367" t="s">
        <v>9237</v>
      </c>
      <c r="H5473" s="367" t="s">
        <v>9318</v>
      </c>
      <c r="I5473" s="367" t="s">
        <v>9350</v>
      </c>
    </row>
    <row r="5474" spans="1:12">
      <c r="A5474" s="367" t="s">
        <v>3930</v>
      </c>
      <c r="D5474" s="367" t="s">
        <v>9351</v>
      </c>
      <c r="E5474" s="367">
        <f t="shared" si="85"/>
        <v>30500216</v>
      </c>
      <c r="F5474" s="367" t="s">
        <v>569</v>
      </c>
      <c r="G5474" s="367" t="s">
        <v>9237</v>
      </c>
      <c r="H5474" s="367" t="s">
        <v>9318</v>
      </c>
      <c r="I5474" s="367" t="s">
        <v>9352</v>
      </c>
    </row>
    <row r="5475" spans="1:12">
      <c r="A5475" s="367" t="s">
        <v>3930</v>
      </c>
      <c r="D5475" s="367" t="s">
        <v>9353</v>
      </c>
      <c r="E5475" s="367">
        <f t="shared" si="85"/>
        <v>30500217</v>
      </c>
      <c r="F5475" s="367" t="s">
        <v>569</v>
      </c>
      <c r="G5475" s="367" t="s">
        <v>9237</v>
      </c>
      <c r="H5475" s="367" t="s">
        <v>9318</v>
      </c>
      <c r="I5475" s="367" t="s">
        <v>9354</v>
      </c>
    </row>
    <row r="5476" spans="1:12">
      <c r="A5476" s="367" t="s">
        <v>3930</v>
      </c>
      <c r="D5476" s="367" t="s">
        <v>9355</v>
      </c>
      <c r="E5476" s="367">
        <f t="shared" si="85"/>
        <v>30500220</v>
      </c>
      <c r="F5476" s="367" t="s">
        <v>569</v>
      </c>
      <c r="G5476" s="367" t="s">
        <v>9237</v>
      </c>
      <c r="H5476" s="367" t="s">
        <v>9318</v>
      </c>
      <c r="I5476" s="367" t="s">
        <v>9356</v>
      </c>
      <c r="K5476" s="369">
        <v>36866</v>
      </c>
      <c r="L5476" s="367" t="s">
        <v>9322</v>
      </c>
    </row>
    <row r="5477" spans="1:12">
      <c r="A5477" s="367" t="s">
        <v>3930</v>
      </c>
      <c r="D5477" s="367" t="s">
        <v>9357</v>
      </c>
      <c r="E5477" s="367">
        <f t="shared" si="85"/>
        <v>30500221</v>
      </c>
      <c r="F5477" s="367" t="s">
        <v>569</v>
      </c>
      <c r="G5477" s="367" t="s">
        <v>9237</v>
      </c>
      <c r="H5477" s="367" t="s">
        <v>9318</v>
      </c>
      <c r="I5477" s="367" t="s">
        <v>9358</v>
      </c>
    </row>
    <row r="5478" spans="1:12">
      <c r="A5478" s="367" t="s">
        <v>3930</v>
      </c>
      <c r="D5478" s="367" t="s">
        <v>9359</v>
      </c>
      <c r="E5478" s="367">
        <f t="shared" si="85"/>
        <v>30500230</v>
      </c>
      <c r="F5478" s="367" t="s">
        <v>569</v>
      </c>
      <c r="G5478" s="367" t="s">
        <v>9237</v>
      </c>
      <c r="H5478" s="367" t="s">
        <v>9318</v>
      </c>
      <c r="I5478" s="367" t="s">
        <v>9360</v>
      </c>
      <c r="K5478" s="369">
        <v>36866</v>
      </c>
      <c r="L5478" s="367" t="s">
        <v>9322</v>
      </c>
    </row>
    <row r="5479" spans="1:12">
      <c r="A5479" s="367" t="s">
        <v>3930</v>
      </c>
      <c r="D5479" s="367" t="s">
        <v>9361</v>
      </c>
      <c r="E5479" s="367">
        <f t="shared" si="85"/>
        <v>30500231</v>
      </c>
      <c r="F5479" s="367" t="s">
        <v>569</v>
      </c>
      <c r="G5479" s="367" t="s">
        <v>9237</v>
      </c>
      <c r="H5479" s="367" t="s">
        <v>9318</v>
      </c>
      <c r="I5479" s="367" t="s">
        <v>9362</v>
      </c>
    </row>
    <row r="5480" spans="1:12">
      <c r="A5480" s="367" t="s">
        <v>3930</v>
      </c>
      <c r="D5480" s="367" t="s">
        <v>9363</v>
      </c>
      <c r="E5480" s="367">
        <f t="shared" si="85"/>
        <v>30500240</v>
      </c>
      <c r="F5480" s="367" t="s">
        <v>569</v>
      </c>
      <c r="G5480" s="367" t="s">
        <v>9237</v>
      </c>
      <c r="H5480" s="367" t="s">
        <v>9318</v>
      </c>
      <c r="I5480" s="367" t="s">
        <v>9364</v>
      </c>
      <c r="K5480" s="369">
        <v>36866</v>
      </c>
      <c r="L5480" s="367" t="s">
        <v>9322</v>
      </c>
    </row>
    <row r="5481" spans="1:12">
      <c r="A5481" s="367" t="s">
        <v>3930</v>
      </c>
      <c r="D5481" s="367" t="s">
        <v>9365</v>
      </c>
      <c r="E5481" s="367">
        <f t="shared" si="85"/>
        <v>30500241</v>
      </c>
      <c r="F5481" s="367" t="s">
        <v>569</v>
      </c>
      <c r="G5481" s="367" t="s">
        <v>9237</v>
      </c>
      <c r="H5481" s="367" t="s">
        <v>9318</v>
      </c>
      <c r="I5481" s="367" t="s">
        <v>9366</v>
      </c>
    </row>
    <row r="5482" spans="1:12">
      <c r="A5482" s="367" t="s">
        <v>3930</v>
      </c>
      <c r="D5482" s="367" t="s">
        <v>9367</v>
      </c>
      <c r="E5482" s="367">
        <f t="shared" si="85"/>
        <v>30500242</v>
      </c>
      <c r="F5482" s="367" t="s">
        <v>569</v>
      </c>
      <c r="G5482" s="367" t="s">
        <v>9237</v>
      </c>
      <c r="H5482" s="367" t="s">
        <v>9318</v>
      </c>
      <c r="I5482" s="367" t="s">
        <v>9368</v>
      </c>
    </row>
    <row r="5483" spans="1:12">
      <c r="A5483" s="367" t="s">
        <v>3930</v>
      </c>
      <c r="D5483" s="367" t="s">
        <v>9369</v>
      </c>
      <c r="E5483" s="367">
        <f t="shared" si="85"/>
        <v>30500245</v>
      </c>
      <c r="F5483" s="367" t="s">
        <v>569</v>
      </c>
      <c r="G5483" s="367" t="s">
        <v>9237</v>
      </c>
      <c r="H5483" s="367" t="s">
        <v>9318</v>
      </c>
      <c r="I5483" s="367" t="s">
        <v>9370</v>
      </c>
      <c r="J5483" s="369">
        <v>36866</v>
      </c>
    </row>
    <row r="5484" spans="1:12">
      <c r="A5484" s="367" t="s">
        <v>3930</v>
      </c>
      <c r="D5484" s="367" t="s">
        <v>9371</v>
      </c>
      <c r="E5484" s="367">
        <f t="shared" si="85"/>
        <v>30500246</v>
      </c>
      <c r="F5484" s="367" t="s">
        <v>569</v>
      </c>
      <c r="G5484" s="367" t="s">
        <v>9237</v>
      </c>
      <c r="H5484" s="367" t="s">
        <v>9318</v>
      </c>
      <c r="I5484" s="367" t="s">
        <v>9372</v>
      </c>
      <c r="J5484" s="369">
        <v>36866</v>
      </c>
    </row>
    <row r="5485" spans="1:12">
      <c r="A5485" s="367" t="s">
        <v>3930</v>
      </c>
      <c r="D5485" s="367" t="s">
        <v>9373</v>
      </c>
      <c r="E5485" s="367">
        <f t="shared" si="85"/>
        <v>30500247</v>
      </c>
      <c r="F5485" s="367" t="s">
        <v>569</v>
      </c>
      <c r="G5485" s="367" t="s">
        <v>9237</v>
      </c>
      <c r="H5485" s="367" t="s">
        <v>9318</v>
      </c>
      <c r="I5485" s="367" t="s">
        <v>9374</v>
      </c>
      <c r="J5485" s="369">
        <v>36866</v>
      </c>
    </row>
    <row r="5486" spans="1:12">
      <c r="A5486" s="367" t="s">
        <v>3930</v>
      </c>
      <c r="D5486" s="367" t="s">
        <v>9375</v>
      </c>
      <c r="E5486" s="367">
        <f t="shared" si="85"/>
        <v>30500250</v>
      </c>
      <c r="F5486" s="367" t="s">
        <v>569</v>
      </c>
      <c r="G5486" s="367" t="s">
        <v>9237</v>
      </c>
      <c r="H5486" s="367" t="s">
        <v>9318</v>
      </c>
      <c r="I5486" s="367" t="s">
        <v>9376</v>
      </c>
    </row>
    <row r="5487" spans="1:12">
      <c r="A5487" s="367" t="s">
        <v>3930</v>
      </c>
      <c r="D5487" s="367" t="s">
        <v>9377</v>
      </c>
      <c r="E5487" s="367">
        <f t="shared" si="85"/>
        <v>30500251</v>
      </c>
      <c r="F5487" s="367" t="s">
        <v>569</v>
      </c>
      <c r="G5487" s="367" t="s">
        <v>9237</v>
      </c>
      <c r="H5487" s="367" t="s">
        <v>9318</v>
      </c>
      <c r="I5487" s="367" t="s">
        <v>9378</v>
      </c>
      <c r="K5487" s="369">
        <v>36866</v>
      </c>
      <c r="L5487" s="367" t="s">
        <v>9379</v>
      </c>
    </row>
    <row r="5488" spans="1:12">
      <c r="A5488" s="367" t="s">
        <v>3930</v>
      </c>
      <c r="D5488" s="367" t="s">
        <v>9380</v>
      </c>
      <c r="E5488" s="367">
        <f t="shared" si="85"/>
        <v>30500252</v>
      </c>
      <c r="F5488" s="367" t="s">
        <v>569</v>
      </c>
      <c r="G5488" s="367" t="s">
        <v>9237</v>
      </c>
      <c r="H5488" s="367" t="s">
        <v>9318</v>
      </c>
      <c r="I5488" s="367" t="s">
        <v>9381</v>
      </c>
      <c r="K5488" s="369">
        <v>36866</v>
      </c>
      <c r="L5488" s="367" t="s">
        <v>9382</v>
      </c>
    </row>
    <row r="5489" spans="1:12">
      <c r="A5489" s="367" t="s">
        <v>3930</v>
      </c>
      <c r="D5489" s="367" t="s">
        <v>9383</v>
      </c>
      <c r="E5489" s="367">
        <f t="shared" si="85"/>
        <v>30500253</v>
      </c>
      <c r="F5489" s="367" t="s">
        <v>569</v>
      </c>
      <c r="G5489" s="367" t="s">
        <v>9237</v>
      </c>
      <c r="H5489" s="367" t="s">
        <v>9318</v>
      </c>
      <c r="I5489" s="367" t="s">
        <v>9384</v>
      </c>
      <c r="J5489" s="369">
        <v>36866</v>
      </c>
    </row>
    <row r="5490" spans="1:12">
      <c r="A5490" s="367" t="s">
        <v>3930</v>
      </c>
      <c r="D5490" s="367" t="s">
        <v>9385</v>
      </c>
      <c r="E5490" s="367">
        <f t="shared" si="85"/>
        <v>30500255</v>
      </c>
      <c r="F5490" s="367" t="s">
        <v>569</v>
      </c>
      <c r="G5490" s="367" t="s">
        <v>9237</v>
      </c>
      <c r="H5490" s="367" t="s">
        <v>9318</v>
      </c>
      <c r="I5490" s="367" t="s">
        <v>9386</v>
      </c>
    </row>
    <row r="5491" spans="1:12">
      <c r="A5491" s="367" t="s">
        <v>3930</v>
      </c>
      <c r="D5491" s="367" t="s">
        <v>9387</v>
      </c>
      <c r="E5491" s="367">
        <f t="shared" si="85"/>
        <v>30500256</v>
      </c>
      <c r="F5491" s="367" t="s">
        <v>569</v>
      </c>
      <c r="G5491" s="367" t="s">
        <v>9237</v>
      </c>
      <c r="H5491" s="367" t="s">
        <v>9318</v>
      </c>
      <c r="I5491" s="367" t="s">
        <v>9388</v>
      </c>
    </row>
    <row r="5492" spans="1:12">
      <c r="A5492" s="367" t="s">
        <v>3930</v>
      </c>
      <c r="D5492" s="367" t="s">
        <v>9389</v>
      </c>
      <c r="E5492" s="367">
        <f t="shared" si="85"/>
        <v>30500257</v>
      </c>
      <c r="F5492" s="367" t="s">
        <v>569</v>
      </c>
      <c r="G5492" s="367" t="s">
        <v>9237</v>
      </c>
      <c r="H5492" s="367" t="s">
        <v>9318</v>
      </c>
      <c r="I5492" s="367" t="s">
        <v>9390</v>
      </c>
    </row>
    <row r="5493" spans="1:12">
      <c r="A5493" s="367" t="s">
        <v>3930</v>
      </c>
      <c r="D5493" s="367" t="s">
        <v>9391</v>
      </c>
      <c r="E5493" s="367">
        <f t="shared" si="85"/>
        <v>30500258</v>
      </c>
      <c r="F5493" s="367" t="s">
        <v>569</v>
      </c>
      <c r="G5493" s="367" t="s">
        <v>9237</v>
      </c>
      <c r="H5493" s="367" t="s">
        <v>9318</v>
      </c>
      <c r="I5493" s="367" t="s">
        <v>9392</v>
      </c>
      <c r="K5493" s="369">
        <v>36866</v>
      </c>
      <c r="L5493" s="367" t="s">
        <v>9393</v>
      </c>
    </row>
    <row r="5494" spans="1:12">
      <c r="A5494" s="367" t="s">
        <v>3930</v>
      </c>
      <c r="D5494" s="367" t="s">
        <v>9394</v>
      </c>
      <c r="E5494" s="367">
        <f t="shared" si="85"/>
        <v>30500259</v>
      </c>
      <c r="F5494" s="367" t="s">
        <v>569</v>
      </c>
      <c r="G5494" s="367" t="s">
        <v>9237</v>
      </c>
      <c r="H5494" s="367" t="s">
        <v>9318</v>
      </c>
      <c r="I5494" s="367" t="s">
        <v>9395</v>
      </c>
      <c r="K5494" s="369">
        <v>36866</v>
      </c>
      <c r="L5494" s="367" t="s">
        <v>9393</v>
      </c>
    </row>
    <row r="5495" spans="1:12">
      <c r="A5495" s="367" t="s">
        <v>3930</v>
      </c>
      <c r="D5495" s="367" t="s">
        <v>9396</v>
      </c>
      <c r="E5495" s="367">
        <f t="shared" si="85"/>
        <v>30500260</v>
      </c>
      <c r="F5495" s="367" t="s">
        <v>569</v>
      </c>
      <c r="G5495" s="367" t="s">
        <v>9237</v>
      </c>
      <c r="H5495" s="367" t="s">
        <v>9318</v>
      </c>
      <c r="I5495" s="367" t="s">
        <v>9397</v>
      </c>
      <c r="K5495" s="369">
        <v>36866</v>
      </c>
      <c r="L5495" s="367" t="s">
        <v>9393</v>
      </c>
    </row>
    <row r="5496" spans="1:12">
      <c r="A5496" s="367" t="s">
        <v>3930</v>
      </c>
      <c r="D5496" s="367" t="s">
        <v>9398</v>
      </c>
      <c r="E5496" s="367">
        <f t="shared" si="85"/>
        <v>30500261</v>
      </c>
      <c r="F5496" s="367" t="s">
        <v>569</v>
      </c>
      <c r="G5496" s="367" t="s">
        <v>9237</v>
      </c>
      <c r="H5496" s="367" t="s">
        <v>9318</v>
      </c>
      <c r="I5496" s="367" t="s">
        <v>9399</v>
      </c>
      <c r="J5496" s="369">
        <v>36866</v>
      </c>
    </row>
    <row r="5497" spans="1:12">
      <c r="A5497" s="367" t="s">
        <v>3930</v>
      </c>
      <c r="D5497" s="367" t="s">
        <v>9400</v>
      </c>
      <c r="E5497" s="367">
        <f t="shared" si="85"/>
        <v>30500262</v>
      </c>
      <c r="F5497" s="367" t="s">
        <v>569</v>
      </c>
      <c r="G5497" s="367" t="s">
        <v>9237</v>
      </c>
      <c r="H5497" s="367" t="s">
        <v>9318</v>
      </c>
      <c r="I5497" s="367" t="s">
        <v>9401</v>
      </c>
      <c r="J5497" s="369">
        <v>36866</v>
      </c>
    </row>
    <row r="5498" spans="1:12">
      <c r="A5498" s="367" t="s">
        <v>3930</v>
      </c>
      <c r="D5498" s="367" t="s">
        <v>9402</v>
      </c>
      <c r="E5498" s="367">
        <f t="shared" si="85"/>
        <v>30500263</v>
      </c>
      <c r="F5498" s="367" t="s">
        <v>569</v>
      </c>
      <c r="G5498" s="367" t="s">
        <v>9237</v>
      </c>
      <c r="H5498" s="367" t="s">
        <v>9318</v>
      </c>
      <c r="I5498" s="367" t="s">
        <v>9403</v>
      </c>
      <c r="J5498" s="369">
        <v>36866</v>
      </c>
    </row>
    <row r="5499" spans="1:12">
      <c r="A5499" s="367" t="s">
        <v>3930</v>
      </c>
      <c r="D5499" s="367" t="s">
        <v>9404</v>
      </c>
      <c r="E5499" s="367">
        <f t="shared" si="85"/>
        <v>30500270</v>
      </c>
      <c r="F5499" s="367" t="s">
        <v>569</v>
      </c>
      <c r="G5499" s="367" t="s">
        <v>9237</v>
      </c>
      <c r="H5499" s="367" t="s">
        <v>9318</v>
      </c>
      <c r="I5499" s="367" t="s">
        <v>9405</v>
      </c>
      <c r="J5499" s="369">
        <v>36866</v>
      </c>
    </row>
    <row r="5500" spans="1:12">
      <c r="A5500" s="367" t="s">
        <v>3930</v>
      </c>
      <c r="D5500" s="367" t="s">
        <v>9406</v>
      </c>
      <c r="E5500" s="367">
        <f t="shared" si="85"/>
        <v>30500290</v>
      </c>
      <c r="F5500" s="367" t="s">
        <v>569</v>
      </c>
      <c r="G5500" s="367" t="s">
        <v>9237</v>
      </c>
      <c r="H5500" s="367" t="s">
        <v>9318</v>
      </c>
      <c r="I5500" s="367" t="s">
        <v>9407</v>
      </c>
    </row>
    <row r="5501" spans="1:12">
      <c r="A5501" s="367" t="s">
        <v>3930</v>
      </c>
      <c r="D5501" s="367" t="s">
        <v>9408</v>
      </c>
      <c r="E5501" s="367">
        <f t="shared" si="85"/>
        <v>30500298</v>
      </c>
      <c r="F5501" s="367" t="s">
        <v>569</v>
      </c>
      <c r="G5501" s="367" t="s">
        <v>9237</v>
      </c>
      <c r="H5501" s="367" t="s">
        <v>9318</v>
      </c>
      <c r="I5501" s="367" t="s">
        <v>4251</v>
      </c>
    </row>
    <row r="5502" spans="1:12">
      <c r="A5502" s="367" t="s">
        <v>3930</v>
      </c>
      <c r="D5502" s="367" t="s">
        <v>9409</v>
      </c>
      <c r="E5502" s="367">
        <f t="shared" si="85"/>
        <v>30500299</v>
      </c>
      <c r="F5502" s="367" t="s">
        <v>569</v>
      </c>
      <c r="G5502" s="367" t="s">
        <v>9237</v>
      </c>
      <c r="H5502" s="367" t="s">
        <v>9318</v>
      </c>
      <c r="I5502" s="367" t="s">
        <v>8157</v>
      </c>
    </row>
    <row r="5503" spans="1:12">
      <c r="A5503" s="367" t="s">
        <v>3930</v>
      </c>
      <c r="D5503" s="367" t="s">
        <v>9410</v>
      </c>
      <c r="E5503" s="367">
        <f t="shared" si="85"/>
        <v>30500301</v>
      </c>
      <c r="F5503" s="367" t="s">
        <v>569</v>
      </c>
      <c r="G5503" s="367" t="s">
        <v>9237</v>
      </c>
      <c r="H5503" s="367" t="s">
        <v>9411</v>
      </c>
      <c r="I5503" s="367" t="s">
        <v>9412</v>
      </c>
    </row>
    <row r="5504" spans="1:12">
      <c r="A5504" s="367" t="s">
        <v>3930</v>
      </c>
      <c r="D5504" s="367" t="s">
        <v>9413</v>
      </c>
      <c r="E5504" s="367">
        <f t="shared" si="85"/>
        <v>30500302</v>
      </c>
      <c r="F5504" s="367" t="s">
        <v>569</v>
      </c>
      <c r="G5504" s="367" t="s">
        <v>9237</v>
      </c>
      <c r="H5504" s="367" t="s">
        <v>9411</v>
      </c>
      <c r="I5504" s="367" t="s">
        <v>9414</v>
      </c>
    </row>
    <row r="5505" spans="1:9">
      <c r="A5505" s="367" t="s">
        <v>3930</v>
      </c>
      <c r="D5505" s="367" t="s">
        <v>9415</v>
      </c>
      <c r="E5505" s="367">
        <f t="shared" si="85"/>
        <v>30500303</v>
      </c>
      <c r="F5505" s="367" t="s">
        <v>569</v>
      </c>
      <c r="G5505" s="367" t="s">
        <v>9237</v>
      </c>
      <c r="H5505" s="367" t="s">
        <v>9411</v>
      </c>
      <c r="I5505" s="367" t="s">
        <v>9416</v>
      </c>
    </row>
    <row r="5506" spans="1:9">
      <c r="A5506" s="367" t="s">
        <v>3930</v>
      </c>
      <c r="D5506" s="367" t="s">
        <v>9417</v>
      </c>
      <c r="E5506" s="367">
        <f t="shared" ref="E5506:E5569" si="86">VALUE(D5506)</f>
        <v>30500304</v>
      </c>
      <c r="F5506" s="367" t="s">
        <v>569</v>
      </c>
      <c r="G5506" s="367" t="s">
        <v>9237</v>
      </c>
      <c r="H5506" s="367" t="s">
        <v>9411</v>
      </c>
      <c r="I5506" s="367" t="s">
        <v>9418</v>
      </c>
    </row>
    <row r="5507" spans="1:9">
      <c r="A5507" s="367" t="s">
        <v>3930</v>
      </c>
      <c r="D5507" s="367" t="s">
        <v>9419</v>
      </c>
      <c r="E5507" s="367">
        <f t="shared" si="86"/>
        <v>30500305</v>
      </c>
      <c r="F5507" s="367" t="s">
        <v>569</v>
      </c>
      <c r="G5507" s="367" t="s">
        <v>9237</v>
      </c>
      <c r="H5507" s="367" t="s">
        <v>9411</v>
      </c>
      <c r="I5507" s="367" t="s">
        <v>9420</v>
      </c>
    </row>
    <row r="5508" spans="1:9">
      <c r="A5508" s="367" t="s">
        <v>3930</v>
      </c>
      <c r="D5508" s="367" t="s">
        <v>9421</v>
      </c>
      <c r="E5508" s="367">
        <f t="shared" si="86"/>
        <v>30500306</v>
      </c>
      <c r="F5508" s="367" t="s">
        <v>569</v>
      </c>
      <c r="G5508" s="367" t="s">
        <v>9237</v>
      </c>
      <c r="H5508" s="367" t="s">
        <v>9411</v>
      </c>
      <c r="I5508" s="367" t="s">
        <v>9422</v>
      </c>
    </row>
    <row r="5509" spans="1:9">
      <c r="A5509" s="367" t="s">
        <v>3930</v>
      </c>
      <c r="D5509" s="367" t="s">
        <v>9423</v>
      </c>
      <c r="E5509" s="367">
        <f t="shared" si="86"/>
        <v>30500307</v>
      </c>
      <c r="F5509" s="367" t="s">
        <v>569</v>
      </c>
      <c r="G5509" s="367" t="s">
        <v>9237</v>
      </c>
      <c r="H5509" s="367" t="s">
        <v>9411</v>
      </c>
      <c r="I5509" s="367" t="s">
        <v>9424</v>
      </c>
    </row>
    <row r="5510" spans="1:9">
      <c r="A5510" s="367" t="s">
        <v>3930</v>
      </c>
      <c r="D5510" s="367" t="s">
        <v>9425</v>
      </c>
      <c r="E5510" s="367">
        <f t="shared" si="86"/>
        <v>30500308</v>
      </c>
      <c r="F5510" s="367" t="s">
        <v>569</v>
      </c>
      <c r="G5510" s="367" t="s">
        <v>9237</v>
      </c>
      <c r="H5510" s="367" t="s">
        <v>9411</v>
      </c>
      <c r="I5510" s="367" t="s">
        <v>7506</v>
      </c>
    </row>
    <row r="5511" spans="1:9">
      <c r="A5511" s="367" t="s">
        <v>3930</v>
      </c>
      <c r="D5511" s="367" t="s">
        <v>9426</v>
      </c>
      <c r="E5511" s="367">
        <f t="shared" si="86"/>
        <v>30500309</v>
      </c>
      <c r="F5511" s="367" t="s">
        <v>569</v>
      </c>
      <c r="G5511" s="367" t="s">
        <v>9237</v>
      </c>
      <c r="H5511" s="367" t="s">
        <v>9411</v>
      </c>
      <c r="I5511" s="367" t="s">
        <v>9427</v>
      </c>
    </row>
    <row r="5512" spans="1:9">
      <c r="A5512" s="367" t="s">
        <v>3930</v>
      </c>
      <c r="D5512" s="367" t="s">
        <v>9428</v>
      </c>
      <c r="E5512" s="367">
        <f t="shared" si="86"/>
        <v>30500310</v>
      </c>
      <c r="F5512" s="367" t="s">
        <v>569</v>
      </c>
      <c r="G5512" s="367" t="s">
        <v>9237</v>
      </c>
      <c r="H5512" s="367" t="s">
        <v>9411</v>
      </c>
      <c r="I5512" s="367" t="s">
        <v>9429</v>
      </c>
    </row>
    <row r="5513" spans="1:9">
      <c r="A5513" s="367" t="s">
        <v>3930</v>
      </c>
      <c r="D5513" s="367" t="s">
        <v>9430</v>
      </c>
      <c r="E5513" s="367">
        <f t="shared" si="86"/>
        <v>30500311</v>
      </c>
      <c r="F5513" s="367" t="s">
        <v>569</v>
      </c>
      <c r="G5513" s="367" t="s">
        <v>9237</v>
      </c>
      <c r="H5513" s="367" t="s">
        <v>9411</v>
      </c>
      <c r="I5513" s="367" t="s">
        <v>9431</v>
      </c>
    </row>
    <row r="5514" spans="1:9">
      <c r="A5514" s="367" t="s">
        <v>3930</v>
      </c>
      <c r="D5514" s="367" t="s">
        <v>9432</v>
      </c>
      <c r="E5514" s="367">
        <f t="shared" si="86"/>
        <v>30500312</v>
      </c>
      <c r="F5514" s="367" t="s">
        <v>569</v>
      </c>
      <c r="G5514" s="367" t="s">
        <v>9237</v>
      </c>
      <c r="H5514" s="367" t="s">
        <v>9411</v>
      </c>
      <c r="I5514" s="367" t="s">
        <v>9433</v>
      </c>
    </row>
    <row r="5515" spans="1:9">
      <c r="A5515" s="367" t="s">
        <v>3930</v>
      </c>
      <c r="D5515" s="367" t="s">
        <v>9434</v>
      </c>
      <c r="E5515" s="367">
        <f t="shared" si="86"/>
        <v>30500313</v>
      </c>
      <c r="F5515" s="367" t="s">
        <v>569</v>
      </c>
      <c r="G5515" s="367" t="s">
        <v>9237</v>
      </c>
      <c r="H5515" s="367" t="s">
        <v>9411</v>
      </c>
      <c r="I5515" s="367" t="s">
        <v>9435</v>
      </c>
    </row>
    <row r="5516" spans="1:9">
      <c r="A5516" s="367" t="s">
        <v>3930</v>
      </c>
      <c r="D5516" s="367" t="s">
        <v>9436</v>
      </c>
      <c r="E5516" s="367">
        <f t="shared" si="86"/>
        <v>30500314</v>
      </c>
      <c r="F5516" s="367" t="s">
        <v>569</v>
      </c>
      <c r="G5516" s="367" t="s">
        <v>9237</v>
      </c>
      <c r="H5516" s="367" t="s">
        <v>9411</v>
      </c>
      <c r="I5516" s="367" t="s">
        <v>9437</v>
      </c>
    </row>
    <row r="5517" spans="1:9">
      <c r="A5517" s="367" t="s">
        <v>3930</v>
      </c>
      <c r="D5517" s="367" t="s">
        <v>9438</v>
      </c>
      <c r="E5517" s="367">
        <f t="shared" si="86"/>
        <v>30500315</v>
      </c>
      <c r="F5517" s="367" t="s">
        <v>569</v>
      </c>
      <c r="G5517" s="367" t="s">
        <v>9237</v>
      </c>
      <c r="H5517" s="367" t="s">
        <v>9411</v>
      </c>
      <c r="I5517" s="367" t="s">
        <v>9439</v>
      </c>
    </row>
    <row r="5518" spans="1:9">
      <c r="A5518" s="367" t="s">
        <v>3930</v>
      </c>
      <c r="D5518" s="367" t="s">
        <v>9440</v>
      </c>
      <c r="E5518" s="367">
        <f t="shared" si="86"/>
        <v>30500316</v>
      </c>
      <c r="F5518" s="367" t="s">
        <v>569</v>
      </c>
      <c r="G5518" s="367" t="s">
        <v>9237</v>
      </c>
      <c r="H5518" s="367" t="s">
        <v>9411</v>
      </c>
      <c r="I5518" s="367" t="s">
        <v>9441</v>
      </c>
    </row>
    <row r="5519" spans="1:9">
      <c r="A5519" s="367" t="s">
        <v>3930</v>
      </c>
      <c r="D5519" s="367" t="s">
        <v>9442</v>
      </c>
      <c r="E5519" s="367">
        <f t="shared" si="86"/>
        <v>30500317</v>
      </c>
      <c r="F5519" s="367" t="s">
        <v>569</v>
      </c>
      <c r="G5519" s="367" t="s">
        <v>9237</v>
      </c>
      <c r="H5519" s="367" t="s">
        <v>9411</v>
      </c>
      <c r="I5519" s="367" t="s">
        <v>5769</v>
      </c>
    </row>
    <row r="5520" spans="1:9">
      <c r="A5520" s="367" t="s">
        <v>3930</v>
      </c>
      <c r="D5520" s="367" t="s">
        <v>9443</v>
      </c>
      <c r="E5520" s="367">
        <f t="shared" si="86"/>
        <v>30500318</v>
      </c>
      <c r="F5520" s="367" t="s">
        <v>569</v>
      </c>
      <c r="G5520" s="367" t="s">
        <v>9237</v>
      </c>
      <c r="H5520" s="367" t="s">
        <v>9411</v>
      </c>
      <c r="I5520" s="367" t="s">
        <v>9444</v>
      </c>
    </row>
    <row r="5521" spans="1:9">
      <c r="A5521" s="367" t="s">
        <v>3930</v>
      </c>
      <c r="D5521" s="367" t="s">
        <v>9445</v>
      </c>
      <c r="E5521" s="367">
        <f t="shared" si="86"/>
        <v>30500319</v>
      </c>
      <c r="F5521" s="367" t="s">
        <v>569</v>
      </c>
      <c r="G5521" s="367" t="s">
        <v>9237</v>
      </c>
      <c r="H5521" s="367" t="s">
        <v>9411</v>
      </c>
      <c r="I5521" s="367" t="s">
        <v>9446</v>
      </c>
    </row>
    <row r="5522" spans="1:9">
      <c r="A5522" s="367" t="s">
        <v>3930</v>
      </c>
      <c r="D5522" s="367" t="s">
        <v>9447</v>
      </c>
      <c r="E5522" s="367">
        <f t="shared" si="86"/>
        <v>30500321</v>
      </c>
      <c r="F5522" s="367" t="s">
        <v>569</v>
      </c>
      <c r="G5522" s="367" t="s">
        <v>9237</v>
      </c>
      <c r="H5522" s="367" t="s">
        <v>9411</v>
      </c>
      <c r="I5522" s="367" t="s">
        <v>1823</v>
      </c>
    </row>
    <row r="5523" spans="1:9">
      <c r="A5523" s="367" t="s">
        <v>3930</v>
      </c>
      <c r="D5523" s="367" t="s">
        <v>9448</v>
      </c>
      <c r="E5523" s="367">
        <f t="shared" si="86"/>
        <v>30500322</v>
      </c>
      <c r="F5523" s="367" t="s">
        <v>569</v>
      </c>
      <c r="G5523" s="367" t="s">
        <v>9237</v>
      </c>
      <c r="H5523" s="367" t="s">
        <v>9411</v>
      </c>
      <c r="I5523" s="367" t="s">
        <v>9449</v>
      </c>
    </row>
    <row r="5524" spans="1:9">
      <c r="A5524" s="367" t="s">
        <v>3930</v>
      </c>
      <c r="D5524" s="367" t="s">
        <v>9450</v>
      </c>
      <c r="E5524" s="367">
        <f t="shared" si="86"/>
        <v>30500330</v>
      </c>
      <c r="F5524" s="367" t="s">
        <v>569</v>
      </c>
      <c r="G5524" s="367" t="s">
        <v>9237</v>
      </c>
      <c r="H5524" s="367" t="s">
        <v>9411</v>
      </c>
      <c r="I5524" s="367" t="s">
        <v>9451</v>
      </c>
    </row>
    <row r="5525" spans="1:9">
      <c r="A5525" s="367" t="s">
        <v>3930</v>
      </c>
      <c r="D5525" s="367" t="s">
        <v>9452</v>
      </c>
      <c r="E5525" s="367">
        <f t="shared" si="86"/>
        <v>30500331</v>
      </c>
      <c r="F5525" s="367" t="s">
        <v>569</v>
      </c>
      <c r="G5525" s="367" t="s">
        <v>9237</v>
      </c>
      <c r="H5525" s="367" t="s">
        <v>9411</v>
      </c>
      <c r="I5525" s="367" t="s">
        <v>9453</v>
      </c>
    </row>
    <row r="5526" spans="1:9">
      <c r="A5526" s="367" t="s">
        <v>3930</v>
      </c>
      <c r="D5526" s="367" t="s">
        <v>9454</v>
      </c>
      <c r="E5526" s="367">
        <f t="shared" si="86"/>
        <v>30500332</v>
      </c>
      <c r="F5526" s="367" t="s">
        <v>569</v>
      </c>
      <c r="G5526" s="367" t="s">
        <v>9237</v>
      </c>
      <c r="H5526" s="367" t="s">
        <v>9411</v>
      </c>
      <c r="I5526" s="367" t="s">
        <v>9455</v>
      </c>
    </row>
    <row r="5527" spans="1:9">
      <c r="A5527" s="367" t="s">
        <v>3930</v>
      </c>
      <c r="D5527" s="367" t="s">
        <v>9456</v>
      </c>
      <c r="E5527" s="367">
        <f t="shared" si="86"/>
        <v>30500333</v>
      </c>
      <c r="F5527" s="367" t="s">
        <v>569</v>
      </c>
      <c r="G5527" s="367" t="s">
        <v>9237</v>
      </c>
      <c r="H5527" s="367" t="s">
        <v>9411</v>
      </c>
      <c r="I5527" s="367" t="s">
        <v>9457</v>
      </c>
    </row>
    <row r="5528" spans="1:9">
      <c r="A5528" s="367" t="s">
        <v>3930</v>
      </c>
      <c r="D5528" s="367" t="s">
        <v>9458</v>
      </c>
      <c r="E5528" s="367">
        <f t="shared" si="86"/>
        <v>30500334</v>
      </c>
      <c r="F5528" s="367" t="s">
        <v>569</v>
      </c>
      <c r="G5528" s="367" t="s">
        <v>9237</v>
      </c>
      <c r="H5528" s="367" t="s">
        <v>9411</v>
      </c>
      <c r="I5528" s="367" t="s">
        <v>9459</v>
      </c>
    </row>
    <row r="5529" spans="1:9">
      <c r="A5529" s="367" t="s">
        <v>3930</v>
      </c>
      <c r="D5529" s="367" t="s">
        <v>9460</v>
      </c>
      <c r="E5529" s="367">
        <f t="shared" si="86"/>
        <v>30500335</v>
      </c>
      <c r="F5529" s="367" t="s">
        <v>569</v>
      </c>
      <c r="G5529" s="367" t="s">
        <v>9237</v>
      </c>
      <c r="H5529" s="367" t="s">
        <v>9411</v>
      </c>
      <c r="I5529" s="367" t="s">
        <v>9461</v>
      </c>
    </row>
    <row r="5530" spans="1:9">
      <c r="A5530" s="367" t="s">
        <v>3930</v>
      </c>
      <c r="D5530" s="367" t="s">
        <v>9462</v>
      </c>
      <c r="E5530" s="367">
        <f t="shared" si="86"/>
        <v>30500340</v>
      </c>
      <c r="F5530" s="367" t="s">
        <v>569</v>
      </c>
      <c r="G5530" s="367" t="s">
        <v>9237</v>
      </c>
      <c r="H5530" s="367" t="s">
        <v>9411</v>
      </c>
      <c r="I5530" s="367" t="s">
        <v>9463</v>
      </c>
    </row>
    <row r="5531" spans="1:9">
      <c r="A5531" s="367" t="s">
        <v>3930</v>
      </c>
      <c r="D5531" s="367" t="s">
        <v>9464</v>
      </c>
      <c r="E5531" s="367">
        <f t="shared" si="86"/>
        <v>30500342</v>
      </c>
      <c r="F5531" s="367" t="s">
        <v>569</v>
      </c>
      <c r="G5531" s="367" t="s">
        <v>9237</v>
      </c>
      <c r="H5531" s="367" t="s">
        <v>9411</v>
      </c>
      <c r="I5531" s="367" t="s">
        <v>9465</v>
      </c>
    </row>
    <row r="5532" spans="1:9">
      <c r="A5532" s="367" t="s">
        <v>3930</v>
      </c>
      <c r="D5532" s="367" t="s">
        <v>9466</v>
      </c>
      <c r="E5532" s="367">
        <f t="shared" si="86"/>
        <v>30500350</v>
      </c>
      <c r="F5532" s="367" t="s">
        <v>569</v>
      </c>
      <c r="G5532" s="367" t="s">
        <v>9237</v>
      </c>
      <c r="H5532" s="367" t="s">
        <v>9411</v>
      </c>
      <c r="I5532" s="367" t="s">
        <v>9467</v>
      </c>
    </row>
    <row r="5533" spans="1:9">
      <c r="A5533" s="367" t="s">
        <v>3930</v>
      </c>
      <c r="D5533" s="367" t="s">
        <v>9468</v>
      </c>
      <c r="E5533" s="367">
        <f t="shared" si="86"/>
        <v>30500351</v>
      </c>
      <c r="F5533" s="367" t="s">
        <v>569</v>
      </c>
      <c r="G5533" s="367" t="s">
        <v>9237</v>
      </c>
      <c r="H5533" s="367" t="s">
        <v>9411</v>
      </c>
      <c r="I5533" s="367" t="s">
        <v>9469</v>
      </c>
    </row>
    <row r="5534" spans="1:9">
      <c r="A5534" s="367" t="s">
        <v>3930</v>
      </c>
      <c r="D5534" s="367" t="s">
        <v>9470</v>
      </c>
      <c r="E5534" s="367">
        <f t="shared" si="86"/>
        <v>30500355</v>
      </c>
      <c r="F5534" s="367" t="s">
        <v>569</v>
      </c>
      <c r="G5534" s="367" t="s">
        <v>9237</v>
      </c>
      <c r="H5534" s="367" t="s">
        <v>9411</v>
      </c>
      <c r="I5534" s="367" t="s">
        <v>9471</v>
      </c>
    </row>
    <row r="5535" spans="1:9">
      <c r="A5535" s="367" t="s">
        <v>3930</v>
      </c>
      <c r="D5535" s="367" t="s">
        <v>9472</v>
      </c>
      <c r="E5535" s="367">
        <f t="shared" si="86"/>
        <v>30500360</v>
      </c>
      <c r="F5535" s="367" t="s">
        <v>569</v>
      </c>
      <c r="G5535" s="367" t="s">
        <v>9237</v>
      </c>
      <c r="H5535" s="367" t="s">
        <v>9411</v>
      </c>
      <c r="I5535" s="367" t="s">
        <v>9473</v>
      </c>
    </row>
    <row r="5536" spans="1:9">
      <c r="A5536" s="367" t="s">
        <v>3930</v>
      </c>
      <c r="D5536" s="367" t="s">
        <v>9474</v>
      </c>
      <c r="E5536" s="367">
        <f t="shared" si="86"/>
        <v>30500361</v>
      </c>
      <c r="F5536" s="367" t="s">
        <v>569</v>
      </c>
      <c r="G5536" s="367" t="s">
        <v>9237</v>
      </c>
      <c r="H5536" s="367" t="s">
        <v>9411</v>
      </c>
      <c r="I5536" s="367" t="s">
        <v>9475</v>
      </c>
    </row>
    <row r="5537" spans="1:9">
      <c r="A5537" s="367" t="s">
        <v>3930</v>
      </c>
      <c r="D5537" s="367" t="s">
        <v>9476</v>
      </c>
      <c r="E5537" s="367">
        <f t="shared" si="86"/>
        <v>30500370</v>
      </c>
      <c r="F5537" s="367" t="s">
        <v>569</v>
      </c>
      <c r="G5537" s="367" t="s">
        <v>9237</v>
      </c>
      <c r="H5537" s="367" t="s">
        <v>9411</v>
      </c>
      <c r="I5537" s="367" t="s">
        <v>9477</v>
      </c>
    </row>
    <row r="5538" spans="1:9">
      <c r="A5538" s="367" t="s">
        <v>3930</v>
      </c>
      <c r="D5538" s="367" t="s">
        <v>9478</v>
      </c>
      <c r="E5538" s="367">
        <f t="shared" si="86"/>
        <v>30500397</v>
      </c>
      <c r="F5538" s="367" t="s">
        <v>569</v>
      </c>
      <c r="G5538" s="367" t="s">
        <v>9237</v>
      </c>
      <c r="H5538" s="367" t="s">
        <v>9411</v>
      </c>
      <c r="I5538" s="367" t="s">
        <v>4251</v>
      </c>
    </row>
    <row r="5539" spans="1:9">
      <c r="A5539" s="367" t="s">
        <v>3930</v>
      </c>
      <c r="D5539" s="367" t="s">
        <v>9479</v>
      </c>
      <c r="E5539" s="367">
        <f t="shared" si="86"/>
        <v>30500398</v>
      </c>
      <c r="F5539" s="367" t="s">
        <v>569</v>
      </c>
      <c r="G5539" s="367" t="s">
        <v>9237</v>
      </c>
      <c r="H5539" s="367" t="s">
        <v>9411</v>
      </c>
      <c r="I5539" s="367" t="s">
        <v>4251</v>
      </c>
    </row>
    <row r="5540" spans="1:9">
      <c r="A5540" s="367" t="s">
        <v>3930</v>
      </c>
      <c r="D5540" s="367" t="s">
        <v>9480</v>
      </c>
      <c r="E5540" s="367">
        <f t="shared" si="86"/>
        <v>30500399</v>
      </c>
      <c r="F5540" s="367" t="s">
        <v>569</v>
      </c>
      <c r="G5540" s="367" t="s">
        <v>9237</v>
      </c>
      <c r="H5540" s="367" t="s">
        <v>9411</v>
      </c>
      <c r="I5540" s="367" t="s">
        <v>4251</v>
      </c>
    </row>
    <row r="5541" spans="1:9">
      <c r="A5541" s="367" t="s">
        <v>3930</v>
      </c>
      <c r="D5541" s="367" t="s">
        <v>9481</v>
      </c>
      <c r="E5541" s="367">
        <f t="shared" si="86"/>
        <v>30500401</v>
      </c>
      <c r="F5541" s="367" t="s">
        <v>569</v>
      </c>
      <c r="G5541" s="367" t="s">
        <v>9237</v>
      </c>
      <c r="H5541" s="367" t="s">
        <v>9482</v>
      </c>
      <c r="I5541" s="367" t="s">
        <v>9483</v>
      </c>
    </row>
    <row r="5542" spans="1:9">
      <c r="A5542" s="367" t="s">
        <v>3930</v>
      </c>
      <c r="D5542" s="367" t="s">
        <v>9484</v>
      </c>
      <c r="E5542" s="367">
        <f t="shared" si="86"/>
        <v>30500402</v>
      </c>
      <c r="F5542" s="367" t="s">
        <v>569</v>
      </c>
      <c r="G5542" s="367" t="s">
        <v>9237</v>
      </c>
      <c r="H5542" s="367" t="s">
        <v>9482</v>
      </c>
      <c r="I5542" s="367" t="s">
        <v>9485</v>
      </c>
    </row>
    <row r="5543" spans="1:9">
      <c r="A5543" s="367" t="s">
        <v>3930</v>
      </c>
      <c r="D5543" s="367" t="s">
        <v>9486</v>
      </c>
      <c r="E5543" s="367">
        <f t="shared" si="86"/>
        <v>30500403</v>
      </c>
      <c r="F5543" s="367" t="s">
        <v>569</v>
      </c>
      <c r="G5543" s="367" t="s">
        <v>9237</v>
      </c>
      <c r="H5543" s="367" t="s">
        <v>9482</v>
      </c>
      <c r="I5543" s="367" t="s">
        <v>9487</v>
      </c>
    </row>
    <row r="5544" spans="1:9">
      <c r="A5544" s="367" t="s">
        <v>3930</v>
      </c>
      <c r="D5544" s="367" t="s">
        <v>9488</v>
      </c>
      <c r="E5544" s="367">
        <f t="shared" si="86"/>
        <v>30500404</v>
      </c>
      <c r="F5544" s="367" t="s">
        <v>569</v>
      </c>
      <c r="G5544" s="367" t="s">
        <v>9237</v>
      </c>
      <c r="H5544" s="367" t="s">
        <v>9482</v>
      </c>
      <c r="I5544" s="367" t="s">
        <v>9489</v>
      </c>
    </row>
    <row r="5545" spans="1:9">
      <c r="A5545" s="367" t="s">
        <v>3930</v>
      </c>
      <c r="D5545" s="367" t="s">
        <v>9490</v>
      </c>
      <c r="E5545" s="367">
        <f t="shared" si="86"/>
        <v>30500405</v>
      </c>
      <c r="F5545" s="367" t="s">
        <v>569</v>
      </c>
      <c r="G5545" s="367" t="s">
        <v>9237</v>
      </c>
      <c r="H5545" s="367" t="s">
        <v>9482</v>
      </c>
      <c r="I5545" s="367" t="s">
        <v>9491</v>
      </c>
    </row>
    <row r="5546" spans="1:9">
      <c r="A5546" s="367" t="s">
        <v>3930</v>
      </c>
      <c r="D5546" s="367" t="s">
        <v>9492</v>
      </c>
      <c r="E5546" s="367">
        <f t="shared" si="86"/>
        <v>30500406</v>
      </c>
      <c r="F5546" s="367" t="s">
        <v>569</v>
      </c>
      <c r="G5546" s="367" t="s">
        <v>9237</v>
      </c>
      <c r="H5546" s="367" t="s">
        <v>9482</v>
      </c>
      <c r="I5546" s="367" t="s">
        <v>9493</v>
      </c>
    </row>
    <row r="5547" spans="1:9">
      <c r="A5547" s="367" t="s">
        <v>3930</v>
      </c>
      <c r="D5547" s="367" t="s">
        <v>9494</v>
      </c>
      <c r="E5547" s="367">
        <f t="shared" si="86"/>
        <v>30500499</v>
      </c>
      <c r="F5547" s="367" t="s">
        <v>569</v>
      </c>
      <c r="G5547" s="367" t="s">
        <v>9237</v>
      </c>
      <c r="H5547" s="367" t="s">
        <v>9482</v>
      </c>
      <c r="I5547" s="367" t="s">
        <v>4251</v>
      </c>
    </row>
    <row r="5548" spans="1:9">
      <c r="A5548" s="367" t="s">
        <v>3930</v>
      </c>
      <c r="D5548" s="367" t="s">
        <v>9495</v>
      </c>
      <c r="E5548" s="367">
        <f t="shared" si="86"/>
        <v>30500501</v>
      </c>
      <c r="F5548" s="367" t="s">
        <v>569</v>
      </c>
      <c r="G5548" s="367" t="s">
        <v>9237</v>
      </c>
      <c r="H5548" s="367" t="s">
        <v>9496</v>
      </c>
      <c r="I5548" s="367" t="s">
        <v>9497</v>
      </c>
    </row>
    <row r="5549" spans="1:9">
      <c r="A5549" s="367" t="s">
        <v>3930</v>
      </c>
      <c r="D5549" s="367" t="s">
        <v>9498</v>
      </c>
      <c r="E5549" s="367">
        <f t="shared" si="86"/>
        <v>30500502</v>
      </c>
      <c r="F5549" s="367" t="s">
        <v>569</v>
      </c>
      <c r="G5549" s="367" t="s">
        <v>9237</v>
      </c>
      <c r="H5549" s="367" t="s">
        <v>9496</v>
      </c>
      <c r="I5549" s="367" t="s">
        <v>9499</v>
      </c>
    </row>
    <row r="5550" spans="1:9">
      <c r="A5550" s="367" t="s">
        <v>3930</v>
      </c>
      <c r="D5550" s="367" t="s">
        <v>9500</v>
      </c>
      <c r="E5550" s="367">
        <f t="shared" si="86"/>
        <v>30500503</v>
      </c>
      <c r="F5550" s="367" t="s">
        <v>569</v>
      </c>
      <c r="G5550" s="367" t="s">
        <v>9237</v>
      </c>
      <c r="H5550" s="367" t="s">
        <v>9496</v>
      </c>
      <c r="I5550" s="367" t="s">
        <v>9501</v>
      </c>
    </row>
    <row r="5551" spans="1:9">
      <c r="A5551" s="367" t="s">
        <v>3930</v>
      </c>
      <c r="D5551" s="367" t="s">
        <v>9502</v>
      </c>
      <c r="E5551" s="367">
        <f t="shared" si="86"/>
        <v>30500504</v>
      </c>
      <c r="F5551" s="367" t="s">
        <v>569</v>
      </c>
      <c r="G5551" s="367" t="s">
        <v>9237</v>
      </c>
      <c r="H5551" s="367" t="s">
        <v>9496</v>
      </c>
      <c r="I5551" s="367" t="s">
        <v>9503</v>
      </c>
    </row>
    <row r="5552" spans="1:9">
      <c r="A5552" s="367" t="s">
        <v>3930</v>
      </c>
      <c r="D5552" s="367" t="s">
        <v>9504</v>
      </c>
      <c r="E5552" s="367">
        <f t="shared" si="86"/>
        <v>30500505</v>
      </c>
      <c r="F5552" s="367" t="s">
        <v>569</v>
      </c>
      <c r="G5552" s="367" t="s">
        <v>9237</v>
      </c>
      <c r="H5552" s="367" t="s">
        <v>9496</v>
      </c>
      <c r="I5552" s="367" t="s">
        <v>9505</v>
      </c>
    </row>
    <row r="5553" spans="1:9">
      <c r="A5553" s="367" t="s">
        <v>3930</v>
      </c>
      <c r="D5553" s="367" t="s">
        <v>9506</v>
      </c>
      <c r="E5553" s="367">
        <f t="shared" si="86"/>
        <v>30500506</v>
      </c>
      <c r="F5553" s="367" t="s">
        <v>569</v>
      </c>
      <c r="G5553" s="367" t="s">
        <v>9237</v>
      </c>
      <c r="H5553" s="367" t="s">
        <v>9496</v>
      </c>
      <c r="I5553" s="367" t="s">
        <v>9507</v>
      </c>
    </row>
    <row r="5554" spans="1:9">
      <c r="A5554" s="367" t="s">
        <v>3930</v>
      </c>
      <c r="D5554" s="367" t="s">
        <v>9508</v>
      </c>
      <c r="E5554" s="367">
        <f t="shared" si="86"/>
        <v>30500507</v>
      </c>
      <c r="F5554" s="367" t="s">
        <v>569</v>
      </c>
      <c r="G5554" s="367" t="s">
        <v>9237</v>
      </c>
      <c r="H5554" s="367" t="s">
        <v>9496</v>
      </c>
      <c r="I5554" s="367" t="s">
        <v>9509</v>
      </c>
    </row>
    <row r="5555" spans="1:9">
      <c r="A5555" s="367" t="s">
        <v>3930</v>
      </c>
      <c r="D5555" s="367" t="s">
        <v>9510</v>
      </c>
      <c r="E5555" s="367">
        <f t="shared" si="86"/>
        <v>30500508</v>
      </c>
      <c r="F5555" s="367" t="s">
        <v>569</v>
      </c>
      <c r="G5555" s="367" t="s">
        <v>9237</v>
      </c>
      <c r="H5555" s="367" t="s">
        <v>9496</v>
      </c>
      <c r="I5555" s="367" t="s">
        <v>9511</v>
      </c>
    </row>
    <row r="5556" spans="1:9">
      <c r="A5556" s="367" t="s">
        <v>3930</v>
      </c>
      <c r="D5556" s="367" t="s">
        <v>9512</v>
      </c>
      <c r="E5556" s="367">
        <f t="shared" si="86"/>
        <v>30500509</v>
      </c>
      <c r="F5556" s="367" t="s">
        <v>569</v>
      </c>
      <c r="G5556" s="367" t="s">
        <v>9237</v>
      </c>
      <c r="H5556" s="367" t="s">
        <v>9496</v>
      </c>
      <c r="I5556" s="367" t="s">
        <v>9513</v>
      </c>
    </row>
    <row r="5557" spans="1:9">
      <c r="A5557" s="367" t="s">
        <v>3930</v>
      </c>
      <c r="D5557" s="367" t="s">
        <v>9514</v>
      </c>
      <c r="E5557" s="367">
        <f t="shared" si="86"/>
        <v>30500598</v>
      </c>
      <c r="F5557" s="367" t="s">
        <v>569</v>
      </c>
      <c r="G5557" s="367" t="s">
        <v>9237</v>
      </c>
      <c r="H5557" s="367" t="s">
        <v>9496</v>
      </c>
      <c r="I5557" s="367" t="s">
        <v>4251</v>
      </c>
    </row>
    <row r="5558" spans="1:9">
      <c r="A5558" s="367" t="s">
        <v>3930</v>
      </c>
      <c r="D5558" s="367" t="s">
        <v>9515</v>
      </c>
      <c r="E5558" s="367">
        <f t="shared" si="86"/>
        <v>30500599</v>
      </c>
      <c r="F5558" s="367" t="s">
        <v>569</v>
      </c>
      <c r="G5558" s="367" t="s">
        <v>9237</v>
      </c>
      <c r="H5558" s="367" t="s">
        <v>9496</v>
      </c>
      <c r="I5558" s="367" t="s">
        <v>4251</v>
      </c>
    </row>
    <row r="5559" spans="1:9">
      <c r="A5559" s="367" t="s">
        <v>3930</v>
      </c>
      <c r="D5559" s="367" t="s">
        <v>9516</v>
      </c>
      <c r="E5559" s="367">
        <f t="shared" si="86"/>
        <v>30500606</v>
      </c>
      <c r="F5559" s="367" t="s">
        <v>569</v>
      </c>
      <c r="G5559" s="367" t="s">
        <v>9237</v>
      </c>
      <c r="H5559" s="367" t="s">
        <v>9517</v>
      </c>
      <c r="I5559" s="367" t="s">
        <v>9518</v>
      </c>
    </row>
    <row r="5560" spans="1:9">
      <c r="A5560" s="367" t="s">
        <v>3930</v>
      </c>
      <c r="D5560" s="367" t="s">
        <v>9519</v>
      </c>
      <c r="E5560" s="367">
        <f t="shared" si="86"/>
        <v>30500607</v>
      </c>
      <c r="F5560" s="367" t="s">
        <v>569</v>
      </c>
      <c r="G5560" s="367" t="s">
        <v>9237</v>
      </c>
      <c r="H5560" s="367" t="s">
        <v>9517</v>
      </c>
      <c r="I5560" s="367" t="s">
        <v>5769</v>
      </c>
    </row>
    <row r="5561" spans="1:9">
      <c r="A5561" s="367" t="s">
        <v>3930</v>
      </c>
      <c r="D5561" s="367" t="s">
        <v>9520</v>
      </c>
      <c r="E5561" s="367">
        <f t="shared" si="86"/>
        <v>30500608</v>
      </c>
      <c r="F5561" s="367" t="s">
        <v>569</v>
      </c>
      <c r="G5561" s="367" t="s">
        <v>9237</v>
      </c>
      <c r="H5561" s="367" t="s">
        <v>9517</v>
      </c>
      <c r="I5561" s="367" t="s">
        <v>9521</v>
      </c>
    </row>
    <row r="5562" spans="1:9">
      <c r="A5562" s="367" t="s">
        <v>3930</v>
      </c>
      <c r="D5562" s="367" t="s">
        <v>9522</v>
      </c>
      <c r="E5562" s="367">
        <f t="shared" si="86"/>
        <v>30500609</v>
      </c>
      <c r="F5562" s="367" t="s">
        <v>569</v>
      </c>
      <c r="G5562" s="367" t="s">
        <v>9237</v>
      </c>
      <c r="H5562" s="367" t="s">
        <v>9517</v>
      </c>
      <c r="I5562" s="367" t="s">
        <v>8398</v>
      </c>
    </row>
    <row r="5563" spans="1:9">
      <c r="A5563" s="367" t="s">
        <v>3930</v>
      </c>
      <c r="D5563" s="367" t="s">
        <v>9523</v>
      </c>
      <c r="E5563" s="367">
        <f t="shared" si="86"/>
        <v>30500610</v>
      </c>
      <c r="F5563" s="367" t="s">
        <v>569</v>
      </c>
      <c r="G5563" s="367" t="s">
        <v>9237</v>
      </c>
      <c r="H5563" s="367" t="s">
        <v>9517</v>
      </c>
      <c r="I5563" s="367" t="s">
        <v>9524</v>
      </c>
    </row>
    <row r="5564" spans="1:9">
      <c r="A5564" s="367" t="s">
        <v>3930</v>
      </c>
      <c r="D5564" s="367" t="s">
        <v>9525</v>
      </c>
      <c r="E5564" s="367">
        <f t="shared" si="86"/>
        <v>30500611</v>
      </c>
      <c r="F5564" s="367" t="s">
        <v>569</v>
      </c>
      <c r="G5564" s="367" t="s">
        <v>9237</v>
      </c>
      <c r="H5564" s="367" t="s">
        <v>9517</v>
      </c>
      <c r="I5564" s="367" t="s">
        <v>7506</v>
      </c>
    </row>
    <row r="5565" spans="1:9">
      <c r="A5565" s="367" t="s">
        <v>3930</v>
      </c>
      <c r="D5565" s="367" t="s">
        <v>9526</v>
      </c>
      <c r="E5565" s="367">
        <f t="shared" si="86"/>
        <v>30500612</v>
      </c>
      <c r="F5565" s="367" t="s">
        <v>569</v>
      </c>
      <c r="G5565" s="367" t="s">
        <v>9237</v>
      </c>
      <c r="H5565" s="367" t="s">
        <v>9517</v>
      </c>
      <c r="I5565" s="367" t="s">
        <v>8050</v>
      </c>
    </row>
    <row r="5566" spans="1:9">
      <c r="A5566" s="367" t="s">
        <v>3930</v>
      </c>
      <c r="D5566" s="367" t="s">
        <v>9527</v>
      </c>
      <c r="E5566" s="367">
        <f t="shared" si="86"/>
        <v>30500613</v>
      </c>
      <c r="F5566" s="367" t="s">
        <v>569</v>
      </c>
      <c r="G5566" s="367" t="s">
        <v>9237</v>
      </c>
      <c r="H5566" s="367" t="s">
        <v>9517</v>
      </c>
      <c r="I5566" s="367" t="s">
        <v>9528</v>
      </c>
    </row>
    <row r="5567" spans="1:9">
      <c r="A5567" s="367" t="s">
        <v>3930</v>
      </c>
      <c r="D5567" s="367" t="s">
        <v>9529</v>
      </c>
      <c r="E5567" s="367">
        <f t="shared" si="86"/>
        <v>30500614</v>
      </c>
      <c r="F5567" s="367" t="s">
        <v>569</v>
      </c>
      <c r="G5567" s="367" t="s">
        <v>9237</v>
      </c>
      <c r="H5567" s="367" t="s">
        <v>9517</v>
      </c>
      <c r="I5567" s="367" t="s">
        <v>9530</v>
      </c>
    </row>
    <row r="5568" spans="1:9">
      <c r="A5568" s="367" t="s">
        <v>3930</v>
      </c>
      <c r="D5568" s="367" t="s">
        <v>9531</v>
      </c>
      <c r="E5568" s="367">
        <f t="shared" si="86"/>
        <v>30500615</v>
      </c>
      <c r="F5568" s="367" t="s">
        <v>569</v>
      </c>
      <c r="G5568" s="367" t="s">
        <v>9237</v>
      </c>
      <c r="H5568" s="367" t="s">
        <v>9517</v>
      </c>
      <c r="I5568" s="367" t="s">
        <v>9532</v>
      </c>
    </row>
    <row r="5569" spans="1:9">
      <c r="A5569" s="367" t="s">
        <v>3930</v>
      </c>
      <c r="D5569" s="367" t="s">
        <v>9533</v>
      </c>
      <c r="E5569" s="367">
        <f t="shared" si="86"/>
        <v>30500616</v>
      </c>
      <c r="F5569" s="367" t="s">
        <v>569</v>
      </c>
      <c r="G5569" s="367" t="s">
        <v>9237</v>
      </c>
      <c r="H5569" s="367" t="s">
        <v>9517</v>
      </c>
      <c r="I5569" s="367" t="s">
        <v>9534</v>
      </c>
    </row>
    <row r="5570" spans="1:9">
      <c r="A5570" s="367" t="s">
        <v>3930</v>
      </c>
      <c r="D5570" s="367" t="s">
        <v>9535</v>
      </c>
      <c r="E5570" s="367">
        <f t="shared" ref="E5570:E5633" si="87">VALUE(D5570)</f>
        <v>30500617</v>
      </c>
      <c r="F5570" s="367" t="s">
        <v>569</v>
      </c>
      <c r="G5570" s="367" t="s">
        <v>9237</v>
      </c>
      <c r="H5570" s="367" t="s">
        <v>9517</v>
      </c>
      <c r="I5570" s="367" t="s">
        <v>9536</v>
      </c>
    </row>
    <row r="5571" spans="1:9">
      <c r="A5571" s="367" t="s">
        <v>3930</v>
      </c>
      <c r="D5571" s="367" t="s">
        <v>9537</v>
      </c>
      <c r="E5571" s="367">
        <f t="shared" si="87"/>
        <v>30500618</v>
      </c>
      <c r="F5571" s="367" t="s">
        <v>569</v>
      </c>
      <c r="G5571" s="367" t="s">
        <v>9237</v>
      </c>
      <c r="H5571" s="367" t="s">
        <v>9517</v>
      </c>
      <c r="I5571" s="367" t="s">
        <v>9538</v>
      </c>
    </row>
    <row r="5572" spans="1:9">
      <c r="A5572" s="367" t="s">
        <v>3930</v>
      </c>
      <c r="D5572" s="367" t="s">
        <v>9539</v>
      </c>
      <c r="E5572" s="367">
        <f t="shared" si="87"/>
        <v>30500619</v>
      </c>
      <c r="F5572" s="367" t="s">
        <v>569</v>
      </c>
      <c r="G5572" s="367" t="s">
        <v>9237</v>
      </c>
      <c r="H5572" s="367" t="s">
        <v>9517</v>
      </c>
      <c r="I5572" s="367" t="s">
        <v>9540</v>
      </c>
    </row>
    <row r="5573" spans="1:9">
      <c r="A5573" s="367" t="s">
        <v>3930</v>
      </c>
      <c r="D5573" s="367" t="s">
        <v>9541</v>
      </c>
      <c r="E5573" s="367">
        <f t="shared" si="87"/>
        <v>30500620</v>
      </c>
      <c r="F5573" s="367" t="s">
        <v>569</v>
      </c>
      <c r="G5573" s="367" t="s">
        <v>9237</v>
      </c>
      <c r="H5573" s="367" t="s">
        <v>9517</v>
      </c>
      <c r="I5573" s="367" t="s">
        <v>9542</v>
      </c>
    </row>
    <row r="5574" spans="1:9">
      <c r="A5574" s="367" t="s">
        <v>3930</v>
      </c>
      <c r="D5574" s="367" t="s">
        <v>9543</v>
      </c>
      <c r="E5574" s="367">
        <f t="shared" si="87"/>
        <v>30500621</v>
      </c>
      <c r="F5574" s="367" t="s">
        <v>569</v>
      </c>
      <c r="G5574" s="367" t="s">
        <v>9237</v>
      </c>
      <c r="H5574" s="367" t="s">
        <v>9517</v>
      </c>
      <c r="I5574" s="367" t="s">
        <v>9544</v>
      </c>
    </row>
    <row r="5575" spans="1:9">
      <c r="A5575" s="367" t="s">
        <v>3930</v>
      </c>
      <c r="D5575" s="367" t="s">
        <v>9545</v>
      </c>
      <c r="E5575" s="367">
        <f t="shared" si="87"/>
        <v>30500622</v>
      </c>
      <c r="F5575" s="367" t="s">
        <v>569</v>
      </c>
      <c r="G5575" s="367" t="s">
        <v>9237</v>
      </c>
      <c r="H5575" s="367" t="s">
        <v>9517</v>
      </c>
      <c r="I5575" s="367" t="s">
        <v>9546</v>
      </c>
    </row>
    <row r="5576" spans="1:9">
      <c r="A5576" s="367" t="s">
        <v>3930</v>
      </c>
      <c r="D5576" s="367" t="s">
        <v>9547</v>
      </c>
      <c r="E5576" s="367">
        <f t="shared" si="87"/>
        <v>30500623</v>
      </c>
      <c r="F5576" s="367" t="s">
        <v>569</v>
      </c>
      <c r="G5576" s="367" t="s">
        <v>9237</v>
      </c>
      <c r="H5576" s="367" t="s">
        <v>9517</v>
      </c>
      <c r="I5576" s="367" t="s">
        <v>9548</v>
      </c>
    </row>
    <row r="5577" spans="1:9">
      <c r="A5577" s="367" t="s">
        <v>3930</v>
      </c>
      <c r="D5577" s="367" t="s">
        <v>9549</v>
      </c>
      <c r="E5577" s="367">
        <f t="shared" si="87"/>
        <v>30500624</v>
      </c>
      <c r="F5577" s="367" t="s">
        <v>569</v>
      </c>
      <c r="G5577" s="367" t="s">
        <v>9237</v>
      </c>
      <c r="H5577" s="367" t="s">
        <v>9517</v>
      </c>
      <c r="I5577" s="367" t="s">
        <v>9550</v>
      </c>
    </row>
    <row r="5578" spans="1:9">
      <c r="A5578" s="367" t="s">
        <v>3930</v>
      </c>
      <c r="D5578" s="367" t="s">
        <v>9551</v>
      </c>
      <c r="E5578" s="367">
        <f t="shared" si="87"/>
        <v>30500625</v>
      </c>
      <c r="F5578" s="367" t="s">
        <v>569</v>
      </c>
      <c r="G5578" s="367" t="s">
        <v>9237</v>
      </c>
      <c r="H5578" s="367" t="s">
        <v>9517</v>
      </c>
      <c r="I5578" s="367" t="s">
        <v>9552</v>
      </c>
    </row>
    <row r="5579" spans="1:9">
      <c r="A5579" s="367" t="s">
        <v>3930</v>
      </c>
      <c r="D5579" s="367" t="s">
        <v>9553</v>
      </c>
      <c r="E5579" s="367">
        <f t="shared" si="87"/>
        <v>30500626</v>
      </c>
      <c r="F5579" s="367" t="s">
        <v>569</v>
      </c>
      <c r="G5579" s="367" t="s">
        <v>9237</v>
      </c>
      <c r="H5579" s="367" t="s">
        <v>9517</v>
      </c>
      <c r="I5579" s="367" t="s">
        <v>9554</v>
      </c>
    </row>
    <row r="5580" spans="1:9">
      <c r="A5580" s="367" t="s">
        <v>3930</v>
      </c>
      <c r="D5580" s="367" t="s">
        <v>9555</v>
      </c>
      <c r="E5580" s="367">
        <f t="shared" si="87"/>
        <v>30500627</v>
      </c>
      <c r="F5580" s="367" t="s">
        <v>569</v>
      </c>
      <c r="G5580" s="367" t="s">
        <v>9237</v>
      </c>
      <c r="H5580" s="367" t="s">
        <v>9517</v>
      </c>
      <c r="I5580" s="367" t="s">
        <v>9556</v>
      </c>
    </row>
    <row r="5581" spans="1:9">
      <c r="A5581" s="367" t="s">
        <v>3930</v>
      </c>
      <c r="D5581" s="367" t="s">
        <v>9557</v>
      </c>
      <c r="E5581" s="367">
        <f t="shared" si="87"/>
        <v>30500628</v>
      </c>
      <c r="F5581" s="367" t="s">
        <v>569</v>
      </c>
      <c r="G5581" s="367" t="s">
        <v>9237</v>
      </c>
      <c r="H5581" s="367" t="s">
        <v>9517</v>
      </c>
      <c r="I5581" s="367" t="s">
        <v>9558</v>
      </c>
    </row>
    <row r="5582" spans="1:9">
      <c r="A5582" s="367" t="s">
        <v>3930</v>
      </c>
      <c r="D5582" s="367" t="s">
        <v>9559</v>
      </c>
      <c r="E5582" s="367">
        <f t="shared" si="87"/>
        <v>30500629</v>
      </c>
      <c r="F5582" s="367" t="s">
        <v>569</v>
      </c>
      <c r="G5582" s="367" t="s">
        <v>9237</v>
      </c>
      <c r="H5582" s="367" t="s">
        <v>9517</v>
      </c>
      <c r="I5582" s="367" t="s">
        <v>9560</v>
      </c>
    </row>
    <row r="5583" spans="1:9">
      <c r="A5583" s="367" t="s">
        <v>3930</v>
      </c>
      <c r="D5583" s="367" t="s">
        <v>9561</v>
      </c>
      <c r="E5583" s="367">
        <f t="shared" si="87"/>
        <v>30500699</v>
      </c>
      <c r="F5583" s="367" t="s">
        <v>569</v>
      </c>
      <c r="G5583" s="367" t="s">
        <v>9237</v>
      </c>
      <c r="H5583" s="367" t="s">
        <v>9517</v>
      </c>
      <c r="I5583" s="367" t="s">
        <v>4251</v>
      </c>
    </row>
    <row r="5584" spans="1:9">
      <c r="A5584" s="367" t="s">
        <v>3930</v>
      </c>
      <c r="D5584" s="367" t="s">
        <v>9562</v>
      </c>
      <c r="E5584" s="367">
        <f t="shared" si="87"/>
        <v>30500706</v>
      </c>
      <c r="F5584" s="367" t="s">
        <v>569</v>
      </c>
      <c r="G5584" s="367" t="s">
        <v>9237</v>
      </c>
      <c r="H5584" s="367" t="s">
        <v>9563</v>
      </c>
      <c r="I5584" s="367" t="s">
        <v>9518</v>
      </c>
    </row>
    <row r="5585" spans="1:9">
      <c r="A5585" s="367" t="s">
        <v>3930</v>
      </c>
      <c r="D5585" s="367" t="s">
        <v>9564</v>
      </c>
      <c r="E5585" s="367">
        <f t="shared" si="87"/>
        <v>30500707</v>
      </c>
      <c r="F5585" s="367" t="s">
        <v>569</v>
      </c>
      <c r="G5585" s="367" t="s">
        <v>9237</v>
      </c>
      <c r="H5585" s="367" t="s">
        <v>9563</v>
      </c>
      <c r="I5585" s="367" t="s">
        <v>5769</v>
      </c>
    </row>
    <row r="5586" spans="1:9">
      <c r="A5586" s="367" t="s">
        <v>3930</v>
      </c>
      <c r="D5586" s="367" t="s">
        <v>9565</v>
      </c>
      <c r="E5586" s="367">
        <f t="shared" si="87"/>
        <v>30500708</v>
      </c>
      <c r="F5586" s="367" t="s">
        <v>569</v>
      </c>
      <c r="G5586" s="367" t="s">
        <v>9237</v>
      </c>
      <c r="H5586" s="367" t="s">
        <v>9563</v>
      </c>
      <c r="I5586" s="367" t="s">
        <v>9521</v>
      </c>
    </row>
    <row r="5587" spans="1:9">
      <c r="A5587" s="367" t="s">
        <v>3930</v>
      </c>
      <c r="D5587" s="367" t="s">
        <v>9566</v>
      </c>
      <c r="E5587" s="367">
        <f t="shared" si="87"/>
        <v>30500709</v>
      </c>
      <c r="F5587" s="367" t="s">
        <v>569</v>
      </c>
      <c r="G5587" s="367" t="s">
        <v>9237</v>
      </c>
      <c r="H5587" s="367" t="s">
        <v>9563</v>
      </c>
      <c r="I5587" s="367" t="s">
        <v>8398</v>
      </c>
    </row>
    <row r="5588" spans="1:9">
      <c r="A5588" s="367" t="s">
        <v>3930</v>
      </c>
      <c r="D5588" s="367" t="s">
        <v>9567</v>
      </c>
      <c r="E5588" s="367">
        <f t="shared" si="87"/>
        <v>30500710</v>
      </c>
      <c r="F5588" s="367" t="s">
        <v>569</v>
      </c>
      <c r="G5588" s="367" t="s">
        <v>9237</v>
      </c>
      <c r="H5588" s="367" t="s">
        <v>9563</v>
      </c>
      <c r="I5588" s="367" t="s">
        <v>9524</v>
      </c>
    </row>
    <row r="5589" spans="1:9">
      <c r="A5589" s="367" t="s">
        <v>3930</v>
      </c>
      <c r="D5589" s="367" t="s">
        <v>9568</v>
      </c>
      <c r="E5589" s="367">
        <f t="shared" si="87"/>
        <v>30500711</v>
      </c>
      <c r="F5589" s="367" t="s">
        <v>569</v>
      </c>
      <c r="G5589" s="367" t="s">
        <v>9237</v>
      </c>
      <c r="H5589" s="367" t="s">
        <v>9563</v>
      </c>
      <c r="I5589" s="367" t="s">
        <v>7506</v>
      </c>
    </row>
    <row r="5590" spans="1:9">
      <c r="A5590" s="367" t="s">
        <v>3930</v>
      </c>
      <c r="D5590" s="367" t="s">
        <v>9569</v>
      </c>
      <c r="E5590" s="367">
        <f t="shared" si="87"/>
        <v>30500712</v>
      </c>
      <c r="F5590" s="367" t="s">
        <v>569</v>
      </c>
      <c r="G5590" s="367" t="s">
        <v>9237</v>
      </c>
      <c r="H5590" s="367" t="s">
        <v>9563</v>
      </c>
      <c r="I5590" s="367" t="s">
        <v>8050</v>
      </c>
    </row>
    <row r="5591" spans="1:9">
      <c r="A5591" s="367" t="s">
        <v>3930</v>
      </c>
      <c r="D5591" s="367" t="s">
        <v>9570</v>
      </c>
      <c r="E5591" s="367">
        <f t="shared" si="87"/>
        <v>30500714</v>
      </c>
      <c r="F5591" s="367" t="s">
        <v>569</v>
      </c>
      <c r="G5591" s="367" t="s">
        <v>9237</v>
      </c>
      <c r="H5591" s="367" t="s">
        <v>9563</v>
      </c>
      <c r="I5591" s="367" t="s">
        <v>9530</v>
      </c>
    </row>
    <row r="5592" spans="1:9">
      <c r="A5592" s="367" t="s">
        <v>3930</v>
      </c>
      <c r="D5592" s="367" t="s">
        <v>9571</v>
      </c>
      <c r="E5592" s="367">
        <f t="shared" si="87"/>
        <v>30500715</v>
      </c>
      <c r="F5592" s="367" t="s">
        <v>569</v>
      </c>
      <c r="G5592" s="367" t="s">
        <v>9237</v>
      </c>
      <c r="H5592" s="367" t="s">
        <v>9563</v>
      </c>
      <c r="I5592" s="367" t="s">
        <v>9532</v>
      </c>
    </row>
    <row r="5593" spans="1:9">
      <c r="A5593" s="367" t="s">
        <v>3930</v>
      </c>
      <c r="D5593" s="367" t="s">
        <v>9572</v>
      </c>
      <c r="E5593" s="367">
        <f t="shared" si="87"/>
        <v>30500716</v>
      </c>
      <c r="F5593" s="367" t="s">
        <v>569</v>
      </c>
      <c r="G5593" s="367" t="s">
        <v>9237</v>
      </c>
      <c r="H5593" s="367" t="s">
        <v>9563</v>
      </c>
      <c r="I5593" s="367" t="s">
        <v>9534</v>
      </c>
    </row>
    <row r="5594" spans="1:9">
      <c r="A5594" s="367" t="s">
        <v>3930</v>
      </c>
      <c r="D5594" s="367" t="s">
        <v>9573</v>
      </c>
      <c r="E5594" s="367">
        <f t="shared" si="87"/>
        <v>30500717</v>
      </c>
      <c r="F5594" s="367" t="s">
        <v>569</v>
      </c>
      <c r="G5594" s="367" t="s">
        <v>9237</v>
      </c>
      <c r="H5594" s="367" t="s">
        <v>9563</v>
      </c>
      <c r="I5594" s="367" t="s">
        <v>9536</v>
      </c>
    </row>
    <row r="5595" spans="1:9">
      <c r="A5595" s="367" t="s">
        <v>3930</v>
      </c>
      <c r="D5595" s="367" t="s">
        <v>9574</v>
      </c>
      <c r="E5595" s="367">
        <f t="shared" si="87"/>
        <v>30500718</v>
      </c>
      <c r="F5595" s="367" t="s">
        <v>569</v>
      </c>
      <c r="G5595" s="367" t="s">
        <v>9237</v>
      </c>
      <c r="H5595" s="367" t="s">
        <v>9563</v>
      </c>
      <c r="I5595" s="367" t="s">
        <v>9538</v>
      </c>
    </row>
    <row r="5596" spans="1:9">
      <c r="A5596" s="367" t="s">
        <v>3930</v>
      </c>
      <c r="D5596" s="367" t="s">
        <v>9575</v>
      </c>
      <c r="E5596" s="367">
        <f t="shared" si="87"/>
        <v>30500719</v>
      </c>
      <c r="F5596" s="367" t="s">
        <v>569</v>
      </c>
      <c r="G5596" s="367" t="s">
        <v>9237</v>
      </c>
      <c r="H5596" s="367" t="s">
        <v>9563</v>
      </c>
      <c r="I5596" s="367" t="s">
        <v>9540</v>
      </c>
    </row>
    <row r="5597" spans="1:9">
      <c r="A5597" s="367" t="s">
        <v>3930</v>
      </c>
      <c r="D5597" s="367" t="s">
        <v>9576</v>
      </c>
      <c r="E5597" s="367">
        <f t="shared" si="87"/>
        <v>30500727</v>
      </c>
      <c r="F5597" s="367" t="s">
        <v>569</v>
      </c>
      <c r="G5597" s="367" t="s">
        <v>9237</v>
      </c>
      <c r="H5597" s="367" t="s">
        <v>9563</v>
      </c>
      <c r="I5597" s="367" t="s">
        <v>9556</v>
      </c>
    </row>
    <row r="5598" spans="1:9">
      <c r="A5598" s="367" t="s">
        <v>3930</v>
      </c>
      <c r="D5598" s="367" t="s">
        <v>9577</v>
      </c>
      <c r="E5598" s="367">
        <f t="shared" si="87"/>
        <v>30500728</v>
      </c>
      <c r="F5598" s="367" t="s">
        <v>569</v>
      </c>
      <c r="G5598" s="367" t="s">
        <v>9237</v>
      </c>
      <c r="H5598" s="367" t="s">
        <v>9563</v>
      </c>
      <c r="I5598" s="367" t="s">
        <v>9558</v>
      </c>
    </row>
    <row r="5599" spans="1:9">
      <c r="A5599" s="367" t="s">
        <v>3930</v>
      </c>
      <c r="D5599" s="367" t="s">
        <v>9578</v>
      </c>
      <c r="E5599" s="367">
        <f t="shared" si="87"/>
        <v>30500729</v>
      </c>
      <c r="F5599" s="367" t="s">
        <v>569</v>
      </c>
      <c r="G5599" s="367" t="s">
        <v>9237</v>
      </c>
      <c r="H5599" s="367" t="s">
        <v>9563</v>
      </c>
      <c r="I5599" s="367" t="s">
        <v>9560</v>
      </c>
    </row>
    <row r="5600" spans="1:9">
      <c r="A5600" s="367" t="s">
        <v>3930</v>
      </c>
      <c r="D5600" s="367" t="s">
        <v>9579</v>
      </c>
      <c r="E5600" s="367">
        <f t="shared" si="87"/>
        <v>30500799</v>
      </c>
      <c r="F5600" s="367" t="s">
        <v>569</v>
      </c>
      <c r="G5600" s="367" t="s">
        <v>9237</v>
      </c>
      <c r="H5600" s="367" t="s">
        <v>9563</v>
      </c>
      <c r="I5600" s="367" t="s">
        <v>4251</v>
      </c>
    </row>
    <row r="5601" spans="1:9">
      <c r="A5601" s="367" t="s">
        <v>3930</v>
      </c>
      <c r="D5601" s="367" t="s">
        <v>9580</v>
      </c>
      <c r="E5601" s="367">
        <f t="shared" si="87"/>
        <v>30500801</v>
      </c>
      <c r="F5601" s="367" t="s">
        <v>569</v>
      </c>
      <c r="G5601" s="367" t="s">
        <v>9237</v>
      </c>
      <c r="H5601" s="367" t="s">
        <v>9581</v>
      </c>
      <c r="I5601" s="367" t="s">
        <v>9582</v>
      </c>
    </row>
    <row r="5602" spans="1:9">
      <c r="A5602" s="367" t="s">
        <v>3930</v>
      </c>
      <c r="D5602" s="367" t="s">
        <v>9583</v>
      </c>
      <c r="E5602" s="367">
        <f t="shared" si="87"/>
        <v>30500802</v>
      </c>
      <c r="F5602" s="367" t="s">
        <v>569</v>
      </c>
      <c r="G5602" s="367" t="s">
        <v>9237</v>
      </c>
      <c r="H5602" s="367" t="s">
        <v>9581</v>
      </c>
      <c r="I5602" s="367" t="s">
        <v>9584</v>
      </c>
    </row>
    <row r="5603" spans="1:9">
      <c r="A5603" s="367" t="s">
        <v>3930</v>
      </c>
      <c r="D5603" s="367" t="s">
        <v>9585</v>
      </c>
      <c r="E5603" s="367">
        <f t="shared" si="87"/>
        <v>30500803</v>
      </c>
      <c r="F5603" s="367" t="s">
        <v>569</v>
      </c>
      <c r="G5603" s="367" t="s">
        <v>9237</v>
      </c>
      <c r="H5603" s="367" t="s">
        <v>9581</v>
      </c>
      <c r="I5603" s="367" t="s">
        <v>4606</v>
      </c>
    </row>
    <row r="5604" spans="1:9">
      <c r="A5604" s="367" t="s">
        <v>3930</v>
      </c>
      <c r="D5604" s="367" t="s">
        <v>9586</v>
      </c>
      <c r="E5604" s="367">
        <f t="shared" si="87"/>
        <v>30500804</v>
      </c>
      <c r="F5604" s="367" t="s">
        <v>569</v>
      </c>
      <c r="G5604" s="367" t="s">
        <v>9237</v>
      </c>
      <c r="H5604" s="367" t="s">
        <v>9581</v>
      </c>
      <c r="I5604" s="367" t="s">
        <v>9587</v>
      </c>
    </row>
    <row r="5605" spans="1:9">
      <c r="A5605" s="367" t="s">
        <v>3930</v>
      </c>
      <c r="D5605" s="367" t="s">
        <v>9588</v>
      </c>
      <c r="E5605" s="367">
        <f t="shared" si="87"/>
        <v>30500805</v>
      </c>
      <c r="F5605" s="367" t="s">
        <v>569</v>
      </c>
      <c r="G5605" s="367" t="s">
        <v>9237</v>
      </c>
      <c r="H5605" s="367" t="s">
        <v>9581</v>
      </c>
      <c r="I5605" s="367" t="s">
        <v>9589</v>
      </c>
    </row>
    <row r="5606" spans="1:9">
      <c r="A5606" s="367" t="s">
        <v>3930</v>
      </c>
      <c r="D5606" s="367" t="s">
        <v>9590</v>
      </c>
      <c r="E5606" s="367">
        <f t="shared" si="87"/>
        <v>30500806</v>
      </c>
      <c r="F5606" s="367" t="s">
        <v>569</v>
      </c>
      <c r="G5606" s="367" t="s">
        <v>9237</v>
      </c>
      <c r="H5606" s="367" t="s">
        <v>9581</v>
      </c>
      <c r="I5606" s="367" t="s">
        <v>8573</v>
      </c>
    </row>
    <row r="5607" spans="1:9">
      <c r="A5607" s="367" t="s">
        <v>3930</v>
      </c>
      <c r="D5607" s="367" t="s">
        <v>9591</v>
      </c>
      <c r="E5607" s="367">
        <f t="shared" si="87"/>
        <v>30500807</v>
      </c>
      <c r="F5607" s="367" t="s">
        <v>569</v>
      </c>
      <c r="G5607" s="367" t="s">
        <v>9237</v>
      </c>
      <c r="H5607" s="367" t="s">
        <v>9581</v>
      </c>
      <c r="I5607" s="367" t="s">
        <v>9592</v>
      </c>
    </row>
    <row r="5608" spans="1:9">
      <c r="A5608" s="367" t="s">
        <v>3930</v>
      </c>
      <c r="D5608" s="367" t="s">
        <v>9593</v>
      </c>
      <c r="E5608" s="367">
        <f t="shared" si="87"/>
        <v>30500810</v>
      </c>
      <c r="F5608" s="367" t="s">
        <v>569</v>
      </c>
      <c r="G5608" s="367" t="s">
        <v>9237</v>
      </c>
      <c r="H5608" s="367" t="s">
        <v>9581</v>
      </c>
      <c r="I5608" s="367" t="s">
        <v>9594</v>
      </c>
    </row>
    <row r="5609" spans="1:9">
      <c r="A5609" s="367" t="s">
        <v>3930</v>
      </c>
      <c r="D5609" s="367" t="s">
        <v>9595</v>
      </c>
      <c r="E5609" s="367">
        <f t="shared" si="87"/>
        <v>30500811</v>
      </c>
      <c r="F5609" s="367" t="s">
        <v>569</v>
      </c>
      <c r="G5609" s="367" t="s">
        <v>9237</v>
      </c>
      <c r="H5609" s="367" t="s">
        <v>9581</v>
      </c>
      <c r="I5609" s="367" t="s">
        <v>9596</v>
      </c>
    </row>
    <row r="5610" spans="1:9">
      <c r="A5610" s="367" t="s">
        <v>3930</v>
      </c>
      <c r="D5610" s="367" t="s">
        <v>9597</v>
      </c>
      <c r="E5610" s="367">
        <f t="shared" si="87"/>
        <v>30500812</v>
      </c>
      <c r="F5610" s="367" t="s">
        <v>569</v>
      </c>
      <c r="G5610" s="367" t="s">
        <v>9237</v>
      </c>
      <c r="H5610" s="367" t="s">
        <v>9581</v>
      </c>
      <c r="I5610" s="367" t="s">
        <v>9598</v>
      </c>
    </row>
    <row r="5611" spans="1:9">
      <c r="A5611" s="367" t="s">
        <v>3930</v>
      </c>
      <c r="D5611" s="367" t="s">
        <v>9599</v>
      </c>
      <c r="E5611" s="367">
        <f t="shared" si="87"/>
        <v>30500813</v>
      </c>
      <c r="F5611" s="367" t="s">
        <v>569</v>
      </c>
      <c r="G5611" s="367" t="s">
        <v>9237</v>
      </c>
      <c r="H5611" s="367" t="s">
        <v>9581</v>
      </c>
      <c r="I5611" s="367" t="s">
        <v>9600</v>
      </c>
    </row>
    <row r="5612" spans="1:9">
      <c r="A5612" s="367" t="s">
        <v>3930</v>
      </c>
      <c r="D5612" s="367" t="s">
        <v>9601</v>
      </c>
      <c r="E5612" s="367">
        <f t="shared" si="87"/>
        <v>30500816</v>
      </c>
      <c r="F5612" s="367" t="s">
        <v>569</v>
      </c>
      <c r="G5612" s="367" t="s">
        <v>9237</v>
      </c>
      <c r="H5612" s="367" t="s">
        <v>9581</v>
      </c>
      <c r="I5612" s="367" t="s">
        <v>9602</v>
      </c>
    </row>
    <row r="5613" spans="1:9">
      <c r="A5613" s="367" t="s">
        <v>3930</v>
      </c>
      <c r="D5613" s="367" t="s">
        <v>9603</v>
      </c>
      <c r="E5613" s="367">
        <f t="shared" si="87"/>
        <v>30500818</v>
      </c>
      <c r="F5613" s="367" t="s">
        <v>569</v>
      </c>
      <c r="G5613" s="367" t="s">
        <v>9237</v>
      </c>
      <c r="H5613" s="367" t="s">
        <v>9581</v>
      </c>
      <c r="I5613" s="367" t="s">
        <v>9604</v>
      </c>
    </row>
    <row r="5614" spans="1:9">
      <c r="A5614" s="367" t="s">
        <v>3930</v>
      </c>
      <c r="D5614" s="367" t="s">
        <v>9605</v>
      </c>
      <c r="E5614" s="367">
        <f t="shared" si="87"/>
        <v>30500821</v>
      </c>
      <c r="F5614" s="367" t="s">
        <v>569</v>
      </c>
      <c r="G5614" s="367" t="s">
        <v>9237</v>
      </c>
      <c r="H5614" s="367" t="s">
        <v>9581</v>
      </c>
      <c r="I5614" s="367" t="s">
        <v>9606</v>
      </c>
    </row>
    <row r="5615" spans="1:9">
      <c r="A5615" s="367" t="s">
        <v>3930</v>
      </c>
      <c r="D5615" s="367" t="s">
        <v>9607</v>
      </c>
      <c r="E5615" s="367">
        <f t="shared" si="87"/>
        <v>30500822</v>
      </c>
      <c r="F5615" s="367" t="s">
        <v>569</v>
      </c>
      <c r="G5615" s="367" t="s">
        <v>9237</v>
      </c>
      <c r="H5615" s="367" t="s">
        <v>9581</v>
      </c>
      <c r="I5615" s="367" t="s">
        <v>9608</v>
      </c>
    </row>
    <row r="5616" spans="1:9">
      <c r="A5616" s="367" t="s">
        <v>3930</v>
      </c>
      <c r="D5616" s="367" t="s">
        <v>9609</v>
      </c>
      <c r="E5616" s="367">
        <f t="shared" si="87"/>
        <v>30500823</v>
      </c>
      <c r="F5616" s="367" t="s">
        <v>569</v>
      </c>
      <c r="G5616" s="367" t="s">
        <v>9237</v>
      </c>
      <c r="H5616" s="367" t="s">
        <v>9581</v>
      </c>
      <c r="I5616" s="367" t="s">
        <v>9610</v>
      </c>
    </row>
    <row r="5617" spans="1:9">
      <c r="A5617" s="367" t="s">
        <v>3930</v>
      </c>
      <c r="D5617" s="367" t="s">
        <v>9611</v>
      </c>
      <c r="E5617" s="367">
        <f t="shared" si="87"/>
        <v>30500824</v>
      </c>
      <c r="F5617" s="367" t="s">
        <v>569</v>
      </c>
      <c r="G5617" s="367" t="s">
        <v>9237</v>
      </c>
      <c r="H5617" s="367" t="s">
        <v>9581</v>
      </c>
      <c r="I5617" s="367" t="s">
        <v>9612</v>
      </c>
    </row>
    <row r="5618" spans="1:9">
      <c r="A5618" s="367" t="s">
        <v>3930</v>
      </c>
      <c r="D5618" s="367" t="s">
        <v>9613</v>
      </c>
      <c r="E5618" s="367">
        <f t="shared" si="87"/>
        <v>30500828</v>
      </c>
      <c r="F5618" s="367" t="s">
        <v>569</v>
      </c>
      <c r="G5618" s="367" t="s">
        <v>9237</v>
      </c>
      <c r="H5618" s="367" t="s">
        <v>9581</v>
      </c>
      <c r="I5618" s="367" t="s">
        <v>9614</v>
      </c>
    </row>
    <row r="5619" spans="1:9">
      <c r="A5619" s="367" t="s">
        <v>3930</v>
      </c>
      <c r="D5619" s="367" t="s">
        <v>9615</v>
      </c>
      <c r="E5619" s="367">
        <f t="shared" si="87"/>
        <v>30500830</v>
      </c>
      <c r="F5619" s="367" t="s">
        <v>569</v>
      </c>
      <c r="G5619" s="367" t="s">
        <v>9237</v>
      </c>
      <c r="H5619" s="367" t="s">
        <v>9581</v>
      </c>
      <c r="I5619" s="367" t="s">
        <v>9616</v>
      </c>
    </row>
    <row r="5620" spans="1:9">
      <c r="A5620" s="367" t="s">
        <v>3930</v>
      </c>
      <c r="D5620" s="367" t="s">
        <v>9617</v>
      </c>
      <c r="E5620" s="367">
        <f t="shared" si="87"/>
        <v>30500831</v>
      </c>
      <c r="F5620" s="367" t="s">
        <v>569</v>
      </c>
      <c r="G5620" s="367" t="s">
        <v>9237</v>
      </c>
      <c r="H5620" s="367" t="s">
        <v>9581</v>
      </c>
      <c r="I5620" s="367" t="s">
        <v>9618</v>
      </c>
    </row>
    <row r="5621" spans="1:9">
      <c r="A5621" s="367" t="s">
        <v>3930</v>
      </c>
      <c r="D5621" s="367" t="s">
        <v>9619</v>
      </c>
      <c r="E5621" s="367">
        <f t="shared" si="87"/>
        <v>30500835</v>
      </c>
      <c r="F5621" s="367" t="s">
        <v>569</v>
      </c>
      <c r="G5621" s="367" t="s">
        <v>9237</v>
      </c>
      <c r="H5621" s="367" t="s">
        <v>9581</v>
      </c>
      <c r="I5621" s="367" t="s">
        <v>9620</v>
      </c>
    </row>
    <row r="5622" spans="1:9">
      <c r="A5622" s="367" t="s">
        <v>3930</v>
      </c>
      <c r="D5622" s="367" t="s">
        <v>9621</v>
      </c>
      <c r="E5622" s="367">
        <f t="shared" si="87"/>
        <v>30500840</v>
      </c>
      <c r="F5622" s="367" t="s">
        <v>569</v>
      </c>
      <c r="G5622" s="367" t="s">
        <v>9237</v>
      </c>
      <c r="H5622" s="367" t="s">
        <v>9581</v>
      </c>
      <c r="I5622" s="367" t="s">
        <v>9622</v>
      </c>
    </row>
    <row r="5623" spans="1:9">
      <c r="A5623" s="367" t="s">
        <v>3930</v>
      </c>
      <c r="D5623" s="367" t="s">
        <v>9623</v>
      </c>
      <c r="E5623" s="367">
        <f t="shared" si="87"/>
        <v>30500841</v>
      </c>
      <c r="F5623" s="367" t="s">
        <v>569</v>
      </c>
      <c r="G5623" s="367" t="s">
        <v>9237</v>
      </c>
      <c r="H5623" s="367" t="s">
        <v>9581</v>
      </c>
      <c r="I5623" s="367" t="s">
        <v>9624</v>
      </c>
    </row>
    <row r="5624" spans="1:9">
      <c r="A5624" s="367" t="s">
        <v>3930</v>
      </c>
      <c r="D5624" s="367" t="s">
        <v>9625</v>
      </c>
      <c r="E5624" s="367">
        <f t="shared" si="87"/>
        <v>30500843</v>
      </c>
      <c r="F5624" s="367" t="s">
        <v>569</v>
      </c>
      <c r="G5624" s="367" t="s">
        <v>9237</v>
      </c>
      <c r="H5624" s="367" t="s">
        <v>9581</v>
      </c>
      <c r="I5624" s="367" t="s">
        <v>9626</v>
      </c>
    </row>
    <row r="5625" spans="1:9">
      <c r="A5625" s="367" t="s">
        <v>3930</v>
      </c>
      <c r="D5625" s="367" t="s">
        <v>9627</v>
      </c>
      <c r="E5625" s="367">
        <f t="shared" si="87"/>
        <v>30500845</v>
      </c>
      <c r="F5625" s="367" t="s">
        <v>569</v>
      </c>
      <c r="G5625" s="367" t="s">
        <v>9237</v>
      </c>
      <c r="H5625" s="367" t="s">
        <v>9581</v>
      </c>
      <c r="I5625" s="367" t="s">
        <v>9628</v>
      </c>
    </row>
    <row r="5626" spans="1:9">
      <c r="A5626" s="367" t="s">
        <v>3930</v>
      </c>
      <c r="D5626" s="367" t="s">
        <v>9629</v>
      </c>
      <c r="E5626" s="367">
        <f t="shared" si="87"/>
        <v>30500850</v>
      </c>
      <c r="F5626" s="367" t="s">
        <v>569</v>
      </c>
      <c r="G5626" s="367" t="s">
        <v>9237</v>
      </c>
      <c r="H5626" s="367" t="s">
        <v>9581</v>
      </c>
      <c r="I5626" s="367" t="s">
        <v>9630</v>
      </c>
    </row>
    <row r="5627" spans="1:9">
      <c r="A5627" s="367" t="s">
        <v>3930</v>
      </c>
      <c r="D5627" s="367" t="s">
        <v>9631</v>
      </c>
      <c r="E5627" s="367">
        <f t="shared" si="87"/>
        <v>30500854</v>
      </c>
      <c r="F5627" s="367" t="s">
        <v>569</v>
      </c>
      <c r="G5627" s="367" t="s">
        <v>9237</v>
      </c>
      <c r="H5627" s="367" t="s">
        <v>9581</v>
      </c>
      <c r="I5627" s="367" t="s">
        <v>9632</v>
      </c>
    </row>
    <row r="5628" spans="1:9">
      <c r="A5628" s="367" t="s">
        <v>3930</v>
      </c>
      <c r="D5628" s="367" t="s">
        <v>9633</v>
      </c>
      <c r="E5628" s="367">
        <f t="shared" si="87"/>
        <v>30500856</v>
      </c>
      <c r="F5628" s="367" t="s">
        <v>569</v>
      </c>
      <c r="G5628" s="367" t="s">
        <v>9237</v>
      </c>
      <c r="H5628" s="367" t="s">
        <v>9581</v>
      </c>
      <c r="I5628" s="367" t="s">
        <v>9634</v>
      </c>
    </row>
    <row r="5629" spans="1:9">
      <c r="A5629" s="367" t="s">
        <v>3930</v>
      </c>
      <c r="D5629" s="367" t="s">
        <v>9635</v>
      </c>
      <c r="E5629" s="367">
        <f t="shared" si="87"/>
        <v>30500858</v>
      </c>
      <c r="F5629" s="367" t="s">
        <v>569</v>
      </c>
      <c r="G5629" s="367" t="s">
        <v>9237</v>
      </c>
      <c r="H5629" s="367" t="s">
        <v>9581</v>
      </c>
      <c r="I5629" s="367" t="s">
        <v>9636</v>
      </c>
    </row>
    <row r="5630" spans="1:9">
      <c r="A5630" s="367" t="s">
        <v>3930</v>
      </c>
      <c r="D5630" s="367" t="s">
        <v>9637</v>
      </c>
      <c r="E5630" s="367">
        <f t="shared" si="87"/>
        <v>30500860</v>
      </c>
      <c r="F5630" s="367" t="s">
        <v>569</v>
      </c>
      <c r="G5630" s="367" t="s">
        <v>9237</v>
      </c>
      <c r="H5630" s="367" t="s">
        <v>9581</v>
      </c>
      <c r="I5630" s="367" t="s">
        <v>9638</v>
      </c>
    </row>
    <row r="5631" spans="1:9">
      <c r="A5631" s="367" t="s">
        <v>3930</v>
      </c>
      <c r="D5631" s="367" t="s">
        <v>9639</v>
      </c>
      <c r="E5631" s="367">
        <f t="shared" si="87"/>
        <v>30500870</v>
      </c>
      <c r="F5631" s="367" t="s">
        <v>569</v>
      </c>
      <c r="G5631" s="367" t="s">
        <v>9237</v>
      </c>
      <c r="H5631" s="367" t="s">
        <v>9581</v>
      </c>
      <c r="I5631" s="367" t="s">
        <v>9640</v>
      </c>
    </row>
    <row r="5632" spans="1:9">
      <c r="A5632" s="367" t="s">
        <v>3930</v>
      </c>
      <c r="D5632" s="367" t="s">
        <v>9641</v>
      </c>
      <c r="E5632" s="367">
        <f t="shared" si="87"/>
        <v>30500880</v>
      </c>
      <c r="F5632" s="367" t="s">
        <v>569</v>
      </c>
      <c r="G5632" s="367" t="s">
        <v>9237</v>
      </c>
      <c r="H5632" s="367" t="s">
        <v>9581</v>
      </c>
      <c r="I5632" s="367" t="s">
        <v>9642</v>
      </c>
    </row>
    <row r="5633" spans="1:9">
      <c r="A5633" s="367" t="s">
        <v>3930</v>
      </c>
      <c r="D5633" s="367" t="s">
        <v>9643</v>
      </c>
      <c r="E5633" s="367">
        <f t="shared" si="87"/>
        <v>30500899</v>
      </c>
      <c r="F5633" s="367" t="s">
        <v>569</v>
      </c>
      <c r="G5633" s="367" t="s">
        <v>9237</v>
      </c>
      <c r="H5633" s="367" t="s">
        <v>9581</v>
      </c>
      <c r="I5633" s="367" t="s">
        <v>4251</v>
      </c>
    </row>
    <row r="5634" spans="1:9">
      <c r="A5634" s="367" t="s">
        <v>3930</v>
      </c>
      <c r="D5634" s="367" t="s">
        <v>9644</v>
      </c>
      <c r="E5634" s="367">
        <f t="shared" ref="E5634:E5697" si="88">VALUE(D5634)</f>
        <v>30500901</v>
      </c>
      <c r="F5634" s="367" t="s">
        <v>569</v>
      </c>
      <c r="G5634" s="367" t="s">
        <v>9237</v>
      </c>
      <c r="H5634" s="367" t="s">
        <v>9645</v>
      </c>
      <c r="I5634" s="367" t="s">
        <v>9646</v>
      </c>
    </row>
    <row r="5635" spans="1:9">
      <c r="A5635" s="367" t="s">
        <v>3930</v>
      </c>
      <c r="D5635" s="367" t="s">
        <v>9647</v>
      </c>
      <c r="E5635" s="367">
        <f t="shared" si="88"/>
        <v>30500902</v>
      </c>
      <c r="F5635" s="367" t="s">
        <v>569</v>
      </c>
      <c r="G5635" s="367" t="s">
        <v>9237</v>
      </c>
      <c r="H5635" s="367" t="s">
        <v>9645</v>
      </c>
      <c r="I5635" s="367" t="s">
        <v>9648</v>
      </c>
    </row>
    <row r="5636" spans="1:9">
      <c r="A5636" s="367" t="s">
        <v>3930</v>
      </c>
      <c r="D5636" s="367" t="s">
        <v>9649</v>
      </c>
      <c r="E5636" s="367">
        <f t="shared" si="88"/>
        <v>30500903</v>
      </c>
      <c r="F5636" s="367" t="s">
        <v>569</v>
      </c>
      <c r="G5636" s="367" t="s">
        <v>9237</v>
      </c>
      <c r="H5636" s="367" t="s">
        <v>9645</v>
      </c>
      <c r="I5636" s="367" t="s">
        <v>9650</v>
      </c>
    </row>
    <row r="5637" spans="1:9">
      <c r="A5637" s="367" t="s">
        <v>3930</v>
      </c>
      <c r="D5637" s="367" t="s">
        <v>9651</v>
      </c>
      <c r="E5637" s="367">
        <f t="shared" si="88"/>
        <v>30500904</v>
      </c>
      <c r="F5637" s="367" t="s">
        <v>569</v>
      </c>
      <c r="G5637" s="367" t="s">
        <v>9237</v>
      </c>
      <c r="H5637" s="367" t="s">
        <v>9645</v>
      </c>
      <c r="I5637" s="367" t="s">
        <v>9652</v>
      </c>
    </row>
    <row r="5638" spans="1:9">
      <c r="A5638" s="367" t="s">
        <v>3930</v>
      </c>
      <c r="D5638" s="367" t="s">
        <v>9653</v>
      </c>
      <c r="E5638" s="367">
        <f t="shared" si="88"/>
        <v>30500905</v>
      </c>
      <c r="F5638" s="367" t="s">
        <v>569</v>
      </c>
      <c r="G5638" s="367" t="s">
        <v>9237</v>
      </c>
      <c r="H5638" s="367" t="s">
        <v>9645</v>
      </c>
      <c r="I5638" s="367" t="s">
        <v>9654</v>
      </c>
    </row>
    <row r="5639" spans="1:9">
      <c r="A5639" s="367" t="s">
        <v>3930</v>
      </c>
      <c r="D5639" s="367" t="s">
        <v>9655</v>
      </c>
      <c r="E5639" s="367">
        <f t="shared" si="88"/>
        <v>30500906</v>
      </c>
      <c r="F5639" s="367" t="s">
        <v>569</v>
      </c>
      <c r="G5639" s="367" t="s">
        <v>9237</v>
      </c>
      <c r="H5639" s="367" t="s">
        <v>9645</v>
      </c>
      <c r="I5639" s="367" t="s">
        <v>9656</v>
      </c>
    </row>
    <row r="5640" spans="1:9">
      <c r="A5640" s="367" t="s">
        <v>3930</v>
      </c>
      <c r="D5640" s="367" t="s">
        <v>9657</v>
      </c>
      <c r="E5640" s="367">
        <f t="shared" si="88"/>
        <v>30500907</v>
      </c>
      <c r="F5640" s="367" t="s">
        <v>569</v>
      </c>
      <c r="G5640" s="367" t="s">
        <v>9237</v>
      </c>
      <c r="H5640" s="367" t="s">
        <v>9645</v>
      </c>
      <c r="I5640" s="367" t="s">
        <v>9658</v>
      </c>
    </row>
    <row r="5641" spans="1:9">
      <c r="A5641" s="367" t="s">
        <v>3930</v>
      </c>
      <c r="D5641" s="367" t="s">
        <v>9659</v>
      </c>
      <c r="E5641" s="367">
        <f t="shared" si="88"/>
        <v>30500908</v>
      </c>
      <c r="F5641" s="367" t="s">
        <v>569</v>
      </c>
      <c r="G5641" s="367" t="s">
        <v>9237</v>
      </c>
      <c r="H5641" s="367" t="s">
        <v>9645</v>
      </c>
      <c r="I5641" s="367" t="s">
        <v>9660</v>
      </c>
    </row>
    <row r="5642" spans="1:9">
      <c r="A5642" s="367" t="s">
        <v>3930</v>
      </c>
      <c r="D5642" s="367" t="s">
        <v>9661</v>
      </c>
      <c r="E5642" s="367">
        <f t="shared" si="88"/>
        <v>30500909</v>
      </c>
      <c r="F5642" s="367" t="s">
        <v>569</v>
      </c>
      <c r="G5642" s="367" t="s">
        <v>9237</v>
      </c>
      <c r="H5642" s="367" t="s">
        <v>9645</v>
      </c>
      <c r="I5642" s="367" t="s">
        <v>9662</v>
      </c>
    </row>
    <row r="5643" spans="1:9">
      <c r="A5643" s="367" t="s">
        <v>3930</v>
      </c>
      <c r="D5643" s="367" t="s">
        <v>9663</v>
      </c>
      <c r="E5643" s="367">
        <f t="shared" si="88"/>
        <v>30500910</v>
      </c>
      <c r="F5643" s="367" t="s">
        <v>569</v>
      </c>
      <c r="G5643" s="367" t="s">
        <v>9237</v>
      </c>
      <c r="H5643" s="367" t="s">
        <v>9645</v>
      </c>
      <c r="I5643" s="367" t="s">
        <v>9664</v>
      </c>
    </row>
    <row r="5644" spans="1:9">
      <c r="A5644" s="367" t="s">
        <v>3930</v>
      </c>
      <c r="D5644" s="367" t="s">
        <v>9665</v>
      </c>
      <c r="E5644" s="367">
        <f t="shared" si="88"/>
        <v>30500915</v>
      </c>
      <c r="F5644" s="367" t="s">
        <v>569</v>
      </c>
      <c r="G5644" s="367" t="s">
        <v>9237</v>
      </c>
      <c r="H5644" s="367" t="s">
        <v>9645</v>
      </c>
      <c r="I5644" s="367" t="s">
        <v>9666</v>
      </c>
    </row>
    <row r="5645" spans="1:9">
      <c r="A5645" s="367" t="s">
        <v>3930</v>
      </c>
      <c r="D5645" s="367" t="s">
        <v>9667</v>
      </c>
      <c r="E5645" s="367">
        <f t="shared" si="88"/>
        <v>30500916</v>
      </c>
      <c r="F5645" s="367" t="s">
        <v>569</v>
      </c>
      <c r="G5645" s="367" t="s">
        <v>9237</v>
      </c>
      <c r="H5645" s="367" t="s">
        <v>9645</v>
      </c>
      <c r="I5645" s="367" t="s">
        <v>4618</v>
      </c>
    </row>
    <row r="5646" spans="1:9">
      <c r="A5646" s="367" t="s">
        <v>3930</v>
      </c>
      <c r="D5646" s="367" t="s">
        <v>9668</v>
      </c>
      <c r="E5646" s="367">
        <f t="shared" si="88"/>
        <v>30500917</v>
      </c>
      <c r="F5646" s="367" t="s">
        <v>569</v>
      </c>
      <c r="G5646" s="367" t="s">
        <v>9237</v>
      </c>
      <c r="H5646" s="367" t="s">
        <v>9645</v>
      </c>
      <c r="I5646" s="367" t="s">
        <v>9669</v>
      </c>
    </row>
    <row r="5647" spans="1:9">
      <c r="A5647" s="367" t="s">
        <v>3930</v>
      </c>
      <c r="D5647" s="367" t="s">
        <v>9670</v>
      </c>
      <c r="E5647" s="367">
        <f t="shared" si="88"/>
        <v>30500999</v>
      </c>
      <c r="F5647" s="367" t="s">
        <v>569</v>
      </c>
      <c r="G5647" s="367" t="s">
        <v>9237</v>
      </c>
      <c r="H5647" s="367" t="s">
        <v>9645</v>
      </c>
      <c r="I5647" s="367" t="s">
        <v>4251</v>
      </c>
    </row>
    <row r="5648" spans="1:9">
      <c r="A5648" s="367" t="s">
        <v>3930</v>
      </c>
      <c r="D5648" s="367" t="s">
        <v>9671</v>
      </c>
      <c r="E5648" s="367">
        <f t="shared" si="88"/>
        <v>30501001</v>
      </c>
      <c r="F5648" s="367" t="s">
        <v>569</v>
      </c>
      <c r="G5648" s="367" t="s">
        <v>9237</v>
      </c>
      <c r="H5648" s="367" t="s">
        <v>9672</v>
      </c>
      <c r="I5648" s="367" t="s">
        <v>9673</v>
      </c>
    </row>
    <row r="5649" spans="1:9">
      <c r="A5649" s="367" t="s">
        <v>3930</v>
      </c>
      <c r="D5649" s="367" t="s">
        <v>9674</v>
      </c>
      <c r="E5649" s="367">
        <f t="shared" si="88"/>
        <v>30501002</v>
      </c>
      <c r="F5649" s="367" t="s">
        <v>569</v>
      </c>
      <c r="G5649" s="367" t="s">
        <v>9237</v>
      </c>
      <c r="H5649" s="367" t="s">
        <v>9672</v>
      </c>
      <c r="I5649" s="367" t="s">
        <v>9675</v>
      </c>
    </row>
    <row r="5650" spans="1:9">
      <c r="A5650" s="367" t="s">
        <v>3930</v>
      </c>
      <c r="D5650" s="367" t="s">
        <v>9676</v>
      </c>
      <c r="E5650" s="367">
        <f t="shared" si="88"/>
        <v>30501003</v>
      </c>
      <c r="F5650" s="367" t="s">
        <v>569</v>
      </c>
      <c r="G5650" s="367" t="s">
        <v>9237</v>
      </c>
      <c r="H5650" s="367" t="s">
        <v>9672</v>
      </c>
      <c r="I5650" s="367" t="s">
        <v>9677</v>
      </c>
    </row>
    <row r="5651" spans="1:9">
      <c r="A5651" s="367" t="s">
        <v>3930</v>
      </c>
      <c r="D5651" s="367" t="s">
        <v>9678</v>
      </c>
      <c r="E5651" s="367">
        <f t="shared" si="88"/>
        <v>30501004</v>
      </c>
      <c r="F5651" s="367" t="s">
        <v>569</v>
      </c>
      <c r="G5651" s="367" t="s">
        <v>9237</v>
      </c>
      <c r="H5651" s="367" t="s">
        <v>9672</v>
      </c>
      <c r="I5651" s="367" t="s">
        <v>9679</v>
      </c>
    </row>
    <row r="5652" spans="1:9">
      <c r="A5652" s="367" t="s">
        <v>3930</v>
      </c>
      <c r="D5652" s="367" t="s">
        <v>9680</v>
      </c>
      <c r="E5652" s="367">
        <f t="shared" si="88"/>
        <v>30501005</v>
      </c>
      <c r="F5652" s="367" t="s">
        <v>569</v>
      </c>
      <c r="G5652" s="367" t="s">
        <v>9237</v>
      </c>
      <c r="H5652" s="367" t="s">
        <v>9672</v>
      </c>
      <c r="I5652" s="367" t="s">
        <v>9681</v>
      </c>
    </row>
    <row r="5653" spans="1:9">
      <c r="A5653" s="367" t="s">
        <v>3930</v>
      </c>
      <c r="D5653" s="367" t="s">
        <v>9682</v>
      </c>
      <c r="E5653" s="367">
        <f t="shared" si="88"/>
        <v>30501006</v>
      </c>
      <c r="F5653" s="367" t="s">
        <v>569</v>
      </c>
      <c r="G5653" s="367" t="s">
        <v>9237</v>
      </c>
      <c r="H5653" s="367" t="s">
        <v>9672</v>
      </c>
      <c r="I5653" s="367" t="s">
        <v>9683</v>
      </c>
    </row>
    <row r="5654" spans="1:9">
      <c r="A5654" s="367" t="s">
        <v>3930</v>
      </c>
      <c r="D5654" s="367" t="s">
        <v>9684</v>
      </c>
      <c r="E5654" s="367">
        <f t="shared" si="88"/>
        <v>30501007</v>
      </c>
      <c r="F5654" s="367" t="s">
        <v>569</v>
      </c>
      <c r="G5654" s="367" t="s">
        <v>9237</v>
      </c>
      <c r="H5654" s="367" t="s">
        <v>9672</v>
      </c>
      <c r="I5654" s="367" t="s">
        <v>7559</v>
      </c>
    </row>
    <row r="5655" spans="1:9">
      <c r="A5655" s="367" t="s">
        <v>3930</v>
      </c>
      <c r="D5655" s="367" t="s">
        <v>9685</v>
      </c>
      <c r="E5655" s="367">
        <f t="shared" si="88"/>
        <v>30501008</v>
      </c>
      <c r="F5655" s="367" t="s">
        <v>569</v>
      </c>
      <c r="G5655" s="367" t="s">
        <v>9237</v>
      </c>
      <c r="H5655" s="367" t="s">
        <v>9672</v>
      </c>
      <c r="I5655" s="367" t="s">
        <v>7729</v>
      </c>
    </row>
    <row r="5656" spans="1:9">
      <c r="A5656" s="367" t="s">
        <v>3930</v>
      </c>
      <c r="D5656" s="367" t="s">
        <v>9686</v>
      </c>
      <c r="E5656" s="367">
        <f t="shared" si="88"/>
        <v>30501009</v>
      </c>
      <c r="F5656" s="367" t="s">
        <v>569</v>
      </c>
      <c r="G5656" s="367" t="s">
        <v>9237</v>
      </c>
      <c r="H5656" s="367" t="s">
        <v>9672</v>
      </c>
      <c r="I5656" s="367" t="s">
        <v>9687</v>
      </c>
    </row>
    <row r="5657" spans="1:9">
      <c r="A5657" s="367" t="s">
        <v>3930</v>
      </c>
      <c r="D5657" s="367" t="s">
        <v>9688</v>
      </c>
      <c r="E5657" s="367">
        <f t="shared" si="88"/>
        <v>30501010</v>
      </c>
      <c r="F5657" s="367" t="s">
        <v>569</v>
      </c>
      <c r="G5657" s="367" t="s">
        <v>9237</v>
      </c>
      <c r="H5657" s="367" t="s">
        <v>9672</v>
      </c>
      <c r="I5657" s="367" t="s">
        <v>1808</v>
      </c>
    </row>
    <row r="5658" spans="1:9">
      <c r="A5658" s="367" t="s">
        <v>3930</v>
      </c>
      <c r="D5658" s="367" t="s">
        <v>9689</v>
      </c>
      <c r="E5658" s="367">
        <f t="shared" si="88"/>
        <v>30501011</v>
      </c>
      <c r="F5658" s="367" t="s">
        <v>569</v>
      </c>
      <c r="G5658" s="367" t="s">
        <v>9237</v>
      </c>
      <c r="H5658" s="367" t="s">
        <v>9672</v>
      </c>
      <c r="I5658" s="367" t="s">
        <v>9690</v>
      </c>
    </row>
    <row r="5659" spans="1:9">
      <c r="A5659" s="367" t="s">
        <v>3930</v>
      </c>
      <c r="D5659" s="367" t="s">
        <v>9691</v>
      </c>
      <c r="E5659" s="367">
        <f t="shared" si="88"/>
        <v>30501012</v>
      </c>
      <c r="F5659" s="367" t="s">
        <v>569</v>
      </c>
      <c r="G5659" s="367" t="s">
        <v>9237</v>
      </c>
      <c r="H5659" s="367" t="s">
        <v>9672</v>
      </c>
      <c r="I5659" s="367" t="s">
        <v>7506</v>
      </c>
    </row>
    <row r="5660" spans="1:9">
      <c r="A5660" s="367" t="s">
        <v>3930</v>
      </c>
      <c r="D5660" s="367" t="s">
        <v>9692</v>
      </c>
      <c r="E5660" s="367">
        <f t="shared" si="88"/>
        <v>30501013</v>
      </c>
      <c r="F5660" s="367" t="s">
        <v>569</v>
      </c>
      <c r="G5660" s="367" t="s">
        <v>9237</v>
      </c>
      <c r="H5660" s="367" t="s">
        <v>9672</v>
      </c>
      <c r="I5660" s="367" t="s">
        <v>9693</v>
      </c>
    </row>
    <row r="5661" spans="1:9">
      <c r="A5661" s="367" t="s">
        <v>3930</v>
      </c>
      <c r="D5661" s="367" t="s">
        <v>9694</v>
      </c>
      <c r="E5661" s="367">
        <f t="shared" si="88"/>
        <v>30501014</v>
      </c>
      <c r="F5661" s="367" t="s">
        <v>569</v>
      </c>
      <c r="G5661" s="367" t="s">
        <v>9237</v>
      </c>
      <c r="H5661" s="367" t="s">
        <v>9672</v>
      </c>
      <c r="I5661" s="367" t="s">
        <v>9695</v>
      </c>
    </row>
    <row r="5662" spans="1:9">
      <c r="A5662" s="367" t="s">
        <v>3930</v>
      </c>
      <c r="D5662" s="367" t="s">
        <v>9696</v>
      </c>
      <c r="E5662" s="367">
        <f t="shared" si="88"/>
        <v>30501015</v>
      </c>
      <c r="F5662" s="367" t="s">
        <v>569</v>
      </c>
      <c r="G5662" s="367" t="s">
        <v>9237</v>
      </c>
      <c r="H5662" s="367" t="s">
        <v>9672</v>
      </c>
      <c r="I5662" s="367" t="s">
        <v>1854</v>
      </c>
    </row>
    <row r="5663" spans="1:9">
      <c r="A5663" s="367" t="s">
        <v>3930</v>
      </c>
      <c r="D5663" s="367" t="s">
        <v>9697</v>
      </c>
      <c r="E5663" s="367">
        <f t="shared" si="88"/>
        <v>30501016</v>
      </c>
      <c r="F5663" s="367" t="s">
        <v>569</v>
      </c>
      <c r="G5663" s="367" t="s">
        <v>9237</v>
      </c>
      <c r="H5663" s="367" t="s">
        <v>9672</v>
      </c>
      <c r="I5663" s="367" t="s">
        <v>9698</v>
      </c>
    </row>
    <row r="5664" spans="1:9">
      <c r="A5664" s="367" t="s">
        <v>3930</v>
      </c>
      <c r="D5664" s="367" t="s">
        <v>9699</v>
      </c>
      <c r="E5664" s="367">
        <f t="shared" si="88"/>
        <v>30501017</v>
      </c>
      <c r="F5664" s="367" t="s">
        <v>569</v>
      </c>
      <c r="G5664" s="367" t="s">
        <v>9237</v>
      </c>
      <c r="H5664" s="367" t="s">
        <v>9672</v>
      </c>
      <c r="I5664" s="367" t="s">
        <v>9524</v>
      </c>
    </row>
    <row r="5665" spans="1:12">
      <c r="A5665" s="367" t="s">
        <v>3930</v>
      </c>
      <c r="D5665" s="367" t="s">
        <v>9700</v>
      </c>
      <c r="E5665" s="367">
        <f t="shared" si="88"/>
        <v>30501021</v>
      </c>
      <c r="F5665" s="367" t="s">
        <v>569</v>
      </c>
      <c r="G5665" s="367" t="s">
        <v>9237</v>
      </c>
      <c r="H5665" s="367" t="s">
        <v>9672</v>
      </c>
      <c r="I5665" s="367" t="s">
        <v>9701</v>
      </c>
    </row>
    <row r="5666" spans="1:12">
      <c r="A5666" s="367" t="s">
        <v>3930</v>
      </c>
      <c r="D5666" s="367" t="s">
        <v>9702</v>
      </c>
      <c r="E5666" s="367">
        <f t="shared" si="88"/>
        <v>30501022</v>
      </c>
      <c r="F5666" s="367" t="s">
        <v>569</v>
      </c>
      <c r="G5666" s="367" t="s">
        <v>9237</v>
      </c>
      <c r="H5666" s="367" t="s">
        <v>9672</v>
      </c>
      <c r="I5666" s="367" t="s">
        <v>9703</v>
      </c>
    </row>
    <row r="5667" spans="1:12">
      <c r="A5667" s="367" t="s">
        <v>3930</v>
      </c>
      <c r="D5667" s="367" t="s">
        <v>9704</v>
      </c>
      <c r="E5667" s="367">
        <f t="shared" si="88"/>
        <v>30501023</v>
      </c>
      <c r="F5667" s="367" t="s">
        <v>569</v>
      </c>
      <c r="G5667" s="367" t="s">
        <v>9237</v>
      </c>
      <c r="H5667" s="367" t="s">
        <v>9672</v>
      </c>
      <c r="I5667" s="367" t="s">
        <v>1854</v>
      </c>
    </row>
    <row r="5668" spans="1:12">
      <c r="A5668" s="367" t="s">
        <v>3930</v>
      </c>
      <c r="D5668" s="367" t="s">
        <v>9705</v>
      </c>
      <c r="E5668" s="367">
        <f t="shared" si="88"/>
        <v>30501024</v>
      </c>
      <c r="F5668" s="367" t="s">
        <v>569</v>
      </c>
      <c r="G5668" s="367" t="s">
        <v>9237</v>
      </c>
      <c r="H5668" s="367" t="s">
        <v>9672</v>
      </c>
      <c r="I5668" s="367" t="s">
        <v>9706</v>
      </c>
    </row>
    <row r="5669" spans="1:12">
      <c r="A5669" s="367" t="s">
        <v>3930</v>
      </c>
      <c r="D5669" s="367" t="s">
        <v>9707</v>
      </c>
      <c r="E5669" s="367">
        <f t="shared" si="88"/>
        <v>30501030</v>
      </c>
      <c r="F5669" s="367" t="s">
        <v>569</v>
      </c>
      <c r="G5669" s="367" t="s">
        <v>9237</v>
      </c>
      <c r="H5669" s="367" t="s">
        <v>9672</v>
      </c>
      <c r="I5669" s="367" t="s">
        <v>9708</v>
      </c>
    </row>
    <row r="5670" spans="1:12">
      <c r="A5670" s="367" t="s">
        <v>3930</v>
      </c>
      <c r="D5670" s="367" t="s">
        <v>9709</v>
      </c>
      <c r="E5670" s="367">
        <f t="shared" si="88"/>
        <v>30501031</v>
      </c>
      <c r="F5670" s="367" t="s">
        <v>569</v>
      </c>
      <c r="G5670" s="367" t="s">
        <v>9237</v>
      </c>
      <c r="H5670" s="367" t="s">
        <v>9672</v>
      </c>
      <c r="I5670" s="367" t="s">
        <v>9710</v>
      </c>
    </row>
    <row r="5671" spans="1:12">
      <c r="A5671" s="367" t="s">
        <v>3930</v>
      </c>
      <c r="D5671" s="367" t="s">
        <v>9711</v>
      </c>
      <c r="E5671" s="367">
        <f t="shared" si="88"/>
        <v>30501032</v>
      </c>
      <c r="F5671" s="367" t="s">
        <v>569</v>
      </c>
      <c r="G5671" s="367" t="s">
        <v>9237</v>
      </c>
      <c r="H5671" s="367" t="s">
        <v>9672</v>
      </c>
      <c r="I5671" s="367" t="s">
        <v>9712</v>
      </c>
    </row>
    <row r="5672" spans="1:12">
      <c r="A5672" s="367" t="s">
        <v>3930</v>
      </c>
      <c r="D5672" s="367" t="s">
        <v>9713</v>
      </c>
      <c r="E5672" s="367">
        <f t="shared" si="88"/>
        <v>30501033</v>
      </c>
      <c r="F5672" s="367" t="s">
        <v>569</v>
      </c>
      <c r="G5672" s="367" t="s">
        <v>9237</v>
      </c>
      <c r="H5672" s="367" t="s">
        <v>9672</v>
      </c>
      <c r="I5672" s="367" t="s">
        <v>9714</v>
      </c>
    </row>
    <row r="5673" spans="1:12">
      <c r="A5673" s="367" t="s">
        <v>3930</v>
      </c>
      <c r="D5673" s="367" t="s">
        <v>9715</v>
      </c>
      <c r="E5673" s="367">
        <f t="shared" si="88"/>
        <v>30501034</v>
      </c>
      <c r="F5673" s="367" t="s">
        <v>569</v>
      </c>
      <c r="G5673" s="367" t="s">
        <v>9237</v>
      </c>
      <c r="H5673" s="367" t="s">
        <v>9672</v>
      </c>
      <c r="I5673" s="367" t="s">
        <v>9716</v>
      </c>
    </row>
    <row r="5674" spans="1:12">
      <c r="A5674" s="367" t="s">
        <v>3930</v>
      </c>
      <c r="D5674" s="367" t="s">
        <v>9717</v>
      </c>
      <c r="E5674" s="367">
        <f t="shared" si="88"/>
        <v>30501035</v>
      </c>
      <c r="F5674" s="367" t="s">
        <v>569</v>
      </c>
      <c r="G5674" s="367" t="s">
        <v>9237</v>
      </c>
      <c r="H5674" s="367" t="s">
        <v>9672</v>
      </c>
      <c r="I5674" s="367" t="s">
        <v>9718</v>
      </c>
    </row>
    <row r="5675" spans="1:12">
      <c r="A5675" s="367" t="s">
        <v>3930</v>
      </c>
      <c r="D5675" s="367" t="s">
        <v>9719</v>
      </c>
      <c r="E5675" s="367">
        <f t="shared" si="88"/>
        <v>30501036</v>
      </c>
      <c r="F5675" s="367" t="s">
        <v>569</v>
      </c>
      <c r="G5675" s="367" t="s">
        <v>9237</v>
      </c>
      <c r="H5675" s="367" t="s">
        <v>9672</v>
      </c>
      <c r="I5675" s="367" t="s">
        <v>9720</v>
      </c>
    </row>
    <row r="5676" spans="1:12">
      <c r="A5676" s="367" t="s">
        <v>3930</v>
      </c>
      <c r="D5676" s="367" t="s">
        <v>9721</v>
      </c>
      <c r="E5676" s="367">
        <f t="shared" si="88"/>
        <v>30501037</v>
      </c>
      <c r="F5676" s="367" t="s">
        <v>569</v>
      </c>
      <c r="G5676" s="367" t="s">
        <v>9237</v>
      </c>
      <c r="H5676" s="367" t="s">
        <v>9672</v>
      </c>
      <c r="I5676" s="367" t="s">
        <v>9722</v>
      </c>
    </row>
    <row r="5677" spans="1:12">
      <c r="A5677" s="367" t="s">
        <v>3930</v>
      </c>
      <c r="D5677" s="367" t="s">
        <v>9723</v>
      </c>
      <c r="E5677" s="367">
        <f t="shared" si="88"/>
        <v>30501038</v>
      </c>
      <c r="F5677" s="367" t="s">
        <v>569</v>
      </c>
      <c r="G5677" s="367" t="s">
        <v>9237</v>
      </c>
      <c r="H5677" s="367" t="s">
        <v>9672</v>
      </c>
      <c r="I5677" s="367" t="s">
        <v>9724</v>
      </c>
    </row>
    <row r="5678" spans="1:12">
      <c r="A5678" s="367" t="s">
        <v>3930</v>
      </c>
      <c r="D5678" s="367" t="s">
        <v>9725</v>
      </c>
      <c r="E5678" s="367">
        <f t="shared" si="88"/>
        <v>30501039</v>
      </c>
      <c r="F5678" s="367" t="s">
        <v>569</v>
      </c>
      <c r="G5678" s="367" t="s">
        <v>9237</v>
      </c>
      <c r="H5678" s="367" t="s">
        <v>9672</v>
      </c>
      <c r="I5678" s="367" t="s">
        <v>9726</v>
      </c>
      <c r="K5678" s="369"/>
      <c r="L5678" s="367"/>
    </row>
    <row r="5679" spans="1:12">
      <c r="A5679" s="367" t="s">
        <v>3930</v>
      </c>
      <c r="D5679" s="367" t="s">
        <v>9727</v>
      </c>
      <c r="E5679" s="367">
        <f t="shared" si="88"/>
        <v>30501040</v>
      </c>
      <c r="F5679" s="367" t="s">
        <v>569</v>
      </c>
      <c r="G5679" s="367" t="s">
        <v>9237</v>
      </c>
      <c r="H5679" s="367" t="s">
        <v>9672</v>
      </c>
      <c r="I5679" s="367" t="s">
        <v>9728</v>
      </c>
    </row>
    <row r="5680" spans="1:12">
      <c r="A5680" s="367" t="s">
        <v>3930</v>
      </c>
      <c r="D5680" s="367" t="s">
        <v>9729</v>
      </c>
      <c r="E5680" s="367">
        <f t="shared" si="88"/>
        <v>30501041</v>
      </c>
      <c r="F5680" s="367" t="s">
        <v>569</v>
      </c>
      <c r="G5680" s="367" t="s">
        <v>9237</v>
      </c>
      <c r="H5680" s="367" t="s">
        <v>9672</v>
      </c>
      <c r="I5680" s="367" t="s">
        <v>9730</v>
      </c>
    </row>
    <row r="5681" spans="1:9">
      <c r="A5681" s="367" t="s">
        <v>3930</v>
      </c>
      <c r="D5681" s="367" t="s">
        <v>9731</v>
      </c>
      <c r="E5681" s="367">
        <f t="shared" si="88"/>
        <v>30501042</v>
      </c>
      <c r="F5681" s="367" t="s">
        <v>569</v>
      </c>
      <c r="G5681" s="367" t="s">
        <v>9237</v>
      </c>
      <c r="H5681" s="367" t="s">
        <v>9672</v>
      </c>
      <c r="I5681" s="367" t="s">
        <v>9732</v>
      </c>
    </row>
    <row r="5682" spans="1:9">
      <c r="A5682" s="367" t="s">
        <v>3930</v>
      </c>
      <c r="D5682" s="367" t="s">
        <v>9733</v>
      </c>
      <c r="E5682" s="367">
        <f t="shared" si="88"/>
        <v>30501043</v>
      </c>
      <c r="F5682" s="367" t="s">
        <v>569</v>
      </c>
      <c r="G5682" s="367" t="s">
        <v>9237</v>
      </c>
      <c r="H5682" s="367" t="s">
        <v>9672</v>
      </c>
      <c r="I5682" s="367" t="s">
        <v>9734</v>
      </c>
    </row>
    <row r="5683" spans="1:9">
      <c r="A5683" s="367" t="s">
        <v>3930</v>
      </c>
      <c r="D5683" s="367" t="s">
        <v>9735</v>
      </c>
      <c r="E5683" s="367">
        <f t="shared" si="88"/>
        <v>30501044</v>
      </c>
      <c r="F5683" s="367" t="s">
        <v>569</v>
      </c>
      <c r="G5683" s="367" t="s">
        <v>9237</v>
      </c>
      <c r="H5683" s="367" t="s">
        <v>9672</v>
      </c>
      <c r="I5683" s="367" t="s">
        <v>9736</v>
      </c>
    </row>
    <row r="5684" spans="1:9">
      <c r="A5684" s="367" t="s">
        <v>3930</v>
      </c>
      <c r="D5684" s="367" t="s">
        <v>9737</v>
      </c>
      <c r="E5684" s="367">
        <f t="shared" si="88"/>
        <v>30501045</v>
      </c>
      <c r="F5684" s="367" t="s">
        <v>569</v>
      </c>
      <c r="G5684" s="367" t="s">
        <v>9237</v>
      </c>
      <c r="H5684" s="367" t="s">
        <v>9672</v>
      </c>
      <c r="I5684" s="367" t="s">
        <v>9738</v>
      </c>
    </row>
    <row r="5685" spans="1:9">
      <c r="A5685" s="367" t="s">
        <v>3930</v>
      </c>
      <c r="D5685" s="367" t="s">
        <v>9739</v>
      </c>
      <c r="E5685" s="367">
        <f t="shared" si="88"/>
        <v>30501046</v>
      </c>
      <c r="F5685" s="367" t="s">
        <v>569</v>
      </c>
      <c r="G5685" s="367" t="s">
        <v>9237</v>
      </c>
      <c r="H5685" s="367" t="s">
        <v>9672</v>
      </c>
      <c r="I5685" s="367" t="s">
        <v>9740</v>
      </c>
    </row>
    <row r="5686" spans="1:9">
      <c r="A5686" s="367" t="s">
        <v>3930</v>
      </c>
      <c r="D5686" s="367" t="s">
        <v>9741</v>
      </c>
      <c r="E5686" s="367">
        <f t="shared" si="88"/>
        <v>30501047</v>
      </c>
      <c r="F5686" s="367" t="s">
        <v>569</v>
      </c>
      <c r="G5686" s="367" t="s">
        <v>9237</v>
      </c>
      <c r="H5686" s="367" t="s">
        <v>9672</v>
      </c>
      <c r="I5686" s="367" t="s">
        <v>9742</v>
      </c>
    </row>
    <row r="5687" spans="1:9">
      <c r="A5687" s="367" t="s">
        <v>3930</v>
      </c>
      <c r="D5687" s="367" t="s">
        <v>9743</v>
      </c>
      <c r="E5687" s="367">
        <f t="shared" si="88"/>
        <v>30501048</v>
      </c>
      <c r="F5687" s="367" t="s">
        <v>569</v>
      </c>
      <c r="G5687" s="367" t="s">
        <v>9237</v>
      </c>
      <c r="H5687" s="367" t="s">
        <v>9672</v>
      </c>
      <c r="I5687" s="367" t="s">
        <v>9744</v>
      </c>
    </row>
    <row r="5688" spans="1:9">
      <c r="A5688" s="367" t="s">
        <v>3930</v>
      </c>
      <c r="D5688" s="367" t="s">
        <v>9745</v>
      </c>
      <c r="E5688" s="367">
        <f t="shared" si="88"/>
        <v>30501049</v>
      </c>
      <c r="F5688" s="367" t="s">
        <v>569</v>
      </c>
      <c r="G5688" s="367" t="s">
        <v>9237</v>
      </c>
      <c r="H5688" s="367" t="s">
        <v>9672</v>
      </c>
      <c r="I5688" s="367" t="s">
        <v>9746</v>
      </c>
    </row>
    <row r="5689" spans="1:9">
      <c r="A5689" s="367" t="s">
        <v>3930</v>
      </c>
      <c r="D5689" s="367" t="s">
        <v>9747</v>
      </c>
      <c r="E5689" s="367">
        <f t="shared" si="88"/>
        <v>30501050</v>
      </c>
      <c r="F5689" s="367" t="s">
        <v>569</v>
      </c>
      <c r="G5689" s="367" t="s">
        <v>9237</v>
      </c>
      <c r="H5689" s="367" t="s">
        <v>9672</v>
      </c>
      <c r="I5689" s="367" t="s">
        <v>9748</v>
      </c>
    </row>
    <row r="5690" spans="1:9">
      <c r="A5690" s="367" t="s">
        <v>3930</v>
      </c>
      <c r="D5690" s="367" t="s">
        <v>9749</v>
      </c>
      <c r="E5690" s="367">
        <f t="shared" si="88"/>
        <v>30501051</v>
      </c>
      <c r="F5690" s="367" t="s">
        <v>569</v>
      </c>
      <c r="G5690" s="367" t="s">
        <v>9237</v>
      </c>
      <c r="H5690" s="367" t="s">
        <v>9672</v>
      </c>
      <c r="I5690" s="367" t="s">
        <v>9750</v>
      </c>
    </row>
    <row r="5691" spans="1:9">
      <c r="A5691" s="367" t="s">
        <v>3930</v>
      </c>
      <c r="D5691" s="367" t="s">
        <v>9751</v>
      </c>
      <c r="E5691" s="367">
        <f t="shared" si="88"/>
        <v>30501060</v>
      </c>
      <c r="F5691" s="367" t="s">
        <v>569</v>
      </c>
      <c r="G5691" s="367" t="s">
        <v>9237</v>
      </c>
      <c r="H5691" s="367" t="s">
        <v>9672</v>
      </c>
      <c r="I5691" s="367" t="s">
        <v>9752</v>
      </c>
    </row>
    <row r="5692" spans="1:9">
      <c r="A5692" s="367" t="s">
        <v>3930</v>
      </c>
      <c r="D5692" s="367" t="s">
        <v>9753</v>
      </c>
      <c r="E5692" s="367">
        <f t="shared" si="88"/>
        <v>30501061</v>
      </c>
      <c r="F5692" s="367" t="s">
        <v>569</v>
      </c>
      <c r="G5692" s="367" t="s">
        <v>9237</v>
      </c>
      <c r="H5692" s="367" t="s">
        <v>9672</v>
      </c>
      <c r="I5692" s="367" t="s">
        <v>9754</v>
      </c>
    </row>
    <row r="5693" spans="1:9">
      <c r="A5693" s="367" t="s">
        <v>3930</v>
      </c>
      <c r="D5693" s="367" t="s">
        <v>9755</v>
      </c>
      <c r="E5693" s="367">
        <f t="shared" si="88"/>
        <v>30501062</v>
      </c>
      <c r="F5693" s="367" t="s">
        <v>569</v>
      </c>
      <c r="G5693" s="367" t="s">
        <v>9237</v>
      </c>
      <c r="H5693" s="367" t="s">
        <v>9672</v>
      </c>
      <c r="I5693" s="367" t="s">
        <v>9756</v>
      </c>
    </row>
    <row r="5694" spans="1:9">
      <c r="A5694" s="367" t="s">
        <v>3930</v>
      </c>
      <c r="D5694" s="367" t="s">
        <v>9757</v>
      </c>
      <c r="E5694" s="367">
        <f t="shared" si="88"/>
        <v>30501090</v>
      </c>
      <c r="F5694" s="367" t="s">
        <v>569</v>
      </c>
      <c r="G5694" s="367" t="s">
        <v>9237</v>
      </c>
      <c r="H5694" s="367" t="s">
        <v>9672</v>
      </c>
      <c r="I5694" s="367" t="s">
        <v>9407</v>
      </c>
    </row>
    <row r="5695" spans="1:9">
      <c r="A5695" s="367" t="s">
        <v>3930</v>
      </c>
      <c r="D5695" s="367" t="s">
        <v>9758</v>
      </c>
      <c r="E5695" s="367">
        <f t="shared" si="88"/>
        <v>30501099</v>
      </c>
      <c r="F5695" s="367" t="s">
        <v>569</v>
      </c>
      <c r="G5695" s="367" t="s">
        <v>9237</v>
      </c>
      <c r="H5695" s="367" t="s">
        <v>9672</v>
      </c>
      <c r="I5695" s="367" t="s">
        <v>4251</v>
      </c>
    </row>
    <row r="5696" spans="1:9">
      <c r="A5696" s="367" t="s">
        <v>3930</v>
      </c>
      <c r="D5696" s="367" t="s">
        <v>9759</v>
      </c>
      <c r="E5696" s="367">
        <f t="shared" si="88"/>
        <v>30501101</v>
      </c>
      <c r="F5696" s="367" t="s">
        <v>569</v>
      </c>
      <c r="G5696" s="367" t="s">
        <v>9237</v>
      </c>
      <c r="H5696" s="367" t="s">
        <v>9760</v>
      </c>
      <c r="I5696" s="367" t="s">
        <v>9761</v>
      </c>
    </row>
    <row r="5697" spans="1:12">
      <c r="A5697" s="367" t="s">
        <v>3930</v>
      </c>
      <c r="D5697" s="367" t="s">
        <v>9762</v>
      </c>
      <c r="E5697" s="367">
        <f t="shared" si="88"/>
        <v>30501106</v>
      </c>
      <c r="F5697" s="367" t="s">
        <v>569</v>
      </c>
      <c r="G5697" s="367" t="s">
        <v>9237</v>
      </c>
      <c r="H5697" s="367" t="s">
        <v>9760</v>
      </c>
      <c r="I5697" s="367" t="s">
        <v>9763</v>
      </c>
    </row>
    <row r="5698" spans="1:12">
      <c r="A5698" s="367" t="s">
        <v>3930</v>
      </c>
      <c r="D5698" s="367" t="s">
        <v>9764</v>
      </c>
      <c r="E5698" s="367">
        <f t="shared" ref="E5698:E5761" si="89">VALUE(D5698)</f>
        <v>30501107</v>
      </c>
      <c r="F5698" s="367" t="s">
        <v>569</v>
      </c>
      <c r="G5698" s="367" t="s">
        <v>9237</v>
      </c>
      <c r="H5698" s="367" t="s">
        <v>9760</v>
      </c>
      <c r="I5698" s="367" t="s">
        <v>9765</v>
      </c>
    </row>
    <row r="5699" spans="1:12">
      <c r="A5699" s="367" t="s">
        <v>3930</v>
      </c>
      <c r="D5699" s="367" t="s">
        <v>9766</v>
      </c>
      <c r="E5699" s="367">
        <f t="shared" si="89"/>
        <v>30501108</v>
      </c>
      <c r="F5699" s="367" t="s">
        <v>569</v>
      </c>
      <c r="G5699" s="367" t="s">
        <v>9237</v>
      </c>
      <c r="H5699" s="367" t="s">
        <v>9760</v>
      </c>
      <c r="I5699" s="367" t="s">
        <v>9767</v>
      </c>
    </row>
    <row r="5700" spans="1:12">
      <c r="A5700" s="367" t="s">
        <v>3930</v>
      </c>
      <c r="D5700" s="367" t="s">
        <v>9768</v>
      </c>
      <c r="E5700" s="367">
        <f t="shared" si="89"/>
        <v>30501109</v>
      </c>
      <c r="F5700" s="367" t="s">
        <v>569</v>
      </c>
      <c r="G5700" s="367" t="s">
        <v>9237</v>
      </c>
      <c r="H5700" s="367" t="s">
        <v>9760</v>
      </c>
      <c r="I5700" s="367" t="s">
        <v>9769</v>
      </c>
    </row>
    <row r="5701" spans="1:12">
      <c r="A5701" s="367" t="s">
        <v>3930</v>
      </c>
      <c r="D5701" s="367" t="s">
        <v>9770</v>
      </c>
      <c r="E5701" s="367">
        <f t="shared" si="89"/>
        <v>30501110</v>
      </c>
      <c r="F5701" s="367" t="s">
        <v>569</v>
      </c>
      <c r="G5701" s="367" t="s">
        <v>9237</v>
      </c>
      <c r="H5701" s="367" t="s">
        <v>9760</v>
      </c>
      <c r="I5701" s="367" t="s">
        <v>9771</v>
      </c>
    </row>
    <row r="5702" spans="1:12">
      <c r="A5702" s="367" t="s">
        <v>3930</v>
      </c>
      <c r="D5702" s="367" t="s">
        <v>9772</v>
      </c>
      <c r="E5702" s="367">
        <f t="shared" si="89"/>
        <v>30501111</v>
      </c>
      <c r="F5702" s="367" t="s">
        <v>569</v>
      </c>
      <c r="G5702" s="367" t="s">
        <v>9237</v>
      </c>
      <c r="H5702" s="367" t="s">
        <v>9760</v>
      </c>
      <c r="I5702" s="367" t="s">
        <v>9773</v>
      </c>
      <c r="K5702" s="369"/>
      <c r="L5702" s="367"/>
    </row>
    <row r="5703" spans="1:12">
      <c r="A5703" s="367" t="s">
        <v>3930</v>
      </c>
      <c r="D5703" s="367" t="s">
        <v>9774</v>
      </c>
      <c r="E5703" s="367">
        <f t="shared" si="89"/>
        <v>30501112</v>
      </c>
      <c r="F5703" s="367" t="s">
        <v>569</v>
      </c>
      <c r="G5703" s="367" t="s">
        <v>9237</v>
      </c>
      <c r="H5703" s="367" t="s">
        <v>9760</v>
      </c>
      <c r="I5703" s="367" t="s">
        <v>9775</v>
      </c>
    </row>
    <row r="5704" spans="1:12">
      <c r="A5704" s="367" t="s">
        <v>3930</v>
      </c>
      <c r="D5704" s="367" t="s">
        <v>9776</v>
      </c>
      <c r="E5704" s="367">
        <f t="shared" si="89"/>
        <v>30501113</v>
      </c>
      <c r="F5704" s="367" t="s">
        <v>569</v>
      </c>
      <c r="G5704" s="367" t="s">
        <v>9237</v>
      </c>
      <c r="H5704" s="367" t="s">
        <v>9760</v>
      </c>
      <c r="I5704" s="367" t="s">
        <v>9777</v>
      </c>
    </row>
    <row r="5705" spans="1:12">
      <c r="A5705" s="367" t="s">
        <v>3930</v>
      </c>
      <c r="D5705" s="367" t="s">
        <v>9778</v>
      </c>
      <c r="E5705" s="367">
        <f t="shared" si="89"/>
        <v>30501114</v>
      </c>
      <c r="F5705" s="367" t="s">
        <v>569</v>
      </c>
      <c r="G5705" s="367" t="s">
        <v>9237</v>
      </c>
      <c r="H5705" s="367" t="s">
        <v>9760</v>
      </c>
      <c r="I5705" s="367" t="s">
        <v>9779</v>
      </c>
    </row>
    <row r="5706" spans="1:12">
      <c r="A5706" s="367" t="s">
        <v>3930</v>
      </c>
      <c r="D5706" s="367" t="s">
        <v>9780</v>
      </c>
      <c r="E5706" s="367">
        <f t="shared" si="89"/>
        <v>30501115</v>
      </c>
      <c r="F5706" s="367" t="s">
        <v>569</v>
      </c>
      <c r="G5706" s="367" t="s">
        <v>9237</v>
      </c>
      <c r="H5706" s="367" t="s">
        <v>9760</v>
      </c>
      <c r="I5706" s="367" t="s">
        <v>9781</v>
      </c>
    </row>
    <row r="5707" spans="1:12">
      <c r="A5707" s="367" t="s">
        <v>3930</v>
      </c>
      <c r="D5707" s="367" t="s">
        <v>9782</v>
      </c>
      <c r="E5707" s="367">
        <f t="shared" si="89"/>
        <v>30501120</v>
      </c>
      <c r="F5707" s="367" t="s">
        <v>569</v>
      </c>
      <c r="G5707" s="367" t="s">
        <v>9237</v>
      </c>
      <c r="H5707" s="367" t="s">
        <v>9760</v>
      </c>
      <c r="I5707" s="367" t="s">
        <v>9783</v>
      </c>
    </row>
    <row r="5708" spans="1:12">
      <c r="A5708" s="367" t="s">
        <v>3930</v>
      </c>
      <c r="D5708" s="367" t="s">
        <v>9784</v>
      </c>
      <c r="E5708" s="367">
        <f t="shared" si="89"/>
        <v>30501199</v>
      </c>
      <c r="F5708" s="367" t="s">
        <v>569</v>
      </c>
      <c r="G5708" s="367" t="s">
        <v>9237</v>
      </c>
      <c r="H5708" s="367" t="s">
        <v>9760</v>
      </c>
      <c r="I5708" s="367" t="s">
        <v>4251</v>
      </c>
    </row>
    <row r="5709" spans="1:12">
      <c r="A5709" s="367" t="s">
        <v>3930</v>
      </c>
      <c r="D5709" s="367" t="s">
        <v>9785</v>
      </c>
      <c r="E5709" s="367">
        <f t="shared" si="89"/>
        <v>30501201</v>
      </c>
      <c r="F5709" s="367" t="s">
        <v>569</v>
      </c>
      <c r="G5709" s="367" t="s">
        <v>9237</v>
      </c>
      <c r="H5709" s="367" t="s">
        <v>9786</v>
      </c>
      <c r="I5709" s="367" t="s">
        <v>9787</v>
      </c>
    </row>
    <row r="5710" spans="1:12">
      <c r="A5710" s="367" t="s">
        <v>3930</v>
      </c>
      <c r="D5710" s="367" t="s">
        <v>9788</v>
      </c>
      <c r="E5710" s="367">
        <f t="shared" si="89"/>
        <v>30501202</v>
      </c>
      <c r="F5710" s="367" t="s">
        <v>569</v>
      </c>
      <c r="G5710" s="367" t="s">
        <v>9237</v>
      </c>
      <c r="H5710" s="367" t="s">
        <v>9786</v>
      </c>
      <c r="I5710" s="367" t="s">
        <v>9789</v>
      </c>
    </row>
    <row r="5711" spans="1:12">
      <c r="A5711" s="367" t="s">
        <v>3930</v>
      </c>
      <c r="D5711" s="367" t="s">
        <v>9790</v>
      </c>
      <c r="E5711" s="367">
        <f t="shared" si="89"/>
        <v>30501203</v>
      </c>
      <c r="F5711" s="367" t="s">
        <v>569</v>
      </c>
      <c r="G5711" s="367" t="s">
        <v>9237</v>
      </c>
      <c r="H5711" s="367" t="s">
        <v>9786</v>
      </c>
      <c r="I5711" s="367" t="s">
        <v>9791</v>
      </c>
    </row>
    <row r="5712" spans="1:12">
      <c r="A5712" s="367" t="s">
        <v>3930</v>
      </c>
      <c r="D5712" s="367" t="s">
        <v>9792</v>
      </c>
      <c r="E5712" s="367">
        <f t="shared" si="89"/>
        <v>30501204</v>
      </c>
      <c r="F5712" s="367" t="s">
        <v>569</v>
      </c>
      <c r="G5712" s="367" t="s">
        <v>9237</v>
      </c>
      <c r="H5712" s="367" t="s">
        <v>9786</v>
      </c>
      <c r="I5712" s="367" t="s">
        <v>9793</v>
      </c>
    </row>
    <row r="5713" spans="1:9">
      <c r="A5713" s="367" t="s">
        <v>3930</v>
      </c>
      <c r="D5713" s="367" t="s">
        <v>9794</v>
      </c>
      <c r="E5713" s="367">
        <f t="shared" si="89"/>
        <v>30501205</v>
      </c>
      <c r="F5713" s="367" t="s">
        <v>569</v>
      </c>
      <c r="G5713" s="367" t="s">
        <v>9237</v>
      </c>
      <c r="H5713" s="367" t="s">
        <v>9786</v>
      </c>
      <c r="I5713" s="367" t="s">
        <v>9795</v>
      </c>
    </row>
    <row r="5714" spans="1:9">
      <c r="A5714" s="367" t="s">
        <v>3930</v>
      </c>
      <c r="D5714" s="367" t="s">
        <v>9796</v>
      </c>
      <c r="E5714" s="367">
        <f t="shared" si="89"/>
        <v>30501206</v>
      </c>
      <c r="F5714" s="367" t="s">
        <v>569</v>
      </c>
      <c r="G5714" s="367" t="s">
        <v>9237</v>
      </c>
      <c r="H5714" s="367" t="s">
        <v>9786</v>
      </c>
      <c r="I5714" s="367" t="s">
        <v>9797</v>
      </c>
    </row>
    <row r="5715" spans="1:9">
      <c r="A5715" s="367" t="s">
        <v>3930</v>
      </c>
      <c r="D5715" s="367" t="s">
        <v>9798</v>
      </c>
      <c r="E5715" s="367">
        <f t="shared" si="89"/>
        <v>30501207</v>
      </c>
      <c r="F5715" s="367" t="s">
        <v>569</v>
      </c>
      <c r="G5715" s="367" t="s">
        <v>9237</v>
      </c>
      <c r="H5715" s="367" t="s">
        <v>9786</v>
      </c>
      <c r="I5715" s="367" t="s">
        <v>9799</v>
      </c>
    </row>
    <row r="5716" spans="1:9">
      <c r="A5716" s="367" t="s">
        <v>3930</v>
      </c>
      <c r="D5716" s="367" t="s">
        <v>9800</v>
      </c>
      <c r="E5716" s="367">
        <f t="shared" si="89"/>
        <v>30501208</v>
      </c>
      <c r="F5716" s="367" t="s">
        <v>569</v>
      </c>
      <c r="G5716" s="367" t="s">
        <v>9237</v>
      </c>
      <c r="H5716" s="367" t="s">
        <v>9786</v>
      </c>
      <c r="I5716" s="367" t="s">
        <v>9801</v>
      </c>
    </row>
    <row r="5717" spans="1:9">
      <c r="A5717" s="367" t="s">
        <v>3930</v>
      </c>
      <c r="D5717" s="367" t="s">
        <v>9802</v>
      </c>
      <c r="E5717" s="367">
        <f t="shared" si="89"/>
        <v>30501209</v>
      </c>
      <c r="F5717" s="367" t="s">
        <v>569</v>
      </c>
      <c r="G5717" s="367" t="s">
        <v>9237</v>
      </c>
      <c r="H5717" s="367" t="s">
        <v>9786</v>
      </c>
      <c r="I5717" s="367" t="s">
        <v>9803</v>
      </c>
    </row>
    <row r="5718" spans="1:9">
      <c r="A5718" s="367" t="s">
        <v>3930</v>
      </c>
      <c r="D5718" s="367" t="s">
        <v>9804</v>
      </c>
      <c r="E5718" s="367">
        <f t="shared" si="89"/>
        <v>30501211</v>
      </c>
      <c r="F5718" s="367" t="s">
        <v>569</v>
      </c>
      <c r="G5718" s="367" t="s">
        <v>9237</v>
      </c>
      <c r="H5718" s="367" t="s">
        <v>9786</v>
      </c>
      <c r="I5718" s="367" t="s">
        <v>9805</v>
      </c>
    </row>
    <row r="5719" spans="1:9">
      <c r="A5719" s="367" t="s">
        <v>3930</v>
      </c>
      <c r="D5719" s="367" t="s">
        <v>9806</v>
      </c>
      <c r="E5719" s="367">
        <f t="shared" si="89"/>
        <v>30501212</v>
      </c>
      <c r="F5719" s="367" t="s">
        <v>569</v>
      </c>
      <c r="G5719" s="367" t="s">
        <v>9237</v>
      </c>
      <c r="H5719" s="367" t="s">
        <v>9786</v>
      </c>
      <c r="I5719" s="367" t="s">
        <v>9807</v>
      </c>
    </row>
    <row r="5720" spans="1:9">
      <c r="A5720" s="367" t="s">
        <v>3930</v>
      </c>
      <c r="D5720" s="367" t="s">
        <v>9808</v>
      </c>
      <c r="E5720" s="367">
        <f t="shared" si="89"/>
        <v>30501213</v>
      </c>
      <c r="F5720" s="367" t="s">
        <v>569</v>
      </c>
      <c r="G5720" s="367" t="s">
        <v>9237</v>
      </c>
      <c r="H5720" s="367" t="s">
        <v>9786</v>
      </c>
      <c r="I5720" s="367" t="s">
        <v>9809</v>
      </c>
    </row>
    <row r="5721" spans="1:9">
      <c r="A5721" s="367" t="s">
        <v>3930</v>
      </c>
      <c r="D5721" s="367" t="s">
        <v>9810</v>
      </c>
      <c r="E5721" s="367">
        <f t="shared" si="89"/>
        <v>30501214</v>
      </c>
      <c r="F5721" s="367" t="s">
        <v>569</v>
      </c>
      <c r="G5721" s="367" t="s">
        <v>9237</v>
      </c>
      <c r="H5721" s="367" t="s">
        <v>9786</v>
      </c>
      <c r="I5721" s="367" t="s">
        <v>9811</v>
      </c>
    </row>
    <row r="5722" spans="1:9">
      <c r="A5722" s="367" t="s">
        <v>3930</v>
      </c>
      <c r="D5722" s="367" t="s">
        <v>9812</v>
      </c>
      <c r="E5722" s="367">
        <f t="shared" si="89"/>
        <v>30501215</v>
      </c>
      <c r="F5722" s="367" t="s">
        <v>569</v>
      </c>
      <c r="G5722" s="367" t="s">
        <v>9237</v>
      </c>
      <c r="H5722" s="367" t="s">
        <v>9786</v>
      </c>
      <c r="I5722" s="367" t="s">
        <v>9813</v>
      </c>
    </row>
    <row r="5723" spans="1:9">
      <c r="A5723" s="367" t="s">
        <v>3930</v>
      </c>
      <c r="D5723" s="367" t="s">
        <v>9814</v>
      </c>
      <c r="E5723" s="367">
        <f t="shared" si="89"/>
        <v>30501221</v>
      </c>
      <c r="F5723" s="367" t="s">
        <v>569</v>
      </c>
      <c r="G5723" s="367" t="s">
        <v>9237</v>
      </c>
      <c r="H5723" s="367" t="s">
        <v>9786</v>
      </c>
      <c r="I5723" s="367" t="s">
        <v>9815</v>
      </c>
    </row>
    <row r="5724" spans="1:9">
      <c r="A5724" s="367" t="s">
        <v>3930</v>
      </c>
      <c r="D5724" s="367" t="s">
        <v>9816</v>
      </c>
      <c r="E5724" s="367">
        <f t="shared" si="89"/>
        <v>30501222</v>
      </c>
      <c r="F5724" s="367" t="s">
        <v>569</v>
      </c>
      <c r="G5724" s="367" t="s">
        <v>9237</v>
      </c>
      <c r="H5724" s="367" t="s">
        <v>9786</v>
      </c>
      <c r="I5724" s="367" t="s">
        <v>9817</v>
      </c>
    </row>
    <row r="5725" spans="1:9">
      <c r="A5725" s="367" t="s">
        <v>3930</v>
      </c>
      <c r="D5725" s="367" t="s">
        <v>9818</v>
      </c>
      <c r="E5725" s="367">
        <f t="shared" si="89"/>
        <v>30501223</v>
      </c>
      <c r="F5725" s="367" t="s">
        <v>569</v>
      </c>
      <c r="G5725" s="367" t="s">
        <v>9237</v>
      </c>
      <c r="H5725" s="367" t="s">
        <v>9786</v>
      </c>
      <c r="I5725" s="367" t="s">
        <v>9819</v>
      </c>
    </row>
    <row r="5726" spans="1:9">
      <c r="A5726" s="367" t="s">
        <v>3930</v>
      </c>
      <c r="D5726" s="367" t="s">
        <v>9820</v>
      </c>
      <c r="E5726" s="367">
        <f t="shared" si="89"/>
        <v>30501224</v>
      </c>
      <c r="F5726" s="367" t="s">
        <v>569</v>
      </c>
      <c r="G5726" s="367" t="s">
        <v>9237</v>
      </c>
      <c r="H5726" s="367" t="s">
        <v>9786</v>
      </c>
      <c r="I5726" s="367" t="s">
        <v>9821</v>
      </c>
    </row>
    <row r="5727" spans="1:9">
      <c r="A5727" s="367" t="s">
        <v>3930</v>
      </c>
      <c r="D5727" s="367" t="s">
        <v>9822</v>
      </c>
      <c r="E5727" s="367">
        <f t="shared" si="89"/>
        <v>30501299</v>
      </c>
      <c r="F5727" s="367" t="s">
        <v>569</v>
      </c>
      <c r="G5727" s="367" t="s">
        <v>9237</v>
      </c>
      <c r="H5727" s="367" t="s">
        <v>9786</v>
      </c>
      <c r="I5727" s="367" t="s">
        <v>4251</v>
      </c>
    </row>
    <row r="5728" spans="1:9">
      <c r="A5728" s="367" t="s">
        <v>3930</v>
      </c>
      <c r="D5728" s="367" t="s">
        <v>9823</v>
      </c>
      <c r="E5728" s="367">
        <f t="shared" si="89"/>
        <v>30501301</v>
      </c>
      <c r="F5728" s="367" t="s">
        <v>569</v>
      </c>
      <c r="G5728" s="367" t="s">
        <v>9237</v>
      </c>
      <c r="H5728" s="367" t="s">
        <v>9824</v>
      </c>
      <c r="I5728" s="367" t="s">
        <v>9825</v>
      </c>
    </row>
    <row r="5729" spans="1:9">
      <c r="A5729" s="367" t="s">
        <v>3930</v>
      </c>
      <c r="D5729" s="367" t="s">
        <v>9826</v>
      </c>
      <c r="E5729" s="367">
        <f t="shared" si="89"/>
        <v>30501302</v>
      </c>
      <c r="F5729" s="367" t="s">
        <v>569</v>
      </c>
      <c r="G5729" s="367" t="s">
        <v>9237</v>
      </c>
      <c r="H5729" s="367" t="s">
        <v>9824</v>
      </c>
      <c r="I5729" s="367" t="s">
        <v>9827</v>
      </c>
    </row>
    <row r="5730" spans="1:9">
      <c r="A5730" s="367" t="s">
        <v>3930</v>
      </c>
      <c r="D5730" s="367" t="s">
        <v>9828</v>
      </c>
      <c r="E5730" s="367">
        <f t="shared" si="89"/>
        <v>30501303</v>
      </c>
      <c r="F5730" s="367" t="s">
        <v>569</v>
      </c>
      <c r="G5730" s="367" t="s">
        <v>9237</v>
      </c>
      <c r="H5730" s="367" t="s">
        <v>9824</v>
      </c>
      <c r="I5730" s="367" t="s">
        <v>9829</v>
      </c>
    </row>
    <row r="5731" spans="1:9">
      <c r="A5731" s="367" t="s">
        <v>3930</v>
      </c>
      <c r="D5731" s="367" t="s">
        <v>9830</v>
      </c>
      <c r="E5731" s="367">
        <f t="shared" si="89"/>
        <v>30501304</v>
      </c>
      <c r="F5731" s="367" t="s">
        <v>569</v>
      </c>
      <c r="G5731" s="367" t="s">
        <v>9237</v>
      </c>
      <c r="H5731" s="367" t="s">
        <v>9824</v>
      </c>
      <c r="I5731" s="367" t="s">
        <v>9831</v>
      </c>
    </row>
    <row r="5732" spans="1:9">
      <c r="A5732" s="367" t="s">
        <v>3930</v>
      </c>
      <c r="D5732" s="367" t="s">
        <v>9832</v>
      </c>
      <c r="E5732" s="367">
        <f t="shared" si="89"/>
        <v>30501305</v>
      </c>
      <c r="F5732" s="367" t="s">
        <v>569</v>
      </c>
      <c r="G5732" s="367" t="s">
        <v>9237</v>
      </c>
      <c r="H5732" s="367" t="s">
        <v>9824</v>
      </c>
      <c r="I5732" s="367" t="s">
        <v>9833</v>
      </c>
    </row>
    <row r="5733" spans="1:9">
      <c r="A5733" s="367" t="s">
        <v>3930</v>
      </c>
      <c r="D5733" s="367" t="s">
        <v>9834</v>
      </c>
      <c r="E5733" s="367">
        <f t="shared" si="89"/>
        <v>30501306</v>
      </c>
      <c r="F5733" s="367" t="s">
        <v>569</v>
      </c>
      <c r="G5733" s="367" t="s">
        <v>9237</v>
      </c>
      <c r="H5733" s="367" t="s">
        <v>9824</v>
      </c>
      <c r="I5733" s="367" t="s">
        <v>9835</v>
      </c>
    </row>
    <row r="5734" spans="1:9">
      <c r="A5734" s="367" t="s">
        <v>3930</v>
      </c>
      <c r="D5734" s="367" t="s">
        <v>9836</v>
      </c>
      <c r="E5734" s="367">
        <f t="shared" si="89"/>
        <v>30501310</v>
      </c>
      <c r="F5734" s="367" t="s">
        <v>569</v>
      </c>
      <c r="G5734" s="367" t="s">
        <v>9237</v>
      </c>
      <c r="H5734" s="367" t="s">
        <v>9824</v>
      </c>
      <c r="I5734" s="367" t="s">
        <v>9837</v>
      </c>
    </row>
    <row r="5735" spans="1:9">
      <c r="A5735" s="367" t="s">
        <v>3930</v>
      </c>
      <c r="D5735" s="367" t="s">
        <v>9838</v>
      </c>
      <c r="E5735" s="367">
        <f t="shared" si="89"/>
        <v>30501311</v>
      </c>
      <c r="F5735" s="367" t="s">
        <v>569</v>
      </c>
      <c r="G5735" s="367" t="s">
        <v>9237</v>
      </c>
      <c r="H5735" s="367" t="s">
        <v>9824</v>
      </c>
      <c r="I5735" s="367" t="s">
        <v>9839</v>
      </c>
    </row>
    <row r="5736" spans="1:9">
      <c r="A5736" s="367" t="s">
        <v>3930</v>
      </c>
      <c r="D5736" s="367" t="s">
        <v>9840</v>
      </c>
      <c r="E5736" s="367">
        <f t="shared" si="89"/>
        <v>30501315</v>
      </c>
      <c r="F5736" s="367" t="s">
        <v>569</v>
      </c>
      <c r="G5736" s="367" t="s">
        <v>9237</v>
      </c>
      <c r="H5736" s="367" t="s">
        <v>9824</v>
      </c>
      <c r="I5736" s="367" t="s">
        <v>9841</v>
      </c>
    </row>
    <row r="5737" spans="1:9">
      <c r="A5737" s="367" t="s">
        <v>3930</v>
      </c>
      <c r="D5737" s="367" t="s">
        <v>9842</v>
      </c>
      <c r="E5737" s="367">
        <f t="shared" si="89"/>
        <v>30501316</v>
      </c>
      <c r="F5737" s="367" t="s">
        <v>569</v>
      </c>
      <c r="G5737" s="367" t="s">
        <v>9237</v>
      </c>
      <c r="H5737" s="367" t="s">
        <v>9824</v>
      </c>
      <c r="I5737" s="367" t="s">
        <v>9843</v>
      </c>
    </row>
    <row r="5738" spans="1:9">
      <c r="A5738" s="367" t="s">
        <v>3930</v>
      </c>
      <c r="D5738" s="367" t="s">
        <v>9844</v>
      </c>
      <c r="E5738" s="367">
        <f t="shared" si="89"/>
        <v>30501399</v>
      </c>
      <c r="F5738" s="367" t="s">
        <v>569</v>
      </c>
      <c r="G5738" s="367" t="s">
        <v>9237</v>
      </c>
      <c r="H5738" s="367" t="s">
        <v>9824</v>
      </c>
      <c r="I5738" s="367" t="s">
        <v>4251</v>
      </c>
    </row>
    <row r="5739" spans="1:9">
      <c r="A5739" s="367" t="s">
        <v>3930</v>
      </c>
      <c r="D5739" s="367" t="s">
        <v>9845</v>
      </c>
      <c r="E5739" s="367">
        <f t="shared" si="89"/>
        <v>30501401</v>
      </c>
      <c r="F5739" s="367" t="s">
        <v>569</v>
      </c>
      <c r="G5739" s="367" t="s">
        <v>9237</v>
      </c>
      <c r="H5739" s="367" t="s">
        <v>9846</v>
      </c>
      <c r="I5739" s="367" t="s">
        <v>9847</v>
      </c>
    </row>
    <row r="5740" spans="1:9">
      <c r="A5740" s="367" t="s">
        <v>3930</v>
      </c>
      <c r="D5740" s="367" t="s">
        <v>9848</v>
      </c>
      <c r="E5740" s="367">
        <f t="shared" si="89"/>
        <v>30501402</v>
      </c>
      <c r="F5740" s="367" t="s">
        <v>569</v>
      </c>
      <c r="G5740" s="367" t="s">
        <v>9237</v>
      </c>
      <c r="H5740" s="367" t="s">
        <v>9846</v>
      </c>
      <c r="I5740" s="367" t="s">
        <v>9849</v>
      </c>
    </row>
    <row r="5741" spans="1:9">
      <c r="A5741" s="367" t="s">
        <v>3930</v>
      </c>
      <c r="D5741" s="367" t="s">
        <v>9850</v>
      </c>
      <c r="E5741" s="367">
        <f t="shared" si="89"/>
        <v>30501403</v>
      </c>
      <c r="F5741" s="367" t="s">
        <v>569</v>
      </c>
      <c r="G5741" s="367" t="s">
        <v>9237</v>
      </c>
      <c r="H5741" s="367" t="s">
        <v>9846</v>
      </c>
      <c r="I5741" s="367" t="s">
        <v>9851</v>
      </c>
    </row>
    <row r="5742" spans="1:9">
      <c r="A5742" s="367" t="s">
        <v>3930</v>
      </c>
      <c r="D5742" s="367" t="s">
        <v>9852</v>
      </c>
      <c r="E5742" s="367">
        <f t="shared" si="89"/>
        <v>30501404</v>
      </c>
      <c r="F5742" s="367" t="s">
        <v>569</v>
      </c>
      <c r="G5742" s="367" t="s">
        <v>9237</v>
      </c>
      <c r="H5742" s="367" t="s">
        <v>9846</v>
      </c>
      <c r="I5742" s="367" t="s">
        <v>9853</v>
      </c>
    </row>
    <row r="5743" spans="1:9">
      <c r="A5743" s="367" t="s">
        <v>3930</v>
      </c>
      <c r="D5743" s="367" t="s">
        <v>9854</v>
      </c>
      <c r="E5743" s="367">
        <f t="shared" si="89"/>
        <v>30501405</v>
      </c>
      <c r="F5743" s="367" t="s">
        <v>569</v>
      </c>
      <c r="G5743" s="367" t="s">
        <v>9237</v>
      </c>
      <c r="H5743" s="367" t="s">
        <v>9846</v>
      </c>
      <c r="I5743" s="367" t="s">
        <v>9855</v>
      </c>
    </row>
    <row r="5744" spans="1:9">
      <c r="A5744" s="367" t="s">
        <v>3930</v>
      </c>
      <c r="D5744" s="367" t="s">
        <v>9856</v>
      </c>
      <c r="E5744" s="367">
        <f t="shared" si="89"/>
        <v>30501406</v>
      </c>
      <c r="F5744" s="367" t="s">
        <v>569</v>
      </c>
      <c r="G5744" s="367" t="s">
        <v>9237</v>
      </c>
      <c r="H5744" s="367" t="s">
        <v>9846</v>
      </c>
      <c r="I5744" s="367" t="s">
        <v>9857</v>
      </c>
    </row>
    <row r="5745" spans="1:9">
      <c r="A5745" s="367" t="s">
        <v>3930</v>
      </c>
      <c r="D5745" s="367" t="s">
        <v>9858</v>
      </c>
      <c r="E5745" s="367">
        <f t="shared" si="89"/>
        <v>30501407</v>
      </c>
      <c r="F5745" s="367" t="s">
        <v>569</v>
      </c>
      <c r="G5745" s="367" t="s">
        <v>9237</v>
      </c>
      <c r="H5745" s="367" t="s">
        <v>9846</v>
      </c>
      <c r="I5745" s="367" t="s">
        <v>9859</v>
      </c>
    </row>
    <row r="5746" spans="1:9">
      <c r="A5746" s="367" t="s">
        <v>3930</v>
      </c>
      <c r="D5746" s="367" t="s">
        <v>9860</v>
      </c>
      <c r="E5746" s="367">
        <f t="shared" si="89"/>
        <v>30501408</v>
      </c>
      <c r="F5746" s="367" t="s">
        <v>569</v>
      </c>
      <c r="G5746" s="367" t="s">
        <v>9237</v>
      </c>
      <c r="H5746" s="367" t="s">
        <v>9846</v>
      </c>
      <c r="I5746" s="367" t="s">
        <v>9861</v>
      </c>
    </row>
    <row r="5747" spans="1:9">
      <c r="A5747" s="367" t="s">
        <v>3930</v>
      </c>
      <c r="D5747" s="367" t="s">
        <v>9862</v>
      </c>
      <c r="E5747" s="367">
        <f t="shared" si="89"/>
        <v>30501410</v>
      </c>
      <c r="F5747" s="367" t="s">
        <v>569</v>
      </c>
      <c r="G5747" s="367" t="s">
        <v>9237</v>
      </c>
      <c r="H5747" s="367" t="s">
        <v>9846</v>
      </c>
      <c r="I5747" s="367" t="s">
        <v>9863</v>
      </c>
    </row>
    <row r="5748" spans="1:9">
      <c r="A5748" s="367" t="s">
        <v>3930</v>
      </c>
      <c r="D5748" s="367" t="s">
        <v>9864</v>
      </c>
      <c r="E5748" s="367">
        <f t="shared" si="89"/>
        <v>30501411</v>
      </c>
      <c r="F5748" s="367" t="s">
        <v>569</v>
      </c>
      <c r="G5748" s="367" t="s">
        <v>9237</v>
      </c>
      <c r="H5748" s="367" t="s">
        <v>9846</v>
      </c>
      <c r="I5748" s="367" t="s">
        <v>7147</v>
      </c>
    </row>
    <row r="5749" spans="1:9">
      <c r="A5749" s="367" t="s">
        <v>3930</v>
      </c>
      <c r="D5749" s="367" t="s">
        <v>9865</v>
      </c>
      <c r="E5749" s="367">
        <f t="shared" si="89"/>
        <v>30501412</v>
      </c>
      <c r="F5749" s="367" t="s">
        <v>569</v>
      </c>
      <c r="G5749" s="367" t="s">
        <v>9237</v>
      </c>
      <c r="H5749" s="367" t="s">
        <v>9846</v>
      </c>
      <c r="I5749" s="367" t="s">
        <v>9866</v>
      </c>
    </row>
    <row r="5750" spans="1:9">
      <c r="A5750" s="367" t="s">
        <v>3930</v>
      </c>
      <c r="D5750" s="367" t="s">
        <v>9867</v>
      </c>
      <c r="E5750" s="367">
        <f t="shared" si="89"/>
        <v>30501413</v>
      </c>
      <c r="F5750" s="367" t="s">
        <v>569</v>
      </c>
      <c r="G5750" s="367" t="s">
        <v>9237</v>
      </c>
      <c r="H5750" s="367" t="s">
        <v>9846</v>
      </c>
      <c r="I5750" s="367" t="s">
        <v>9868</v>
      </c>
    </row>
    <row r="5751" spans="1:9">
      <c r="A5751" s="367" t="s">
        <v>3930</v>
      </c>
      <c r="D5751" s="367" t="s">
        <v>9869</v>
      </c>
      <c r="E5751" s="367">
        <f t="shared" si="89"/>
        <v>30501414</v>
      </c>
      <c r="F5751" s="367" t="s">
        <v>569</v>
      </c>
      <c r="G5751" s="367" t="s">
        <v>9237</v>
      </c>
      <c r="H5751" s="367" t="s">
        <v>9846</v>
      </c>
      <c r="I5751" s="367" t="s">
        <v>9870</v>
      </c>
    </row>
    <row r="5752" spans="1:9">
      <c r="A5752" s="367" t="s">
        <v>3930</v>
      </c>
      <c r="D5752" s="367" t="s">
        <v>9871</v>
      </c>
      <c r="E5752" s="367">
        <f t="shared" si="89"/>
        <v>30501415</v>
      </c>
      <c r="F5752" s="367" t="s">
        <v>569</v>
      </c>
      <c r="G5752" s="367" t="s">
        <v>9237</v>
      </c>
      <c r="H5752" s="367" t="s">
        <v>9846</v>
      </c>
      <c r="I5752" s="367" t="s">
        <v>9872</v>
      </c>
    </row>
    <row r="5753" spans="1:9">
      <c r="A5753" s="367" t="s">
        <v>3930</v>
      </c>
      <c r="D5753" s="367" t="s">
        <v>9873</v>
      </c>
      <c r="E5753" s="367">
        <f t="shared" si="89"/>
        <v>30501416</v>
      </c>
      <c r="F5753" s="367" t="s">
        <v>569</v>
      </c>
      <c r="G5753" s="367" t="s">
        <v>9237</v>
      </c>
      <c r="H5753" s="367" t="s">
        <v>9846</v>
      </c>
      <c r="I5753" s="367" t="s">
        <v>9874</v>
      </c>
    </row>
    <row r="5754" spans="1:9">
      <c r="A5754" s="367" t="s">
        <v>3930</v>
      </c>
      <c r="D5754" s="367" t="s">
        <v>9875</v>
      </c>
      <c r="E5754" s="367">
        <f t="shared" si="89"/>
        <v>30501417</v>
      </c>
      <c r="F5754" s="367" t="s">
        <v>569</v>
      </c>
      <c r="G5754" s="367" t="s">
        <v>9237</v>
      </c>
      <c r="H5754" s="367" t="s">
        <v>9846</v>
      </c>
      <c r="I5754" s="367" t="s">
        <v>4667</v>
      </c>
    </row>
    <row r="5755" spans="1:9">
      <c r="A5755" s="367" t="s">
        <v>3930</v>
      </c>
      <c r="D5755" s="367" t="s">
        <v>9876</v>
      </c>
      <c r="E5755" s="367">
        <f t="shared" si="89"/>
        <v>30501418</v>
      </c>
      <c r="F5755" s="367" t="s">
        <v>569</v>
      </c>
      <c r="G5755" s="367" t="s">
        <v>9237</v>
      </c>
      <c r="H5755" s="367" t="s">
        <v>9846</v>
      </c>
      <c r="I5755" s="367" t="s">
        <v>9877</v>
      </c>
    </row>
    <row r="5756" spans="1:9">
      <c r="A5756" s="367" t="s">
        <v>3930</v>
      </c>
      <c r="D5756" s="367" t="s">
        <v>9878</v>
      </c>
      <c r="E5756" s="367">
        <f t="shared" si="89"/>
        <v>30501420</v>
      </c>
      <c r="F5756" s="367" t="s">
        <v>569</v>
      </c>
      <c r="G5756" s="367" t="s">
        <v>9237</v>
      </c>
      <c r="H5756" s="367" t="s">
        <v>9846</v>
      </c>
      <c r="I5756" s="367" t="s">
        <v>9879</v>
      </c>
    </row>
    <row r="5757" spans="1:9">
      <c r="A5757" s="367" t="s">
        <v>3930</v>
      </c>
      <c r="D5757" s="367" t="s">
        <v>9880</v>
      </c>
      <c r="E5757" s="367">
        <f t="shared" si="89"/>
        <v>30501421</v>
      </c>
      <c r="F5757" s="367" t="s">
        <v>569</v>
      </c>
      <c r="G5757" s="367" t="s">
        <v>9237</v>
      </c>
      <c r="H5757" s="367" t="s">
        <v>9846</v>
      </c>
      <c r="I5757" s="367" t="s">
        <v>9881</v>
      </c>
    </row>
    <row r="5758" spans="1:9">
      <c r="A5758" s="367" t="s">
        <v>3930</v>
      </c>
      <c r="D5758" s="367" t="s">
        <v>9882</v>
      </c>
      <c r="E5758" s="367">
        <f t="shared" si="89"/>
        <v>30501499</v>
      </c>
      <c r="F5758" s="367" t="s">
        <v>569</v>
      </c>
      <c r="G5758" s="367" t="s">
        <v>9237</v>
      </c>
      <c r="H5758" s="367" t="s">
        <v>9846</v>
      </c>
      <c r="I5758" s="367" t="s">
        <v>8157</v>
      </c>
    </row>
    <row r="5759" spans="1:9">
      <c r="A5759" s="367" t="s">
        <v>3930</v>
      </c>
      <c r="D5759" s="367" t="s">
        <v>9883</v>
      </c>
      <c r="E5759" s="367">
        <f t="shared" si="89"/>
        <v>30501501</v>
      </c>
      <c r="F5759" s="367" t="s">
        <v>569</v>
      </c>
      <c r="G5759" s="367" t="s">
        <v>9237</v>
      </c>
      <c r="H5759" s="367" t="s">
        <v>9884</v>
      </c>
      <c r="I5759" s="367" t="s">
        <v>9885</v>
      </c>
    </row>
    <row r="5760" spans="1:9">
      <c r="A5760" s="367" t="s">
        <v>3930</v>
      </c>
      <c r="D5760" s="367" t="s">
        <v>9886</v>
      </c>
      <c r="E5760" s="367">
        <f t="shared" si="89"/>
        <v>30501502</v>
      </c>
      <c r="F5760" s="367" t="s">
        <v>569</v>
      </c>
      <c r="G5760" s="367" t="s">
        <v>9237</v>
      </c>
      <c r="H5760" s="367" t="s">
        <v>9884</v>
      </c>
      <c r="I5760" s="367" t="s">
        <v>9887</v>
      </c>
    </row>
    <row r="5761" spans="1:9">
      <c r="A5761" s="367" t="s">
        <v>3930</v>
      </c>
      <c r="D5761" s="367" t="s">
        <v>9888</v>
      </c>
      <c r="E5761" s="367">
        <f t="shared" si="89"/>
        <v>30501503</v>
      </c>
      <c r="F5761" s="367" t="s">
        <v>569</v>
      </c>
      <c r="G5761" s="367" t="s">
        <v>9237</v>
      </c>
      <c r="H5761" s="367" t="s">
        <v>9884</v>
      </c>
      <c r="I5761" s="367" t="s">
        <v>5815</v>
      </c>
    </row>
    <row r="5762" spans="1:9">
      <c r="A5762" s="367" t="s">
        <v>3930</v>
      </c>
      <c r="D5762" s="367" t="s">
        <v>9889</v>
      </c>
      <c r="E5762" s="367">
        <f t="shared" ref="E5762:E5825" si="90">VALUE(D5762)</f>
        <v>30501504</v>
      </c>
      <c r="F5762" s="367" t="s">
        <v>569</v>
      </c>
      <c r="G5762" s="367" t="s">
        <v>9237</v>
      </c>
      <c r="H5762" s="367" t="s">
        <v>9884</v>
      </c>
      <c r="I5762" s="367" t="s">
        <v>4981</v>
      </c>
    </row>
    <row r="5763" spans="1:9">
      <c r="A5763" s="367" t="s">
        <v>3930</v>
      </c>
      <c r="D5763" s="367" t="s">
        <v>9890</v>
      </c>
      <c r="E5763" s="367">
        <f t="shared" si="90"/>
        <v>30501505</v>
      </c>
      <c r="F5763" s="367" t="s">
        <v>569</v>
      </c>
      <c r="G5763" s="367" t="s">
        <v>9237</v>
      </c>
      <c r="H5763" s="367" t="s">
        <v>9884</v>
      </c>
      <c r="I5763" s="367" t="s">
        <v>9891</v>
      </c>
    </row>
    <row r="5764" spans="1:9">
      <c r="A5764" s="367" t="s">
        <v>3930</v>
      </c>
      <c r="D5764" s="367" t="s">
        <v>9892</v>
      </c>
      <c r="E5764" s="367">
        <f t="shared" si="90"/>
        <v>30501506</v>
      </c>
      <c r="F5764" s="367" t="s">
        <v>569</v>
      </c>
      <c r="G5764" s="367" t="s">
        <v>9237</v>
      </c>
      <c r="H5764" s="367" t="s">
        <v>9884</v>
      </c>
      <c r="I5764" s="367" t="s">
        <v>9893</v>
      </c>
    </row>
    <row r="5765" spans="1:9">
      <c r="A5765" s="367" t="s">
        <v>3930</v>
      </c>
      <c r="D5765" s="367" t="s">
        <v>9894</v>
      </c>
      <c r="E5765" s="367">
        <f t="shared" si="90"/>
        <v>30501507</v>
      </c>
      <c r="F5765" s="367" t="s">
        <v>569</v>
      </c>
      <c r="G5765" s="367" t="s">
        <v>9237</v>
      </c>
      <c r="H5765" s="367" t="s">
        <v>9884</v>
      </c>
      <c r="I5765" s="367" t="s">
        <v>9895</v>
      </c>
    </row>
    <row r="5766" spans="1:9">
      <c r="A5766" s="367" t="s">
        <v>3930</v>
      </c>
      <c r="D5766" s="367" t="s">
        <v>9896</v>
      </c>
      <c r="E5766" s="367">
        <f t="shared" si="90"/>
        <v>30501508</v>
      </c>
      <c r="F5766" s="367" t="s">
        <v>569</v>
      </c>
      <c r="G5766" s="367" t="s">
        <v>9237</v>
      </c>
      <c r="H5766" s="367" t="s">
        <v>9884</v>
      </c>
      <c r="I5766" s="367" t="s">
        <v>9897</v>
      </c>
    </row>
    <row r="5767" spans="1:9">
      <c r="A5767" s="367" t="s">
        <v>3930</v>
      </c>
      <c r="D5767" s="367" t="s">
        <v>9898</v>
      </c>
      <c r="E5767" s="367">
        <f t="shared" si="90"/>
        <v>30501509</v>
      </c>
      <c r="F5767" s="367" t="s">
        <v>569</v>
      </c>
      <c r="G5767" s="367" t="s">
        <v>9237</v>
      </c>
      <c r="H5767" s="367" t="s">
        <v>9884</v>
      </c>
      <c r="I5767" s="367" t="s">
        <v>9899</v>
      </c>
    </row>
    <row r="5768" spans="1:9">
      <c r="A5768" s="367" t="s">
        <v>3930</v>
      </c>
      <c r="D5768" s="367" t="s">
        <v>9900</v>
      </c>
      <c r="E5768" s="367">
        <f t="shared" si="90"/>
        <v>30501510</v>
      </c>
      <c r="F5768" s="367" t="s">
        <v>569</v>
      </c>
      <c r="G5768" s="367" t="s">
        <v>9237</v>
      </c>
      <c r="H5768" s="367" t="s">
        <v>9884</v>
      </c>
      <c r="I5768" s="367" t="s">
        <v>9901</v>
      </c>
    </row>
    <row r="5769" spans="1:9">
      <c r="A5769" s="367" t="s">
        <v>3930</v>
      </c>
      <c r="D5769" s="367" t="s">
        <v>9902</v>
      </c>
      <c r="E5769" s="367">
        <f t="shared" si="90"/>
        <v>30501511</v>
      </c>
      <c r="F5769" s="367" t="s">
        <v>569</v>
      </c>
      <c r="G5769" s="367" t="s">
        <v>9237</v>
      </c>
      <c r="H5769" s="367" t="s">
        <v>9884</v>
      </c>
      <c r="I5769" s="367" t="s">
        <v>9903</v>
      </c>
    </row>
    <row r="5770" spans="1:9">
      <c r="A5770" s="367" t="s">
        <v>3930</v>
      </c>
      <c r="D5770" s="367" t="s">
        <v>9904</v>
      </c>
      <c r="E5770" s="367">
        <f t="shared" si="90"/>
        <v>30501512</v>
      </c>
      <c r="F5770" s="367" t="s">
        <v>569</v>
      </c>
      <c r="G5770" s="367" t="s">
        <v>9237</v>
      </c>
      <c r="H5770" s="367" t="s">
        <v>9884</v>
      </c>
      <c r="I5770" s="367" t="s">
        <v>9905</v>
      </c>
    </row>
    <row r="5771" spans="1:9">
      <c r="A5771" s="367" t="s">
        <v>3930</v>
      </c>
      <c r="D5771" s="367" t="s">
        <v>9906</v>
      </c>
      <c r="E5771" s="367">
        <f t="shared" si="90"/>
        <v>30501513</v>
      </c>
      <c r="F5771" s="367" t="s">
        <v>569</v>
      </c>
      <c r="G5771" s="367" t="s">
        <v>9237</v>
      </c>
      <c r="H5771" s="367" t="s">
        <v>9884</v>
      </c>
      <c r="I5771" s="367" t="s">
        <v>9907</v>
      </c>
    </row>
    <row r="5772" spans="1:9">
      <c r="A5772" s="367" t="s">
        <v>3930</v>
      </c>
      <c r="D5772" s="367" t="s">
        <v>9908</v>
      </c>
      <c r="E5772" s="367">
        <f t="shared" si="90"/>
        <v>30501514</v>
      </c>
      <c r="F5772" s="367" t="s">
        <v>569</v>
      </c>
      <c r="G5772" s="367" t="s">
        <v>9237</v>
      </c>
      <c r="H5772" s="367" t="s">
        <v>9884</v>
      </c>
      <c r="I5772" s="367" t="s">
        <v>9909</v>
      </c>
    </row>
    <row r="5773" spans="1:9">
      <c r="A5773" s="367" t="s">
        <v>3930</v>
      </c>
      <c r="D5773" s="367" t="s">
        <v>9910</v>
      </c>
      <c r="E5773" s="367">
        <f t="shared" si="90"/>
        <v>30501515</v>
      </c>
      <c r="F5773" s="367" t="s">
        <v>569</v>
      </c>
      <c r="G5773" s="367" t="s">
        <v>9237</v>
      </c>
      <c r="H5773" s="367" t="s">
        <v>9884</v>
      </c>
      <c r="I5773" s="367" t="s">
        <v>9911</v>
      </c>
    </row>
    <row r="5774" spans="1:9">
      <c r="A5774" s="367" t="s">
        <v>3930</v>
      </c>
      <c r="D5774" s="367" t="s">
        <v>9912</v>
      </c>
      <c r="E5774" s="367">
        <f t="shared" si="90"/>
        <v>30501516</v>
      </c>
      <c r="F5774" s="367" t="s">
        <v>569</v>
      </c>
      <c r="G5774" s="367" t="s">
        <v>9237</v>
      </c>
      <c r="H5774" s="367" t="s">
        <v>9884</v>
      </c>
      <c r="I5774" s="367" t="s">
        <v>9913</v>
      </c>
    </row>
    <row r="5775" spans="1:9">
      <c r="A5775" s="367" t="s">
        <v>3930</v>
      </c>
      <c r="D5775" s="367" t="s">
        <v>9914</v>
      </c>
      <c r="E5775" s="367">
        <f t="shared" si="90"/>
        <v>30501517</v>
      </c>
      <c r="F5775" s="367" t="s">
        <v>569</v>
      </c>
      <c r="G5775" s="367" t="s">
        <v>9237</v>
      </c>
      <c r="H5775" s="367" t="s">
        <v>9884</v>
      </c>
      <c r="I5775" s="367" t="s">
        <v>5601</v>
      </c>
    </row>
    <row r="5776" spans="1:9">
      <c r="A5776" s="367" t="s">
        <v>3930</v>
      </c>
      <c r="D5776" s="367" t="s">
        <v>9915</v>
      </c>
      <c r="E5776" s="367">
        <f t="shared" si="90"/>
        <v>30501518</v>
      </c>
      <c r="F5776" s="367" t="s">
        <v>569</v>
      </c>
      <c r="G5776" s="367" t="s">
        <v>9237</v>
      </c>
      <c r="H5776" s="367" t="s">
        <v>9884</v>
      </c>
      <c r="I5776" s="367" t="s">
        <v>9916</v>
      </c>
    </row>
    <row r="5777" spans="1:9">
      <c r="A5777" s="367" t="s">
        <v>3930</v>
      </c>
      <c r="D5777" s="367" t="s">
        <v>9917</v>
      </c>
      <c r="E5777" s="367">
        <f t="shared" si="90"/>
        <v>30501519</v>
      </c>
      <c r="F5777" s="367" t="s">
        <v>569</v>
      </c>
      <c r="G5777" s="367" t="s">
        <v>9237</v>
      </c>
      <c r="H5777" s="367" t="s">
        <v>9884</v>
      </c>
      <c r="I5777" s="367" t="s">
        <v>9918</v>
      </c>
    </row>
    <row r="5778" spans="1:9">
      <c r="A5778" s="367" t="s">
        <v>3930</v>
      </c>
      <c r="D5778" s="367" t="s">
        <v>9919</v>
      </c>
      <c r="E5778" s="367">
        <f t="shared" si="90"/>
        <v>30501520</v>
      </c>
      <c r="F5778" s="367" t="s">
        <v>569</v>
      </c>
      <c r="G5778" s="367" t="s">
        <v>9237</v>
      </c>
      <c r="H5778" s="367" t="s">
        <v>9884</v>
      </c>
      <c r="I5778" s="367" t="s">
        <v>9920</v>
      </c>
    </row>
    <row r="5779" spans="1:9">
      <c r="A5779" s="367" t="s">
        <v>3930</v>
      </c>
      <c r="D5779" s="367" t="s">
        <v>9921</v>
      </c>
      <c r="E5779" s="367">
        <f t="shared" si="90"/>
        <v>30501521</v>
      </c>
      <c r="F5779" s="367" t="s">
        <v>569</v>
      </c>
      <c r="G5779" s="367" t="s">
        <v>9237</v>
      </c>
      <c r="H5779" s="367" t="s">
        <v>9884</v>
      </c>
      <c r="I5779" s="367" t="s">
        <v>9922</v>
      </c>
    </row>
    <row r="5780" spans="1:9">
      <c r="A5780" s="367" t="s">
        <v>3930</v>
      </c>
      <c r="D5780" s="367" t="s">
        <v>9923</v>
      </c>
      <c r="E5780" s="367">
        <f t="shared" si="90"/>
        <v>30501522</v>
      </c>
      <c r="F5780" s="367" t="s">
        <v>569</v>
      </c>
      <c r="G5780" s="367" t="s">
        <v>9237</v>
      </c>
      <c r="H5780" s="367" t="s">
        <v>9884</v>
      </c>
      <c r="I5780" s="367" t="s">
        <v>9924</v>
      </c>
    </row>
    <row r="5781" spans="1:9">
      <c r="A5781" s="367" t="s">
        <v>3930</v>
      </c>
      <c r="D5781" s="367" t="s">
        <v>9925</v>
      </c>
      <c r="E5781" s="367">
        <f t="shared" si="90"/>
        <v>30501599</v>
      </c>
      <c r="F5781" s="367" t="s">
        <v>569</v>
      </c>
      <c r="G5781" s="367" t="s">
        <v>9237</v>
      </c>
      <c r="H5781" s="367" t="s">
        <v>9884</v>
      </c>
      <c r="I5781" s="367" t="s">
        <v>8157</v>
      </c>
    </row>
    <row r="5782" spans="1:9">
      <c r="A5782" s="367" t="s">
        <v>3930</v>
      </c>
      <c r="D5782" s="367" t="s">
        <v>9926</v>
      </c>
      <c r="E5782" s="367">
        <f t="shared" si="90"/>
        <v>30501601</v>
      </c>
      <c r="F5782" s="367" t="s">
        <v>569</v>
      </c>
      <c r="G5782" s="367" t="s">
        <v>9237</v>
      </c>
      <c r="H5782" s="367" t="s">
        <v>9927</v>
      </c>
      <c r="I5782" s="367" t="s">
        <v>8398</v>
      </c>
    </row>
    <row r="5783" spans="1:9">
      <c r="A5783" s="367" t="s">
        <v>3930</v>
      </c>
      <c r="D5783" s="367" t="s">
        <v>9928</v>
      </c>
      <c r="E5783" s="367">
        <f t="shared" si="90"/>
        <v>30501602</v>
      </c>
      <c r="F5783" s="367" t="s">
        <v>569</v>
      </c>
      <c r="G5783" s="367" t="s">
        <v>9237</v>
      </c>
      <c r="H5783" s="367" t="s">
        <v>9927</v>
      </c>
      <c r="I5783" s="367" t="s">
        <v>9929</v>
      </c>
    </row>
    <row r="5784" spans="1:9">
      <c r="A5784" s="367" t="s">
        <v>3930</v>
      </c>
      <c r="D5784" s="367" t="s">
        <v>9930</v>
      </c>
      <c r="E5784" s="367">
        <f t="shared" si="90"/>
        <v>30501603</v>
      </c>
      <c r="F5784" s="367" t="s">
        <v>569</v>
      </c>
      <c r="G5784" s="367" t="s">
        <v>9237</v>
      </c>
      <c r="H5784" s="367" t="s">
        <v>9927</v>
      </c>
      <c r="I5784" s="367" t="s">
        <v>9931</v>
      </c>
    </row>
    <row r="5785" spans="1:9">
      <c r="A5785" s="367" t="s">
        <v>3930</v>
      </c>
      <c r="D5785" s="367" t="s">
        <v>9932</v>
      </c>
      <c r="E5785" s="367">
        <f t="shared" si="90"/>
        <v>30501604</v>
      </c>
      <c r="F5785" s="367" t="s">
        <v>569</v>
      </c>
      <c r="G5785" s="367" t="s">
        <v>9237</v>
      </c>
      <c r="H5785" s="367" t="s">
        <v>9927</v>
      </c>
      <c r="I5785" s="367" t="s">
        <v>9933</v>
      </c>
    </row>
    <row r="5786" spans="1:9">
      <c r="A5786" s="367" t="s">
        <v>3930</v>
      </c>
      <c r="D5786" s="367" t="s">
        <v>9934</v>
      </c>
      <c r="E5786" s="367">
        <f t="shared" si="90"/>
        <v>30501605</v>
      </c>
      <c r="F5786" s="367" t="s">
        <v>569</v>
      </c>
      <c r="G5786" s="367" t="s">
        <v>9237</v>
      </c>
      <c r="H5786" s="367" t="s">
        <v>9927</v>
      </c>
      <c r="I5786" s="367" t="s">
        <v>9935</v>
      </c>
    </row>
    <row r="5787" spans="1:9">
      <c r="A5787" s="367" t="s">
        <v>3930</v>
      </c>
      <c r="D5787" s="367" t="s">
        <v>9936</v>
      </c>
      <c r="E5787" s="367">
        <f t="shared" si="90"/>
        <v>30501606</v>
      </c>
      <c r="F5787" s="367" t="s">
        <v>569</v>
      </c>
      <c r="G5787" s="367" t="s">
        <v>9237</v>
      </c>
      <c r="H5787" s="367" t="s">
        <v>9927</v>
      </c>
      <c r="I5787" s="367" t="s">
        <v>9937</v>
      </c>
    </row>
    <row r="5788" spans="1:9">
      <c r="A5788" s="367" t="s">
        <v>3930</v>
      </c>
      <c r="D5788" s="367" t="s">
        <v>9938</v>
      </c>
      <c r="E5788" s="367">
        <f t="shared" si="90"/>
        <v>30501607</v>
      </c>
      <c r="F5788" s="367" t="s">
        <v>569</v>
      </c>
      <c r="G5788" s="367" t="s">
        <v>9237</v>
      </c>
      <c r="H5788" s="367" t="s">
        <v>9927</v>
      </c>
      <c r="I5788" s="367" t="s">
        <v>9939</v>
      </c>
    </row>
    <row r="5789" spans="1:9">
      <c r="A5789" s="367" t="s">
        <v>3930</v>
      </c>
      <c r="D5789" s="367" t="s">
        <v>9940</v>
      </c>
      <c r="E5789" s="367">
        <f t="shared" si="90"/>
        <v>30501608</v>
      </c>
      <c r="F5789" s="367" t="s">
        <v>569</v>
      </c>
      <c r="G5789" s="367" t="s">
        <v>9237</v>
      </c>
      <c r="H5789" s="367" t="s">
        <v>9927</v>
      </c>
      <c r="I5789" s="367" t="s">
        <v>5769</v>
      </c>
    </row>
    <row r="5790" spans="1:9">
      <c r="A5790" s="367" t="s">
        <v>3930</v>
      </c>
      <c r="D5790" s="367" t="s">
        <v>9941</v>
      </c>
      <c r="E5790" s="367">
        <f t="shared" si="90"/>
        <v>30501609</v>
      </c>
      <c r="F5790" s="367" t="s">
        <v>569</v>
      </c>
      <c r="G5790" s="367" t="s">
        <v>9237</v>
      </c>
      <c r="H5790" s="367" t="s">
        <v>9927</v>
      </c>
      <c r="I5790" s="367" t="s">
        <v>9942</v>
      </c>
    </row>
    <row r="5791" spans="1:9">
      <c r="A5791" s="367" t="s">
        <v>3930</v>
      </c>
      <c r="D5791" s="367" t="s">
        <v>9943</v>
      </c>
      <c r="E5791" s="367">
        <f t="shared" si="90"/>
        <v>30501610</v>
      </c>
      <c r="F5791" s="367" t="s">
        <v>569</v>
      </c>
      <c r="G5791" s="367" t="s">
        <v>9237</v>
      </c>
      <c r="H5791" s="367" t="s">
        <v>9927</v>
      </c>
      <c r="I5791" s="367" t="s">
        <v>8247</v>
      </c>
    </row>
    <row r="5792" spans="1:9">
      <c r="A5792" s="367" t="s">
        <v>3930</v>
      </c>
      <c r="D5792" s="367" t="s">
        <v>9944</v>
      </c>
      <c r="E5792" s="367">
        <f t="shared" si="90"/>
        <v>30501611</v>
      </c>
      <c r="F5792" s="367" t="s">
        <v>569</v>
      </c>
      <c r="G5792" s="367" t="s">
        <v>9237</v>
      </c>
      <c r="H5792" s="367" t="s">
        <v>9927</v>
      </c>
      <c r="I5792" s="367" t="s">
        <v>9945</v>
      </c>
    </row>
    <row r="5793" spans="1:9">
      <c r="A5793" s="367" t="s">
        <v>3930</v>
      </c>
      <c r="D5793" s="367" t="s">
        <v>9946</v>
      </c>
      <c r="E5793" s="367">
        <f t="shared" si="90"/>
        <v>30501612</v>
      </c>
      <c r="F5793" s="367" t="s">
        <v>569</v>
      </c>
      <c r="G5793" s="367" t="s">
        <v>9237</v>
      </c>
      <c r="H5793" s="367" t="s">
        <v>9927</v>
      </c>
      <c r="I5793" s="367" t="s">
        <v>9947</v>
      </c>
    </row>
    <row r="5794" spans="1:9">
      <c r="A5794" s="367" t="s">
        <v>3930</v>
      </c>
      <c r="D5794" s="367" t="s">
        <v>9948</v>
      </c>
      <c r="E5794" s="367">
        <f t="shared" si="90"/>
        <v>30501613</v>
      </c>
      <c r="F5794" s="367" t="s">
        <v>569</v>
      </c>
      <c r="G5794" s="367" t="s">
        <v>9237</v>
      </c>
      <c r="H5794" s="367" t="s">
        <v>9927</v>
      </c>
      <c r="I5794" s="367" t="s">
        <v>9949</v>
      </c>
    </row>
    <row r="5795" spans="1:9">
      <c r="A5795" s="367" t="s">
        <v>3930</v>
      </c>
      <c r="D5795" s="367" t="s">
        <v>9950</v>
      </c>
      <c r="E5795" s="367">
        <f t="shared" si="90"/>
        <v>30501614</v>
      </c>
      <c r="F5795" s="367" t="s">
        <v>569</v>
      </c>
      <c r="G5795" s="367" t="s">
        <v>9237</v>
      </c>
      <c r="H5795" s="367" t="s">
        <v>9927</v>
      </c>
      <c r="I5795" s="367" t="s">
        <v>5033</v>
      </c>
    </row>
    <row r="5796" spans="1:9">
      <c r="A5796" s="367" t="s">
        <v>3930</v>
      </c>
      <c r="D5796" s="367" t="s">
        <v>9951</v>
      </c>
      <c r="E5796" s="367">
        <f t="shared" si="90"/>
        <v>30501615</v>
      </c>
      <c r="F5796" s="367" t="s">
        <v>569</v>
      </c>
      <c r="G5796" s="367" t="s">
        <v>9237</v>
      </c>
      <c r="H5796" s="367" t="s">
        <v>9927</v>
      </c>
      <c r="I5796" s="367" t="s">
        <v>9952</v>
      </c>
    </row>
    <row r="5797" spans="1:9">
      <c r="A5797" s="367" t="s">
        <v>3930</v>
      </c>
      <c r="D5797" s="367" t="s">
        <v>9953</v>
      </c>
      <c r="E5797" s="367">
        <f t="shared" si="90"/>
        <v>30501616</v>
      </c>
      <c r="F5797" s="367" t="s">
        <v>569</v>
      </c>
      <c r="G5797" s="367" t="s">
        <v>9237</v>
      </c>
      <c r="H5797" s="367" t="s">
        <v>9927</v>
      </c>
      <c r="I5797" s="367" t="s">
        <v>9954</v>
      </c>
    </row>
    <row r="5798" spans="1:9">
      <c r="A5798" s="367" t="s">
        <v>3930</v>
      </c>
      <c r="D5798" s="367" t="s">
        <v>9955</v>
      </c>
      <c r="E5798" s="367">
        <f t="shared" si="90"/>
        <v>30501617</v>
      </c>
      <c r="F5798" s="367" t="s">
        <v>569</v>
      </c>
      <c r="G5798" s="367" t="s">
        <v>9237</v>
      </c>
      <c r="H5798" s="367" t="s">
        <v>9927</v>
      </c>
      <c r="I5798" s="367" t="s">
        <v>9956</v>
      </c>
    </row>
    <row r="5799" spans="1:9">
      <c r="A5799" s="367" t="s">
        <v>3930</v>
      </c>
      <c r="D5799" s="367" t="s">
        <v>9957</v>
      </c>
      <c r="E5799" s="367">
        <f t="shared" si="90"/>
        <v>30501618</v>
      </c>
      <c r="F5799" s="367" t="s">
        <v>569</v>
      </c>
      <c r="G5799" s="367" t="s">
        <v>9237</v>
      </c>
      <c r="H5799" s="367" t="s">
        <v>9927</v>
      </c>
      <c r="I5799" s="367" t="s">
        <v>9958</v>
      </c>
    </row>
    <row r="5800" spans="1:9">
      <c r="A5800" s="367" t="s">
        <v>3930</v>
      </c>
      <c r="D5800" s="367" t="s">
        <v>9959</v>
      </c>
      <c r="E5800" s="367">
        <f t="shared" si="90"/>
        <v>30501619</v>
      </c>
      <c r="F5800" s="367" t="s">
        <v>569</v>
      </c>
      <c r="G5800" s="367" t="s">
        <v>9237</v>
      </c>
      <c r="H5800" s="367" t="s">
        <v>9927</v>
      </c>
      <c r="I5800" s="367" t="s">
        <v>9960</v>
      </c>
    </row>
    <row r="5801" spans="1:9">
      <c r="A5801" s="367" t="s">
        <v>3930</v>
      </c>
      <c r="D5801" s="367" t="s">
        <v>9961</v>
      </c>
      <c r="E5801" s="367">
        <f t="shared" si="90"/>
        <v>30501620</v>
      </c>
      <c r="F5801" s="367" t="s">
        <v>569</v>
      </c>
      <c r="G5801" s="367" t="s">
        <v>9237</v>
      </c>
      <c r="H5801" s="367" t="s">
        <v>9927</v>
      </c>
      <c r="I5801" s="367" t="s">
        <v>9962</v>
      </c>
    </row>
    <row r="5802" spans="1:9">
      <c r="A5802" s="367" t="s">
        <v>3930</v>
      </c>
      <c r="D5802" s="367" t="s">
        <v>9963</v>
      </c>
      <c r="E5802" s="367">
        <f t="shared" si="90"/>
        <v>30501621</v>
      </c>
      <c r="F5802" s="367" t="s">
        <v>569</v>
      </c>
      <c r="G5802" s="367" t="s">
        <v>9237</v>
      </c>
      <c r="H5802" s="367" t="s">
        <v>9927</v>
      </c>
      <c r="I5802" s="367" t="s">
        <v>9964</v>
      </c>
    </row>
    <row r="5803" spans="1:9">
      <c r="A5803" s="367" t="s">
        <v>3930</v>
      </c>
      <c r="D5803" s="367" t="s">
        <v>9965</v>
      </c>
      <c r="E5803" s="367">
        <f t="shared" si="90"/>
        <v>30501622</v>
      </c>
      <c r="F5803" s="367" t="s">
        <v>569</v>
      </c>
      <c r="G5803" s="367" t="s">
        <v>9237</v>
      </c>
      <c r="H5803" s="367" t="s">
        <v>9927</v>
      </c>
      <c r="I5803" s="367" t="s">
        <v>9966</v>
      </c>
    </row>
    <row r="5804" spans="1:9">
      <c r="A5804" s="367" t="s">
        <v>3930</v>
      </c>
      <c r="D5804" s="367" t="s">
        <v>9967</v>
      </c>
      <c r="E5804" s="367">
        <f t="shared" si="90"/>
        <v>30501623</v>
      </c>
      <c r="F5804" s="367" t="s">
        <v>569</v>
      </c>
      <c r="G5804" s="367" t="s">
        <v>9237</v>
      </c>
      <c r="H5804" s="367" t="s">
        <v>9927</v>
      </c>
      <c r="I5804" s="367" t="s">
        <v>9968</v>
      </c>
    </row>
    <row r="5805" spans="1:9">
      <c r="A5805" s="367" t="s">
        <v>3930</v>
      </c>
      <c r="D5805" s="367" t="s">
        <v>9969</v>
      </c>
      <c r="E5805" s="367">
        <f t="shared" si="90"/>
        <v>30501624</v>
      </c>
      <c r="F5805" s="367" t="s">
        <v>569</v>
      </c>
      <c r="G5805" s="367" t="s">
        <v>9237</v>
      </c>
      <c r="H5805" s="367" t="s">
        <v>9927</v>
      </c>
      <c r="I5805" s="367" t="s">
        <v>9970</v>
      </c>
    </row>
    <row r="5806" spans="1:9">
      <c r="A5806" s="367" t="s">
        <v>3930</v>
      </c>
      <c r="D5806" s="367" t="s">
        <v>9971</v>
      </c>
      <c r="E5806" s="367">
        <f t="shared" si="90"/>
        <v>30501625</v>
      </c>
      <c r="F5806" s="367" t="s">
        <v>569</v>
      </c>
      <c r="G5806" s="367" t="s">
        <v>9237</v>
      </c>
      <c r="H5806" s="367" t="s">
        <v>9927</v>
      </c>
      <c r="I5806" s="367" t="s">
        <v>9972</v>
      </c>
    </row>
    <row r="5807" spans="1:9">
      <c r="A5807" s="367" t="s">
        <v>3930</v>
      </c>
      <c r="D5807" s="367" t="s">
        <v>9973</v>
      </c>
      <c r="E5807" s="367">
        <f t="shared" si="90"/>
        <v>30501626</v>
      </c>
      <c r="F5807" s="367" t="s">
        <v>569</v>
      </c>
      <c r="G5807" s="367" t="s">
        <v>9237</v>
      </c>
      <c r="H5807" s="367" t="s">
        <v>9927</v>
      </c>
      <c r="I5807" s="367" t="s">
        <v>9974</v>
      </c>
    </row>
    <row r="5808" spans="1:9">
      <c r="A5808" s="367" t="s">
        <v>3930</v>
      </c>
      <c r="D5808" s="367" t="s">
        <v>9975</v>
      </c>
      <c r="E5808" s="367">
        <f t="shared" si="90"/>
        <v>30501627</v>
      </c>
      <c r="F5808" s="367" t="s">
        <v>569</v>
      </c>
      <c r="G5808" s="367" t="s">
        <v>9237</v>
      </c>
      <c r="H5808" s="367" t="s">
        <v>9927</v>
      </c>
      <c r="I5808" s="367" t="s">
        <v>9976</v>
      </c>
    </row>
    <row r="5809" spans="1:9">
      <c r="A5809" s="367" t="s">
        <v>3930</v>
      </c>
      <c r="D5809" s="367" t="s">
        <v>9977</v>
      </c>
      <c r="E5809" s="367">
        <f t="shared" si="90"/>
        <v>30501628</v>
      </c>
      <c r="F5809" s="367" t="s">
        <v>569</v>
      </c>
      <c r="G5809" s="367" t="s">
        <v>9237</v>
      </c>
      <c r="H5809" s="367" t="s">
        <v>9927</v>
      </c>
      <c r="I5809" s="367" t="s">
        <v>9422</v>
      </c>
    </row>
    <row r="5810" spans="1:9">
      <c r="A5810" s="367" t="s">
        <v>3930</v>
      </c>
      <c r="D5810" s="367" t="s">
        <v>9978</v>
      </c>
      <c r="E5810" s="367">
        <f t="shared" si="90"/>
        <v>30501629</v>
      </c>
      <c r="F5810" s="367" t="s">
        <v>569</v>
      </c>
      <c r="G5810" s="367" t="s">
        <v>9237</v>
      </c>
      <c r="H5810" s="367" t="s">
        <v>9927</v>
      </c>
      <c r="I5810" s="367" t="s">
        <v>9979</v>
      </c>
    </row>
    <row r="5811" spans="1:9">
      <c r="A5811" s="367" t="s">
        <v>3930</v>
      </c>
      <c r="D5811" s="367" t="s">
        <v>9980</v>
      </c>
      <c r="E5811" s="367">
        <f t="shared" si="90"/>
        <v>30501630</v>
      </c>
      <c r="F5811" s="367" t="s">
        <v>569</v>
      </c>
      <c r="G5811" s="367" t="s">
        <v>9237</v>
      </c>
      <c r="H5811" s="367" t="s">
        <v>9927</v>
      </c>
      <c r="I5811" s="367" t="s">
        <v>9981</v>
      </c>
    </row>
    <row r="5812" spans="1:9">
      <c r="A5812" s="367" t="s">
        <v>3930</v>
      </c>
      <c r="D5812" s="367" t="s">
        <v>9982</v>
      </c>
      <c r="E5812" s="367">
        <f t="shared" si="90"/>
        <v>30501631</v>
      </c>
      <c r="F5812" s="367" t="s">
        <v>569</v>
      </c>
      <c r="G5812" s="367" t="s">
        <v>9237</v>
      </c>
      <c r="H5812" s="367" t="s">
        <v>9927</v>
      </c>
      <c r="I5812" s="367" t="s">
        <v>9983</v>
      </c>
    </row>
    <row r="5813" spans="1:9">
      <c r="A5813" s="367" t="s">
        <v>3930</v>
      </c>
      <c r="D5813" s="367" t="s">
        <v>9984</v>
      </c>
      <c r="E5813" s="367">
        <f t="shared" si="90"/>
        <v>30501632</v>
      </c>
      <c r="F5813" s="367" t="s">
        <v>569</v>
      </c>
      <c r="G5813" s="367" t="s">
        <v>9237</v>
      </c>
      <c r="H5813" s="367" t="s">
        <v>9927</v>
      </c>
      <c r="I5813" s="367" t="s">
        <v>7306</v>
      </c>
    </row>
    <row r="5814" spans="1:9">
      <c r="A5814" s="367" t="s">
        <v>3930</v>
      </c>
      <c r="D5814" s="367" t="s">
        <v>9985</v>
      </c>
      <c r="E5814" s="367">
        <f t="shared" si="90"/>
        <v>30501633</v>
      </c>
      <c r="F5814" s="367" t="s">
        <v>569</v>
      </c>
      <c r="G5814" s="367" t="s">
        <v>9237</v>
      </c>
      <c r="H5814" s="367" t="s">
        <v>9927</v>
      </c>
      <c r="I5814" s="367" t="s">
        <v>9986</v>
      </c>
    </row>
    <row r="5815" spans="1:9">
      <c r="A5815" s="367" t="s">
        <v>3930</v>
      </c>
      <c r="D5815" s="367" t="s">
        <v>9987</v>
      </c>
      <c r="E5815" s="367">
        <f t="shared" si="90"/>
        <v>30501640</v>
      </c>
      <c r="F5815" s="367" t="s">
        <v>569</v>
      </c>
      <c r="G5815" s="367" t="s">
        <v>9237</v>
      </c>
      <c r="H5815" s="367" t="s">
        <v>9927</v>
      </c>
      <c r="I5815" s="367" t="s">
        <v>711</v>
      </c>
    </row>
    <row r="5816" spans="1:9">
      <c r="A5816" s="367" t="s">
        <v>3930</v>
      </c>
      <c r="D5816" s="367" t="s">
        <v>9988</v>
      </c>
      <c r="E5816" s="367">
        <f t="shared" si="90"/>
        <v>30501650</v>
      </c>
      <c r="F5816" s="367" t="s">
        <v>569</v>
      </c>
      <c r="G5816" s="367" t="s">
        <v>9237</v>
      </c>
      <c r="H5816" s="367" t="s">
        <v>9927</v>
      </c>
      <c r="I5816" s="367" t="s">
        <v>9989</v>
      </c>
    </row>
    <row r="5817" spans="1:9">
      <c r="A5817" s="367" t="s">
        <v>3930</v>
      </c>
      <c r="D5817" s="367" t="s">
        <v>9990</v>
      </c>
      <c r="E5817" s="367">
        <f t="shared" si="90"/>
        <v>30501660</v>
      </c>
      <c r="F5817" s="367" t="s">
        <v>569</v>
      </c>
      <c r="G5817" s="367" t="s">
        <v>9237</v>
      </c>
      <c r="H5817" s="367" t="s">
        <v>9927</v>
      </c>
      <c r="I5817" s="367" t="s">
        <v>9991</v>
      </c>
    </row>
    <row r="5818" spans="1:9">
      <c r="A5818" s="367" t="s">
        <v>3930</v>
      </c>
      <c r="D5818" s="367" t="s">
        <v>9992</v>
      </c>
      <c r="E5818" s="367">
        <f t="shared" si="90"/>
        <v>30501699</v>
      </c>
      <c r="F5818" s="367" t="s">
        <v>569</v>
      </c>
      <c r="G5818" s="367" t="s">
        <v>9237</v>
      </c>
      <c r="H5818" s="367" t="s">
        <v>9927</v>
      </c>
      <c r="I5818" s="367" t="s">
        <v>8157</v>
      </c>
    </row>
    <row r="5819" spans="1:9">
      <c r="A5819" s="367" t="s">
        <v>3930</v>
      </c>
      <c r="D5819" s="367" t="s">
        <v>9993</v>
      </c>
      <c r="E5819" s="367">
        <f t="shared" si="90"/>
        <v>30501701</v>
      </c>
      <c r="F5819" s="367" t="s">
        <v>569</v>
      </c>
      <c r="G5819" s="367" t="s">
        <v>9237</v>
      </c>
      <c r="H5819" s="367" t="s">
        <v>9994</v>
      </c>
      <c r="I5819" s="367" t="s">
        <v>8789</v>
      </c>
    </row>
    <row r="5820" spans="1:9">
      <c r="A5820" s="367" t="s">
        <v>3930</v>
      </c>
      <c r="D5820" s="367" t="s">
        <v>9995</v>
      </c>
      <c r="E5820" s="367">
        <f t="shared" si="90"/>
        <v>30501702</v>
      </c>
      <c r="F5820" s="367" t="s">
        <v>569</v>
      </c>
      <c r="G5820" s="367" t="s">
        <v>9237</v>
      </c>
      <c r="H5820" s="367" t="s">
        <v>9994</v>
      </c>
      <c r="I5820" s="367" t="s">
        <v>8765</v>
      </c>
    </row>
    <row r="5821" spans="1:9">
      <c r="A5821" s="367" t="s">
        <v>3930</v>
      </c>
      <c r="D5821" s="367" t="s">
        <v>9996</v>
      </c>
      <c r="E5821" s="367">
        <f t="shared" si="90"/>
        <v>30501703</v>
      </c>
      <c r="F5821" s="367" t="s">
        <v>569</v>
      </c>
      <c r="G5821" s="367" t="s">
        <v>9237</v>
      </c>
      <c r="H5821" s="367" t="s">
        <v>9994</v>
      </c>
      <c r="I5821" s="367" t="s">
        <v>9997</v>
      </c>
    </row>
    <row r="5822" spans="1:9">
      <c r="A5822" s="367" t="s">
        <v>3930</v>
      </c>
      <c r="D5822" s="367" t="s">
        <v>9998</v>
      </c>
      <c r="E5822" s="367">
        <f t="shared" si="90"/>
        <v>30501704</v>
      </c>
      <c r="F5822" s="367" t="s">
        <v>569</v>
      </c>
      <c r="G5822" s="367" t="s">
        <v>9237</v>
      </c>
      <c r="H5822" s="367" t="s">
        <v>9994</v>
      </c>
      <c r="I5822" s="367" t="s">
        <v>9503</v>
      </c>
    </row>
    <row r="5823" spans="1:9">
      <c r="A5823" s="367" t="s">
        <v>3930</v>
      </c>
      <c r="D5823" s="367" t="s">
        <v>9999</v>
      </c>
      <c r="E5823" s="367">
        <f t="shared" si="90"/>
        <v>30501705</v>
      </c>
      <c r="F5823" s="367" t="s">
        <v>569</v>
      </c>
      <c r="G5823" s="367" t="s">
        <v>9237</v>
      </c>
      <c r="H5823" s="367" t="s">
        <v>9994</v>
      </c>
      <c r="I5823" s="367" t="s">
        <v>4620</v>
      </c>
    </row>
    <row r="5824" spans="1:9">
      <c r="A5824" s="367" t="s">
        <v>3930</v>
      </c>
      <c r="D5824" s="367" t="s">
        <v>10000</v>
      </c>
      <c r="E5824" s="367">
        <f t="shared" si="90"/>
        <v>30501706</v>
      </c>
      <c r="F5824" s="367" t="s">
        <v>569</v>
      </c>
      <c r="G5824" s="367" t="s">
        <v>9237</v>
      </c>
      <c r="H5824" s="367" t="s">
        <v>9994</v>
      </c>
      <c r="I5824" s="367" t="s">
        <v>10001</v>
      </c>
    </row>
    <row r="5825" spans="1:9">
      <c r="A5825" s="367" t="s">
        <v>3930</v>
      </c>
      <c r="D5825" s="367" t="s">
        <v>10002</v>
      </c>
      <c r="E5825" s="367">
        <f t="shared" si="90"/>
        <v>30501707</v>
      </c>
      <c r="F5825" s="367" t="s">
        <v>569</v>
      </c>
      <c r="G5825" s="367" t="s">
        <v>9237</v>
      </c>
      <c r="H5825" s="367" t="s">
        <v>9994</v>
      </c>
      <c r="I5825" s="367" t="s">
        <v>10003</v>
      </c>
    </row>
    <row r="5826" spans="1:9">
      <c r="A5826" s="367" t="s">
        <v>3930</v>
      </c>
      <c r="D5826" s="367" t="s">
        <v>10004</v>
      </c>
      <c r="E5826" s="367">
        <f t="shared" ref="E5826:E5889" si="91">VALUE(D5826)</f>
        <v>30501708</v>
      </c>
      <c r="F5826" s="367" t="s">
        <v>569</v>
      </c>
      <c r="G5826" s="367" t="s">
        <v>9237</v>
      </c>
      <c r="H5826" s="367" t="s">
        <v>9994</v>
      </c>
      <c r="I5826" s="367" t="s">
        <v>10005</v>
      </c>
    </row>
    <row r="5827" spans="1:9">
      <c r="A5827" s="367" t="s">
        <v>3930</v>
      </c>
      <c r="D5827" s="367" t="s">
        <v>10006</v>
      </c>
      <c r="E5827" s="367">
        <f t="shared" si="91"/>
        <v>30501709</v>
      </c>
      <c r="F5827" s="367" t="s">
        <v>569</v>
      </c>
      <c r="G5827" s="367" t="s">
        <v>9237</v>
      </c>
      <c r="H5827" s="367" t="s">
        <v>9994</v>
      </c>
      <c r="I5827" s="367" t="s">
        <v>10007</v>
      </c>
    </row>
    <row r="5828" spans="1:9">
      <c r="A5828" s="367" t="s">
        <v>3930</v>
      </c>
      <c r="D5828" s="367" t="s">
        <v>10008</v>
      </c>
      <c r="E5828" s="367">
        <f t="shared" si="91"/>
        <v>30501710</v>
      </c>
      <c r="F5828" s="367" t="s">
        <v>569</v>
      </c>
      <c r="G5828" s="367" t="s">
        <v>9237</v>
      </c>
      <c r="H5828" s="367" t="s">
        <v>9994</v>
      </c>
      <c r="I5828" s="367" t="s">
        <v>10009</v>
      </c>
    </row>
    <row r="5829" spans="1:9">
      <c r="A5829" s="367" t="s">
        <v>3930</v>
      </c>
      <c r="D5829" s="367" t="s">
        <v>10010</v>
      </c>
      <c r="E5829" s="367">
        <f t="shared" si="91"/>
        <v>30501711</v>
      </c>
      <c r="F5829" s="367" t="s">
        <v>569</v>
      </c>
      <c r="G5829" s="367" t="s">
        <v>9237</v>
      </c>
      <c r="H5829" s="367" t="s">
        <v>9994</v>
      </c>
      <c r="I5829" s="367" t="s">
        <v>10011</v>
      </c>
    </row>
    <row r="5830" spans="1:9">
      <c r="A5830" s="367" t="s">
        <v>3930</v>
      </c>
      <c r="D5830" s="367" t="s">
        <v>10012</v>
      </c>
      <c r="E5830" s="367">
        <f t="shared" si="91"/>
        <v>30501799</v>
      </c>
      <c r="F5830" s="367" t="s">
        <v>569</v>
      </c>
      <c r="G5830" s="367" t="s">
        <v>9237</v>
      </c>
      <c r="H5830" s="367" t="s">
        <v>9994</v>
      </c>
      <c r="I5830" s="367" t="s">
        <v>4251</v>
      </c>
    </row>
    <row r="5831" spans="1:9">
      <c r="A5831" s="367" t="s">
        <v>3930</v>
      </c>
      <c r="D5831" s="367" t="s">
        <v>10013</v>
      </c>
      <c r="E5831" s="367">
        <f t="shared" si="91"/>
        <v>30501801</v>
      </c>
      <c r="F5831" s="367" t="s">
        <v>569</v>
      </c>
      <c r="G5831" s="367" t="s">
        <v>9237</v>
      </c>
      <c r="H5831" s="367" t="s">
        <v>10014</v>
      </c>
      <c r="I5831" s="367" t="s">
        <v>10015</v>
      </c>
    </row>
    <row r="5832" spans="1:9">
      <c r="A5832" s="367" t="s">
        <v>3930</v>
      </c>
      <c r="D5832" s="367" t="s">
        <v>10016</v>
      </c>
      <c r="E5832" s="367">
        <f t="shared" si="91"/>
        <v>30501899</v>
      </c>
      <c r="F5832" s="367" t="s">
        <v>569</v>
      </c>
      <c r="G5832" s="367" t="s">
        <v>9237</v>
      </c>
      <c r="H5832" s="367" t="s">
        <v>10014</v>
      </c>
      <c r="I5832" s="367" t="s">
        <v>4251</v>
      </c>
    </row>
    <row r="5833" spans="1:9">
      <c r="A5833" s="367" t="s">
        <v>3930</v>
      </c>
      <c r="D5833" s="367" t="s">
        <v>10017</v>
      </c>
      <c r="E5833" s="367">
        <f t="shared" si="91"/>
        <v>30501901</v>
      </c>
      <c r="F5833" s="367" t="s">
        <v>569</v>
      </c>
      <c r="G5833" s="367" t="s">
        <v>9237</v>
      </c>
      <c r="H5833" s="367" t="s">
        <v>1675</v>
      </c>
      <c r="I5833" s="367" t="s">
        <v>1852</v>
      </c>
    </row>
    <row r="5834" spans="1:9">
      <c r="A5834" s="367" t="s">
        <v>3930</v>
      </c>
      <c r="D5834" s="367" t="s">
        <v>10018</v>
      </c>
      <c r="E5834" s="367">
        <f t="shared" si="91"/>
        <v>30501902</v>
      </c>
      <c r="F5834" s="367" t="s">
        <v>569</v>
      </c>
      <c r="G5834" s="367" t="s">
        <v>9237</v>
      </c>
      <c r="H5834" s="367" t="s">
        <v>1675</v>
      </c>
      <c r="I5834" s="367" t="s">
        <v>7300</v>
      </c>
    </row>
    <row r="5835" spans="1:9">
      <c r="A5835" s="367" t="s">
        <v>3930</v>
      </c>
      <c r="D5835" s="367" t="s">
        <v>10019</v>
      </c>
      <c r="E5835" s="367">
        <f t="shared" si="91"/>
        <v>30501903</v>
      </c>
      <c r="F5835" s="367" t="s">
        <v>569</v>
      </c>
      <c r="G5835" s="367" t="s">
        <v>9237</v>
      </c>
      <c r="H5835" s="367" t="s">
        <v>1675</v>
      </c>
      <c r="I5835" s="367" t="s">
        <v>10020</v>
      </c>
    </row>
    <row r="5836" spans="1:9">
      <c r="A5836" s="367" t="s">
        <v>3930</v>
      </c>
      <c r="D5836" s="367" t="s">
        <v>10021</v>
      </c>
      <c r="E5836" s="367">
        <f t="shared" si="91"/>
        <v>30501904</v>
      </c>
      <c r="F5836" s="367" t="s">
        <v>569</v>
      </c>
      <c r="G5836" s="367" t="s">
        <v>9237</v>
      </c>
      <c r="H5836" s="367" t="s">
        <v>1675</v>
      </c>
      <c r="I5836" s="367" t="s">
        <v>10022</v>
      </c>
    </row>
    <row r="5837" spans="1:9">
      <c r="A5837" s="367" t="s">
        <v>3930</v>
      </c>
      <c r="D5837" s="367" t="s">
        <v>10023</v>
      </c>
      <c r="E5837" s="367">
        <f t="shared" si="91"/>
        <v>30501905</v>
      </c>
      <c r="F5837" s="367" t="s">
        <v>569</v>
      </c>
      <c r="G5837" s="367" t="s">
        <v>9237</v>
      </c>
      <c r="H5837" s="367" t="s">
        <v>1675</v>
      </c>
      <c r="I5837" s="367" t="s">
        <v>9424</v>
      </c>
    </row>
    <row r="5838" spans="1:9">
      <c r="A5838" s="367" t="s">
        <v>3930</v>
      </c>
      <c r="D5838" s="367" t="s">
        <v>10024</v>
      </c>
      <c r="E5838" s="367">
        <f t="shared" si="91"/>
        <v>30501906</v>
      </c>
      <c r="F5838" s="367" t="s">
        <v>569</v>
      </c>
      <c r="G5838" s="367" t="s">
        <v>9237</v>
      </c>
      <c r="H5838" s="367" t="s">
        <v>1675</v>
      </c>
      <c r="I5838" s="367" t="s">
        <v>10025</v>
      </c>
    </row>
    <row r="5839" spans="1:9">
      <c r="A5839" s="367" t="s">
        <v>3930</v>
      </c>
      <c r="D5839" s="367" t="s">
        <v>10026</v>
      </c>
      <c r="E5839" s="367">
        <f t="shared" si="91"/>
        <v>30501907</v>
      </c>
      <c r="F5839" s="367" t="s">
        <v>569</v>
      </c>
      <c r="G5839" s="367" t="s">
        <v>9237</v>
      </c>
      <c r="H5839" s="367" t="s">
        <v>1675</v>
      </c>
      <c r="I5839" s="367" t="s">
        <v>10027</v>
      </c>
    </row>
    <row r="5840" spans="1:9">
      <c r="A5840" s="367" t="s">
        <v>3930</v>
      </c>
      <c r="D5840" s="367" t="s">
        <v>10028</v>
      </c>
      <c r="E5840" s="367">
        <f t="shared" si="91"/>
        <v>30501908</v>
      </c>
      <c r="F5840" s="367" t="s">
        <v>569</v>
      </c>
      <c r="G5840" s="367" t="s">
        <v>9237</v>
      </c>
      <c r="H5840" s="367" t="s">
        <v>1675</v>
      </c>
      <c r="I5840" s="367" t="s">
        <v>10029</v>
      </c>
    </row>
    <row r="5841" spans="1:9">
      <c r="A5841" s="367" t="s">
        <v>3930</v>
      </c>
      <c r="D5841" s="367" t="s">
        <v>10030</v>
      </c>
      <c r="E5841" s="367">
        <f t="shared" si="91"/>
        <v>30501999</v>
      </c>
      <c r="F5841" s="367" t="s">
        <v>569</v>
      </c>
      <c r="G5841" s="367" t="s">
        <v>9237</v>
      </c>
      <c r="H5841" s="367" t="s">
        <v>1675</v>
      </c>
      <c r="I5841" s="367" t="s">
        <v>4251</v>
      </c>
    </row>
    <row r="5842" spans="1:9">
      <c r="A5842" s="367" t="s">
        <v>3930</v>
      </c>
      <c r="D5842" s="367" t="s">
        <v>10031</v>
      </c>
      <c r="E5842" s="367">
        <f t="shared" si="91"/>
        <v>30502001</v>
      </c>
      <c r="F5842" s="367" t="s">
        <v>569</v>
      </c>
      <c r="G5842" s="367" t="s">
        <v>9237</v>
      </c>
      <c r="H5842" s="367" t="s">
        <v>10032</v>
      </c>
      <c r="I5842" s="367" t="s">
        <v>8398</v>
      </c>
    </row>
    <row r="5843" spans="1:9">
      <c r="A5843" s="367" t="s">
        <v>3930</v>
      </c>
      <c r="D5843" s="367" t="s">
        <v>10033</v>
      </c>
      <c r="E5843" s="367">
        <f t="shared" si="91"/>
        <v>30502002</v>
      </c>
      <c r="F5843" s="367" t="s">
        <v>569</v>
      </c>
      <c r="G5843" s="367" t="s">
        <v>9237</v>
      </c>
      <c r="H5843" s="367" t="s">
        <v>10032</v>
      </c>
      <c r="I5843" s="367" t="s">
        <v>9929</v>
      </c>
    </row>
    <row r="5844" spans="1:9">
      <c r="A5844" s="367" t="s">
        <v>3930</v>
      </c>
      <c r="D5844" s="367" t="s">
        <v>10034</v>
      </c>
      <c r="E5844" s="367">
        <f t="shared" si="91"/>
        <v>30502003</v>
      </c>
      <c r="F5844" s="367" t="s">
        <v>569</v>
      </c>
      <c r="G5844" s="367" t="s">
        <v>9237</v>
      </c>
      <c r="H5844" s="367" t="s">
        <v>10032</v>
      </c>
      <c r="I5844" s="367" t="s">
        <v>10035</v>
      </c>
    </row>
    <row r="5845" spans="1:9">
      <c r="A5845" s="367" t="s">
        <v>3930</v>
      </c>
      <c r="D5845" s="367" t="s">
        <v>10036</v>
      </c>
      <c r="E5845" s="367">
        <f t="shared" si="91"/>
        <v>30502004</v>
      </c>
      <c r="F5845" s="367" t="s">
        <v>569</v>
      </c>
      <c r="G5845" s="367" t="s">
        <v>9237</v>
      </c>
      <c r="H5845" s="367" t="s">
        <v>10032</v>
      </c>
      <c r="I5845" s="367" t="s">
        <v>10037</v>
      </c>
    </row>
    <row r="5846" spans="1:9">
      <c r="A5846" s="367" t="s">
        <v>3930</v>
      </c>
      <c r="D5846" s="367" t="s">
        <v>10038</v>
      </c>
      <c r="E5846" s="367">
        <f t="shared" si="91"/>
        <v>30502005</v>
      </c>
      <c r="F5846" s="367" t="s">
        <v>569</v>
      </c>
      <c r="G5846" s="367" t="s">
        <v>9237</v>
      </c>
      <c r="H5846" s="367" t="s">
        <v>10032</v>
      </c>
      <c r="I5846" s="367" t="s">
        <v>10039</v>
      </c>
    </row>
    <row r="5847" spans="1:9">
      <c r="A5847" s="367" t="s">
        <v>3930</v>
      </c>
      <c r="D5847" s="367" t="s">
        <v>10040</v>
      </c>
      <c r="E5847" s="367">
        <f t="shared" si="91"/>
        <v>30502006</v>
      </c>
      <c r="F5847" s="367" t="s">
        <v>569</v>
      </c>
      <c r="G5847" s="367" t="s">
        <v>9237</v>
      </c>
      <c r="H5847" s="367" t="s">
        <v>10032</v>
      </c>
      <c r="I5847" s="367" t="s">
        <v>10041</v>
      </c>
    </row>
    <row r="5848" spans="1:9">
      <c r="A5848" s="367" t="s">
        <v>3930</v>
      </c>
      <c r="D5848" s="367" t="s">
        <v>10042</v>
      </c>
      <c r="E5848" s="367">
        <f t="shared" si="91"/>
        <v>30502007</v>
      </c>
      <c r="F5848" s="367" t="s">
        <v>569</v>
      </c>
      <c r="G5848" s="367" t="s">
        <v>9237</v>
      </c>
      <c r="H5848" s="367" t="s">
        <v>10032</v>
      </c>
      <c r="I5848" s="367" t="s">
        <v>10022</v>
      </c>
    </row>
    <row r="5849" spans="1:9">
      <c r="A5849" s="367" t="s">
        <v>3930</v>
      </c>
      <c r="D5849" s="367" t="s">
        <v>10043</v>
      </c>
      <c r="E5849" s="367">
        <f t="shared" si="91"/>
        <v>30502008</v>
      </c>
      <c r="F5849" s="367" t="s">
        <v>569</v>
      </c>
      <c r="G5849" s="367" t="s">
        <v>9237</v>
      </c>
      <c r="H5849" s="367" t="s">
        <v>10032</v>
      </c>
      <c r="I5849" s="367" t="s">
        <v>10044</v>
      </c>
    </row>
    <row r="5850" spans="1:9">
      <c r="A5850" s="367" t="s">
        <v>3930</v>
      </c>
      <c r="D5850" s="367" t="s">
        <v>10045</v>
      </c>
      <c r="E5850" s="367">
        <f t="shared" si="91"/>
        <v>30502009</v>
      </c>
      <c r="F5850" s="367" t="s">
        <v>569</v>
      </c>
      <c r="G5850" s="367" t="s">
        <v>9237</v>
      </c>
      <c r="H5850" s="367" t="s">
        <v>10032</v>
      </c>
      <c r="I5850" s="367" t="s">
        <v>10046</v>
      </c>
    </row>
    <row r="5851" spans="1:9">
      <c r="A5851" s="367" t="s">
        <v>3930</v>
      </c>
      <c r="D5851" s="367" t="s">
        <v>10047</v>
      </c>
      <c r="E5851" s="367">
        <f t="shared" si="91"/>
        <v>30502010</v>
      </c>
      <c r="F5851" s="367" t="s">
        <v>569</v>
      </c>
      <c r="G5851" s="367" t="s">
        <v>9237</v>
      </c>
      <c r="H5851" s="367" t="s">
        <v>10032</v>
      </c>
      <c r="I5851" s="367" t="s">
        <v>10048</v>
      </c>
    </row>
    <row r="5852" spans="1:9">
      <c r="A5852" s="367" t="s">
        <v>3930</v>
      </c>
      <c r="D5852" s="367" t="s">
        <v>10049</v>
      </c>
      <c r="E5852" s="367">
        <f t="shared" si="91"/>
        <v>30502011</v>
      </c>
      <c r="F5852" s="367" t="s">
        <v>569</v>
      </c>
      <c r="G5852" s="367" t="s">
        <v>9237</v>
      </c>
      <c r="H5852" s="367" t="s">
        <v>10032</v>
      </c>
      <c r="I5852" s="367" t="s">
        <v>9706</v>
      </c>
    </row>
    <row r="5853" spans="1:9">
      <c r="A5853" s="367" t="s">
        <v>3930</v>
      </c>
      <c r="D5853" s="367" t="s">
        <v>10050</v>
      </c>
      <c r="E5853" s="367">
        <f t="shared" si="91"/>
        <v>30502012</v>
      </c>
      <c r="F5853" s="367" t="s">
        <v>569</v>
      </c>
      <c r="G5853" s="367" t="s">
        <v>9237</v>
      </c>
      <c r="H5853" s="367" t="s">
        <v>10032</v>
      </c>
      <c r="I5853" s="367" t="s">
        <v>1852</v>
      </c>
    </row>
    <row r="5854" spans="1:9">
      <c r="A5854" s="367" t="s">
        <v>3930</v>
      </c>
      <c r="D5854" s="367" t="s">
        <v>10051</v>
      </c>
      <c r="E5854" s="367">
        <f t="shared" si="91"/>
        <v>30502013</v>
      </c>
      <c r="F5854" s="367" t="s">
        <v>569</v>
      </c>
      <c r="G5854" s="367" t="s">
        <v>9237</v>
      </c>
      <c r="H5854" s="367" t="s">
        <v>10032</v>
      </c>
      <c r="I5854" s="367" t="s">
        <v>10052</v>
      </c>
    </row>
    <row r="5855" spans="1:9">
      <c r="A5855" s="367" t="s">
        <v>3930</v>
      </c>
      <c r="D5855" s="367" t="s">
        <v>10053</v>
      </c>
      <c r="E5855" s="367">
        <f t="shared" si="91"/>
        <v>30502014</v>
      </c>
      <c r="F5855" s="367" t="s">
        <v>569</v>
      </c>
      <c r="G5855" s="367" t="s">
        <v>9237</v>
      </c>
      <c r="H5855" s="367" t="s">
        <v>10032</v>
      </c>
      <c r="I5855" s="367" t="s">
        <v>10054</v>
      </c>
    </row>
    <row r="5856" spans="1:9">
      <c r="A5856" s="367" t="s">
        <v>3930</v>
      </c>
      <c r="D5856" s="367" t="s">
        <v>10055</v>
      </c>
      <c r="E5856" s="367">
        <f t="shared" si="91"/>
        <v>30502015</v>
      </c>
      <c r="F5856" s="367" t="s">
        <v>569</v>
      </c>
      <c r="G5856" s="367" t="s">
        <v>9237</v>
      </c>
      <c r="H5856" s="367" t="s">
        <v>10032</v>
      </c>
      <c r="I5856" s="367" t="s">
        <v>10056</v>
      </c>
    </row>
    <row r="5857" spans="1:9">
      <c r="A5857" s="367" t="s">
        <v>3930</v>
      </c>
      <c r="D5857" s="367" t="s">
        <v>10057</v>
      </c>
      <c r="E5857" s="367">
        <f t="shared" si="91"/>
        <v>30502016</v>
      </c>
      <c r="F5857" s="367" t="s">
        <v>569</v>
      </c>
      <c r="G5857" s="367" t="s">
        <v>9237</v>
      </c>
      <c r="H5857" s="367" t="s">
        <v>10032</v>
      </c>
      <c r="I5857" s="367" t="s">
        <v>10058</v>
      </c>
    </row>
    <row r="5858" spans="1:9">
      <c r="A5858" s="367" t="s">
        <v>3930</v>
      </c>
      <c r="D5858" s="367" t="s">
        <v>10059</v>
      </c>
      <c r="E5858" s="367">
        <f t="shared" si="91"/>
        <v>30502017</v>
      </c>
      <c r="F5858" s="367" t="s">
        <v>569</v>
      </c>
      <c r="G5858" s="367" t="s">
        <v>9237</v>
      </c>
      <c r="H5858" s="367" t="s">
        <v>10032</v>
      </c>
      <c r="I5858" s="367" t="s">
        <v>10060</v>
      </c>
    </row>
    <row r="5859" spans="1:9">
      <c r="A5859" s="367" t="s">
        <v>3930</v>
      </c>
      <c r="D5859" s="367" t="s">
        <v>10061</v>
      </c>
      <c r="E5859" s="367">
        <f t="shared" si="91"/>
        <v>30502018</v>
      </c>
      <c r="F5859" s="367" t="s">
        <v>569</v>
      </c>
      <c r="G5859" s="367" t="s">
        <v>9237</v>
      </c>
      <c r="H5859" s="367" t="s">
        <v>10032</v>
      </c>
      <c r="I5859" s="367" t="s">
        <v>10062</v>
      </c>
    </row>
    <row r="5860" spans="1:9">
      <c r="A5860" s="367" t="s">
        <v>3930</v>
      </c>
      <c r="D5860" s="367" t="s">
        <v>10063</v>
      </c>
      <c r="E5860" s="367">
        <f t="shared" si="91"/>
        <v>30502020</v>
      </c>
      <c r="F5860" s="367" t="s">
        <v>569</v>
      </c>
      <c r="G5860" s="367" t="s">
        <v>9237</v>
      </c>
      <c r="H5860" s="367" t="s">
        <v>10032</v>
      </c>
      <c r="I5860" s="367" t="s">
        <v>10048</v>
      </c>
    </row>
    <row r="5861" spans="1:9">
      <c r="A5861" s="367" t="s">
        <v>3930</v>
      </c>
      <c r="D5861" s="367" t="s">
        <v>10064</v>
      </c>
      <c r="E5861" s="367">
        <f t="shared" si="91"/>
        <v>30502021</v>
      </c>
      <c r="F5861" s="367" t="s">
        <v>569</v>
      </c>
      <c r="G5861" s="367" t="s">
        <v>9237</v>
      </c>
      <c r="H5861" s="367" t="s">
        <v>10032</v>
      </c>
      <c r="I5861" s="367" t="s">
        <v>10065</v>
      </c>
    </row>
    <row r="5862" spans="1:9">
      <c r="A5862" s="367" t="s">
        <v>3930</v>
      </c>
      <c r="D5862" s="367" t="s">
        <v>10066</v>
      </c>
      <c r="E5862" s="367">
        <f t="shared" si="91"/>
        <v>30502031</v>
      </c>
      <c r="F5862" s="367" t="s">
        <v>569</v>
      </c>
      <c r="G5862" s="367" t="s">
        <v>9237</v>
      </c>
      <c r="H5862" s="367" t="s">
        <v>10032</v>
      </c>
      <c r="I5862" s="367" t="s">
        <v>10067</v>
      </c>
    </row>
    <row r="5863" spans="1:9">
      <c r="A5863" s="367" t="s">
        <v>3930</v>
      </c>
      <c r="D5863" s="367" t="s">
        <v>10068</v>
      </c>
      <c r="E5863" s="367">
        <f t="shared" si="91"/>
        <v>30502032</v>
      </c>
      <c r="F5863" s="367" t="s">
        <v>569</v>
      </c>
      <c r="G5863" s="367" t="s">
        <v>9237</v>
      </c>
      <c r="H5863" s="367" t="s">
        <v>10032</v>
      </c>
      <c r="I5863" s="367" t="s">
        <v>10069</v>
      </c>
    </row>
    <row r="5864" spans="1:9">
      <c r="A5864" s="367" t="s">
        <v>3930</v>
      </c>
      <c r="D5864" s="367" t="s">
        <v>10070</v>
      </c>
      <c r="E5864" s="367">
        <f t="shared" si="91"/>
        <v>30502033</v>
      </c>
      <c r="F5864" s="367" t="s">
        <v>569</v>
      </c>
      <c r="G5864" s="367" t="s">
        <v>9237</v>
      </c>
      <c r="H5864" s="367" t="s">
        <v>10032</v>
      </c>
      <c r="I5864" s="367" t="s">
        <v>10071</v>
      </c>
    </row>
    <row r="5865" spans="1:9">
      <c r="A5865" s="367" t="s">
        <v>3930</v>
      </c>
      <c r="D5865" s="367" t="s">
        <v>10072</v>
      </c>
      <c r="E5865" s="367">
        <f t="shared" si="91"/>
        <v>30502099</v>
      </c>
      <c r="F5865" s="367" t="s">
        <v>569</v>
      </c>
      <c r="G5865" s="367" t="s">
        <v>9237</v>
      </c>
      <c r="H5865" s="367" t="s">
        <v>10032</v>
      </c>
      <c r="I5865" s="367" t="s">
        <v>5815</v>
      </c>
    </row>
    <row r="5866" spans="1:9">
      <c r="A5866" s="367" t="s">
        <v>3930</v>
      </c>
      <c r="D5866" s="367" t="s">
        <v>10073</v>
      </c>
      <c r="E5866" s="367">
        <f t="shared" si="91"/>
        <v>30502101</v>
      </c>
      <c r="F5866" s="367" t="s">
        <v>569</v>
      </c>
      <c r="G5866" s="367" t="s">
        <v>9237</v>
      </c>
      <c r="H5866" s="367" t="s">
        <v>10074</v>
      </c>
      <c r="I5866" s="367" t="s">
        <v>1823</v>
      </c>
    </row>
    <row r="5867" spans="1:9">
      <c r="A5867" s="367" t="s">
        <v>3930</v>
      </c>
      <c r="D5867" s="367" t="s">
        <v>10075</v>
      </c>
      <c r="E5867" s="367">
        <f t="shared" si="91"/>
        <v>30502102</v>
      </c>
      <c r="F5867" s="367" t="s">
        <v>569</v>
      </c>
      <c r="G5867" s="367" t="s">
        <v>9237</v>
      </c>
      <c r="H5867" s="367" t="s">
        <v>10074</v>
      </c>
      <c r="I5867" s="367" t="s">
        <v>10076</v>
      </c>
    </row>
    <row r="5868" spans="1:9">
      <c r="A5868" s="367" t="s">
        <v>3930</v>
      </c>
      <c r="D5868" s="367" t="s">
        <v>10077</v>
      </c>
      <c r="E5868" s="367">
        <f t="shared" si="91"/>
        <v>30502103</v>
      </c>
      <c r="F5868" s="367" t="s">
        <v>569</v>
      </c>
      <c r="G5868" s="367" t="s">
        <v>9237</v>
      </c>
      <c r="H5868" s="367" t="s">
        <v>10074</v>
      </c>
      <c r="I5868" s="367" t="s">
        <v>10078</v>
      </c>
    </row>
    <row r="5869" spans="1:9">
      <c r="A5869" s="367" t="s">
        <v>3930</v>
      </c>
      <c r="D5869" s="367" t="s">
        <v>10079</v>
      </c>
      <c r="E5869" s="367">
        <f t="shared" si="91"/>
        <v>30502104</v>
      </c>
      <c r="F5869" s="367" t="s">
        <v>569</v>
      </c>
      <c r="G5869" s="367" t="s">
        <v>9237</v>
      </c>
      <c r="H5869" s="367" t="s">
        <v>10074</v>
      </c>
      <c r="I5869" s="367" t="s">
        <v>1808</v>
      </c>
    </row>
    <row r="5870" spans="1:9">
      <c r="A5870" s="367" t="s">
        <v>3930</v>
      </c>
      <c r="D5870" s="367" t="s">
        <v>10080</v>
      </c>
      <c r="E5870" s="367">
        <f t="shared" si="91"/>
        <v>30502105</v>
      </c>
      <c r="F5870" s="367" t="s">
        <v>569</v>
      </c>
      <c r="G5870" s="367" t="s">
        <v>9237</v>
      </c>
      <c r="H5870" s="367" t="s">
        <v>10074</v>
      </c>
      <c r="I5870" s="367" t="s">
        <v>7506</v>
      </c>
    </row>
    <row r="5871" spans="1:9">
      <c r="A5871" s="367" t="s">
        <v>3930</v>
      </c>
      <c r="D5871" s="367" t="s">
        <v>10081</v>
      </c>
      <c r="E5871" s="367">
        <f t="shared" si="91"/>
        <v>30502106</v>
      </c>
      <c r="F5871" s="367" t="s">
        <v>569</v>
      </c>
      <c r="G5871" s="367" t="s">
        <v>9237</v>
      </c>
      <c r="H5871" s="367" t="s">
        <v>10074</v>
      </c>
      <c r="I5871" s="367" t="s">
        <v>4981</v>
      </c>
    </row>
    <row r="5872" spans="1:9">
      <c r="A5872" s="367" t="s">
        <v>3930</v>
      </c>
      <c r="D5872" s="367" t="s">
        <v>10082</v>
      </c>
      <c r="E5872" s="367">
        <f t="shared" si="91"/>
        <v>30502201</v>
      </c>
      <c r="F5872" s="367" t="s">
        <v>569</v>
      </c>
      <c r="G5872" s="367" t="s">
        <v>9237</v>
      </c>
      <c r="H5872" s="367" t="s">
        <v>10083</v>
      </c>
      <c r="I5872" s="367" t="s">
        <v>10084</v>
      </c>
    </row>
    <row r="5873" spans="1:9">
      <c r="A5873" s="367" t="s">
        <v>3930</v>
      </c>
      <c r="D5873" s="367" t="s">
        <v>10085</v>
      </c>
      <c r="E5873" s="367">
        <f t="shared" si="91"/>
        <v>30502299</v>
      </c>
      <c r="F5873" s="367" t="s">
        <v>569</v>
      </c>
      <c r="G5873" s="367" t="s">
        <v>9237</v>
      </c>
      <c r="H5873" s="367" t="s">
        <v>10083</v>
      </c>
      <c r="I5873" s="367" t="s">
        <v>4251</v>
      </c>
    </row>
    <row r="5874" spans="1:9">
      <c r="A5874" s="367" t="s">
        <v>3930</v>
      </c>
      <c r="D5874" s="367" t="s">
        <v>10086</v>
      </c>
      <c r="E5874" s="367">
        <f t="shared" si="91"/>
        <v>30502401</v>
      </c>
      <c r="F5874" s="367" t="s">
        <v>569</v>
      </c>
      <c r="G5874" s="367" t="s">
        <v>9237</v>
      </c>
      <c r="H5874" s="367" t="s">
        <v>10087</v>
      </c>
      <c r="I5874" s="367" t="s">
        <v>10088</v>
      </c>
    </row>
    <row r="5875" spans="1:9">
      <c r="A5875" s="367" t="s">
        <v>3930</v>
      </c>
      <c r="D5875" s="367" t="s">
        <v>10089</v>
      </c>
      <c r="E5875" s="367">
        <f t="shared" si="91"/>
        <v>30502499</v>
      </c>
      <c r="F5875" s="367" t="s">
        <v>569</v>
      </c>
      <c r="G5875" s="367" t="s">
        <v>9237</v>
      </c>
      <c r="H5875" s="367" t="s">
        <v>10087</v>
      </c>
      <c r="I5875" s="367" t="s">
        <v>4251</v>
      </c>
    </row>
    <row r="5876" spans="1:9">
      <c r="A5876" s="367" t="s">
        <v>3930</v>
      </c>
      <c r="D5876" s="367" t="s">
        <v>10090</v>
      </c>
      <c r="E5876" s="367">
        <f t="shared" si="91"/>
        <v>30502501</v>
      </c>
      <c r="F5876" s="367" t="s">
        <v>569</v>
      </c>
      <c r="G5876" s="367" t="s">
        <v>9237</v>
      </c>
      <c r="H5876" s="367" t="s">
        <v>10091</v>
      </c>
      <c r="I5876" s="367" t="s">
        <v>10092</v>
      </c>
    </row>
    <row r="5877" spans="1:9">
      <c r="A5877" s="367" t="s">
        <v>3930</v>
      </c>
      <c r="D5877" s="367" t="s">
        <v>10093</v>
      </c>
      <c r="E5877" s="367">
        <f t="shared" si="91"/>
        <v>30502502</v>
      </c>
      <c r="F5877" s="367" t="s">
        <v>569</v>
      </c>
      <c r="G5877" s="367" t="s">
        <v>9237</v>
      </c>
      <c r="H5877" s="367" t="s">
        <v>10091</v>
      </c>
      <c r="I5877" s="367" t="s">
        <v>10094</v>
      </c>
    </row>
    <row r="5878" spans="1:9">
      <c r="A5878" s="367" t="s">
        <v>3930</v>
      </c>
      <c r="D5878" s="367" t="s">
        <v>10095</v>
      </c>
      <c r="E5878" s="367">
        <f t="shared" si="91"/>
        <v>30502503</v>
      </c>
      <c r="F5878" s="367" t="s">
        <v>569</v>
      </c>
      <c r="G5878" s="367" t="s">
        <v>9237</v>
      </c>
      <c r="H5878" s="367" t="s">
        <v>10091</v>
      </c>
      <c r="I5878" s="367" t="s">
        <v>10096</v>
      </c>
    </row>
    <row r="5879" spans="1:9">
      <c r="A5879" s="367" t="s">
        <v>3930</v>
      </c>
      <c r="D5879" s="367" t="s">
        <v>10097</v>
      </c>
      <c r="E5879" s="367">
        <f t="shared" si="91"/>
        <v>30502504</v>
      </c>
      <c r="F5879" s="367" t="s">
        <v>569</v>
      </c>
      <c r="G5879" s="367" t="s">
        <v>9237</v>
      </c>
      <c r="H5879" s="367" t="s">
        <v>10091</v>
      </c>
      <c r="I5879" s="367" t="s">
        <v>9706</v>
      </c>
    </row>
    <row r="5880" spans="1:9">
      <c r="A5880" s="367" t="s">
        <v>3930</v>
      </c>
      <c r="D5880" s="367" t="s">
        <v>10098</v>
      </c>
      <c r="E5880" s="367">
        <f t="shared" si="91"/>
        <v>30502505</v>
      </c>
      <c r="F5880" s="367" t="s">
        <v>569</v>
      </c>
      <c r="G5880" s="367" t="s">
        <v>9237</v>
      </c>
      <c r="H5880" s="367" t="s">
        <v>10091</v>
      </c>
      <c r="I5880" s="367" t="s">
        <v>10099</v>
      </c>
    </row>
    <row r="5881" spans="1:9">
      <c r="A5881" s="367" t="s">
        <v>3930</v>
      </c>
      <c r="D5881" s="367" t="s">
        <v>10100</v>
      </c>
      <c r="E5881" s="367">
        <f t="shared" si="91"/>
        <v>30502506</v>
      </c>
      <c r="F5881" s="367" t="s">
        <v>569</v>
      </c>
      <c r="G5881" s="367" t="s">
        <v>9237</v>
      </c>
      <c r="H5881" s="367" t="s">
        <v>10091</v>
      </c>
      <c r="I5881" s="367" t="s">
        <v>5603</v>
      </c>
    </row>
    <row r="5882" spans="1:9">
      <c r="A5882" s="367" t="s">
        <v>3930</v>
      </c>
      <c r="D5882" s="367" t="s">
        <v>10101</v>
      </c>
      <c r="E5882" s="367">
        <f t="shared" si="91"/>
        <v>30502507</v>
      </c>
      <c r="F5882" s="367" t="s">
        <v>569</v>
      </c>
      <c r="G5882" s="367" t="s">
        <v>9237</v>
      </c>
      <c r="H5882" s="367" t="s">
        <v>10091</v>
      </c>
      <c r="I5882" s="367" t="s">
        <v>1816</v>
      </c>
    </row>
    <row r="5883" spans="1:9">
      <c r="A5883" s="367" t="s">
        <v>3930</v>
      </c>
      <c r="D5883" s="367" t="s">
        <v>10102</v>
      </c>
      <c r="E5883" s="367">
        <f t="shared" si="91"/>
        <v>30502508</v>
      </c>
      <c r="F5883" s="367" t="s">
        <v>569</v>
      </c>
      <c r="G5883" s="367" t="s">
        <v>9237</v>
      </c>
      <c r="H5883" s="367" t="s">
        <v>10091</v>
      </c>
      <c r="I5883" s="367" t="s">
        <v>10103</v>
      </c>
    </row>
    <row r="5884" spans="1:9">
      <c r="A5884" s="367" t="s">
        <v>3930</v>
      </c>
      <c r="D5884" s="367" t="s">
        <v>10104</v>
      </c>
      <c r="E5884" s="367">
        <f t="shared" si="91"/>
        <v>30502509</v>
      </c>
      <c r="F5884" s="367" t="s">
        <v>569</v>
      </c>
      <c r="G5884" s="367" t="s">
        <v>9237</v>
      </c>
      <c r="H5884" s="367" t="s">
        <v>10091</v>
      </c>
      <c r="I5884" s="367" t="s">
        <v>10105</v>
      </c>
    </row>
    <row r="5885" spans="1:9">
      <c r="A5885" s="367" t="s">
        <v>3930</v>
      </c>
      <c r="D5885" s="367" t="s">
        <v>10106</v>
      </c>
      <c r="E5885" s="367">
        <f t="shared" si="91"/>
        <v>30502510</v>
      </c>
      <c r="F5885" s="367" t="s">
        <v>569</v>
      </c>
      <c r="G5885" s="367" t="s">
        <v>9237</v>
      </c>
      <c r="H5885" s="367" t="s">
        <v>10091</v>
      </c>
      <c r="I5885" s="367" t="s">
        <v>1808</v>
      </c>
    </row>
    <row r="5886" spans="1:9">
      <c r="A5886" s="367" t="s">
        <v>3930</v>
      </c>
      <c r="D5886" s="367" t="s">
        <v>10107</v>
      </c>
      <c r="E5886" s="367">
        <f t="shared" si="91"/>
        <v>30502511</v>
      </c>
      <c r="F5886" s="367" t="s">
        <v>569</v>
      </c>
      <c r="G5886" s="367" t="s">
        <v>9237</v>
      </c>
      <c r="H5886" s="367" t="s">
        <v>10091</v>
      </c>
      <c r="I5886" s="367" t="s">
        <v>7506</v>
      </c>
    </row>
    <row r="5887" spans="1:9">
      <c r="A5887" s="367" t="s">
        <v>3930</v>
      </c>
      <c r="D5887" s="367" t="s">
        <v>10108</v>
      </c>
      <c r="E5887" s="367">
        <f t="shared" si="91"/>
        <v>30502512</v>
      </c>
      <c r="F5887" s="367" t="s">
        <v>569</v>
      </c>
      <c r="G5887" s="367" t="s">
        <v>9237</v>
      </c>
      <c r="H5887" s="367" t="s">
        <v>10091</v>
      </c>
      <c r="I5887" s="367" t="s">
        <v>9701</v>
      </c>
    </row>
    <row r="5888" spans="1:9">
      <c r="A5888" s="367" t="s">
        <v>3930</v>
      </c>
      <c r="D5888" s="367" t="s">
        <v>10109</v>
      </c>
      <c r="E5888" s="367">
        <f t="shared" si="91"/>
        <v>30502513</v>
      </c>
      <c r="F5888" s="367" t="s">
        <v>569</v>
      </c>
      <c r="G5888" s="367" t="s">
        <v>9237</v>
      </c>
      <c r="H5888" s="367" t="s">
        <v>10091</v>
      </c>
      <c r="I5888" s="367" t="s">
        <v>10110</v>
      </c>
    </row>
    <row r="5889" spans="1:9">
      <c r="A5889" s="367" t="s">
        <v>3930</v>
      </c>
      <c r="D5889" s="367" t="s">
        <v>10111</v>
      </c>
      <c r="E5889" s="367">
        <f t="shared" si="91"/>
        <v>30502514</v>
      </c>
      <c r="F5889" s="367" t="s">
        <v>569</v>
      </c>
      <c r="G5889" s="367" t="s">
        <v>9237</v>
      </c>
      <c r="H5889" s="367" t="s">
        <v>10091</v>
      </c>
      <c r="I5889" s="367" t="s">
        <v>10112</v>
      </c>
    </row>
    <row r="5890" spans="1:9">
      <c r="A5890" s="367" t="s">
        <v>3930</v>
      </c>
      <c r="D5890" s="367" t="s">
        <v>10113</v>
      </c>
      <c r="E5890" s="367">
        <f t="shared" ref="E5890:E5953" si="92">VALUE(D5890)</f>
        <v>30502522</v>
      </c>
      <c r="F5890" s="367" t="s">
        <v>569</v>
      </c>
      <c r="G5890" s="367" t="s">
        <v>9237</v>
      </c>
      <c r="H5890" s="367" t="s">
        <v>10091</v>
      </c>
      <c r="I5890" s="367" t="s">
        <v>10114</v>
      </c>
    </row>
    <row r="5891" spans="1:9">
      <c r="A5891" s="367" t="s">
        <v>3930</v>
      </c>
      <c r="D5891" s="367" t="s">
        <v>10115</v>
      </c>
      <c r="E5891" s="367">
        <f t="shared" si="92"/>
        <v>30502523</v>
      </c>
      <c r="F5891" s="367" t="s">
        <v>569</v>
      </c>
      <c r="G5891" s="367" t="s">
        <v>9237</v>
      </c>
      <c r="H5891" s="367" t="s">
        <v>10091</v>
      </c>
      <c r="I5891" s="367" t="s">
        <v>10116</v>
      </c>
    </row>
    <row r="5892" spans="1:9">
      <c r="A5892" s="367" t="s">
        <v>3930</v>
      </c>
      <c r="D5892" s="367" t="s">
        <v>10117</v>
      </c>
      <c r="E5892" s="367">
        <f t="shared" si="92"/>
        <v>30502599</v>
      </c>
      <c r="F5892" s="367" t="s">
        <v>569</v>
      </c>
      <c r="G5892" s="367" t="s">
        <v>9237</v>
      </c>
      <c r="H5892" s="367" t="s">
        <v>10091</v>
      </c>
      <c r="I5892" s="367" t="s">
        <v>5815</v>
      </c>
    </row>
    <row r="5893" spans="1:9">
      <c r="A5893" s="367" t="s">
        <v>3930</v>
      </c>
      <c r="D5893" s="367" t="s">
        <v>10118</v>
      </c>
      <c r="E5893" s="367">
        <f t="shared" si="92"/>
        <v>30502601</v>
      </c>
      <c r="F5893" s="367" t="s">
        <v>569</v>
      </c>
      <c r="G5893" s="367" t="s">
        <v>9237</v>
      </c>
      <c r="H5893" s="367" t="s">
        <v>10119</v>
      </c>
      <c r="I5893" s="367" t="s">
        <v>7298</v>
      </c>
    </row>
    <row r="5894" spans="1:9">
      <c r="A5894" s="367" t="s">
        <v>3930</v>
      </c>
      <c r="D5894" s="367" t="s">
        <v>10120</v>
      </c>
      <c r="E5894" s="367">
        <f t="shared" si="92"/>
        <v>30502699</v>
      </c>
      <c r="F5894" s="367" t="s">
        <v>569</v>
      </c>
      <c r="G5894" s="367" t="s">
        <v>9237</v>
      </c>
      <c r="H5894" s="367" t="s">
        <v>10119</v>
      </c>
      <c r="I5894" s="367" t="s">
        <v>4251</v>
      </c>
    </row>
    <row r="5895" spans="1:9">
      <c r="A5895" s="367" t="s">
        <v>3930</v>
      </c>
      <c r="D5895" s="367" t="s">
        <v>10121</v>
      </c>
      <c r="E5895" s="367">
        <f t="shared" si="92"/>
        <v>30502701</v>
      </c>
      <c r="F5895" s="367" t="s">
        <v>569</v>
      </c>
      <c r="G5895" s="367" t="s">
        <v>9237</v>
      </c>
      <c r="H5895" s="367" t="s">
        <v>10122</v>
      </c>
      <c r="I5895" s="367" t="s">
        <v>10123</v>
      </c>
    </row>
    <row r="5896" spans="1:9">
      <c r="A5896" s="367" t="s">
        <v>3930</v>
      </c>
      <c r="D5896" s="367" t="s">
        <v>10124</v>
      </c>
      <c r="E5896" s="367">
        <f t="shared" si="92"/>
        <v>30502705</v>
      </c>
      <c r="F5896" s="367" t="s">
        <v>569</v>
      </c>
      <c r="G5896" s="367" t="s">
        <v>9237</v>
      </c>
      <c r="H5896" s="367" t="s">
        <v>10122</v>
      </c>
      <c r="I5896" s="367" t="s">
        <v>9524</v>
      </c>
    </row>
    <row r="5897" spans="1:9">
      <c r="A5897" s="367" t="s">
        <v>3930</v>
      </c>
      <c r="D5897" s="367" t="s">
        <v>10125</v>
      </c>
      <c r="E5897" s="367">
        <f t="shared" si="92"/>
        <v>30502709</v>
      </c>
      <c r="F5897" s="367" t="s">
        <v>569</v>
      </c>
      <c r="G5897" s="367" t="s">
        <v>9237</v>
      </c>
      <c r="H5897" s="367" t="s">
        <v>10122</v>
      </c>
      <c r="I5897" s="367" t="s">
        <v>10126</v>
      </c>
    </row>
    <row r="5898" spans="1:9">
      <c r="A5898" s="367" t="s">
        <v>3930</v>
      </c>
      <c r="D5898" s="367" t="s">
        <v>10127</v>
      </c>
      <c r="E5898" s="367">
        <f t="shared" si="92"/>
        <v>30502713</v>
      </c>
      <c r="F5898" s="367" t="s">
        <v>569</v>
      </c>
      <c r="G5898" s="367" t="s">
        <v>9237</v>
      </c>
      <c r="H5898" s="367" t="s">
        <v>10122</v>
      </c>
      <c r="I5898" s="367" t="s">
        <v>10128</v>
      </c>
    </row>
    <row r="5899" spans="1:9">
      <c r="A5899" s="367" t="s">
        <v>3930</v>
      </c>
      <c r="D5899" s="367" t="s">
        <v>10129</v>
      </c>
      <c r="E5899" s="367">
        <f t="shared" si="92"/>
        <v>30502717</v>
      </c>
      <c r="F5899" s="367" t="s">
        <v>569</v>
      </c>
      <c r="G5899" s="367" t="s">
        <v>9237</v>
      </c>
      <c r="H5899" s="367" t="s">
        <v>10122</v>
      </c>
      <c r="I5899" s="367" t="s">
        <v>10130</v>
      </c>
    </row>
    <row r="5900" spans="1:9">
      <c r="A5900" s="367" t="s">
        <v>3930</v>
      </c>
      <c r="D5900" s="367" t="s">
        <v>10131</v>
      </c>
      <c r="E5900" s="367">
        <f t="shared" si="92"/>
        <v>30502720</v>
      </c>
      <c r="F5900" s="367" t="s">
        <v>569</v>
      </c>
      <c r="G5900" s="367" t="s">
        <v>9237</v>
      </c>
      <c r="H5900" s="367" t="s">
        <v>10122</v>
      </c>
      <c r="I5900" s="367" t="s">
        <v>10132</v>
      </c>
    </row>
    <row r="5901" spans="1:9">
      <c r="A5901" s="367" t="s">
        <v>3930</v>
      </c>
      <c r="D5901" s="367" t="s">
        <v>10133</v>
      </c>
      <c r="E5901" s="367">
        <f t="shared" si="92"/>
        <v>30502721</v>
      </c>
      <c r="F5901" s="367" t="s">
        <v>569</v>
      </c>
      <c r="G5901" s="367" t="s">
        <v>9237</v>
      </c>
      <c r="H5901" s="367" t="s">
        <v>10122</v>
      </c>
      <c r="I5901" s="367" t="s">
        <v>10134</v>
      </c>
    </row>
    <row r="5902" spans="1:9">
      <c r="A5902" s="367" t="s">
        <v>3930</v>
      </c>
      <c r="D5902" s="367" t="s">
        <v>10135</v>
      </c>
      <c r="E5902" s="367">
        <f t="shared" si="92"/>
        <v>30502722</v>
      </c>
      <c r="F5902" s="367" t="s">
        <v>569</v>
      </c>
      <c r="G5902" s="367" t="s">
        <v>9237</v>
      </c>
      <c r="H5902" s="367" t="s">
        <v>10122</v>
      </c>
      <c r="I5902" s="367" t="s">
        <v>10136</v>
      </c>
    </row>
    <row r="5903" spans="1:9">
      <c r="A5903" s="367" t="s">
        <v>3930</v>
      </c>
      <c r="D5903" s="367" t="s">
        <v>10137</v>
      </c>
      <c r="E5903" s="367">
        <f t="shared" si="92"/>
        <v>30502723</v>
      </c>
      <c r="F5903" s="367" t="s">
        <v>569</v>
      </c>
      <c r="G5903" s="367" t="s">
        <v>9237</v>
      </c>
      <c r="H5903" s="367" t="s">
        <v>10122</v>
      </c>
      <c r="I5903" s="367" t="s">
        <v>10138</v>
      </c>
    </row>
    <row r="5904" spans="1:9">
      <c r="A5904" s="367" t="s">
        <v>3930</v>
      </c>
      <c r="D5904" s="367" t="s">
        <v>10139</v>
      </c>
      <c r="E5904" s="367">
        <f t="shared" si="92"/>
        <v>30502724</v>
      </c>
      <c r="F5904" s="367" t="s">
        <v>569</v>
      </c>
      <c r="G5904" s="367" t="s">
        <v>9237</v>
      </c>
      <c r="H5904" s="367" t="s">
        <v>10122</v>
      </c>
      <c r="I5904" s="367" t="s">
        <v>10140</v>
      </c>
    </row>
    <row r="5905" spans="1:9">
      <c r="A5905" s="367" t="s">
        <v>3930</v>
      </c>
      <c r="D5905" s="367" t="s">
        <v>10141</v>
      </c>
      <c r="E5905" s="367">
        <f t="shared" si="92"/>
        <v>30502730</v>
      </c>
      <c r="F5905" s="367" t="s">
        <v>569</v>
      </c>
      <c r="G5905" s="367" t="s">
        <v>9237</v>
      </c>
      <c r="H5905" s="367" t="s">
        <v>10122</v>
      </c>
      <c r="I5905" s="367" t="s">
        <v>10142</v>
      </c>
    </row>
    <row r="5906" spans="1:9">
      <c r="A5906" s="367" t="s">
        <v>3930</v>
      </c>
      <c r="D5906" s="367" t="s">
        <v>10143</v>
      </c>
      <c r="E5906" s="367">
        <f t="shared" si="92"/>
        <v>30502740</v>
      </c>
      <c r="F5906" s="367" t="s">
        <v>569</v>
      </c>
      <c r="G5906" s="367" t="s">
        <v>9237</v>
      </c>
      <c r="H5906" s="367" t="s">
        <v>10122</v>
      </c>
      <c r="I5906" s="367" t="s">
        <v>10144</v>
      </c>
    </row>
    <row r="5907" spans="1:9">
      <c r="A5907" s="367" t="s">
        <v>3930</v>
      </c>
      <c r="D5907" s="367" t="s">
        <v>10145</v>
      </c>
      <c r="E5907" s="367">
        <f t="shared" si="92"/>
        <v>30502760</v>
      </c>
      <c r="F5907" s="367" t="s">
        <v>569</v>
      </c>
      <c r="G5907" s="367" t="s">
        <v>9237</v>
      </c>
      <c r="H5907" s="367" t="s">
        <v>10122</v>
      </c>
      <c r="I5907" s="367" t="s">
        <v>10146</v>
      </c>
    </row>
    <row r="5908" spans="1:9">
      <c r="A5908" s="367" t="s">
        <v>3930</v>
      </c>
      <c r="D5908" s="367" t="s">
        <v>10147</v>
      </c>
      <c r="E5908" s="367">
        <f t="shared" si="92"/>
        <v>30502910</v>
      </c>
      <c r="F5908" s="367" t="s">
        <v>569</v>
      </c>
      <c r="G5908" s="367" t="s">
        <v>9237</v>
      </c>
      <c r="H5908" s="367" t="s">
        <v>10148</v>
      </c>
      <c r="I5908" s="367" t="s">
        <v>9666</v>
      </c>
    </row>
    <row r="5909" spans="1:9">
      <c r="A5909" s="367" t="s">
        <v>3930</v>
      </c>
      <c r="D5909" s="367" t="s">
        <v>10149</v>
      </c>
      <c r="E5909" s="367">
        <f t="shared" si="92"/>
        <v>30502920</v>
      </c>
      <c r="F5909" s="367" t="s">
        <v>569</v>
      </c>
      <c r="G5909" s="367" t="s">
        <v>9237</v>
      </c>
      <c r="H5909" s="367" t="s">
        <v>10148</v>
      </c>
      <c r="I5909" s="367" t="s">
        <v>9530</v>
      </c>
    </row>
    <row r="5910" spans="1:9">
      <c r="A5910" s="367" t="s">
        <v>3930</v>
      </c>
      <c r="D5910" s="367" t="s">
        <v>10150</v>
      </c>
      <c r="E5910" s="367">
        <f t="shared" si="92"/>
        <v>30503099</v>
      </c>
      <c r="F5910" s="367" t="s">
        <v>569</v>
      </c>
      <c r="G5910" s="367" t="s">
        <v>9237</v>
      </c>
      <c r="H5910" s="367" t="s">
        <v>10151</v>
      </c>
      <c r="I5910" s="367" t="s">
        <v>4251</v>
      </c>
    </row>
    <row r="5911" spans="1:9">
      <c r="A5911" s="367" t="s">
        <v>3930</v>
      </c>
      <c r="D5911" s="367" t="s">
        <v>10152</v>
      </c>
      <c r="E5911" s="367">
        <f t="shared" si="92"/>
        <v>30503101</v>
      </c>
      <c r="F5911" s="367" t="s">
        <v>569</v>
      </c>
      <c r="G5911" s="367" t="s">
        <v>9237</v>
      </c>
      <c r="H5911" s="367" t="s">
        <v>10153</v>
      </c>
      <c r="I5911" s="367" t="s">
        <v>10154</v>
      </c>
    </row>
    <row r="5912" spans="1:9">
      <c r="A5912" s="367" t="s">
        <v>3930</v>
      </c>
      <c r="D5912" s="367" t="s">
        <v>10155</v>
      </c>
      <c r="E5912" s="367">
        <f t="shared" si="92"/>
        <v>30503102</v>
      </c>
      <c r="F5912" s="367" t="s">
        <v>569</v>
      </c>
      <c r="G5912" s="367" t="s">
        <v>9237</v>
      </c>
      <c r="H5912" s="367" t="s">
        <v>10153</v>
      </c>
      <c r="I5912" s="367" t="s">
        <v>10156</v>
      </c>
    </row>
    <row r="5913" spans="1:9">
      <c r="A5913" s="367" t="s">
        <v>3930</v>
      </c>
      <c r="D5913" s="367" t="s">
        <v>10157</v>
      </c>
      <c r="E5913" s="367">
        <f t="shared" si="92"/>
        <v>30503103</v>
      </c>
      <c r="F5913" s="367" t="s">
        <v>569</v>
      </c>
      <c r="G5913" s="367" t="s">
        <v>9237</v>
      </c>
      <c r="H5913" s="367" t="s">
        <v>10153</v>
      </c>
      <c r="I5913" s="367" t="s">
        <v>10158</v>
      </c>
    </row>
    <row r="5914" spans="1:9">
      <c r="A5914" s="367" t="s">
        <v>3930</v>
      </c>
      <c r="D5914" s="367" t="s">
        <v>10159</v>
      </c>
      <c r="E5914" s="367">
        <f t="shared" si="92"/>
        <v>30503104</v>
      </c>
      <c r="F5914" s="367" t="s">
        <v>569</v>
      </c>
      <c r="G5914" s="367" t="s">
        <v>9237</v>
      </c>
      <c r="H5914" s="367" t="s">
        <v>10153</v>
      </c>
      <c r="I5914" s="367" t="s">
        <v>1854</v>
      </c>
    </row>
    <row r="5915" spans="1:9">
      <c r="A5915" s="367" t="s">
        <v>3930</v>
      </c>
      <c r="D5915" s="367" t="s">
        <v>10160</v>
      </c>
      <c r="E5915" s="367">
        <f t="shared" si="92"/>
        <v>30503105</v>
      </c>
      <c r="F5915" s="367" t="s">
        <v>569</v>
      </c>
      <c r="G5915" s="367" t="s">
        <v>9237</v>
      </c>
      <c r="H5915" s="367" t="s">
        <v>10153</v>
      </c>
      <c r="I5915" s="367" t="s">
        <v>10161</v>
      </c>
    </row>
    <row r="5916" spans="1:9">
      <c r="A5916" s="367" t="s">
        <v>3930</v>
      </c>
      <c r="D5916" s="367" t="s">
        <v>10162</v>
      </c>
      <c r="E5916" s="367">
        <f t="shared" si="92"/>
        <v>30503106</v>
      </c>
      <c r="F5916" s="367" t="s">
        <v>569</v>
      </c>
      <c r="G5916" s="367" t="s">
        <v>9237</v>
      </c>
      <c r="H5916" s="367" t="s">
        <v>10153</v>
      </c>
      <c r="I5916" s="367" t="s">
        <v>10163</v>
      </c>
    </row>
    <row r="5917" spans="1:9">
      <c r="A5917" s="367" t="s">
        <v>3930</v>
      </c>
      <c r="D5917" s="367" t="s">
        <v>10164</v>
      </c>
      <c r="E5917" s="367">
        <f t="shared" si="92"/>
        <v>30503107</v>
      </c>
      <c r="F5917" s="367" t="s">
        <v>569</v>
      </c>
      <c r="G5917" s="367" t="s">
        <v>9237</v>
      </c>
      <c r="H5917" s="367" t="s">
        <v>10153</v>
      </c>
      <c r="I5917" s="367" t="s">
        <v>7729</v>
      </c>
    </row>
    <row r="5918" spans="1:9">
      <c r="A5918" s="367" t="s">
        <v>3930</v>
      </c>
      <c r="D5918" s="367" t="s">
        <v>10165</v>
      </c>
      <c r="E5918" s="367">
        <f t="shared" si="92"/>
        <v>30503108</v>
      </c>
      <c r="F5918" s="367" t="s">
        <v>569</v>
      </c>
      <c r="G5918" s="367" t="s">
        <v>9237</v>
      </c>
      <c r="H5918" s="367" t="s">
        <v>10153</v>
      </c>
      <c r="I5918" s="367" t="s">
        <v>10166</v>
      </c>
    </row>
    <row r="5919" spans="1:9">
      <c r="A5919" s="367" t="s">
        <v>3930</v>
      </c>
      <c r="D5919" s="367" t="s">
        <v>10167</v>
      </c>
      <c r="E5919" s="367">
        <f t="shared" si="92"/>
        <v>30503109</v>
      </c>
      <c r="F5919" s="367" t="s">
        <v>569</v>
      </c>
      <c r="G5919" s="367" t="s">
        <v>9237</v>
      </c>
      <c r="H5919" s="367" t="s">
        <v>10153</v>
      </c>
      <c r="I5919" s="367" t="s">
        <v>10168</v>
      </c>
    </row>
    <row r="5920" spans="1:9">
      <c r="A5920" s="367" t="s">
        <v>3930</v>
      </c>
      <c r="D5920" s="367" t="s">
        <v>10169</v>
      </c>
      <c r="E5920" s="367">
        <f t="shared" si="92"/>
        <v>30503110</v>
      </c>
      <c r="F5920" s="367" t="s">
        <v>569</v>
      </c>
      <c r="G5920" s="367" t="s">
        <v>9237</v>
      </c>
      <c r="H5920" s="367" t="s">
        <v>10153</v>
      </c>
      <c r="I5920" s="367" t="s">
        <v>10170</v>
      </c>
    </row>
    <row r="5921" spans="1:9">
      <c r="A5921" s="367" t="s">
        <v>3930</v>
      </c>
      <c r="D5921" s="367" t="s">
        <v>10171</v>
      </c>
      <c r="E5921" s="367">
        <f t="shared" si="92"/>
        <v>30503111</v>
      </c>
      <c r="F5921" s="367" t="s">
        <v>569</v>
      </c>
      <c r="G5921" s="367" t="s">
        <v>9237</v>
      </c>
      <c r="H5921" s="367" t="s">
        <v>10153</v>
      </c>
      <c r="I5921" s="367" t="s">
        <v>10172</v>
      </c>
    </row>
    <row r="5922" spans="1:9">
      <c r="A5922" s="367" t="s">
        <v>3930</v>
      </c>
      <c r="D5922" s="367" t="s">
        <v>10173</v>
      </c>
      <c r="E5922" s="367">
        <f t="shared" si="92"/>
        <v>30503199</v>
      </c>
      <c r="F5922" s="367" t="s">
        <v>569</v>
      </c>
      <c r="G5922" s="367" t="s">
        <v>9237</v>
      </c>
      <c r="H5922" s="367" t="s">
        <v>10153</v>
      </c>
      <c r="I5922" s="367" t="s">
        <v>4251</v>
      </c>
    </row>
    <row r="5923" spans="1:9">
      <c r="A5923" s="367" t="s">
        <v>3930</v>
      </c>
      <c r="D5923" s="367" t="s">
        <v>10174</v>
      </c>
      <c r="E5923" s="367">
        <f t="shared" si="92"/>
        <v>30503201</v>
      </c>
      <c r="F5923" s="367" t="s">
        <v>569</v>
      </c>
      <c r="G5923" s="367" t="s">
        <v>9237</v>
      </c>
      <c r="H5923" s="367" t="s">
        <v>10175</v>
      </c>
      <c r="I5923" s="367" t="s">
        <v>1808</v>
      </c>
    </row>
    <row r="5924" spans="1:9">
      <c r="A5924" s="367" t="s">
        <v>3930</v>
      </c>
      <c r="D5924" s="367" t="s">
        <v>10176</v>
      </c>
      <c r="E5924" s="367">
        <f t="shared" si="92"/>
        <v>30503202</v>
      </c>
      <c r="F5924" s="367" t="s">
        <v>569</v>
      </c>
      <c r="G5924" s="367" t="s">
        <v>9237</v>
      </c>
      <c r="H5924" s="367" t="s">
        <v>10175</v>
      </c>
      <c r="I5924" s="367" t="s">
        <v>1852</v>
      </c>
    </row>
    <row r="5925" spans="1:9">
      <c r="A5925" s="367" t="s">
        <v>3930</v>
      </c>
      <c r="D5925" s="367" t="s">
        <v>10177</v>
      </c>
      <c r="E5925" s="367">
        <f t="shared" si="92"/>
        <v>30503203</v>
      </c>
      <c r="F5925" s="367" t="s">
        <v>569</v>
      </c>
      <c r="G5925" s="367" t="s">
        <v>9237</v>
      </c>
      <c r="H5925" s="367" t="s">
        <v>10175</v>
      </c>
      <c r="I5925" s="367" t="s">
        <v>10178</v>
      </c>
    </row>
    <row r="5926" spans="1:9">
      <c r="A5926" s="367" t="s">
        <v>3930</v>
      </c>
      <c r="D5926" s="367" t="s">
        <v>10179</v>
      </c>
      <c r="E5926" s="367">
        <f t="shared" si="92"/>
        <v>30503204</v>
      </c>
      <c r="F5926" s="367" t="s">
        <v>569</v>
      </c>
      <c r="G5926" s="367" t="s">
        <v>9237</v>
      </c>
      <c r="H5926" s="367" t="s">
        <v>10175</v>
      </c>
      <c r="I5926" s="367" t="s">
        <v>7506</v>
      </c>
    </row>
    <row r="5927" spans="1:9">
      <c r="A5927" s="367" t="s">
        <v>3930</v>
      </c>
      <c r="D5927" s="367" t="s">
        <v>10180</v>
      </c>
      <c r="E5927" s="367">
        <f t="shared" si="92"/>
        <v>30503205</v>
      </c>
      <c r="F5927" s="367" t="s">
        <v>569</v>
      </c>
      <c r="G5927" s="367" t="s">
        <v>9237</v>
      </c>
      <c r="H5927" s="367" t="s">
        <v>10175</v>
      </c>
      <c r="I5927" s="367" t="s">
        <v>10181</v>
      </c>
    </row>
    <row r="5928" spans="1:9">
      <c r="A5928" s="367" t="s">
        <v>3930</v>
      </c>
      <c r="D5928" s="367" t="s">
        <v>10182</v>
      </c>
      <c r="E5928" s="367">
        <f t="shared" si="92"/>
        <v>30503206</v>
      </c>
      <c r="F5928" s="367" t="s">
        <v>569</v>
      </c>
      <c r="G5928" s="367" t="s">
        <v>9237</v>
      </c>
      <c r="H5928" s="367" t="s">
        <v>10175</v>
      </c>
      <c r="I5928" s="367" t="s">
        <v>5601</v>
      </c>
    </row>
    <row r="5929" spans="1:9">
      <c r="A5929" s="367" t="s">
        <v>3930</v>
      </c>
      <c r="D5929" s="367" t="s">
        <v>10183</v>
      </c>
      <c r="E5929" s="367">
        <f t="shared" si="92"/>
        <v>30503299</v>
      </c>
      <c r="F5929" s="367" t="s">
        <v>569</v>
      </c>
      <c r="G5929" s="367" t="s">
        <v>9237</v>
      </c>
      <c r="H5929" s="367" t="s">
        <v>10175</v>
      </c>
      <c r="I5929" s="367" t="s">
        <v>4251</v>
      </c>
    </row>
    <row r="5930" spans="1:9">
      <c r="A5930" s="367" t="s">
        <v>3930</v>
      </c>
      <c r="D5930" s="367" t="s">
        <v>10184</v>
      </c>
      <c r="E5930" s="367">
        <f t="shared" si="92"/>
        <v>30503301</v>
      </c>
      <c r="F5930" s="367" t="s">
        <v>569</v>
      </c>
      <c r="G5930" s="367" t="s">
        <v>9237</v>
      </c>
      <c r="H5930" s="367" t="s">
        <v>10185</v>
      </c>
      <c r="I5930" s="367" t="s">
        <v>1823</v>
      </c>
    </row>
    <row r="5931" spans="1:9">
      <c r="A5931" s="367" t="s">
        <v>3930</v>
      </c>
      <c r="D5931" s="367" t="s">
        <v>10186</v>
      </c>
      <c r="E5931" s="367">
        <f t="shared" si="92"/>
        <v>30503312</v>
      </c>
      <c r="F5931" s="367" t="s">
        <v>569</v>
      </c>
      <c r="G5931" s="367" t="s">
        <v>9237</v>
      </c>
      <c r="H5931" s="367" t="s">
        <v>10185</v>
      </c>
      <c r="I5931" s="367" t="s">
        <v>10187</v>
      </c>
    </row>
    <row r="5932" spans="1:9">
      <c r="A5932" s="367" t="s">
        <v>3930</v>
      </c>
      <c r="D5932" s="367" t="s">
        <v>10188</v>
      </c>
      <c r="E5932" s="367">
        <f t="shared" si="92"/>
        <v>30503319</v>
      </c>
      <c r="F5932" s="367" t="s">
        <v>569</v>
      </c>
      <c r="G5932" s="367" t="s">
        <v>9237</v>
      </c>
      <c r="H5932" s="367" t="s">
        <v>10185</v>
      </c>
      <c r="I5932" s="367" t="s">
        <v>10189</v>
      </c>
    </row>
    <row r="5933" spans="1:9">
      <c r="A5933" s="367" t="s">
        <v>3930</v>
      </c>
      <c r="D5933" s="367" t="s">
        <v>10190</v>
      </c>
      <c r="E5933" s="367">
        <f t="shared" si="92"/>
        <v>30503321</v>
      </c>
      <c r="F5933" s="367" t="s">
        <v>569</v>
      </c>
      <c r="G5933" s="367" t="s">
        <v>9237</v>
      </c>
      <c r="H5933" s="367" t="s">
        <v>10185</v>
      </c>
      <c r="I5933" s="367" t="s">
        <v>10191</v>
      </c>
    </row>
    <row r="5934" spans="1:9">
      <c r="A5934" s="367" t="s">
        <v>3930</v>
      </c>
      <c r="D5934" s="367" t="s">
        <v>10192</v>
      </c>
      <c r="E5934" s="367">
        <f t="shared" si="92"/>
        <v>30503322</v>
      </c>
      <c r="F5934" s="367" t="s">
        <v>569</v>
      </c>
      <c r="G5934" s="367" t="s">
        <v>9237</v>
      </c>
      <c r="H5934" s="367" t="s">
        <v>10185</v>
      </c>
      <c r="I5934" s="367" t="s">
        <v>10193</v>
      </c>
    </row>
    <row r="5935" spans="1:9">
      <c r="A5935" s="367" t="s">
        <v>3930</v>
      </c>
      <c r="D5935" s="367" t="s">
        <v>10194</v>
      </c>
      <c r="E5935" s="367">
        <f t="shared" si="92"/>
        <v>30503326</v>
      </c>
      <c r="F5935" s="367" t="s">
        <v>569</v>
      </c>
      <c r="G5935" s="367" t="s">
        <v>9237</v>
      </c>
      <c r="H5935" s="367" t="s">
        <v>10185</v>
      </c>
      <c r="I5935" s="367" t="s">
        <v>10195</v>
      </c>
    </row>
    <row r="5936" spans="1:9">
      <c r="A5936" s="367" t="s">
        <v>3930</v>
      </c>
      <c r="D5936" s="367" t="s">
        <v>10196</v>
      </c>
      <c r="E5936" s="367">
        <f t="shared" si="92"/>
        <v>30503327</v>
      </c>
      <c r="F5936" s="367" t="s">
        <v>569</v>
      </c>
      <c r="G5936" s="367" t="s">
        <v>9237</v>
      </c>
      <c r="H5936" s="367" t="s">
        <v>10185</v>
      </c>
      <c r="I5936" s="367" t="s">
        <v>10197</v>
      </c>
    </row>
    <row r="5937" spans="1:9">
      <c r="A5937" s="367" t="s">
        <v>3930</v>
      </c>
      <c r="D5937" s="367" t="s">
        <v>10198</v>
      </c>
      <c r="E5937" s="367">
        <f t="shared" si="92"/>
        <v>30503331</v>
      </c>
      <c r="F5937" s="367" t="s">
        <v>569</v>
      </c>
      <c r="G5937" s="367" t="s">
        <v>9237</v>
      </c>
      <c r="H5937" s="367" t="s">
        <v>10185</v>
      </c>
      <c r="I5937" s="367" t="s">
        <v>10199</v>
      </c>
    </row>
    <row r="5938" spans="1:9">
      <c r="A5938" s="367" t="s">
        <v>3930</v>
      </c>
      <c r="D5938" s="367" t="s">
        <v>10200</v>
      </c>
      <c r="E5938" s="367">
        <f t="shared" si="92"/>
        <v>30503336</v>
      </c>
      <c r="F5938" s="367" t="s">
        <v>569</v>
      </c>
      <c r="G5938" s="367" t="s">
        <v>9237</v>
      </c>
      <c r="H5938" s="367" t="s">
        <v>10185</v>
      </c>
      <c r="I5938" s="367" t="s">
        <v>10201</v>
      </c>
    </row>
    <row r="5939" spans="1:9">
      <c r="A5939" s="367" t="s">
        <v>3930</v>
      </c>
      <c r="D5939" s="367" t="s">
        <v>10202</v>
      </c>
      <c r="E5939" s="367">
        <f t="shared" si="92"/>
        <v>30503341</v>
      </c>
      <c r="F5939" s="367" t="s">
        <v>569</v>
      </c>
      <c r="G5939" s="367" t="s">
        <v>9237</v>
      </c>
      <c r="H5939" s="367" t="s">
        <v>10185</v>
      </c>
      <c r="I5939" s="367" t="s">
        <v>10203</v>
      </c>
    </row>
    <row r="5940" spans="1:9">
      <c r="A5940" s="367" t="s">
        <v>3930</v>
      </c>
      <c r="D5940" s="367" t="s">
        <v>10204</v>
      </c>
      <c r="E5940" s="367">
        <f t="shared" si="92"/>
        <v>30503351</v>
      </c>
      <c r="F5940" s="367" t="s">
        <v>569</v>
      </c>
      <c r="G5940" s="367" t="s">
        <v>9237</v>
      </c>
      <c r="H5940" s="367" t="s">
        <v>10185</v>
      </c>
      <c r="I5940" s="367" t="s">
        <v>10205</v>
      </c>
    </row>
    <row r="5941" spans="1:9">
      <c r="A5941" s="367" t="s">
        <v>3930</v>
      </c>
      <c r="D5941" s="367" t="s">
        <v>10206</v>
      </c>
      <c r="E5941" s="367">
        <f t="shared" si="92"/>
        <v>30503352</v>
      </c>
      <c r="F5941" s="367" t="s">
        <v>569</v>
      </c>
      <c r="G5941" s="367" t="s">
        <v>9237</v>
      </c>
      <c r="H5941" s="367" t="s">
        <v>10185</v>
      </c>
      <c r="I5941" s="367" t="s">
        <v>10207</v>
      </c>
    </row>
    <row r="5942" spans="1:9">
      <c r="A5942" s="367" t="s">
        <v>3930</v>
      </c>
      <c r="D5942" s="367" t="s">
        <v>10208</v>
      </c>
      <c r="E5942" s="367">
        <f t="shared" si="92"/>
        <v>30503361</v>
      </c>
      <c r="F5942" s="367" t="s">
        <v>569</v>
      </c>
      <c r="G5942" s="367" t="s">
        <v>9237</v>
      </c>
      <c r="H5942" s="367" t="s">
        <v>10185</v>
      </c>
      <c r="I5942" s="367" t="s">
        <v>10209</v>
      </c>
    </row>
    <row r="5943" spans="1:9">
      <c r="A5943" s="367" t="s">
        <v>3930</v>
      </c>
      <c r="D5943" s="367" t="s">
        <v>10210</v>
      </c>
      <c r="E5943" s="367">
        <f t="shared" si="92"/>
        <v>30503366</v>
      </c>
      <c r="F5943" s="367" t="s">
        <v>569</v>
      </c>
      <c r="G5943" s="367" t="s">
        <v>9237</v>
      </c>
      <c r="H5943" s="367" t="s">
        <v>10185</v>
      </c>
      <c r="I5943" s="367" t="s">
        <v>10211</v>
      </c>
    </row>
    <row r="5944" spans="1:9">
      <c r="A5944" s="367" t="s">
        <v>3930</v>
      </c>
      <c r="D5944" s="367" t="s">
        <v>10212</v>
      </c>
      <c r="E5944" s="367">
        <f t="shared" si="92"/>
        <v>30503401</v>
      </c>
      <c r="F5944" s="367" t="s">
        <v>569</v>
      </c>
      <c r="G5944" s="367" t="s">
        <v>9237</v>
      </c>
      <c r="H5944" s="367" t="s">
        <v>10213</v>
      </c>
      <c r="I5944" s="367" t="s">
        <v>10027</v>
      </c>
    </row>
    <row r="5945" spans="1:9">
      <c r="A5945" s="367" t="s">
        <v>3930</v>
      </c>
      <c r="D5945" s="367" t="s">
        <v>10214</v>
      </c>
      <c r="E5945" s="367">
        <f t="shared" si="92"/>
        <v>30503402</v>
      </c>
      <c r="F5945" s="367" t="s">
        <v>569</v>
      </c>
      <c r="G5945" s="367" t="s">
        <v>9237</v>
      </c>
      <c r="H5945" s="367" t="s">
        <v>10213</v>
      </c>
      <c r="I5945" s="367" t="s">
        <v>4618</v>
      </c>
    </row>
    <row r="5946" spans="1:9">
      <c r="A5946" s="367" t="s">
        <v>3930</v>
      </c>
      <c r="D5946" s="367" t="s">
        <v>10215</v>
      </c>
      <c r="E5946" s="367">
        <f t="shared" si="92"/>
        <v>30503501</v>
      </c>
      <c r="F5946" s="367" t="s">
        <v>569</v>
      </c>
      <c r="G5946" s="367" t="s">
        <v>9237</v>
      </c>
      <c r="H5946" s="367" t="s">
        <v>10216</v>
      </c>
      <c r="I5946" s="367" t="s">
        <v>8398</v>
      </c>
    </row>
    <row r="5947" spans="1:9">
      <c r="A5947" s="367" t="s">
        <v>3930</v>
      </c>
      <c r="D5947" s="367" t="s">
        <v>10217</v>
      </c>
      <c r="E5947" s="367">
        <f t="shared" si="92"/>
        <v>30503502</v>
      </c>
      <c r="F5947" s="367" t="s">
        <v>569</v>
      </c>
      <c r="G5947" s="367" t="s">
        <v>9237</v>
      </c>
      <c r="H5947" s="367" t="s">
        <v>10216</v>
      </c>
      <c r="I5947" s="367" t="s">
        <v>9524</v>
      </c>
    </row>
    <row r="5948" spans="1:9">
      <c r="A5948" s="367" t="s">
        <v>3930</v>
      </c>
      <c r="D5948" s="367" t="s">
        <v>10218</v>
      </c>
      <c r="E5948" s="367">
        <f t="shared" si="92"/>
        <v>30503503</v>
      </c>
      <c r="F5948" s="367" t="s">
        <v>569</v>
      </c>
      <c r="G5948" s="367" t="s">
        <v>9237</v>
      </c>
      <c r="H5948" s="367" t="s">
        <v>10216</v>
      </c>
      <c r="I5948" s="367" t="s">
        <v>10219</v>
      </c>
    </row>
    <row r="5949" spans="1:9">
      <c r="A5949" s="367" t="s">
        <v>3930</v>
      </c>
      <c r="D5949" s="367" t="s">
        <v>10220</v>
      </c>
      <c r="E5949" s="367">
        <f t="shared" si="92"/>
        <v>30503504</v>
      </c>
      <c r="F5949" s="367" t="s">
        <v>569</v>
      </c>
      <c r="G5949" s="367" t="s">
        <v>9237</v>
      </c>
      <c r="H5949" s="367" t="s">
        <v>10216</v>
      </c>
      <c r="I5949" s="367" t="s">
        <v>10221</v>
      </c>
    </row>
    <row r="5950" spans="1:9">
      <c r="A5950" s="367" t="s">
        <v>3930</v>
      </c>
      <c r="D5950" s="367" t="s">
        <v>10222</v>
      </c>
      <c r="E5950" s="367">
        <f t="shared" si="92"/>
        <v>30503505</v>
      </c>
      <c r="F5950" s="367" t="s">
        <v>569</v>
      </c>
      <c r="G5950" s="367" t="s">
        <v>9237</v>
      </c>
      <c r="H5950" s="367" t="s">
        <v>10216</v>
      </c>
      <c r="I5950" s="367" t="s">
        <v>10223</v>
      </c>
    </row>
    <row r="5951" spans="1:9">
      <c r="A5951" s="367" t="s">
        <v>3930</v>
      </c>
      <c r="D5951" s="367" t="s">
        <v>10224</v>
      </c>
      <c r="E5951" s="367">
        <f t="shared" si="92"/>
        <v>30503506</v>
      </c>
      <c r="F5951" s="367" t="s">
        <v>569</v>
      </c>
      <c r="G5951" s="367" t="s">
        <v>9237</v>
      </c>
      <c r="H5951" s="367" t="s">
        <v>10216</v>
      </c>
      <c r="I5951" s="367" t="s">
        <v>10225</v>
      </c>
    </row>
    <row r="5952" spans="1:9">
      <c r="A5952" s="367" t="s">
        <v>3930</v>
      </c>
      <c r="D5952" s="367" t="s">
        <v>10226</v>
      </c>
      <c r="E5952" s="367">
        <f t="shared" si="92"/>
        <v>30503507</v>
      </c>
      <c r="F5952" s="367" t="s">
        <v>569</v>
      </c>
      <c r="G5952" s="367" t="s">
        <v>9237</v>
      </c>
      <c r="H5952" s="367" t="s">
        <v>10216</v>
      </c>
      <c r="I5952" s="367" t="s">
        <v>10227</v>
      </c>
    </row>
    <row r="5953" spans="1:10">
      <c r="A5953" s="367" t="s">
        <v>3930</v>
      </c>
      <c r="D5953" s="367" t="s">
        <v>10228</v>
      </c>
      <c r="E5953" s="367">
        <f t="shared" si="92"/>
        <v>30503601</v>
      </c>
      <c r="F5953" s="367" t="s">
        <v>569</v>
      </c>
      <c r="G5953" s="367" t="s">
        <v>9237</v>
      </c>
      <c r="H5953" s="367" t="s">
        <v>10229</v>
      </c>
      <c r="I5953" s="367" t="s">
        <v>5260</v>
      </c>
    </row>
    <row r="5954" spans="1:10">
      <c r="A5954" s="367" t="s">
        <v>3930</v>
      </c>
      <c r="D5954" s="367" t="s">
        <v>10230</v>
      </c>
      <c r="E5954" s="367">
        <f t="shared" ref="E5954:E6017" si="93">VALUE(D5954)</f>
        <v>30503602</v>
      </c>
      <c r="F5954" s="367" t="s">
        <v>569</v>
      </c>
      <c r="G5954" s="367" t="s">
        <v>9237</v>
      </c>
      <c r="H5954" s="367" t="s">
        <v>10229</v>
      </c>
      <c r="I5954" s="367" t="s">
        <v>10231</v>
      </c>
    </row>
    <row r="5955" spans="1:10">
      <c r="A5955" s="367" t="s">
        <v>3930</v>
      </c>
      <c r="D5955" s="367" t="s">
        <v>10232</v>
      </c>
      <c r="E5955" s="367">
        <f t="shared" si="93"/>
        <v>30503603</v>
      </c>
      <c r="F5955" s="367" t="s">
        <v>569</v>
      </c>
      <c r="G5955" s="367" t="s">
        <v>9237</v>
      </c>
      <c r="H5955" s="367" t="s">
        <v>10229</v>
      </c>
      <c r="I5955" s="367" t="s">
        <v>10233</v>
      </c>
    </row>
    <row r="5956" spans="1:10">
      <c r="A5956" s="367" t="s">
        <v>3930</v>
      </c>
      <c r="D5956" s="367" t="s">
        <v>10234</v>
      </c>
      <c r="E5956" s="367">
        <f t="shared" si="93"/>
        <v>30503604</v>
      </c>
      <c r="F5956" s="367" t="s">
        <v>569</v>
      </c>
      <c r="G5956" s="367" t="s">
        <v>9237</v>
      </c>
      <c r="H5956" s="367" t="s">
        <v>10229</v>
      </c>
      <c r="I5956" s="367" t="s">
        <v>1852</v>
      </c>
    </row>
    <row r="5957" spans="1:10">
      <c r="A5957" s="367" t="s">
        <v>3930</v>
      </c>
      <c r="D5957" s="367" t="s">
        <v>10235</v>
      </c>
      <c r="E5957" s="367">
        <f t="shared" si="93"/>
        <v>30503605</v>
      </c>
      <c r="F5957" s="367" t="s">
        <v>569</v>
      </c>
      <c r="G5957" s="367" t="s">
        <v>9237</v>
      </c>
      <c r="H5957" s="367" t="s">
        <v>10229</v>
      </c>
      <c r="I5957" s="367" t="s">
        <v>10236</v>
      </c>
    </row>
    <row r="5958" spans="1:10">
      <c r="A5958" s="367" t="s">
        <v>3930</v>
      </c>
      <c r="D5958" s="367" t="s">
        <v>10237</v>
      </c>
      <c r="E5958" s="367">
        <f t="shared" si="93"/>
        <v>30503606</v>
      </c>
      <c r="F5958" s="367" t="s">
        <v>569</v>
      </c>
      <c r="G5958" s="367" t="s">
        <v>9237</v>
      </c>
      <c r="H5958" s="367" t="s">
        <v>10229</v>
      </c>
      <c r="I5958" s="367" t="s">
        <v>8066</v>
      </c>
    </row>
    <row r="5959" spans="1:10">
      <c r="A5959" s="367" t="s">
        <v>3930</v>
      </c>
      <c r="D5959" s="367" t="s">
        <v>10238</v>
      </c>
      <c r="E5959" s="367">
        <f t="shared" si="93"/>
        <v>30503607</v>
      </c>
      <c r="F5959" s="367" t="s">
        <v>569</v>
      </c>
      <c r="G5959" s="367" t="s">
        <v>9237</v>
      </c>
      <c r="H5959" s="367" t="s">
        <v>10229</v>
      </c>
      <c r="I5959" s="367" t="s">
        <v>10239</v>
      </c>
    </row>
    <row r="5960" spans="1:10">
      <c r="A5960" s="367" t="s">
        <v>3930</v>
      </c>
      <c r="D5960" s="367" t="s">
        <v>10240</v>
      </c>
      <c r="E5960" s="367">
        <f t="shared" si="93"/>
        <v>30503701</v>
      </c>
      <c r="F5960" s="367" t="s">
        <v>569</v>
      </c>
      <c r="G5960" s="367" t="s">
        <v>9237</v>
      </c>
      <c r="H5960" s="367" t="s">
        <v>10241</v>
      </c>
      <c r="I5960" s="367" t="s">
        <v>10242</v>
      </c>
    </row>
    <row r="5961" spans="1:10">
      <c r="A5961" s="367" t="s">
        <v>3930</v>
      </c>
      <c r="D5961" s="367" t="s">
        <v>10243</v>
      </c>
      <c r="E5961" s="367">
        <f t="shared" si="93"/>
        <v>30503702</v>
      </c>
      <c r="F5961" s="367" t="s">
        <v>569</v>
      </c>
      <c r="G5961" s="367" t="s">
        <v>9237</v>
      </c>
      <c r="H5961" s="367" t="s">
        <v>10241</v>
      </c>
      <c r="I5961" s="367" t="s">
        <v>10244</v>
      </c>
    </row>
    <row r="5962" spans="1:10">
      <c r="A5962" s="367" t="s">
        <v>3930</v>
      </c>
      <c r="D5962" s="367" t="s">
        <v>10245</v>
      </c>
      <c r="E5962" s="367">
        <f t="shared" si="93"/>
        <v>30503703</v>
      </c>
      <c r="F5962" s="367" t="s">
        <v>569</v>
      </c>
      <c r="G5962" s="367" t="s">
        <v>9237</v>
      </c>
      <c r="H5962" s="367" t="s">
        <v>10241</v>
      </c>
      <c r="I5962" s="367" t="s">
        <v>10246</v>
      </c>
    </row>
    <row r="5963" spans="1:10">
      <c r="A5963" s="367" t="s">
        <v>3930</v>
      </c>
      <c r="D5963" s="367" t="s">
        <v>10247</v>
      </c>
      <c r="E5963" s="367">
        <f t="shared" si="93"/>
        <v>30503704</v>
      </c>
      <c r="F5963" s="367" t="s">
        <v>569</v>
      </c>
      <c r="G5963" s="367" t="s">
        <v>9237</v>
      </c>
      <c r="H5963" s="367" t="s">
        <v>10241</v>
      </c>
      <c r="I5963" s="367" t="s">
        <v>1852</v>
      </c>
    </row>
    <row r="5964" spans="1:10">
      <c r="A5964" s="367" t="s">
        <v>3930</v>
      </c>
      <c r="D5964" s="367" t="s">
        <v>10248</v>
      </c>
      <c r="E5964" s="367">
        <f t="shared" si="93"/>
        <v>30503705</v>
      </c>
      <c r="F5964" s="367" t="s">
        <v>569</v>
      </c>
      <c r="G5964" s="367" t="s">
        <v>9237</v>
      </c>
      <c r="H5964" s="367" t="s">
        <v>10241</v>
      </c>
      <c r="I5964" s="367" t="s">
        <v>10249</v>
      </c>
    </row>
    <row r="5965" spans="1:10">
      <c r="A5965" s="367" t="s">
        <v>3930</v>
      </c>
      <c r="D5965" s="367" t="s">
        <v>10250</v>
      </c>
      <c r="E5965" s="367">
        <f t="shared" si="93"/>
        <v>30503706</v>
      </c>
      <c r="F5965" s="367" t="s">
        <v>569</v>
      </c>
      <c r="G5965" s="367" t="s">
        <v>9237</v>
      </c>
      <c r="H5965" s="367" t="s">
        <v>10241</v>
      </c>
      <c r="I5965" s="367" t="s">
        <v>10251</v>
      </c>
    </row>
    <row r="5966" spans="1:10">
      <c r="A5966" s="367" t="s">
        <v>3930</v>
      </c>
      <c r="D5966" s="367" t="s">
        <v>10252</v>
      </c>
      <c r="E5966" s="367">
        <f t="shared" si="93"/>
        <v>30503707</v>
      </c>
      <c r="F5966" s="367" t="s">
        <v>569</v>
      </c>
      <c r="G5966" s="367" t="s">
        <v>9237</v>
      </c>
      <c r="H5966" s="367" t="s">
        <v>10241</v>
      </c>
      <c r="I5966" s="367" t="s">
        <v>10253</v>
      </c>
    </row>
    <row r="5967" spans="1:10">
      <c r="A5967" s="367" t="s">
        <v>3930</v>
      </c>
      <c r="D5967" s="367" t="s">
        <v>10254</v>
      </c>
      <c r="E5967" s="367">
        <f t="shared" si="93"/>
        <v>30503708</v>
      </c>
      <c r="F5967" s="367" t="s">
        <v>569</v>
      </c>
      <c r="G5967" s="367" t="s">
        <v>9237</v>
      </c>
      <c r="H5967" s="367" t="s">
        <v>10241</v>
      </c>
      <c r="I5967" s="367" t="s">
        <v>10255</v>
      </c>
    </row>
    <row r="5968" spans="1:10">
      <c r="A5968" s="367" t="s">
        <v>3930</v>
      </c>
      <c r="D5968" s="367" t="s">
        <v>10256</v>
      </c>
      <c r="E5968" s="367">
        <f t="shared" si="93"/>
        <v>30503811</v>
      </c>
      <c r="F5968" s="367" t="s">
        <v>569</v>
      </c>
      <c r="G5968" s="367" t="s">
        <v>9237</v>
      </c>
      <c r="H5968" s="367" t="s">
        <v>10257</v>
      </c>
      <c r="I5968" s="367" t="s">
        <v>10258</v>
      </c>
      <c r="J5968" s="369">
        <v>37771</v>
      </c>
    </row>
    <row r="5969" spans="1:10">
      <c r="A5969" s="367" t="s">
        <v>3930</v>
      </c>
      <c r="D5969" s="367" t="s">
        <v>10259</v>
      </c>
      <c r="E5969" s="367">
        <f t="shared" si="93"/>
        <v>30503812</v>
      </c>
      <c r="F5969" s="367" t="s">
        <v>569</v>
      </c>
      <c r="G5969" s="367" t="s">
        <v>9237</v>
      </c>
      <c r="H5969" s="367" t="s">
        <v>10257</v>
      </c>
      <c r="I5969" s="367" t="s">
        <v>10260</v>
      </c>
      <c r="J5969" s="369">
        <v>37771</v>
      </c>
    </row>
    <row r="5970" spans="1:10">
      <c r="A5970" s="367" t="s">
        <v>3930</v>
      </c>
      <c r="D5970" s="367" t="s">
        <v>10261</v>
      </c>
      <c r="E5970" s="367">
        <f t="shared" si="93"/>
        <v>30503813</v>
      </c>
      <c r="F5970" s="367" t="s">
        <v>569</v>
      </c>
      <c r="G5970" s="367" t="s">
        <v>9237</v>
      </c>
      <c r="H5970" s="367" t="s">
        <v>10257</v>
      </c>
      <c r="I5970" s="367" t="s">
        <v>8070</v>
      </c>
      <c r="J5970" s="369">
        <v>37771</v>
      </c>
    </row>
    <row r="5971" spans="1:10">
      <c r="A5971" s="367" t="s">
        <v>3930</v>
      </c>
      <c r="D5971" s="367" t="s">
        <v>10262</v>
      </c>
      <c r="E5971" s="367">
        <f t="shared" si="93"/>
        <v>30503814</v>
      </c>
      <c r="F5971" s="367" t="s">
        <v>569</v>
      </c>
      <c r="G5971" s="367" t="s">
        <v>9237</v>
      </c>
      <c r="H5971" s="367" t="s">
        <v>10257</v>
      </c>
      <c r="I5971" s="367" t="s">
        <v>10263</v>
      </c>
      <c r="J5971" s="369">
        <v>37771</v>
      </c>
    </row>
    <row r="5972" spans="1:10">
      <c r="A5972" s="367" t="s">
        <v>3930</v>
      </c>
      <c r="D5972" s="367" t="s">
        <v>10264</v>
      </c>
      <c r="E5972" s="367">
        <f t="shared" si="93"/>
        <v>30503831</v>
      </c>
      <c r="F5972" s="367" t="s">
        <v>569</v>
      </c>
      <c r="G5972" s="367" t="s">
        <v>9237</v>
      </c>
      <c r="H5972" s="367" t="s">
        <v>10257</v>
      </c>
      <c r="I5972" s="367" t="s">
        <v>10265</v>
      </c>
      <c r="J5972" s="369">
        <v>37771</v>
      </c>
    </row>
    <row r="5973" spans="1:10">
      <c r="A5973" s="367" t="s">
        <v>3930</v>
      </c>
      <c r="D5973" s="367" t="s">
        <v>10266</v>
      </c>
      <c r="E5973" s="367">
        <f t="shared" si="93"/>
        <v>30503832</v>
      </c>
      <c r="F5973" s="367" t="s">
        <v>569</v>
      </c>
      <c r="G5973" s="367" t="s">
        <v>9237</v>
      </c>
      <c r="H5973" s="367" t="s">
        <v>10257</v>
      </c>
      <c r="I5973" s="367" t="s">
        <v>10267</v>
      </c>
      <c r="J5973" s="369">
        <v>37771</v>
      </c>
    </row>
    <row r="5974" spans="1:10">
      <c r="A5974" s="367" t="s">
        <v>3930</v>
      </c>
      <c r="D5974" s="367" t="s">
        <v>10268</v>
      </c>
      <c r="E5974" s="367">
        <f t="shared" si="93"/>
        <v>30503833</v>
      </c>
      <c r="F5974" s="367" t="s">
        <v>569</v>
      </c>
      <c r="G5974" s="367" t="s">
        <v>9237</v>
      </c>
      <c r="H5974" s="367" t="s">
        <v>10257</v>
      </c>
      <c r="I5974" s="367" t="s">
        <v>10269</v>
      </c>
      <c r="J5974" s="369">
        <v>37771</v>
      </c>
    </row>
    <row r="5975" spans="1:10">
      <c r="A5975" s="367" t="s">
        <v>3930</v>
      </c>
      <c r="D5975" s="367" t="s">
        <v>10270</v>
      </c>
      <c r="E5975" s="367">
        <f t="shared" si="93"/>
        <v>30503834</v>
      </c>
      <c r="F5975" s="367" t="s">
        <v>569</v>
      </c>
      <c r="G5975" s="367" t="s">
        <v>9237</v>
      </c>
      <c r="H5975" s="367" t="s">
        <v>10257</v>
      </c>
      <c r="I5975" s="367" t="s">
        <v>10271</v>
      </c>
      <c r="J5975" s="369">
        <v>37771</v>
      </c>
    </row>
    <row r="5976" spans="1:10">
      <c r="A5976" s="367" t="s">
        <v>3930</v>
      </c>
      <c r="D5976" s="367" t="s">
        <v>10272</v>
      </c>
      <c r="E5976" s="367">
        <f t="shared" si="93"/>
        <v>30503835</v>
      </c>
      <c r="F5976" s="367" t="s">
        <v>569</v>
      </c>
      <c r="G5976" s="367" t="s">
        <v>9237</v>
      </c>
      <c r="H5976" s="367" t="s">
        <v>10257</v>
      </c>
      <c r="I5976" s="367" t="s">
        <v>10273</v>
      </c>
      <c r="J5976" s="369">
        <v>37771</v>
      </c>
    </row>
    <row r="5977" spans="1:10">
      <c r="A5977" s="367" t="s">
        <v>3930</v>
      </c>
      <c r="D5977" s="367" t="s">
        <v>10274</v>
      </c>
      <c r="E5977" s="367">
        <f t="shared" si="93"/>
        <v>30503901</v>
      </c>
      <c r="F5977" s="367" t="s">
        <v>569</v>
      </c>
      <c r="G5977" s="367" t="s">
        <v>9237</v>
      </c>
      <c r="H5977" s="367" t="s">
        <v>10275</v>
      </c>
      <c r="I5977" s="367" t="s">
        <v>8571</v>
      </c>
    </row>
    <row r="5978" spans="1:10">
      <c r="A5978" s="367" t="s">
        <v>3930</v>
      </c>
      <c r="D5978" s="367" t="s">
        <v>10276</v>
      </c>
      <c r="E5978" s="367">
        <f t="shared" si="93"/>
        <v>30503902</v>
      </c>
      <c r="F5978" s="367" t="s">
        <v>569</v>
      </c>
      <c r="G5978" s="367" t="s">
        <v>9237</v>
      </c>
      <c r="H5978" s="367" t="s">
        <v>10275</v>
      </c>
      <c r="I5978" s="367" t="s">
        <v>8306</v>
      </c>
    </row>
    <row r="5979" spans="1:10">
      <c r="A5979" s="367" t="s">
        <v>3930</v>
      </c>
      <c r="D5979" s="367" t="s">
        <v>10277</v>
      </c>
      <c r="E5979" s="367">
        <f t="shared" si="93"/>
        <v>30504001</v>
      </c>
      <c r="F5979" s="367" t="s">
        <v>569</v>
      </c>
      <c r="G5979" s="367" t="s">
        <v>9237</v>
      </c>
      <c r="H5979" s="367" t="s">
        <v>10278</v>
      </c>
      <c r="I5979" s="367" t="s">
        <v>10279</v>
      </c>
    </row>
    <row r="5980" spans="1:10">
      <c r="A5980" s="367" t="s">
        <v>3930</v>
      </c>
      <c r="D5980" s="367" t="s">
        <v>10280</v>
      </c>
      <c r="E5980" s="367">
        <f t="shared" si="93"/>
        <v>30504002</v>
      </c>
      <c r="F5980" s="367" t="s">
        <v>569</v>
      </c>
      <c r="G5980" s="367" t="s">
        <v>9237</v>
      </c>
      <c r="H5980" s="367" t="s">
        <v>10278</v>
      </c>
      <c r="I5980" s="367" t="s">
        <v>10281</v>
      </c>
    </row>
    <row r="5981" spans="1:10">
      <c r="A5981" s="367" t="s">
        <v>3930</v>
      </c>
      <c r="D5981" s="367" t="s">
        <v>10282</v>
      </c>
      <c r="E5981" s="367">
        <f t="shared" si="93"/>
        <v>30504003</v>
      </c>
      <c r="F5981" s="367" t="s">
        <v>569</v>
      </c>
      <c r="G5981" s="367" t="s">
        <v>9237</v>
      </c>
      <c r="H5981" s="367" t="s">
        <v>10278</v>
      </c>
      <c r="I5981" s="367" t="s">
        <v>10283</v>
      </c>
    </row>
    <row r="5982" spans="1:10">
      <c r="A5982" s="367" t="s">
        <v>3930</v>
      </c>
      <c r="D5982" s="367" t="s">
        <v>10284</v>
      </c>
      <c r="E5982" s="367">
        <f t="shared" si="93"/>
        <v>30504010</v>
      </c>
      <c r="F5982" s="367" t="s">
        <v>569</v>
      </c>
      <c r="G5982" s="367" t="s">
        <v>9237</v>
      </c>
      <c r="H5982" s="367" t="s">
        <v>10278</v>
      </c>
      <c r="I5982" s="367" t="s">
        <v>10285</v>
      </c>
    </row>
    <row r="5983" spans="1:10">
      <c r="A5983" s="367" t="s">
        <v>3930</v>
      </c>
      <c r="D5983" s="367" t="s">
        <v>10286</v>
      </c>
      <c r="E5983" s="367">
        <f t="shared" si="93"/>
        <v>30504020</v>
      </c>
      <c r="F5983" s="367" t="s">
        <v>569</v>
      </c>
      <c r="G5983" s="367" t="s">
        <v>9237</v>
      </c>
      <c r="H5983" s="367" t="s">
        <v>10278</v>
      </c>
      <c r="I5983" s="367" t="s">
        <v>1854</v>
      </c>
    </row>
    <row r="5984" spans="1:10">
      <c r="A5984" s="367" t="s">
        <v>3930</v>
      </c>
      <c r="D5984" s="367" t="s">
        <v>10287</v>
      </c>
      <c r="E5984" s="367">
        <f t="shared" si="93"/>
        <v>30504021</v>
      </c>
      <c r="F5984" s="367" t="s">
        <v>569</v>
      </c>
      <c r="G5984" s="367" t="s">
        <v>9237</v>
      </c>
      <c r="H5984" s="367" t="s">
        <v>10278</v>
      </c>
      <c r="I5984" s="367" t="s">
        <v>10288</v>
      </c>
    </row>
    <row r="5985" spans="1:9">
      <c r="A5985" s="367" t="s">
        <v>3930</v>
      </c>
      <c r="D5985" s="367" t="s">
        <v>10289</v>
      </c>
      <c r="E5985" s="367">
        <f t="shared" si="93"/>
        <v>30504022</v>
      </c>
      <c r="F5985" s="367" t="s">
        <v>569</v>
      </c>
      <c r="G5985" s="367" t="s">
        <v>9237</v>
      </c>
      <c r="H5985" s="367" t="s">
        <v>10278</v>
      </c>
      <c r="I5985" s="367" t="s">
        <v>10163</v>
      </c>
    </row>
    <row r="5986" spans="1:9">
      <c r="A5986" s="367" t="s">
        <v>3930</v>
      </c>
      <c r="D5986" s="367" t="s">
        <v>10290</v>
      </c>
      <c r="E5986" s="367">
        <f t="shared" si="93"/>
        <v>30504023</v>
      </c>
      <c r="F5986" s="367" t="s">
        <v>569</v>
      </c>
      <c r="G5986" s="367" t="s">
        <v>9237</v>
      </c>
      <c r="H5986" s="367" t="s">
        <v>10278</v>
      </c>
      <c r="I5986" s="367" t="s">
        <v>7729</v>
      </c>
    </row>
    <row r="5987" spans="1:9">
      <c r="A5987" s="367" t="s">
        <v>3930</v>
      </c>
      <c r="D5987" s="367" t="s">
        <v>10291</v>
      </c>
      <c r="E5987" s="367">
        <f t="shared" si="93"/>
        <v>30504024</v>
      </c>
      <c r="F5987" s="367" t="s">
        <v>569</v>
      </c>
      <c r="G5987" s="367" t="s">
        <v>9237</v>
      </c>
      <c r="H5987" s="367" t="s">
        <v>10278</v>
      </c>
      <c r="I5987" s="367" t="s">
        <v>10166</v>
      </c>
    </row>
    <row r="5988" spans="1:9">
      <c r="A5988" s="367" t="s">
        <v>3930</v>
      </c>
      <c r="D5988" s="367" t="s">
        <v>10292</v>
      </c>
      <c r="E5988" s="367">
        <f t="shared" si="93"/>
        <v>30504025</v>
      </c>
      <c r="F5988" s="367" t="s">
        <v>569</v>
      </c>
      <c r="G5988" s="367" t="s">
        <v>9237</v>
      </c>
      <c r="H5988" s="367" t="s">
        <v>10278</v>
      </c>
      <c r="I5988" s="367" t="s">
        <v>10170</v>
      </c>
    </row>
    <row r="5989" spans="1:9">
      <c r="A5989" s="367" t="s">
        <v>3930</v>
      </c>
      <c r="D5989" s="367" t="s">
        <v>10293</v>
      </c>
      <c r="E5989" s="367">
        <f t="shared" si="93"/>
        <v>30504030</v>
      </c>
      <c r="F5989" s="367" t="s">
        <v>569</v>
      </c>
      <c r="G5989" s="367" t="s">
        <v>9237</v>
      </c>
      <c r="H5989" s="367" t="s">
        <v>10278</v>
      </c>
      <c r="I5989" s="367" t="s">
        <v>9463</v>
      </c>
    </row>
    <row r="5990" spans="1:9">
      <c r="A5990" s="367" t="s">
        <v>3930</v>
      </c>
      <c r="D5990" s="367" t="s">
        <v>10294</v>
      </c>
      <c r="E5990" s="367">
        <f t="shared" si="93"/>
        <v>30504031</v>
      </c>
      <c r="F5990" s="367" t="s">
        <v>569</v>
      </c>
      <c r="G5990" s="367" t="s">
        <v>9237</v>
      </c>
      <c r="H5990" s="367" t="s">
        <v>10278</v>
      </c>
      <c r="I5990" s="367" t="s">
        <v>10295</v>
      </c>
    </row>
    <row r="5991" spans="1:9">
      <c r="A5991" s="367" t="s">
        <v>3930</v>
      </c>
      <c r="D5991" s="367" t="s">
        <v>10296</v>
      </c>
      <c r="E5991" s="367">
        <f t="shared" si="93"/>
        <v>30504032</v>
      </c>
      <c r="F5991" s="367" t="s">
        <v>569</v>
      </c>
      <c r="G5991" s="367" t="s">
        <v>9237</v>
      </c>
      <c r="H5991" s="367" t="s">
        <v>10278</v>
      </c>
      <c r="I5991" s="367" t="s">
        <v>10297</v>
      </c>
    </row>
    <row r="5992" spans="1:9">
      <c r="A5992" s="367" t="s">
        <v>3930</v>
      </c>
      <c r="D5992" s="367" t="s">
        <v>10298</v>
      </c>
      <c r="E5992" s="367">
        <f t="shared" si="93"/>
        <v>30504033</v>
      </c>
      <c r="F5992" s="367" t="s">
        <v>569</v>
      </c>
      <c r="G5992" s="367" t="s">
        <v>9237</v>
      </c>
      <c r="H5992" s="367" t="s">
        <v>10278</v>
      </c>
      <c r="I5992" s="367" t="s">
        <v>5551</v>
      </c>
    </row>
    <row r="5993" spans="1:9">
      <c r="A5993" s="367" t="s">
        <v>3930</v>
      </c>
      <c r="D5993" s="367" t="s">
        <v>10299</v>
      </c>
      <c r="E5993" s="367">
        <f t="shared" si="93"/>
        <v>30504034</v>
      </c>
      <c r="F5993" s="367" t="s">
        <v>569</v>
      </c>
      <c r="G5993" s="367" t="s">
        <v>9237</v>
      </c>
      <c r="H5993" s="367" t="s">
        <v>10278</v>
      </c>
      <c r="I5993" s="367" t="s">
        <v>7506</v>
      </c>
    </row>
    <row r="5994" spans="1:9">
      <c r="A5994" s="367" t="s">
        <v>3930</v>
      </c>
      <c r="D5994" s="367" t="s">
        <v>10300</v>
      </c>
      <c r="E5994" s="367">
        <f t="shared" si="93"/>
        <v>30504036</v>
      </c>
      <c r="F5994" s="367" t="s">
        <v>569</v>
      </c>
      <c r="G5994" s="367" t="s">
        <v>9237</v>
      </c>
      <c r="H5994" s="367" t="s">
        <v>10278</v>
      </c>
      <c r="I5994" s="367" t="s">
        <v>10172</v>
      </c>
    </row>
    <row r="5995" spans="1:9">
      <c r="A5995" s="367" t="s">
        <v>3930</v>
      </c>
      <c r="D5995" s="367" t="s">
        <v>10301</v>
      </c>
      <c r="E5995" s="367">
        <f t="shared" si="93"/>
        <v>30504099</v>
      </c>
      <c r="F5995" s="367" t="s">
        <v>569</v>
      </c>
      <c r="G5995" s="367" t="s">
        <v>9237</v>
      </c>
      <c r="H5995" s="367" t="s">
        <v>10278</v>
      </c>
      <c r="I5995" s="367" t="s">
        <v>4251</v>
      </c>
    </row>
    <row r="5996" spans="1:9">
      <c r="A5996" s="367" t="s">
        <v>3930</v>
      </c>
      <c r="D5996" s="367" t="s">
        <v>10302</v>
      </c>
      <c r="E5996" s="367">
        <f t="shared" si="93"/>
        <v>30504101</v>
      </c>
      <c r="F5996" s="367" t="s">
        <v>569</v>
      </c>
      <c r="G5996" s="367" t="s">
        <v>9237</v>
      </c>
      <c r="H5996" s="367" t="s">
        <v>10303</v>
      </c>
      <c r="I5996" s="367" t="s">
        <v>10304</v>
      </c>
    </row>
    <row r="5997" spans="1:9">
      <c r="A5997" s="367" t="s">
        <v>3930</v>
      </c>
      <c r="D5997" s="367" t="s">
        <v>10305</v>
      </c>
      <c r="E5997" s="367">
        <f t="shared" si="93"/>
        <v>30504102</v>
      </c>
      <c r="F5997" s="367" t="s">
        <v>569</v>
      </c>
      <c r="G5997" s="367" t="s">
        <v>9237</v>
      </c>
      <c r="H5997" s="367" t="s">
        <v>10303</v>
      </c>
      <c r="I5997" s="367" t="s">
        <v>10306</v>
      </c>
    </row>
    <row r="5998" spans="1:9">
      <c r="A5998" s="367" t="s">
        <v>3930</v>
      </c>
      <c r="D5998" s="367" t="s">
        <v>10307</v>
      </c>
      <c r="E5998" s="367">
        <f t="shared" si="93"/>
        <v>30504103</v>
      </c>
      <c r="F5998" s="367" t="s">
        <v>569</v>
      </c>
      <c r="G5998" s="367" t="s">
        <v>9237</v>
      </c>
      <c r="H5998" s="367" t="s">
        <v>10303</v>
      </c>
      <c r="I5998" s="367" t="s">
        <v>10308</v>
      </c>
    </row>
    <row r="5999" spans="1:9">
      <c r="A5999" s="367" t="s">
        <v>3930</v>
      </c>
      <c r="D5999" s="367" t="s">
        <v>10309</v>
      </c>
      <c r="E5999" s="367">
        <f t="shared" si="93"/>
        <v>30504115</v>
      </c>
      <c r="F5999" s="367" t="s">
        <v>569</v>
      </c>
      <c r="G5999" s="367" t="s">
        <v>9237</v>
      </c>
      <c r="H5999" s="367" t="s">
        <v>10303</v>
      </c>
      <c r="I5999" s="367" t="s">
        <v>10310</v>
      </c>
    </row>
    <row r="6000" spans="1:9">
      <c r="A6000" s="367" t="s">
        <v>3930</v>
      </c>
      <c r="D6000" s="367" t="s">
        <v>10311</v>
      </c>
      <c r="E6000" s="367">
        <f t="shared" si="93"/>
        <v>30504119</v>
      </c>
      <c r="F6000" s="367" t="s">
        <v>569</v>
      </c>
      <c r="G6000" s="367" t="s">
        <v>9237</v>
      </c>
      <c r="H6000" s="367" t="s">
        <v>10303</v>
      </c>
      <c r="I6000" s="367" t="s">
        <v>10312</v>
      </c>
    </row>
    <row r="6001" spans="1:9">
      <c r="A6001" s="367" t="s">
        <v>3930</v>
      </c>
      <c r="D6001" s="367" t="s">
        <v>10313</v>
      </c>
      <c r="E6001" s="367">
        <f t="shared" si="93"/>
        <v>30504129</v>
      </c>
      <c r="F6001" s="367" t="s">
        <v>569</v>
      </c>
      <c r="G6001" s="367" t="s">
        <v>9237</v>
      </c>
      <c r="H6001" s="367" t="s">
        <v>10303</v>
      </c>
      <c r="I6001" s="367" t="s">
        <v>10314</v>
      </c>
    </row>
    <row r="6002" spans="1:9">
      <c r="A6002" s="367" t="s">
        <v>3930</v>
      </c>
      <c r="D6002" s="367" t="s">
        <v>10315</v>
      </c>
      <c r="E6002" s="367">
        <f t="shared" si="93"/>
        <v>30504130</v>
      </c>
      <c r="F6002" s="367" t="s">
        <v>569</v>
      </c>
      <c r="G6002" s="367" t="s">
        <v>9237</v>
      </c>
      <c r="H6002" s="367" t="s">
        <v>10303</v>
      </c>
      <c r="I6002" s="367" t="s">
        <v>10316</v>
      </c>
    </row>
    <row r="6003" spans="1:9">
      <c r="A6003" s="367" t="s">
        <v>3930</v>
      </c>
      <c r="D6003" s="367" t="s">
        <v>10317</v>
      </c>
      <c r="E6003" s="367">
        <f t="shared" si="93"/>
        <v>30504131</v>
      </c>
      <c r="F6003" s="367" t="s">
        <v>569</v>
      </c>
      <c r="G6003" s="367" t="s">
        <v>9237</v>
      </c>
      <c r="H6003" s="367" t="s">
        <v>10303</v>
      </c>
      <c r="I6003" s="367" t="s">
        <v>10318</v>
      </c>
    </row>
    <row r="6004" spans="1:9">
      <c r="A6004" s="367" t="s">
        <v>3930</v>
      </c>
      <c r="D6004" s="367" t="s">
        <v>10319</v>
      </c>
      <c r="E6004" s="367">
        <f t="shared" si="93"/>
        <v>30504132</v>
      </c>
      <c r="F6004" s="367" t="s">
        <v>569</v>
      </c>
      <c r="G6004" s="367" t="s">
        <v>9237</v>
      </c>
      <c r="H6004" s="367" t="s">
        <v>10303</v>
      </c>
      <c r="I6004" s="367" t="s">
        <v>10320</v>
      </c>
    </row>
    <row r="6005" spans="1:9">
      <c r="A6005" s="367" t="s">
        <v>3930</v>
      </c>
      <c r="D6005" s="367" t="s">
        <v>10321</v>
      </c>
      <c r="E6005" s="367">
        <f t="shared" si="93"/>
        <v>30504133</v>
      </c>
      <c r="F6005" s="367" t="s">
        <v>569</v>
      </c>
      <c r="G6005" s="367" t="s">
        <v>9237</v>
      </c>
      <c r="H6005" s="367" t="s">
        <v>10303</v>
      </c>
      <c r="I6005" s="367" t="s">
        <v>10322</v>
      </c>
    </row>
    <row r="6006" spans="1:9">
      <c r="A6006" s="367" t="s">
        <v>3930</v>
      </c>
      <c r="D6006" s="367" t="s">
        <v>10323</v>
      </c>
      <c r="E6006" s="367">
        <f t="shared" si="93"/>
        <v>30504139</v>
      </c>
      <c r="F6006" s="367" t="s">
        <v>569</v>
      </c>
      <c r="G6006" s="367" t="s">
        <v>9237</v>
      </c>
      <c r="H6006" s="367" t="s">
        <v>10303</v>
      </c>
      <c r="I6006" s="367" t="s">
        <v>10324</v>
      </c>
    </row>
    <row r="6007" spans="1:9">
      <c r="A6007" s="367" t="s">
        <v>3930</v>
      </c>
      <c r="D6007" s="367" t="s">
        <v>10325</v>
      </c>
      <c r="E6007" s="367">
        <f t="shared" si="93"/>
        <v>30504140</v>
      </c>
      <c r="F6007" s="367" t="s">
        <v>569</v>
      </c>
      <c r="G6007" s="367" t="s">
        <v>9237</v>
      </c>
      <c r="H6007" s="367" t="s">
        <v>10303</v>
      </c>
      <c r="I6007" s="367" t="s">
        <v>10326</v>
      </c>
    </row>
    <row r="6008" spans="1:9">
      <c r="A6008" s="367" t="s">
        <v>3930</v>
      </c>
      <c r="D6008" s="367" t="s">
        <v>10327</v>
      </c>
      <c r="E6008" s="367">
        <f t="shared" si="93"/>
        <v>30504141</v>
      </c>
      <c r="F6008" s="367" t="s">
        <v>569</v>
      </c>
      <c r="G6008" s="367" t="s">
        <v>9237</v>
      </c>
      <c r="H6008" s="367" t="s">
        <v>10303</v>
      </c>
      <c r="I6008" s="367" t="s">
        <v>10328</v>
      </c>
    </row>
    <row r="6009" spans="1:9">
      <c r="A6009" s="367" t="s">
        <v>3930</v>
      </c>
      <c r="D6009" s="367" t="s">
        <v>10329</v>
      </c>
      <c r="E6009" s="367">
        <f t="shared" si="93"/>
        <v>30504142</v>
      </c>
      <c r="F6009" s="367" t="s">
        <v>569</v>
      </c>
      <c r="G6009" s="367" t="s">
        <v>9237</v>
      </c>
      <c r="H6009" s="367" t="s">
        <v>10303</v>
      </c>
      <c r="I6009" s="367" t="s">
        <v>10330</v>
      </c>
    </row>
    <row r="6010" spans="1:9">
      <c r="A6010" s="367" t="s">
        <v>3930</v>
      </c>
      <c r="D6010" s="367" t="s">
        <v>10331</v>
      </c>
      <c r="E6010" s="367">
        <f t="shared" si="93"/>
        <v>30504149</v>
      </c>
      <c r="F6010" s="367" t="s">
        <v>569</v>
      </c>
      <c r="G6010" s="367" t="s">
        <v>9237</v>
      </c>
      <c r="H6010" s="367" t="s">
        <v>10303</v>
      </c>
      <c r="I6010" s="367" t="s">
        <v>10332</v>
      </c>
    </row>
    <row r="6011" spans="1:9">
      <c r="A6011" s="367" t="s">
        <v>3930</v>
      </c>
      <c r="D6011" s="367" t="s">
        <v>10333</v>
      </c>
      <c r="E6011" s="367">
        <f t="shared" si="93"/>
        <v>30504150</v>
      </c>
      <c r="F6011" s="367" t="s">
        <v>569</v>
      </c>
      <c r="G6011" s="367" t="s">
        <v>9237</v>
      </c>
      <c r="H6011" s="367" t="s">
        <v>10303</v>
      </c>
      <c r="I6011" s="367" t="s">
        <v>10334</v>
      </c>
    </row>
    <row r="6012" spans="1:9">
      <c r="A6012" s="367" t="s">
        <v>3930</v>
      </c>
      <c r="D6012" s="367" t="s">
        <v>10335</v>
      </c>
      <c r="E6012" s="367">
        <f t="shared" si="93"/>
        <v>30504151</v>
      </c>
      <c r="F6012" s="367" t="s">
        <v>569</v>
      </c>
      <c r="G6012" s="367" t="s">
        <v>9237</v>
      </c>
      <c r="H6012" s="367" t="s">
        <v>10303</v>
      </c>
      <c r="I6012" s="367" t="s">
        <v>10336</v>
      </c>
    </row>
    <row r="6013" spans="1:9">
      <c r="A6013" s="367" t="s">
        <v>3930</v>
      </c>
      <c r="D6013" s="367" t="s">
        <v>10337</v>
      </c>
      <c r="E6013" s="367">
        <f t="shared" si="93"/>
        <v>30504160</v>
      </c>
      <c r="F6013" s="367" t="s">
        <v>569</v>
      </c>
      <c r="G6013" s="367" t="s">
        <v>9237</v>
      </c>
      <c r="H6013" s="367" t="s">
        <v>10303</v>
      </c>
      <c r="I6013" s="367" t="s">
        <v>10338</v>
      </c>
    </row>
    <row r="6014" spans="1:9">
      <c r="A6014" s="367" t="s">
        <v>3930</v>
      </c>
      <c r="D6014" s="367" t="s">
        <v>10339</v>
      </c>
      <c r="E6014" s="367">
        <f t="shared" si="93"/>
        <v>30504170</v>
      </c>
      <c r="F6014" s="367" t="s">
        <v>569</v>
      </c>
      <c r="G6014" s="367" t="s">
        <v>9237</v>
      </c>
      <c r="H6014" s="367" t="s">
        <v>10303</v>
      </c>
      <c r="I6014" s="367" t="s">
        <v>10340</v>
      </c>
    </row>
    <row r="6015" spans="1:9">
      <c r="A6015" s="367" t="s">
        <v>3930</v>
      </c>
      <c r="D6015" s="367" t="s">
        <v>10341</v>
      </c>
      <c r="E6015" s="367">
        <f t="shared" si="93"/>
        <v>30504171</v>
      </c>
      <c r="F6015" s="367" t="s">
        <v>569</v>
      </c>
      <c r="G6015" s="367" t="s">
        <v>9237</v>
      </c>
      <c r="H6015" s="367" t="s">
        <v>10303</v>
      </c>
      <c r="I6015" s="367" t="s">
        <v>10342</v>
      </c>
    </row>
    <row r="6016" spans="1:9">
      <c r="A6016" s="367" t="s">
        <v>3930</v>
      </c>
      <c r="D6016" s="367" t="s">
        <v>10343</v>
      </c>
      <c r="E6016" s="367">
        <f t="shared" si="93"/>
        <v>30504172</v>
      </c>
      <c r="F6016" s="367" t="s">
        <v>569</v>
      </c>
      <c r="G6016" s="367" t="s">
        <v>9237</v>
      </c>
      <c r="H6016" s="367" t="s">
        <v>10303</v>
      </c>
      <c r="I6016" s="367" t="s">
        <v>10344</v>
      </c>
    </row>
    <row r="6017" spans="1:9">
      <c r="A6017" s="367" t="s">
        <v>3930</v>
      </c>
      <c r="D6017" s="367" t="s">
        <v>10345</v>
      </c>
      <c r="E6017" s="367">
        <f t="shared" si="93"/>
        <v>30504201</v>
      </c>
      <c r="F6017" s="367" t="s">
        <v>569</v>
      </c>
      <c r="G6017" s="367" t="s">
        <v>9237</v>
      </c>
      <c r="H6017" s="367" t="s">
        <v>10346</v>
      </c>
      <c r="I6017" s="367" t="s">
        <v>10304</v>
      </c>
    </row>
    <row r="6018" spans="1:9">
      <c r="A6018" s="367" t="s">
        <v>3930</v>
      </c>
      <c r="D6018" s="367" t="s">
        <v>10347</v>
      </c>
      <c r="E6018" s="367">
        <f t="shared" ref="E6018:E6081" si="94">VALUE(D6018)</f>
        <v>30504202</v>
      </c>
      <c r="F6018" s="367" t="s">
        <v>569</v>
      </c>
      <c r="G6018" s="367" t="s">
        <v>9237</v>
      </c>
      <c r="H6018" s="367" t="s">
        <v>10346</v>
      </c>
      <c r="I6018" s="367" t="s">
        <v>10306</v>
      </c>
    </row>
    <row r="6019" spans="1:9">
      <c r="A6019" s="367" t="s">
        <v>3930</v>
      </c>
      <c r="D6019" s="367" t="s">
        <v>10348</v>
      </c>
      <c r="E6019" s="367">
        <f t="shared" si="94"/>
        <v>30504203</v>
      </c>
      <c r="F6019" s="367" t="s">
        <v>569</v>
      </c>
      <c r="G6019" s="367" t="s">
        <v>9237</v>
      </c>
      <c r="H6019" s="367" t="s">
        <v>10346</v>
      </c>
      <c r="I6019" s="367" t="s">
        <v>10308</v>
      </c>
    </row>
    <row r="6020" spans="1:9">
      <c r="A6020" s="367" t="s">
        <v>3930</v>
      </c>
      <c r="D6020" s="367" t="s">
        <v>10349</v>
      </c>
      <c r="E6020" s="367">
        <f t="shared" si="94"/>
        <v>30504215</v>
      </c>
      <c r="F6020" s="367" t="s">
        <v>569</v>
      </c>
      <c r="G6020" s="367" t="s">
        <v>9237</v>
      </c>
      <c r="H6020" s="367" t="s">
        <v>10346</v>
      </c>
      <c r="I6020" s="367" t="s">
        <v>10310</v>
      </c>
    </row>
    <row r="6021" spans="1:9">
      <c r="A6021" s="367" t="s">
        <v>3930</v>
      </c>
      <c r="D6021" s="367" t="s">
        <v>10350</v>
      </c>
      <c r="E6021" s="367">
        <f t="shared" si="94"/>
        <v>30504219</v>
      </c>
      <c r="F6021" s="367" t="s">
        <v>569</v>
      </c>
      <c r="G6021" s="367" t="s">
        <v>9237</v>
      </c>
      <c r="H6021" s="367" t="s">
        <v>10346</v>
      </c>
      <c r="I6021" s="367" t="s">
        <v>10312</v>
      </c>
    </row>
    <row r="6022" spans="1:9">
      <c r="A6022" s="367" t="s">
        <v>3930</v>
      </c>
      <c r="D6022" s="367" t="s">
        <v>10351</v>
      </c>
      <c r="E6022" s="367">
        <f t="shared" si="94"/>
        <v>30504230</v>
      </c>
      <c r="F6022" s="367" t="s">
        <v>569</v>
      </c>
      <c r="G6022" s="367" t="s">
        <v>9237</v>
      </c>
      <c r="H6022" s="367" t="s">
        <v>10346</v>
      </c>
      <c r="I6022" s="367" t="s">
        <v>10316</v>
      </c>
    </row>
    <row r="6023" spans="1:9">
      <c r="A6023" s="367" t="s">
        <v>3930</v>
      </c>
      <c r="D6023" s="367" t="s">
        <v>10352</v>
      </c>
      <c r="E6023" s="367">
        <f t="shared" si="94"/>
        <v>30504231</v>
      </c>
      <c r="F6023" s="367" t="s">
        <v>569</v>
      </c>
      <c r="G6023" s="367" t="s">
        <v>9237</v>
      </c>
      <c r="H6023" s="367" t="s">
        <v>10346</v>
      </c>
      <c r="I6023" s="367" t="s">
        <v>10318</v>
      </c>
    </row>
    <row r="6024" spans="1:9">
      <c r="A6024" s="367" t="s">
        <v>3930</v>
      </c>
      <c r="D6024" s="367" t="s">
        <v>10353</v>
      </c>
      <c r="E6024" s="367">
        <f t="shared" si="94"/>
        <v>30504232</v>
      </c>
      <c r="F6024" s="367" t="s">
        <v>569</v>
      </c>
      <c r="G6024" s="367" t="s">
        <v>9237</v>
      </c>
      <c r="H6024" s="367" t="s">
        <v>10346</v>
      </c>
      <c r="I6024" s="367" t="s">
        <v>10320</v>
      </c>
    </row>
    <row r="6025" spans="1:9">
      <c r="A6025" s="367" t="s">
        <v>3930</v>
      </c>
      <c r="D6025" s="367" t="s">
        <v>10354</v>
      </c>
      <c r="E6025" s="367">
        <f t="shared" si="94"/>
        <v>30504233</v>
      </c>
      <c r="F6025" s="367" t="s">
        <v>569</v>
      </c>
      <c r="G6025" s="367" t="s">
        <v>9237</v>
      </c>
      <c r="H6025" s="367" t="s">
        <v>10346</v>
      </c>
      <c r="I6025" s="367" t="s">
        <v>10322</v>
      </c>
    </row>
    <row r="6026" spans="1:9">
      <c r="A6026" s="367" t="s">
        <v>3930</v>
      </c>
      <c r="D6026" s="367" t="s">
        <v>10355</v>
      </c>
      <c r="E6026" s="367">
        <f t="shared" si="94"/>
        <v>30504239</v>
      </c>
      <c r="F6026" s="367" t="s">
        <v>569</v>
      </c>
      <c r="G6026" s="367" t="s">
        <v>9237</v>
      </c>
      <c r="H6026" s="367" t="s">
        <v>10346</v>
      </c>
      <c r="I6026" s="367" t="s">
        <v>10324</v>
      </c>
    </row>
    <row r="6027" spans="1:9">
      <c r="A6027" s="367" t="s">
        <v>3930</v>
      </c>
      <c r="D6027" s="367" t="s">
        <v>10356</v>
      </c>
      <c r="E6027" s="367">
        <f t="shared" si="94"/>
        <v>30504250</v>
      </c>
      <c r="F6027" s="367" t="s">
        <v>569</v>
      </c>
      <c r="G6027" s="367" t="s">
        <v>9237</v>
      </c>
      <c r="H6027" s="367" t="s">
        <v>10346</v>
      </c>
      <c r="I6027" s="367" t="s">
        <v>10334</v>
      </c>
    </row>
    <row r="6028" spans="1:9">
      <c r="A6028" s="367" t="s">
        <v>3930</v>
      </c>
      <c r="D6028" s="367" t="s">
        <v>10357</v>
      </c>
      <c r="E6028" s="367">
        <f t="shared" si="94"/>
        <v>30504270</v>
      </c>
      <c r="F6028" s="367" t="s">
        <v>569</v>
      </c>
      <c r="G6028" s="367" t="s">
        <v>9237</v>
      </c>
      <c r="H6028" s="367" t="s">
        <v>10346</v>
      </c>
      <c r="I6028" s="367" t="s">
        <v>10340</v>
      </c>
    </row>
    <row r="6029" spans="1:9">
      <c r="A6029" s="367" t="s">
        <v>3930</v>
      </c>
      <c r="D6029" s="367" t="s">
        <v>10358</v>
      </c>
      <c r="E6029" s="367">
        <f t="shared" si="94"/>
        <v>30504271</v>
      </c>
      <c r="F6029" s="367" t="s">
        <v>569</v>
      </c>
      <c r="G6029" s="367" t="s">
        <v>9237</v>
      </c>
      <c r="H6029" s="367" t="s">
        <v>10346</v>
      </c>
      <c r="I6029" s="367" t="s">
        <v>10342</v>
      </c>
    </row>
    <row r="6030" spans="1:9">
      <c r="A6030" s="367" t="s">
        <v>3930</v>
      </c>
      <c r="D6030" s="367" t="s">
        <v>10359</v>
      </c>
      <c r="E6030" s="367">
        <f t="shared" si="94"/>
        <v>30504272</v>
      </c>
      <c r="F6030" s="367" t="s">
        <v>569</v>
      </c>
      <c r="G6030" s="367" t="s">
        <v>9237</v>
      </c>
      <c r="H6030" s="367" t="s">
        <v>10346</v>
      </c>
      <c r="I6030" s="367" t="s">
        <v>10344</v>
      </c>
    </row>
    <row r="6031" spans="1:9">
      <c r="A6031" s="367" t="s">
        <v>3930</v>
      </c>
      <c r="D6031" s="367" t="s">
        <v>10360</v>
      </c>
      <c r="E6031" s="367">
        <f t="shared" si="94"/>
        <v>30504301</v>
      </c>
      <c r="F6031" s="367" t="s">
        <v>569</v>
      </c>
      <c r="G6031" s="367" t="s">
        <v>9237</v>
      </c>
      <c r="H6031" s="367" t="s">
        <v>10361</v>
      </c>
      <c r="I6031" s="367" t="s">
        <v>10304</v>
      </c>
    </row>
    <row r="6032" spans="1:9">
      <c r="A6032" s="367" t="s">
        <v>3930</v>
      </c>
      <c r="D6032" s="367" t="s">
        <v>10362</v>
      </c>
      <c r="E6032" s="367">
        <f t="shared" si="94"/>
        <v>30504302</v>
      </c>
      <c r="F6032" s="367" t="s">
        <v>569</v>
      </c>
      <c r="G6032" s="367" t="s">
        <v>9237</v>
      </c>
      <c r="H6032" s="367" t="s">
        <v>10361</v>
      </c>
      <c r="I6032" s="367" t="s">
        <v>10306</v>
      </c>
    </row>
    <row r="6033" spans="1:9">
      <c r="A6033" s="367" t="s">
        <v>3930</v>
      </c>
      <c r="D6033" s="367" t="s">
        <v>10363</v>
      </c>
      <c r="E6033" s="367">
        <f t="shared" si="94"/>
        <v>30504303</v>
      </c>
      <c r="F6033" s="367" t="s">
        <v>569</v>
      </c>
      <c r="G6033" s="367" t="s">
        <v>9237</v>
      </c>
      <c r="H6033" s="367" t="s">
        <v>10361</v>
      </c>
      <c r="I6033" s="367" t="s">
        <v>10308</v>
      </c>
    </row>
    <row r="6034" spans="1:9">
      <c r="A6034" s="367" t="s">
        <v>3930</v>
      </c>
      <c r="D6034" s="367" t="s">
        <v>10364</v>
      </c>
      <c r="E6034" s="367">
        <f t="shared" si="94"/>
        <v>30504315</v>
      </c>
      <c r="F6034" s="367" t="s">
        <v>569</v>
      </c>
      <c r="G6034" s="367" t="s">
        <v>9237</v>
      </c>
      <c r="H6034" s="367" t="s">
        <v>10361</v>
      </c>
      <c r="I6034" s="367" t="s">
        <v>10310</v>
      </c>
    </row>
    <row r="6035" spans="1:9">
      <c r="A6035" s="367" t="s">
        <v>3930</v>
      </c>
      <c r="D6035" s="367" t="s">
        <v>10365</v>
      </c>
      <c r="E6035" s="367">
        <f t="shared" si="94"/>
        <v>30504319</v>
      </c>
      <c r="F6035" s="367" t="s">
        <v>569</v>
      </c>
      <c r="G6035" s="367" t="s">
        <v>9237</v>
      </c>
      <c r="H6035" s="367" t="s">
        <v>10361</v>
      </c>
      <c r="I6035" s="367" t="s">
        <v>10312</v>
      </c>
    </row>
    <row r="6036" spans="1:9">
      <c r="A6036" s="367" t="s">
        <v>3930</v>
      </c>
      <c r="D6036" s="367" t="s">
        <v>10366</v>
      </c>
      <c r="E6036" s="367">
        <f t="shared" si="94"/>
        <v>30504329</v>
      </c>
      <c r="F6036" s="367" t="s">
        <v>569</v>
      </c>
      <c r="G6036" s="367" t="s">
        <v>9237</v>
      </c>
      <c r="H6036" s="367" t="s">
        <v>10361</v>
      </c>
      <c r="I6036" s="367" t="s">
        <v>10314</v>
      </c>
    </row>
    <row r="6037" spans="1:9">
      <c r="A6037" s="367" t="s">
        <v>3930</v>
      </c>
      <c r="D6037" s="367" t="s">
        <v>10367</v>
      </c>
      <c r="E6037" s="367">
        <f t="shared" si="94"/>
        <v>30504330</v>
      </c>
      <c r="F6037" s="367" t="s">
        <v>569</v>
      </c>
      <c r="G6037" s="367" t="s">
        <v>9237</v>
      </c>
      <c r="H6037" s="367" t="s">
        <v>10361</v>
      </c>
      <c r="I6037" s="367" t="s">
        <v>10316</v>
      </c>
    </row>
    <row r="6038" spans="1:9">
      <c r="A6038" s="367" t="s">
        <v>3930</v>
      </c>
      <c r="D6038" s="367" t="s">
        <v>10368</v>
      </c>
      <c r="E6038" s="367">
        <f t="shared" si="94"/>
        <v>30504331</v>
      </c>
      <c r="F6038" s="367" t="s">
        <v>569</v>
      </c>
      <c r="G6038" s="367" t="s">
        <v>9237</v>
      </c>
      <c r="H6038" s="367" t="s">
        <v>10361</v>
      </c>
      <c r="I6038" s="367" t="s">
        <v>10318</v>
      </c>
    </row>
    <row r="6039" spans="1:9">
      <c r="A6039" s="367" t="s">
        <v>3930</v>
      </c>
      <c r="D6039" s="367" t="s">
        <v>10369</v>
      </c>
      <c r="E6039" s="367">
        <f t="shared" si="94"/>
        <v>30504332</v>
      </c>
      <c r="F6039" s="367" t="s">
        <v>569</v>
      </c>
      <c r="G6039" s="367" t="s">
        <v>9237</v>
      </c>
      <c r="H6039" s="367" t="s">
        <v>10361</v>
      </c>
      <c r="I6039" s="367" t="s">
        <v>10320</v>
      </c>
    </row>
    <row r="6040" spans="1:9">
      <c r="A6040" s="367" t="s">
        <v>3930</v>
      </c>
      <c r="D6040" s="367" t="s">
        <v>10370</v>
      </c>
      <c r="E6040" s="367">
        <f t="shared" si="94"/>
        <v>30504333</v>
      </c>
      <c r="F6040" s="367" t="s">
        <v>569</v>
      </c>
      <c r="G6040" s="367" t="s">
        <v>9237</v>
      </c>
      <c r="H6040" s="367" t="s">
        <v>10361</v>
      </c>
      <c r="I6040" s="367" t="s">
        <v>10322</v>
      </c>
    </row>
    <row r="6041" spans="1:9">
      <c r="A6041" s="367" t="s">
        <v>3930</v>
      </c>
      <c r="D6041" s="367" t="s">
        <v>10371</v>
      </c>
      <c r="E6041" s="367">
        <f t="shared" si="94"/>
        <v>30504339</v>
      </c>
      <c r="F6041" s="367" t="s">
        <v>569</v>
      </c>
      <c r="G6041" s="367" t="s">
        <v>9237</v>
      </c>
      <c r="H6041" s="367" t="s">
        <v>10361</v>
      </c>
      <c r="I6041" s="367" t="s">
        <v>10324</v>
      </c>
    </row>
    <row r="6042" spans="1:9">
      <c r="A6042" s="367" t="s">
        <v>3930</v>
      </c>
      <c r="D6042" s="367" t="s">
        <v>10372</v>
      </c>
      <c r="E6042" s="367">
        <f t="shared" si="94"/>
        <v>30504340</v>
      </c>
      <c r="F6042" s="367" t="s">
        <v>569</v>
      </c>
      <c r="G6042" s="367" t="s">
        <v>9237</v>
      </c>
      <c r="H6042" s="367" t="s">
        <v>10361</v>
      </c>
      <c r="I6042" s="367" t="s">
        <v>10326</v>
      </c>
    </row>
    <row r="6043" spans="1:9">
      <c r="A6043" s="367" t="s">
        <v>3930</v>
      </c>
      <c r="D6043" s="367" t="s">
        <v>10373</v>
      </c>
      <c r="E6043" s="367">
        <f t="shared" si="94"/>
        <v>30504341</v>
      </c>
      <c r="F6043" s="367" t="s">
        <v>569</v>
      </c>
      <c r="G6043" s="367" t="s">
        <v>9237</v>
      </c>
      <c r="H6043" s="367" t="s">
        <v>10361</v>
      </c>
      <c r="I6043" s="367" t="s">
        <v>10328</v>
      </c>
    </row>
    <row r="6044" spans="1:9">
      <c r="A6044" s="367" t="s">
        <v>3930</v>
      </c>
      <c r="D6044" s="367" t="s">
        <v>10374</v>
      </c>
      <c r="E6044" s="367">
        <f t="shared" si="94"/>
        <v>30504342</v>
      </c>
      <c r="F6044" s="367" t="s">
        <v>569</v>
      </c>
      <c r="G6044" s="367" t="s">
        <v>9237</v>
      </c>
      <c r="H6044" s="367" t="s">
        <v>10361</v>
      </c>
      <c r="I6044" s="367" t="s">
        <v>10330</v>
      </c>
    </row>
    <row r="6045" spans="1:9">
      <c r="A6045" s="367" t="s">
        <v>3930</v>
      </c>
      <c r="D6045" s="367" t="s">
        <v>10375</v>
      </c>
      <c r="E6045" s="367">
        <f t="shared" si="94"/>
        <v>30504349</v>
      </c>
      <c r="F6045" s="367" t="s">
        <v>569</v>
      </c>
      <c r="G6045" s="367" t="s">
        <v>9237</v>
      </c>
      <c r="H6045" s="367" t="s">
        <v>10361</v>
      </c>
      <c r="I6045" s="367" t="s">
        <v>10332</v>
      </c>
    </row>
    <row r="6046" spans="1:9">
      <c r="A6046" s="367" t="s">
        <v>3930</v>
      </c>
      <c r="D6046" s="367" t="s">
        <v>10376</v>
      </c>
      <c r="E6046" s="367">
        <f t="shared" si="94"/>
        <v>30504350</v>
      </c>
      <c r="F6046" s="367" t="s">
        <v>569</v>
      </c>
      <c r="G6046" s="367" t="s">
        <v>9237</v>
      </c>
      <c r="H6046" s="367" t="s">
        <v>10361</v>
      </c>
      <c r="I6046" s="367" t="s">
        <v>10334</v>
      </c>
    </row>
    <row r="6047" spans="1:9">
      <c r="A6047" s="367" t="s">
        <v>3930</v>
      </c>
      <c r="D6047" s="367" t="s">
        <v>10377</v>
      </c>
      <c r="E6047" s="367">
        <f t="shared" si="94"/>
        <v>30504351</v>
      </c>
      <c r="F6047" s="367" t="s">
        <v>569</v>
      </c>
      <c r="G6047" s="367" t="s">
        <v>9237</v>
      </c>
      <c r="H6047" s="367" t="s">
        <v>10361</v>
      </c>
      <c r="I6047" s="367" t="s">
        <v>10336</v>
      </c>
    </row>
    <row r="6048" spans="1:9">
      <c r="A6048" s="367" t="s">
        <v>3930</v>
      </c>
      <c r="D6048" s="367" t="s">
        <v>10378</v>
      </c>
      <c r="E6048" s="367">
        <f t="shared" si="94"/>
        <v>30504370</v>
      </c>
      <c r="F6048" s="367" t="s">
        <v>569</v>
      </c>
      <c r="G6048" s="367" t="s">
        <v>9237</v>
      </c>
      <c r="H6048" s="367" t="s">
        <v>10361</v>
      </c>
      <c r="I6048" s="367" t="s">
        <v>10340</v>
      </c>
    </row>
    <row r="6049" spans="1:9">
      <c r="A6049" s="367" t="s">
        <v>3930</v>
      </c>
      <c r="D6049" s="367" t="s">
        <v>10379</v>
      </c>
      <c r="E6049" s="367">
        <f t="shared" si="94"/>
        <v>30504371</v>
      </c>
      <c r="F6049" s="367" t="s">
        <v>569</v>
      </c>
      <c r="G6049" s="367" t="s">
        <v>9237</v>
      </c>
      <c r="H6049" s="367" t="s">
        <v>10361</v>
      </c>
      <c r="I6049" s="367" t="s">
        <v>10342</v>
      </c>
    </row>
    <row r="6050" spans="1:9">
      <c r="A6050" s="367" t="s">
        <v>3930</v>
      </c>
      <c r="D6050" s="367" t="s">
        <v>10380</v>
      </c>
      <c r="E6050" s="367">
        <f t="shared" si="94"/>
        <v>30504372</v>
      </c>
      <c r="F6050" s="367" t="s">
        <v>569</v>
      </c>
      <c r="G6050" s="367" t="s">
        <v>9237</v>
      </c>
      <c r="H6050" s="367" t="s">
        <v>10361</v>
      </c>
      <c r="I6050" s="367" t="s">
        <v>10344</v>
      </c>
    </row>
    <row r="6051" spans="1:9">
      <c r="A6051" s="367" t="s">
        <v>3930</v>
      </c>
      <c r="D6051" s="367" t="s">
        <v>10381</v>
      </c>
      <c r="E6051" s="367">
        <f t="shared" si="94"/>
        <v>30504401</v>
      </c>
      <c r="F6051" s="367" t="s">
        <v>569</v>
      </c>
      <c r="G6051" s="367" t="s">
        <v>9237</v>
      </c>
      <c r="H6051" s="367" t="s">
        <v>10382</v>
      </c>
      <c r="I6051" s="367" t="s">
        <v>10304</v>
      </c>
    </row>
    <row r="6052" spans="1:9">
      <c r="A6052" s="367" t="s">
        <v>3930</v>
      </c>
      <c r="D6052" s="367" t="s">
        <v>10383</v>
      </c>
      <c r="E6052" s="367">
        <f t="shared" si="94"/>
        <v>30504402</v>
      </c>
      <c r="F6052" s="367" t="s">
        <v>569</v>
      </c>
      <c r="G6052" s="367" t="s">
        <v>9237</v>
      </c>
      <c r="H6052" s="367" t="s">
        <v>10382</v>
      </c>
      <c r="I6052" s="367" t="s">
        <v>10306</v>
      </c>
    </row>
    <row r="6053" spans="1:9">
      <c r="A6053" s="367" t="s">
        <v>3930</v>
      </c>
      <c r="D6053" s="367" t="s">
        <v>10384</v>
      </c>
      <c r="E6053" s="367">
        <f t="shared" si="94"/>
        <v>30504403</v>
      </c>
      <c r="F6053" s="367" t="s">
        <v>569</v>
      </c>
      <c r="G6053" s="367" t="s">
        <v>9237</v>
      </c>
      <c r="H6053" s="367" t="s">
        <v>10382</v>
      </c>
      <c r="I6053" s="367" t="s">
        <v>10308</v>
      </c>
    </row>
    <row r="6054" spans="1:9">
      <c r="A6054" s="367" t="s">
        <v>3930</v>
      </c>
      <c r="D6054" s="367" t="s">
        <v>10385</v>
      </c>
      <c r="E6054" s="367">
        <f t="shared" si="94"/>
        <v>30504415</v>
      </c>
      <c r="F6054" s="367" t="s">
        <v>569</v>
      </c>
      <c r="G6054" s="367" t="s">
        <v>9237</v>
      </c>
      <c r="H6054" s="367" t="s">
        <v>10382</v>
      </c>
      <c r="I6054" s="367" t="s">
        <v>10310</v>
      </c>
    </row>
    <row r="6055" spans="1:9">
      <c r="A6055" s="367" t="s">
        <v>3930</v>
      </c>
      <c r="D6055" s="367" t="s">
        <v>10386</v>
      </c>
      <c r="E6055" s="367">
        <f t="shared" si="94"/>
        <v>30504419</v>
      </c>
      <c r="F6055" s="367" t="s">
        <v>569</v>
      </c>
      <c r="G6055" s="367" t="s">
        <v>9237</v>
      </c>
      <c r="H6055" s="367" t="s">
        <v>10382</v>
      </c>
      <c r="I6055" s="367" t="s">
        <v>10312</v>
      </c>
    </row>
    <row r="6056" spans="1:9">
      <c r="A6056" s="367" t="s">
        <v>3930</v>
      </c>
      <c r="D6056" s="367" t="s">
        <v>10387</v>
      </c>
      <c r="E6056" s="367">
        <f t="shared" si="94"/>
        <v>30504430</v>
      </c>
      <c r="F6056" s="367" t="s">
        <v>569</v>
      </c>
      <c r="G6056" s="367" t="s">
        <v>9237</v>
      </c>
      <c r="H6056" s="367" t="s">
        <v>10382</v>
      </c>
      <c r="I6056" s="367" t="s">
        <v>10316</v>
      </c>
    </row>
    <row r="6057" spans="1:9">
      <c r="A6057" s="367" t="s">
        <v>3930</v>
      </c>
      <c r="D6057" s="367" t="s">
        <v>10388</v>
      </c>
      <c r="E6057" s="367">
        <f t="shared" si="94"/>
        <v>30504431</v>
      </c>
      <c r="F6057" s="367" t="s">
        <v>569</v>
      </c>
      <c r="G6057" s="367" t="s">
        <v>9237</v>
      </c>
      <c r="H6057" s="367" t="s">
        <v>10382</v>
      </c>
      <c r="I6057" s="367" t="s">
        <v>10318</v>
      </c>
    </row>
    <row r="6058" spans="1:9">
      <c r="A6058" s="367" t="s">
        <v>3930</v>
      </c>
      <c r="D6058" s="367" t="s">
        <v>10389</v>
      </c>
      <c r="E6058" s="367">
        <f t="shared" si="94"/>
        <v>30504432</v>
      </c>
      <c r="F6058" s="367" t="s">
        <v>569</v>
      </c>
      <c r="G6058" s="367" t="s">
        <v>9237</v>
      </c>
      <c r="H6058" s="367" t="s">
        <v>10382</v>
      </c>
      <c r="I6058" s="367" t="s">
        <v>10320</v>
      </c>
    </row>
    <row r="6059" spans="1:9">
      <c r="A6059" s="367" t="s">
        <v>3930</v>
      </c>
      <c r="D6059" s="367" t="s">
        <v>10390</v>
      </c>
      <c r="E6059" s="367">
        <f t="shared" si="94"/>
        <v>30504433</v>
      </c>
      <c r="F6059" s="367" t="s">
        <v>569</v>
      </c>
      <c r="G6059" s="367" t="s">
        <v>9237</v>
      </c>
      <c r="H6059" s="367" t="s">
        <v>10382</v>
      </c>
      <c r="I6059" s="367" t="s">
        <v>10322</v>
      </c>
    </row>
    <row r="6060" spans="1:9">
      <c r="A6060" s="367" t="s">
        <v>3930</v>
      </c>
      <c r="D6060" s="367" t="s">
        <v>10391</v>
      </c>
      <c r="E6060" s="367">
        <f t="shared" si="94"/>
        <v>30504439</v>
      </c>
      <c r="F6060" s="367" t="s">
        <v>569</v>
      </c>
      <c r="G6060" s="367" t="s">
        <v>9237</v>
      </c>
      <c r="H6060" s="367" t="s">
        <v>10382</v>
      </c>
      <c r="I6060" s="367" t="s">
        <v>10324</v>
      </c>
    </row>
    <row r="6061" spans="1:9">
      <c r="A6061" s="367" t="s">
        <v>3930</v>
      </c>
      <c r="D6061" s="367" t="s">
        <v>10392</v>
      </c>
      <c r="E6061" s="367">
        <f t="shared" si="94"/>
        <v>30504450</v>
      </c>
      <c r="F6061" s="367" t="s">
        <v>569</v>
      </c>
      <c r="G6061" s="367" t="s">
        <v>9237</v>
      </c>
      <c r="H6061" s="367" t="s">
        <v>10382</v>
      </c>
      <c r="I6061" s="367" t="s">
        <v>10334</v>
      </c>
    </row>
    <row r="6062" spans="1:9">
      <c r="A6062" s="367" t="s">
        <v>3930</v>
      </c>
      <c r="D6062" s="367" t="s">
        <v>10393</v>
      </c>
      <c r="E6062" s="367">
        <f t="shared" si="94"/>
        <v>30504451</v>
      </c>
      <c r="F6062" s="367" t="s">
        <v>569</v>
      </c>
      <c r="G6062" s="367" t="s">
        <v>9237</v>
      </c>
      <c r="H6062" s="367" t="s">
        <v>10382</v>
      </c>
      <c r="I6062" s="367" t="s">
        <v>10336</v>
      </c>
    </row>
    <row r="6063" spans="1:9">
      <c r="A6063" s="367" t="s">
        <v>3930</v>
      </c>
      <c r="D6063" s="367" t="s">
        <v>10394</v>
      </c>
      <c r="E6063" s="367">
        <f t="shared" si="94"/>
        <v>30504470</v>
      </c>
      <c r="F6063" s="367" t="s">
        <v>569</v>
      </c>
      <c r="G6063" s="367" t="s">
        <v>9237</v>
      </c>
      <c r="H6063" s="367" t="s">
        <v>10382</v>
      </c>
      <c r="I6063" s="367" t="s">
        <v>10340</v>
      </c>
    </row>
    <row r="6064" spans="1:9">
      <c r="A6064" s="367" t="s">
        <v>3930</v>
      </c>
      <c r="D6064" s="367" t="s">
        <v>10395</v>
      </c>
      <c r="E6064" s="367">
        <f t="shared" si="94"/>
        <v>30504471</v>
      </c>
      <c r="F6064" s="367" t="s">
        <v>569</v>
      </c>
      <c r="G6064" s="367" t="s">
        <v>9237</v>
      </c>
      <c r="H6064" s="367" t="s">
        <v>10382</v>
      </c>
      <c r="I6064" s="367" t="s">
        <v>10342</v>
      </c>
    </row>
    <row r="6065" spans="1:9">
      <c r="A6065" s="367" t="s">
        <v>3930</v>
      </c>
      <c r="D6065" s="367" t="s">
        <v>10396</v>
      </c>
      <c r="E6065" s="367">
        <f t="shared" si="94"/>
        <v>30504472</v>
      </c>
      <c r="F6065" s="367" t="s">
        <v>569</v>
      </c>
      <c r="G6065" s="367" t="s">
        <v>9237</v>
      </c>
      <c r="H6065" s="367" t="s">
        <v>10382</v>
      </c>
      <c r="I6065" s="367" t="s">
        <v>10344</v>
      </c>
    </row>
    <row r="6066" spans="1:9">
      <c r="A6066" s="367" t="s">
        <v>3930</v>
      </c>
      <c r="D6066" s="367" t="s">
        <v>10397</v>
      </c>
      <c r="E6066" s="367">
        <f t="shared" si="94"/>
        <v>30504501</v>
      </c>
      <c r="F6066" s="367" t="s">
        <v>569</v>
      </c>
      <c r="G6066" s="367" t="s">
        <v>9237</v>
      </c>
      <c r="H6066" s="367" t="s">
        <v>10398</v>
      </c>
      <c r="I6066" s="367" t="s">
        <v>10304</v>
      </c>
    </row>
    <row r="6067" spans="1:9">
      <c r="A6067" s="367" t="s">
        <v>3930</v>
      </c>
      <c r="D6067" s="367" t="s">
        <v>10399</v>
      </c>
      <c r="E6067" s="367">
        <f t="shared" si="94"/>
        <v>30504502</v>
      </c>
      <c r="F6067" s="367" t="s">
        <v>569</v>
      </c>
      <c r="G6067" s="367" t="s">
        <v>9237</v>
      </c>
      <c r="H6067" s="367" t="s">
        <v>10398</v>
      </c>
      <c r="I6067" s="367" t="s">
        <v>10306</v>
      </c>
    </row>
    <row r="6068" spans="1:9">
      <c r="A6068" s="367" t="s">
        <v>3930</v>
      </c>
      <c r="D6068" s="367" t="s">
        <v>10400</v>
      </c>
      <c r="E6068" s="367">
        <f t="shared" si="94"/>
        <v>30504503</v>
      </c>
      <c r="F6068" s="367" t="s">
        <v>569</v>
      </c>
      <c r="G6068" s="367" t="s">
        <v>9237</v>
      </c>
      <c r="H6068" s="367" t="s">
        <v>10398</v>
      </c>
      <c r="I6068" s="367" t="s">
        <v>10308</v>
      </c>
    </row>
    <row r="6069" spans="1:9">
      <c r="A6069" s="367" t="s">
        <v>3930</v>
      </c>
      <c r="D6069" s="367" t="s">
        <v>10401</v>
      </c>
      <c r="E6069" s="367">
        <f t="shared" si="94"/>
        <v>30504515</v>
      </c>
      <c r="F6069" s="367" t="s">
        <v>569</v>
      </c>
      <c r="G6069" s="367" t="s">
        <v>9237</v>
      </c>
      <c r="H6069" s="367" t="s">
        <v>10398</v>
      </c>
      <c r="I6069" s="367" t="s">
        <v>10310</v>
      </c>
    </row>
    <row r="6070" spans="1:9">
      <c r="A6070" s="367" t="s">
        <v>3930</v>
      </c>
      <c r="D6070" s="367" t="s">
        <v>10402</v>
      </c>
      <c r="E6070" s="367">
        <f t="shared" si="94"/>
        <v>30504519</v>
      </c>
      <c r="F6070" s="367" t="s">
        <v>569</v>
      </c>
      <c r="G6070" s="367" t="s">
        <v>9237</v>
      </c>
      <c r="H6070" s="367" t="s">
        <v>10398</v>
      </c>
      <c r="I6070" s="367" t="s">
        <v>10312</v>
      </c>
    </row>
    <row r="6071" spans="1:9">
      <c r="A6071" s="367" t="s">
        <v>3930</v>
      </c>
      <c r="D6071" s="367" t="s">
        <v>10403</v>
      </c>
      <c r="E6071" s="367">
        <f t="shared" si="94"/>
        <v>30504530</v>
      </c>
      <c r="F6071" s="367" t="s">
        <v>569</v>
      </c>
      <c r="G6071" s="367" t="s">
        <v>9237</v>
      </c>
      <c r="H6071" s="367" t="s">
        <v>10398</v>
      </c>
      <c r="I6071" s="367" t="s">
        <v>10316</v>
      </c>
    </row>
    <row r="6072" spans="1:9">
      <c r="A6072" s="367" t="s">
        <v>3930</v>
      </c>
      <c r="D6072" s="367" t="s">
        <v>10404</v>
      </c>
      <c r="E6072" s="367">
        <f t="shared" si="94"/>
        <v>30504531</v>
      </c>
      <c r="F6072" s="367" t="s">
        <v>569</v>
      </c>
      <c r="G6072" s="367" t="s">
        <v>9237</v>
      </c>
      <c r="H6072" s="367" t="s">
        <v>10398</v>
      </c>
      <c r="I6072" s="367" t="s">
        <v>10318</v>
      </c>
    </row>
    <row r="6073" spans="1:9">
      <c r="A6073" s="367" t="s">
        <v>3930</v>
      </c>
      <c r="D6073" s="367" t="s">
        <v>10405</v>
      </c>
      <c r="E6073" s="367">
        <f t="shared" si="94"/>
        <v>30504532</v>
      </c>
      <c r="F6073" s="367" t="s">
        <v>569</v>
      </c>
      <c r="G6073" s="367" t="s">
        <v>9237</v>
      </c>
      <c r="H6073" s="367" t="s">
        <v>10398</v>
      </c>
      <c r="I6073" s="367" t="s">
        <v>10320</v>
      </c>
    </row>
    <row r="6074" spans="1:9">
      <c r="A6074" s="367" t="s">
        <v>3930</v>
      </c>
      <c r="D6074" s="367" t="s">
        <v>10406</v>
      </c>
      <c r="E6074" s="367">
        <f t="shared" si="94"/>
        <v>30504533</v>
      </c>
      <c r="F6074" s="367" t="s">
        <v>569</v>
      </c>
      <c r="G6074" s="367" t="s">
        <v>9237</v>
      </c>
      <c r="H6074" s="367" t="s">
        <v>10398</v>
      </c>
      <c r="I6074" s="367" t="s">
        <v>10322</v>
      </c>
    </row>
    <row r="6075" spans="1:9">
      <c r="A6075" s="367" t="s">
        <v>3930</v>
      </c>
      <c r="D6075" s="367" t="s">
        <v>10407</v>
      </c>
      <c r="E6075" s="367">
        <f t="shared" si="94"/>
        <v>30504539</v>
      </c>
      <c r="F6075" s="367" t="s">
        <v>569</v>
      </c>
      <c r="G6075" s="367" t="s">
        <v>9237</v>
      </c>
      <c r="H6075" s="367" t="s">
        <v>10398</v>
      </c>
      <c r="I6075" s="367" t="s">
        <v>10324</v>
      </c>
    </row>
    <row r="6076" spans="1:9">
      <c r="A6076" s="367" t="s">
        <v>3930</v>
      </c>
      <c r="D6076" s="367" t="s">
        <v>10408</v>
      </c>
      <c r="E6076" s="367">
        <f t="shared" si="94"/>
        <v>30504550</v>
      </c>
      <c r="F6076" s="367" t="s">
        <v>569</v>
      </c>
      <c r="G6076" s="367" t="s">
        <v>9237</v>
      </c>
      <c r="H6076" s="367" t="s">
        <v>10398</v>
      </c>
      <c r="I6076" s="367" t="s">
        <v>10334</v>
      </c>
    </row>
    <row r="6077" spans="1:9">
      <c r="A6077" s="367" t="s">
        <v>3930</v>
      </c>
      <c r="D6077" s="367" t="s">
        <v>10409</v>
      </c>
      <c r="E6077" s="367">
        <f t="shared" si="94"/>
        <v>30504551</v>
      </c>
      <c r="F6077" s="367" t="s">
        <v>569</v>
      </c>
      <c r="G6077" s="367" t="s">
        <v>9237</v>
      </c>
      <c r="H6077" s="367" t="s">
        <v>10398</v>
      </c>
      <c r="I6077" s="367" t="s">
        <v>10336</v>
      </c>
    </row>
    <row r="6078" spans="1:9">
      <c r="A6078" s="367" t="s">
        <v>3930</v>
      </c>
      <c r="D6078" s="367" t="s">
        <v>10410</v>
      </c>
      <c r="E6078" s="367">
        <f t="shared" si="94"/>
        <v>30504570</v>
      </c>
      <c r="F6078" s="367" t="s">
        <v>569</v>
      </c>
      <c r="G6078" s="367" t="s">
        <v>9237</v>
      </c>
      <c r="H6078" s="367" t="s">
        <v>10398</v>
      </c>
      <c r="I6078" s="367" t="s">
        <v>10340</v>
      </c>
    </row>
    <row r="6079" spans="1:9">
      <c r="A6079" s="367" t="s">
        <v>3930</v>
      </c>
      <c r="D6079" s="367" t="s">
        <v>10411</v>
      </c>
      <c r="E6079" s="367">
        <f t="shared" si="94"/>
        <v>30504571</v>
      </c>
      <c r="F6079" s="367" t="s">
        <v>569</v>
      </c>
      <c r="G6079" s="367" t="s">
        <v>9237</v>
      </c>
      <c r="H6079" s="367" t="s">
        <v>10398</v>
      </c>
      <c r="I6079" s="367" t="s">
        <v>10342</v>
      </c>
    </row>
    <row r="6080" spans="1:9">
      <c r="A6080" s="367" t="s">
        <v>3930</v>
      </c>
      <c r="D6080" s="367" t="s">
        <v>10412</v>
      </c>
      <c r="E6080" s="367">
        <f t="shared" si="94"/>
        <v>30504572</v>
      </c>
      <c r="F6080" s="367" t="s">
        <v>569</v>
      </c>
      <c r="G6080" s="367" t="s">
        <v>9237</v>
      </c>
      <c r="H6080" s="367" t="s">
        <v>10398</v>
      </c>
      <c r="I6080" s="367" t="s">
        <v>10344</v>
      </c>
    </row>
    <row r="6081" spans="1:9">
      <c r="A6081" s="367" t="s">
        <v>3930</v>
      </c>
      <c r="D6081" s="367" t="s">
        <v>10413</v>
      </c>
      <c r="E6081" s="367">
        <f t="shared" si="94"/>
        <v>30504601</v>
      </c>
      <c r="F6081" s="367" t="s">
        <v>569</v>
      </c>
      <c r="G6081" s="367" t="s">
        <v>9237</v>
      </c>
      <c r="H6081" s="367" t="s">
        <v>10414</v>
      </c>
      <c r="I6081" s="367" t="s">
        <v>10304</v>
      </c>
    </row>
    <row r="6082" spans="1:9">
      <c r="A6082" s="367" t="s">
        <v>3930</v>
      </c>
      <c r="D6082" s="367" t="s">
        <v>10415</v>
      </c>
      <c r="E6082" s="367">
        <f t="shared" ref="E6082:E6145" si="95">VALUE(D6082)</f>
        <v>30504602</v>
      </c>
      <c r="F6082" s="367" t="s">
        <v>569</v>
      </c>
      <c r="G6082" s="367" t="s">
        <v>9237</v>
      </c>
      <c r="H6082" s="367" t="s">
        <v>10414</v>
      </c>
      <c r="I6082" s="367" t="s">
        <v>10306</v>
      </c>
    </row>
    <row r="6083" spans="1:9">
      <c r="A6083" s="367" t="s">
        <v>3930</v>
      </c>
      <c r="D6083" s="367" t="s">
        <v>10416</v>
      </c>
      <c r="E6083" s="367">
        <f t="shared" si="95"/>
        <v>30504603</v>
      </c>
      <c r="F6083" s="367" t="s">
        <v>569</v>
      </c>
      <c r="G6083" s="367" t="s">
        <v>9237</v>
      </c>
      <c r="H6083" s="367" t="s">
        <v>10414</v>
      </c>
      <c r="I6083" s="367" t="s">
        <v>10308</v>
      </c>
    </row>
    <row r="6084" spans="1:9">
      <c r="A6084" s="367" t="s">
        <v>3930</v>
      </c>
      <c r="D6084" s="367" t="s">
        <v>10417</v>
      </c>
      <c r="E6084" s="367">
        <f t="shared" si="95"/>
        <v>30504615</v>
      </c>
      <c r="F6084" s="367" t="s">
        <v>569</v>
      </c>
      <c r="G6084" s="367" t="s">
        <v>9237</v>
      </c>
      <c r="H6084" s="367" t="s">
        <v>10414</v>
      </c>
      <c r="I6084" s="367" t="s">
        <v>10310</v>
      </c>
    </row>
    <row r="6085" spans="1:9">
      <c r="A6085" s="367" t="s">
        <v>3930</v>
      </c>
      <c r="D6085" s="367" t="s">
        <v>10418</v>
      </c>
      <c r="E6085" s="367">
        <f t="shared" si="95"/>
        <v>30504619</v>
      </c>
      <c r="F6085" s="367" t="s">
        <v>569</v>
      </c>
      <c r="G6085" s="367" t="s">
        <v>9237</v>
      </c>
      <c r="H6085" s="367" t="s">
        <v>10414</v>
      </c>
      <c r="I6085" s="367" t="s">
        <v>10312</v>
      </c>
    </row>
    <row r="6086" spans="1:9">
      <c r="A6086" s="367" t="s">
        <v>3930</v>
      </c>
      <c r="D6086" s="367" t="s">
        <v>10419</v>
      </c>
      <c r="E6086" s="367">
        <f t="shared" si="95"/>
        <v>30504629</v>
      </c>
      <c r="F6086" s="367" t="s">
        <v>569</v>
      </c>
      <c r="G6086" s="367" t="s">
        <v>9237</v>
      </c>
      <c r="H6086" s="367" t="s">
        <v>10414</v>
      </c>
      <c r="I6086" s="367" t="s">
        <v>10314</v>
      </c>
    </row>
    <row r="6087" spans="1:9">
      <c r="A6087" s="367" t="s">
        <v>3930</v>
      </c>
      <c r="D6087" s="367" t="s">
        <v>10420</v>
      </c>
      <c r="E6087" s="367">
        <f t="shared" si="95"/>
        <v>30504630</v>
      </c>
      <c r="F6087" s="367" t="s">
        <v>569</v>
      </c>
      <c r="G6087" s="367" t="s">
        <v>9237</v>
      </c>
      <c r="H6087" s="367" t="s">
        <v>10414</v>
      </c>
      <c r="I6087" s="367" t="s">
        <v>10316</v>
      </c>
    </row>
    <row r="6088" spans="1:9">
      <c r="A6088" s="367" t="s">
        <v>3930</v>
      </c>
      <c r="D6088" s="367" t="s">
        <v>10421</v>
      </c>
      <c r="E6088" s="367">
        <f t="shared" si="95"/>
        <v>30504631</v>
      </c>
      <c r="F6088" s="367" t="s">
        <v>569</v>
      </c>
      <c r="G6088" s="367" t="s">
        <v>9237</v>
      </c>
      <c r="H6088" s="367" t="s">
        <v>10414</v>
      </c>
      <c r="I6088" s="367" t="s">
        <v>10318</v>
      </c>
    </row>
    <row r="6089" spans="1:9">
      <c r="A6089" s="367" t="s">
        <v>3930</v>
      </c>
      <c r="D6089" s="367" t="s">
        <v>10422</v>
      </c>
      <c r="E6089" s="367">
        <f t="shared" si="95"/>
        <v>30504632</v>
      </c>
      <c r="F6089" s="367" t="s">
        <v>569</v>
      </c>
      <c r="G6089" s="367" t="s">
        <v>9237</v>
      </c>
      <c r="H6089" s="367" t="s">
        <v>10414</v>
      </c>
      <c r="I6089" s="367" t="s">
        <v>10320</v>
      </c>
    </row>
    <row r="6090" spans="1:9">
      <c r="A6090" s="367" t="s">
        <v>3930</v>
      </c>
      <c r="D6090" s="367" t="s">
        <v>10423</v>
      </c>
      <c r="E6090" s="367">
        <f t="shared" si="95"/>
        <v>30504633</v>
      </c>
      <c r="F6090" s="367" t="s">
        <v>569</v>
      </c>
      <c r="G6090" s="367" t="s">
        <v>9237</v>
      </c>
      <c r="H6090" s="367" t="s">
        <v>10414</v>
      </c>
      <c r="I6090" s="367" t="s">
        <v>10322</v>
      </c>
    </row>
    <row r="6091" spans="1:9">
      <c r="A6091" s="367" t="s">
        <v>3930</v>
      </c>
      <c r="D6091" s="367" t="s">
        <v>10424</v>
      </c>
      <c r="E6091" s="367">
        <f t="shared" si="95"/>
        <v>30504639</v>
      </c>
      <c r="F6091" s="367" t="s">
        <v>569</v>
      </c>
      <c r="G6091" s="367" t="s">
        <v>9237</v>
      </c>
      <c r="H6091" s="367" t="s">
        <v>10414</v>
      </c>
      <c r="I6091" s="367" t="s">
        <v>10324</v>
      </c>
    </row>
    <row r="6092" spans="1:9">
      <c r="A6092" s="367" t="s">
        <v>3930</v>
      </c>
      <c r="D6092" s="367" t="s">
        <v>10425</v>
      </c>
      <c r="E6092" s="367">
        <f t="shared" si="95"/>
        <v>30504670</v>
      </c>
      <c r="F6092" s="367" t="s">
        <v>569</v>
      </c>
      <c r="G6092" s="367" t="s">
        <v>9237</v>
      </c>
      <c r="H6092" s="367" t="s">
        <v>10414</v>
      </c>
      <c r="I6092" s="367" t="s">
        <v>10340</v>
      </c>
    </row>
    <row r="6093" spans="1:9">
      <c r="A6093" s="367" t="s">
        <v>3930</v>
      </c>
      <c r="D6093" s="367" t="s">
        <v>10426</v>
      </c>
      <c r="E6093" s="367">
        <f t="shared" si="95"/>
        <v>30504671</v>
      </c>
      <c r="F6093" s="367" t="s">
        <v>569</v>
      </c>
      <c r="G6093" s="367" t="s">
        <v>9237</v>
      </c>
      <c r="H6093" s="367" t="s">
        <v>10414</v>
      </c>
      <c r="I6093" s="367" t="s">
        <v>10342</v>
      </c>
    </row>
    <row r="6094" spans="1:9">
      <c r="A6094" s="367" t="s">
        <v>3930</v>
      </c>
      <c r="D6094" s="367" t="s">
        <v>10427</v>
      </c>
      <c r="E6094" s="367">
        <f t="shared" si="95"/>
        <v>30504672</v>
      </c>
      <c r="F6094" s="367" t="s">
        <v>569</v>
      </c>
      <c r="G6094" s="367" t="s">
        <v>9237</v>
      </c>
      <c r="H6094" s="367" t="s">
        <v>10414</v>
      </c>
      <c r="I6094" s="367" t="s">
        <v>10344</v>
      </c>
    </row>
    <row r="6095" spans="1:9">
      <c r="A6095" s="367" t="s">
        <v>3930</v>
      </c>
      <c r="D6095" s="367" t="s">
        <v>10428</v>
      </c>
      <c r="E6095" s="367">
        <f t="shared" si="95"/>
        <v>30505001</v>
      </c>
      <c r="F6095" s="367" t="s">
        <v>569</v>
      </c>
      <c r="G6095" s="367" t="s">
        <v>9237</v>
      </c>
      <c r="H6095" s="367" t="s">
        <v>10429</v>
      </c>
      <c r="I6095" s="367" t="s">
        <v>10429</v>
      </c>
    </row>
    <row r="6096" spans="1:9">
      <c r="A6096" s="367" t="s">
        <v>3930</v>
      </c>
      <c r="D6096" s="367" t="s">
        <v>10430</v>
      </c>
      <c r="E6096" s="367">
        <f t="shared" si="95"/>
        <v>30505005</v>
      </c>
      <c r="F6096" s="367" t="s">
        <v>569</v>
      </c>
      <c r="G6096" s="367" t="s">
        <v>9237</v>
      </c>
      <c r="H6096" s="367" t="s">
        <v>10429</v>
      </c>
      <c r="I6096" s="367" t="s">
        <v>10431</v>
      </c>
    </row>
    <row r="6097" spans="1:9">
      <c r="A6097" s="367" t="s">
        <v>3930</v>
      </c>
      <c r="D6097" s="367" t="s">
        <v>10432</v>
      </c>
      <c r="E6097" s="367">
        <f t="shared" si="95"/>
        <v>30505010</v>
      </c>
      <c r="F6097" s="367" t="s">
        <v>569</v>
      </c>
      <c r="G6097" s="367" t="s">
        <v>9237</v>
      </c>
      <c r="H6097" s="367" t="s">
        <v>10429</v>
      </c>
      <c r="I6097" s="367" t="s">
        <v>10433</v>
      </c>
    </row>
    <row r="6098" spans="1:9">
      <c r="A6098" s="367" t="s">
        <v>3930</v>
      </c>
      <c r="D6098" s="367" t="s">
        <v>10434</v>
      </c>
      <c r="E6098" s="367">
        <f t="shared" si="95"/>
        <v>30505020</v>
      </c>
      <c r="F6098" s="367" t="s">
        <v>569</v>
      </c>
      <c r="G6098" s="367" t="s">
        <v>9237</v>
      </c>
      <c r="H6098" s="367" t="s">
        <v>10429</v>
      </c>
      <c r="I6098" s="367" t="s">
        <v>9330</v>
      </c>
    </row>
    <row r="6099" spans="1:9">
      <c r="A6099" s="367" t="s">
        <v>3930</v>
      </c>
      <c r="D6099" s="367" t="s">
        <v>10435</v>
      </c>
      <c r="E6099" s="367">
        <f t="shared" si="95"/>
        <v>30505021</v>
      </c>
      <c r="F6099" s="367" t="s">
        <v>569</v>
      </c>
      <c r="G6099" s="367" t="s">
        <v>9237</v>
      </c>
      <c r="H6099" s="367" t="s">
        <v>10429</v>
      </c>
      <c r="I6099" s="367" t="s">
        <v>9333</v>
      </c>
    </row>
    <row r="6100" spans="1:9">
      <c r="A6100" s="367" t="s">
        <v>3930</v>
      </c>
      <c r="D6100" s="367" t="s">
        <v>10436</v>
      </c>
      <c r="E6100" s="367">
        <f t="shared" si="95"/>
        <v>30505022</v>
      </c>
      <c r="F6100" s="367" t="s">
        <v>569</v>
      </c>
      <c r="G6100" s="367" t="s">
        <v>9237</v>
      </c>
      <c r="H6100" s="367" t="s">
        <v>10429</v>
      </c>
      <c r="I6100" s="367" t="s">
        <v>9335</v>
      </c>
    </row>
    <row r="6101" spans="1:9">
      <c r="A6101" s="367" t="s">
        <v>3930</v>
      </c>
      <c r="D6101" s="367" t="s">
        <v>10437</v>
      </c>
      <c r="E6101" s="367">
        <f t="shared" si="95"/>
        <v>30505023</v>
      </c>
      <c r="F6101" s="367" t="s">
        <v>569</v>
      </c>
      <c r="G6101" s="367" t="s">
        <v>9237</v>
      </c>
      <c r="H6101" s="367" t="s">
        <v>10429</v>
      </c>
      <c r="I6101" s="367" t="s">
        <v>10438</v>
      </c>
    </row>
    <row r="6102" spans="1:9">
      <c r="A6102" s="367" t="s">
        <v>3930</v>
      </c>
      <c r="D6102" s="367" t="s">
        <v>10439</v>
      </c>
      <c r="E6102" s="367">
        <f t="shared" si="95"/>
        <v>30508906</v>
      </c>
      <c r="F6102" s="367" t="s">
        <v>569</v>
      </c>
      <c r="G6102" s="367" t="s">
        <v>9237</v>
      </c>
      <c r="H6102" s="367" t="s">
        <v>10440</v>
      </c>
      <c r="I6102" s="367" t="s">
        <v>10441</v>
      </c>
    </row>
    <row r="6103" spans="1:9">
      <c r="A6103" s="367" t="s">
        <v>3930</v>
      </c>
      <c r="D6103" s="367" t="s">
        <v>10442</v>
      </c>
      <c r="E6103" s="367">
        <f t="shared" si="95"/>
        <v>30508908</v>
      </c>
      <c r="F6103" s="367" t="s">
        <v>569</v>
      </c>
      <c r="G6103" s="367" t="s">
        <v>9237</v>
      </c>
      <c r="H6103" s="367" t="s">
        <v>10440</v>
      </c>
      <c r="I6103" s="367" t="s">
        <v>10443</v>
      </c>
    </row>
    <row r="6104" spans="1:9">
      <c r="A6104" s="367" t="s">
        <v>3930</v>
      </c>
      <c r="D6104" s="367" t="s">
        <v>10444</v>
      </c>
      <c r="E6104" s="367">
        <f t="shared" si="95"/>
        <v>30508909</v>
      </c>
      <c r="F6104" s="367" t="s">
        <v>569</v>
      </c>
      <c r="G6104" s="367" t="s">
        <v>9237</v>
      </c>
      <c r="H6104" s="367" t="s">
        <v>10440</v>
      </c>
      <c r="I6104" s="367" t="s">
        <v>10445</v>
      </c>
    </row>
    <row r="6105" spans="1:9">
      <c r="A6105" s="367" t="s">
        <v>3930</v>
      </c>
      <c r="D6105" s="367" t="s">
        <v>10446</v>
      </c>
      <c r="E6105" s="367">
        <f t="shared" si="95"/>
        <v>30508910</v>
      </c>
      <c r="F6105" s="367" t="s">
        <v>569</v>
      </c>
      <c r="G6105" s="367" t="s">
        <v>9237</v>
      </c>
      <c r="H6105" s="367" t="s">
        <v>10440</v>
      </c>
      <c r="I6105" s="367" t="s">
        <v>10447</v>
      </c>
    </row>
    <row r="6106" spans="1:9">
      <c r="A6106" s="367" t="s">
        <v>3930</v>
      </c>
      <c r="D6106" s="367" t="s">
        <v>10448</v>
      </c>
      <c r="E6106" s="367">
        <f t="shared" si="95"/>
        <v>30508911</v>
      </c>
      <c r="F6106" s="367" t="s">
        <v>569</v>
      </c>
      <c r="G6106" s="367" t="s">
        <v>9237</v>
      </c>
      <c r="H6106" s="367" t="s">
        <v>10440</v>
      </c>
      <c r="I6106" s="367" t="s">
        <v>10449</v>
      </c>
    </row>
    <row r="6107" spans="1:9">
      <c r="A6107" s="367" t="s">
        <v>3930</v>
      </c>
      <c r="D6107" s="367" t="s">
        <v>10450</v>
      </c>
      <c r="E6107" s="367">
        <f t="shared" si="95"/>
        <v>30508912</v>
      </c>
      <c r="F6107" s="367" t="s">
        <v>569</v>
      </c>
      <c r="G6107" s="367" t="s">
        <v>9237</v>
      </c>
      <c r="H6107" s="367" t="s">
        <v>10440</v>
      </c>
      <c r="I6107" s="367" t="s">
        <v>10451</v>
      </c>
    </row>
    <row r="6108" spans="1:9">
      <c r="A6108" s="367" t="s">
        <v>3930</v>
      </c>
      <c r="D6108" s="367" t="s">
        <v>10452</v>
      </c>
      <c r="E6108" s="367">
        <f t="shared" si="95"/>
        <v>30508914</v>
      </c>
      <c r="F6108" s="367" t="s">
        <v>569</v>
      </c>
      <c r="G6108" s="367" t="s">
        <v>9237</v>
      </c>
      <c r="H6108" s="367" t="s">
        <v>10440</v>
      </c>
      <c r="I6108" s="367" t="s">
        <v>10453</v>
      </c>
    </row>
    <row r="6109" spans="1:9">
      <c r="A6109" s="367" t="s">
        <v>3930</v>
      </c>
      <c r="D6109" s="367" t="s">
        <v>10454</v>
      </c>
      <c r="E6109" s="367">
        <f t="shared" si="95"/>
        <v>30508917</v>
      </c>
      <c r="F6109" s="367" t="s">
        <v>569</v>
      </c>
      <c r="G6109" s="367" t="s">
        <v>9237</v>
      </c>
      <c r="H6109" s="367" t="s">
        <v>10440</v>
      </c>
      <c r="I6109" s="367" t="s">
        <v>10455</v>
      </c>
    </row>
    <row r="6110" spans="1:9">
      <c r="A6110" s="367" t="s">
        <v>3930</v>
      </c>
      <c r="D6110" s="367" t="s">
        <v>10456</v>
      </c>
      <c r="E6110" s="367">
        <f t="shared" si="95"/>
        <v>30508921</v>
      </c>
      <c r="F6110" s="367" t="s">
        <v>569</v>
      </c>
      <c r="G6110" s="367" t="s">
        <v>9237</v>
      </c>
      <c r="H6110" s="367" t="s">
        <v>10440</v>
      </c>
      <c r="I6110" s="367" t="s">
        <v>10457</v>
      </c>
    </row>
    <row r="6111" spans="1:9">
      <c r="A6111" s="367" t="s">
        <v>3930</v>
      </c>
      <c r="D6111" s="367" t="s">
        <v>10458</v>
      </c>
      <c r="E6111" s="367">
        <f t="shared" si="95"/>
        <v>30508923</v>
      </c>
      <c r="F6111" s="367" t="s">
        <v>569</v>
      </c>
      <c r="G6111" s="367" t="s">
        <v>9237</v>
      </c>
      <c r="H6111" s="367" t="s">
        <v>10440</v>
      </c>
      <c r="I6111" s="367" t="s">
        <v>10459</v>
      </c>
    </row>
    <row r="6112" spans="1:9">
      <c r="A6112" s="367" t="s">
        <v>3930</v>
      </c>
      <c r="D6112" s="367" t="s">
        <v>10460</v>
      </c>
      <c r="E6112" s="367">
        <f t="shared" si="95"/>
        <v>30508931</v>
      </c>
      <c r="F6112" s="367" t="s">
        <v>569</v>
      </c>
      <c r="G6112" s="367" t="s">
        <v>9237</v>
      </c>
      <c r="H6112" s="367" t="s">
        <v>10440</v>
      </c>
      <c r="I6112" s="367" t="s">
        <v>10461</v>
      </c>
    </row>
    <row r="6113" spans="1:9">
      <c r="A6113" s="367" t="s">
        <v>3930</v>
      </c>
      <c r="D6113" s="367" t="s">
        <v>10462</v>
      </c>
      <c r="E6113" s="367">
        <f t="shared" si="95"/>
        <v>30508933</v>
      </c>
      <c r="F6113" s="367" t="s">
        <v>569</v>
      </c>
      <c r="G6113" s="367" t="s">
        <v>9237</v>
      </c>
      <c r="H6113" s="367" t="s">
        <v>10440</v>
      </c>
      <c r="I6113" s="367" t="s">
        <v>10463</v>
      </c>
    </row>
    <row r="6114" spans="1:9">
      <c r="A6114" s="367" t="s">
        <v>3930</v>
      </c>
      <c r="D6114" s="367" t="s">
        <v>10464</v>
      </c>
      <c r="E6114" s="367">
        <f t="shared" si="95"/>
        <v>30508941</v>
      </c>
      <c r="F6114" s="367" t="s">
        <v>569</v>
      </c>
      <c r="G6114" s="367" t="s">
        <v>9237</v>
      </c>
      <c r="H6114" s="367" t="s">
        <v>10440</v>
      </c>
      <c r="I6114" s="367" t="s">
        <v>10465</v>
      </c>
    </row>
    <row r="6115" spans="1:9">
      <c r="A6115" s="367" t="s">
        <v>3930</v>
      </c>
      <c r="D6115" s="367" t="s">
        <v>10466</v>
      </c>
      <c r="E6115" s="367">
        <f t="shared" si="95"/>
        <v>30508945</v>
      </c>
      <c r="F6115" s="367" t="s">
        <v>569</v>
      </c>
      <c r="G6115" s="367" t="s">
        <v>9237</v>
      </c>
      <c r="H6115" s="367" t="s">
        <v>10440</v>
      </c>
      <c r="I6115" s="367" t="s">
        <v>10467</v>
      </c>
    </row>
    <row r="6116" spans="1:9">
      <c r="A6116" s="367" t="s">
        <v>3930</v>
      </c>
      <c r="D6116" s="367" t="s">
        <v>10468</v>
      </c>
      <c r="E6116" s="367">
        <f t="shared" si="95"/>
        <v>30508947</v>
      </c>
      <c r="F6116" s="367" t="s">
        <v>569</v>
      </c>
      <c r="G6116" s="367" t="s">
        <v>9237</v>
      </c>
      <c r="H6116" s="367" t="s">
        <v>10440</v>
      </c>
      <c r="I6116" s="367" t="s">
        <v>10469</v>
      </c>
    </row>
    <row r="6117" spans="1:9">
      <c r="A6117" s="367" t="s">
        <v>3930</v>
      </c>
      <c r="D6117" s="367" t="s">
        <v>10470</v>
      </c>
      <c r="E6117" s="367">
        <f t="shared" si="95"/>
        <v>30508949</v>
      </c>
      <c r="F6117" s="367" t="s">
        <v>569</v>
      </c>
      <c r="G6117" s="367" t="s">
        <v>9237</v>
      </c>
      <c r="H6117" s="367" t="s">
        <v>10440</v>
      </c>
      <c r="I6117" s="367" t="s">
        <v>10471</v>
      </c>
    </row>
    <row r="6118" spans="1:9">
      <c r="A6118" s="367" t="s">
        <v>3930</v>
      </c>
      <c r="D6118" s="367" t="s">
        <v>10472</v>
      </c>
      <c r="E6118" s="367">
        <f t="shared" si="95"/>
        <v>30508950</v>
      </c>
      <c r="F6118" s="367" t="s">
        <v>569</v>
      </c>
      <c r="G6118" s="367" t="s">
        <v>9237</v>
      </c>
      <c r="H6118" s="367" t="s">
        <v>10440</v>
      </c>
      <c r="I6118" s="367" t="s">
        <v>10473</v>
      </c>
    </row>
    <row r="6119" spans="1:9">
      <c r="A6119" s="367" t="s">
        <v>3930</v>
      </c>
      <c r="D6119" s="367" t="s">
        <v>10474</v>
      </c>
      <c r="E6119" s="367">
        <f t="shared" si="95"/>
        <v>30508953</v>
      </c>
      <c r="F6119" s="367" t="s">
        <v>569</v>
      </c>
      <c r="G6119" s="367" t="s">
        <v>9237</v>
      </c>
      <c r="H6119" s="367" t="s">
        <v>10440</v>
      </c>
      <c r="I6119" s="367" t="s">
        <v>10475</v>
      </c>
    </row>
    <row r="6120" spans="1:9">
      <c r="A6120" s="367" t="s">
        <v>3930</v>
      </c>
      <c r="D6120" s="367" t="s">
        <v>10476</v>
      </c>
      <c r="E6120" s="367">
        <f t="shared" si="95"/>
        <v>30508955</v>
      </c>
      <c r="F6120" s="367" t="s">
        <v>569</v>
      </c>
      <c r="G6120" s="367" t="s">
        <v>9237</v>
      </c>
      <c r="H6120" s="367" t="s">
        <v>10440</v>
      </c>
      <c r="I6120" s="367" t="s">
        <v>4652</v>
      </c>
    </row>
    <row r="6121" spans="1:9">
      <c r="A6121" s="367" t="s">
        <v>3930</v>
      </c>
      <c r="D6121" s="367" t="s">
        <v>10477</v>
      </c>
      <c r="E6121" s="367">
        <f t="shared" si="95"/>
        <v>30508958</v>
      </c>
      <c r="F6121" s="367" t="s">
        <v>569</v>
      </c>
      <c r="G6121" s="367" t="s">
        <v>9237</v>
      </c>
      <c r="H6121" s="367" t="s">
        <v>10440</v>
      </c>
      <c r="I6121" s="367" t="s">
        <v>10478</v>
      </c>
    </row>
    <row r="6122" spans="1:9">
      <c r="A6122" s="367" t="s">
        <v>3930</v>
      </c>
      <c r="D6122" s="367" t="s">
        <v>10479</v>
      </c>
      <c r="E6122" s="367">
        <f t="shared" si="95"/>
        <v>30508961</v>
      </c>
      <c r="F6122" s="367" t="s">
        <v>569</v>
      </c>
      <c r="G6122" s="367" t="s">
        <v>9237</v>
      </c>
      <c r="H6122" s="367" t="s">
        <v>10440</v>
      </c>
      <c r="I6122" s="367" t="s">
        <v>10480</v>
      </c>
    </row>
    <row r="6123" spans="1:9">
      <c r="A6123" s="367" t="s">
        <v>3930</v>
      </c>
      <c r="D6123" s="367" t="s">
        <v>10481</v>
      </c>
      <c r="E6123" s="367">
        <f t="shared" si="95"/>
        <v>30508971</v>
      </c>
      <c r="F6123" s="367" t="s">
        <v>569</v>
      </c>
      <c r="G6123" s="367" t="s">
        <v>9237</v>
      </c>
      <c r="H6123" s="367" t="s">
        <v>10440</v>
      </c>
      <c r="I6123" s="367" t="s">
        <v>10482</v>
      </c>
    </row>
    <row r="6124" spans="1:9">
      <c r="A6124" s="367" t="s">
        <v>3930</v>
      </c>
      <c r="D6124" s="367" t="s">
        <v>10483</v>
      </c>
      <c r="E6124" s="367">
        <f t="shared" si="95"/>
        <v>30508973</v>
      </c>
      <c r="F6124" s="367" t="s">
        <v>569</v>
      </c>
      <c r="G6124" s="367" t="s">
        <v>9237</v>
      </c>
      <c r="H6124" s="367" t="s">
        <v>10440</v>
      </c>
      <c r="I6124" s="367" t="s">
        <v>10484</v>
      </c>
    </row>
    <row r="6125" spans="1:9">
      <c r="A6125" s="367" t="s">
        <v>3930</v>
      </c>
      <c r="D6125" s="367" t="s">
        <v>10485</v>
      </c>
      <c r="E6125" s="367">
        <f t="shared" si="95"/>
        <v>30508982</v>
      </c>
      <c r="F6125" s="367" t="s">
        <v>569</v>
      </c>
      <c r="G6125" s="367" t="s">
        <v>9237</v>
      </c>
      <c r="H6125" s="367" t="s">
        <v>10440</v>
      </c>
      <c r="I6125" s="367" t="s">
        <v>10486</v>
      </c>
    </row>
    <row r="6126" spans="1:9">
      <c r="A6126" s="367" t="s">
        <v>3930</v>
      </c>
      <c r="D6126" s="367" t="s">
        <v>10487</v>
      </c>
      <c r="E6126" s="367">
        <f t="shared" si="95"/>
        <v>30508985</v>
      </c>
      <c r="F6126" s="367" t="s">
        <v>569</v>
      </c>
      <c r="G6126" s="367" t="s">
        <v>9237</v>
      </c>
      <c r="H6126" s="367" t="s">
        <v>10440</v>
      </c>
      <c r="I6126" s="367" t="s">
        <v>10488</v>
      </c>
    </row>
    <row r="6127" spans="1:9">
      <c r="A6127" s="367" t="s">
        <v>3930</v>
      </c>
      <c r="D6127" s="367" t="s">
        <v>10489</v>
      </c>
      <c r="E6127" s="367">
        <f t="shared" si="95"/>
        <v>30508988</v>
      </c>
      <c r="F6127" s="367" t="s">
        <v>569</v>
      </c>
      <c r="G6127" s="367" t="s">
        <v>9237</v>
      </c>
      <c r="H6127" s="367" t="s">
        <v>10440</v>
      </c>
      <c r="I6127" s="367" t="s">
        <v>7791</v>
      </c>
    </row>
    <row r="6128" spans="1:9">
      <c r="A6128" s="367" t="s">
        <v>3930</v>
      </c>
      <c r="D6128" s="367" t="s">
        <v>10490</v>
      </c>
      <c r="E6128" s="367">
        <f t="shared" si="95"/>
        <v>30509001</v>
      </c>
      <c r="F6128" s="367" t="s">
        <v>569</v>
      </c>
      <c r="G6128" s="367" t="s">
        <v>9237</v>
      </c>
      <c r="H6128" s="367" t="s">
        <v>10491</v>
      </c>
      <c r="I6128" s="367" t="s">
        <v>10025</v>
      </c>
    </row>
    <row r="6129" spans="1:9">
      <c r="A6129" s="367" t="s">
        <v>3930</v>
      </c>
      <c r="D6129" s="367" t="s">
        <v>10492</v>
      </c>
      <c r="E6129" s="367">
        <f t="shared" si="95"/>
        <v>30509002</v>
      </c>
      <c r="F6129" s="367" t="s">
        <v>569</v>
      </c>
      <c r="G6129" s="367" t="s">
        <v>9237</v>
      </c>
      <c r="H6129" s="367" t="s">
        <v>10491</v>
      </c>
      <c r="I6129" s="367" t="s">
        <v>10493</v>
      </c>
    </row>
    <row r="6130" spans="1:9">
      <c r="A6130" s="367" t="s">
        <v>3930</v>
      </c>
      <c r="D6130" s="367" t="s">
        <v>10494</v>
      </c>
      <c r="E6130" s="367">
        <f t="shared" si="95"/>
        <v>30509101</v>
      </c>
      <c r="F6130" s="367" t="s">
        <v>569</v>
      </c>
      <c r="G6130" s="367" t="s">
        <v>9237</v>
      </c>
      <c r="H6130" s="367" t="s">
        <v>10495</v>
      </c>
      <c r="I6130" s="367" t="s">
        <v>10025</v>
      </c>
    </row>
    <row r="6131" spans="1:9">
      <c r="A6131" s="367" t="s">
        <v>3930</v>
      </c>
      <c r="D6131" s="367" t="s">
        <v>10496</v>
      </c>
      <c r="E6131" s="367">
        <f t="shared" si="95"/>
        <v>30509201</v>
      </c>
      <c r="F6131" s="367" t="s">
        <v>569</v>
      </c>
      <c r="G6131" s="367" t="s">
        <v>9237</v>
      </c>
      <c r="H6131" s="367" t="s">
        <v>10497</v>
      </c>
      <c r="I6131" s="367" t="s">
        <v>10498</v>
      </c>
    </row>
    <row r="6132" spans="1:9">
      <c r="A6132" s="367" t="s">
        <v>3930</v>
      </c>
      <c r="D6132" s="367" t="s">
        <v>10499</v>
      </c>
      <c r="E6132" s="367">
        <f t="shared" si="95"/>
        <v>30509202</v>
      </c>
      <c r="F6132" s="367" t="s">
        <v>569</v>
      </c>
      <c r="G6132" s="367" t="s">
        <v>9237</v>
      </c>
      <c r="H6132" s="367" t="s">
        <v>10497</v>
      </c>
      <c r="I6132" s="367" t="s">
        <v>10500</v>
      </c>
    </row>
    <row r="6133" spans="1:9">
      <c r="A6133" s="367" t="s">
        <v>3930</v>
      </c>
      <c r="D6133" s="367" t="s">
        <v>10501</v>
      </c>
      <c r="E6133" s="367">
        <f t="shared" si="95"/>
        <v>30509203</v>
      </c>
      <c r="F6133" s="367" t="s">
        <v>569</v>
      </c>
      <c r="G6133" s="367" t="s">
        <v>9237</v>
      </c>
      <c r="H6133" s="367" t="s">
        <v>10497</v>
      </c>
      <c r="I6133" s="367" t="s">
        <v>10502</v>
      </c>
    </row>
    <row r="6134" spans="1:9">
      <c r="A6134" s="367" t="s">
        <v>3930</v>
      </c>
      <c r="D6134" s="367" t="s">
        <v>10503</v>
      </c>
      <c r="E6134" s="367">
        <f t="shared" si="95"/>
        <v>30509204</v>
      </c>
      <c r="F6134" s="367" t="s">
        <v>569</v>
      </c>
      <c r="G6134" s="367" t="s">
        <v>9237</v>
      </c>
      <c r="H6134" s="367" t="s">
        <v>10497</v>
      </c>
      <c r="I6134" s="367" t="s">
        <v>1852</v>
      </c>
    </row>
    <row r="6135" spans="1:9">
      <c r="A6135" s="367" t="s">
        <v>3930</v>
      </c>
      <c r="D6135" s="367" t="s">
        <v>10504</v>
      </c>
      <c r="E6135" s="367">
        <f t="shared" si="95"/>
        <v>30509205</v>
      </c>
      <c r="F6135" s="367" t="s">
        <v>569</v>
      </c>
      <c r="G6135" s="367" t="s">
        <v>9237</v>
      </c>
      <c r="H6135" s="367" t="s">
        <v>10497</v>
      </c>
      <c r="I6135" s="367" t="s">
        <v>4983</v>
      </c>
    </row>
    <row r="6136" spans="1:9">
      <c r="A6136" s="367" t="s">
        <v>3930</v>
      </c>
      <c r="D6136" s="367" t="s">
        <v>10505</v>
      </c>
      <c r="E6136" s="367">
        <f t="shared" si="95"/>
        <v>30510001</v>
      </c>
      <c r="F6136" s="367" t="s">
        <v>569</v>
      </c>
      <c r="G6136" s="367" t="s">
        <v>9237</v>
      </c>
      <c r="H6136" s="367" t="s">
        <v>10506</v>
      </c>
      <c r="I6136" s="367" t="s">
        <v>7729</v>
      </c>
    </row>
    <row r="6137" spans="1:9">
      <c r="A6137" s="367" t="s">
        <v>3930</v>
      </c>
      <c r="D6137" s="367" t="s">
        <v>10507</v>
      </c>
      <c r="E6137" s="367">
        <f t="shared" si="95"/>
        <v>30510002</v>
      </c>
      <c r="F6137" s="367" t="s">
        <v>569</v>
      </c>
      <c r="G6137" s="367" t="s">
        <v>9237</v>
      </c>
      <c r="H6137" s="367" t="s">
        <v>10506</v>
      </c>
      <c r="I6137" s="367" t="s">
        <v>1854</v>
      </c>
    </row>
    <row r="6138" spans="1:9">
      <c r="A6138" s="367" t="s">
        <v>3930</v>
      </c>
      <c r="D6138" s="367" t="s">
        <v>10508</v>
      </c>
      <c r="E6138" s="367">
        <f t="shared" si="95"/>
        <v>30510003</v>
      </c>
      <c r="F6138" s="367" t="s">
        <v>569</v>
      </c>
      <c r="G6138" s="367" t="s">
        <v>9237</v>
      </c>
      <c r="H6138" s="367" t="s">
        <v>10506</v>
      </c>
      <c r="I6138" s="367" t="s">
        <v>10509</v>
      </c>
    </row>
    <row r="6139" spans="1:9">
      <c r="A6139" s="367" t="s">
        <v>3930</v>
      </c>
      <c r="D6139" s="367" t="s">
        <v>10510</v>
      </c>
      <c r="E6139" s="367">
        <f t="shared" si="95"/>
        <v>30510004</v>
      </c>
      <c r="F6139" s="367" t="s">
        <v>569</v>
      </c>
      <c r="G6139" s="367" t="s">
        <v>9237</v>
      </c>
      <c r="H6139" s="367" t="s">
        <v>10506</v>
      </c>
      <c r="I6139" s="367" t="s">
        <v>1852</v>
      </c>
    </row>
    <row r="6140" spans="1:9">
      <c r="A6140" s="367" t="s">
        <v>3930</v>
      </c>
      <c r="D6140" s="367" t="s">
        <v>10511</v>
      </c>
      <c r="E6140" s="367">
        <f t="shared" si="95"/>
        <v>30510005</v>
      </c>
      <c r="F6140" s="367" t="s">
        <v>569</v>
      </c>
      <c r="G6140" s="367" t="s">
        <v>9237</v>
      </c>
      <c r="H6140" s="367" t="s">
        <v>10506</v>
      </c>
      <c r="I6140" s="367" t="s">
        <v>7051</v>
      </c>
    </row>
    <row r="6141" spans="1:9">
      <c r="A6141" s="367" t="s">
        <v>3930</v>
      </c>
      <c r="D6141" s="367" t="s">
        <v>10512</v>
      </c>
      <c r="E6141" s="367">
        <f t="shared" si="95"/>
        <v>30510006</v>
      </c>
      <c r="F6141" s="367" t="s">
        <v>569</v>
      </c>
      <c r="G6141" s="367" t="s">
        <v>9237</v>
      </c>
      <c r="H6141" s="367" t="s">
        <v>10506</v>
      </c>
      <c r="I6141" s="367" t="s">
        <v>7060</v>
      </c>
    </row>
    <row r="6142" spans="1:9">
      <c r="A6142" s="367" t="s">
        <v>3930</v>
      </c>
      <c r="D6142" s="367" t="s">
        <v>10513</v>
      </c>
      <c r="E6142" s="367">
        <f t="shared" si="95"/>
        <v>30510007</v>
      </c>
      <c r="F6142" s="367" t="s">
        <v>569</v>
      </c>
      <c r="G6142" s="367" t="s">
        <v>9237</v>
      </c>
      <c r="H6142" s="367" t="s">
        <v>10506</v>
      </c>
      <c r="I6142" s="367" t="s">
        <v>7062</v>
      </c>
    </row>
    <row r="6143" spans="1:9">
      <c r="A6143" s="367" t="s">
        <v>3930</v>
      </c>
      <c r="D6143" s="367" t="s">
        <v>10514</v>
      </c>
      <c r="E6143" s="367">
        <f t="shared" si="95"/>
        <v>30510101</v>
      </c>
      <c r="F6143" s="367" t="s">
        <v>569</v>
      </c>
      <c r="G6143" s="367" t="s">
        <v>9237</v>
      </c>
      <c r="H6143" s="367" t="s">
        <v>10515</v>
      </c>
      <c r="I6143" s="367" t="s">
        <v>1991</v>
      </c>
    </row>
    <row r="6144" spans="1:9">
      <c r="A6144" s="367" t="s">
        <v>3930</v>
      </c>
      <c r="D6144" s="367" t="s">
        <v>10516</v>
      </c>
      <c r="E6144" s="367">
        <f t="shared" si="95"/>
        <v>30510102</v>
      </c>
      <c r="F6144" s="367" t="s">
        <v>569</v>
      </c>
      <c r="G6144" s="367" t="s">
        <v>9237</v>
      </c>
      <c r="H6144" s="367" t="s">
        <v>10515</v>
      </c>
      <c r="I6144" s="367" t="s">
        <v>1639</v>
      </c>
    </row>
    <row r="6145" spans="1:9">
      <c r="A6145" s="367" t="s">
        <v>3930</v>
      </c>
      <c r="D6145" s="367" t="s">
        <v>10517</v>
      </c>
      <c r="E6145" s="367">
        <f t="shared" si="95"/>
        <v>30510103</v>
      </c>
      <c r="F6145" s="367" t="s">
        <v>569</v>
      </c>
      <c r="G6145" s="367" t="s">
        <v>9237</v>
      </c>
      <c r="H6145" s="367" t="s">
        <v>10515</v>
      </c>
      <c r="I6145" s="367" t="s">
        <v>1641</v>
      </c>
    </row>
    <row r="6146" spans="1:9">
      <c r="A6146" s="367" t="s">
        <v>3930</v>
      </c>
      <c r="D6146" s="367" t="s">
        <v>10518</v>
      </c>
      <c r="E6146" s="367">
        <f t="shared" ref="E6146:E6209" si="96">VALUE(D6146)</f>
        <v>30510104</v>
      </c>
      <c r="F6146" s="367" t="s">
        <v>569</v>
      </c>
      <c r="G6146" s="367" t="s">
        <v>9237</v>
      </c>
      <c r="H6146" s="367" t="s">
        <v>10515</v>
      </c>
      <c r="I6146" s="367" t="s">
        <v>780</v>
      </c>
    </row>
    <row r="6147" spans="1:9">
      <c r="A6147" s="367" t="s">
        <v>3930</v>
      </c>
      <c r="D6147" s="367" t="s">
        <v>10519</v>
      </c>
      <c r="E6147" s="367">
        <f t="shared" si="96"/>
        <v>30510105</v>
      </c>
      <c r="F6147" s="367" t="s">
        <v>569</v>
      </c>
      <c r="G6147" s="367" t="s">
        <v>9237</v>
      </c>
      <c r="H6147" s="367" t="s">
        <v>10515</v>
      </c>
      <c r="I6147" s="367" t="s">
        <v>1647</v>
      </c>
    </row>
    <row r="6148" spans="1:9">
      <c r="A6148" s="367" t="s">
        <v>3930</v>
      </c>
      <c r="D6148" s="367" t="s">
        <v>10520</v>
      </c>
      <c r="E6148" s="367">
        <f t="shared" si="96"/>
        <v>30510106</v>
      </c>
      <c r="F6148" s="367" t="s">
        <v>569</v>
      </c>
      <c r="G6148" s="367" t="s">
        <v>9237</v>
      </c>
      <c r="H6148" s="367" t="s">
        <v>10515</v>
      </c>
      <c r="I6148" s="367" t="s">
        <v>1675</v>
      </c>
    </row>
    <row r="6149" spans="1:9">
      <c r="A6149" s="367" t="s">
        <v>3930</v>
      </c>
      <c r="D6149" s="367" t="s">
        <v>10521</v>
      </c>
      <c r="E6149" s="367">
        <f t="shared" si="96"/>
        <v>30510107</v>
      </c>
      <c r="F6149" s="367" t="s">
        <v>569</v>
      </c>
      <c r="G6149" s="367" t="s">
        <v>9237</v>
      </c>
      <c r="H6149" s="367" t="s">
        <v>10515</v>
      </c>
      <c r="I6149" s="367" t="s">
        <v>10522</v>
      </c>
    </row>
    <row r="6150" spans="1:9">
      <c r="A6150" s="367" t="s">
        <v>3930</v>
      </c>
      <c r="D6150" s="367" t="s">
        <v>10523</v>
      </c>
      <c r="E6150" s="367">
        <f t="shared" si="96"/>
        <v>30510108</v>
      </c>
      <c r="F6150" s="367" t="s">
        <v>569</v>
      </c>
      <c r="G6150" s="367" t="s">
        <v>9237</v>
      </c>
      <c r="H6150" s="367" t="s">
        <v>10515</v>
      </c>
      <c r="I6150" s="367" t="s">
        <v>10524</v>
      </c>
    </row>
    <row r="6151" spans="1:9">
      <c r="A6151" s="367" t="s">
        <v>3930</v>
      </c>
      <c r="D6151" s="367" t="s">
        <v>10525</v>
      </c>
      <c r="E6151" s="367">
        <f t="shared" si="96"/>
        <v>30510196</v>
      </c>
      <c r="F6151" s="367" t="s">
        <v>569</v>
      </c>
      <c r="G6151" s="367" t="s">
        <v>9237</v>
      </c>
      <c r="H6151" s="367" t="s">
        <v>10515</v>
      </c>
      <c r="I6151" s="367" t="s">
        <v>10526</v>
      </c>
    </row>
    <row r="6152" spans="1:9">
      <c r="A6152" s="367" t="s">
        <v>3930</v>
      </c>
      <c r="D6152" s="367" t="s">
        <v>10527</v>
      </c>
      <c r="E6152" s="367">
        <f t="shared" si="96"/>
        <v>30510197</v>
      </c>
      <c r="F6152" s="367" t="s">
        <v>569</v>
      </c>
      <c r="G6152" s="367" t="s">
        <v>9237</v>
      </c>
      <c r="H6152" s="367" t="s">
        <v>10515</v>
      </c>
      <c r="I6152" s="367" t="s">
        <v>10528</v>
      </c>
    </row>
    <row r="6153" spans="1:9">
      <c r="A6153" s="367" t="s">
        <v>3930</v>
      </c>
      <c r="D6153" s="367" t="s">
        <v>10529</v>
      </c>
      <c r="E6153" s="367">
        <f t="shared" si="96"/>
        <v>30510198</v>
      </c>
      <c r="F6153" s="367" t="s">
        <v>569</v>
      </c>
      <c r="G6153" s="367" t="s">
        <v>9237</v>
      </c>
      <c r="H6153" s="367" t="s">
        <v>10515</v>
      </c>
      <c r="I6153" s="367" t="s">
        <v>10530</v>
      </c>
    </row>
    <row r="6154" spans="1:9">
      <c r="A6154" s="367" t="s">
        <v>3930</v>
      </c>
      <c r="D6154" s="367" t="s">
        <v>10531</v>
      </c>
      <c r="E6154" s="367">
        <f t="shared" si="96"/>
        <v>30510199</v>
      </c>
      <c r="F6154" s="367" t="s">
        <v>569</v>
      </c>
      <c r="G6154" s="367" t="s">
        <v>9237</v>
      </c>
      <c r="H6154" s="367" t="s">
        <v>10515</v>
      </c>
      <c r="I6154" s="367" t="s">
        <v>4251</v>
      </c>
    </row>
    <row r="6155" spans="1:9">
      <c r="A6155" s="367" t="s">
        <v>3930</v>
      </c>
      <c r="D6155" s="367" t="s">
        <v>10532</v>
      </c>
      <c r="E6155" s="367">
        <f t="shared" si="96"/>
        <v>30510201</v>
      </c>
      <c r="F6155" s="367" t="s">
        <v>569</v>
      </c>
      <c r="G6155" s="367" t="s">
        <v>9237</v>
      </c>
      <c r="H6155" s="367" t="s">
        <v>10533</v>
      </c>
      <c r="I6155" s="367" t="s">
        <v>1991</v>
      </c>
    </row>
    <row r="6156" spans="1:9">
      <c r="A6156" s="367" t="s">
        <v>3930</v>
      </c>
      <c r="D6156" s="367" t="s">
        <v>10534</v>
      </c>
      <c r="E6156" s="367">
        <f t="shared" si="96"/>
        <v>30510202</v>
      </c>
      <c r="F6156" s="367" t="s">
        <v>569</v>
      </c>
      <c r="G6156" s="367" t="s">
        <v>9237</v>
      </c>
      <c r="H6156" s="367" t="s">
        <v>10533</v>
      </c>
      <c r="I6156" s="367" t="s">
        <v>1639</v>
      </c>
    </row>
    <row r="6157" spans="1:9">
      <c r="A6157" s="367" t="s">
        <v>3930</v>
      </c>
      <c r="D6157" s="367" t="s">
        <v>10535</v>
      </c>
      <c r="E6157" s="367">
        <f t="shared" si="96"/>
        <v>30510203</v>
      </c>
      <c r="F6157" s="367" t="s">
        <v>569</v>
      </c>
      <c r="G6157" s="367" t="s">
        <v>9237</v>
      </c>
      <c r="H6157" s="367" t="s">
        <v>10533</v>
      </c>
      <c r="I6157" s="367" t="s">
        <v>1641</v>
      </c>
    </row>
    <row r="6158" spans="1:9">
      <c r="A6158" s="367" t="s">
        <v>3930</v>
      </c>
      <c r="D6158" s="367" t="s">
        <v>10536</v>
      </c>
      <c r="E6158" s="367">
        <f t="shared" si="96"/>
        <v>30510204</v>
      </c>
      <c r="F6158" s="367" t="s">
        <v>569</v>
      </c>
      <c r="G6158" s="367" t="s">
        <v>9237</v>
      </c>
      <c r="H6158" s="367" t="s">
        <v>10533</v>
      </c>
      <c r="I6158" s="367" t="s">
        <v>780</v>
      </c>
    </row>
    <row r="6159" spans="1:9">
      <c r="A6159" s="367" t="s">
        <v>3930</v>
      </c>
      <c r="D6159" s="367" t="s">
        <v>10537</v>
      </c>
      <c r="E6159" s="367">
        <f t="shared" si="96"/>
        <v>30510205</v>
      </c>
      <c r="F6159" s="367" t="s">
        <v>569</v>
      </c>
      <c r="G6159" s="367" t="s">
        <v>9237</v>
      </c>
      <c r="H6159" s="367" t="s">
        <v>10533</v>
      </c>
      <c r="I6159" s="367" t="s">
        <v>1647</v>
      </c>
    </row>
    <row r="6160" spans="1:9">
      <c r="A6160" s="367" t="s">
        <v>3930</v>
      </c>
      <c r="D6160" s="367" t="s">
        <v>10538</v>
      </c>
      <c r="E6160" s="367">
        <f t="shared" si="96"/>
        <v>30510206</v>
      </c>
      <c r="F6160" s="367" t="s">
        <v>569</v>
      </c>
      <c r="G6160" s="367" t="s">
        <v>9237</v>
      </c>
      <c r="H6160" s="367" t="s">
        <v>10533</v>
      </c>
      <c r="I6160" s="367" t="s">
        <v>1675</v>
      </c>
    </row>
    <row r="6161" spans="1:9">
      <c r="A6161" s="367" t="s">
        <v>3930</v>
      </c>
      <c r="D6161" s="367" t="s">
        <v>10539</v>
      </c>
      <c r="E6161" s="367">
        <f t="shared" si="96"/>
        <v>30510207</v>
      </c>
      <c r="F6161" s="367" t="s">
        <v>569</v>
      </c>
      <c r="G6161" s="367" t="s">
        <v>9237</v>
      </c>
      <c r="H6161" s="367" t="s">
        <v>10533</v>
      </c>
      <c r="I6161" s="367" t="s">
        <v>10522</v>
      </c>
    </row>
    <row r="6162" spans="1:9">
      <c r="A6162" s="367" t="s">
        <v>3930</v>
      </c>
      <c r="D6162" s="367" t="s">
        <v>10540</v>
      </c>
      <c r="E6162" s="367">
        <f t="shared" si="96"/>
        <v>30510208</v>
      </c>
      <c r="F6162" s="367" t="s">
        <v>569</v>
      </c>
      <c r="G6162" s="367" t="s">
        <v>9237</v>
      </c>
      <c r="H6162" s="367" t="s">
        <v>10533</v>
      </c>
      <c r="I6162" s="367" t="s">
        <v>10524</v>
      </c>
    </row>
    <row r="6163" spans="1:9">
      <c r="A6163" s="367" t="s">
        <v>3930</v>
      </c>
      <c r="D6163" s="367" t="s">
        <v>10541</v>
      </c>
      <c r="E6163" s="367">
        <f t="shared" si="96"/>
        <v>30510209</v>
      </c>
      <c r="F6163" s="367" t="s">
        <v>569</v>
      </c>
      <c r="G6163" s="367" t="s">
        <v>9237</v>
      </c>
      <c r="H6163" s="367" t="s">
        <v>10533</v>
      </c>
      <c r="I6163" s="367" t="s">
        <v>1649</v>
      </c>
    </row>
    <row r="6164" spans="1:9">
      <c r="A6164" s="367" t="s">
        <v>3930</v>
      </c>
      <c r="D6164" s="367" t="s">
        <v>10542</v>
      </c>
      <c r="E6164" s="367">
        <f t="shared" si="96"/>
        <v>30510296</v>
      </c>
      <c r="F6164" s="367" t="s">
        <v>569</v>
      </c>
      <c r="G6164" s="367" t="s">
        <v>9237</v>
      </c>
      <c r="H6164" s="367" t="s">
        <v>10533</v>
      </c>
      <c r="I6164" s="367" t="s">
        <v>10526</v>
      </c>
    </row>
    <row r="6165" spans="1:9">
      <c r="A6165" s="367" t="s">
        <v>3930</v>
      </c>
      <c r="D6165" s="367" t="s">
        <v>10543</v>
      </c>
      <c r="E6165" s="367">
        <f t="shared" si="96"/>
        <v>30510297</v>
      </c>
      <c r="F6165" s="367" t="s">
        <v>569</v>
      </c>
      <c r="G6165" s="367" t="s">
        <v>9237</v>
      </c>
      <c r="H6165" s="367" t="s">
        <v>10533</v>
      </c>
      <c r="I6165" s="367" t="s">
        <v>10528</v>
      </c>
    </row>
    <row r="6166" spans="1:9">
      <c r="A6166" s="367" t="s">
        <v>3930</v>
      </c>
      <c r="D6166" s="367" t="s">
        <v>10544</v>
      </c>
      <c r="E6166" s="367">
        <f t="shared" si="96"/>
        <v>30510298</v>
      </c>
      <c r="F6166" s="367" t="s">
        <v>569</v>
      </c>
      <c r="G6166" s="367" t="s">
        <v>9237</v>
      </c>
      <c r="H6166" s="367" t="s">
        <v>10533</v>
      </c>
      <c r="I6166" s="367" t="s">
        <v>10530</v>
      </c>
    </row>
    <row r="6167" spans="1:9">
      <c r="A6167" s="367" t="s">
        <v>3930</v>
      </c>
      <c r="D6167" s="367" t="s">
        <v>10545</v>
      </c>
      <c r="E6167" s="367">
        <f t="shared" si="96"/>
        <v>30510299</v>
      </c>
      <c r="F6167" s="367" t="s">
        <v>569</v>
      </c>
      <c r="G6167" s="367" t="s">
        <v>9237</v>
      </c>
      <c r="H6167" s="367" t="s">
        <v>10533</v>
      </c>
      <c r="I6167" s="367" t="s">
        <v>4251</v>
      </c>
    </row>
    <row r="6168" spans="1:9">
      <c r="A6168" s="367" t="s">
        <v>3930</v>
      </c>
      <c r="D6168" s="367" t="s">
        <v>10546</v>
      </c>
      <c r="E6168" s="367">
        <f t="shared" si="96"/>
        <v>30510301</v>
      </c>
      <c r="F6168" s="367" t="s">
        <v>569</v>
      </c>
      <c r="G6168" s="367" t="s">
        <v>9237</v>
      </c>
      <c r="H6168" s="367" t="s">
        <v>10547</v>
      </c>
      <c r="I6168" s="367" t="s">
        <v>1991</v>
      </c>
    </row>
    <row r="6169" spans="1:9">
      <c r="A6169" s="367" t="s">
        <v>3930</v>
      </c>
      <c r="D6169" s="367" t="s">
        <v>10548</v>
      </c>
      <c r="E6169" s="367">
        <f t="shared" si="96"/>
        <v>30510302</v>
      </c>
      <c r="F6169" s="367" t="s">
        <v>569</v>
      </c>
      <c r="G6169" s="367" t="s">
        <v>9237</v>
      </c>
      <c r="H6169" s="367" t="s">
        <v>10547</v>
      </c>
      <c r="I6169" s="367" t="s">
        <v>1639</v>
      </c>
    </row>
    <row r="6170" spans="1:9">
      <c r="A6170" s="367" t="s">
        <v>3930</v>
      </c>
      <c r="D6170" s="367" t="s">
        <v>10549</v>
      </c>
      <c r="E6170" s="367">
        <f t="shared" si="96"/>
        <v>30510303</v>
      </c>
      <c r="F6170" s="367" t="s">
        <v>569</v>
      </c>
      <c r="G6170" s="367" t="s">
        <v>9237</v>
      </c>
      <c r="H6170" s="367" t="s">
        <v>10547</v>
      </c>
      <c r="I6170" s="367" t="s">
        <v>1641</v>
      </c>
    </row>
    <row r="6171" spans="1:9">
      <c r="A6171" s="367" t="s">
        <v>3930</v>
      </c>
      <c r="D6171" s="367" t="s">
        <v>10550</v>
      </c>
      <c r="E6171" s="367">
        <f t="shared" si="96"/>
        <v>30510304</v>
      </c>
      <c r="F6171" s="367" t="s">
        <v>569</v>
      </c>
      <c r="G6171" s="367" t="s">
        <v>9237</v>
      </c>
      <c r="H6171" s="367" t="s">
        <v>10547</v>
      </c>
      <c r="I6171" s="367" t="s">
        <v>780</v>
      </c>
    </row>
    <row r="6172" spans="1:9">
      <c r="A6172" s="367" t="s">
        <v>3930</v>
      </c>
      <c r="D6172" s="367" t="s">
        <v>10551</v>
      </c>
      <c r="E6172" s="367">
        <f t="shared" si="96"/>
        <v>30510305</v>
      </c>
      <c r="F6172" s="367" t="s">
        <v>569</v>
      </c>
      <c r="G6172" s="367" t="s">
        <v>9237</v>
      </c>
      <c r="H6172" s="367" t="s">
        <v>10547</v>
      </c>
      <c r="I6172" s="367" t="s">
        <v>1647</v>
      </c>
    </row>
    <row r="6173" spans="1:9">
      <c r="A6173" s="367" t="s">
        <v>3930</v>
      </c>
      <c r="D6173" s="367" t="s">
        <v>10552</v>
      </c>
      <c r="E6173" s="367">
        <f t="shared" si="96"/>
        <v>30510306</v>
      </c>
      <c r="F6173" s="367" t="s">
        <v>569</v>
      </c>
      <c r="G6173" s="367" t="s">
        <v>9237</v>
      </c>
      <c r="H6173" s="367" t="s">
        <v>10547</v>
      </c>
      <c r="I6173" s="367" t="s">
        <v>1675</v>
      </c>
    </row>
    <row r="6174" spans="1:9">
      <c r="A6174" s="367" t="s">
        <v>3930</v>
      </c>
      <c r="D6174" s="367" t="s">
        <v>10553</v>
      </c>
      <c r="E6174" s="367">
        <f t="shared" si="96"/>
        <v>30510307</v>
      </c>
      <c r="F6174" s="367" t="s">
        <v>569</v>
      </c>
      <c r="G6174" s="367" t="s">
        <v>9237</v>
      </c>
      <c r="H6174" s="367" t="s">
        <v>10547</v>
      </c>
      <c r="I6174" s="367" t="s">
        <v>10522</v>
      </c>
    </row>
    <row r="6175" spans="1:9">
      <c r="A6175" s="367" t="s">
        <v>3930</v>
      </c>
      <c r="D6175" s="367" t="s">
        <v>10554</v>
      </c>
      <c r="E6175" s="367">
        <f t="shared" si="96"/>
        <v>30510308</v>
      </c>
      <c r="F6175" s="367" t="s">
        <v>569</v>
      </c>
      <c r="G6175" s="367" t="s">
        <v>9237</v>
      </c>
      <c r="H6175" s="367" t="s">
        <v>10547</v>
      </c>
      <c r="I6175" s="367" t="s">
        <v>10524</v>
      </c>
    </row>
    <row r="6176" spans="1:9">
      <c r="A6176" s="367" t="s">
        <v>3930</v>
      </c>
      <c r="D6176" s="367" t="s">
        <v>10555</v>
      </c>
      <c r="E6176" s="367">
        <f t="shared" si="96"/>
        <v>30510309</v>
      </c>
      <c r="F6176" s="367" t="s">
        <v>569</v>
      </c>
      <c r="G6176" s="367" t="s">
        <v>9237</v>
      </c>
      <c r="H6176" s="367" t="s">
        <v>10547</v>
      </c>
      <c r="I6176" s="367" t="s">
        <v>1649</v>
      </c>
    </row>
    <row r="6177" spans="1:9">
      <c r="A6177" s="367" t="s">
        <v>3930</v>
      </c>
      <c r="D6177" s="367" t="s">
        <v>10556</v>
      </c>
      <c r="E6177" s="367">
        <f t="shared" si="96"/>
        <v>30510310</v>
      </c>
      <c r="F6177" s="367" t="s">
        <v>569</v>
      </c>
      <c r="G6177" s="367" t="s">
        <v>9237</v>
      </c>
      <c r="H6177" s="367" t="s">
        <v>10547</v>
      </c>
      <c r="I6177" s="367" t="s">
        <v>10557</v>
      </c>
    </row>
    <row r="6178" spans="1:9">
      <c r="A6178" s="367" t="s">
        <v>3930</v>
      </c>
      <c r="D6178" s="367" t="s">
        <v>10558</v>
      </c>
      <c r="E6178" s="367">
        <f t="shared" si="96"/>
        <v>30510396</v>
      </c>
      <c r="F6178" s="367" t="s">
        <v>569</v>
      </c>
      <c r="G6178" s="367" t="s">
        <v>9237</v>
      </c>
      <c r="H6178" s="367" t="s">
        <v>10547</v>
      </c>
      <c r="I6178" s="367" t="s">
        <v>10526</v>
      </c>
    </row>
    <row r="6179" spans="1:9">
      <c r="A6179" s="367" t="s">
        <v>3930</v>
      </c>
      <c r="D6179" s="367" t="s">
        <v>10559</v>
      </c>
      <c r="E6179" s="367">
        <f t="shared" si="96"/>
        <v>30510397</v>
      </c>
      <c r="F6179" s="367" t="s">
        <v>569</v>
      </c>
      <c r="G6179" s="367" t="s">
        <v>9237</v>
      </c>
      <c r="H6179" s="367" t="s">
        <v>10547</v>
      </c>
      <c r="I6179" s="367" t="s">
        <v>10528</v>
      </c>
    </row>
    <row r="6180" spans="1:9">
      <c r="A6180" s="367" t="s">
        <v>3930</v>
      </c>
      <c r="D6180" s="367" t="s">
        <v>10560</v>
      </c>
      <c r="E6180" s="367">
        <f t="shared" si="96"/>
        <v>30510398</v>
      </c>
      <c r="F6180" s="367" t="s">
        <v>569</v>
      </c>
      <c r="G6180" s="367" t="s">
        <v>9237</v>
      </c>
      <c r="H6180" s="367" t="s">
        <v>10547</v>
      </c>
      <c r="I6180" s="367" t="s">
        <v>10530</v>
      </c>
    </row>
    <row r="6181" spans="1:9">
      <c r="A6181" s="367" t="s">
        <v>3930</v>
      </c>
      <c r="D6181" s="367" t="s">
        <v>10561</v>
      </c>
      <c r="E6181" s="367">
        <f t="shared" si="96"/>
        <v>30510399</v>
      </c>
      <c r="F6181" s="367" t="s">
        <v>569</v>
      </c>
      <c r="G6181" s="367" t="s">
        <v>9237</v>
      </c>
      <c r="H6181" s="367" t="s">
        <v>10547</v>
      </c>
      <c r="I6181" s="367" t="s">
        <v>4251</v>
      </c>
    </row>
    <row r="6182" spans="1:9">
      <c r="A6182" s="367" t="s">
        <v>3930</v>
      </c>
      <c r="D6182" s="367" t="s">
        <v>10562</v>
      </c>
      <c r="E6182" s="367">
        <f t="shared" si="96"/>
        <v>30510401</v>
      </c>
      <c r="F6182" s="367" t="s">
        <v>569</v>
      </c>
      <c r="G6182" s="367" t="s">
        <v>9237</v>
      </c>
      <c r="H6182" s="367" t="s">
        <v>10563</v>
      </c>
      <c r="I6182" s="367" t="s">
        <v>1991</v>
      </c>
    </row>
    <row r="6183" spans="1:9">
      <c r="A6183" s="367" t="s">
        <v>3930</v>
      </c>
      <c r="D6183" s="367" t="s">
        <v>10564</v>
      </c>
      <c r="E6183" s="367">
        <f t="shared" si="96"/>
        <v>30510402</v>
      </c>
      <c r="F6183" s="367" t="s">
        <v>569</v>
      </c>
      <c r="G6183" s="367" t="s">
        <v>9237</v>
      </c>
      <c r="H6183" s="367" t="s">
        <v>10563</v>
      </c>
      <c r="I6183" s="367" t="s">
        <v>1639</v>
      </c>
    </row>
    <row r="6184" spans="1:9">
      <c r="A6184" s="367" t="s">
        <v>3930</v>
      </c>
      <c r="D6184" s="367" t="s">
        <v>10565</v>
      </c>
      <c r="E6184" s="367">
        <f t="shared" si="96"/>
        <v>30510403</v>
      </c>
      <c r="F6184" s="367" t="s">
        <v>569</v>
      </c>
      <c r="G6184" s="367" t="s">
        <v>9237</v>
      </c>
      <c r="H6184" s="367" t="s">
        <v>10563</v>
      </c>
      <c r="I6184" s="367" t="s">
        <v>1641</v>
      </c>
    </row>
    <row r="6185" spans="1:9">
      <c r="A6185" s="367" t="s">
        <v>3930</v>
      </c>
      <c r="D6185" s="367" t="s">
        <v>10566</v>
      </c>
      <c r="E6185" s="367">
        <f t="shared" si="96"/>
        <v>30510404</v>
      </c>
      <c r="F6185" s="367" t="s">
        <v>569</v>
      </c>
      <c r="G6185" s="367" t="s">
        <v>9237</v>
      </c>
      <c r="H6185" s="367" t="s">
        <v>10563</v>
      </c>
      <c r="I6185" s="367" t="s">
        <v>780</v>
      </c>
    </row>
    <row r="6186" spans="1:9">
      <c r="A6186" s="367" t="s">
        <v>3930</v>
      </c>
      <c r="D6186" s="367" t="s">
        <v>10567</v>
      </c>
      <c r="E6186" s="367">
        <f t="shared" si="96"/>
        <v>30510405</v>
      </c>
      <c r="F6186" s="367" t="s">
        <v>569</v>
      </c>
      <c r="G6186" s="367" t="s">
        <v>9237</v>
      </c>
      <c r="H6186" s="367" t="s">
        <v>10563</v>
      </c>
      <c r="I6186" s="367" t="s">
        <v>1647</v>
      </c>
    </row>
    <row r="6187" spans="1:9">
      <c r="A6187" s="367" t="s">
        <v>3930</v>
      </c>
      <c r="D6187" s="367" t="s">
        <v>10568</v>
      </c>
      <c r="E6187" s="367">
        <f t="shared" si="96"/>
        <v>30510406</v>
      </c>
      <c r="F6187" s="367" t="s">
        <v>569</v>
      </c>
      <c r="G6187" s="367" t="s">
        <v>9237</v>
      </c>
      <c r="H6187" s="367" t="s">
        <v>10563</v>
      </c>
      <c r="I6187" s="367" t="s">
        <v>1675</v>
      </c>
    </row>
    <row r="6188" spans="1:9">
      <c r="A6188" s="367" t="s">
        <v>3930</v>
      </c>
      <c r="D6188" s="367" t="s">
        <v>10569</v>
      </c>
      <c r="E6188" s="367">
        <f t="shared" si="96"/>
        <v>30510407</v>
      </c>
      <c r="F6188" s="367" t="s">
        <v>569</v>
      </c>
      <c r="G6188" s="367" t="s">
        <v>9237</v>
      </c>
      <c r="H6188" s="367" t="s">
        <v>10563</v>
      </c>
      <c r="I6188" s="367" t="s">
        <v>10522</v>
      </c>
    </row>
    <row r="6189" spans="1:9">
      <c r="A6189" s="367" t="s">
        <v>3930</v>
      </c>
      <c r="D6189" s="367" t="s">
        <v>10570</v>
      </c>
      <c r="E6189" s="367">
        <f t="shared" si="96"/>
        <v>30510408</v>
      </c>
      <c r="F6189" s="367" t="s">
        <v>569</v>
      </c>
      <c r="G6189" s="367" t="s">
        <v>9237</v>
      </c>
      <c r="H6189" s="367" t="s">
        <v>10563</v>
      </c>
      <c r="I6189" s="367" t="s">
        <v>10524</v>
      </c>
    </row>
    <row r="6190" spans="1:9">
      <c r="A6190" s="367" t="s">
        <v>3930</v>
      </c>
      <c r="D6190" s="367" t="s">
        <v>10571</v>
      </c>
      <c r="E6190" s="367">
        <f t="shared" si="96"/>
        <v>30510496</v>
      </c>
      <c r="F6190" s="367" t="s">
        <v>569</v>
      </c>
      <c r="G6190" s="367" t="s">
        <v>9237</v>
      </c>
      <c r="H6190" s="367" t="s">
        <v>10563</v>
      </c>
      <c r="I6190" s="367" t="s">
        <v>10526</v>
      </c>
    </row>
    <row r="6191" spans="1:9">
      <c r="A6191" s="367" t="s">
        <v>3930</v>
      </c>
      <c r="D6191" s="367" t="s">
        <v>10572</v>
      </c>
      <c r="E6191" s="367">
        <f t="shared" si="96"/>
        <v>30510497</v>
      </c>
      <c r="F6191" s="367" t="s">
        <v>569</v>
      </c>
      <c r="G6191" s="367" t="s">
        <v>9237</v>
      </c>
      <c r="H6191" s="367" t="s">
        <v>10563</v>
      </c>
      <c r="I6191" s="367" t="s">
        <v>10528</v>
      </c>
    </row>
    <row r="6192" spans="1:9">
      <c r="A6192" s="367" t="s">
        <v>3930</v>
      </c>
      <c r="D6192" s="367" t="s">
        <v>10573</v>
      </c>
      <c r="E6192" s="367">
        <f t="shared" si="96"/>
        <v>30510498</v>
      </c>
      <c r="F6192" s="367" t="s">
        <v>569</v>
      </c>
      <c r="G6192" s="367" t="s">
        <v>9237</v>
      </c>
      <c r="H6192" s="367" t="s">
        <v>10563</v>
      </c>
      <c r="I6192" s="367" t="s">
        <v>10530</v>
      </c>
    </row>
    <row r="6193" spans="1:9">
      <c r="A6193" s="367" t="s">
        <v>3930</v>
      </c>
      <c r="D6193" s="367" t="s">
        <v>10574</v>
      </c>
      <c r="E6193" s="367">
        <f t="shared" si="96"/>
        <v>30510499</v>
      </c>
      <c r="F6193" s="367" t="s">
        <v>569</v>
      </c>
      <c r="G6193" s="367" t="s">
        <v>9237</v>
      </c>
      <c r="H6193" s="367" t="s">
        <v>10563</v>
      </c>
      <c r="I6193" s="367" t="s">
        <v>4251</v>
      </c>
    </row>
    <row r="6194" spans="1:9">
      <c r="A6194" s="367" t="s">
        <v>3930</v>
      </c>
      <c r="D6194" s="367" t="s">
        <v>10575</v>
      </c>
      <c r="E6194" s="367">
        <f t="shared" si="96"/>
        <v>30510501</v>
      </c>
      <c r="F6194" s="367" t="s">
        <v>569</v>
      </c>
      <c r="G6194" s="367" t="s">
        <v>9237</v>
      </c>
      <c r="H6194" s="367" t="s">
        <v>10576</v>
      </c>
      <c r="I6194" s="367" t="s">
        <v>1991</v>
      </c>
    </row>
    <row r="6195" spans="1:9">
      <c r="A6195" s="367" t="s">
        <v>3930</v>
      </c>
      <c r="D6195" s="367" t="s">
        <v>10577</v>
      </c>
      <c r="E6195" s="367">
        <f t="shared" si="96"/>
        <v>30510502</v>
      </c>
      <c r="F6195" s="367" t="s">
        <v>569</v>
      </c>
      <c r="G6195" s="367" t="s">
        <v>9237</v>
      </c>
      <c r="H6195" s="367" t="s">
        <v>10576</v>
      </c>
      <c r="I6195" s="367" t="s">
        <v>1639</v>
      </c>
    </row>
    <row r="6196" spans="1:9">
      <c r="A6196" s="367" t="s">
        <v>3930</v>
      </c>
      <c r="D6196" s="367" t="s">
        <v>10578</v>
      </c>
      <c r="E6196" s="367">
        <f t="shared" si="96"/>
        <v>30510503</v>
      </c>
      <c r="F6196" s="367" t="s">
        <v>569</v>
      </c>
      <c r="G6196" s="367" t="s">
        <v>9237</v>
      </c>
      <c r="H6196" s="367" t="s">
        <v>10576</v>
      </c>
      <c r="I6196" s="367" t="s">
        <v>1641</v>
      </c>
    </row>
    <row r="6197" spans="1:9">
      <c r="A6197" s="367" t="s">
        <v>3930</v>
      </c>
      <c r="D6197" s="367" t="s">
        <v>10579</v>
      </c>
      <c r="E6197" s="367">
        <f t="shared" si="96"/>
        <v>30510504</v>
      </c>
      <c r="F6197" s="367" t="s">
        <v>569</v>
      </c>
      <c r="G6197" s="367" t="s">
        <v>9237</v>
      </c>
      <c r="H6197" s="367" t="s">
        <v>10576</v>
      </c>
      <c r="I6197" s="367" t="s">
        <v>780</v>
      </c>
    </row>
    <row r="6198" spans="1:9">
      <c r="A6198" s="367" t="s">
        <v>3930</v>
      </c>
      <c r="D6198" s="367" t="s">
        <v>10580</v>
      </c>
      <c r="E6198" s="367">
        <f t="shared" si="96"/>
        <v>30510505</v>
      </c>
      <c r="F6198" s="367" t="s">
        <v>569</v>
      </c>
      <c r="G6198" s="367" t="s">
        <v>9237</v>
      </c>
      <c r="H6198" s="367" t="s">
        <v>10576</v>
      </c>
      <c r="I6198" s="367" t="s">
        <v>1647</v>
      </c>
    </row>
    <row r="6199" spans="1:9">
      <c r="A6199" s="367" t="s">
        <v>3930</v>
      </c>
      <c r="D6199" s="367" t="s">
        <v>10581</v>
      </c>
      <c r="E6199" s="367">
        <f t="shared" si="96"/>
        <v>30510506</v>
      </c>
      <c r="F6199" s="367" t="s">
        <v>569</v>
      </c>
      <c r="G6199" s="367" t="s">
        <v>9237</v>
      </c>
      <c r="H6199" s="367" t="s">
        <v>10576</v>
      </c>
      <c r="I6199" s="367" t="s">
        <v>1675</v>
      </c>
    </row>
    <row r="6200" spans="1:9">
      <c r="A6200" s="367" t="s">
        <v>3930</v>
      </c>
      <c r="D6200" s="367" t="s">
        <v>10582</v>
      </c>
      <c r="E6200" s="367">
        <f t="shared" si="96"/>
        <v>30510507</v>
      </c>
      <c r="F6200" s="367" t="s">
        <v>569</v>
      </c>
      <c r="G6200" s="367" t="s">
        <v>9237</v>
      </c>
      <c r="H6200" s="367" t="s">
        <v>10576</v>
      </c>
      <c r="I6200" s="367" t="s">
        <v>10522</v>
      </c>
    </row>
    <row r="6201" spans="1:9">
      <c r="A6201" s="367" t="s">
        <v>3930</v>
      </c>
      <c r="D6201" s="367" t="s">
        <v>10583</v>
      </c>
      <c r="E6201" s="367">
        <f t="shared" si="96"/>
        <v>30510508</v>
      </c>
      <c r="F6201" s="367" t="s">
        <v>569</v>
      </c>
      <c r="G6201" s="367" t="s">
        <v>9237</v>
      </c>
      <c r="H6201" s="367" t="s">
        <v>10576</v>
      </c>
      <c r="I6201" s="367" t="s">
        <v>10524</v>
      </c>
    </row>
    <row r="6202" spans="1:9">
      <c r="A6202" s="367" t="s">
        <v>3930</v>
      </c>
      <c r="D6202" s="367" t="s">
        <v>10584</v>
      </c>
      <c r="E6202" s="367">
        <f t="shared" si="96"/>
        <v>30510596</v>
      </c>
      <c r="F6202" s="367" t="s">
        <v>569</v>
      </c>
      <c r="G6202" s="367" t="s">
        <v>9237</v>
      </c>
      <c r="H6202" s="367" t="s">
        <v>10576</v>
      </c>
      <c r="I6202" s="367" t="s">
        <v>10526</v>
      </c>
    </row>
    <row r="6203" spans="1:9">
      <c r="A6203" s="367" t="s">
        <v>3930</v>
      </c>
      <c r="D6203" s="367" t="s">
        <v>10585</v>
      </c>
      <c r="E6203" s="367">
        <f t="shared" si="96"/>
        <v>30510597</v>
      </c>
      <c r="F6203" s="367" t="s">
        <v>569</v>
      </c>
      <c r="G6203" s="367" t="s">
        <v>9237</v>
      </c>
      <c r="H6203" s="367" t="s">
        <v>10576</v>
      </c>
      <c r="I6203" s="367" t="s">
        <v>10528</v>
      </c>
    </row>
    <row r="6204" spans="1:9">
      <c r="A6204" s="367" t="s">
        <v>3930</v>
      </c>
      <c r="D6204" s="367" t="s">
        <v>10586</v>
      </c>
      <c r="E6204" s="367">
        <f t="shared" si="96"/>
        <v>30510598</v>
      </c>
      <c r="F6204" s="367" t="s">
        <v>569</v>
      </c>
      <c r="G6204" s="367" t="s">
        <v>9237</v>
      </c>
      <c r="H6204" s="367" t="s">
        <v>10576</v>
      </c>
      <c r="I6204" s="367" t="s">
        <v>10530</v>
      </c>
    </row>
    <row r="6205" spans="1:9">
      <c r="A6205" s="367" t="s">
        <v>3930</v>
      </c>
      <c r="D6205" s="367" t="s">
        <v>10587</v>
      </c>
      <c r="E6205" s="367">
        <f t="shared" si="96"/>
        <v>30510599</v>
      </c>
      <c r="F6205" s="367" t="s">
        <v>569</v>
      </c>
      <c r="G6205" s="367" t="s">
        <v>9237</v>
      </c>
      <c r="H6205" s="367" t="s">
        <v>10576</v>
      </c>
      <c r="I6205" s="367" t="s">
        <v>4251</v>
      </c>
    </row>
    <row r="6206" spans="1:9">
      <c r="A6206" s="367" t="s">
        <v>3930</v>
      </c>
      <c r="D6206" s="367" t="s">
        <v>10588</v>
      </c>
      <c r="E6206" s="367">
        <f t="shared" si="96"/>
        <v>30510604</v>
      </c>
      <c r="F6206" s="367" t="s">
        <v>569</v>
      </c>
      <c r="G6206" s="367" t="s">
        <v>9237</v>
      </c>
      <c r="H6206" s="367" t="s">
        <v>10589</v>
      </c>
      <c r="I6206" s="367" t="s">
        <v>780</v>
      </c>
    </row>
    <row r="6207" spans="1:9">
      <c r="A6207" s="367" t="s">
        <v>3930</v>
      </c>
      <c r="D6207" s="367" t="s">
        <v>10590</v>
      </c>
      <c r="E6207" s="367">
        <f t="shared" si="96"/>
        <v>30510708</v>
      </c>
      <c r="F6207" s="367" t="s">
        <v>569</v>
      </c>
      <c r="G6207" s="367" t="s">
        <v>9237</v>
      </c>
      <c r="H6207" s="367" t="s">
        <v>10591</v>
      </c>
      <c r="I6207" s="367" t="s">
        <v>10524</v>
      </c>
    </row>
    <row r="6208" spans="1:9">
      <c r="A6208" s="367" t="s">
        <v>3930</v>
      </c>
      <c r="D6208" s="367" t="s">
        <v>10592</v>
      </c>
      <c r="E6208" s="367">
        <f t="shared" si="96"/>
        <v>30510709</v>
      </c>
      <c r="F6208" s="367" t="s">
        <v>569</v>
      </c>
      <c r="G6208" s="367" t="s">
        <v>9237</v>
      </c>
      <c r="H6208" s="367" t="s">
        <v>10591</v>
      </c>
      <c r="I6208" s="367" t="s">
        <v>10593</v>
      </c>
    </row>
    <row r="6209" spans="1:9">
      <c r="A6209" s="367" t="s">
        <v>3930</v>
      </c>
      <c r="D6209" s="367" t="s">
        <v>10594</v>
      </c>
      <c r="E6209" s="367">
        <f t="shared" si="96"/>
        <v>30510808</v>
      </c>
      <c r="F6209" s="367" t="s">
        <v>569</v>
      </c>
      <c r="G6209" s="367" t="s">
        <v>9237</v>
      </c>
      <c r="H6209" s="367" t="s">
        <v>10595</v>
      </c>
      <c r="I6209" s="367" t="s">
        <v>10524</v>
      </c>
    </row>
    <row r="6210" spans="1:9">
      <c r="A6210" s="367" t="s">
        <v>3930</v>
      </c>
      <c r="D6210" s="367" t="s">
        <v>10596</v>
      </c>
      <c r="E6210" s="367">
        <f t="shared" ref="E6210:E6273" si="97">VALUE(D6210)</f>
        <v>30510809</v>
      </c>
      <c r="F6210" s="367" t="s">
        <v>569</v>
      </c>
      <c r="G6210" s="367" t="s">
        <v>9237</v>
      </c>
      <c r="H6210" s="367" t="s">
        <v>10595</v>
      </c>
      <c r="I6210" s="367" t="s">
        <v>10593</v>
      </c>
    </row>
    <row r="6211" spans="1:9">
      <c r="A6211" s="367" t="s">
        <v>3930</v>
      </c>
      <c r="D6211" s="367" t="s">
        <v>10597</v>
      </c>
      <c r="E6211" s="367">
        <f t="shared" si="97"/>
        <v>30515001</v>
      </c>
      <c r="F6211" s="367" t="s">
        <v>569</v>
      </c>
      <c r="G6211" s="367" t="s">
        <v>9237</v>
      </c>
      <c r="H6211" s="367" t="s">
        <v>9424</v>
      </c>
      <c r="I6211" s="367" t="s">
        <v>4669</v>
      </c>
    </row>
    <row r="6212" spans="1:9">
      <c r="A6212" s="367" t="s">
        <v>3930</v>
      </c>
      <c r="D6212" s="367" t="s">
        <v>10598</v>
      </c>
      <c r="E6212" s="367">
        <f t="shared" si="97"/>
        <v>30515002</v>
      </c>
      <c r="F6212" s="367" t="s">
        <v>569</v>
      </c>
      <c r="G6212" s="367" t="s">
        <v>9237</v>
      </c>
      <c r="H6212" s="367" t="s">
        <v>9424</v>
      </c>
      <c r="I6212" s="367" t="s">
        <v>1823</v>
      </c>
    </row>
    <row r="6213" spans="1:9">
      <c r="A6213" s="367" t="s">
        <v>3930</v>
      </c>
      <c r="D6213" s="367" t="s">
        <v>10599</v>
      </c>
      <c r="E6213" s="367">
        <f t="shared" si="97"/>
        <v>30515003</v>
      </c>
      <c r="F6213" s="367" t="s">
        <v>569</v>
      </c>
      <c r="G6213" s="367" t="s">
        <v>9237</v>
      </c>
      <c r="H6213" s="367" t="s">
        <v>9424</v>
      </c>
      <c r="I6213" s="367" t="s">
        <v>6045</v>
      </c>
    </row>
    <row r="6214" spans="1:9">
      <c r="A6214" s="367" t="s">
        <v>3930</v>
      </c>
      <c r="D6214" s="367" t="s">
        <v>10600</v>
      </c>
      <c r="E6214" s="367">
        <f t="shared" si="97"/>
        <v>30515004</v>
      </c>
      <c r="F6214" s="367" t="s">
        <v>569</v>
      </c>
      <c r="G6214" s="367" t="s">
        <v>9237</v>
      </c>
      <c r="H6214" s="367" t="s">
        <v>9424</v>
      </c>
      <c r="I6214" s="367" t="s">
        <v>10601</v>
      </c>
    </row>
    <row r="6215" spans="1:9">
      <c r="A6215" s="367" t="s">
        <v>3930</v>
      </c>
      <c r="D6215" s="367" t="s">
        <v>10602</v>
      </c>
      <c r="E6215" s="367">
        <f t="shared" si="97"/>
        <v>30515005</v>
      </c>
      <c r="F6215" s="367" t="s">
        <v>569</v>
      </c>
      <c r="G6215" s="367" t="s">
        <v>9237</v>
      </c>
      <c r="H6215" s="367" t="s">
        <v>9424</v>
      </c>
      <c r="I6215" s="367" t="s">
        <v>5260</v>
      </c>
    </row>
    <row r="6216" spans="1:9">
      <c r="A6216" s="367" t="s">
        <v>3930</v>
      </c>
      <c r="D6216" s="367" t="s">
        <v>10603</v>
      </c>
      <c r="E6216" s="367">
        <f t="shared" si="97"/>
        <v>30531001</v>
      </c>
      <c r="F6216" s="367" t="s">
        <v>569</v>
      </c>
      <c r="G6216" s="367" t="s">
        <v>9237</v>
      </c>
      <c r="H6216" s="367" t="s">
        <v>10604</v>
      </c>
      <c r="I6216" s="367" t="s">
        <v>9673</v>
      </c>
    </row>
    <row r="6217" spans="1:9">
      <c r="A6217" s="367" t="s">
        <v>3930</v>
      </c>
      <c r="D6217" s="367" t="s">
        <v>10605</v>
      </c>
      <c r="E6217" s="367">
        <f t="shared" si="97"/>
        <v>30531002</v>
      </c>
      <c r="F6217" s="367" t="s">
        <v>569</v>
      </c>
      <c r="G6217" s="367" t="s">
        <v>9237</v>
      </c>
      <c r="H6217" s="367" t="s">
        <v>10604</v>
      </c>
      <c r="I6217" s="367" t="s">
        <v>9675</v>
      </c>
    </row>
    <row r="6218" spans="1:9">
      <c r="A6218" s="367" t="s">
        <v>3930</v>
      </c>
      <c r="D6218" s="367" t="s">
        <v>10606</v>
      </c>
      <c r="E6218" s="367">
        <f t="shared" si="97"/>
        <v>30531003</v>
      </c>
      <c r="F6218" s="367" t="s">
        <v>569</v>
      </c>
      <c r="G6218" s="367" t="s">
        <v>9237</v>
      </c>
      <c r="H6218" s="367" t="s">
        <v>10604</v>
      </c>
      <c r="I6218" s="367" t="s">
        <v>9677</v>
      </c>
    </row>
    <row r="6219" spans="1:9">
      <c r="A6219" s="367" t="s">
        <v>3930</v>
      </c>
      <c r="D6219" s="367" t="s">
        <v>10607</v>
      </c>
      <c r="E6219" s="367">
        <f t="shared" si="97"/>
        <v>30531004</v>
      </c>
      <c r="F6219" s="367" t="s">
        <v>569</v>
      </c>
      <c r="G6219" s="367" t="s">
        <v>9237</v>
      </c>
      <c r="H6219" s="367" t="s">
        <v>10604</v>
      </c>
      <c r="I6219" s="367" t="s">
        <v>9679</v>
      </c>
    </row>
    <row r="6220" spans="1:9">
      <c r="A6220" s="367" t="s">
        <v>3930</v>
      </c>
      <c r="D6220" s="367" t="s">
        <v>10608</v>
      </c>
      <c r="E6220" s="367">
        <f t="shared" si="97"/>
        <v>30531005</v>
      </c>
      <c r="F6220" s="367" t="s">
        <v>569</v>
      </c>
      <c r="G6220" s="367" t="s">
        <v>9237</v>
      </c>
      <c r="H6220" s="367" t="s">
        <v>10604</v>
      </c>
      <c r="I6220" s="367" t="s">
        <v>9681</v>
      </c>
    </row>
    <row r="6221" spans="1:9">
      <c r="A6221" s="367" t="s">
        <v>3930</v>
      </c>
      <c r="D6221" s="367" t="s">
        <v>10609</v>
      </c>
      <c r="E6221" s="367">
        <f t="shared" si="97"/>
        <v>30531006</v>
      </c>
      <c r="F6221" s="367" t="s">
        <v>569</v>
      </c>
      <c r="G6221" s="367" t="s">
        <v>9237</v>
      </c>
      <c r="H6221" s="367" t="s">
        <v>10604</v>
      </c>
      <c r="I6221" s="367" t="s">
        <v>9683</v>
      </c>
    </row>
    <row r="6222" spans="1:9">
      <c r="A6222" s="367" t="s">
        <v>3930</v>
      </c>
      <c r="D6222" s="367" t="s">
        <v>10610</v>
      </c>
      <c r="E6222" s="367">
        <f t="shared" si="97"/>
        <v>30531007</v>
      </c>
      <c r="F6222" s="367" t="s">
        <v>569</v>
      </c>
      <c r="G6222" s="367" t="s">
        <v>9237</v>
      </c>
      <c r="H6222" s="367" t="s">
        <v>10604</v>
      </c>
      <c r="I6222" s="367" t="s">
        <v>7559</v>
      </c>
    </row>
    <row r="6223" spans="1:9">
      <c r="A6223" s="367" t="s">
        <v>3930</v>
      </c>
      <c r="D6223" s="367" t="s">
        <v>10611</v>
      </c>
      <c r="E6223" s="367">
        <f t="shared" si="97"/>
        <v>30531008</v>
      </c>
      <c r="F6223" s="367" t="s">
        <v>569</v>
      </c>
      <c r="G6223" s="367" t="s">
        <v>9237</v>
      </c>
      <c r="H6223" s="367" t="s">
        <v>10604</v>
      </c>
      <c r="I6223" s="367" t="s">
        <v>7729</v>
      </c>
    </row>
    <row r="6224" spans="1:9">
      <c r="A6224" s="367" t="s">
        <v>3930</v>
      </c>
      <c r="D6224" s="367" t="s">
        <v>10612</v>
      </c>
      <c r="E6224" s="367">
        <f t="shared" si="97"/>
        <v>30531009</v>
      </c>
      <c r="F6224" s="367" t="s">
        <v>569</v>
      </c>
      <c r="G6224" s="367" t="s">
        <v>9237</v>
      </c>
      <c r="H6224" s="367" t="s">
        <v>10604</v>
      </c>
      <c r="I6224" s="367" t="s">
        <v>9687</v>
      </c>
    </row>
    <row r="6225" spans="1:12">
      <c r="A6225" s="367" t="s">
        <v>3930</v>
      </c>
      <c r="D6225" s="367" t="s">
        <v>10613</v>
      </c>
      <c r="E6225" s="367">
        <f t="shared" si="97"/>
        <v>30531010</v>
      </c>
      <c r="F6225" s="367" t="s">
        <v>569</v>
      </c>
      <c r="G6225" s="367" t="s">
        <v>9237</v>
      </c>
      <c r="H6225" s="367" t="s">
        <v>10604</v>
      </c>
      <c r="I6225" s="367" t="s">
        <v>1808</v>
      </c>
    </row>
    <row r="6226" spans="1:12">
      <c r="A6226" s="367" t="s">
        <v>3930</v>
      </c>
      <c r="D6226" s="367" t="s">
        <v>10614</v>
      </c>
      <c r="E6226" s="367">
        <f t="shared" si="97"/>
        <v>30531011</v>
      </c>
      <c r="F6226" s="367" t="s">
        <v>569</v>
      </c>
      <c r="G6226" s="367" t="s">
        <v>9237</v>
      </c>
      <c r="H6226" s="367" t="s">
        <v>10604</v>
      </c>
      <c r="I6226" s="367" t="s">
        <v>9690</v>
      </c>
    </row>
    <row r="6227" spans="1:12">
      <c r="A6227" s="367" t="s">
        <v>3930</v>
      </c>
      <c r="D6227" s="367" t="s">
        <v>10615</v>
      </c>
      <c r="E6227" s="367">
        <f t="shared" si="97"/>
        <v>30531012</v>
      </c>
      <c r="F6227" s="367" t="s">
        <v>569</v>
      </c>
      <c r="G6227" s="367" t="s">
        <v>9237</v>
      </c>
      <c r="H6227" s="367" t="s">
        <v>10604</v>
      </c>
      <c r="I6227" s="367" t="s">
        <v>7506</v>
      </c>
    </row>
    <row r="6228" spans="1:12">
      <c r="A6228" s="367" t="s">
        <v>3930</v>
      </c>
      <c r="D6228" s="367" t="s">
        <v>10616</v>
      </c>
      <c r="E6228" s="367">
        <f t="shared" si="97"/>
        <v>30531013</v>
      </c>
      <c r="F6228" s="367" t="s">
        <v>569</v>
      </c>
      <c r="G6228" s="367" t="s">
        <v>9237</v>
      </c>
      <c r="H6228" s="367" t="s">
        <v>10604</v>
      </c>
      <c r="I6228" s="367" t="s">
        <v>9693</v>
      </c>
    </row>
    <row r="6229" spans="1:12">
      <c r="A6229" s="367" t="s">
        <v>3930</v>
      </c>
      <c r="D6229" s="367" t="s">
        <v>10617</v>
      </c>
      <c r="E6229" s="367">
        <f t="shared" si="97"/>
        <v>30531014</v>
      </c>
      <c r="F6229" s="367" t="s">
        <v>569</v>
      </c>
      <c r="G6229" s="367" t="s">
        <v>9237</v>
      </c>
      <c r="H6229" s="367" t="s">
        <v>10604</v>
      </c>
      <c r="I6229" s="367" t="s">
        <v>9695</v>
      </c>
    </row>
    <row r="6230" spans="1:12">
      <c r="A6230" s="367" t="s">
        <v>3930</v>
      </c>
      <c r="D6230" s="367" t="s">
        <v>10618</v>
      </c>
      <c r="E6230" s="367">
        <f t="shared" si="97"/>
        <v>30531015</v>
      </c>
      <c r="F6230" s="367" t="s">
        <v>569</v>
      </c>
      <c r="G6230" s="367" t="s">
        <v>9237</v>
      </c>
      <c r="H6230" s="367" t="s">
        <v>10604</v>
      </c>
      <c r="I6230" s="367" t="s">
        <v>1854</v>
      </c>
    </row>
    <row r="6231" spans="1:12">
      <c r="A6231" s="367" t="s">
        <v>3930</v>
      </c>
      <c r="D6231" s="367" t="s">
        <v>10619</v>
      </c>
      <c r="E6231" s="367">
        <f t="shared" si="97"/>
        <v>30531016</v>
      </c>
      <c r="F6231" s="367" t="s">
        <v>569</v>
      </c>
      <c r="G6231" s="367" t="s">
        <v>9237</v>
      </c>
      <c r="H6231" s="367" t="s">
        <v>10604</v>
      </c>
      <c r="I6231" s="367" t="s">
        <v>9698</v>
      </c>
    </row>
    <row r="6232" spans="1:12">
      <c r="A6232" s="367" t="s">
        <v>3930</v>
      </c>
      <c r="D6232" s="367" t="s">
        <v>10620</v>
      </c>
      <c r="E6232" s="367">
        <f t="shared" si="97"/>
        <v>30531017</v>
      </c>
      <c r="F6232" s="367" t="s">
        <v>569</v>
      </c>
      <c r="G6232" s="367" t="s">
        <v>9237</v>
      </c>
      <c r="H6232" s="367" t="s">
        <v>10604</v>
      </c>
      <c r="I6232" s="367" t="s">
        <v>9524</v>
      </c>
    </row>
    <row r="6233" spans="1:12">
      <c r="A6233" s="367" t="s">
        <v>3930</v>
      </c>
      <c r="D6233" s="367" t="s">
        <v>10621</v>
      </c>
      <c r="E6233" s="367">
        <f t="shared" si="97"/>
        <v>30531090</v>
      </c>
      <c r="F6233" s="367" t="s">
        <v>569</v>
      </c>
      <c r="G6233" s="367" t="s">
        <v>9237</v>
      </c>
      <c r="H6233" s="367" t="s">
        <v>10604</v>
      </c>
      <c r="I6233" s="367" t="s">
        <v>9407</v>
      </c>
    </row>
    <row r="6234" spans="1:12">
      <c r="A6234" s="367" t="s">
        <v>3930</v>
      </c>
      <c r="D6234" s="367" t="s">
        <v>10622</v>
      </c>
      <c r="E6234" s="367">
        <f t="shared" si="97"/>
        <v>30531099</v>
      </c>
      <c r="F6234" s="367" t="s">
        <v>569</v>
      </c>
      <c r="G6234" s="367" t="s">
        <v>9237</v>
      </c>
      <c r="H6234" s="367" t="s">
        <v>10604</v>
      </c>
      <c r="I6234" s="367" t="s">
        <v>4251</v>
      </c>
    </row>
    <row r="6235" spans="1:12">
      <c r="A6235" s="367" t="s">
        <v>3930</v>
      </c>
      <c r="B6235" s="370" t="s">
        <v>718</v>
      </c>
      <c r="C6235" s="367" t="s">
        <v>10031</v>
      </c>
      <c r="D6235" s="367" t="s">
        <v>10623</v>
      </c>
      <c r="E6235" s="367">
        <f t="shared" si="97"/>
        <v>30532001</v>
      </c>
      <c r="F6235" s="367" t="s">
        <v>569</v>
      </c>
      <c r="G6235" s="367" t="s">
        <v>9237</v>
      </c>
      <c r="H6235" s="367" t="s">
        <v>10624</v>
      </c>
      <c r="I6235" s="367" t="s">
        <v>8398</v>
      </c>
      <c r="K6235" s="369">
        <v>37771</v>
      </c>
      <c r="L6235" s="367" t="s">
        <v>10625</v>
      </c>
    </row>
    <row r="6236" spans="1:12">
      <c r="A6236" s="367" t="s">
        <v>3930</v>
      </c>
      <c r="B6236" s="370" t="s">
        <v>718</v>
      </c>
      <c r="C6236" s="367" t="s">
        <v>10033</v>
      </c>
      <c r="D6236" s="367" t="s">
        <v>10626</v>
      </c>
      <c r="E6236" s="367">
        <f t="shared" si="97"/>
        <v>30532002</v>
      </c>
      <c r="F6236" s="367" t="s">
        <v>569</v>
      </c>
      <c r="G6236" s="367" t="s">
        <v>9237</v>
      </c>
      <c r="H6236" s="367" t="s">
        <v>10624</v>
      </c>
      <c r="I6236" s="367" t="s">
        <v>9929</v>
      </c>
      <c r="K6236" s="369">
        <v>37771</v>
      </c>
      <c r="L6236" s="367" t="s">
        <v>10625</v>
      </c>
    </row>
    <row r="6237" spans="1:12">
      <c r="A6237" s="367" t="s">
        <v>3930</v>
      </c>
      <c r="B6237" s="370" t="s">
        <v>718</v>
      </c>
      <c r="C6237" s="367" t="s">
        <v>10034</v>
      </c>
      <c r="D6237" s="367" t="s">
        <v>10627</v>
      </c>
      <c r="E6237" s="367">
        <f t="shared" si="97"/>
        <v>30532003</v>
      </c>
      <c r="F6237" s="367" t="s">
        <v>569</v>
      </c>
      <c r="G6237" s="367" t="s">
        <v>9237</v>
      </c>
      <c r="H6237" s="367" t="s">
        <v>10624</v>
      </c>
      <c r="I6237" s="367" t="s">
        <v>10035</v>
      </c>
      <c r="K6237" s="369">
        <v>37771</v>
      </c>
      <c r="L6237" s="367" t="s">
        <v>10625</v>
      </c>
    </row>
    <row r="6238" spans="1:12">
      <c r="A6238" s="367" t="s">
        <v>3930</v>
      </c>
      <c r="B6238" s="370" t="s">
        <v>718</v>
      </c>
      <c r="C6238" s="367" t="s">
        <v>10036</v>
      </c>
      <c r="D6238" s="367" t="s">
        <v>10628</v>
      </c>
      <c r="E6238" s="367">
        <f t="shared" si="97"/>
        <v>30532004</v>
      </c>
      <c r="F6238" s="367" t="s">
        <v>569</v>
      </c>
      <c r="G6238" s="367" t="s">
        <v>9237</v>
      </c>
      <c r="H6238" s="367" t="s">
        <v>10624</v>
      </c>
      <c r="I6238" s="367" t="s">
        <v>10037</v>
      </c>
      <c r="K6238" s="369">
        <v>37771</v>
      </c>
      <c r="L6238" s="367" t="s">
        <v>10625</v>
      </c>
    </row>
    <row r="6239" spans="1:12">
      <c r="A6239" s="367" t="s">
        <v>3930</v>
      </c>
      <c r="B6239" s="370" t="s">
        <v>718</v>
      </c>
      <c r="C6239" s="367" t="s">
        <v>10038</v>
      </c>
      <c r="D6239" s="367" t="s">
        <v>10629</v>
      </c>
      <c r="E6239" s="367">
        <f t="shared" si="97"/>
        <v>30532005</v>
      </c>
      <c r="F6239" s="367" t="s">
        <v>569</v>
      </c>
      <c r="G6239" s="367" t="s">
        <v>9237</v>
      </c>
      <c r="H6239" s="367" t="s">
        <v>10624</v>
      </c>
      <c r="I6239" s="367" t="s">
        <v>10039</v>
      </c>
      <c r="K6239" s="369">
        <v>37771</v>
      </c>
      <c r="L6239" s="367" t="s">
        <v>10625</v>
      </c>
    </row>
    <row r="6240" spans="1:12">
      <c r="A6240" s="367" t="s">
        <v>3930</v>
      </c>
      <c r="B6240" s="370" t="s">
        <v>718</v>
      </c>
      <c r="C6240" s="367" t="s">
        <v>10040</v>
      </c>
      <c r="D6240" s="367" t="s">
        <v>10630</v>
      </c>
      <c r="E6240" s="367">
        <f t="shared" si="97"/>
        <v>30532006</v>
      </c>
      <c r="F6240" s="367" t="s">
        <v>569</v>
      </c>
      <c r="G6240" s="367" t="s">
        <v>9237</v>
      </c>
      <c r="H6240" s="367" t="s">
        <v>10624</v>
      </c>
      <c r="I6240" s="367" t="s">
        <v>10041</v>
      </c>
      <c r="K6240" s="369">
        <v>37771</v>
      </c>
      <c r="L6240" s="367" t="s">
        <v>10625</v>
      </c>
    </row>
    <row r="6241" spans="1:12">
      <c r="A6241" s="367" t="s">
        <v>3930</v>
      </c>
      <c r="B6241" s="370" t="s">
        <v>718</v>
      </c>
      <c r="C6241" s="367" t="s">
        <v>10042</v>
      </c>
      <c r="D6241" s="367" t="s">
        <v>10631</v>
      </c>
      <c r="E6241" s="367">
        <f t="shared" si="97"/>
        <v>30532007</v>
      </c>
      <c r="F6241" s="367" t="s">
        <v>569</v>
      </c>
      <c r="G6241" s="367" t="s">
        <v>9237</v>
      </c>
      <c r="H6241" s="367" t="s">
        <v>10624</v>
      </c>
      <c r="I6241" s="367" t="s">
        <v>10022</v>
      </c>
      <c r="K6241" s="369">
        <v>37771</v>
      </c>
      <c r="L6241" s="367" t="s">
        <v>10625</v>
      </c>
    </row>
    <row r="6242" spans="1:12">
      <c r="A6242" s="367" t="s">
        <v>3930</v>
      </c>
      <c r="B6242" s="370" t="s">
        <v>718</v>
      </c>
      <c r="C6242" s="367" t="s">
        <v>10043</v>
      </c>
      <c r="D6242" s="367" t="s">
        <v>10632</v>
      </c>
      <c r="E6242" s="367">
        <f t="shared" si="97"/>
        <v>30532008</v>
      </c>
      <c r="F6242" s="367" t="s">
        <v>569</v>
      </c>
      <c r="G6242" s="367" t="s">
        <v>9237</v>
      </c>
      <c r="H6242" s="367" t="s">
        <v>10624</v>
      </c>
      <c r="I6242" s="367" t="s">
        <v>10044</v>
      </c>
      <c r="K6242" s="369">
        <v>37771</v>
      </c>
      <c r="L6242" s="367" t="s">
        <v>10625</v>
      </c>
    </row>
    <row r="6243" spans="1:12">
      <c r="A6243" s="367" t="s">
        <v>3930</v>
      </c>
      <c r="B6243" s="370" t="s">
        <v>718</v>
      </c>
      <c r="C6243" s="367" t="s">
        <v>10045</v>
      </c>
      <c r="D6243" s="367" t="s">
        <v>10633</v>
      </c>
      <c r="E6243" s="367">
        <f t="shared" si="97"/>
        <v>30532009</v>
      </c>
      <c r="F6243" s="367" t="s">
        <v>569</v>
      </c>
      <c r="G6243" s="367" t="s">
        <v>9237</v>
      </c>
      <c r="H6243" s="367" t="s">
        <v>10624</v>
      </c>
      <c r="I6243" s="367" t="s">
        <v>10046</v>
      </c>
      <c r="K6243" s="369">
        <v>37771</v>
      </c>
      <c r="L6243" s="367" t="s">
        <v>10625</v>
      </c>
    </row>
    <row r="6244" spans="1:12">
      <c r="A6244" s="367" t="s">
        <v>3930</v>
      </c>
      <c r="B6244" s="370" t="s">
        <v>718</v>
      </c>
      <c r="C6244" s="367" t="s">
        <v>10047</v>
      </c>
      <c r="D6244" s="367" t="s">
        <v>10634</v>
      </c>
      <c r="E6244" s="367">
        <f t="shared" si="97"/>
        <v>30532010</v>
      </c>
      <c r="F6244" s="367" t="s">
        <v>569</v>
      </c>
      <c r="G6244" s="367" t="s">
        <v>9237</v>
      </c>
      <c r="H6244" s="367" t="s">
        <v>10624</v>
      </c>
      <c r="I6244" s="367" t="s">
        <v>10048</v>
      </c>
      <c r="K6244" s="369">
        <v>37771</v>
      </c>
      <c r="L6244" s="367" t="s">
        <v>10625</v>
      </c>
    </row>
    <row r="6245" spans="1:12">
      <c r="A6245" s="367" t="s">
        <v>3930</v>
      </c>
      <c r="B6245" s="370" t="s">
        <v>718</v>
      </c>
      <c r="C6245" s="367" t="s">
        <v>10049</v>
      </c>
      <c r="D6245" s="367" t="s">
        <v>10635</v>
      </c>
      <c r="E6245" s="367">
        <f t="shared" si="97"/>
        <v>30532011</v>
      </c>
      <c r="F6245" s="367" t="s">
        <v>569</v>
      </c>
      <c r="G6245" s="367" t="s">
        <v>9237</v>
      </c>
      <c r="H6245" s="367" t="s">
        <v>10624</v>
      </c>
      <c r="I6245" s="367" t="s">
        <v>9706</v>
      </c>
      <c r="K6245" s="369">
        <v>37771</v>
      </c>
      <c r="L6245" s="367" t="s">
        <v>10625</v>
      </c>
    </row>
    <row r="6246" spans="1:12">
      <c r="A6246" s="367" t="s">
        <v>3930</v>
      </c>
      <c r="B6246" s="370" t="s">
        <v>718</v>
      </c>
      <c r="C6246" s="367" t="s">
        <v>10050</v>
      </c>
      <c r="D6246" s="367" t="s">
        <v>10636</v>
      </c>
      <c r="E6246" s="367">
        <f t="shared" si="97"/>
        <v>30532012</v>
      </c>
      <c r="F6246" s="367" t="s">
        <v>569</v>
      </c>
      <c r="G6246" s="367" t="s">
        <v>9237</v>
      </c>
      <c r="H6246" s="367" t="s">
        <v>10624</v>
      </c>
      <c r="I6246" s="367" t="s">
        <v>1852</v>
      </c>
      <c r="K6246" s="369">
        <v>37771</v>
      </c>
      <c r="L6246" s="367" t="s">
        <v>10625</v>
      </c>
    </row>
    <row r="6247" spans="1:12">
      <c r="A6247" s="367" t="s">
        <v>3930</v>
      </c>
      <c r="B6247" s="370" t="s">
        <v>718</v>
      </c>
      <c r="C6247" s="367" t="s">
        <v>10051</v>
      </c>
      <c r="D6247" s="367" t="s">
        <v>10637</v>
      </c>
      <c r="E6247" s="367">
        <f t="shared" si="97"/>
        <v>30532013</v>
      </c>
      <c r="F6247" s="367" t="s">
        <v>569</v>
      </c>
      <c r="G6247" s="367" t="s">
        <v>9237</v>
      </c>
      <c r="H6247" s="367" t="s">
        <v>10624</v>
      </c>
      <c r="I6247" s="367" t="s">
        <v>10052</v>
      </c>
      <c r="K6247" s="369">
        <v>37771</v>
      </c>
      <c r="L6247" s="367" t="s">
        <v>10625</v>
      </c>
    </row>
    <row r="6248" spans="1:12">
      <c r="A6248" s="367" t="s">
        <v>3930</v>
      </c>
      <c r="B6248" s="370" t="s">
        <v>718</v>
      </c>
      <c r="C6248" s="367" t="s">
        <v>10053</v>
      </c>
      <c r="D6248" s="367" t="s">
        <v>10638</v>
      </c>
      <c r="E6248" s="367">
        <f t="shared" si="97"/>
        <v>30532014</v>
      </c>
      <c r="F6248" s="367" t="s">
        <v>569</v>
      </c>
      <c r="G6248" s="367" t="s">
        <v>9237</v>
      </c>
      <c r="H6248" s="367" t="s">
        <v>10624</v>
      </c>
      <c r="I6248" s="367" t="s">
        <v>10054</v>
      </c>
      <c r="K6248" s="369">
        <v>37771</v>
      </c>
      <c r="L6248" s="367" t="s">
        <v>10625</v>
      </c>
    </row>
    <row r="6249" spans="1:12">
      <c r="A6249" s="367" t="s">
        <v>3930</v>
      </c>
      <c r="B6249" s="370" t="s">
        <v>718</v>
      </c>
      <c r="C6249" s="367" t="s">
        <v>10055</v>
      </c>
      <c r="D6249" s="367" t="s">
        <v>10639</v>
      </c>
      <c r="E6249" s="367">
        <f t="shared" si="97"/>
        <v>30532015</v>
      </c>
      <c r="F6249" s="367" t="s">
        <v>569</v>
      </c>
      <c r="G6249" s="367" t="s">
        <v>9237</v>
      </c>
      <c r="H6249" s="367" t="s">
        <v>10624</v>
      </c>
      <c r="I6249" s="367" t="s">
        <v>10056</v>
      </c>
      <c r="K6249" s="369">
        <v>37771</v>
      </c>
      <c r="L6249" s="367" t="s">
        <v>10625</v>
      </c>
    </row>
    <row r="6250" spans="1:12">
      <c r="A6250" s="367" t="s">
        <v>3930</v>
      </c>
      <c r="B6250" s="370" t="s">
        <v>718</v>
      </c>
      <c r="C6250" s="367" t="s">
        <v>10057</v>
      </c>
      <c r="D6250" s="367" t="s">
        <v>10640</v>
      </c>
      <c r="E6250" s="367">
        <f t="shared" si="97"/>
        <v>30532016</v>
      </c>
      <c r="F6250" s="367" t="s">
        <v>569</v>
      </c>
      <c r="G6250" s="367" t="s">
        <v>9237</v>
      </c>
      <c r="H6250" s="367" t="s">
        <v>10624</v>
      </c>
      <c r="I6250" s="367" t="s">
        <v>10058</v>
      </c>
      <c r="K6250" s="369">
        <v>37771</v>
      </c>
      <c r="L6250" s="367" t="s">
        <v>10625</v>
      </c>
    </row>
    <row r="6251" spans="1:12">
      <c r="A6251" s="367" t="s">
        <v>3930</v>
      </c>
      <c r="B6251" s="370" t="s">
        <v>718</v>
      </c>
      <c r="C6251" s="367" t="s">
        <v>10059</v>
      </c>
      <c r="D6251" s="367" t="s">
        <v>10641</v>
      </c>
      <c r="E6251" s="367">
        <f t="shared" si="97"/>
        <v>30532017</v>
      </c>
      <c r="F6251" s="367" t="s">
        <v>569</v>
      </c>
      <c r="G6251" s="367" t="s">
        <v>9237</v>
      </c>
      <c r="H6251" s="367" t="s">
        <v>10624</v>
      </c>
      <c r="I6251" s="367" t="s">
        <v>10060</v>
      </c>
      <c r="K6251" s="369">
        <v>37771</v>
      </c>
      <c r="L6251" s="367" t="s">
        <v>10625</v>
      </c>
    </row>
    <row r="6252" spans="1:12">
      <c r="A6252" s="367" t="s">
        <v>3930</v>
      </c>
      <c r="B6252" s="370" t="s">
        <v>718</v>
      </c>
      <c r="C6252" s="367" t="s">
        <v>10061</v>
      </c>
      <c r="D6252" s="367" t="s">
        <v>10642</v>
      </c>
      <c r="E6252" s="367">
        <f t="shared" si="97"/>
        <v>30532018</v>
      </c>
      <c r="F6252" s="367" t="s">
        <v>569</v>
      </c>
      <c r="G6252" s="367" t="s">
        <v>9237</v>
      </c>
      <c r="H6252" s="367" t="s">
        <v>10624</v>
      </c>
      <c r="I6252" s="367" t="s">
        <v>10062</v>
      </c>
      <c r="K6252" s="369">
        <v>37771</v>
      </c>
      <c r="L6252" s="367" t="s">
        <v>10625</v>
      </c>
    </row>
    <row r="6253" spans="1:12">
      <c r="A6253" s="367" t="s">
        <v>3930</v>
      </c>
      <c r="B6253" s="370" t="s">
        <v>718</v>
      </c>
      <c r="C6253" s="367" t="s">
        <v>10063</v>
      </c>
      <c r="D6253" s="367" t="s">
        <v>10643</v>
      </c>
      <c r="E6253" s="367">
        <f t="shared" si="97"/>
        <v>30532020</v>
      </c>
      <c r="F6253" s="367" t="s">
        <v>569</v>
      </c>
      <c r="G6253" s="367" t="s">
        <v>9237</v>
      </c>
      <c r="H6253" s="367" t="s">
        <v>10624</v>
      </c>
      <c r="I6253" s="367" t="s">
        <v>10048</v>
      </c>
      <c r="K6253" s="369">
        <v>37771</v>
      </c>
      <c r="L6253" s="367" t="s">
        <v>10625</v>
      </c>
    </row>
    <row r="6254" spans="1:12">
      <c r="A6254" s="367" t="s">
        <v>3930</v>
      </c>
      <c r="B6254" s="370" t="s">
        <v>718</v>
      </c>
      <c r="C6254" s="367" t="s">
        <v>10066</v>
      </c>
      <c r="D6254" s="367" t="s">
        <v>10644</v>
      </c>
      <c r="E6254" s="367">
        <f t="shared" si="97"/>
        <v>30532031</v>
      </c>
      <c r="F6254" s="367" t="s">
        <v>569</v>
      </c>
      <c r="G6254" s="367" t="s">
        <v>9237</v>
      </c>
      <c r="H6254" s="367" t="s">
        <v>10624</v>
      </c>
      <c r="I6254" s="367" t="s">
        <v>10067</v>
      </c>
      <c r="K6254" s="369">
        <v>37771</v>
      </c>
      <c r="L6254" s="367" t="s">
        <v>10625</v>
      </c>
    </row>
    <row r="6255" spans="1:12">
      <c r="A6255" s="367" t="s">
        <v>3930</v>
      </c>
      <c r="B6255" s="370" t="s">
        <v>718</v>
      </c>
      <c r="C6255" s="367" t="s">
        <v>10068</v>
      </c>
      <c r="D6255" s="367" t="s">
        <v>10645</v>
      </c>
      <c r="E6255" s="367">
        <f t="shared" si="97"/>
        <v>30532032</v>
      </c>
      <c r="F6255" s="367" t="s">
        <v>569</v>
      </c>
      <c r="G6255" s="367" t="s">
        <v>9237</v>
      </c>
      <c r="H6255" s="367" t="s">
        <v>10624</v>
      </c>
      <c r="I6255" s="367" t="s">
        <v>10069</v>
      </c>
      <c r="K6255" s="369">
        <v>37771</v>
      </c>
      <c r="L6255" s="367" t="s">
        <v>10625</v>
      </c>
    </row>
    <row r="6256" spans="1:12">
      <c r="A6256" s="367" t="s">
        <v>3930</v>
      </c>
      <c r="B6256" s="370" t="s">
        <v>718</v>
      </c>
      <c r="C6256" s="367" t="s">
        <v>10070</v>
      </c>
      <c r="D6256" s="367" t="s">
        <v>10646</v>
      </c>
      <c r="E6256" s="367">
        <f t="shared" si="97"/>
        <v>30532033</v>
      </c>
      <c r="F6256" s="367" t="s">
        <v>569</v>
      </c>
      <c r="G6256" s="367" t="s">
        <v>9237</v>
      </c>
      <c r="H6256" s="367" t="s">
        <v>10624</v>
      </c>
      <c r="I6256" s="367" t="s">
        <v>10071</v>
      </c>
      <c r="K6256" s="369">
        <v>37771</v>
      </c>
      <c r="L6256" s="367" t="s">
        <v>10625</v>
      </c>
    </row>
    <row r="6257" spans="1:12">
      <c r="A6257" s="367" t="s">
        <v>3930</v>
      </c>
      <c r="B6257" s="370" t="s">
        <v>718</v>
      </c>
      <c r="C6257" s="367" t="s">
        <v>10647</v>
      </c>
      <c r="D6257" s="367" t="s">
        <v>10648</v>
      </c>
      <c r="E6257" s="367">
        <f t="shared" si="97"/>
        <v>30532090</v>
      </c>
      <c r="F6257" s="367" t="s">
        <v>569</v>
      </c>
      <c r="G6257" s="367" t="s">
        <v>9237</v>
      </c>
      <c r="H6257" s="367" t="s">
        <v>10624</v>
      </c>
      <c r="I6257" s="367" t="s">
        <v>10649</v>
      </c>
      <c r="J6257" s="369">
        <v>36278</v>
      </c>
      <c r="K6257" s="369">
        <v>37771</v>
      </c>
      <c r="L6257" s="367" t="s">
        <v>10625</v>
      </c>
    </row>
    <row r="6258" spans="1:12">
      <c r="A6258" s="367" t="s">
        <v>3930</v>
      </c>
      <c r="D6258" s="367" t="s">
        <v>10650</v>
      </c>
      <c r="E6258" s="367">
        <f t="shared" si="97"/>
        <v>30580001</v>
      </c>
      <c r="F6258" s="367" t="s">
        <v>569</v>
      </c>
      <c r="G6258" s="367" t="s">
        <v>9237</v>
      </c>
      <c r="H6258" s="367" t="s">
        <v>4346</v>
      </c>
      <c r="I6258" s="367" t="s">
        <v>4346</v>
      </c>
    </row>
    <row r="6259" spans="1:12">
      <c r="A6259" s="367" t="s">
        <v>3930</v>
      </c>
      <c r="D6259" s="367" t="s">
        <v>10651</v>
      </c>
      <c r="E6259" s="367">
        <f t="shared" si="97"/>
        <v>30582001</v>
      </c>
      <c r="F6259" s="367" t="s">
        <v>569</v>
      </c>
      <c r="G6259" s="367" t="s">
        <v>9237</v>
      </c>
      <c r="H6259" s="367" t="s">
        <v>4348</v>
      </c>
      <c r="I6259" s="367" t="s">
        <v>4349</v>
      </c>
    </row>
    <row r="6260" spans="1:12">
      <c r="A6260" s="367" t="s">
        <v>3930</v>
      </c>
      <c r="D6260" s="367" t="s">
        <v>10652</v>
      </c>
      <c r="E6260" s="367">
        <f t="shared" si="97"/>
        <v>30582002</v>
      </c>
      <c r="F6260" s="367" t="s">
        <v>569</v>
      </c>
      <c r="G6260" s="367" t="s">
        <v>9237</v>
      </c>
      <c r="H6260" s="367" t="s">
        <v>4348</v>
      </c>
      <c r="I6260" s="367" t="s">
        <v>4351</v>
      </c>
    </row>
    <row r="6261" spans="1:12">
      <c r="A6261" s="367" t="s">
        <v>3930</v>
      </c>
      <c r="D6261" s="367" t="s">
        <v>10653</v>
      </c>
      <c r="E6261" s="367">
        <f t="shared" si="97"/>
        <v>30582599</v>
      </c>
      <c r="F6261" s="367" t="s">
        <v>569</v>
      </c>
      <c r="G6261" s="367" t="s">
        <v>9237</v>
      </c>
      <c r="H6261" s="367" t="s">
        <v>4353</v>
      </c>
      <c r="I6261" s="367" t="s">
        <v>4354</v>
      </c>
    </row>
    <row r="6262" spans="1:12">
      <c r="A6262" s="367" t="s">
        <v>3930</v>
      </c>
      <c r="D6262" s="367" t="s">
        <v>10654</v>
      </c>
      <c r="E6262" s="367">
        <f t="shared" si="97"/>
        <v>30588801</v>
      </c>
      <c r="F6262" s="367" t="s">
        <v>569</v>
      </c>
      <c r="G6262" s="367" t="s">
        <v>9237</v>
      </c>
      <c r="H6262" s="367" t="s">
        <v>4598</v>
      </c>
      <c r="I6262" s="367" t="s">
        <v>6910</v>
      </c>
    </row>
    <row r="6263" spans="1:12">
      <c r="A6263" s="367" t="s">
        <v>3930</v>
      </c>
      <c r="D6263" s="367" t="s">
        <v>10655</v>
      </c>
      <c r="E6263" s="367">
        <f t="shared" si="97"/>
        <v>30588802</v>
      </c>
      <c r="F6263" s="367" t="s">
        <v>569</v>
      </c>
      <c r="G6263" s="367" t="s">
        <v>9237</v>
      </c>
      <c r="H6263" s="367" t="s">
        <v>4598</v>
      </c>
      <c r="I6263" s="367" t="s">
        <v>6910</v>
      </c>
    </row>
    <row r="6264" spans="1:12">
      <c r="A6264" s="367" t="s">
        <v>3930</v>
      </c>
      <c r="D6264" s="367" t="s">
        <v>10656</v>
      </c>
      <c r="E6264" s="367">
        <f t="shared" si="97"/>
        <v>30588803</v>
      </c>
      <c r="F6264" s="367" t="s">
        <v>569</v>
      </c>
      <c r="G6264" s="367" t="s">
        <v>9237</v>
      </c>
      <c r="H6264" s="367" t="s">
        <v>4598</v>
      </c>
      <c r="I6264" s="367" t="s">
        <v>6910</v>
      </c>
    </row>
    <row r="6265" spans="1:12">
      <c r="A6265" s="367" t="s">
        <v>3930</v>
      </c>
      <c r="D6265" s="367" t="s">
        <v>10657</v>
      </c>
      <c r="E6265" s="367">
        <f t="shared" si="97"/>
        <v>30588804</v>
      </c>
      <c r="F6265" s="367" t="s">
        <v>569</v>
      </c>
      <c r="G6265" s="367" t="s">
        <v>9237</v>
      </c>
      <c r="H6265" s="367" t="s">
        <v>4598</v>
      </c>
      <c r="I6265" s="367" t="s">
        <v>6910</v>
      </c>
    </row>
    <row r="6266" spans="1:12">
      <c r="A6266" s="367" t="s">
        <v>3930</v>
      </c>
      <c r="D6266" s="367" t="s">
        <v>10658</v>
      </c>
      <c r="E6266" s="367">
        <f t="shared" si="97"/>
        <v>30588805</v>
      </c>
      <c r="F6266" s="367" t="s">
        <v>569</v>
      </c>
      <c r="G6266" s="367" t="s">
        <v>9237</v>
      </c>
      <c r="H6266" s="367" t="s">
        <v>4598</v>
      </c>
      <c r="I6266" s="367" t="s">
        <v>6910</v>
      </c>
    </row>
    <row r="6267" spans="1:12">
      <c r="A6267" s="367" t="s">
        <v>3930</v>
      </c>
      <c r="D6267" s="367" t="s">
        <v>10659</v>
      </c>
      <c r="E6267" s="367">
        <f t="shared" si="97"/>
        <v>30590001</v>
      </c>
      <c r="F6267" s="367" t="s">
        <v>569</v>
      </c>
      <c r="G6267" s="367" t="s">
        <v>9237</v>
      </c>
      <c r="H6267" s="367" t="s">
        <v>6916</v>
      </c>
      <c r="I6267" s="367" t="s">
        <v>6917</v>
      </c>
    </row>
    <row r="6268" spans="1:12">
      <c r="A6268" s="367" t="s">
        <v>3930</v>
      </c>
      <c r="D6268" s="367" t="s">
        <v>10660</v>
      </c>
      <c r="E6268" s="367">
        <f t="shared" si="97"/>
        <v>30590002</v>
      </c>
      <c r="F6268" s="367" t="s">
        <v>569</v>
      </c>
      <c r="G6268" s="367" t="s">
        <v>9237</v>
      </c>
      <c r="H6268" s="367" t="s">
        <v>6916</v>
      </c>
      <c r="I6268" s="367" t="s">
        <v>6920</v>
      </c>
    </row>
    <row r="6269" spans="1:12">
      <c r="A6269" s="367" t="s">
        <v>3930</v>
      </c>
      <c r="D6269" s="367" t="s">
        <v>10661</v>
      </c>
      <c r="E6269" s="367">
        <f t="shared" si="97"/>
        <v>30590003</v>
      </c>
      <c r="F6269" s="367" t="s">
        <v>569</v>
      </c>
      <c r="G6269" s="367" t="s">
        <v>9237</v>
      </c>
      <c r="H6269" s="367" t="s">
        <v>6916</v>
      </c>
      <c r="I6269" s="367" t="s">
        <v>6922</v>
      </c>
    </row>
    <row r="6270" spans="1:12">
      <c r="A6270" s="367" t="s">
        <v>3930</v>
      </c>
      <c r="D6270" s="367" t="s">
        <v>10662</v>
      </c>
      <c r="E6270" s="367">
        <f t="shared" si="97"/>
        <v>30590005</v>
      </c>
      <c r="F6270" s="367" t="s">
        <v>569</v>
      </c>
      <c r="G6270" s="367" t="s">
        <v>9237</v>
      </c>
      <c r="H6270" s="367" t="s">
        <v>6916</v>
      </c>
      <c r="I6270" s="367" t="s">
        <v>7850</v>
      </c>
      <c r="K6270" s="369">
        <v>36265</v>
      </c>
      <c r="L6270" s="367" t="s">
        <v>6925</v>
      </c>
    </row>
    <row r="6271" spans="1:12">
      <c r="A6271" s="367" t="s">
        <v>3930</v>
      </c>
      <c r="D6271" s="367" t="s">
        <v>10663</v>
      </c>
      <c r="E6271" s="367">
        <f t="shared" si="97"/>
        <v>30590011</v>
      </c>
      <c r="F6271" s="367" t="s">
        <v>569</v>
      </c>
      <c r="G6271" s="367" t="s">
        <v>9237</v>
      </c>
      <c r="H6271" s="367" t="s">
        <v>6916</v>
      </c>
      <c r="I6271" s="367" t="s">
        <v>6927</v>
      </c>
    </row>
    <row r="6272" spans="1:12">
      <c r="A6272" s="367" t="s">
        <v>3930</v>
      </c>
      <c r="D6272" s="367" t="s">
        <v>10664</v>
      </c>
      <c r="E6272" s="367">
        <f t="shared" si="97"/>
        <v>30590012</v>
      </c>
      <c r="F6272" s="367" t="s">
        <v>569</v>
      </c>
      <c r="G6272" s="367" t="s">
        <v>9237</v>
      </c>
      <c r="H6272" s="367" t="s">
        <v>6916</v>
      </c>
      <c r="I6272" s="367" t="s">
        <v>6929</v>
      </c>
    </row>
    <row r="6273" spans="1:12">
      <c r="A6273" s="367" t="s">
        <v>3930</v>
      </c>
      <c r="D6273" s="367" t="s">
        <v>10665</v>
      </c>
      <c r="E6273" s="367">
        <f t="shared" si="97"/>
        <v>30590013</v>
      </c>
      <c r="F6273" s="367" t="s">
        <v>569</v>
      </c>
      <c r="G6273" s="367" t="s">
        <v>9237</v>
      </c>
      <c r="H6273" s="367" t="s">
        <v>6916</v>
      </c>
      <c r="I6273" s="367" t="s">
        <v>288</v>
      </c>
    </row>
    <row r="6274" spans="1:12">
      <c r="A6274" s="367" t="s">
        <v>3930</v>
      </c>
      <c r="D6274" s="367" t="s">
        <v>10666</v>
      </c>
      <c r="E6274" s="367">
        <f t="shared" ref="E6274:E6337" si="98">VALUE(D6274)</f>
        <v>30590021</v>
      </c>
      <c r="F6274" s="367" t="s">
        <v>569</v>
      </c>
      <c r="G6274" s="367" t="s">
        <v>9237</v>
      </c>
      <c r="H6274" s="367" t="s">
        <v>6916</v>
      </c>
      <c r="I6274" s="367" t="s">
        <v>6934</v>
      </c>
      <c r="J6274" s="369">
        <v>36278</v>
      </c>
    </row>
    <row r="6275" spans="1:12">
      <c r="A6275" s="367" t="s">
        <v>3930</v>
      </c>
      <c r="D6275" s="367" t="s">
        <v>10667</v>
      </c>
      <c r="E6275" s="367">
        <f t="shared" si="98"/>
        <v>30590023</v>
      </c>
      <c r="F6275" s="367" t="s">
        <v>569</v>
      </c>
      <c r="G6275" s="367" t="s">
        <v>9237</v>
      </c>
      <c r="H6275" s="367" t="s">
        <v>6916</v>
      </c>
      <c r="I6275" s="367" t="s">
        <v>281</v>
      </c>
    </row>
    <row r="6276" spans="1:12">
      <c r="A6276" s="367" t="s">
        <v>3930</v>
      </c>
      <c r="D6276" s="367" t="s">
        <v>10668</v>
      </c>
      <c r="E6276" s="367">
        <f t="shared" si="98"/>
        <v>30599999</v>
      </c>
      <c r="F6276" s="367" t="s">
        <v>569</v>
      </c>
      <c r="G6276" s="367" t="s">
        <v>9237</v>
      </c>
      <c r="H6276" s="367" t="s">
        <v>10669</v>
      </c>
      <c r="I6276" s="367" t="s">
        <v>6910</v>
      </c>
    </row>
    <row r="6277" spans="1:12">
      <c r="A6277" s="367" t="s">
        <v>3930</v>
      </c>
      <c r="D6277" s="367" t="s">
        <v>10670</v>
      </c>
      <c r="E6277" s="367">
        <f t="shared" si="98"/>
        <v>30600101</v>
      </c>
      <c r="F6277" s="367" t="s">
        <v>569</v>
      </c>
      <c r="G6277" s="367" t="s">
        <v>10671</v>
      </c>
      <c r="H6277" s="367" t="s">
        <v>197</v>
      </c>
      <c r="I6277" s="367" t="s">
        <v>10672</v>
      </c>
    </row>
    <row r="6278" spans="1:12">
      <c r="A6278" s="367" t="s">
        <v>3930</v>
      </c>
      <c r="D6278" s="367" t="s">
        <v>10673</v>
      </c>
      <c r="E6278" s="367">
        <f t="shared" si="98"/>
        <v>30600102</v>
      </c>
      <c r="F6278" s="367" t="s">
        <v>569</v>
      </c>
      <c r="G6278" s="367" t="s">
        <v>10671</v>
      </c>
      <c r="H6278" s="367" t="s">
        <v>197</v>
      </c>
      <c r="I6278" s="367" t="s">
        <v>10674</v>
      </c>
    </row>
    <row r="6279" spans="1:12">
      <c r="A6279" s="367" t="s">
        <v>3930</v>
      </c>
      <c r="D6279" s="367" t="s">
        <v>10675</v>
      </c>
      <c r="E6279" s="367">
        <f t="shared" si="98"/>
        <v>30600103</v>
      </c>
      <c r="F6279" s="367" t="s">
        <v>569</v>
      </c>
      <c r="G6279" s="367" t="s">
        <v>10671</v>
      </c>
      <c r="H6279" s="367" t="s">
        <v>197</v>
      </c>
      <c r="I6279" s="367" t="s">
        <v>10676</v>
      </c>
    </row>
    <row r="6280" spans="1:12">
      <c r="A6280" s="367" t="s">
        <v>3930</v>
      </c>
      <c r="D6280" s="367" t="s">
        <v>10677</v>
      </c>
      <c r="E6280" s="367">
        <f t="shared" si="98"/>
        <v>30600104</v>
      </c>
      <c r="F6280" s="367" t="s">
        <v>569</v>
      </c>
      <c r="G6280" s="367" t="s">
        <v>10671</v>
      </c>
      <c r="H6280" s="367" t="s">
        <v>197</v>
      </c>
      <c r="I6280" s="367" t="s">
        <v>10678</v>
      </c>
    </row>
    <row r="6281" spans="1:12">
      <c r="A6281" s="367" t="s">
        <v>3930</v>
      </c>
      <c r="D6281" s="367" t="s">
        <v>10679</v>
      </c>
      <c r="E6281" s="367">
        <f t="shared" si="98"/>
        <v>30600105</v>
      </c>
      <c r="F6281" s="367" t="s">
        <v>569</v>
      </c>
      <c r="G6281" s="367" t="s">
        <v>10671</v>
      </c>
      <c r="H6281" s="367" t="s">
        <v>197</v>
      </c>
      <c r="I6281" s="367" t="s">
        <v>10680</v>
      </c>
    </row>
    <row r="6282" spans="1:12">
      <c r="A6282" s="367" t="s">
        <v>3930</v>
      </c>
      <c r="D6282" s="367" t="s">
        <v>10681</v>
      </c>
      <c r="E6282" s="367">
        <f t="shared" si="98"/>
        <v>30600106</v>
      </c>
      <c r="F6282" s="367" t="s">
        <v>569</v>
      </c>
      <c r="G6282" s="367" t="s">
        <v>10671</v>
      </c>
      <c r="H6282" s="367" t="s">
        <v>197</v>
      </c>
      <c r="I6282" s="367" t="s">
        <v>10682</v>
      </c>
    </row>
    <row r="6283" spans="1:12">
      <c r="A6283" s="367" t="s">
        <v>3930</v>
      </c>
      <c r="D6283" s="367" t="s">
        <v>10683</v>
      </c>
      <c r="E6283" s="367">
        <f t="shared" si="98"/>
        <v>30600107</v>
      </c>
      <c r="F6283" s="367" t="s">
        <v>569</v>
      </c>
      <c r="G6283" s="367" t="s">
        <v>10671</v>
      </c>
      <c r="H6283" s="367" t="s">
        <v>197</v>
      </c>
      <c r="I6283" s="367" t="s">
        <v>10684</v>
      </c>
    </row>
    <row r="6284" spans="1:12">
      <c r="A6284" s="367" t="s">
        <v>3930</v>
      </c>
      <c r="D6284" s="367" t="s">
        <v>10685</v>
      </c>
      <c r="E6284" s="367">
        <f t="shared" si="98"/>
        <v>30600108</v>
      </c>
      <c r="F6284" s="367" t="s">
        <v>569</v>
      </c>
      <c r="G6284" s="367" t="s">
        <v>10671</v>
      </c>
      <c r="H6284" s="367" t="s">
        <v>197</v>
      </c>
      <c r="I6284" s="367" t="s">
        <v>10686</v>
      </c>
    </row>
    <row r="6285" spans="1:12">
      <c r="A6285" s="367" t="s">
        <v>3930</v>
      </c>
      <c r="D6285" s="367" t="s">
        <v>10687</v>
      </c>
      <c r="E6285" s="367">
        <f t="shared" si="98"/>
        <v>30600111</v>
      </c>
      <c r="F6285" s="367" t="s">
        <v>569</v>
      </c>
      <c r="G6285" s="367" t="s">
        <v>10671</v>
      </c>
      <c r="H6285" s="367" t="s">
        <v>197</v>
      </c>
      <c r="I6285" s="367" t="s">
        <v>10688</v>
      </c>
      <c r="K6285" s="369"/>
      <c r="L6285" s="367"/>
    </row>
    <row r="6286" spans="1:12">
      <c r="A6286" s="367" t="s">
        <v>3930</v>
      </c>
      <c r="D6286" s="367" t="s">
        <v>10689</v>
      </c>
      <c r="E6286" s="367">
        <f t="shared" si="98"/>
        <v>30600199</v>
      </c>
      <c r="F6286" s="367" t="s">
        <v>569</v>
      </c>
      <c r="G6286" s="367" t="s">
        <v>10671</v>
      </c>
      <c r="H6286" s="367" t="s">
        <v>197</v>
      </c>
      <c r="I6286" s="367" t="s">
        <v>4251</v>
      </c>
    </row>
    <row r="6287" spans="1:12">
      <c r="A6287" s="367" t="s">
        <v>3930</v>
      </c>
      <c r="D6287" s="367" t="s">
        <v>10690</v>
      </c>
      <c r="E6287" s="367">
        <f t="shared" si="98"/>
        <v>30600201</v>
      </c>
      <c r="F6287" s="367" t="s">
        <v>569</v>
      </c>
      <c r="G6287" s="367" t="s">
        <v>10671</v>
      </c>
      <c r="H6287" s="367" t="s">
        <v>10691</v>
      </c>
      <c r="I6287" s="367" t="s">
        <v>10692</v>
      </c>
    </row>
    <row r="6288" spans="1:12">
      <c r="A6288" s="367" t="s">
        <v>3930</v>
      </c>
      <c r="D6288" s="367" t="s">
        <v>10693</v>
      </c>
      <c r="E6288" s="367">
        <f t="shared" si="98"/>
        <v>30600202</v>
      </c>
      <c r="F6288" s="367" t="s">
        <v>569</v>
      </c>
      <c r="G6288" s="367" t="s">
        <v>10671</v>
      </c>
      <c r="H6288" s="367" t="s">
        <v>10691</v>
      </c>
      <c r="I6288" s="367" t="s">
        <v>10694</v>
      </c>
    </row>
    <row r="6289" spans="1:9">
      <c r="A6289" s="367" t="s">
        <v>3930</v>
      </c>
      <c r="D6289" s="367" t="s">
        <v>10695</v>
      </c>
      <c r="E6289" s="367">
        <f t="shared" si="98"/>
        <v>30600301</v>
      </c>
      <c r="F6289" s="367" t="s">
        <v>569</v>
      </c>
      <c r="G6289" s="367" t="s">
        <v>10671</v>
      </c>
      <c r="H6289" s="367" t="s">
        <v>10691</v>
      </c>
      <c r="I6289" s="367" t="s">
        <v>10696</v>
      </c>
    </row>
    <row r="6290" spans="1:9">
      <c r="A6290" s="367" t="s">
        <v>3930</v>
      </c>
      <c r="D6290" s="367" t="s">
        <v>10697</v>
      </c>
      <c r="E6290" s="367">
        <f t="shared" si="98"/>
        <v>30600401</v>
      </c>
      <c r="F6290" s="367" t="s">
        <v>569</v>
      </c>
      <c r="G6290" s="367" t="s">
        <v>10671</v>
      </c>
      <c r="H6290" s="367" t="s">
        <v>10698</v>
      </c>
      <c r="I6290" s="367" t="s">
        <v>10699</v>
      </c>
    </row>
    <row r="6291" spans="1:9">
      <c r="A6291" s="367" t="s">
        <v>3930</v>
      </c>
      <c r="D6291" s="367" t="s">
        <v>10700</v>
      </c>
      <c r="E6291" s="367">
        <f t="shared" si="98"/>
        <v>30600402</v>
      </c>
      <c r="F6291" s="367" t="s">
        <v>569</v>
      </c>
      <c r="G6291" s="367" t="s">
        <v>10671</v>
      </c>
      <c r="H6291" s="367" t="s">
        <v>10698</v>
      </c>
      <c r="I6291" s="367" t="s">
        <v>10701</v>
      </c>
    </row>
    <row r="6292" spans="1:9">
      <c r="A6292" s="367" t="s">
        <v>3930</v>
      </c>
      <c r="D6292" s="367" t="s">
        <v>10702</v>
      </c>
      <c r="E6292" s="367">
        <f t="shared" si="98"/>
        <v>30600503</v>
      </c>
      <c r="F6292" s="367" t="s">
        <v>569</v>
      </c>
      <c r="G6292" s="367" t="s">
        <v>10671</v>
      </c>
      <c r="H6292" s="367" t="s">
        <v>1774</v>
      </c>
      <c r="I6292" s="367" t="s">
        <v>10703</v>
      </c>
    </row>
    <row r="6293" spans="1:9">
      <c r="A6293" s="367" t="s">
        <v>3930</v>
      </c>
      <c r="D6293" s="367" t="s">
        <v>10704</v>
      </c>
      <c r="E6293" s="367">
        <f t="shared" si="98"/>
        <v>30600504</v>
      </c>
      <c r="F6293" s="367" t="s">
        <v>569</v>
      </c>
      <c r="G6293" s="367" t="s">
        <v>10671</v>
      </c>
      <c r="H6293" s="367" t="s">
        <v>1774</v>
      </c>
      <c r="I6293" s="367" t="s">
        <v>10703</v>
      </c>
    </row>
    <row r="6294" spans="1:9">
      <c r="A6294" s="367" t="s">
        <v>3930</v>
      </c>
      <c r="D6294" s="367" t="s">
        <v>10705</v>
      </c>
      <c r="E6294" s="367">
        <f t="shared" si="98"/>
        <v>30600505</v>
      </c>
      <c r="F6294" s="367" t="s">
        <v>569</v>
      </c>
      <c r="G6294" s="367" t="s">
        <v>10671</v>
      </c>
      <c r="H6294" s="367" t="s">
        <v>1774</v>
      </c>
      <c r="I6294" s="367" t="s">
        <v>10706</v>
      </c>
    </row>
    <row r="6295" spans="1:9">
      <c r="A6295" s="367" t="s">
        <v>3930</v>
      </c>
      <c r="D6295" s="367" t="s">
        <v>10707</v>
      </c>
      <c r="E6295" s="367">
        <f t="shared" si="98"/>
        <v>30600506</v>
      </c>
      <c r="F6295" s="367" t="s">
        <v>569</v>
      </c>
      <c r="G6295" s="367" t="s">
        <v>10671</v>
      </c>
      <c r="H6295" s="367" t="s">
        <v>1774</v>
      </c>
      <c r="I6295" s="367" t="s">
        <v>10706</v>
      </c>
    </row>
    <row r="6296" spans="1:9">
      <c r="A6296" s="367" t="s">
        <v>3930</v>
      </c>
      <c r="D6296" s="367" t="s">
        <v>10708</v>
      </c>
      <c r="E6296" s="367">
        <f t="shared" si="98"/>
        <v>30600508</v>
      </c>
      <c r="F6296" s="367" t="s">
        <v>569</v>
      </c>
      <c r="G6296" s="367" t="s">
        <v>10671</v>
      </c>
      <c r="H6296" s="367" t="s">
        <v>1774</v>
      </c>
      <c r="I6296" s="367" t="s">
        <v>283</v>
      </c>
    </row>
    <row r="6297" spans="1:9">
      <c r="A6297" s="367" t="s">
        <v>3930</v>
      </c>
      <c r="D6297" s="367" t="s">
        <v>10709</v>
      </c>
      <c r="E6297" s="367">
        <f t="shared" si="98"/>
        <v>30600510</v>
      </c>
      <c r="F6297" s="367" t="s">
        <v>569</v>
      </c>
      <c r="G6297" s="367" t="s">
        <v>10671</v>
      </c>
      <c r="H6297" s="367" t="s">
        <v>1774</v>
      </c>
      <c r="I6297" s="367" t="s">
        <v>10710</v>
      </c>
    </row>
    <row r="6298" spans="1:9">
      <c r="A6298" s="367" t="s">
        <v>3930</v>
      </c>
      <c r="D6298" s="367" t="s">
        <v>10711</v>
      </c>
      <c r="E6298" s="367">
        <f t="shared" si="98"/>
        <v>30600511</v>
      </c>
      <c r="F6298" s="367" t="s">
        <v>569</v>
      </c>
      <c r="G6298" s="367" t="s">
        <v>10671</v>
      </c>
      <c r="H6298" s="367" t="s">
        <v>1774</v>
      </c>
      <c r="I6298" s="367" t="s">
        <v>10712</v>
      </c>
    </row>
    <row r="6299" spans="1:9">
      <c r="A6299" s="367" t="s">
        <v>3930</v>
      </c>
      <c r="D6299" s="367" t="s">
        <v>10713</v>
      </c>
      <c r="E6299" s="367">
        <f t="shared" si="98"/>
        <v>30600514</v>
      </c>
      <c r="F6299" s="367" t="s">
        <v>569</v>
      </c>
      <c r="G6299" s="367" t="s">
        <v>10671</v>
      </c>
      <c r="H6299" s="367" t="s">
        <v>1774</v>
      </c>
      <c r="I6299" s="367" t="s">
        <v>10714</v>
      </c>
    </row>
    <row r="6300" spans="1:9">
      <c r="A6300" s="367" t="s">
        <v>3930</v>
      </c>
      <c r="D6300" s="367" t="s">
        <v>10715</v>
      </c>
      <c r="E6300" s="367">
        <f t="shared" si="98"/>
        <v>30600515</v>
      </c>
      <c r="F6300" s="367" t="s">
        <v>569</v>
      </c>
      <c r="G6300" s="367" t="s">
        <v>10671</v>
      </c>
      <c r="H6300" s="367" t="s">
        <v>1774</v>
      </c>
      <c r="I6300" s="367" t="s">
        <v>10716</v>
      </c>
    </row>
    <row r="6301" spans="1:9">
      <c r="A6301" s="367" t="s">
        <v>3930</v>
      </c>
      <c r="D6301" s="367" t="s">
        <v>10717</v>
      </c>
      <c r="E6301" s="367">
        <f t="shared" si="98"/>
        <v>30600516</v>
      </c>
      <c r="F6301" s="367" t="s">
        <v>569</v>
      </c>
      <c r="G6301" s="367" t="s">
        <v>10671</v>
      </c>
      <c r="H6301" s="367" t="s">
        <v>1774</v>
      </c>
      <c r="I6301" s="367" t="s">
        <v>10718</v>
      </c>
    </row>
    <row r="6302" spans="1:9">
      <c r="A6302" s="367" t="s">
        <v>3930</v>
      </c>
      <c r="D6302" s="367" t="s">
        <v>10719</v>
      </c>
      <c r="E6302" s="367">
        <f t="shared" si="98"/>
        <v>30600517</v>
      </c>
      <c r="F6302" s="367" t="s">
        <v>569</v>
      </c>
      <c r="G6302" s="367" t="s">
        <v>10671</v>
      </c>
      <c r="H6302" s="367" t="s">
        <v>1774</v>
      </c>
      <c r="I6302" s="367" t="s">
        <v>10720</v>
      </c>
    </row>
    <row r="6303" spans="1:9">
      <c r="A6303" s="367" t="s">
        <v>3930</v>
      </c>
      <c r="D6303" s="367" t="s">
        <v>10721</v>
      </c>
      <c r="E6303" s="367">
        <f t="shared" si="98"/>
        <v>30600518</v>
      </c>
      <c r="F6303" s="367" t="s">
        <v>569</v>
      </c>
      <c r="G6303" s="367" t="s">
        <v>10671</v>
      </c>
      <c r="H6303" s="367" t="s">
        <v>1774</v>
      </c>
      <c r="I6303" s="367" t="s">
        <v>10722</v>
      </c>
    </row>
    <row r="6304" spans="1:9">
      <c r="A6304" s="367" t="s">
        <v>3930</v>
      </c>
      <c r="D6304" s="367" t="s">
        <v>10723</v>
      </c>
      <c r="E6304" s="367">
        <f t="shared" si="98"/>
        <v>30600519</v>
      </c>
      <c r="F6304" s="367" t="s">
        <v>569</v>
      </c>
      <c r="G6304" s="367" t="s">
        <v>10671</v>
      </c>
      <c r="H6304" s="367" t="s">
        <v>1774</v>
      </c>
      <c r="I6304" s="367" t="s">
        <v>10724</v>
      </c>
    </row>
    <row r="6305" spans="1:9">
      <c r="A6305" s="367" t="s">
        <v>3930</v>
      </c>
      <c r="D6305" s="367" t="s">
        <v>10725</v>
      </c>
      <c r="E6305" s="367">
        <f t="shared" si="98"/>
        <v>30600520</v>
      </c>
      <c r="F6305" s="367" t="s">
        <v>569</v>
      </c>
      <c r="G6305" s="367" t="s">
        <v>10671</v>
      </c>
      <c r="H6305" s="367" t="s">
        <v>1774</v>
      </c>
      <c r="I6305" s="367" t="s">
        <v>10726</v>
      </c>
    </row>
    <row r="6306" spans="1:9">
      <c r="A6306" s="367" t="s">
        <v>3930</v>
      </c>
      <c r="D6306" s="367" t="s">
        <v>10727</v>
      </c>
      <c r="E6306" s="367">
        <f t="shared" si="98"/>
        <v>30600521</v>
      </c>
      <c r="F6306" s="367" t="s">
        <v>569</v>
      </c>
      <c r="G6306" s="367" t="s">
        <v>10671</v>
      </c>
      <c r="H6306" s="367" t="s">
        <v>1774</v>
      </c>
      <c r="I6306" s="367" t="s">
        <v>10728</v>
      </c>
    </row>
    <row r="6307" spans="1:9">
      <c r="A6307" s="367" t="s">
        <v>3930</v>
      </c>
      <c r="D6307" s="367" t="s">
        <v>10729</v>
      </c>
      <c r="E6307" s="367">
        <f t="shared" si="98"/>
        <v>30600522</v>
      </c>
      <c r="F6307" s="367" t="s">
        <v>569</v>
      </c>
      <c r="G6307" s="367" t="s">
        <v>10671</v>
      </c>
      <c r="H6307" s="367" t="s">
        <v>1774</v>
      </c>
      <c r="I6307" s="367" t="s">
        <v>10730</v>
      </c>
    </row>
    <row r="6308" spans="1:9">
      <c r="A6308" s="367" t="s">
        <v>3930</v>
      </c>
      <c r="D6308" s="367" t="s">
        <v>10731</v>
      </c>
      <c r="E6308" s="367">
        <f t="shared" si="98"/>
        <v>30600602</v>
      </c>
      <c r="F6308" s="367" t="s">
        <v>569</v>
      </c>
      <c r="G6308" s="367" t="s">
        <v>10671</v>
      </c>
      <c r="H6308" s="367" t="s">
        <v>10732</v>
      </c>
      <c r="I6308" s="367" t="s">
        <v>10733</v>
      </c>
    </row>
    <row r="6309" spans="1:9">
      <c r="A6309" s="367" t="s">
        <v>3930</v>
      </c>
      <c r="D6309" s="367" t="s">
        <v>10734</v>
      </c>
      <c r="E6309" s="367">
        <f t="shared" si="98"/>
        <v>30600603</v>
      </c>
      <c r="F6309" s="367" t="s">
        <v>569</v>
      </c>
      <c r="G6309" s="367" t="s">
        <v>10671</v>
      </c>
      <c r="H6309" s="367" t="s">
        <v>10732</v>
      </c>
      <c r="I6309" s="367" t="s">
        <v>10733</v>
      </c>
    </row>
    <row r="6310" spans="1:9">
      <c r="A6310" s="367" t="s">
        <v>3930</v>
      </c>
      <c r="D6310" s="367" t="s">
        <v>10735</v>
      </c>
      <c r="E6310" s="367">
        <f t="shared" si="98"/>
        <v>30600701</v>
      </c>
      <c r="F6310" s="367" t="s">
        <v>569</v>
      </c>
      <c r="G6310" s="367" t="s">
        <v>10671</v>
      </c>
      <c r="H6310" s="367" t="s">
        <v>2179</v>
      </c>
      <c r="I6310" s="367" t="s">
        <v>2179</v>
      </c>
    </row>
    <row r="6311" spans="1:9">
      <c r="A6311" s="367" t="s">
        <v>3930</v>
      </c>
      <c r="D6311" s="367" t="s">
        <v>10736</v>
      </c>
      <c r="E6311" s="367">
        <f t="shared" si="98"/>
        <v>30600702</v>
      </c>
      <c r="F6311" s="367" t="s">
        <v>569</v>
      </c>
      <c r="G6311" s="367" t="s">
        <v>10671</v>
      </c>
      <c r="H6311" s="367" t="s">
        <v>2179</v>
      </c>
      <c r="I6311" s="367" t="s">
        <v>2179</v>
      </c>
    </row>
    <row r="6312" spans="1:9">
      <c r="A6312" s="367" t="s">
        <v>3930</v>
      </c>
      <c r="D6312" s="367" t="s">
        <v>10737</v>
      </c>
      <c r="E6312" s="367">
        <f t="shared" si="98"/>
        <v>30600801</v>
      </c>
      <c r="F6312" s="367" t="s">
        <v>569</v>
      </c>
      <c r="G6312" s="367" t="s">
        <v>10671</v>
      </c>
      <c r="H6312" s="367" t="s">
        <v>4598</v>
      </c>
      <c r="I6312" s="367" t="s">
        <v>10738</v>
      </c>
    </row>
    <row r="6313" spans="1:9">
      <c r="A6313" s="367" t="s">
        <v>3930</v>
      </c>
      <c r="D6313" s="367" t="s">
        <v>10739</v>
      </c>
      <c r="E6313" s="367">
        <f t="shared" si="98"/>
        <v>30600802</v>
      </c>
      <c r="F6313" s="367" t="s">
        <v>569</v>
      </c>
      <c r="G6313" s="367" t="s">
        <v>10671</v>
      </c>
      <c r="H6313" s="367" t="s">
        <v>4598</v>
      </c>
      <c r="I6313" s="367" t="s">
        <v>10740</v>
      </c>
    </row>
    <row r="6314" spans="1:9">
      <c r="A6314" s="367" t="s">
        <v>3930</v>
      </c>
      <c r="D6314" s="367" t="s">
        <v>10741</v>
      </c>
      <c r="E6314" s="367">
        <f t="shared" si="98"/>
        <v>30600803</v>
      </c>
      <c r="F6314" s="367" t="s">
        <v>569</v>
      </c>
      <c r="G6314" s="367" t="s">
        <v>10671</v>
      </c>
      <c r="H6314" s="367" t="s">
        <v>4598</v>
      </c>
      <c r="I6314" s="367" t="s">
        <v>10742</v>
      </c>
    </row>
    <row r="6315" spans="1:9">
      <c r="A6315" s="367" t="s">
        <v>3930</v>
      </c>
      <c r="D6315" s="367" t="s">
        <v>10743</v>
      </c>
      <c r="E6315" s="367">
        <f t="shared" si="98"/>
        <v>30600804</v>
      </c>
      <c r="F6315" s="367" t="s">
        <v>569</v>
      </c>
      <c r="G6315" s="367" t="s">
        <v>10671</v>
      </c>
      <c r="H6315" s="367" t="s">
        <v>4598</v>
      </c>
      <c r="I6315" s="367" t="s">
        <v>10744</v>
      </c>
    </row>
    <row r="6316" spans="1:9">
      <c r="A6316" s="367" t="s">
        <v>3930</v>
      </c>
      <c r="D6316" s="367" t="s">
        <v>10745</v>
      </c>
      <c r="E6316" s="367">
        <f t="shared" si="98"/>
        <v>30600805</v>
      </c>
      <c r="F6316" s="367" t="s">
        <v>569</v>
      </c>
      <c r="G6316" s="367" t="s">
        <v>10671</v>
      </c>
      <c r="H6316" s="367" t="s">
        <v>4598</v>
      </c>
      <c r="I6316" s="367" t="s">
        <v>10746</v>
      </c>
    </row>
    <row r="6317" spans="1:9">
      <c r="A6317" s="367" t="s">
        <v>3930</v>
      </c>
      <c r="D6317" s="367" t="s">
        <v>10747</v>
      </c>
      <c r="E6317" s="367">
        <f t="shared" si="98"/>
        <v>30600806</v>
      </c>
      <c r="F6317" s="367" t="s">
        <v>569</v>
      </c>
      <c r="G6317" s="367" t="s">
        <v>10671</v>
      </c>
      <c r="H6317" s="367" t="s">
        <v>4598</v>
      </c>
      <c r="I6317" s="367" t="s">
        <v>10748</v>
      </c>
    </row>
    <row r="6318" spans="1:9">
      <c r="A6318" s="367" t="s">
        <v>3930</v>
      </c>
      <c r="D6318" s="367" t="s">
        <v>10749</v>
      </c>
      <c r="E6318" s="367">
        <f t="shared" si="98"/>
        <v>30600807</v>
      </c>
      <c r="F6318" s="367" t="s">
        <v>569</v>
      </c>
      <c r="G6318" s="367" t="s">
        <v>10671</v>
      </c>
      <c r="H6318" s="367" t="s">
        <v>4598</v>
      </c>
      <c r="I6318" s="367" t="s">
        <v>10750</v>
      </c>
    </row>
    <row r="6319" spans="1:9">
      <c r="A6319" s="367" t="s">
        <v>3930</v>
      </c>
      <c r="D6319" s="367" t="s">
        <v>10751</v>
      </c>
      <c r="E6319" s="367">
        <f t="shared" si="98"/>
        <v>30600811</v>
      </c>
      <c r="F6319" s="367" t="s">
        <v>569</v>
      </c>
      <c r="G6319" s="367" t="s">
        <v>10671</v>
      </c>
      <c r="H6319" s="367" t="s">
        <v>4598</v>
      </c>
      <c r="I6319" s="367" t="s">
        <v>10752</v>
      </c>
    </row>
    <row r="6320" spans="1:9">
      <c r="A6320" s="367" t="s">
        <v>3930</v>
      </c>
      <c r="D6320" s="367" t="s">
        <v>10753</v>
      </c>
      <c r="E6320" s="367">
        <f t="shared" si="98"/>
        <v>30600812</v>
      </c>
      <c r="F6320" s="367" t="s">
        <v>569</v>
      </c>
      <c r="G6320" s="367" t="s">
        <v>10671</v>
      </c>
      <c r="H6320" s="367" t="s">
        <v>4598</v>
      </c>
      <c r="I6320" s="367" t="s">
        <v>10754</v>
      </c>
    </row>
    <row r="6321" spans="1:9">
      <c r="A6321" s="367" t="s">
        <v>3930</v>
      </c>
      <c r="D6321" s="367" t="s">
        <v>10755</v>
      </c>
      <c r="E6321" s="367">
        <f t="shared" si="98"/>
        <v>30600813</v>
      </c>
      <c r="F6321" s="367" t="s">
        <v>569</v>
      </c>
      <c r="G6321" s="367" t="s">
        <v>10671</v>
      </c>
      <c r="H6321" s="367" t="s">
        <v>4598</v>
      </c>
      <c r="I6321" s="367" t="s">
        <v>10756</v>
      </c>
    </row>
    <row r="6322" spans="1:9">
      <c r="A6322" s="367" t="s">
        <v>3930</v>
      </c>
      <c r="D6322" s="367" t="s">
        <v>10757</v>
      </c>
      <c r="E6322" s="367">
        <f t="shared" si="98"/>
        <v>30600814</v>
      </c>
      <c r="F6322" s="367" t="s">
        <v>569</v>
      </c>
      <c r="G6322" s="367" t="s">
        <v>10671</v>
      </c>
      <c r="H6322" s="367" t="s">
        <v>4598</v>
      </c>
      <c r="I6322" s="367" t="s">
        <v>10758</v>
      </c>
    </row>
    <row r="6323" spans="1:9">
      <c r="A6323" s="367" t="s">
        <v>3930</v>
      </c>
      <c r="D6323" s="367" t="s">
        <v>10759</v>
      </c>
      <c r="E6323" s="367">
        <f t="shared" si="98"/>
        <v>30600815</v>
      </c>
      <c r="F6323" s="367" t="s">
        <v>569</v>
      </c>
      <c r="G6323" s="367" t="s">
        <v>10671</v>
      </c>
      <c r="H6323" s="367" t="s">
        <v>4598</v>
      </c>
      <c r="I6323" s="367" t="s">
        <v>6651</v>
      </c>
    </row>
    <row r="6324" spans="1:9">
      <c r="A6324" s="367" t="s">
        <v>3930</v>
      </c>
      <c r="D6324" s="367" t="s">
        <v>10760</v>
      </c>
      <c r="E6324" s="367">
        <f t="shared" si="98"/>
        <v>30600816</v>
      </c>
      <c r="F6324" s="367" t="s">
        <v>569</v>
      </c>
      <c r="G6324" s="367" t="s">
        <v>10671</v>
      </c>
      <c r="H6324" s="367" t="s">
        <v>4598</v>
      </c>
      <c r="I6324" s="367" t="s">
        <v>6653</v>
      </c>
    </row>
    <row r="6325" spans="1:9">
      <c r="A6325" s="367" t="s">
        <v>3930</v>
      </c>
      <c r="D6325" s="367" t="s">
        <v>10761</v>
      </c>
      <c r="E6325" s="367">
        <f t="shared" si="98"/>
        <v>30600817</v>
      </c>
      <c r="F6325" s="367" t="s">
        <v>569</v>
      </c>
      <c r="G6325" s="367" t="s">
        <v>10671</v>
      </c>
      <c r="H6325" s="367" t="s">
        <v>4598</v>
      </c>
      <c r="I6325" s="367" t="s">
        <v>10762</v>
      </c>
    </row>
    <row r="6326" spans="1:9">
      <c r="A6326" s="367" t="s">
        <v>3930</v>
      </c>
      <c r="D6326" s="367" t="s">
        <v>10763</v>
      </c>
      <c r="E6326" s="367">
        <f t="shared" si="98"/>
        <v>30600818</v>
      </c>
      <c r="F6326" s="367" t="s">
        <v>569</v>
      </c>
      <c r="G6326" s="367" t="s">
        <v>10671</v>
      </c>
      <c r="H6326" s="367" t="s">
        <v>4598</v>
      </c>
      <c r="I6326" s="367" t="s">
        <v>10764</v>
      </c>
    </row>
    <row r="6327" spans="1:9">
      <c r="A6327" s="367" t="s">
        <v>3930</v>
      </c>
      <c r="D6327" s="367" t="s">
        <v>10765</v>
      </c>
      <c r="E6327" s="367">
        <f t="shared" si="98"/>
        <v>30600819</v>
      </c>
      <c r="F6327" s="367" t="s">
        <v>569</v>
      </c>
      <c r="G6327" s="367" t="s">
        <v>10671</v>
      </c>
      <c r="H6327" s="367" t="s">
        <v>4598</v>
      </c>
      <c r="I6327" s="367" t="s">
        <v>10766</v>
      </c>
    </row>
    <row r="6328" spans="1:9">
      <c r="A6328" s="367" t="s">
        <v>3930</v>
      </c>
      <c r="D6328" s="367" t="s">
        <v>10767</v>
      </c>
      <c r="E6328" s="367">
        <f t="shared" si="98"/>
        <v>30600820</v>
      </c>
      <c r="F6328" s="367" t="s">
        <v>569</v>
      </c>
      <c r="G6328" s="367" t="s">
        <v>10671</v>
      </c>
      <c r="H6328" s="367" t="s">
        <v>4598</v>
      </c>
      <c r="I6328" s="367" t="s">
        <v>10768</v>
      </c>
    </row>
    <row r="6329" spans="1:9">
      <c r="A6329" s="367" t="s">
        <v>3930</v>
      </c>
      <c r="D6329" s="367" t="s">
        <v>10769</v>
      </c>
      <c r="E6329" s="367">
        <f t="shared" si="98"/>
        <v>30600821</v>
      </c>
      <c r="F6329" s="367" t="s">
        <v>569</v>
      </c>
      <c r="G6329" s="367" t="s">
        <v>10671</v>
      </c>
      <c r="H6329" s="367" t="s">
        <v>4598</v>
      </c>
      <c r="I6329" s="367" t="s">
        <v>6663</v>
      </c>
    </row>
    <row r="6330" spans="1:9">
      <c r="A6330" s="367" t="s">
        <v>3930</v>
      </c>
      <c r="D6330" s="367" t="s">
        <v>10770</v>
      </c>
      <c r="E6330" s="367">
        <f t="shared" si="98"/>
        <v>30600822</v>
      </c>
      <c r="F6330" s="367" t="s">
        <v>569</v>
      </c>
      <c r="G6330" s="367" t="s">
        <v>10671</v>
      </c>
      <c r="H6330" s="367" t="s">
        <v>4598</v>
      </c>
      <c r="I6330" s="367" t="s">
        <v>6665</v>
      </c>
    </row>
    <row r="6331" spans="1:9">
      <c r="A6331" s="367" t="s">
        <v>3930</v>
      </c>
      <c r="D6331" s="367" t="s">
        <v>10771</v>
      </c>
      <c r="E6331" s="367">
        <f t="shared" si="98"/>
        <v>30600901</v>
      </c>
      <c r="F6331" s="367" t="s">
        <v>569</v>
      </c>
      <c r="G6331" s="367" t="s">
        <v>10671</v>
      </c>
      <c r="H6331" s="367" t="s">
        <v>4356</v>
      </c>
      <c r="I6331" s="367" t="s">
        <v>437</v>
      </c>
    </row>
    <row r="6332" spans="1:9">
      <c r="A6332" s="367" t="s">
        <v>3930</v>
      </c>
      <c r="D6332" s="367" t="s">
        <v>10772</v>
      </c>
      <c r="E6332" s="367">
        <f t="shared" si="98"/>
        <v>30600902</v>
      </c>
      <c r="F6332" s="367" t="s">
        <v>569</v>
      </c>
      <c r="G6332" s="367" t="s">
        <v>10671</v>
      </c>
      <c r="H6332" s="367" t="s">
        <v>4356</v>
      </c>
      <c r="I6332" s="367" t="s">
        <v>444</v>
      </c>
    </row>
    <row r="6333" spans="1:9">
      <c r="A6333" s="367" t="s">
        <v>3930</v>
      </c>
      <c r="D6333" s="367" t="s">
        <v>10773</v>
      </c>
      <c r="E6333" s="367">
        <f t="shared" si="98"/>
        <v>30600903</v>
      </c>
      <c r="F6333" s="367" t="s">
        <v>569</v>
      </c>
      <c r="G6333" s="367" t="s">
        <v>10671</v>
      </c>
      <c r="H6333" s="367" t="s">
        <v>4356</v>
      </c>
      <c r="I6333" s="367" t="s">
        <v>287</v>
      </c>
    </row>
    <row r="6334" spans="1:9">
      <c r="A6334" s="367" t="s">
        <v>3930</v>
      </c>
      <c r="D6334" s="367" t="s">
        <v>10774</v>
      </c>
      <c r="E6334" s="367">
        <f t="shared" si="98"/>
        <v>30600904</v>
      </c>
      <c r="F6334" s="367" t="s">
        <v>569</v>
      </c>
      <c r="G6334" s="367" t="s">
        <v>10671</v>
      </c>
      <c r="H6334" s="367" t="s">
        <v>4356</v>
      </c>
      <c r="I6334" s="367" t="s">
        <v>456</v>
      </c>
    </row>
    <row r="6335" spans="1:9">
      <c r="A6335" s="367" t="s">
        <v>3930</v>
      </c>
      <c r="D6335" s="367" t="s">
        <v>10775</v>
      </c>
      <c r="E6335" s="367">
        <f t="shared" si="98"/>
        <v>30600905</v>
      </c>
      <c r="F6335" s="367" t="s">
        <v>569</v>
      </c>
      <c r="G6335" s="367" t="s">
        <v>10671</v>
      </c>
      <c r="H6335" s="367" t="s">
        <v>4356</v>
      </c>
      <c r="I6335" s="367" t="s">
        <v>10776</v>
      </c>
    </row>
    <row r="6336" spans="1:9">
      <c r="A6336" s="367" t="s">
        <v>3930</v>
      </c>
      <c r="D6336" s="367" t="s">
        <v>10777</v>
      </c>
      <c r="E6336" s="367">
        <f t="shared" si="98"/>
        <v>30600906</v>
      </c>
      <c r="F6336" s="367" t="s">
        <v>569</v>
      </c>
      <c r="G6336" s="367" t="s">
        <v>10671</v>
      </c>
      <c r="H6336" s="367" t="s">
        <v>4356</v>
      </c>
      <c r="I6336" s="367" t="s">
        <v>10778</v>
      </c>
    </row>
    <row r="6337" spans="1:9">
      <c r="A6337" s="367" t="s">
        <v>3930</v>
      </c>
      <c r="D6337" s="367" t="s">
        <v>10779</v>
      </c>
      <c r="E6337" s="367">
        <f t="shared" si="98"/>
        <v>30600999</v>
      </c>
      <c r="F6337" s="367" t="s">
        <v>569</v>
      </c>
      <c r="G6337" s="367" t="s">
        <v>10671</v>
      </c>
      <c r="H6337" s="367" t="s">
        <v>4356</v>
      </c>
      <c r="I6337" s="367" t="s">
        <v>5815</v>
      </c>
    </row>
    <row r="6338" spans="1:9">
      <c r="A6338" s="367" t="s">
        <v>3930</v>
      </c>
      <c r="D6338" s="367" t="s">
        <v>10780</v>
      </c>
      <c r="E6338" s="367">
        <f t="shared" ref="E6338:E6401" si="99">VALUE(D6338)</f>
        <v>30601001</v>
      </c>
      <c r="F6338" s="367" t="s">
        <v>569</v>
      </c>
      <c r="G6338" s="367" t="s">
        <v>10671</v>
      </c>
      <c r="H6338" s="367" t="s">
        <v>10781</v>
      </c>
      <c r="I6338" s="367" t="s">
        <v>1823</v>
      </c>
    </row>
    <row r="6339" spans="1:9">
      <c r="A6339" s="367" t="s">
        <v>3930</v>
      </c>
      <c r="D6339" s="367" t="s">
        <v>10782</v>
      </c>
      <c r="E6339" s="367">
        <f t="shared" si="99"/>
        <v>30601011</v>
      </c>
      <c r="F6339" s="367" t="s">
        <v>569</v>
      </c>
      <c r="G6339" s="367" t="s">
        <v>10671</v>
      </c>
      <c r="H6339" s="367" t="s">
        <v>10781</v>
      </c>
      <c r="I6339" s="367" t="s">
        <v>10783</v>
      </c>
    </row>
    <row r="6340" spans="1:9">
      <c r="A6340" s="367" t="s">
        <v>3930</v>
      </c>
      <c r="D6340" s="367" t="s">
        <v>10784</v>
      </c>
      <c r="E6340" s="367">
        <f t="shared" si="99"/>
        <v>30601101</v>
      </c>
      <c r="F6340" s="367" t="s">
        <v>569</v>
      </c>
      <c r="G6340" s="367" t="s">
        <v>10671</v>
      </c>
      <c r="H6340" s="367" t="s">
        <v>10785</v>
      </c>
      <c r="I6340" s="367" t="s">
        <v>1823</v>
      </c>
    </row>
    <row r="6341" spans="1:9">
      <c r="A6341" s="367" t="s">
        <v>3930</v>
      </c>
      <c r="D6341" s="367" t="s">
        <v>10786</v>
      </c>
      <c r="E6341" s="367">
        <f t="shared" si="99"/>
        <v>30601201</v>
      </c>
      <c r="F6341" s="367" t="s">
        <v>569</v>
      </c>
      <c r="G6341" s="367" t="s">
        <v>10671</v>
      </c>
      <c r="H6341" s="367" t="s">
        <v>10787</v>
      </c>
      <c r="I6341" s="367" t="s">
        <v>1823</v>
      </c>
    </row>
    <row r="6342" spans="1:9">
      <c r="A6342" s="367" t="s">
        <v>3930</v>
      </c>
      <c r="D6342" s="367" t="s">
        <v>10788</v>
      </c>
      <c r="E6342" s="367">
        <f t="shared" si="99"/>
        <v>30601301</v>
      </c>
      <c r="F6342" s="367" t="s">
        <v>569</v>
      </c>
      <c r="G6342" s="367" t="s">
        <v>10671</v>
      </c>
      <c r="H6342" s="367" t="s">
        <v>10789</v>
      </c>
      <c r="I6342" s="367" t="s">
        <v>10790</v>
      </c>
    </row>
    <row r="6343" spans="1:9">
      <c r="A6343" s="367" t="s">
        <v>3930</v>
      </c>
      <c r="D6343" s="367" t="s">
        <v>10791</v>
      </c>
      <c r="E6343" s="367">
        <f t="shared" si="99"/>
        <v>30601401</v>
      </c>
      <c r="F6343" s="367" t="s">
        <v>569</v>
      </c>
      <c r="G6343" s="367" t="s">
        <v>10671</v>
      </c>
      <c r="H6343" s="367" t="s">
        <v>10792</v>
      </c>
      <c r="I6343" s="367" t="s">
        <v>10793</v>
      </c>
    </row>
    <row r="6344" spans="1:9">
      <c r="A6344" s="367" t="s">
        <v>3930</v>
      </c>
      <c r="D6344" s="367" t="s">
        <v>10794</v>
      </c>
      <c r="E6344" s="367">
        <f t="shared" si="99"/>
        <v>30601402</v>
      </c>
      <c r="F6344" s="367" t="s">
        <v>569</v>
      </c>
      <c r="G6344" s="367" t="s">
        <v>10671</v>
      </c>
      <c r="H6344" s="367" t="s">
        <v>10792</v>
      </c>
      <c r="I6344" s="367" t="s">
        <v>10795</v>
      </c>
    </row>
    <row r="6345" spans="1:9">
      <c r="A6345" s="367" t="s">
        <v>3930</v>
      </c>
      <c r="D6345" s="367" t="s">
        <v>10796</v>
      </c>
      <c r="E6345" s="367">
        <f t="shared" si="99"/>
        <v>30601599</v>
      </c>
      <c r="F6345" s="367" t="s">
        <v>569</v>
      </c>
      <c r="G6345" s="367" t="s">
        <v>10671</v>
      </c>
      <c r="H6345" s="367" t="s">
        <v>10797</v>
      </c>
      <c r="I6345" s="367" t="s">
        <v>4251</v>
      </c>
    </row>
    <row r="6346" spans="1:9">
      <c r="A6346" s="367" t="s">
        <v>3930</v>
      </c>
      <c r="D6346" s="367" t="s">
        <v>10798</v>
      </c>
      <c r="E6346" s="367">
        <f t="shared" si="99"/>
        <v>30601601</v>
      </c>
      <c r="F6346" s="367" t="s">
        <v>569</v>
      </c>
      <c r="G6346" s="367" t="s">
        <v>10671</v>
      </c>
      <c r="H6346" s="367" t="s">
        <v>10799</v>
      </c>
      <c r="I6346" s="367" t="s">
        <v>1823</v>
      </c>
    </row>
    <row r="6347" spans="1:9">
      <c r="A6347" s="367" t="s">
        <v>3930</v>
      </c>
      <c r="D6347" s="367" t="s">
        <v>10800</v>
      </c>
      <c r="E6347" s="367">
        <f t="shared" si="99"/>
        <v>30601602</v>
      </c>
      <c r="F6347" s="367" t="s">
        <v>569</v>
      </c>
      <c r="G6347" s="367" t="s">
        <v>10671</v>
      </c>
      <c r="H6347" s="367" t="s">
        <v>10799</v>
      </c>
      <c r="I6347" s="367" t="s">
        <v>10801</v>
      </c>
    </row>
    <row r="6348" spans="1:9">
      <c r="A6348" s="367" t="s">
        <v>3930</v>
      </c>
      <c r="D6348" s="367" t="s">
        <v>10802</v>
      </c>
      <c r="E6348" s="367">
        <f t="shared" si="99"/>
        <v>30601603</v>
      </c>
      <c r="F6348" s="367" t="s">
        <v>569</v>
      </c>
      <c r="G6348" s="367" t="s">
        <v>10671</v>
      </c>
      <c r="H6348" s="367" t="s">
        <v>10799</v>
      </c>
      <c r="I6348" s="367" t="s">
        <v>10803</v>
      </c>
    </row>
    <row r="6349" spans="1:9">
      <c r="A6349" s="367" t="s">
        <v>3930</v>
      </c>
      <c r="D6349" s="367" t="s">
        <v>10804</v>
      </c>
      <c r="E6349" s="367">
        <f t="shared" si="99"/>
        <v>30601604</v>
      </c>
      <c r="F6349" s="367" t="s">
        <v>569</v>
      </c>
      <c r="G6349" s="367" t="s">
        <v>10671</v>
      </c>
      <c r="H6349" s="367" t="s">
        <v>10799</v>
      </c>
      <c r="I6349" s="367" t="s">
        <v>10805</v>
      </c>
    </row>
    <row r="6350" spans="1:9">
      <c r="A6350" s="367" t="s">
        <v>3930</v>
      </c>
      <c r="D6350" s="367" t="s">
        <v>10806</v>
      </c>
      <c r="E6350" s="367">
        <f t="shared" si="99"/>
        <v>30601701</v>
      </c>
      <c r="F6350" s="367" t="s">
        <v>569</v>
      </c>
      <c r="G6350" s="367" t="s">
        <v>10671</v>
      </c>
      <c r="H6350" s="367" t="s">
        <v>10807</v>
      </c>
      <c r="I6350" s="367" t="s">
        <v>1823</v>
      </c>
    </row>
    <row r="6351" spans="1:9">
      <c r="A6351" s="367" t="s">
        <v>3930</v>
      </c>
      <c r="D6351" s="367" t="s">
        <v>10808</v>
      </c>
      <c r="E6351" s="367">
        <f t="shared" si="99"/>
        <v>30601801</v>
      </c>
      <c r="F6351" s="367" t="s">
        <v>569</v>
      </c>
      <c r="G6351" s="367" t="s">
        <v>10671</v>
      </c>
      <c r="H6351" s="367" t="s">
        <v>10809</v>
      </c>
      <c r="I6351" s="367" t="s">
        <v>1823</v>
      </c>
    </row>
    <row r="6352" spans="1:9">
      <c r="A6352" s="367" t="s">
        <v>3930</v>
      </c>
      <c r="D6352" s="367" t="s">
        <v>10810</v>
      </c>
      <c r="E6352" s="367">
        <f t="shared" si="99"/>
        <v>30601901</v>
      </c>
      <c r="F6352" s="367" t="s">
        <v>569</v>
      </c>
      <c r="G6352" s="367" t="s">
        <v>10671</v>
      </c>
      <c r="H6352" s="367" t="s">
        <v>10811</v>
      </c>
      <c r="I6352" s="367" t="s">
        <v>1823</v>
      </c>
    </row>
    <row r="6353" spans="1:10">
      <c r="A6353" s="367" t="s">
        <v>3930</v>
      </c>
      <c r="D6353" s="367" t="s">
        <v>10812</v>
      </c>
      <c r="E6353" s="367">
        <f t="shared" si="99"/>
        <v>30602001</v>
      </c>
      <c r="F6353" s="367" t="s">
        <v>569</v>
      </c>
      <c r="G6353" s="367" t="s">
        <v>10671</v>
      </c>
      <c r="H6353" s="367" t="s">
        <v>10813</v>
      </c>
      <c r="I6353" s="367" t="s">
        <v>1823</v>
      </c>
    </row>
    <row r="6354" spans="1:10">
      <c r="A6354" s="367" t="s">
        <v>3930</v>
      </c>
      <c r="D6354" s="367" t="s">
        <v>10814</v>
      </c>
      <c r="E6354" s="367">
        <f t="shared" si="99"/>
        <v>30602101</v>
      </c>
      <c r="F6354" s="367" t="s">
        <v>569</v>
      </c>
      <c r="G6354" s="367" t="s">
        <v>10671</v>
      </c>
      <c r="H6354" s="367" t="s">
        <v>10815</v>
      </c>
      <c r="I6354" s="367" t="s">
        <v>1823</v>
      </c>
    </row>
    <row r="6355" spans="1:10">
      <c r="A6355" s="367" t="s">
        <v>3930</v>
      </c>
      <c r="D6355" s="367" t="s">
        <v>10816</v>
      </c>
      <c r="E6355" s="367">
        <f t="shared" si="99"/>
        <v>30602201</v>
      </c>
      <c r="F6355" s="367" t="s">
        <v>569</v>
      </c>
      <c r="G6355" s="367" t="s">
        <v>10671</v>
      </c>
      <c r="H6355" s="367" t="s">
        <v>10817</v>
      </c>
      <c r="I6355" s="367" t="s">
        <v>1823</v>
      </c>
    </row>
    <row r="6356" spans="1:10">
      <c r="A6356" s="367" t="s">
        <v>3930</v>
      </c>
      <c r="D6356" s="367" t="s">
        <v>10818</v>
      </c>
      <c r="E6356" s="367">
        <f t="shared" si="99"/>
        <v>30602301</v>
      </c>
      <c r="F6356" s="367" t="s">
        <v>569</v>
      </c>
      <c r="G6356" s="367" t="s">
        <v>10671</v>
      </c>
      <c r="H6356" s="367" t="s">
        <v>10819</v>
      </c>
      <c r="I6356" s="367" t="s">
        <v>1823</v>
      </c>
    </row>
    <row r="6357" spans="1:10">
      <c r="A6357" s="367" t="s">
        <v>3930</v>
      </c>
      <c r="D6357" s="367" t="s">
        <v>10820</v>
      </c>
      <c r="E6357" s="367">
        <f t="shared" si="99"/>
        <v>30602401</v>
      </c>
      <c r="F6357" s="367" t="s">
        <v>569</v>
      </c>
      <c r="G6357" s="367" t="s">
        <v>10671</v>
      </c>
      <c r="H6357" s="367" t="s">
        <v>10821</v>
      </c>
      <c r="I6357" s="367" t="s">
        <v>10822</v>
      </c>
      <c r="J6357" s="369">
        <v>36797</v>
      </c>
    </row>
    <row r="6358" spans="1:10">
      <c r="A6358" s="367" t="s">
        <v>3930</v>
      </c>
      <c r="D6358" s="367" t="s">
        <v>10823</v>
      </c>
      <c r="E6358" s="367">
        <f t="shared" si="99"/>
        <v>30603201</v>
      </c>
      <c r="F6358" s="367" t="s">
        <v>569</v>
      </c>
      <c r="G6358" s="367" t="s">
        <v>10671</v>
      </c>
      <c r="H6358" s="367" t="s">
        <v>10824</v>
      </c>
      <c r="I6358" s="367" t="s">
        <v>1823</v>
      </c>
    </row>
    <row r="6359" spans="1:10">
      <c r="A6359" s="367" t="s">
        <v>3930</v>
      </c>
      <c r="D6359" s="367" t="s">
        <v>10825</v>
      </c>
      <c r="E6359" s="367">
        <f t="shared" si="99"/>
        <v>30603301</v>
      </c>
      <c r="F6359" s="367" t="s">
        <v>569</v>
      </c>
      <c r="G6359" s="367" t="s">
        <v>10671</v>
      </c>
      <c r="H6359" s="367" t="s">
        <v>10826</v>
      </c>
      <c r="I6359" s="367" t="s">
        <v>10827</v>
      </c>
    </row>
    <row r="6360" spans="1:10">
      <c r="A6360" s="367" t="s">
        <v>3930</v>
      </c>
      <c r="D6360" s="367" t="s">
        <v>10828</v>
      </c>
      <c r="E6360" s="367">
        <f t="shared" si="99"/>
        <v>30609901</v>
      </c>
      <c r="F6360" s="367" t="s">
        <v>569</v>
      </c>
      <c r="G6360" s="367" t="s">
        <v>10671</v>
      </c>
      <c r="H6360" s="367" t="s">
        <v>10829</v>
      </c>
      <c r="I6360" s="367" t="s">
        <v>10830</v>
      </c>
    </row>
    <row r="6361" spans="1:10">
      <c r="A6361" s="367" t="s">
        <v>3930</v>
      </c>
      <c r="D6361" s="367" t="s">
        <v>10831</v>
      </c>
      <c r="E6361" s="367">
        <f t="shared" si="99"/>
        <v>30609902</v>
      </c>
      <c r="F6361" s="367" t="s">
        <v>569</v>
      </c>
      <c r="G6361" s="367" t="s">
        <v>10671</v>
      </c>
      <c r="H6361" s="367" t="s">
        <v>10829</v>
      </c>
      <c r="I6361" s="367" t="s">
        <v>444</v>
      </c>
    </row>
    <row r="6362" spans="1:10">
      <c r="A6362" s="367" t="s">
        <v>3930</v>
      </c>
      <c r="D6362" s="367" t="s">
        <v>10832</v>
      </c>
      <c r="E6362" s="367">
        <f t="shared" si="99"/>
        <v>30609903</v>
      </c>
      <c r="F6362" s="367" t="s">
        <v>569</v>
      </c>
      <c r="G6362" s="367" t="s">
        <v>10671</v>
      </c>
      <c r="H6362" s="367" t="s">
        <v>10829</v>
      </c>
      <c r="I6362" s="367" t="s">
        <v>287</v>
      </c>
    </row>
    <row r="6363" spans="1:10">
      <c r="A6363" s="367" t="s">
        <v>3930</v>
      </c>
      <c r="D6363" s="367" t="s">
        <v>10833</v>
      </c>
      <c r="E6363" s="367">
        <f t="shared" si="99"/>
        <v>30609904</v>
      </c>
      <c r="F6363" s="367" t="s">
        <v>569</v>
      </c>
      <c r="G6363" s="367" t="s">
        <v>10671</v>
      </c>
      <c r="H6363" s="367" t="s">
        <v>10829</v>
      </c>
      <c r="I6363" s="367" t="s">
        <v>456</v>
      </c>
    </row>
    <row r="6364" spans="1:10">
      <c r="A6364" s="367" t="s">
        <v>3930</v>
      </c>
      <c r="D6364" s="367" t="s">
        <v>10834</v>
      </c>
      <c r="E6364" s="367">
        <f t="shared" si="99"/>
        <v>30609905</v>
      </c>
      <c r="F6364" s="367" t="s">
        <v>569</v>
      </c>
      <c r="G6364" s="367" t="s">
        <v>10671</v>
      </c>
      <c r="H6364" s="367" t="s">
        <v>10829</v>
      </c>
      <c r="I6364" s="367" t="s">
        <v>10776</v>
      </c>
    </row>
    <row r="6365" spans="1:10">
      <c r="A6365" s="367" t="s">
        <v>3930</v>
      </c>
      <c r="D6365" s="367" t="s">
        <v>10835</v>
      </c>
      <c r="E6365" s="367">
        <f t="shared" si="99"/>
        <v>30610001</v>
      </c>
      <c r="F6365" s="367" t="s">
        <v>569</v>
      </c>
      <c r="G6365" s="367" t="s">
        <v>10671</v>
      </c>
      <c r="H6365" s="367" t="s">
        <v>10836</v>
      </c>
      <c r="I6365" s="367" t="s">
        <v>1823</v>
      </c>
    </row>
    <row r="6366" spans="1:10">
      <c r="A6366" s="367" t="s">
        <v>3930</v>
      </c>
      <c r="D6366" s="367" t="s">
        <v>10837</v>
      </c>
      <c r="E6366" s="367">
        <f t="shared" si="99"/>
        <v>30622001</v>
      </c>
      <c r="F6366" s="367" t="s">
        <v>569</v>
      </c>
      <c r="G6366" s="367" t="s">
        <v>10671</v>
      </c>
      <c r="I6366" s="367" t="s">
        <v>10838</v>
      </c>
    </row>
    <row r="6367" spans="1:10">
      <c r="A6367" s="367" t="s">
        <v>3930</v>
      </c>
      <c r="D6367" s="367" t="s">
        <v>10839</v>
      </c>
      <c r="E6367" s="367">
        <f t="shared" si="99"/>
        <v>30622002</v>
      </c>
      <c r="F6367" s="367" t="s">
        <v>569</v>
      </c>
      <c r="G6367" s="367" t="s">
        <v>10671</v>
      </c>
      <c r="I6367" s="367" t="s">
        <v>10840</v>
      </c>
    </row>
    <row r="6368" spans="1:10">
      <c r="A6368" s="367" t="s">
        <v>3930</v>
      </c>
      <c r="D6368" s="367" t="s">
        <v>10841</v>
      </c>
      <c r="E6368" s="367">
        <f t="shared" si="99"/>
        <v>30622003</v>
      </c>
      <c r="F6368" s="367" t="s">
        <v>569</v>
      </c>
      <c r="G6368" s="367" t="s">
        <v>10671</v>
      </c>
      <c r="I6368" s="367" t="s">
        <v>10842</v>
      </c>
    </row>
    <row r="6369" spans="1:9">
      <c r="A6369" s="367" t="s">
        <v>3930</v>
      </c>
      <c r="D6369" s="367" t="s">
        <v>10843</v>
      </c>
      <c r="E6369" s="367">
        <f t="shared" si="99"/>
        <v>30622004</v>
      </c>
      <c r="F6369" s="367" t="s">
        <v>569</v>
      </c>
      <c r="G6369" s="367" t="s">
        <v>10671</v>
      </c>
      <c r="I6369" s="367" t="s">
        <v>10844</v>
      </c>
    </row>
    <row r="6370" spans="1:9">
      <c r="A6370" s="367" t="s">
        <v>3930</v>
      </c>
      <c r="D6370" s="367" t="s">
        <v>10845</v>
      </c>
      <c r="E6370" s="367">
        <f t="shared" si="99"/>
        <v>30622005</v>
      </c>
      <c r="F6370" s="367" t="s">
        <v>569</v>
      </c>
      <c r="G6370" s="367" t="s">
        <v>10671</v>
      </c>
      <c r="I6370" s="367" t="s">
        <v>10846</v>
      </c>
    </row>
    <row r="6371" spans="1:9">
      <c r="A6371" s="367" t="s">
        <v>3930</v>
      </c>
      <c r="D6371" s="367" t="s">
        <v>10847</v>
      </c>
      <c r="E6371" s="367">
        <f t="shared" si="99"/>
        <v>30622006</v>
      </c>
      <c r="F6371" s="367" t="s">
        <v>569</v>
      </c>
      <c r="G6371" s="367" t="s">
        <v>10671</v>
      </c>
      <c r="I6371" s="367" t="s">
        <v>10848</v>
      </c>
    </row>
    <row r="6372" spans="1:9">
      <c r="A6372" s="367" t="s">
        <v>3930</v>
      </c>
      <c r="D6372" s="367" t="s">
        <v>10849</v>
      </c>
      <c r="E6372" s="367">
        <f t="shared" si="99"/>
        <v>30622201</v>
      </c>
      <c r="F6372" s="367" t="s">
        <v>569</v>
      </c>
      <c r="G6372" s="367" t="s">
        <v>10671</v>
      </c>
      <c r="I6372" s="367" t="s">
        <v>10850</v>
      </c>
    </row>
    <row r="6373" spans="1:9">
      <c r="A6373" s="367" t="s">
        <v>3930</v>
      </c>
      <c r="D6373" s="367" t="s">
        <v>10851</v>
      </c>
      <c r="E6373" s="367">
        <f t="shared" si="99"/>
        <v>30622202</v>
      </c>
      <c r="F6373" s="367" t="s">
        <v>569</v>
      </c>
      <c r="G6373" s="367" t="s">
        <v>10671</v>
      </c>
      <c r="I6373" s="367" t="s">
        <v>10852</v>
      </c>
    </row>
    <row r="6374" spans="1:9">
      <c r="A6374" s="367" t="s">
        <v>3930</v>
      </c>
      <c r="D6374" s="367" t="s">
        <v>10853</v>
      </c>
      <c r="E6374" s="367">
        <f t="shared" si="99"/>
        <v>30622203</v>
      </c>
      <c r="F6374" s="367" t="s">
        <v>569</v>
      </c>
      <c r="G6374" s="367" t="s">
        <v>10671</v>
      </c>
      <c r="I6374" s="367" t="s">
        <v>10854</v>
      </c>
    </row>
    <row r="6375" spans="1:9">
      <c r="A6375" s="367" t="s">
        <v>3930</v>
      </c>
      <c r="D6375" s="367" t="s">
        <v>10855</v>
      </c>
      <c r="E6375" s="367">
        <f t="shared" si="99"/>
        <v>30622204</v>
      </c>
      <c r="F6375" s="367" t="s">
        <v>569</v>
      </c>
      <c r="G6375" s="367" t="s">
        <v>10671</v>
      </c>
      <c r="I6375" s="367" t="s">
        <v>10856</v>
      </c>
    </row>
    <row r="6376" spans="1:9">
      <c r="A6376" s="367" t="s">
        <v>3930</v>
      </c>
      <c r="D6376" s="367" t="s">
        <v>10857</v>
      </c>
      <c r="E6376" s="367">
        <f t="shared" si="99"/>
        <v>30622205</v>
      </c>
      <c r="F6376" s="367" t="s">
        <v>569</v>
      </c>
      <c r="G6376" s="367" t="s">
        <v>10671</v>
      </c>
      <c r="I6376" s="367" t="s">
        <v>10858</v>
      </c>
    </row>
    <row r="6377" spans="1:9">
      <c r="A6377" s="367" t="s">
        <v>3930</v>
      </c>
      <c r="D6377" s="367" t="s">
        <v>10859</v>
      </c>
      <c r="E6377" s="367">
        <f t="shared" si="99"/>
        <v>30622206</v>
      </c>
      <c r="F6377" s="367" t="s">
        <v>569</v>
      </c>
      <c r="G6377" s="367" t="s">
        <v>10671</v>
      </c>
      <c r="I6377" s="367" t="s">
        <v>10860</v>
      </c>
    </row>
    <row r="6378" spans="1:9">
      <c r="A6378" s="367" t="s">
        <v>3930</v>
      </c>
      <c r="D6378" s="367" t="s">
        <v>10861</v>
      </c>
      <c r="E6378" s="367">
        <f t="shared" si="99"/>
        <v>30622401</v>
      </c>
      <c r="F6378" s="367" t="s">
        <v>569</v>
      </c>
      <c r="G6378" s="367" t="s">
        <v>10671</v>
      </c>
      <c r="I6378" s="367" t="s">
        <v>10862</v>
      </c>
    </row>
    <row r="6379" spans="1:9">
      <c r="A6379" s="367" t="s">
        <v>3930</v>
      </c>
      <c r="D6379" s="367" t="s">
        <v>10863</v>
      </c>
      <c r="E6379" s="367">
        <f t="shared" si="99"/>
        <v>30622402</v>
      </c>
      <c r="F6379" s="367" t="s">
        <v>569</v>
      </c>
      <c r="G6379" s="367" t="s">
        <v>10671</v>
      </c>
      <c r="I6379" s="367" t="s">
        <v>10864</v>
      </c>
    </row>
    <row r="6380" spans="1:9">
      <c r="A6380" s="367" t="s">
        <v>3930</v>
      </c>
      <c r="D6380" s="367" t="s">
        <v>10865</v>
      </c>
      <c r="E6380" s="367">
        <f t="shared" si="99"/>
        <v>30622403</v>
      </c>
      <c r="F6380" s="367" t="s">
        <v>569</v>
      </c>
      <c r="G6380" s="367" t="s">
        <v>10671</v>
      </c>
      <c r="I6380" s="367" t="s">
        <v>10866</v>
      </c>
    </row>
    <row r="6381" spans="1:9">
      <c r="A6381" s="367" t="s">
        <v>3930</v>
      </c>
      <c r="D6381" s="367" t="s">
        <v>10867</v>
      </c>
      <c r="E6381" s="367">
        <f t="shared" si="99"/>
        <v>30622404</v>
      </c>
      <c r="F6381" s="367" t="s">
        <v>569</v>
      </c>
      <c r="G6381" s="367" t="s">
        <v>10671</v>
      </c>
      <c r="I6381" s="367" t="s">
        <v>10868</v>
      </c>
    </row>
    <row r="6382" spans="1:9">
      <c r="A6382" s="367" t="s">
        <v>3930</v>
      </c>
      <c r="D6382" s="367" t="s">
        <v>10869</v>
      </c>
      <c r="E6382" s="367">
        <f t="shared" si="99"/>
        <v>30622405</v>
      </c>
      <c r="F6382" s="367" t="s">
        <v>569</v>
      </c>
      <c r="G6382" s="367" t="s">
        <v>10671</v>
      </c>
      <c r="I6382" s="367" t="s">
        <v>10870</v>
      </c>
    </row>
    <row r="6383" spans="1:9">
      <c r="A6383" s="367" t="s">
        <v>3930</v>
      </c>
      <c r="D6383" s="367" t="s">
        <v>10871</v>
      </c>
      <c r="E6383" s="367">
        <f t="shared" si="99"/>
        <v>30622406</v>
      </c>
      <c r="F6383" s="367" t="s">
        <v>569</v>
      </c>
      <c r="G6383" s="367" t="s">
        <v>10671</v>
      </c>
      <c r="I6383" s="367" t="s">
        <v>10872</v>
      </c>
    </row>
    <row r="6384" spans="1:9">
      <c r="A6384" s="367" t="s">
        <v>3930</v>
      </c>
      <c r="D6384" s="367" t="s">
        <v>10873</v>
      </c>
      <c r="E6384" s="367">
        <f t="shared" si="99"/>
        <v>30630005</v>
      </c>
      <c r="F6384" s="367" t="s">
        <v>569</v>
      </c>
      <c r="G6384" s="367" t="s">
        <v>10671</v>
      </c>
      <c r="H6384" s="367" t="s">
        <v>10874</v>
      </c>
      <c r="I6384" s="367" t="s">
        <v>10875</v>
      </c>
    </row>
    <row r="6385" spans="1:9">
      <c r="A6385" s="367" t="s">
        <v>3930</v>
      </c>
      <c r="D6385" s="367" t="s">
        <v>10876</v>
      </c>
      <c r="E6385" s="367">
        <f t="shared" si="99"/>
        <v>30630006</v>
      </c>
      <c r="F6385" s="367" t="s">
        <v>569</v>
      </c>
      <c r="G6385" s="367" t="s">
        <v>10671</v>
      </c>
      <c r="H6385" s="367" t="s">
        <v>10874</v>
      </c>
      <c r="I6385" s="367" t="s">
        <v>10877</v>
      </c>
    </row>
    <row r="6386" spans="1:9">
      <c r="A6386" s="367" t="s">
        <v>3930</v>
      </c>
      <c r="D6386" s="367" t="s">
        <v>10878</v>
      </c>
      <c r="E6386" s="367">
        <f t="shared" si="99"/>
        <v>30630007</v>
      </c>
      <c r="F6386" s="367" t="s">
        <v>569</v>
      </c>
      <c r="G6386" s="367" t="s">
        <v>10671</v>
      </c>
      <c r="H6386" s="367" t="s">
        <v>10874</v>
      </c>
      <c r="I6386" s="367" t="s">
        <v>10879</v>
      </c>
    </row>
    <row r="6387" spans="1:9">
      <c r="A6387" s="367" t="s">
        <v>3930</v>
      </c>
      <c r="D6387" s="367" t="s">
        <v>10880</v>
      </c>
      <c r="E6387" s="367">
        <f t="shared" si="99"/>
        <v>30688801</v>
      </c>
      <c r="F6387" s="367" t="s">
        <v>569</v>
      </c>
      <c r="G6387" s="367" t="s">
        <v>10671</v>
      </c>
      <c r="H6387" s="367" t="s">
        <v>4598</v>
      </c>
      <c r="I6387" s="367" t="s">
        <v>6910</v>
      </c>
    </row>
    <row r="6388" spans="1:9">
      <c r="A6388" s="367" t="s">
        <v>3930</v>
      </c>
      <c r="B6388" s="370" t="s">
        <v>718</v>
      </c>
      <c r="C6388" s="367" t="s">
        <v>10880</v>
      </c>
      <c r="D6388" s="367" t="s">
        <v>10881</v>
      </c>
      <c r="E6388" s="367">
        <f t="shared" si="99"/>
        <v>30688802</v>
      </c>
      <c r="F6388" s="367" t="s">
        <v>569</v>
      </c>
      <c r="G6388" s="367" t="s">
        <v>10671</v>
      </c>
      <c r="H6388" s="367" t="s">
        <v>4598</v>
      </c>
      <c r="I6388" s="367" t="s">
        <v>6910</v>
      </c>
    </row>
    <row r="6389" spans="1:9">
      <c r="A6389" s="367" t="s">
        <v>3930</v>
      </c>
      <c r="B6389" s="370" t="s">
        <v>718</v>
      </c>
      <c r="C6389" s="367" t="s">
        <v>10880</v>
      </c>
      <c r="D6389" s="367" t="s">
        <v>10882</v>
      </c>
      <c r="E6389" s="367">
        <f t="shared" si="99"/>
        <v>30688803</v>
      </c>
      <c r="F6389" s="367" t="s">
        <v>569</v>
      </c>
      <c r="G6389" s="367" t="s">
        <v>10671</v>
      </c>
      <c r="H6389" s="367" t="s">
        <v>4598</v>
      </c>
      <c r="I6389" s="367" t="s">
        <v>6910</v>
      </c>
    </row>
    <row r="6390" spans="1:9">
      <c r="A6390" s="367" t="s">
        <v>3930</v>
      </c>
      <c r="B6390" s="370" t="s">
        <v>718</v>
      </c>
      <c r="C6390" s="367" t="s">
        <v>10880</v>
      </c>
      <c r="D6390" s="367" t="s">
        <v>10883</v>
      </c>
      <c r="E6390" s="367">
        <f t="shared" si="99"/>
        <v>30688804</v>
      </c>
      <c r="F6390" s="367" t="s">
        <v>569</v>
      </c>
      <c r="G6390" s="367" t="s">
        <v>10671</v>
      </c>
      <c r="H6390" s="367" t="s">
        <v>4598</v>
      </c>
      <c r="I6390" s="367" t="s">
        <v>6910</v>
      </c>
    </row>
    <row r="6391" spans="1:9">
      <c r="A6391" s="367" t="s">
        <v>3930</v>
      </c>
      <c r="B6391" s="370" t="s">
        <v>718</v>
      </c>
      <c r="C6391" s="367" t="s">
        <v>10880</v>
      </c>
      <c r="D6391" s="367" t="s">
        <v>10884</v>
      </c>
      <c r="E6391" s="367">
        <f t="shared" si="99"/>
        <v>30688805</v>
      </c>
      <c r="F6391" s="367" t="s">
        <v>569</v>
      </c>
      <c r="G6391" s="367" t="s">
        <v>10671</v>
      </c>
      <c r="H6391" s="367" t="s">
        <v>4598</v>
      </c>
      <c r="I6391" s="367" t="s">
        <v>6910</v>
      </c>
    </row>
    <row r="6392" spans="1:9">
      <c r="A6392" s="367" t="s">
        <v>3930</v>
      </c>
      <c r="B6392" s="370" t="s">
        <v>718</v>
      </c>
      <c r="C6392" s="367" t="s">
        <v>10885</v>
      </c>
      <c r="D6392" s="367" t="s">
        <v>10885</v>
      </c>
      <c r="E6392" s="367">
        <f t="shared" si="99"/>
        <v>30699998</v>
      </c>
      <c r="F6392" s="367" t="s">
        <v>569</v>
      </c>
      <c r="G6392" s="367" t="s">
        <v>10671</v>
      </c>
      <c r="H6392" s="367" t="s">
        <v>10886</v>
      </c>
      <c r="I6392" s="367" t="s">
        <v>5815</v>
      </c>
    </row>
    <row r="6393" spans="1:9">
      <c r="A6393" s="367" t="s">
        <v>3930</v>
      </c>
      <c r="D6393" s="367" t="s">
        <v>10887</v>
      </c>
      <c r="E6393" s="367">
        <f t="shared" si="99"/>
        <v>30699999</v>
      </c>
      <c r="F6393" s="367" t="s">
        <v>569</v>
      </c>
      <c r="G6393" s="367" t="s">
        <v>10671</v>
      </c>
      <c r="H6393" s="367" t="s">
        <v>10886</v>
      </c>
      <c r="I6393" s="367" t="s">
        <v>5815</v>
      </c>
    </row>
    <row r="6394" spans="1:9">
      <c r="A6394" s="367" t="s">
        <v>3930</v>
      </c>
      <c r="D6394" s="367" t="s">
        <v>10888</v>
      </c>
      <c r="E6394" s="367">
        <f t="shared" si="99"/>
        <v>30700101</v>
      </c>
      <c r="F6394" s="367" t="s">
        <v>569</v>
      </c>
      <c r="G6394" s="367" t="s">
        <v>10889</v>
      </c>
      <c r="H6394" s="367" t="s">
        <v>10890</v>
      </c>
      <c r="I6394" s="367" t="s">
        <v>10891</v>
      </c>
    </row>
    <row r="6395" spans="1:9">
      <c r="A6395" s="367" t="s">
        <v>3930</v>
      </c>
      <c r="D6395" s="367" t="s">
        <v>10892</v>
      </c>
      <c r="E6395" s="367">
        <f t="shared" si="99"/>
        <v>30700102</v>
      </c>
      <c r="F6395" s="367" t="s">
        <v>569</v>
      </c>
      <c r="G6395" s="367" t="s">
        <v>10889</v>
      </c>
      <c r="H6395" s="367" t="s">
        <v>10890</v>
      </c>
      <c r="I6395" s="367" t="s">
        <v>10893</v>
      </c>
    </row>
    <row r="6396" spans="1:9">
      <c r="A6396" s="367" t="s">
        <v>3930</v>
      </c>
      <c r="D6396" s="367" t="s">
        <v>10894</v>
      </c>
      <c r="E6396" s="367">
        <f t="shared" si="99"/>
        <v>30700103</v>
      </c>
      <c r="F6396" s="367" t="s">
        <v>569</v>
      </c>
      <c r="G6396" s="367" t="s">
        <v>10889</v>
      </c>
      <c r="H6396" s="367" t="s">
        <v>10890</v>
      </c>
      <c r="I6396" s="367" t="s">
        <v>10895</v>
      </c>
    </row>
    <row r="6397" spans="1:9">
      <c r="A6397" s="367" t="s">
        <v>3930</v>
      </c>
      <c r="D6397" s="367" t="s">
        <v>10896</v>
      </c>
      <c r="E6397" s="367">
        <f t="shared" si="99"/>
        <v>30700104</v>
      </c>
      <c r="F6397" s="367" t="s">
        <v>569</v>
      </c>
      <c r="G6397" s="367" t="s">
        <v>10889</v>
      </c>
      <c r="H6397" s="367" t="s">
        <v>10890</v>
      </c>
      <c r="I6397" s="367" t="s">
        <v>10897</v>
      </c>
    </row>
    <row r="6398" spans="1:9">
      <c r="A6398" s="367" t="s">
        <v>3930</v>
      </c>
      <c r="D6398" s="367" t="s">
        <v>10898</v>
      </c>
      <c r="E6398" s="367">
        <f t="shared" si="99"/>
        <v>30700105</v>
      </c>
      <c r="F6398" s="367" t="s">
        <v>569</v>
      </c>
      <c r="G6398" s="367" t="s">
        <v>10889</v>
      </c>
      <c r="H6398" s="367" t="s">
        <v>10890</v>
      </c>
      <c r="I6398" s="367" t="s">
        <v>10899</v>
      </c>
    </row>
    <row r="6399" spans="1:9">
      <c r="A6399" s="367" t="s">
        <v>3930</v>
      </c>
      <c r="D6399" s="367" t="s">
        <v>10900</v>
      </c>
      <c r="E6399" s="367">
        <f t="shared" si="99"/>
        <v>30700106</v>
      </c>
      <c r="F6399" s="367" t="s">
        <v>569</v>
      </c>
      <c r="G6399" s="367" t="s">
        <v>10889</v>
      </c>
      <c r="H6399" s="367" t="s">
        <v>10890</v>
      </c>
      <c r="I6399" s="367" t="s">
        <v>10901</v>
      </c>
    </row>
    <row r="6400" spans="1:9">
      <c r="A6400" s="367" t="s">
        <v>3930</v>
      </c>
      <c r="D6400" s="367" t="s">
        <v>10902</v>
      </c>
      <c r="E6400" s="367">
        <f t="shared" si="99"/>
        <v>30700107</v>
      </c>
      <c r="F6400" s="367" t="s">
        <v>569</v>
      </c>
      <c r="G6400" s="367" t="s">
        <v>10889</v>
      </c>
      <c r="H6400" s="367" t="s">
        <v>10890</v>
      </c>
      <c r="I6400" s="367" t="s">
        <v>10903</v>
      </c>
    </row>
    <row r="6401" spans="1:9">
      <c r="A6401" s="367" t="s">
        <v>3930</v>
      </c>
      <c r="D6401" s="367" t="s">
        <v>10904</v>
      </c>
      <c r="E6401" s="367">
        <f t="shared" si="99"/>
        <v>30700108</v>
      </c>
      <c r="F6401" s="367" t="s">
        <v>569</v>
      </c>
      <c r="G6401" s="367" t="s">
        <v>10889</v>
      </c>
      <c r="H6401" s="367" t="s">
        <v>10890</v>
      </c>
      <c r="I6401" s="367" t="s">
        <v>10905</v>
      </c>
    </row>
    <row r="6402" spans="1:9">
      <c r="A6402" s="367" t="s">
        <v>3930</v>
      </c>
      <c r="D6402" s="367" t="s">
        <v>10906</v>
      </c>
      <c r="E6402" s="367">
        <f t="shared" ref="E6402:E6465" si="100">VALUE(D6402)</f>
        <v>30700109</v>
      </c>
      <c r="F6402" s="367" t="s">
        <v>569</v>
      </c>
      <c r="G6402" s="367" t="s">
        <v>10889</v>
      </c>
      <c r="H6402" s="367" t="s">
        <v>10890</v>
      </c>
      <c r="I6402" s="367" t="s">
        <v>10907</v>
      </c>
    </row>
    <row r="6403" spans="1:9">
      <c r="A6403" s="367" t="s">
        <v>3930</v>
      </c>
      <c r="D6403" s="367" t="s">
        <v>10908</v>
      </c>
      <c r="E6403" s="367">
        <f t="shared" si="100"/>
        <v>30700110</v>
      </c>
      <c r="F6403" s="367" t="s">
        <v>569</v>
      </c>
      <c r="G6403" s="367" t="s">
        <v>10889</v>
      </c>
      <c r="H6403" s="367" t="s">
        <v>10890</v>
      </c>
      <c r="I6403" s="367" t="s">
        <v>10909</v>
      </c>
    </row>
    <row r="6404" spans="1:9">
      <c r="A6404" s="367" t="s">
        <v>3930</v>
      </c>
      <c r="D6404" s="367" t="s">
        <v>10910</v>
      </c>
      <c r="E6404" s="367">
        <f t="shared" si="100"/>
        <v>30700111</v>
      </c>
      <c r="F6404" s="367" t="s">
        <v>569</v>
      </c>
      <c r="G6404" s="367" t="s">
        <v>10889</v>
      </c>
      <c r="H6404" s="367" t="s">
        <v>10890</v>
      </c>
      <c r="I6404" s="367" t="s">
        <v>10911</v>
      </c>
    </row>
    <row r="6405" spans="1:9">
      <c r="A6405" s="367" t="s">
        <v>3930</v>
      </c>
      <c r="D6405" s="367" t="s">
        <v>10912</v>
      </c>
      <c r="E6405" s="367">
        <f t="shared" si="100"/>
        <v>30700112</v>
      </c>
      <c r="F6405" s="367" t="s">
        <v>569</v>
      </c>
      <c r="G6405" s="367" t="s">
        <v>10889</v>
      </c>
      <c r="H6405" s="367" t="s">
        <v>10890</v>
      </c>
      <c r="I6405" s="367" t="s">
        <v>10913</v>
      </c>
    </row>
    <row r="6406" spans="1:9">
      <c r="A6406" s="367" t="s">
        <v>3930</v>
      </c>
      <c r="D6406" s="367" t="s">
        <v>10914</v>
      </c>
      <c r="E6406" s="367">
        <f t="shared" si="100"/>
        <v>30700113</v>
      </c>
      <c r="F6406" s="367" t="s">
        <v>569</v>
      </c>
      <c r="G6406" s="367" t="s">
        <v>10889</v>
      </c>
      <c r="H6406" s="367" t="s">
        <v>10890</v>
      </c>
      <c r="I6406" s="367" t="s">
        <v>10915</v>
      </c>
    </row>
    <row r="6407" spans="1:9">
      <c r="A6407" s="367" t="s">
        <v>3930</v>
      </c>
      <c r="D6407" s="367" t="s">
        <v>10916</v>
      </c>
      <c r="E6407" s="367">
        <f t="shared" si="100"/>
        <v>30700114</v>
      </c>
      <c r="F6407" s="367" t="s">
        <v>569</v>
      </c>
      <c r="G6407" s="367" t="s">
        <v>10889</v>
      </c>
      <c r="H6407" s="367" t="s">
        <v>10890</v>
      </c>
      <c r="I6407" s="367" t="s">
        <v>10917</v>
      </c>
    </row>
    <row r="6408" spans="1:9">
      <c r="A6408" s="367" t="s">
        <v>3930</v>
      </c>
      <c r="D6408" s="367" t="s">
        <v>10918</v>
      </c>
      <c r="E6408" s="367">
        <f t="shared" si="100"/>
        <v>30700115</v>
      </c>
      <c r="F6408" s="367" t="s">
        <v>569</v>
      </c>
      <c r="G6408" s="367" t="s">
        <v>10889</v>
      </c>
      <c r="H6408" s="367" t="s">
        <v>10890</v>
      </c>
      <c r="I6408" s="367" t="s">
        <v>10919</v>
      </c>
    </row>
    <row r="6409" spans="1:9">
      <c r="A6409" s="367" t="s">
        <v>3930</v>
      </c>
      <c r="D6409" s="367" t="s">
        <v>10920</v>
      </c>
      <c r="E6409" s="367">
        <f t="shared" si="100"/>
        <v>30700116</v>
      </c>
      <c r="F6409" s="367" t="s">
        <v>569</v>
      </c>
      <c r="G6409" s="367" t="s">
        <v>10889</v>
      </c>
      <c r="H6409" s="367" t="s">
        <v>10890</v>
      </c>
      <c r="I6409" s="367" t="s">
        <v>10921</v>
      </c>
    </row>
    <row r="6410" spans="1:9">
      <c r="A6410" s="367" t="s">
        <v>3930</v>
      </c>
      <c r="D6410" s="367" t="s">
        <v>10922</v>
      </c>
      <c r="E6410" s="367">
        <f t="shared" si="100"/>
        <v>30700117</v>
      </c>
      <c r="F6410" s="367" t="s">
        <v>569</v>
      </c>
      <c r="G6410" s="367" t="s">
        <v>10889</v>
      </c>
      <c r="H6410" s="367" t="s">
        <v>10890</v>
      </c>
      <c r="I6410" s="367" t="s">
        <v>10923</v>
      </c>
    </row>
    <row r="6411" spans="1:9">
      <c r="A6411" s="367" t="s">
        <v>3930</v>
      </c>
      <c r="D6411" s="367" t="s">
        <v>10924</v>
      </c>
      <c r="E6411" s="367">
        <f t="shared" si="100"/>
        <v>30700118</v>
      </c>
      <c r="F6411" s="367" t="s">
        <v>569</v>
      </c>
      <c r="G6411" s="367" t="s">
        <v>10889</v>
      </c>
      <c r="H6411" s="367" t="s">
        <v>10890</v>
      </c>
      <c r="I6411" s="367" t="s">
        <v>10925</v>
      </c>
    </row>
    <row r="6412" spans="1:9">
      <c r="A6412" s="367" t="s">
        <v>3930</v>
      </c>
      <c r="D6412" s="367" t="s">
        <v>10926</v>
      </c>
      <c r="E6412" s="367">
        <f t="shared" si="100"/>
        <v>30700119</v>
      </c>
      <c r="F6412" s="367" t="s">
        <v>569</v>
      </c>
      <c r="G6412" s="367" t="s">
        <v>10889</v>
      </c>
      <c r="H6412" s="367" t="s">
        <v>10890</v>
      </c>
      <c r="I6412" s="367" t="s">
        <v>10927</v>
      </c>
    </row>
    <row r="6413" spans="1:9">
      <c r="A6413" s="367" t="s">
        <v>3930</v>
      </c>
      <c r="D6413" s="367" t="s">
        <v>10928</v>
      </c>
      <c r="E6413" s="367">
        <f t="shared" si="100"/>
        <v>30700120</v>
      </c>
      <c r="F6413" s="367" t="s">
        <v>569</v>
      </c>
      <c r="G6413" s="367" t="s">
        <v>10889</v>
      </c>
      <c r="H6413" s="367" t="s">
        <v>10890</v>
      </c>
      <c r="I6413" s="367" t="s">
        <v>10929</v>
      </c>
    </row>
    <row r="6414" spans="1:9">
      <c r="A6414" s="367" t="s">
        <v>3930</v>
      </c>
      <c r="D6414" s="367" t="s">
        <v>10930</v>
      </c>
      <c r="E6414" s="367">
        <f t="shared" si="100"/>
        <v>30700121</v>
      </c>
      <c r="F6414" s="367" t="s">
        <v>569</v>
      </c>
      <c r="G6414" s="367" t="s">
        <v>10889</v>
      </c>
      <c r="H6414" s="367" t="s">
        <v>10890</v>
      </c>
      <c r="I6414" s="367" t="s">
        <v>10931</v>
      </c>
    </row>
    <row r="6415" spans="1:9">
      <c r="A6415" s="367" t="s">
        <v>3930</v>
      </c>
      <c r="D6415" s="367" t="s">
        <v>10932</v>
      </c>
      <c r="E6415" s="367">
        <f t="shared" si="100"/>
        <v>30700122</v>
      </c>
      <c r="F6415" s="367" t="s">
        <v>569</v>
      </c>
      <c r="G6415" s="367" t="s">
        <v>10889</v>
      </c>
      <c r="H6415" s="367" t="s">
        <v>10890</v>
      </c>
      <c r="I6415" s="367" t="s">
        <v>10933</v>
      </c>
    </row>
    <row r="6416" spans="1:9">
      <c r="A6416" s="367" t="s">
        <v>3930</v>
      </c>
      <c r="D6416" s="367" t="s">
        <v>10934</v>
      </c>
      <c r="E6416" s="367">
        <f t="shared" si="100"/>
        <v>30700199</v>
      </c>
      <c r="F6416" s="367" t="s">
        <v>569</v>
      </c>
      <c r="G6416" s="367" t="s">
        <v>10889</v>
      </c>
      <c r="H6416" s="367" t="s">
        <v>10890</v>
      </c>
      <c r="I6416" s="367" t="s">
        <v>4251</v>
      </c>
    </row>
    <row r="6417" spans="1:9">
      <c r="A6417" s="367" t="s">
        <v>3930</v>
      </c>
      <c r="D6417" s="367" t="s">
        <v>10935</v>
      </c>
      <c r="E6417" s="367">
        <f t="shared" si="100"/>
        <v>30700203</v>
      </c>
      <c r="F6417" s="367" t="s">
        <v>569</v>
      </c>
      <c r="G6417" s="367" t="s">
        <v>10889</v>
      </c>
      <c r="H6417" s="367" t="s">
        <v>10936</v>
      </c>
      <c r="I6417" s="367" t="s">
        <v>10937</v>
      </c>
    </row>
    <row r="6418" spans="1:9">
      <c r="A6418" s="367" t="s">
        <v>3930</v>
      </c>
      <c r="D6418" s="367" t="s">
        <v>10938</v>
      </c>
      <c r="E6418" s="367">
        <f t="shared" si="100"/>
        <v>30700211</v>
      </c>
      <c r="F6418" s="367" t="s">
        <v>569</v>
      </c>
      <c r="G6418" s="367" t="s">
        <v>10889</v>
      </c>
      <c r="H6418" s="367" t="s">
        <v>10936</v>
      </c>
      <c r="I6418" s="367" t="s">
        <v>10939</v>
      </c>
    </row>
    <row r="6419" spans="1:9">
      <c r="A6419" s="367" t="s">
        <v>3930</v>
      </c>
      <c r="D6419" s="367" t="s">
        <v>10940</v>
      </c>
      <c r="E6419" s="367">
        <f t="shared" si="100"/>
        <v>30700212</v>
      </c>
      <c r="F6419" s="367" t="s">
        <v>569</v>
      </c>
      <c r="G6419" s="367" t="s">
        <v>10889</v>
      </c>
      <c r="H6419" s="367" t="s">
        <v>10936</v>
      </c>
      <c r="I6419" s="367" t="s">
        <v>10941</v>
      </c>
    </row>
    <row r="6420" spans="1:9">
      <c r="A6420" s="367" t="s">
        <v>3930</v>
      </c>
      <c r="D6420" s="367" t="s">
        <v>10942</v>
      </c>
      <c r="E6420" s="367">
        <f t="shared" si="100"/>
        <v>30700213</v>
      </c>
      <c r="F6420" s="367" t="s">
        <v>569</v>
      </c>
      <c r="G6420" s="367" t="s">
        <v>10889</v>
      </c>
      <c r="H6420" s="367" t="s">
        <v>10936</v>
      </c>
      <c r="I6420" s="367" t="s">
        <v>10943</v>
      </c>
    </row>
    <row r="6421" spans="1:9">
      <c r="A6421" s="367" t="s">
        <v>3930</v>
      </c>
      <c r="D6421" s="367" t="s">
        <v>10944</v>
      </c>
      <c r="E6421" s="367">
        <f t="shared" si="100"/>
        <v>30700214</v>
      </c>
      <c r="F6421" s="367" t="s">
        <v>569</v>
      </c>
      <c r="G6421" s="367" t="s">
        <v>10889</v>
      </c>
      <c r="H6421" s="367" t="s">
        <v>10936</v>
      </c>
      <c r="I6421" s="367" t="s">
        <v>10945</v>
      </c>
    </row>
    <row r="6422" spans="1:9">
      <c r="A6422" s="367" t="s">
        <v>3930</v>
      </c>
      <c r="D6422" s="367" t="s">
        <v>10946</v>
      </c>
      <c r="E6422" s="367">
        <f t="shared" si="100"/>
        <v>30700215</v>
      </c>
      <c r="F6422" s="367" t="s">
        <v>569</v>
      </c>
      <c r="G6422" s="367" t="s">
        <v>10889</v>
      </c>
      <c r="H6422" s="367" t="s">
        <v>10936</v>
      </c>
      <c r="I6422" s="367" t="s">
        <v>10947</v>
      </c>
    </row>
    <row r="6423" spans="1:9">
      <c r="A6423" s="367" t="s">
        <v>3930</v>
      </c>
      <c r="D6423" s="367" t="s">
        <v>10948</v>
      </c>
      <c r="E6423" s="367">
        <f t="shared" si="100"/>
        <v>30700221</v>
      </c>
      <c r="F6423" s="367" t="s">
        <v>569</v>
      </c>
      <c r="G6423" s="367" t="s">
        <v>10889</v>
      </c>
      <c r="H6423" s="367" t="s">
        <v>10936</v>
      </c>
      <c r="I6423" s="367" t="s">
        <v>10949</v>
      </c>
    </row>
    <row r="6424" spans="1:9">
      <c r="A6424" s="367" t="s">
        <v>3930</v>
      </c>
      <c r="D6424" s="367" t="s">
        <v>10950</v>
      </c>
      <c r="E6424" s="367">
        <f t="shared" si="100"/>
        <v>30700222</v>
      </c>
      <c r="F6424" s="367" t="s">
        <v>569</v>
      </c>
      <c r="G6424" s="367" t="s">
        <v>10889</v>
      </c>
      <c r="H6424" s="367" t="s">
        <v>10936</v>
      </c>
      <c r="I6424" s="367" t="s">
        <v>10951</v>
      </c>
    </row>
    <row r="6425" spans="1:9">
      <c r="A6425" s="367" t="s">
        <v>3930</v>
      </c>
      <c r="D6425" s="367" t="s">
        <v>10952</v>
      </c>
      <c r="E6425" s="367">
        <f t="shared" si="100"/>
        <v>30700223</v>
      </c>
      <c r="F6425" s="367" t="s">
        <v>569</v>
      </c>
      <c r="G6425" s="367" t="s">
        <v>10889</v>
      </c>
      <c r="H6425" s="367" t="s">
        <v>10936</v>
      </c>
      <c r="I6425" s="367" t="s">
        <v>10953</v>
      </c>
    </row>
    <row r="6426" spans="1:9">
      <c r="A6426" s="367" t="s">
        <v>3930</v>
      </c>
      <c r="D6426" s="367" t="s">
        <v>10954</v>
      </c>
      <c r="E6426" s="367">
        <f t="shared" si="100"/>
        <v>30700231</v>
      </c>
      <c r="F6426" s="367" t="s">
        <v>569</v>
      </c>
      <c r="G6426" s="367" t="s">
        <v>10889</v>
      </c>
      <c r="H6426" s="367" t="s">
        <v>10936</v>
      </c>
      <c r="I6426" s="367" t="s">
        <v>10955</v>
      </c>
    </row>
    <row r="6427" spans="1:9">
      <c r="A6427" s="367" t="s">
        <v>3930</v>
      </c>
      <c r="D6427" s="367" t="s">
        <v>10956</v>
      </c>
      <c r="E6427" s="367">
        <f t="shared" si="100"/>
        <v>30700232</v>
      </c>
      <c r="F6427" s="367" t="s">
        <v>569</v>
      </c>
      <c r="G6427" s="367" t="s">
        <v>10889</v>
      </c>
      <c r="H6427" s="367" t="s">
        <v>10936</v>
      </c>
      <c r="I6427" s="367" t="s">
        <v>10957</v>
      </c>
    </row>
    <row r="6428" spans="1:9">
      <c r="A6428" s="367" t="s">
        <v>3930</v>
      </c>
      <c r="D6428" s="367" t="s">
        <v>10958</v>
      </c>
      <c r="E6428" s="367">
        <f t="shared" si="100"/>
        <v>30700233</v>
      </c>
      <c r="F6428" s="367" t="s">
        <v>569</v>
      </c>
      <c r="G6428" s="367" t="s">
        <v>10889</v>
      </c>
      <c r="H6428" s="367" t="s">
        <v>10936</v>
      </c>
      <c r="I6428" s="367" t="s">
        <v>10959</v>
      </c>
    </row>
    <row r="6429" spans="1:9">
      <c r="A6429" s="367" t="s">
        <v>3930</v>
      </c>
      <c r="D6429" s="367" t="s">
        <v>10960</v>
      </c>
      <c r="E6429" s="367">
        <f t="shared" si="100"/>
        <v>30700234</v>
      </c>
      <c r="F6429" s="367" t="s">
        <v>569</v>
      </c>
      <c r="G6429" s="367" t="s">
        <v>10889</v>
      </c>
      <c r="H6429" s="367" t="s">
        <v>10936</v>
      </c>
      <c r="I6429" s="367" t="s">
        <v>10961</v>
      </c>
    </row>
    <row r="6430" spans="1:9">
      <c r="A6430" s="367" t="s">
        <v>3930</v>
      </c>
      <c r="D6430" s="367" t="s">
        <v>10962</v>
      </c>
      <c r="E6430" s="367">
        <f t="shared" si="100"/>
        <v>30700299</v>
      </c>
      <c r="F6430" s="367" t="s">
        <v>569</v>
      </c>
      <c r="G6430" s="367" t="s">
        <v>10889</v>
      </c>
      <c r="H6430" s="367" t="s">
        <v>10936</v>
      </c>
      <c r="I6430" s="367" t="s">
        <v>8157</v>
      </c>
    </row>
    <row r="6431" spans="1:9">
      <c r="A6431" s="367" t="s">
        <v>3930</v>
      </c>
      <c r="D6431" s="367" t="s">
        <v>10963</v>
      </c>
      <c r="E6431" s="367">
        <f t="shared" si="100"/>
        <v>30700301</v>
      </c>
      <c r="F6431" s="367" t="s">
        <v>569</v>
      </c>
      <c r="G6431" s="367" t="s">
        <v>10889</v>
      </c>
      <c r="H6431" s="367" t="s">
        <v>10964</v>
      </c>
      <c r="I6431" s="367" t="s">
        <v>10965</v>
      </c>
    </row>
    <row r="6432" spans="1:9">
      <c r="A6432" s="367" t="s">
        <v>3930</v>
      </c>
      <c r="D6432" s="367" t="s">
        <v>10966</v>
      </c>
      <c r="E6432" s="367">
        <f t="shared" si="100"/>
        <v>30700302</v>
      </c>
      <c r="F6432" s="367" t="s">
        <v>569</v>
      </c>
      <c r="G6432" s="367" t="s">
        <v>10889</v>
      </c>
      <c r="H6432" s="367" t="s">
        <v>10964</v>
      </c>
      <c r="I6432" s="367" t="s">
        <v>6145</v>
      </c>
    </row>
    <row r="6433" spans="1:10">
      <c r="A6433" s="367" t="s">
        <v>3930</v>
      </c>
      <c r="D6433" s="367" t="s">
        <v>10967</v>
      </c>
      <c r="E6433" s="367">
        <f t="shared" si="100"/>
        <v>30700303</v>
      </c>
      <c r="F6433" s="367" t="s">
        <v>569</v>
      </c>
      <c r="G6433" s="367" t="s">
        <v>10889</v>
      </c>
      <c r="H6433" s="367" t="s">
        <v>10964</v>
      </c>
      <c r="I6433" s="367" t="s">
        <v>10968</v>
      </c>
    </row>
    <row r="6434" spans="1:10">
      <c r="A6434" s="367" t="s">
        <v>3930</v>
      </c>
      <c r="D6434" s="367" t="s">
        <v>10969</v>
      </c>
      <c r="E6434" s="367">
        <f t="shared" si="100"/>
        <v>30700304</v>
      </c>
      <c r="F6434" s="367" t="s">
        <v>569</v>
      </c>
      <c r="G6434" s="367" t="s">
        <v>10889</v>
      </c>
      <c r="H6434" s="367" t="s">
        <v>10964</v>
      </c>
      <c r="I6434" s="367" t="s">
        <v>10970</v>
      </c>
    </row>
    <row r="6435" spans="1:10">
      <c r="A6435" s="367" t="s">
        <v>3930</v>
      </c>
      <c r="D6435" s="367" t="s">
        <v>10971</v>
      </c>
      <c r="E6435" s="367">
        <f t="shared" si="100"/>
        <v>30700399</v>
      </c>
      <c r="F6435" s="367" t="s">
        <v>569</v>
      </c>
      <c r="G6435" s="367" t="s">
        <v>10889</v>
      </c>
      <c r="H6435" s="367" t="s">
        <v>10964</v>
      </c>
      <c r="I6435" s="367" t="s">
        <v>4251</v>
      </c>
    </row>
    <row r="6436" spans="1:10">
      <c r="A6436" s="367" t="s">
        <v>3930</v>
      </c>
      <c r="D6436" s="367" t="s">
        <v>10972</v>
      </c>
      <c r="E6436" s="367">
        <f t="shared" si="100"/>
        <v>30700401</v>
      </c>
      <c r="F6436" s="367" t="s">
        <v>569</v>
      </c>
      <c r="G6436" s="367" t="s">
        <v>10889</v>
      </c>
      <c r="H6436" s="367" t="s">
        <v>10973</v>
      </c>
      <c r="I6436" s="367" t="s">
        <v>10974</v>
      </c>
    </row>
    <row r="6437" spans="1:10">
      <c r="A6437" s="367" t="s">
        <v>3930</v>
      </c>
      <c r="D6437" s="367" t="s">
        <v>10975</v>
      </c>
      <c r="E6437" s="367">
        <f t="shared" si="100"/>
        <v>30700402</v>
      </c>
      <c r="F6437" s="367" t="s">
        <v>569</v>
      </c>
      <c r="G6437" s="367" t="s">
        <v>10889</v>
      </c>
      <c r="H6437" s="367" t="s">
        <v>10973</v>
      </c>
      <c r="I6437" s="367" t="s">
        <v>10976</v>
      </c>
    </row>
    <row r="6438" spans="1:10">
      <c r="A6438" s="367" t="s">
        <v>3930</v>
      </c>
      <c r="D6438" s="367" t="s">
        <v>10977</v>
      </c>
      <c r="E6438" s="367">
        <f t="shared" si="100"/>
        <v>30700403</v>
      </c>
      <c r="F6438" s="367" t="s">
        <v>569</v>
      </c>
      <c r="G6438" s="367" t="s">
        <v>10889</v>
      </c>
      <c r="H6438" s="367" t="s">
        <v>10973</v>
      </c>
      <c r="I6438" s="367" t="s">
        <v>10978</v>
      </c>
    </row>
    <row r="6439" spans="1:10">
      <c r="A6439" s="367" t="s">
        <v>3930</v>
      </c>
      <c r="D6439" s="367" t="s">
        <v>10979</v>
      </c>
      <c r="E6439" s="367">
        <f t="shared" si="100"/>
        <v>30700404</v>
      </c>
      <c r="F6439" s="367" t="s">
        <v>569</v>
      </c>
      <c r="G6439" s="367" t="s">
        <v>10889</v>
      </c>
      <c r="H6439" s="367" t="s">
        <v>10973</v>
      </c>
      <c r="I6439" s="367" t="s">
        <v>10980</v>
      </c>
    </row>
    <row r="6440" spans="1:10">
      <c r="A6440" s="367" t="s">
        <v>3930</v>
      </c>
      <c r="D6440" s="367" t="s">
        <v>10981</v>
      </c>
      <c r="E6440" s="367">
        <f t="shared" si="100"/>
        <v>30700405</v>
      </c>
      <c r="F6440" s="367" t="s">
        <v>569</v>
      </c>
      <c r="G6440" s="367" t="s">
        <v>10889</v>
      </c>
      <c r="H6440" s="367" t="s">
        <v>10973</v>
      </c>
      <c r="I6440" s="367" t="s">
        <v>10982</v>
      </c>
    </row>
    <row r="6441" spans="1:10">
      <c r="A6441" s="367" t="s">
        <v>3930</v>
      </c>
      <c r="D6441" s="367" t="s">
        <v>10983</v>
      </c>
      <c r="E6441" s="367">
        <f t="shared" si="100"/>
        <v>30700406</v>
      </c>
      <c r="F6441" s="367" t="s">
        <v>569</v>
      </c>
      <c r="G6441" s="367" t="s">
        <v>10889</v>
      </c>
      <c r="H6441" s="367" t="s">
        <v>10973</v>
      </c>
      <c r="I6441" s="367" t="s">
        <v>10984</v>
      </c>
    </row>
    <row r="6442" spans="1:10">
      <c r="A6442" s="367" t="s">
        <v>3930</v>
      </c>
      <c r="D6442" s="367" t="s">
        <v>10985</v>
      </c>
      <c r="E6442" s="367">
        <f t="shared" si="100"/>
        <v>30700407</v>
      </c>
      <c r="F6442" s="367" t="s">
        <v>569</v>
      </c>
      <c r="G6442" s="367" t="s">
        <v>10889</v>
      </c>
      <c r="H6442" s="367" t="s">
        <v>10973</v>
      </c>
      <c r="I6442" s="367" t="s">
        <v>10986</v>
      </c>
    </row>
    <row r="6443" spans="1:10">
      <c r="A6443" s="367" t="s">
        <v>3930</v>
      </c>
      <c r="D6443" s="367" t="s">
        <v>10987</v>
      </c>
      <c r="E6443" s="367">
        <f t="shared" si="100"/>
        <v>30700499</v>
      </c>
      <c r="F6443" s="367" t="s">
        <v>569</v>
      </c>
      <c r="G6443" s="367" t="s">
        <v>10889</v>
      </c>
      <c r="H6443" s="367" t="s">
        <v>10973</v>
      </c>
      <c r="I6443" s="367" t="s">
        <v>8157</v>
      </c>
    </row>
    <row r="6444" spans="1:10">
      <c r="A6444" s="367" t="s">
        <v>3930</v>
      </c>
      <c r="D6444" s="367" t="s">
        <v>10988</v>
      </c>
      <c r="E6444" s="367">
        <f t="shared" si="100"/>
        <v>30700501</v>
      </c>
      <c r="F6444" s="367" t="s">
        <v>569</v>
      </c>
      <c r="G6444" s="367" t="s">
        <v>10889</v>
      </c>
      <c r="H6444" s="367" t="s">
        <v>10989</v>
      </c>
      <c r="I6444" s="367" t="s">
        <v>10990</v>
      </c>
    </row>
    <row r="6445" spans="1:10">
      <c r="A6445" s="367" t="s">
        <v>3930</v>
      </c>
      <c r="D6445" s="367" t="s">
        <v>10991</v>
      </c>
      <c r="E6445" s="367">
        <f t="shared" si="100"/>
        <v>30700505</v>
      </c>
      <c r="F6445" s="367" t="s">
        <v>569</v>
      </c>
      <c r="G6445" s="367" t="s">
        <v>10889</v>
      </c>
      <c r="H6445" s="367" t="s">
        <v>10989</v>
      </c>
      <c r="I6445" s="367" t="s">
        <v>10992</v>
      </c>
      <c r="J6445" s="369">
        <v>36396</v>
      </c>
    </row>
    <row r="6446" spans="1:10">
      <c r="A6446" s="367" t="s">
        <v>3930</v>
      </c>
      <c r="D6446" s="367" t="s">
        <v>10993</v>
      </c>
      <c r="E6446" s="367">
        <f t="shared" si="100"/>
        <v>30700510</v>
      </c>
      <c r="F6446" s="367" t="s">
        <v>569</v>
      </c>
      <c r="G6446" s="367" t="s">
        <v>10889</v>
      </c>
      <c r="H6446" s="367" t="s">
        <v>10989</v>
      </c>
      <c r="I6446" s="367" t="s">
        <v>10994</v>
      </c>
      <c r="J6446" s="369">
        <v>36396</v>
      </c>
    </row>
    <row r="6447" spans="1:10">
      <c r="A6447" s="367" t="s">
        <v>3930</v>
      </c>
      <c r="D6447" s="367" t="s">
        <v>10995</v>
      </c>
      <c r="E6447" s="367">
        <f t="shared" si="100"/>
        <v>30700511</v>
      </c>
      <c r="F6447" s="367" t="s">
        <v>569</v>
      </c>
      <c r="G6447" s="367" t="s">
        <v>10889</v>
      </c>
      <c r="H6447" s="367" t="s">
        <v>10989</v>
      </c>
      <c r="I6447" s="367" t="s">
        <v>10996</v>
      </c>
      <c r="J6447" s="369">
        <v>36396</v>
      </c>
    </row>
    <row r="6448" spans="1:10">
      <c r="A6448" s="367" t="s">
        <v>3930</v>
      </c>
      <c r="D6448" s="367" t="s">
        <v>10997</v>
      </c>
      <c r="E6448" s="367">
        <f t="shared" si="100"/>
        <v>30700512</v>
      </c>
      <c r="F6448" s="367" t="s">
        <v>569</v>
      </c>
      <c r="G6448" s="367" t="s">
        <v>10889</v>
      </c>
      <c r="H6448" s="367" t="s">
        <v>10989</v>
      </c>
      <c r="I6448" s="367" t="s">
        <v>10998</v>
      </c>
      <c r="J6448" s="369">
        <v>36396</v>
      </c>
    </row>
    <row r="6449" spans="1:10">
      <c r="A6449" s="367" t="s">
        <v>3930</v>
      </c>
      <c r="D6449" s="367" t="s">
        <v>10999</v>
      </c>
      <c r="E6449" s="367">
        <f t="shared" si="100"/>
        <v>30700513</v>
      </c>
      <c r="F6449" s="367" t="s">
        <v>569</v>
      </c>
      <c r="G6449" s="367" t="s">
        <v>10889</v>
      </c>
      <c r="H6449" s="367" t="s">
        <v>10989</v>
      </c>
      <c r="I6449" s="367" t="s">
        <v>11000</v>
      </c>
      <c r="J6449" s="369">
        <v>36396</v>
      </c>
    </row>
    <row r="6450" spans="1:10">
      <c r="A6450" s="367" t="s">
        <v>3930</v>
      </c>
      <c r="D6450" s="367" t="s">
        <v>11001</v>
      </c>
      <c r="E6450" s="367">
        <f t="shared" si="100"/>
        <v>30700514</v>
      </c>
      <c r="F6450" s="367" t="s">
        <v>569</v>
      </c>
      <c r="G6450" s="367" t="s">
        <v>10889</v>
      </c>
      <c r="H6450" s="367" t="s">
        <v>10989</v>
      </c>
      <c r="I6450" s="367" t="s">
        <v>11002</v>
      </c>
      <c r="J6450" s="369">
        <v>36396</v>
      </c>
    </row>
    <row r="6451" spans="1:10">
      <c r="A6451" s="367" t="s">
        <v>3930</v>
      </c>
      <c r="D6451" s="367" t="s">
        <v>11003</v>
      </c>
      <c r="E6451" s="367">
        <f t="shared" si="100"/>
        <v>30700520</v>
      </c>
      <c r="F6451" s="367" t="s">
        <v>569</v>
      </c>
      <c r="G6451" s="367" t="s">
        <v>10889</v>
      </c>
      <c r="H6451" s="367" t="s">
        <v>10989</v>
      </c>
      <c r="I6451" s="367" t="s">
        <v>11004</v>
      </c>
      <c r="J6451" s="369">
        <v>36396</v>
      </c>
    </row>
    <row r="6452" spans="1:10">
      <c r="A6452" s="367" t="s">
        <v>3930</v>
      </c>
      <c r="D6452" s="367" t="s">
        <v>11005</v>
      </c>
      <c r="E6452" s="367">
        <f t="shared" si="100"/>
        <v>30700521</v>
      </c>
      <c r="F6452" s="367" t="s">
        <v>569</v>
      </c>
      <c r="G6452" s="367" t="s">
        <v>10889</v>
      </c>
      <c r="H6452" s="367" t="s">
        <v>10989</v>
      </c>
      <c r="I6452" s="367" t="s">
        <v>11006</v>
      </c>
      <c r="J6452" s="369">
        <v>36396</v>
      </c>
    </row>
    <row r="6453" spans="1:10">
      <c r="A6453" s="367" t="s">
        <v>3930</v>
      </c>
      <c r="D6453" s="367" t="s">
        <v>11007</v>
      </c>
      <c r="E6453" s="367">
        <f t="shared" si="100"/>
        <v>30700522</v>
      </c>
      <c r="F6453" s="367" t="s">
        <v>569</v>
      </c>
      <c r="G6453" s="367" t="s">
        <v>10889</v>
      </c>
      <c r="H6453" s="367" t="s">
        <v>10989</v>
      </c>
      <c r="I6453" s="367" t="s">
        <v>11008</v>
      </c>
      <c r="J6453" s="369">
        <v>36396</v>
      </c>
    </row>
    <row r="6454" spans="1:10">
      <c r="A6454" s="367" t="s">
        <v>3930</v>
      </c>
      <c r="D6454" s="367" t="s">
        <v>11009</v>
      </c>
      <c r="E6454" s="367">
        <f t="shared" si="100"/>
        <v>30700523</v>
      </c>
      <c r="F6454" s="367" t="s">
        <v>569</v>
      </c>
      <c r="G6454" s="367" t="s">
        <v>10889</v>
      </c>
      <c r="H6454" s="367" t="s">
        <v>10989</v>
      </c>
      <c r="I6454" s="367" t="s">
        <v>11010</v>
      </c>
      <c r="J6454" s="369">
        <v>36396</v>
      </c>
    </row>
    <row r="6455" spans="1:10">
      <c r="A6455" s="367" t="s">
        <v>3930</v>
      </c>
      <c r="D6455" s="367" t="s">
        <v>11011</v>
      </c>
      <c r="E6455" s="367">
        <f t="shared" si="100"/>
        <v>30700524</v>
      </c>
      <c r="F6455" s="367" t="s">
        <v>569</v>
      </c>
      <c r="G6455" s="367" t="s">
        <v>10889</v>
      </c>
      <c r="H6455" s="367" t="s">
        <v>10989</v>
      </c>
      <c r="I6455" s="367" t="s">
        <v>11012</v>
      </c>
      <c r="J6455" s="369">
        <v>36396</v>
      </c>
    </row>
    <row r="6456" spans="1:10">
      <c r="A6456" s="367" t="s">
        <v>3930</v>
      </c>
      <c r="D6456" s="367" t="s">
        <v>11013</v>
      </c>
      <c r="E6456" s="367">
        <f t="shared" si="100"/>
        <v>30700530</v>
      </c>
      <c r="F6456" s="367" t="s">
        <v>569</v>
      </c>
      <c r="G6456" s="367" t="s">
        <v>10889</v>
      </c>
      <c r="H6456" s="367" t="s">
        <v>10989</v>
      </c>
      <c r="I6456" s="367" t="s">
        <v>11014</v>
      </c>
      <c r="J6456" s="369">
        <v>36396</v>
      </c>
    </row>
    <row r="6457" spans="1:10">
      <c r="A6457" s="367" t="s">
        <v>3930</v>
      </c>
      <c r="D6457" s="367" t="s">
        <v>11015</v>
      </c>
      <c r="E6457" s="367">
        <f t="shared" si="100"/>
        <v>30700531</v>
      </c>
      <c r="F6457" s="367" t="s">
        <v>569</v>
      </c>
      <c r="G6457" s="367" t="s">
        <v>10889</v>
      </c>
      <c r="H6457" s="367" t="s">
        <v>10989</v>
      </c>
      <c r="I6457" s="367" t="s">
        <v>11016</v>
      </c>
      <c r="J6457" s="369">
        <v>36396</v>
      </c>
    </row>
    <row r="6458" spans="1:10">
      <c r="A6458" s="367" t="s">
        <v>3930</v>
      </c>
      <c r="D6458" s="367" t="s">
        <v>11017</v>
      </c>
      <c r="E6458" s="367">
        <f t="shared" si="100"/>
        <v>30700532</v>
      </c>
      <c r="F6458" s="367" t="s">
        <v>569</v>
      </c>
      <c r="G6458" s="367" t="s">
        <v>10889</v>
      </c>
      <c r="H6458" s="367" t="s">
        <v>10989</v>
      </c>
      <c r="I6458" s="367" t="s">
        <v>11018</v>
      </c>
      <c r="J6458" s="369">
        <v>36396</v>
      </c>
    </row>
    <row r="6459" spans="1:10">
      <c r="A6459" s="367" t="s">
        <v>3930</v>
      </c>
      <c r="D6459" s="367" t="s">
        <v>11019</v>
      </c>
      <c r="E6459" s="367">
        <f t="shared" si="100"/>
        <v>30700533</v>
      </c>
      <c r="F6459" s="367" t="s">
        <v>569</v>
      </c>
      <c r="G6459" s="367" t="s">
        <v>10889</v>
      </c>
      <c r="H6459" s="367" t="s">
        <v>10989</v>
      </c>
      <c r="I6459" s="367" t="s">
        <v>11020</v>
      </c>
      <c r="J6459" s="369">
        <v>36396</v>
      </c>
    </row>
    <row r="6460" spans="1:10">
      <c r="A6460" s="367" t="s">
        <v>3930</v>
      </c>
      <c r="D6460" s="367" t="s">
        <v>11021</v>
      </c>
      <c r="E6460" s="367">
        <f t="shared" si="100"/>
        <v>30700534</v>
      </c>
      <c r="F6460" s="367" t="s">
        <v>569</v>
      </c>
      <c r="G6460" s="367" t="s">
        <v>10889</v>
      </c>
      <c r="H6460" s="367" t="s">
        <v>10989</v>
      </c>
      <c r="I6460" s="367" t="s">
        <v>11022</v>
      </c>
      <c r="J6460" s="369">
        <v>36396</v>
      </c>
    </row>
    <row r="6461" spans="1:10">
      <c r="A6461" s="367" t="s">
        <v>3930</v>
      </c>
      <c r="D6461" s="367" t="s">
        <v>11023</v>
      </c>
      <c r="E6461" s="367">
        <f t="shared" si="100"/>
        <v>30700540</v>
      </c>
      <c r="F6461" s="367" t="s">
        <v>569</v>
      </c>
      <c r="G6461" s="367" t="s">
        <v>10889</v>
      </c>
      <c r="H6461" s="367" t="s">
        <v>10989</v>
      </c>
      <c r="I6461" s="367" t="s">
        <v>11024</v>
      </c>
      <c r="J6461" s="369">
        <v>36396</v>
      </c>
    </row>
    <row r="6462" spans="1:10">
      <c r="A6462" s="367" t="s">
        <v>3930</v>
      </c>
      <c r="D6462" s="367" t="s">
        <v>11025</v>
      </c>
      <c r="E6462" s="367">
        <f t="shared" si="100"/>
        <v>30700541</v>
      </c>
      <c r="F6462" s="367" t="s">
        <v>569</v>
      </c>
      <c r="G6462" s="367" t="s">
        <v>10889</v>
      </c>
      <c r="H6462" s="367" t="s">
        <v>10989</v>
      </c>
      <c r="I6462" s="367" t="s">
        <v>11026</v>
      </c>
      <c r="J6462" s="369">
        <v>36396</v>
      </c>
    </row>
    <row r="6463" spans="1:10">
      <c r="A6463" s="367" t="s">
        <v>3930</v>
      </c>
      <c r="D6463" s="367" t="s">
        <v>11027</v>
      </c>
      <c r="E6463" s="367">
        <f t="shared" si="100"/>
        <v>30700542</v>
      </c>
      <c r="F6463" s="367" t="s">
        <v>569</v>
      </c>
      <c r="G6463" s="367" t="s">
        <v>10889</v>
      </c>
      <c r="H6463" s="367" t="s">
        <v>10989</v>
      </c>
      <c r="I6463" s="367" t="s">
        <v>11028</v>
      </c>
      <c r="J6463" s="369">
        <v>36396</v>
      </c>
    </row>
    <row r="6464" spans="1:10">
      <c r="A6464" s="367" t="s">
        <v>3930</v>
      </c>
      <c r="D6464" s="367" t="s">
        <v>11029</v>
      </c>
      <c r="E6464" s="367">
        <f t="shared" si="100"/>
        <v>30700543</v>
      </c>
      <c r="F6464" s="367" t="s">
        <v>569</v>
      </c>
      <c r="G6464" s="367" t="s">
        <v>10889</v>
      </c>
      <c r="H6464" s="367" t="s">
        <v>10989</v>
      </c>
      <c r="I6464" s="367" t="s">
        <v>11030</v>
      </c>
      <c r="J6464" s="369">
        <v>36396</v>
      </c>
    </row>
    <row r="6465" spans="1:10">
      <c r="A6465" s="367" t="s">
        <v>3930</v>
      </c>
      <c r="D6465" s="367" t="s">
        <v>11031</v>
      </c>
      <c r="E6465" s="367">
        <f t="shared" si="100"/>
        <v>30700544</v>
      </c>
      <c r="F6465" s="367" t="s">
        <v>569</v>
      </c>
      <c r="G6465" s="367" t="s">
        <v>10889</v>
      </c>
      <c r="H6465" s="367" t="s">
        <v>10989</v>
      </c>
      <c r="I6465" s="367" t="s">
        <v>11032</v>
      </c>
      <c r="J6465" s="369">
        <v>36396</v>
      </c>
    </row>
    <row r="6466" spans="1:10">
      <c r="A6466" s="367" t="s">
        <v>3930</v>
      </c>
      <c r="D6466" s="367" t="s">
        <v>11033</v>
      </c>
      <c r="E6466" s="367">
        <f t="shared" ref="E6466:E6529" si="101">VALUE(D6466)</f>
        <v>30700550</v>
      </c>
      <c r="F6466" s="367" t="s">
        <v>569</v>
      </c>
      <c r="G6466" s="367" t="s">
        <v>10889</v>
      </c>
      <c r="H6466" s="367" t="s">
        <v>10989</v>
      </c>
      <c r="I6466" s="367" t="s">
        <v>11034</v>
      </c>
      <c r="J6466" s="369">
        <v>36396</v>
      </c>
    </row>
    <row r="6467" spans="1:10">
      <c r="A6467" s="367" t="s">
        <v>3930</v>
      </c>
      <c r="D6467" s="367" t="s">
        <v>11035</v>
      </c>
      <c r="E6467" s="367">
        <f t="shared" si="101"/>
        <v>30700551</v>
      </c>
      <c r="F6467" s="367" t="s">
        <v>569</v>
      </c>
      <c r="G6467" s="367" t="s">
        <v>10889</v>
      </c>
      <c r="H6467" s="367" t="s">
        <v>10989</v>
      </c>
      <c r="I6467" s="367" t="s">
        <v>11036</v>
      </c>
      <c r="J6467" s="369">
        <v>36396</v>
      </c>
    </row>
    <row r="6468" spans="1:10">
      <c r="A6468" s="367" t="s">
        <v>3930</v>
      </c>
      <c r="D6468" s="367" t="s">
        <v>11037</v>
      </c>
      <c r="E6468" s="367">
        <f t="shared" si="101"/>
        <v>30700552</v>
      </c>
      <c r="F6468" s="367" t="s">
        <v>569</v>
      </c>
      <c r="G6468" s="367" t="s">
        <v>10889</v>
      </c>
      <c r="H6468" s="367" t="s">
        <v>10989</v>
      </c>
      <c r="I6468" s="367" t="s">
        <v>11038</v>
      </c>
      <c r="J6468" s="369">
        <v>36396</v>
      </c>
    </row>
    <row r="6469" spans="1:10">
      <c r="A6469" s="367" t="s">
        <v>3930</v>
      </c>
      <c r="D6469" s="367" t="s">
        <v>11039</v>
      </c>
      <c r="E6469" s="367">
        <f t="shared" si="101"/>
        <v>30700553</v>
      </c>
      <c r="F6469" s="367" t="s">
        <v>569</v>
      </c>
      <c r="G6469" s="367" t="s">
        <v>10889</v>
      </c>
      <c r="H6469" s="367" t="s">
        <v>10989</v>
      </c>
      <c r="I6469" s="367" t="s">
        <v>11040</v>
      </c>
      <c r="J6469" s="369">
        <v>36396</v>
      </c>
    </row>
    <row r="6470" spans="1:10">
      <c r="A6470" s="367" t="s">
        <v>3930</v>
      </c>
      <c r="D6470" s="367" t="s">
        <v>11041</v>
      </c>
      <c r="E6470" s="367">
        <f t="shared" si="101"/>
        <v>30700554</v>
      </c>
      <c r="F6470" s="367" t="s">
        <v>569</v>
      </c>
      <c r="G6470" s="367" t="s">
        <v>10889</v>
      </c>
      <c r="H6470" s="367" t="s">
        <v>10989</v>
      </c>
      <c r="I6470" s="367" t="s">
        <v>11042</v>
      </c>
      <c r="J6470" s="369">
        <v>36396</v>
      </c>
    </row>
    <row r="6471" spans="1:10">
      <c r="A6471" s="367" t="s">
        <v>3930</v>
      </c>
      <c r="D6471" s="367" t="s">
        <v>11043</v>
      </c>
      <c r="E6471" s="367">
        <f t="shared" si="101"/>
        <v>30700560</v>
      </c>
      <c r="F6471" s="367" t="s">
        <v>569</v>
      </c>
      <c r="G6471" s="367" t="s">
        <v>10889</v>
      </c>
      <c r="H6471" s="367" t="s">
        <v>10989</v>
      </c>
      <c r="I6471" s="367" t="s">
        <v>11044</v>
      </c>
      <c r="J6471" s="369">
        <v>36396</v>
      </c>
    </row>
    <row r="6472" spans="1:10">
      <c r="A6472" s="367" t="s">
        <v>3930</v>
      </c>
      <c r="D6472" s="367" t="s">
        <v>11045</v>
      </c>
      <c r="E6472" s="367">
        <f t="shared" si="101"/>
        <v>30700561</v>
      </c>
      <c r="F6472" s="367" t="s">
        <v>569</v>
      </c>
      <c r="G6472" s="367" t="s">
        <v>10889</v>
      </c>
      <c r="H6472" s="367" t="s">
        <v>10989</v>
      </c>
      <c r="I6472" s="367" t="s">
        <v>11046</v>
      </c>
      <c r="J6472" s="369">
        <v>36396</v>
      </c>
    </row>
    <row r="6473" spans="1:10">
      <c r="A6473" s="367" t="s">
        <v>3930</v>
      </c>
      <c r="D6473" s="367" t="s">
        <v>11047</v>
      </c>
      <c r="E6473" s="367">
        <f t="shared" si="101"/>
        <v>30700562</v>
      </c>
      <c r="F6473" s="367" t="s">
        <v>569</v>
      </c>
      <c r="G6473" s="367" t="s">
        <v>10889</v>
      </c>
      <c r="H6473" s="367" t="s">
        <v>10989</v>
      </c>
      <c r="I6473" s="367" t="s">
        <v>11048</v>
      </c>
      <c r="J6473" s="369">
        <v>36396</v>
      </c>
    </row>
    <row r="6474" spans="1:10">
      <c r="A6474" s="367" t="s">
        <v>3930</v>
      </c>
      <c r="D6474" s="367" t="s">
        <v>11049</v>
      </c>
      <c r="E6474" s="367">
        <f t="shared" si="101"/>
        <v>30700563</v>
      </c>
      <c r="F6474" s="367" t="s">
        <v>569</v>
      </c>
      <c r="G6474" s="367" t="s">
        <v>10889</v>
      </c>
      <c r="H6474" s="367" t="s">
        <v>10989</v>
      </c>
      <c r="I6474" s="367" t="s">
        <v>11050</v>
      </c>
      <c r="J6474" s="369">
        <v>36396</v>
      </c>
    </row>
    <row r="6475" spans="1:10">
      <c r="A6475" s="367" t="s">
        <v>3930</v>
      </c>
      <c r="D6475" s="367" t="s">
        <v>11051</v>
      </c>
      <c r="E6475" s="367">
        <f t="shared" si="101"/>
        <v>30700564</v>
      </c>
      <c r="F6475" s="367" t="s">
        <v>569</v>
      </c>
      <c r="G6475" s="367" t="s">
        <v>10889</v>
      </c>
      <c r="H6475" s="367" t="s">
        <v>10989</v>
      </c>
      <c r="I6475" s="367" t="s">
        <v>11052</v>
      </c>
      <c r="J6475" s="369">
        <v>36396</v>
      </c>
    </row>
    <row r="6476" spans="1:10">
      <c r="A6476" s="367" t="s">
        <v>3930</v>
      </c>
      <c r="D6476" s="367" t="s">
        <v>11053</v>
      </c>
      <c r="E6476" s="367">
        <f t="shared" si="101"/>
        <v>30700570</v>
      </c>
      <c r="F6476" s="367" t="s">
        <v>569</v>
      </c>
      <c r="G6476" s="367" t="s">
        <v>10889</v>
      </c>
      <c r="H6476" s="367" t="s">
        <v>10989</v>
      </c>
      <c r="I6476" s="367" t="s">
        <v>11054</v>
      </c>
      <c r="J6476" s="369">
        <v>36396</v>
      </c>
    </row>
    <row r="6477" spans="1:10">
      <c r="A6477" s="367" t="s">
        <v>3930</v>
      </c>
      <c r="D6477" s="367" t="s">
        <v>11055</v>
      </c>
      <c r="E6477" s="367">
        <f t="shared" si="101"/>
        <v>30700571</v>
      </c>
      <c r="F6477" s="367" t="s">
        <v>569</v>
      </c>
      <c r="G6477" s="367" t="s">
        <v>10889</v>
      </c>
      <c r="H6477" s="367" t="s">
        <v>10989</v>
      </c>
      <c r="I6477" s="367" t="s">
        <v>11056</v>
      </c>
      <c r="J6477" s="369">
        <v>36396</v>
      </c>
    </row>
    <row r="6478" spans="1:10">
      <c r="A6478" s="367" t="s">
        <v>3930</v>
      </c>
      <c r="D6478" s="367" t="s">
        <v>11057</v>
      </c>
      <c r="E6478" s="367">
        <f t="shared" si="101"/>
        <v>30700572</v>
      </c>
      <c r="F6478" s="367" t="s">
        <v>569</v>
      </c>
      <c r="G6478" s="367" t="s">
        <v>10889</v>
      </c>
      <c r="H6478" s="367" t="s">
        <v>10989</v>
      </c>
      <c r="I6478" s="367" t="s">
        <v>11058</v>
      </c>
      <c r="J6478" s="369">
        <v>36396</v>
      </c>
    </row>
    <row r="6479" spans="1:10">
      <c r="A6479" s="367" t="s">
        <v>3930</v>
      </c>
      <c r="D6479" s="367" t="s">
        <v>11059</v>
      </c>
      <c r="E6479" s="367">
        <f t="shared" si="101"/>
        <v>30700573</v>
      </c>
      <c r="F6479" s="367" t="s">
        <v>569</v>
      </c>
      <c r="G6479" s="367" t="s">
        <v>10889</v>
      </c>
      <c r="H6479" s="367" t="s">
        <v>10989</v>
      </c>
      <c r="I6479" s="367" t="s">
        <v>11060</v>
      </c>
      <c r="J6479" s="369">
        <v>36396</v>
      </c>
    </row>
    <row r="6480" spans="1:10">
      <c r="A6480" s="367" t="s">
        <v>3930</v>
      </c>
      <c r="D6480" s="367" t="s">
        <v>11061</v>
      </c>
      <c r="E6480" s="367">
        <f t="shared" si="101"/>
        <v>30700574</v>
      </c>
      <c r="F6480" s="367" t="s">
        <v>569</v>
      </c>
      <c r="G6480" s="367" t="s">
        <v>10889</v>
      </c>
      <c r="H6480" s="367" t="s">
        <v>10989</v>
      </c>
      <c r="I6480" s="367" t="s">
        <v>11062</v>
      </c>
      <c r="J6480" s="369">
        <v>36396</v>
      </c>
    </row>
    <row r="6481" spans="1:10">
      <c r="A6481" s="367" t="s">
        <v>3930</v>
      </c>
      <c r="D6481" s="367" t="s">
        <v>11063</v>
      </c>
      <c r="E6481" s="367">
        <f t="shared" si="101"/>
        <v>30700580</v>
      </c>
      <c r="F6481" s="367" t="s">
        <v>569</v>
      </c>
      <c r="G6481" s="367" t="s">
        <v>10889</v>
      </c>
      <c r="H6481" s="367" t="s">
        <v>10989</v>
      </c>
      <c r="I6481" s="367" t="s">
        <v>11064</v>
      </c>
      <c r="J6481" s="369">
        <v>36396</v>
      </c>
    </row>
    <row r="6482" spans="1:10">
      <c r="A6482" s="367" t="s">
        <v>3930</v>
      </c>
      <c r="D6482" s="367" t="s">
        <v>11065</v>
      </c>
      <c r="E6482" s="367">
        <f t="shared" si="101"/>
        <v>30700581</v>
      </c>
      <c r="F6482" s="367" t="s">
        <v>569</v>
      </c>
      <c r="G6482" s="367" t="s">
        <v>10889</v>
      </c>
      <c r="H6482" s="367" t="s">
        <v>10989</v>
      </c>
      <c r="I6482" s="367" t="s">
        <v>11066</v>
      </c>
      <c r="J6482" s="369">
        <v>36396</v>
      </c>
    </row>
    <row r="6483" spans="1:10">
      <c r="A6483" s="367" t="s">
        <v>3930</v>
      </c>
      <c r="D6483" s="367" t="s">
        <v>11067</v>
      </c>
      <c r="E6483" s="367">
        <f t="shared" si="101"/>
        <v>30700582</v>
      </c>
      <c r="F6483" s="367" t="s">
        <v>569</v>
      </c>
      <c r="G6483" s="367" t="s">
        <v>10889</v>
      </c>
      <c r="H6483" s="367" t="s">
        <v>10989</v>
      </c>
      <c r="I6483" s="367" t="s">
        <v>11068</v>
      </c>
      <c r="J6483" s="369">
        <v>36396</v>
      </c>
    </row>
    <row r="6484" spans="1:10">
      <c r="A6484" s="367" t="s">
        <v>3930</v>
      </c>
      <c r="D6484" s="367" t="s">
        <v>11069</v>
      </c>
      <c r="E6484" s="367">
        <f t="shared" si="101"/>
        <v>30700583</v>
      </c>
      <c r="F6484" s="367" t="s">
        <v>569</v>
      </c>
      <c r="G6484" s="367" t="s">
        <v>10889</v>
      </c>
      <c r="H6484" s="367" t="s">
        <v>10989</v>
      </c>
      <c r="I6484" s="367" t="s">
        <v>11070</v>
      </c>
      <c r="J6484" s="369">
        <v>36396</v>
      </c>
    </row>
    <row r="6485" spans="1:10">
      <c r="A6485" s="367" t="s">
        <v>3930</v>
      </c>
      <c r="D6485" s="367" t="s">
        <v>11071</v>
      </c>
      <c r="E6485" s="367">
        <f t="shared" si="101"/>
        <v>30700584</v>
      </c>
      <c r="F6485" s="367" t="s">
        <v>569</v>
      </c>
      <c r="G6485" s="367" t="s">
        <v>10889</v>
      </c>
      <c r="H6485" s="367" t="s">
        <v>10989</v>
      </c>
      <c r="I6485" s="367" t="s">
        <v>11072</v>
      </c>
      <c r="J6485" s="369">
        <v>36396</v>
      </c>
    </row>
    <row r="6486" spans="1:10">
      <c r="A6486" s="367" t="s">
        <v>3930</v>
      </c>
      <c r="D6486" s="367" t="s">
        <v>11073</v>
      </c>
      <c r="E6486" s="367">
        <f t="shared" si="101"/>
        <v>30700590</v>
      </c>
      <c r="F6486" s="367" t="s">
        <v>569</v>
      </c>
      <c r="G6486" s="367" t="s">
        <v>10889</v>
      </c>
      <c r="H6486" s="367" t="s">
        <v>10989</v>
      </c>
      <c r="I6486" s="367" t="s">
        <v>11074</v>
      </c>
      <c r="J6486" s="369">
        <v>36396</v>
      </c>
    </row>
    <row r="6487" spans="1:10">
      <c r="A6487" s="367" t="s">
        <v>3930</v>
      </c>
      <c r="D6487" s="367" t="s">
        <v>11075</v>
      </c>
      <c r="E6487" s="367">
        <f t="shared" si="101"/>
        <v>30700591</v>
      </c>
      <c r="F6487" s="367" t="s">
        <v>569</v>
      </c>
      <c r="G6487" s="367" t="s">
        <v>10889</v>
      </c>
      <c r="H6487" s="367" t="s">
        <v>10989</v>
      </c>
      <c r="I6487" s="367" t="s">
        <v>11076</v>
      </c>
      <c r="J6487" s="369">
        <v>36396</v>
      </c>
    </row>
    <row r="6488" spans="1:10">
      <c r="A6488" s="367" t="s">
        <v>3930</v>
      </c>
      <c r="D6488" s="367" t="s">
        <v>11077</v>
      </c>
      <c r="E6488" s="367">
        <f t="shared" si="101"/>
        <v>30700592</v>
      </c>
      <c r="F6488" s="367" t="s">
        <v>569</v>
      </c>
      <c r="G6488" s="367" t="s">
        <v>10889</v>
      </c>
      <c r="H6488" s="367" t="s">
        <v>10989</v>
      </c>
      <c r="I6488" s="367" t="s">
        <v>11078</v>
      </c>
      <c r="J6488" s="369">
        <v>36396</v>
      </c>
    </row>
    <row r="6489" spans="1:10">
      <c r="A6489" s="367" t="s">
        <v>3930</v>
      </c>
      <c r="D6489" s="367" t="s">
        <v>11079</v>
      </c>
      <c r="E6489" s="367">
        <f t="shared" si="101"/>
        <v>30700593</v>
      </c>
      <c r="F6489" s="367" t="s">
        <v>569</v>
      </c>
      <c r="G6489" s="367" t="s">
        <v>10889</v>
      </c>
      <c r="H6489" s="367" t="s">
        <v>10989</v>
      </c>
      <c r="I6489" s="367" t="s">
        <v>11080</v>
      </c>
      <c r="J6489" s="369">
        <v>36396</v>
      </c>
    </row>
    <row r="6490" spans="1:10">
      <c r="A6490" s="367" t="s">
        <v>3930</v>
      </c>
      <c r="D6490" s="367" t="s">
        <v>11081</v>
      </c>
      <c r="E6490" s="367">
        <f t="shared" si="101"/>
        <v>30700594</v>
      </c>
      <c r="F6490" s="367" t="s">
        <v>569</v>
      </c>
      <c r="G6490" s="367" t="s">
        <v>10889</v>
      </c>
      <c r="H6490" s="367" t="s">
        <v>10989</v>
      </c>
      <c r="I6490" s="367" t="s">
        <v>11082</v>
      </c>
      <c r="J6490" s="369">
        <v>36396</v>
      </c>
    </row>
    <row r="6491" spans="1:10">
      <c r="A6491" s="367" t="s">
        <v>3930</v>
      </c>
      <c r="D6491" s="367" t="s">
        <v>11083</v>
      </c>
      <c r="E6491" s="367">
        <f t="shared" si="101"/>
        <v>30700597</v>
      </c>
      <c r="F6491" s="367" t="s">
        <v>569</v>
      </c>
      <c r="G6491" s="367" t="s">
        <v>10889</v>
      </c>
      <c r="H6491" s="367" t="s">
        <v>10989</v>
      </c>
      <c r="I6491" s="367" t="s">
        <v>4251</v>
      </c>
    </row>
    <row r="6492" spans="1:10">
      <c r="A6492" s="367" t="s">
        <v>3930</v>
      </c>
      <c r="D6492" s="367" t="s">
        <v>11084</v>
      </c>
      <c r="E6492" s="367">
        <f t="shared" si="101"/>
        <v>30700598</v>
      </c>
      <c r="F6492" s="367" t="s">
        <v>569</v>
      </c>
      <c r="G6492" s="367" t="s">
        <v>10889</v>
      </c>
      <c r="H6492" s="367" t="s">
        <v>10989</v>
      </c>
      <c r="I6492" s="367" t="s">
        <v>4251</v>
      </c>
    </row>
    <row r="6493" spans="1:10">
      <c r="A6493" s="367" t="s">
        <v>3930</v>
      </c>
      <c r="D6493" s="367" t="s">
        <v>11085</v>
      </c>
      <c r="E6493" s="367">
        <f t="shared" si="101"/>
        <v>30700599</v>
      </c>
      <c r="F6493" s="367" t="s">
        <v>569</v>
      </c>
      <c r="G6493" s="367" t="s">
        <v>10889</v>
      </c>
      <c r="H6493" s="367" t="s">
        <v>10989</v>
      </c>
      <c r="I6493" s="367" t="s">
        <v>4251</v>
      </c>
    </row>
    <row r="6494" spans="1:10">
      <c r="A6494" s="367" t="s">
        <v>3930</v>
      </c>
      <c r="D6494" s="367" t="s">
        <v>11086</v>
      </c>
      <c r="E6494" s="367">
        <f t="shared" si="101"/>
        <v>30700602</v>
      </c>
      <c r="F6494" s="367" t="s">
        <v>569</v>
      </c>
      <c r="G6494" s="367" t="s">
        <v>10889</v>
      </c>
      <c r="H6494" s="367" t="s">
        <v>11087</v>
      </c>
      <c r="I6494" s="367" t="s">
        <v>11088</v>
      </c>
    </row>
    <row r="6495" spans="1:10">
      <c r="A6495" s="367" t="s">
        <v>3930</v>
      </c>
      <c r="D6495" s="367" t="s">
        <v>11089</v>
      </c>
      <c r="E6495" s="367">
        <f t="shared" si="101"/>
        <v>30700604</v>
      </c>
      <c r="F6495" s="367" t="s">
        <v>569</v>
      </c>
      <c r="G6495" s="367" t="s">
        <v>10889</v>
      </c>
      <c r="H6495" s="367" t="s">
        <v>11087</v>
      </c>
      <c r="I6495" s="367" t="s">
        <v>11090</v>
      </c>
    </row>
    <row r="6496" spans="1:10">
      <c r="A6496" s="367" t="s">
        <v>3930</v>
      </c>
      <c r="D6496" s="367" t="s">
        <v>11091</v>
      </c>
      <c r="E6496" s="367">
        <f t="shared" si="101"/>
        <v>30700606</v>
      </c>
      <c r="F6496" s="367" t="s">
        <v>569</v>
      </c>
      <c r="G6496" s="367" t="s">
        <v>10889</v>
      </c>
      <c r="H6496" s="367" t="s">
        <v>11087</v>
      </c>
      <c r="I6496" s="367" t="s">
        <v>11092</v>
      </c>
    </row>
    <row r="6497" spans="1:12">
      <c r="A6497" s="367" t="s">
        <v>3930</v>
      </c>
      <c r="D6497" s="367" t="s">
        <v>11093</v>
      </c>
      <c r="E6497" s="367">
        <f t="shared" si="101"/>
        <v>30700610</v>
      </c>
      <c r="F6497" s="367" t="s">
        <v>569</v>
      </c>
      <c r="G6497" s="367" t="s">
        <v>10889</v>
      </c>
      <c r="H6497" s="367" t="s">
        <v>11087</v>
      </c>
      <c r="I6497" s="367" t="s">
        <v>11094</v>
      </c>
    </row>
    <row r="6498" spans="1:12">
      <c r="A6498" s="367" t="s">
        <v>3930</v>
      </c>
      <c r="D6498" s="367" t="s">
        <v>11095</v>
      </c>
      <c r="E6498" s="367">
        <f t="shared" si="101"/>
        <v>30700611</v>
      </c>
      <c r="F6498" s="367" t="s">
        <v>569</v>
      </c>
      <c r="G6498" s="367" t="s">
        <v>10889</v>
      </c>
      <c r="H6498" s="367" t="s">
        <v>11087</v>
      </c>
      <c r="I6498" s="367" t="s">
        <v>11096</v>
      </c>
    </row>
    <row r="6499" spans="1:12">
      <c r="A6499" s="367" t="s">
        <v>3930</v>
      </c>
      <c r="D6499" s="367" t="s">
        <v>11097</v>
      </c>
      <c r="E6499" s="367">
        <f t="shared" si="101"/>
        <v>30700621</v>
      </c>
      <c r="F6499" s="367" t="s">
        <v>569</v>
      </c>
      <c r="G6499" s="367" t="s">
        <v>10889</v>
      </c>
      <c r="H6499" s="367" t="s">
        <v>11087</v>
      </c>
      <c r="I6499" s="367" t="s">
        <v>11098</v>
      </c>
    </row>
    <row r="6500" spans="1:12">
      <c r="A6500" s="367" t="s">
        <v>3930</v>
      </c>
      <c r="D6500" s="367" t="s">
        <v>11099</v>
      </c>
      <c r="E6500" s="367">
        <f t="shared" si="101"/>
        <v>30700628</v>
      </c>
      <c r="F6500" s="367" t="s">
        <v>569</v>
      </c>
      <c r="G6500" s="367" t="s">
        <v>10889</v>
      </c>
      <c r="H6500" s="367" t="s">
        <v>11087</v>
      </c>
      <c r="I6500" s="367" t="s">
        <v>11100</v>
      </c>
    </row>
    <row r="6501" spans="1:12">
      <c r="A6501" s="367" t="s">
        <v>3930</v>
      </c>
      <c r="D6501" s="367" t="s">
        <v>11101</v>
      </c>
      <c r="E6501" s="367">
        <f t="shared" si="101"/>
        <v>30700629</v>
      </c>
      <c r="F6501" s="367" t="s">
        <v>569</v>
      </c>
      <c r="G6501" s="367" t="s">
        <v>10889</v>
      </c>
      <c r="H6501" s="367" t="s">
        <v>11087</v>
      </c>
      <c r="I6501" s="367" t="s">
        <v>11102</v>
      </c>
    </row>
    <row r="6502" spans="1:12">
      <c r="A6502" s="367" t="s">
        <v>3930</v>
      </c>
      <c r="D6502" s="367" t="s">
        <v>11103</v>
      </c>
      <c r="E6502" s="367">
        <f t="shared" si="101"/>
        <v>30700651</v>
      </c>
      <c r="F6502" s="367" t="s">
        <v>569</v>
      </c>
      <c r="G6502" s="367" t="s">
        <v>10889</v>
      </c>
      <c r="H6502" s="367" t="s">
        <v>11087</v>
      </c>
      <c r="I6502" s="367" t="s">
        <v>11104</v>
      </c>
    </row>
    <row r="6503" spans="1:12">
      <c r="A6503" s="367" t="s">
        <v>3930</v>
      </c>
      <c r="D6503" s="367" t="s">
        <v>11105</v>
      </c>
      <c r="E6503" s="367">
        <f t="shared" si="101"/>
        <v>30700661</v>
      </c>
      <c r="F6503" s="367" t="s">
        <v>569</v>
      </c>
      <c r="G6503" s="367" t="s">
        <v>10889</v>
      </c>
      <c r="H6503" s="367" t="s">
        <v>11087</v>
      </c>
      <c r="I6503" s="367" t="s">
        <v>11106</v>
      </c>
    </row>
    <row r="6504" spans="1:12">
      <c r="A6504" s="367" t="s">
        <v>3930</v>
      </c>
      <c r="D6504" s="367" t="s">
        <v>11107</v>
      </c>
      <c r="E6504" s="367">
        <f t="shared" si="101"/>
        <v>30700699</v>
      </c>
      <c r="F6504" s="367" t="s">
        <v>569</v>
      </c>
      <c r="G6504" s="367" t="s">
        <v>10889</v>
      </c>
      <c r="H6504" s="367" t="s">
        <v>11087</v>
      </c>
      <c r="I6504" s="367" t="s">
        <v>4251</v>
      </c>
      <c r="J6504" s="369">
        <v>37484</v>
      </c>
    </row>
    <row r="6505" spans="1:12">
      <c r="A6505" s="367" t="s">
        <v>3930</v>
      </c>
      <c r="D6505" s="367" t="s">
        <v>11108</v>
      </c>
      <c r="E6505" s="367">
        <f t="shared" si="101"/>
        <v>30700701</v>
      </c>
      <c r="F6505" s="367" t="s">
        <v>569</v>
      </c>
      <c r="G6505" s="367" t="s">
        <v>10889</v>
      </c>
      <c r="H6505" s="367" t="s">
        <v>11109</v>
      </c>
      <c r="I6505" s="367" t="s">
        <v>11110</v>
      </c>
      <c r="K6505" s="369"/>
      <c r="L6505" s="367"/>
    </row>
    <row r="6506" spans="1:12">
      <c r="A6506" s="367" t="s">
        <v>3930</v>
      </c>
      <c r="D6506" s="367" t="s">
        <v>11111</v>
      </c>
      <c r="E6506" s="367">
        <f t="shared" si="101"/>
        <v>30700702</v>
      </c>
      <c r="F6506" s="367" t="s">
        <v>569</v>
      </c>
      <c r="G6506" s="367" t="s">
        <v>10889</v>
      </c>
      <c r="H6506" s="367" t="s">
        <v>11109</v>
      </c>
      <c r="I6506" s="367" t="s">
        <v>11112</v>
      </c>
    </row>
    <row r="6507" spans="1:12">
      <c r="A6507" s="367" t="s">
        <v>3930</v>
      </c>
      <c r="D6507" s="367" t="s">
        <v>11113</v>
      </c>
      <c r="E6507" s="367">
        <f t="shared" si="101"/>
        <v>30700703</v>
      </c>
      <c r="F6507" s="367" t="s">
        <v>569</v>
      </c>
      <c r="G6507" s="367" t="s">
        <v>10889</v>
      </c>
      <c r="H6507" s="367" t="s">
        <v>11109</v>
      </c>
      <c r="I6507" s="367" t="s">
        <v>11114</v>
      </c>
    </row>
    <row r="6508" spans="1:12">
      <c r="A6508" s="367" t="s">
        <v>3930</v>
      </c>
      <c r="D6508" s="367" t="s">
        <v>11115</v>
      </c>
      <c r="E6508" s="367">
        <f t="shared" si="101"/>
        <v>30700704</v>
      </c>
      <c r="F6508" s="367" t="s">
        <v>569</v>
      </c>
      <c r="G6508" s="367" t="s">
        <v>10889</v>
      </c>
      <c r="H6508" s="367" t="s">
        <v>11109</v>
      </c>
      <c r="I6508" s="367" t="s">
        <v>11116</v>
      </c>
    </row>
    <row r="6509" spans="1:12">
      <c r="A6509" s="367" t="s">
        <v>3930</v>
      </c>
      <c r="D6509" s="367" t="s">
        <v>11117</v>
      </c>
      <c r="E6509" s="367">
        <f t="shared" si="101"/>
        <v>30700705</v>
      </c>
      <c r="F6509" s="367" t="s">
        <v>569</v>
      </c>
      <c r="G6509" s="367" t="s">
        <v>10889</v>
      </c>
      <c r="H6509" s="367" t="s">
        <v>11109</v>
      </c>
      <c r="I6509" s="367" t="s">
        <v>11118</v>
      </c>
      <c r="K6509" s="369">
        <v>37302</v>
      </c>
      <c r="L6509" s="367" t="s">
        <v>11119</v>
      </c>
    </row>
    <row r="6510" spans="1:12">
      <c r="A6510" s="367" t="s">
        <v>3930</v>
      </c>
      <c r="D6510" s="367" t="s">
        <v>11120</v>
      </c>
      <c r="E6510" s="367">
        <f t="shared" si="101"/>
        <v>30700706</v>
      </c>
      <c r="F6510" s="367" t="s">
        <v>569</v>
      </c>
      <c r="G6510" s="367" t="s">
        <v>10889</v>
      </c>
      <c r="H6510" s="367" t="s">
        <v>11109</v>
      </c>
      <c r="I6510" s="367" t="s">
        <v>11121</v>
      </c>
    </row>
    <row r="6511" spans="1:12">
      <c r="A6511" s="367" t="s">
        <v>3930</v>
      </c>
      <c r="D6511" s="367" t="s">
        <v>11122</v>
      </c>
      <c r="E6511" s="367">
        <f t="shared" si="101"/>
        <v>30700707</v>
      </c>
      <c r="F6511" s="367" t="s">
        <v>569</v>
      </c>
      <c r="G6511" s="367" t="s">
        <v>10889</v>
      </c>
      <c r="H6511" s="367" t="s">
        <v>11109</v>
      </c>
      <c r="I6511" s="367" t="s">
        <v>11123</v>
      </c>
    </row>
    <row r="6512" spans="1:12">
      <c r="A6512" s="367" t="s">
        <v>3930</v>
      </c>
      <c r="D6512" s="367" t="s">
        <v>11124</v>
      </c>
      <c r="E6512" s="367">
        <f t="shared" si="101"/>
        <v>30700708</v>
      </c>
      <c r="F6512" s="367" t="s">
        <v>569</v>
      </c>
      <c r="G6512" s="367" t="s">
        <v>10889</v>
      </c>
      <c r="H6512" s="367" t="s">
        <v>11109</v>
      </c>
      <c r="I6512" s="367" t="s">
        <v>11125</v>
      </c>
    </row>
    <row r="6513" spans="1:12">
      <c r="A6513" s="367" t="s">
        <v>3930</v>
      </c>
      <c r="D6513" s="367" t="s">
        <v>11126</v>
      </c>
      <c r="E6513" s="367">
        <f t="shared" si="101"/>
        <v>30700709</v>
      </c>
      <c r="F6513" s="367" t="s">
        <v>569</v>
      </c>
      <c r="G6513" s="367" t="s">
        <v>10889</v>
      </c>
      <c r="H6513" s="367" t="s">
        <v>11109</v>
      </c>
      <c r="I6513" s="367" t="s">
        <v>11127</v>
      </c>
    </row>
    <row r="6514" spans="1:12">
      <c r="A6514" s="367" t="s">
        <v>3930</v>
      </c>
      <c r="D6514" s="367" t="s">
        <v>11128</v>
      </c>
      <c r="E6514" s="367">
        <f t="shared" si="101"/>
        <v>30700710</v>
      </c>
      <c r="F6514" s="367" t="s">
        <v>569</v>
      </c>
      <c r="G6514" s="367" t="s">
        <v>10889</v>
      </c>
      <c r="H6514" s="367" t="s">
        <v>11109</v>
      </c>
      <c r="I6514" s="367" t="s">
        <v>11129</v>
      </c>
    </row>
    <row r="6515" spans="1:12">
      <c r="A6515" s="367" t="s">
        <v>3930</v>
      </c>
      <c r="D6515" s="367" t="s">
        <v>11130</v>
      </c>
      <c r="E6515" s="367">
        <f t="shared" si="101"/>
        <v>30700711</v>
      </c>
      <c r="F6515" s="367" t="s">
        <v>569</v>
      </c>
      <c r="G6515" s="367" t="s">
        <v>10889</v>
      </c>
      <c r="H6515" s="367" t="s">
        <v>11109</v>
      </c>
      <c r="I6515" s="367" t="s">
        <v>11131</v>
      </c>
      <c r="K6515" s="369"/>
      <c r="L6515" s="367"/>
    </row>
    <row r="6516" spans="1:12">
      <c r="A6516" s="367" t="s">
        <v>3930</v>
      </c>
      <c r="D6516" s="367" t="s">
        <v>11132</v>
      </c>
      <c r="E6516" s="367">
        <f t="shared" si="101"/>
        <v>30700712</v>
      </c>
      <c r="F6516" s="367" t="s">
        <v>569</v>
      </c>
      <c r="G6516" s="367" t="s">
        <v>10889</v>
      </c>
      <c r="H6516" s="367" t="s">
        <v>11109</v>
      </c>
      <c r="I6516" s="367" t="s">
        <v>11133</v>
      </c>
      <c r="K6516" s="369"/>
      <c r="L6516" s="367"/>
    </row>
    <row r="6517" spans="1:12">
      <c r="A6517" s="367" t="s">
        <v>3930</v>
      </c>
      <c r="D6517" s="367" t="s">
        <v>11134</v>
      </c>
      <c r="E6517" s="367">
        <f t="shared" si="101"/>
        <v>30700713</v>
      </c>
      <c r="F6517" s="367" t="s">
        <v>569</v>
      </c>
      <c r="G6517" s="367" t="s">
        <v>10889</v>
      </c>
      <c r="H6517" s="367" t="s">
        <v>11109</v>
      </c>
      <c r="I6517" s="367" t="s">
        <v>11135</v>
      </c>
      <c r="K6517" s="369"/>
      <c r="L6517" s="367"/>
    </row>
    <row r="6518" spans="1:12">
      <c r="A6518" s="367" t="s">
        <v>3930</v>
      </c>
      <c r="D6518" s="367" t="s">
        <v>11136</v>
      </c>
      <c r="E6518" s="367">
        <f t="shared" si="101"/>
        <v>30700714</v>
      </c>
      <c r="F6518" s="367" t="s">
        <v>569</v>
      </c>
      <c r="G6518" s="367" t="s">
        <v>10889</v>
      </c>
      <c r="H6518" s="367" t="s">
        <v>11109</v>
      </c>
      <c r="I6518" s="367" t="s">
        <v>11137</v>
      </c>
      <c r="K6518" s="369"/>
      <c r="L6518" s="367"/>
    </row>
    <row r="6519" spans="1:12">
      <c r="A6519" s="367" t="s">
        <v>3930</v>
      </c>
      <c r="D6519" s="367" t="s">
        <v>11138</v>
      </c>
      <c r="E6519" s="367">
        <f t="shared" si="101"/>
        <v>30700715</v>
      </c>
      <c r="F6519" s="367" t="s">
        <v>569</v>
      </c>
      <c r="G6519" s="367" t="s">
        <v>10889</v>
      </c>
      <c r="H6519" s="367" t="s">
        <v>11109</v>
      </c>
      <c r="I6519" s="367" t="s">
        <v>11139</v>
      </c>
      <c r="K6519" s="369"/>
      <c r="L6519" s="367"/>
    </row>
    <row r="6520" spans="1:12">
      <c r="A6520" s="367" t="s">
        <v>3930</v>
      </c>
      <c r="D6520" s="367" t="s">
        <v>11140</v>
      </c>
      <c r="E6520" s="367">
        <f t="shared" si="101"/>
        <v>30700716</v>
      </c>
      <c r="F6520" s="367" t="s">
        <v>569</v>
      </c>
      <c r="G6520" s="367" t="s">
        <v>10889</v>
      </c>
      <c r="H6520" s="367" t="s">
        <v>11109</v>
      </c>
      <c r="I6520" s="367" t="s">
        <v>11141</v>
      </c>
      <c r="K6520" s="369"/>
      <c r="L6520" s="367"/>
    </row>
    <row r="6521" spans="1:12">
      <c r="A6521" s="367" t="s">
        <v>3930</v>
      </c>
      <c r="D6521" s="367" t="s">
        <v>11142</v>
      </c>
      <c r="E6521" s="367">
        <f t="shared" si="101"/>
        <v>30700717</v>
      </c>
      <c r="F6521" s="367" t="s">
        <v>569</v>
      </c>
      <c r="G6521" s="367" t="s">
        <v>10889</v>
      </c>
      <c r="H6521" s="367" t="s">
        <v>11109</v>
      </c>
      <c r="I6521" s="367" t="s">
        <v>11143</v>
      </c>
    </row>
    <row r="6522" spans="1:12">
      <c r="A6522" s="367" t="s">
        <v>3930</v>
      </c>
      <c r="D6522" s="367" t="s">
        <v>11144</v>
      </c>
      <c r="E6522" s="367">
        <f t="shared" si="101"/>
        <v>30700718</v>
      </c>
      <c r="F6522" s="367" t="s">
        <v>569</v>
      </c>
      <c r="G6522" s="367" t="s">
        <v>10889</v>
      </c>
      <c r="H6522" s="367" t="s">
        <v>11109</v>
      </c>
      <c r="I6522" s="367" t="s">
        <v>11145</v>
      </c>
    </row>
    <row r="6523" spans="1:12">
      <c r="A6523" s="367" t="s">
        <v>3930</v>
      </c>
      <c r="D6523" s="367" t="s">
        <v>11146</v>
      </c>
      <c r="E6523" s="367">
        <f t="shared" si="101"/>
        <v>30700720</v>
      </c>
      <c r="F6523" s="367" t="s">
        <v>569</v>
      </c>
      <c r="G6523" s="367" t="s">
        <v>10889</v>
      </c>
      <c r="H6523" s="367" t="s">
        <v>11109</v>
      </c>
      <c r="I6523" s="367" t="s">
        <v>11147</v>
      </c>
      <c r="K6523" s="369">
        <v>36278</v>
      </c>
      <c r="L6523" s="367" t="s">
        <v>11148</v>
      </c>
    </row>
    <row r="6524" spans="1:12">
      <c r="A6524" s="367" t="s">
        <v>3930</v>
      </c>
      <c r="D6524" s="367" t="s">
        <v>11149</v>
      </c>
      <c r="E6524" s="367">
        <f t="shared" si="101"/>
        <v>30700725</v>
      </c>
      <c r="F6524" s="367" t="s">
        <v>569</v>
      </c>
      <c r="G6524" s="367" t="s">
        <v>10889</v>
      </c>
      <c r="H6524" s="367" t="s">
        <v>11109</v>
      </c>
      <c r="I6524" s="367" t="s">
        <v>11150</v>
      </c>
    </row>
    <row r="6525" spans="1:12">
      <c r="A6525" s="367" t="s">
        <v>3930</v>
      </c>
      <c r="D6525" s="367" t="s">
        <v>11151</v>
      </c>
      <c r="E6525" s="367">
        <f t="shared" si="101"/>
        <v>30700727</v>
      </c>
      <c r="F6525" s="367" t="s">
        <v>569</v>
      </c>
      <c r="G6525" s="367" t="s">
        <v>10889</v>
      </c>
      <c r="H6525" s="367" t="s">
        <v>11109</v>
      </c>
      <c r="I6525" s="367" t="s">
        <v>11152</v>
      </c>
    </row>
    <row r="6526" spans="1:12">
      <c r="A6526" s="367" t="s">
        <v>3930</v>
      </c>
      <c r="D6526" s="367" t="s">
        <v>11153</v>
      </c>
      <c r="E6526" s="367">
        <f t="shared" si="101"/>
        <v>30700730</v>
      </c>
      <c r="F6526" s="367" t="s">
        <v>569</v>
      </c>
      <c r="G6526" s="367" t="s">
        <v>10889</v>
      </c>
      <c r="H6526" s="367" t="s">
        <v>11109</v>
      </c>
      <c r="I6526" s="367" t="s">
        <v>11154</v>
      </c>
    </row>
    <row r="6527" spans="1:12">
      <c r="A6527" s="367" t="s">
        <v>3930</v>
      </c>
      <c r="D6527" s="367" t="s">
        <v>11155</v>
      </c>
      <c r="E6527" s="367">
        <f t="shared" si="101"/>
        <v>30700734</v>
      </c>
      <c r="F6527" s="367" t="s">
        <v>569</v>
      </c>
      <c r="G6527" s="367" t="s">
        <v>10889</v>
      </c>
      <c r="H6527" s="367" t="s">
        <v>11109</v>
      </c>
      <c r="I6527" s="367" t="s">
        <v>11156</v>
      </c>
      <c r="J6527" s="369">
        <v>37302</v>
      </c>
    </row>
    <row r="6528" spans="1:12">
      <c r="A6528" s="367" t="s">
        <v>3930</v>
      </c>
      <c r="D6528" s="367" t="s">
        <v>11157</v>
      </c>
      <c r="E6528" s="367">
        <f t="shared" si="101"/>
        <v>30700735</v>
      </c>
      <c r="F6528" s="367" t="s">
        <v>569</v>
      </c>
      <c r="G6528" s="367" t="s">
        <v>10889</v>
      </c>
      <c r="H6528" s="367" t="s">
        <v>11109</v>
      </c>
      <c r="I6528" s="367" t="s">
        <v>11158</v>
      </c>
      <c r="J6528" s="369">
        <v>37302</v>
      </c>
    </row>
    <row r="6529" spans="1:10">
      <c r="A6529" s="367" t="s">
        <v>3930</v>
      </c>
      <c r="D6529" s="367" t="s">
        <v>11159</v>
      </c>
      <c r="E6529" s="367">
        <f t="shared" si="101"/>
        <v>30700736</v>
      </c>
      <c r="F6529" s="367" t="s">
        <v>569</v>
      </c>
      <c r="G6529" s="367" t="s">
        <v>10889</v>
      </c>
      <c r="H6529" s="367" t="s">
        <v>11109</v>
      </c>
      <c r="I6529" s="367" t="s">
        <v>11160</v>
      </c>
      <c r="J6529" s="369">
        <v>37302</v>
      </c>
    </row>
    <row r="6530" spans="1:10">
      <c r="A6530" s="367" t="s">
        <v>3930</v>
      </c>
      <c r="D6530" s="367" t="s">
        <v>11161</v>
      </c>
      <c r="E6530" s="367">
        <f t="shared" ref="E6530:E6593" si="102">VALUE(D6530)</f>
        <v>30700737</v>
      </c>
      <c r="F6530" s="367" t="s">
        <v>569</v>
      </c>
      <c r="G6530" s="367" t="s">
        <v>10889</v>
      </c>
      <c r="H6530" s="367" t="s">
        <v>11109</v>
      </c>
      <c r="I6530" s="367" t="s">
        <v>11162</v>
      </c>
      <c r="J6530" s="369">
        <v>37302</v>
      </c>
    </row>
    <row r="6531" spans="1:10">
      <c r="A6531" s="367" t="s">
        <v>3930</v>
      </c>
      <c r="D6531" s="367" t="s">
        <v>11163</v>
      </c>
      <c r="E6531" s="367">
        <f t="shared" si="102"/>
        <v>30700740</v>
      </c>
      <c r="F6531" s="367" t="s">
        <v>569</v>
      </c>
      <c r="G6531" s="367" t="s">
        <v>10889</v>
      </c>
      <c r="H6531" s="367" t="s">
        <v>11109</v>
      </c>
      <c r="I6531" s="367" t="s">
        <v>11164</v>
      </c>
    </row>
    <row r="6532" spans="1:10">
      <c r="A6532" s="367" t="s">
        <v>3930</v>
      </c>
      <c r="D6532" s="367" t="s">
        <v>11165</v>
      </c>
      <c r="E6532" s="367">
        <f t="shared" si="102"/>
        <v>30700744</v>
      </c>
      <c r="F6532" s="367" t="s">
        <v>569</v>
      </c>
      <c r="G6532" s="367" t="s">
        <v>10889</v>
      </c>
      <c r="H6532" s="367" t="s">
        <v>11109</v>
      </c>
      <c r="I6532" s="367" t="s">
        <v>11166</v>
      </c>
    </row>
    <row r="6533" spans="1:10">
      <c r="A6533" s="367" t="s">
        <v>3930</v>
      </c>
      <c r="D6533" s="367" t="s">
        <v>11167</v>
      </c>
      <c r="E6533" s="367">
        <f t="shared" si="102"/>
        <v>30700746</v>
      </c>
      <c r="F6533" s="367" t="s">
        <v>569</v>
      </c>
      <c r="G6533" s="367" t="s">
        <v>10889</v>
      </c>
      <c r="H6533" s="367" t="s">
        <v>11109</v>
      </c>
      <c r="I6533" s="367" t="s">
        <v>11168</v>
      </c>
    </row>
    <row r="6534" spans="1:10">
      <c r="A6534" s="367" t="s">
        <v>3930</v>
      </c>
      <c r="D6534" s="367" t="s">
        <v>11169</v>
      </c>
      <c r="E6534" s="367">
        <f t="shared" si="102"/>
        <v>30700747</v>
      </c>
      <c r="F6534" s="367" t="s">
        <v>569</v>
      </c>
      <c r="G6534" s="367" t="s">
        <v>10889</v>
      </c>
      <c r="H6534" s="367" t="s">
        <v>11109</v>
      </c>
      <c r="I6534" s="367" t="s">
        <v>11170</v>
      </c>
    </row>
    <row r="6535" spans="1:10">
      <c r="A6535" s="367" t="s">
        <v>3930</v>
      </c>
      <c r="D6535" s="367" t="s">
        <v>11171</v>
      </c>
      <c r="E6535" s="367">
        <f t="shared" si="102"/>
        <v>30700750</v>
      </c>
      <c r="F6535" s="367" t="s">
        <v>569</v>
      </c>
      <c r="G6535" s="367" t="s">
        <v>10889</v>
      </c>
      <c r="H6535" s="367" t="s">
        <v>11109</v>
      </c>
      <c r="I6535" s="367" t="s">
        <v>11172</v>
      </c>
    </row>
    <row r="6536" spans="1:10">
      <c r="A6536" s="367" t="s">
        <v>3930</v>
      </c>
      <c r="D6536" s="367" t="s">
        <v>11173</v>
      </c>
      <c r="E6536" s="367">
        <f t="shared" si="102"/>
        <v>30700752</v>
      </c>
      <c r="F6536" s="367" t="s">
        <v>569</v>
      </c>
      <c r="G6536" s="367" t="s">
        <v>10889</v>
      </c>
      <c r="H6536" s="367" t="s">
        <v>11109</v>
      </c>
      <c r="I6536" s="367" t="s">
        <v>11174</v>
      </c>
      <c r="J6536" s="369">
        <v>37302</v>
      </c>
    </row>
    <row r="6537" spans="1:10">
      <c r="A6537" s="367" t="s">
        <v>3930</v>
      </c>
      <c r="D6537" s="367" t="s">
        <v>11175</v>
      </c>
      <c r="E6537" s="367">
        <f t="shared" si="102"/>
        <v>30700753</v>
      </c>
      <c r="F6537" s="367" t="s">
        <v>569</v>
      </c>
      <c r="G6537" s="367" t="s">
        <v>10889</v>
      </c>
      <c r="H6537" s="367" t="s">
        <v>11109</v>
      </c>
      <c r="I6537" s="367" t="s">
        <v>11176</v>
      </c>
      <c r="J6537" s="369">
        <v>37302</v>
      </c>
    </row>
    <row r="6538" spans="1:10">
      <c r="A6538" s="367" t="s">
        <v>3930</v>
      </c>
      <c r="D6538" s="367" t="s">
        <v>11177</v>
      </c>
      <c r="E6538" s="367">
        <f t="shared" si="102"/>
        <v>30700756</v>
      </c>
      <c r="F6538" s="367" t="s">
        <v>569</v>
      </c>
      <c r="G6538" s="367" t="s">
        <v>10889</v>
      </c>
      <c r="H6538" s="367" t="s">
        <v>11109</v>
      </c>
      <c r="I6538" s="367" t="s">
        <v>11178</v>
      </c>
      <c r="J6538" s="369">
        <v>37302</v>
      </c>
    </row>
    <row r="6539" spans="1:10">
      <c r="A6539" s="367" t="s">
        <v>3930</v>
      </c>
      <c r="D6539" s="367" t="s">
        <v>11179</v>
      </c>
      <c r="E6539" s="367">
        <f t="shared" si="102"/>
        <v>30700757</v>
      </c>
      <c r="F6539" s="367" t="s">
        <v>569</v>
      </c>
      <c r="G6539" s="367" t="s">
        <v>10889</v>
      </c>
      <c r="H6539" s="367" t="s">
        <v>11109</v>
      </c>
      <c r="I6539" s="367" t="s">
        <v>11180</v>
      </c>
      <c r="J6539" s="369">
        <v>37302</v>
      </c>
    </row>
    <row r="6540" spans="1:10">
      <c r="A6540" s="367" t="s">
        <v>3930</v>
      </c>
      <c r="D6540" s="367" t="s">
        <v>11181</v>
      </c>
      <c r="E6540" s="367">
        <f t="shared" si="102"/>
        <v>30700760</v>
      </c>
      <c r="F6540" s="367" t="s">
        <v>569</v>
      </c>
      <c r="G6540" s="367" t="s">
        <v>10889</v>
      </c>
      <c r="H6540" s="367" t="s">
        <v>11109</v>
      </c>
      <c r="I6540" s="367" t="s">
        <v>11182</v>
      </c>
    </row>
    <row r="6541" spans="1:10">
      <c r="A6541" s="367" t="s">
        <v>3930</v>
      </c>
      <c r="D6541" s="367" t="s">
        <v>11183</v>
      </c>
      <c r="E6541" s="367">
        <f t="shared" si="102"/>
        <v>30700762</v>
      </c>
      <c r="F6541" s="367" t="s">
        <v>569</v>
      </c>
      <c r="G6541" s="367" t="s">
        <v>10889</v>
      </c>
      <c r="H6541" s="367" t="s">
        <v>11109</v>
      </c>
      <c r="I6541" s="367" t="s">
        <v>11184</v>
      </c>
      <c r="J6541" s="369">
        <v>37302</v>
      </c>
    </row>
    <row r="6542" spans="1:10">
      <c r="A6542" s="367" t="s">
        <v>3930</v>
      </c>
      <c r="D6542" s="367" t="s">
        <v>11185</v>
      </c>
      <c r="E6542" s="367">
        <f t="shared" si="102"/>
        <v>30700763</v>
      </c>
      <c r="F6542" s="367" t="s">
        <v>569</v>
      </c>
      <c r="G6542" s="367" t="s">
        <v>10889</v>
      </c>
      <c r="H6542" s="367" t="s">
        <v>11109</v>
      </c>
      <c r="I6542" s="367" t="s">
        <v>11186</v>
      </c>
      <c r="J6542" s="369">
        <v>37302</v>
      </c>
    </row>
    <row r="6543" spans="1:10">
      <c r="A6543" s="367" t="s">
        <v>3930</v>
      </c>
      <c r="D6543" s="367" t="s">
        <v>11187</v>
      </c>
      <c r="E6543" s="367">
        <f t="shared" si="102"/>
        <v>30700766</v>
      </c>
      <c r="F6543" s="367" t="s">
        <v>569</v>
      </c>
      <c r="G6543" s="367" t="s">
        <v>10889</v>
      </c>
      <c r="H6543" s="367" t="s">
        <v>11109</v>
      </c>
      <c r="I6543" s="367" t="s">
        <v>11188</v>
      </c>
    </row>
    <row r="6544" spans="1:10">
      <c r="A6544" s="367" t="s">
        <v>3930</v>
      </c>
      <c r="D6544" s="367" t="s">
        <v>11189</v>
      </c>
      <c r="E6544" s="367">
        <f t="shared" si="102"/>
        <v>30700767</v>
      </c>
      <c r="F6544" s="367" t="s">
        <v>569</v>
      </c>
      <c r="G6544" s="367" t="s">
        <v>10889</v>
      </c>
      <c r="H6544" s="367" t="s">
        <v>11109</v>
      </c>
      <c r="I6544" s="367" t="s">
        <v>11190</v>
      </c>
    </row>
    <row r="6545" spans="1:10">
      <c r="A6545" s="367" t="s">
        <v>3930</v>
      </c>
      <c r="D6545" s="367" t="s">
        <v>11191</v>
      </c>
      <c r="E6545" s="367">
        <f t="shared" si="102"/>
        <v>30700769</v>
      </c>
      <c r="F6545" s="367" t="s">
        <v>569</v>
      </c>
      <c r="G6545" s="367" t="s">
        <v>10889</v>
      </c>
      <c r="H6545" s="367" t="s">
        <v>11109</v>
      </c>
      <c r="I6545" s="367" t="s">
        <v>11192</v>
      </c>
    </row>
    <row r="6546" spans="1:10">
      <c r="A6546" s="367" t="s">
        <v>3930</v>
      </c>
      <c r="D6546" s="367" t="s">
        <v>11193</v>
      </c>
      <c r="E6546" s="367">
        <f t="shared" si="102"/>
        <v>30700770</v>
      </c>
      <c r="F6546" s="367" t="s">
        <v>569</v>
      </c>
      <c r="G6546" s="367" t="s">
        <v>10889</v>
      </c>
      <c r="H6546" s="367" t="s">
        <v>11109</v>
      </c>
      <c r="I6546" s="367" t="s">
        <v>11194</v>
      </c>
    </row>
    <row r="6547" spans="1:10">
      <c r="A6547" s="367" t="s">
        <v>3930</v>
      </c>
      <c r="D6547" s="367" t="s">
        <v>11195</v>
      </c>
      <c r="E6547" s="367">
        <f t="shared" si="102"/>
        <v>30700771</v>
      </c>
      <c r="F6547" s="367" t="s">
        <v>569</v>
      </c>
      <c r="G6547" s="367" t="s">
        <v>10889</v>
      </c>
      <c r="H6547" s="367" t="s">
        <v>11109</v>
      </c>
      <c r="I6547" s="367" t="s">
        <v>11196</v>
      </c>
      <c r="J6547" s="369">
        <v>37302</v>
      </c>
    </row>
    <row r="6548" spans="1:10">
      <c r="A6548" s="367" t="s">
        <v>3930</v>
      </c>
      <c r="D6548" s="367" t="s">
        <v>11197</v>
      </c>
      <c r="E6548" s="367">
        <f t="shared" si="102"/>
        <v>30700780</v>
      </c>
      <c r="F6548" s="367" t="s">
        <v>569</v>
      </c>
      <c r="G6548" s="367" t="s">
        <v>10889</v>
      </c>
      <c r="H6548" s="367" t="s">
        <v>11109</v>
      </c>
      <c r="I6548" s="367" t="s">
        <v>11198</v>
      </c>
    </row>
    <row r="6549" spans="1:10">
      <c r="A6549" s="367" t="s">
        <v>3930</v>
      </c>
      <c r="D6549" s="367" t="s">
        <v>11199</v>
      </c>
      <c r="E6549" s="367">
        <f t="shared" si="102"/>
        <v>30700781</v>
      </c>
      <c r="F6549" s="367" t="s">
        <v>569</v>
      </c>
      <c r="G6549" s="367" t="s">
        <v>10889</v>
      </c>
      <c r="H6549" s="367" t="s">
        <v>11109</v>
      </c>
      <c r="I6549" s="367" t="s">
        <v>11200</v>
      </c>
    </row>
    <row r="6550" spans="1:10">
      <c r="A6550" s="367" t="s">
        <v>3930</v>
      </c>
      <c r="D6550" s="367" t="s">
        <v>11201</v>
      </c>
      <c r="E6550" s="367">
        <f t="shared" si="102"/>
        <v>30700783</v>
      </c>
      <c r="F6550" s="367" t="s">
        <v>569</v>
      </c>
      <c r="G6550" s="367" t="s">
        <v>10889</v>
      </c>
      <c r="H6550" s="367" t="s">
        <v>11109</v>
      </c>
      <c r="I6550" s="367" t="s">
        <v>11202</v>
      </c>
      <c r="J6550" s="369">
        <v>37302</v>
      </c>
    </row>
    <row r="6551" spans="1:10">
      <c r="A6551" s="367" t="s">
        <v>3930</v>
      </c>
      <c r="D6551" s="367" t="s">
        <v>11203</v>
      </c>
      <c r="E6551" s="367">
        <f t="shared" si="102"/>
        <v>30700785</v>
      </c>
      <c r="F6551" s="367" t="s">
        <v>569</v>
      </c>
      <c r="G6551" s="367" t="s">
        <v>10889</v>
      </c>
      <c r="H6551" s="367" t="s">
        <v>11109</v>
      </c>
      <c r="I6551" s="367" t="s">
        <v>11204</v>
      </c>
      <c r="J6551" s="369">
        <v>37302</v>
      </c>
    </row>
    <row r="6552" spans="1:10">
      <c r="A6552" s="367" t="s">
        <v>3930</v>
      </c>
      <c r="D6552" s="367" t="s">
        <v>11205</v>
      </c>
      <c r="E6552" s="367">
        <f t="shared" si="102"/>
        <v>30700788</v>
      </c>
      <c r="F6552" s="367" t="s">
        <v>569</v>
      </c>
      <c r="G6552" s="367" t="s">
        <v>10889</v>
      </c>
      <c r="H6552" s="367" t="s">
        <v>11109</v>
      </c>
      <c r="I6552" s="367" t="s">
        <v>11206</v>
      </c>
      <c r="J6552" s="369">
        <v>37302</v>
      </c>
    </row>
    <row r="6553" spans="1:10">
      <c r="A6553" s="367" t="s">
        <v>3930</v>
      </c>
      <c r="D6553" s="367" t="s">
        <v>11207</v>
      </c>
      <c r="E6553" s="367">
        <f t="shared" si="102"/>
        <v>30700789</v>
      </c>
      <c r="F6553" s="367" t="s">
        <v>569</v>
      </c>
      <c r="G6553" s="367" t="s">
        <v>10889</v>
      </c>
      <c r="H6553" s="367" t="s">
        <v>11109</v>
      </c>
      <c r="I6553" s="367" t="s">
        <v>11208</v>
      </c>
      <c r="J6553" s="369">
        <v>37302</v>
      </c>
    </row>
    <row r="6554" spans="1:10">
      <c r="A6554" s="367" t="s">
        <v>3930</v>
      </c>
      <c r="D6554" s="367" t="s">
        <v>11209</v>
      </c>
      <c r="E6554" s="367">
        <f t="shared" si="102"/>
        <v>30700790</v>
      </c>
      <c r="F6554" s="367" t="s">
        <v>569</v>
      </c>
      <c r="G6554" s="367" t="s">
        <v>10889</v>
      </c>
      <c r="H6554" s="367" t="s">
        <v>11109</v>
      </c>
      <c r="I6554" s="367" t="s">
        <v>11210</v>
      </c>
      <c r="J6554" s="369">
        <v>37302</v>
      </c>
    </row>
    <row r="6555" spans="1:10">
      <c r="A6555" s="367" t="s">
        <v>3930</v>
      </c>
      <c r="D6555" s="367" t="s">
        <v>11211</v>
      </c>
      <c r="E6555" s="367">
        <f t="shared" si="102"/>
        <v>30700791</v>
      </c>
      <c r="F6555" s="367" t="s">
        <v>569</v>
      </c>
      <c r="G6555" s="367" t="s">
        <v>10889</v>
      </c>
      <c r="H6555" s="367" t="s">
        <v>11109</v>
      </c>
      <c r="I6555" s="367" t="s">
        <v>11212</v>
      </c>
      <c r="J6555" s="369">
        <v>37302</v>
      </c>
    </row>
    <row r="6556" spans="1:10">
      <c r="A6556" s="367" t="s">
        <v>3930</v>
      </c>
      <c r="D6556" s="367" t="s">
        <v>11213</v>
      </c>
      <c r="E6556" s="367">
        <f t="shared" si="102"/>
        <v>30700792</v>
      </c>
      <c r="F6556" s="367" t="s">
        <v>569</v>
      </c>
      <c r="G6556" s="367" t="s">
        <v>10889</v>
      </c>
      <c r="H6556" s="367" t="s">
        <v>11109</v>
      </c>
      <c r="I6556" s="367" t="s">
        <v>11214</v>
      </c>
      <c r="J6556" s="369">
        <v>37302</v>
      </c>
    </row>
    <row r="6557" spans="1:10">
      <c r="A6557" s="367" t="s">
        <v>3930</v>
      </c>
      <c r="D6557" s="367" t="s">
        <v>11215</v>
      </c>
      <c r="E6557" s="367">
        <f t="shared" si="102"/>
        <v>30700793</v>
      </c>
      <c r="F6557" s="367" t="s">
        <v>569</v>
      </c>
      <c r="G6557" s="367" t="s">
        <v>10889</v>
      </c>
      <c r="H6557" s="367" t="s">
        <v>11109</v>
      </c>
      <c r="I6557" s="367" t="s">
        <v>11216</v>
      </c>
      <c r="J6557" s="369">
        <v>37302</v>
      </c>
    </row>
    <row r="6558" spans="1:10">
      <c r="A6558" s="367" t="s">
        <v>3930</v>
      </c>
      <c r="B6558" s="370" t="s">
        <v>718</v>
      </c>
      <c r="C6558" s="367" t="s">
        <v>11217</v>
      </c>
      <c r="D6558" s="367" t="s">
        <v>11218</v>
      </c>
      <c r="E6558" s="367">
        <f t="shared" si="102"/>
        <v>30700798</v>
      </c>
      <c r="F6558" s="367" t="s">
        <v>569</v>
      </c>
      <c r="G6558" s="367" t="s">
        <v>10889</v>
      </c>
      <c r="H6558" s="367" t="s">
        <v>11109</v>
      </c>
      <c r="I6558" s="367" t="s">
        <v>4251</v>
      </c>
    </row>
    <row r="6559" spans="1:10">
      <c r="A6559" s="367" t="s">
        <v>3930</v>
      </c>
      <c r="D6559" s="367" t="s">
        <v>11217</v>
      </c>
      <c r="E6559" s="367">
        <f t="shared" si="102"/>
        <v>30700799</v>
      </c>
      <c r="F6559" s="367" t="s">
        <v>569</v>
      </c>
      <c r="G6559" s="367" t="s">
        <v>10889</v>
      </c>
      <c r="H6559" s="367" t="s">
        <v>11109</v>
      </c>
      <c r="I6559" s="367" t="s">
        <v>4251</v>
      </c>
    </row>
    <row r="6560" spans="1:10">
      <c r="A6560" s="367" t="s">
        <v>3930</v>
      </c>
      <c r="D6560" s="367" t="s">
        <v>11219</v>
      </c>
      <c r="E6560" s="367">
        <f t="shared" si="102"/>
        <v>30700801</v>
      </c>
      <c r="F6560" s="367" t="s">
        <v>569</v>
      </c>
      <c r="G6560" s="367" t="s">
        <v>10889</v>
      </c>
      <c r="H6560" s="367" t="s">
        <v>11220</v>
      </c>
      <c r="I6560" s="367" t="s">
        <v>11221</v>
      </c>
    </row>
    <row r="6561" spans="1:12">
      <c r="A6561" s="367" t="s">
        <v>3930</v>
      </c>
      <c r="D6561" s="367" t="s">
        <v>11222</v>
      </c>
      <c r="E6561" s="367">
        <f t="shared" si="102"/>
        <v>30700802</v>
      </c>
      <c r="F6561" s="367" t="s">
        <v>569</v>
      </c>
      <c r="G6561" s="367" t="s">
        <v>10889</v>
      </c>
      <c r="H6561" s="367" t="s">
        <v>11220</v>
      </c>
      <c r="I6561" s="367" t="s">
        <v>11223</v>
      </c>
    </row>
    <row r="6562" spans="1:12">
      <c r="A6562" s="367" t="s">
        <v>3930</v>
      </c>
      <c r="D6562" s="367" t="s">
        <v>11224</v>
      </c>
      <c r="E6562" s="367">
        <f t="shared" si="102"/>
        <v>30700803</v>
      </c>
      <c r="F6562" s="367" t="s">
        <v>569</v>
      </c>
      <c r="G6562" s="367" t="s">
        <v>10889</v>
      </c>
      <c r="H6562" s="367" t="s">
        <v>11220</v>
      </c>
      <c r="I6562" s="367" t="s">
        <v>11225</v>
      </c>
    </row>
    <row r="6563" spans="1:12">
      <c r="A6563" s="367" t="s">
        <v>3930</v>
      </c>
      <c r="D6563" s="367" t="s">
        <v>11226</v>
      </c>
      <c r="E6563" s="367">
        <f t="shared" si="102"/>
        <v>30700804</v>
      </c>
      <c r="F6563" s="367" t="s">
        <v>569</v>
      </c>
      <c r="G6563" s="367" t="s">
        <v>10889</v>
      </c>
      <c r="H6563" s="367" t="s">
        <v>11220</v>
      </c>
      <c r="I6563" s="367" t="s">
        <v>11227</v>
      </c>
      <c r="K6563" s="369"/>
      <c r="L6563" s="367"/>
    </row>
    <row r="6564" spans="1:12">
      <c r="A6564" s="367" t="s">
        <v>3930</v>
      </c>
      <c r="D6564" s="367" t="s">
        <v>11228</v>
      </c>
      <c r="E6564" s="367">
        <f t="shared" si="102"/>
        <v>30700805</v>
      </c>
      <c r="F6564" s="367" t="s">
        <v>569</v>
      </c>
      <c r="G6564" s="367" t="s">
        <v>10889</v>
      </c>
      <c r="H6564" s="367" t="s">
        <v>11220</v>
      </c>
      <c r="I6564" s="367" t="s">
        <v>11229</v>
      </c>
      <c r="K6564" s="369"/>
      <c r="L6564" s="367"/>
    </row>
    <row r="6565" spans="1:12">
      <c r="A6565" s="367" t="s">
        <v>3930</v>
      </c>
      <c r="D6565" s="367" t="s">
        <v>11230</v>
      </c>
      <c r="E6565" s="367">
        <f t="shared" si="102"/>
        <v>30700806</v>
      </c>
      <c r="F6565" s="367" t="s">
        <v>569</v>
      </c>
      <c r="G6565" s="367" t="s">
        <v>10889</v>
      </c>
      <c r="H6565" s="367" t="s">
        <v>11220</v>
      </c>
      <c r="I6565" s="367" t="s">
        <v>11231</v>
      </c>
      <c r="K6565" s="369"/>
      <c r="L6565" s="367"/>
    </row>
    <row r="6566" spans="1:12">
      <c r="A6566" s="367" t="s">
        <v>3930</v>
      </c>
      <c r="D6566" s="367" t="s">
        <v>11232</v>
      </c>
      <c r="E6566" s="367">
        <f t="shared" si="102"/>
        <v>30700807</v>
      </c>
      <c r="F6566" s="367" t="s">
        <v>569</v>
      </c>
      <c r="G6566" s="367" t="s">
        <v>10889</v>
      </c>
      <c r="H6566" s="367" t="s">
        <v>11220</v>
      </c>
      <c r="I6566" s="367" t="s">
        <v>11233</v>
      </c>
    </row>
    <row r="6567" spans="1:12">
      <c r="A6567" s="367" t="s">
        <v>3930</v>
      </c>
      <c r="D6567" s="367" t="s">
        <v>11234</v>
      </c>
      <c r="E6567" s="367">
        <f t="shared" si="102"/>
        <v>30700808</v>
      </c>
      <c r="F6567" s="367" t="s">
        <v>569</v>
      </c>
      <c r="G6567" s="367" t="s">
        <v>10889</v>
      </c>
      <c r="H6567" s="367" t="s">
        <v>11220</v>
      </c>
      <c r="I6567" s="367" t="s">
        <v>11235</v>
      </c>
    </row>
    <row r="6568" spans="1:12">
      <c r="A6568" s="367" t="s">
        <v>3930</v>
      </c>
      <c r="D6568" s="367" t="s">
        <v>11236</v>
      </c>
      <c r="E6568" s="367">
        <f t="shared" si="102"/>
        <v>30700820</v>
      </c>
      <c r="F6568" s="367" t="s">
        <v>569</v>
      </c>
      <c r="G6568" s="367" t="s">
        <v>10889</v>
      </c>
      <c r="H6568" s="367" t="s">
        <v>11220</v>
      </c>
      <c r="I6568" s="367" t="s">
        <v>11237</v>
      </c>
    </row>
    <row r="6569" spans="1:12">
      <c r="A6569" s="367" t="s">
        <v>3930</v>
      </c>
      <c r="D6569" s="367" t="s">
        <v>11238</v>
      </c>
      <c r="E6569" s="367">
        <f t="shared" si="102"/>
        <v>30700821</v>
      </c>
      <c r="F6569" s="367" t="s">
        <v>569</v>
      </c>
      <c r="G6569" s="367" t="s">
        <v>10889</v>
      </c>
      <c r="H6569" s="367" t="s">
        <v>11220</v>
      </c>
      <c r="I6569" s="367" t="s">
        <v>11239</v>
      </c>
    </row>
    <row r="6570" spans="1:12">
      <c r="A6570" s="367" t="s">
        <v>3930</v>
      </c>
      <c r="D6570" s="367" t="s">
        <v>11240</v>
      </c>
      <c r="E6570" s="367">
        <f t="shared" si="102"/>
        <v>30700822</v>
      </c>
      <c r="F6570" s="367" t="s">
        <v>569</v>
      </c>
      <c r="G6570" s="367" t="s">
        <v>10889</v>
      </c>
      <c r="H6570" s="367" t="s">
        <v>11220</v>
      </c>
      <c r="I6570" s="367" t="s">
        <v>11241</v>
      </c>
    </row>
    <row r="6571" spans="1:12">
      <c r="A6571" s="367" t="s">
        <v>3930</v>
      </c>
      <c r="D6571" s="367" t="s">
        <v>11242</v>
      </c>
      <c r="E6571" s="367">
        <f t="shared" si="102"/>
        <v>30700895</v>
      </c>
      <c r="F6571" s="367" t="s">
        <v>569</v>
      </c>
      <c r="G6571" s="367" t="s">
        <v>10889</v>
      </c>
      <c r="H6571" s="367" t="s">
        <v>11220</v>
      </c>
      <c r="I6571" s="367" t="s">
        <v>11243</v>
      </c>
    </row>
    <row r="6572" spans="1:12">
      <c r="A6572" s="367" t="s">
        <v>3930</v>
      </c>
      <c r="D6572" s="367" t="s">
        <v>11244</v>
      </c>
      <c r="E6572" s="367">
        <f t="shared" si="102"/>
        <v>30700896</v>
      </c>
      <c r="F6572" s="367" t="s">
        <v>569</v>
      </c>
      <c r="G6572" s="367" t="s">
        <v>10889</v>
      </c>
      <c r="H6572" s="367" t="s">
        <v>11220</v>
      </c>
      <c r="I6572" s="367" t="s">
        <v>4251</v>
      </c>
    </row>
    <row r="6573" spans="1:12">
      <c r="A6573" s="367" t="s">
        <v>3930</v>
      </c>
      <c r="D6573" s="367" t="s">
        <v>11245</v>
      </c>
      <c r="E6573" s="367">
        <f t="shared" si="102"/>
        <v>30700897</v>
      </c>
      <c r="F6573" s="367" t="s">
        <v>569</v>
      </c>
      <c r="G6573" s="367" t="s">
        <v>10889</v>
      </c>
      <c r="H6573" s="367" t="s">
        <v>11220</v>
      </c>
      <c r="I6573" s="367" t="s">
        <v>4251</v>
      </c>
    </row>
    <row r="6574" spans="1:12">
      <c r="A6574" s="367" t="s">
        <v>3930</v>
      </c>
      <c r="D6574" s="367" t="s">
        <v>11246</v>
      </c>
      <c r="E6574" s="367">
        <f t="shared" si="102"/>
        <v>30700898</v>
      </c>
      <c r="F6574" s="367" t="s">
        <v>569</v>
      </c>
      <c r="G6574" s="367" t="s">
        <v>10889</v>
      </c>
      <c r="H6574" s="367" t="s">
        <v>11220</v>
      </c>
      <c r="I6574" s="367" t="s">
        <v>4251</v>
      </c>
    </row>
    <row r="6575" spans="1:12">
      <c r="A6575" s="367" t="s">
        <v>3930</v>
      </c>
      <c r="D6575" s="367" t="s">
        <v>11247</v>
      </c>
      <c r="E6575" s="367">
        <f t="shared" si="102"/>
        <v>30700899</v>
      </c>
      <c r="F6575" s="367" t="s">
        <v>569</v>
      </c>
      <c r="G6575" s="367" t="s">
        <v>10889</v>
      </c>
      <c r="H6575" s="367" t="s">
        <v>11220</v>
      </c>
      <c r="I6575" s="367" t="s">
        <v>4251</v>
      </c>
    </row>
    <row r="6576" spans="1:12">
      <c r="A6576" s="367" t="s">
        <v>3930</v>
      </c>
      <c r="D6576" s="367" t="s">
        <v>11248</v>
      </c>
      <c r="E6576" s="367">
        <f t="shared" si="102"/>
        <v>30700921</v>
      </c>
      <c r="F6576" s="367" t="s">
        <v>569</v>
      </c>
      <c r="G6576" s="367" t="s">
        <v>10889</v>
      </c>
      <c r="H6576" s="367" t="s">
        <v>11249</v>
      </c>
      <c r="I6576" s="367" t="s">
        <v>11250</v>
      </c>
      <c r="K6576" s="369"/>
      <c r="L6576" s="367"/>
    </row>
    <row r="6577" spans="1:12">
      <c r="A6577" s="367" t="s">
        <v>3930</v>
      </c>
      <c r="D6577" s="367" t="s">
        <v>11251</v>
      </c>
      <c r="E6577" s="367">
        <f t="shared" si="102"/>
        <v>30700923</v>
      </c>
      <c r="F6577" s="367" t="s">
        <v>569</v>
      </c>
      <c r="G6577" s="367" t="s">
        <v>10889</v>
      </c>
      <c r="H6577" s="367" t="s">
        <v>11249</v>
      </c>
      <c r="I6577" s="367" t="s">
        <v>11252</v>
      </c>
      <c r="J6577" s="369">
        <v>38036</v>
      </c>
    </row>
    <row r="6578" spans="1:12">
      <c r="A6578" s="367" t="s">
        <v>3930</v>
      </c>
      <c r="D6578" s="367" t="s">
        <v>11253</v>
      </c>
      <c r="E6578" s="367">
        <f t="shared" si="102"/>
        <v>30700925</v>
      </c>
      <c r="F6578" s="367" t="s">
        <v>569</v>
      </c>
      <c r="G6578" s="367" t="s">
        <v>10889</v>
      </c>
      <c r="H6578" s="367" t="s">
        <v>11249</v>
      </c>
      <c r="I6578" s="367" t="s">
        <v>11254</v>
      </c>
      <c r="K6578" s="369"/>
      <c r="L6578" s="367"/>
    </row>
    <row r="6579" spans="1:12">
      <c r="A6579" s="367" t="s">
        <v>3930</v>
      </c>
      <c r="D6579" s="367" t="s">
        <v>11255</v>
      </c>
      <c r="E6579" s="367">
        <f t="shared" si="102"/>
        <v>30700927</v>
      </c>
      <c r="F6579" s="367" t="s">
        <v>569</v>
      </c>
      <c r="G6579" s="367" t="s">
        <v>10889</v>
      </c>
      <c r="H6579" s="367" t="s">
        <v>11249</v>
      </c>
      <c r="I6579" s="367" t="s">
        <v>11256</v>
      </c>
      <c r="J6579" s="369">
        <v>38036</v>
      </c>
    </row>
    <row r="6580" spans="1:12">
      <c r="A6580" s="367" t="s">
        <v>3930</v>
      </c>
      <c r="D6580" s="367" t="s">
        <v>11257</v>
      </c>
      <c r="E6580" s="367">
        <f t="shared" si="102"/>
        <v>30700931</v>
      </c>
      <c r="F6580" s="367" t="s">
        <v>569</v>
      </c>
      <c r="G6580" s="367" t="s">
        <v>10889</v>
      </c>
      <c r="H6580" s="367" t="s">
        <v>11249</v>
      </c>
      <c r="I6580" s="367" t="s">
        <v>11258</v>
      </c>
      <c r="K6580" s="369"/>
      <c r="L6580" s="367"/>
    </row>
    <row r="6581" spans="1:12">
      <c r="A6581" s="367" t="s">
        <v>3930</v>
      </c>
      <c r="D6581" s="367" t="s">
        <v>11259</v>
      </c>
      <c r="E6581" s="367">
        <f t="shared" si="102"/>
        <v>30700932</v>
      </c>
      <c r="F6581" s="367" t="s">
        <v>569</v>
      </c>
      <c r="G6581" s="367" t="s">
        <v>10889</v>
      </c>
      <c r="H6581" s="367" t="s">
        <v>11249</v>
      </c>
      <c r="I6581" s="367" t="s">
        <v>11260</v>
      </c>
      <c r="J6581" s="369">
        <v>38036</v>
      </c>
    </row>
    <row r="6582" spans="1:12">
      <c r="A6582" s="367" t="s">
        <v>3930</v>
      </c>
      <c r="D6582" s="367" t="s">
        <v>11261</v>
      </c>
      <c r="E6582" s="367">
        <f t="shared" si="102"/>
        <v>30700933</v>
      </c>
      <c r="F6582" s="367" t="s">
        <v>569</v>
      </c>
      <c r="G6582" s="367" t="s">
        <v>10889</v>
      </c>
      <c r="H6582" s="367" t="s">
        <v>11249</v>
      </c>
      <c r="I6582" s="367" t="s">
        <v>11262</v>
      </c>
      <c r="J6582" s="369">
        <v>38036</v>
      </c>
    </row>
    <row r="6583" spans="1:12">
      <c r="A6583" s="367" t="s">
        <v>3930</v>
      </c>
      <c r="D6583" s="367" t="s">
        <v>11263</v>
      </c>
      <c r="E6583" s="367">
        <f t="shared" si="102"/>
        <v>30700935</v>
      </c>
      <c r="F6583" s="367" t="s">
        <v>569</v>
      </c>
      <c r="G6583" s="367" t="s">
        <v>10889</v>
      </c>
      <c r="H6583" s="367" t="s">
        <v>11249</v>
      </c>
      <c r="I6583" s="367" t="s">
        <v>11264</v>
      </c>
      <c r="K6583" s="369"/>
      <c r="L6583" s="367"/>
    </row>
    <row r="6584" spans="1:12">
      <c r="A6584" s="367" t="s">
        <v>3930</v>
      </c>
      <c r="D6584" s="367" t="s">
        <v>11265</v>
      </c>
      <c r="E6584" s="367">
        <f t="shared" si="102"/>
        <v>30700936</v>
      </c>
      <c r="F6584" s="367" t="s">
        <v>569</v>
      </c>
      <c r="G6584" s="367" t="s">
        <v>10889</v>
      </c>
      <c r="H6584" s="367" t="s">
        <v>11249</v>
      </c>
      <c r="I6584" s="367" t="s">
        <v>11266</v>
      </c>
      <c r="J6584" s="369">
        <v>38036</v>
      </c>
    </row>
    <row r="6585" spans="1:12">
      <c r="A6585" s="367" t="s">
        <v>3930</v>
      </c>
      <c r="D6585" s="367" t="s">
        <v>11267</v>
      </c>
      <c r="E6585" s="367">
        <f t="shared" si="102"/>
        <v>30700937</v>
      </c>
      <c r="F6585" s="367" t="s">
        <v>569</v>
      </c>
      <c r="G6585" s="367" t="s">
        <v>10889</v>
      </c>
      <c r="H6585" s="367" t="s">
        <v>11249</v>
      </c>
      <c r="I6585" s="367" t="s">
        <v>11268</v>
      </c>
      <c r="J6585" s="369">
        <v>38036</v>
      </c>
    </row>
    <row r="6586" spans="1:12">
      <c r="A6586" s="367" t="s">
        <v>3930</v>
      </c>
      <c r="D6586" s="367" t="s">
        <v>11269</v>
      </c>
      <c r="E6586" s="367">
        <f t="shared" si="102"/>
        <v>30700939</v>
      </c>
      <c r="F6586" s="367" t="s">
        <v>569</v>
      </c>
      <c r="G6586" s="367" t="s">
        <v>10889</v>
      </c>
      <c r="H6586" s="367" t="s">
        <v>11249</v>
      </c>
      <c r="I6586" s="367" t="s">
        <v>11270</v>
      </c>
      <c r="K6586" s="369"/>
      <c r="L6586" s="367"/>
    </row>
    <row r="6587" spans="1:12">
      <c r="A6587" s="367" t="s">
        <v>3930</v>
      </c>
      <c r="D6587" s="367" t="s">
        <v>11271</v>
      </c>
      <c r="E6587" s="367">
        <f t="shared" si="102"/>
        <v>30700940</v>
      </c>
      <c r="F6587" s="367" t="s">
        <v>569</v>
      </c>
      <c r="G6587" s="367" t="s">
        <v>10889</v>
      </c>
      <c r="H6587" s="367" t="s">
        <v>11249</v>
      </c>
      <c r="I6587" s="367" t="s">
        <v>11272</v>
      </c>
      <c r="J6587" s="369">
        <v>37484</v>
      </c>
      <c r="K6587" s="369">
        <v>38037</v>
      </c>
      <c r="L6587" s="367" t="s">
        <v>11273</v>
      </c>
    </row>
    <row r="6588" spans="1:12">
      <c r="A6588" s="367" t="s">
        <v>3930</v>
      </c>
      <c r="D6588" s="367" t="s">
        <v>11274</v>
      </c>
      <c r="E6588" s="367">
        <f t="shared" si="102"/>
        <v>30700950</v>
      </c>
      <c r="F6588" s="367" t="s">
        <v>569</v>
      </c>
      <c r="G6588" s="367" t="s">
        <v>10889</v>
      </c>
      <c r="H6588" s="367" t="s">
        <v>11249</v>
      </c>
      <c r="I6588" s="367" t="s">
        <v>11275</v>
      </c>
      <c r="K6588" s="369"/>
      <c r="L6588" s="367"/>
    </row>
    <row r="6589" spans="1:12">
      <c r="A6589" s="367" t="s">
        <v>3930</v>
      </c>
      <c r="D6589" s="367" t="s">
        <v>11276</v>
      </c>
      <c r="E6589" s="367">
        <f t="shared" si="102"/>
        <v>30700960</v>
      </c>
      <c r="F6589" s="367" t="s">
        <v>569</v>
      </c>
      <c r="G6589" s="367" t="s">
        <v>10889</v>
      </c>
      <c r="H6589" s="367" t="s">
        <v>11249</v>
      </c>
      <c r="I6589" s="367" t="s">
        <v>11277</v>
      </c>
      <c r="K6589" s="369"/>
      <c r="L6589" s="367"/>
    </row>
    <row r="6590" spans="1:12">
      <c r="A6590" s="367" t="s">
        <v>3930</v>
      </c>
      <c r="D6590" s="367" t="s">
        <v>11278</v>
      </c>
      <c r="E6590" s="367">
        <f t="shared" si="102"/>
        <v>30700971</v>
      </c>
      <c r="F6590" s="367" t="s">
        <v>569</v>
      </c>
      <c r="G6590" s="367" t="s">
        <v>10889</v>
      </c>
      <c r="H6590" s="367" t="s">
        <v>11249</v>
      </c>
      <c r="I6590" s="367" t="s">
        <v>11279</v>
      </c>
      <c r="K6590" s="369"/>
      <c r="L6590" s="367"/>
    </row>
    <row r="6591" spans="1:12">
      <c r="A6591" s="367" t="s">
        <v>3930</v>
      </c>
      <c r="D6591" s="367" t="s">
        <v>11280</v>
      </c>
      <c r="E6591" s="367">
        <f t="shared" si="102"/>
        <v>30700980</v>
      </c>
      <c r="F6591" s="367" t="s">
        <v>569</v>
      </c>
      <c r="G6591" s="367" t="s">
        <v>10889</v>
      </c>
      <c r="H6591" s="367" t="s">
        <v>11249</v>
      </c>
      <c r="I6591" s="367" t="s">
        <v>11281</v>
      </c>
      <c r="J6591" s="369">
        <v>38036</v>
      </c>
    </row>
    <row r="6592" spans="1:12">
      <c r="A6592" s="367" t="s">
        <v>3930</v>
      </c>
      <c r="D6592" s="367" t="s">
        <v>11282</v>
      </c>
      <c r="E6592" s="367">
        <f t="shared" si="102"/>
        <v>30700981</v>
      </c>
      <c r="F6592" s="367" t="s">
        <v>569</v>
      </c>
      <c r="G6592" s="367" t="s">
        <v>10889</v>
      </c>
      <c r="H6592" s="367" t="s">
        <v>11249</v>
      </c>
      <c r="I6592" s="367" t="s">
        <v>11283</v>
      </c>
      <c r="J6592" s="369">
        <v>38036</v>
      </c>
    </row>
    <row r="6593" spans="1:12">
      <c r="A6593" s="367" t="s">
        <v>3930</v>
      </c>
      <c r="D6593" s="367" t="s">
        <v>11284</v>
      </c>
      <c r="E6593" s="367">
        <f t="shared" si="102"/>
        <v>30700982</v>
      </c>
      <c r="F6593" s="367" t="s">
        <v>569</v>
      </c>
      <c r="G6593" s="367" t="s">
        <v>10889</v>
      </c>
      <c r="H6593" s="367" t="s">
        <v>11249</v>
      </c>
      <c r="I6593" s="367" t="s">
        <v>11285</v>
      </c>
      <c r="J6593" s="369">
        <v>38036</v>
      </c>
    </row>
    <row r="6594" spans="1:12">
      <c r="A6594" s="367" t="s">
        <v>3930</v>
      </c>
      <c r="D6594" s="367" t="s">
        <v>11286</v>
      </c>
      <c r="E6594" s="367">
        <f t="shared" ref="E6594:E6657" si="103">VALUE(D6594)</f>
        <v>30700983</v>
      </c>
      <c r="F6594" s="367" t="s">
        <v>569</v>
      </c>
      <c r="G6594" s="367" t="s">
        <v>10889</v>
      </c>
      <c r="H6594" s="367" t="s">
        <v>11249</v>
      </c>
      <c r="I6594" s="367" t="s">
        <v>11287</v>
      </c>
      <c r="J6594" s="369">
        <v>38036</v>
      </c>
    </row>
    <row r="6595" spans="1:12">
      <c r="A6595" s="367" t="s">
        <v>3930</v>
      </c>
      <c r="D6595" s="367" t="s">
        <v>11288</v>
      </c>
      <c r="E6595" s="367">
        <f t="shared" si="103"/>
        <v>30700984</v>
      </c>
      <c r="F6595" s="367" t="s">
        <v>569</v>
      </c>
      <c r="G6595" s="367" t="s">
        <v>10889</v>
      </c>
      <c r="H6595" s="367" t="s">
        <v>11249</v>
      </c>
      <c r="I6595" s="367" t="s">
        <v>11289</v>
      </c>
      <c r="J6595" s="369">
        <v>38036</v>
      </c>
    </row>
    <row r="6596" spans="1:12">
      <c r="A6596" s="367" t="s">
        <v>3930</v>
      </c>
      <c r="D6596" s="367" t="s">
        <v>11290</v>
      </c>
      <c r="E6596" s="367">
        <f t="shared" si="103"/>
        <v>30701001</v>
      </c>
      <c r="F6596" s="367" t="s">
        <v>569</v>
      </c>
      <c r="G6596" s="367" t="s">
        <v>10889</v>
      </c>
      <c r="H6596" s="367" t="s">
        <v>11291</v>
      </c>
      <c r="I6596" s="367" t="s">
        <v>11292</v>
      </c>
    </row>
    <row r="6597" spans="1:12">
      <c r="A6597" s="367" t="s">
        <v>3930</v>
      </c>
      <c r="D6597" s="367" t="s">
        <v>11293</v>
      </c>
      <c r="E6597" s="367">
        <f t="shared" si="103"/>
        <v>30701008</v>
      </c>
      <c r="F6597" s="367" t="s">
        <v>569</v>
      </c>
      <c r="G6597" s="367" t="s">
        <v>10889</v>
      </c>
      <c r="H6597" s="367" t="s">
        <v>11291</v>
      </c>
      <c r="I6597" s="367" t="s">
        <v>11294</v>
      </c>
    </row>
    <row r="6598" spans="1:12">
      <c r="A6598" s="367" t="s">
        <v>3930</v>
      </c>
      <c r="D6598" s="367" t="s">
        <v>11295</v>
      </c>
      <c r="E6598" s="367">
        <f t="shared" si="103"/>
        <v>30701009</v>
      </c>
      <c r="F6598" s="367" t="s">
        <v>569</v>
      </c>
      <c r="G6598" s="367" t="s">
        <v>10889</v>
      </c>
      <c r="H6598" s="367" t="s">
        <v>11291</v>
      </c>
      <c r="I6598" s="367" t="s">
        <v>11296</v>
      </c>
      <c r="J6598" s="369">
        <v>38036</v>
      </c>
    </row>
    <row r="6599" spans="1:12">
      <c r="A6599" s="367" t="s">
        <v>3930</v>
      </c>
      <c r="D6599" s="367" t="s">
        <v>11297</v>
      </c>
      <c r="E6599" s="367">
        <f t="shared" si="103"/>
        <v>30701010</v>
      </c>
      <c r="F6599" s="367" t="s">
        <v>569</v>
      </c>
      <c r="G6599" s="367" t="s">
        <v>10889</v>
      </c>
      <c r="H6599" s="367" t="s">
        <v>11291</v>
      </c>
      <c r="I6599" s="367" t="s">
        <v>11094</v>
      </c>
    </row>
    <row r="6600" spans="1:12">
      <c r="A6600" s="367" t="s">
        <v>3930</v>
      </c>
      <c r="D6600" s="367" t="s">
        <v>11298</v>
      </c>
      <c r="E6600" s="367">
        <f t="shared" si="103"/>
        <v>30701015</v>
      </c>
      <c r="F6600" s="367" t="s">
        <v>569</v>
      </c>
      <c r="G6600" s="367" t="s">
        <v>10889</v>
      </c>
      <c r="H6600" s="367" t="s">
        <v>11291</v>
      </c>
      <c r="I6600" s="367" t="s">
        <v>11299</v>
      </c>
      <c r="J6600" s="369">
        <v>38036</v>
      </c>
    </row>
    <row r="6601" spans="1:12">
      <c r="A6601" s="367" t="s">
        <v>3930</v>
      </c>
      <c r="D6601" s="367" t="s">
        <v>11300</v>
      </c>
      <c r="E6601" s="367">
        <f t="shared" si="103"/>
        <v>30701020</v>
      </c>
      <c r="F6601" s="367" t="s">
        <v>569</v>
      </c>
      <c r="G6601" s="367" t="s">
        <v>10889</v>
      </c>
      <c r="H6601" s="367" t="s">
        <v>11291</v>
      </c>
      <c r="I6601" s="367" t="s">
        <v>11301</v>
      </c>
    </row>
    <row r="6602" spans="1:12">
      <c r="A6602" s="367" t="s">
        <v>3930</v>
      </c>
      <c r="D6602" s="367" t="s">
        <v>11302</v>
      </c>
      <c r="E6602" s="367">
        <f t="shared" si="103"/>
        <v>30701030</v>
      </c>
      <c r="F6602" s="367" t="s">
        <v>569</v>
      </c>
      <c r="G6602" s="367" t="s">
        <v>10889</v>
      </c>
      <c r="H6602" s="367" t="s">
        <v>11291</v>
      </c>
      <c r="I6602" s="367" t="s">
        <v>11303</v>
      </c>
      <c r="J6602" s="369">
        <v>38036</v>
      </c>
    </row>
    <row r="6603" spans="1:12">
      <c r="A6603" s="367" t="s">
        <v>3930</v>
      </c>
      <c r="D6603" s="367" t="s">
        <v>11304</v>
      </c>
      <c r="E6603" s="367">
        <f t="shared" si="103"/>
        <v>30701040</v>
      </c>
      <c r="F6603" s="367" t="s">
        <v>569</v>
      </c>
      <c r="G6603" s="367" t="s">
        <v>10889</v>
      </c>
      <c r="H6603" s="367" t="s">
        <v>11291</v>
      </c>
      <c r="I6603" s="367" t="s">
        <v>11305</v>
      </c>
      <c r="J6603" s="369">
        <v>38036</v>
      </c>
    </row>
    <row r="6604" spans="1:12">
      <c r="A6604" s="367" t="s">
        <v>3930</v>
      </c>
      <c r="D6604" s="367" t="s">
        <v>11306</v>
      </c>
      <c r="E6604" s="367">
        <f t="shared" si="103"/>
        <v>30701053</v>
      </c>
      <c r="F6604" s="367" t="s">
        <v>569</v>
      </c>
      <c r="G6604" s="367" t="s">
        <v>10889</v>
      </c>
      <c r="H6604" s="367" t="s">
        <v>11291</v>
      </c>
      <c r="I6604" s="367" t="s">
        <v>11307</v>
      </c>
      <c r="K6604" s="369"/>
      <c r="L6604" s="367"/>
    </row>
    <row r="6605" spans="1:12">
      <c r="A6605" s="367" t="s">
        <v>3930</v>
      </c>
      <c r="D6605" s="367" t="s">
        <v>11308</v>
      </c>
      <c r="E6605" s="367">
        <f t="shared" si="103"/>
        <v>30701054</v>
      </c>
      <c r="F6605" s="367" t="s">
        <v>569</v>
      </c>
      <c r="G6605" s="367" t="s">
        <v>10889</v>
      </c>
      <c r="H6605" s="367" t="s">
        <v>11291</v>
      </c>
      <c r="I6605" s="367" t="s">
        <v>11309</v>
      </c>
      <c r="J6605" s="369">
        <v>38036</v>
      </c>
    </row>
    <row r="6606" spans="1:12">
      <c r="A6606" s="367" t="s">
        <v>3930</v>
      </c>
      <c r="D6606" s="367" t="s">
        <v>11310</v>
      </c>
      <c r="E6606" s="367">
        <f t="shared" si="103"/>
        <v>30701055</v>
      </c>
      <c r="F6606" s="367" t="s">
        <v>569</v>
      </c>
      <c r="G6606" s="367" t="s">
        <v>10889</v>
      </c>
      <c r="H6606" s="367" t="s">
        <v>11291</v>
      </c>
      <c r="I6606" s="367" t="s">
        <v>11311</v>
      </c>
      <c r="K6606" s="369"/>
      <c r="L6606" s="367"/>
    </row>
    <row r="6607" spans="1:12">
      <c r="A6607" s="367" t="s">
        <v>3930</v>
      </c>
      <c r="D6607" s="367" t="s">
        <v>11312</v>
      </c>
      <c r="E6607" s="367">
        <f t="shared" si="103"/>
        <v>30701057</v>
      </c>
      <c r="F6607" s="367" t="s">
        <v>569</v>
      </c>
      <c r="G6607" s="367" t="s">
        <v>10889</v>
      </c>
      <c r="H6607" s="367" t="s">
        <v>11291</v>
      </c>
      <c r="I6607" s="367" t="s">
        <v>11313</v>
      </c>
      <c r="K6607" s="369"/>
      <c r="L6607" s="367"/>
    </row>
    <row r="6608" spans="1:12">
      <c r="A6608" s="367" t="s">
        <v>3930</v>
      </c>
      <c r="D6608" s="367" t="s">
        <v>11314</v>
      </c>
      <c r="E6608" s="367">
        <f t="shared" si="103"/>
        <v>30701060</v>
      </c>
      <c r="F6608" s="367" t="s">
        <v>569</v>
      </c>
      <c r="G6608" s="367" t="s">
        <v>10889</v>
      </c>
      <c r="H6608" s="367" t="s">
        <v>11291</v>
      </c>
      <c r="I6608" s="367" t="s">
        <v>11315</v>
      </c>
      <c r="J6608" s="369">
        <v>38036</v>
      </c>
    </row>
    <row r="6609" spans="1:10">
      <c r="A6609" s="367" t="s">
        <v>3930</v>
      </c>
      <c r="D6609" s="367" t="s">
        <v>11316</v>
      </c>
      <c r="E6609" s="367">
        <f t="shared" si="103"/>
        <v>30701062</v>
      </c>
      <c r="F6609" s="367" t="s">
        <v>569</v>
      </c>
      <c r="G6609" s="367" t="s">
        <v>10889</v>
      </c>
      <c r="H6609" s="367" t="s">
        <v>11291</v>
      </c>
      <c r="I6609" s="367" t="s">
        <v>11317</v>
      </c>
      <c r="J6609" s="369">
        <v>38036</v>
      </c>
    </row>
    <row r="6610" spans="1:10">
      <c r="A6610" s="367" t="s">
        <v>3930</v>
      </c>
      <c r="D6610" s="367" t="s">
        <v>11318</v>
      </c>
      <c r="E6610" s="367">
        <f t="shared" si="103"/>
        <v>30701064</v>
      </c>
      <c r="F6610" s="367" t="s">
        <v>569</v>
      </c>
      <c r="G6610" s="367" t="s">
        <v>10889</v>
      </c>
      <c r="H6610" s="367" t="s">
        <v>11291</v>
      </c>
      <c r="I6610" s="367" t="s">
        <v>11319</v>
      </c>
      <c r="J6610" s="369">
        <v>38036</v>
      </c>
    </row>
    <row r="6611" spans="1:10">
      <c r="A6611" s="367" t="s">
        <v>3930</v>
      </c>
      <c r="D6611" s="367" t="s">
        <v>11320</v>
      </c>
      <c r="E6611" s="367">
        <f t="shared" si="103"/>
        <v>30701199</v>
      </c>
      <c r="F6611" s="367" t="s">
        <v>569</v>
      </c>
      <c r="G6611" s="367" t="s">
        <v>10889</v>
      </c>
      <c r="H6611" s="367" t="s">
        <v>11321</v>
      </c>
      <c r="I6611" s="367" t="s">
        <v>11322</v>
      </c>
    </row>
    <row r="6612" spans="1:10">
      <c r="A6612" s="367" t="s">
        <v>3930</v>
      </c>
      <c r="D6612" s="367" t="s">
        <v>11323</v>
      </c>
      <c r="E6612" s="367">
        <f t="shared" si="103"/>
        <v>30701201</v>
      </c>
      <c r="F6612" s="367" t="s">
        <v>569</v>
      </c>
      <c r="G6612" s="367" t="s">
        <v>10889</v>
      </c>
      <c r="H6612" s="367" t="s">
        <v>11324</v>
      </c>
      <c r="I6612" s="367" t="s">
        <v>11325</v>
      </c>
    </row>
    <row r="6613" spans="1:10">
      <c r="A6613" s="367" t="s">
        <v>3930</v>
      </c>
      <c r="D6613" s="367" t="s">
        <v>11326</v>
      </c>
      <c r="E6613" s="367">
        <f t="shared" si="103"/>
        <v>30701220</v>
      </c>
      <c r="F6613" s="367" t="s">
        <v>569</v>
      </c>
      <c r="G6613" s="367" t="s">
        <v>10889</v>
      </c>
      <c r="H6613" s="367" t="s">
        <v>11324</v>
      </c>
      <c r="I6613" s="367" t="s">
        <v>11327</v>
      </c>
    </row>
    <row r="6614" spans="1:10">
      <c r="A6614" s="367" t="s">
        <v>3930</v>
      </c>
      <c r="D6614" s="367" t="s">
        <v>11328</v>
      </c>
      <c r="E6614" s="367">
        <f t="shared" si="103"/>
        <v>30701301</v>
      </c>
      <c r="F6614" s="367" t="s">
        <v>569</v>
      </c>
      <c r="G6614" s="367" t="s">
        <v>10889</v>
      </c>
      <c r="H6614" s="367" t="s">
        <v>11329</v>
      </c>
      <c r="I6614" s="367" t="s">
        <v>11330</v>
      </c>
    </row>
    <row r="6615" spans="1:10">
      <c r="A6615" s="367" t="s">
        <v>3930</v>
      </c>
      <c r="D6615" s="367" t="s">
        <v>11331</v>
      </c>
      <c r="E6615" s="367">
        <f t="shared" si="103"/>
        <v>30701399</v>
      </c>
      <c r="F6615" s="367" t="s">
        <v>569</v>
      </c>
      <c r="G6615" s="367" t="s">
        <v>10889</v>
      </c>
      <c r="H6615" s="367" t="s">
        <v>11329</v>
      </c>
      <c r="I6615" s="367" t="s">
        <v>4251</v>
      </c>
    </row>
    <row r="6616" spans="1:10">
      <c r="A6616" s="367" t="s">
        <v>3930</v>
      </c>
      <c r="D6616" s="367" t="s">
        <v>11332</v>
      </c>
      <c r="E6616" s="367">
        <f t="shared" si="103"/>
        <v>30701410</v>
      </c>
      <c r="F6616" s="367" t="s">
        <v>569</v>
      </c>
      <c r="G6616" s="367" t="s">
        <v>10889</v>
      </c>
      <c r="H6616" s="367" t="s">
        <v>11333</v>
      </c>
      <c r="I6616" s="367" t="s">
        <v>11334</v>
      </c>
      <c r="J6616" s="369">
        <v>38036</v>
      </c>
    </row>
    <row r="6617" spans="1:10">
      <c r="A6617" s="367" t="s">
        <v>3930</v>
      </c>
      <c r="D6617" s="367" t="s">
        <v>11335</v>
      </c>
      <c r="E6617" s="367">
        <f t="shared" si="103"/>
        <v>30701415</v>
      </c>
      <c r="F6617" s="367" t="s">
        <v>569</v>
      </c>
      <c r="G6617" s="367" t="s">
        <v>10889</v>
      </c>
      <c r="H6617" s="367" t="s">
        <v>11333</v>
      </c>
      <c r="I6617" s="367" t="s">
        <v>11336</v>
      </c>
      <c r="J6617" s="369">
        <v>38036</v>
      </c>
    </row>
    <row r="6618" spans="1:10">
      <c r="A6618" s="367" t="s">
        <v>3930</v>
      </c>
      <c r="D6618" s="367" t="s">
        <v>11337</v>
      </c>
      <c r="E6618" s="367">
        <f t="shared" si="103"/>
        <v>30701416</v>
      </c>
      <c r="F6618" s="367" t="s">
        <v>569</v>
      </c>
      <c r="G6618" s="367" t="s">
        <v>10889</v>
      </c>
      <c r="H6618" s="367" t="s">
        <v>11333</v>
      </c>
      <c r="I6618" s="367" t="s">
        <v>11338</v>
      </c>
      <c r="J6618" s="369">
        <v>38036</v>
      </c>
    </row>
    <row r="6619" spans="1:10">
      <c r="A6619" s="367" t="s">
        <v>3930</v>
      </c>
      <c r="D6619" s="367" t="s">
        <v>11339</v>
      </c>
      <c r="E6619" s="367">
        <f t="shared" si="103"/>
        <v>30701420</v>
      </c>
      <c r="F6619" s="367" t="s">
        <v>569</v>
      </c>
      <c r="G6619" s="367" t="s">
        <v>10889</v>
      </c>
      <c r="H6619" s="367" t="s">
        <v>11333</v>
      </c>
      <c r="I6619" s="367" t="s">
        <v>11340</v>
      </c>
      <c r="J6619" s="369">
        <v>38036</v>
      </c>
    </row>
    <row r="6620" spans="1:10">
      <c r="A6620" s="367" t="s">
        <v>3930</v>
      </c>
      <c r="D6620" s="367" t="s">
        <v>11341</v>
      </c>
      <c r="E6620" s="367">
        <f t="shared" si="103"/>
        <v>30701425</v>
      </c>
      <c r="F6620" s="367" t="s">
        <v>569</v>
      </c>
      <c r="G6620" s="367" t="s">
        <v>10889</v>
      </c>
      <c r="H6620" s="367" t="s">
        <v>11333</v>
      </c>
      <c r="I6620" s="367" t="s">
        <v>11342</v>
      </c>
      <c r="J6620" s="369">
        <v>38036</v>
      </c>
    </row>
    <row r="6621" spans="1:10">
      <c r="A6621" s="367" t="s">
        <v>3930</v>
      </c>
      <c r="D6621" s="367" t="s">
        <v>11343</v>
      </c>
      <c r="E6621" s="367">
        <f t="shared" si="103"/>
        <v>30701430</v>
      </c>
      <c r="F6621" s="367" t="s">
        <v>569</v>
      </c>
      <c r="G6621" s="367" t="s">
        <v>10889</v>
      </c>
      <c r="H6621" s="367" t="s">
        <v>11333</v>
      </c>
      <c r="I6621" s="367" t="s">
        <v>11344</v>
      </c>
      <c r="J6621" s="369">
        <v>38036</v>
      </c>
    </row>
    <row r="6622" spans="1:10">
      <c r="A6622" s="367" t="s">
        <v>3930</v>
      </c>
      <c r="D6622" s="367" t="s">
        <v>11345</v>
      </c>
      <c r="E6622" s="367">
        <f t="shared" si="103"/>
        <v>30701440</v>
      </c>
      <c r="F6622" s="367" t="s">
        <v>569</v>
      </c>
      <c r="G6622" s="367" t="s">
        <v>10889</v>
      </c>
      <c r="H6622" s="367" t="s">
        <v>11333</v>
      </c>
      <c r="I6622" s="367" t="s">
        <v>11346</v>
      </c>
      <c r="J6622" s="369">
        <v>38036</v>
      </c>
    </row>
    <row r="6623" spans="1:10">
      <c r="A6623" s="367" t="s">
        <v>3930</v>
      </c>
      <c r="D6623" s="367" t="s">
        <v>11347</v>
      </c>
      <c r="E6623" s="367">
        <f t="shared" si="103"/>
        <v>30701442</v>
      </c>
      <c r="F6623" s="367" t="s">
        <v>569</v>
      </c>
      <c r="G6623" s="367" t="s">
        <v>10889</v>
      </c>
      <c r="H6623" s="367" t="s">
        <v>11333</v>
      </c>
      <c r="I6623" s="367" t="s">
        <v>11348</v>
      </c>
      <c r="J6623" s="369">
        <v>38036</v>
      </c>
    </row>
    <row r="6624" spans="1:10">
      <c r="A6624" s="367" t="s">
        <v>3930</v>
      </c>
      <c r="D6624" s="367" t="s">
        <v>11349</v>
      </c>
      <c r="E6624" s="367">
        <f t="shared" si="103"/>
        <v>30701480</v>
      </c>
      <c r="F6624" s="367" t="s">
        <v>569</v>
      </c>
      <c r="G6624" s="367" t="s">
        <v>10889</v>
      </c>
      <c r="H6624" s="367" t="s">
        <v>11333</v>
      </c>
      <c r="I6624" s="367" t="s">
        <v>11287</v>
      </c>
      <c r="J6624" s="369">
        <v>38036</v>
      </c>
    </row>
    <row r="6625" spans="1:10">
      <c r="A6625" s="367" t="s">
        <v>3930</v>
      </c>
      <c r="D6625" s="367" t="s">
        <v>11350</v>
      </c>
      <c r="E6625" s="367">
        <f t="shared" si="103"/>
        <v>30701482</v>
      </c>
      <c r="F6625" s="367" t="s">
        <v>569</v>
      </c>
      <c r="G6625" s="367" t="s">
        <v>10889</v>
      </c>
      <c r="H6625" s="367" t="s">
        <v>11333</v>
      </c>
      <c r="I6625" s="367" t="s">
        <v>11351</v>
      </c>
      <c r="J6625" s="369">
        <v>38036</v>
      </c>
    </row>
    <row r="6626" spans="1:10">
      <c r="A6626" s="367" t="s">
        <v>3930</v>
      </c>
      <c r="D6626" s="367" t="s">
        <v>11352</v>
      </c>
      <c r="E6626" s="367">
        <f t="shared" si="103"/>
        <v>30701484</v>
      </c>
      <c r="F6626" s="367" t="s">
        <v>569</v>
      </c>
      <c r="G6626" s="367" t="s">
        <v>10889</v>
      </c>
      <c r="H6626" s="367" t="s">
        <v>11333</v>
      </c>
      <c r="I6626" s="367" t="s">
        <v>11353</v>
      </c>
      <c r="J6626" s="369">
        <v>38036</v>
      </c>
    </row>
    <row r="6627" spans="1:10">
      <c r="A6627" s="367" t="s">
        <v>3930</v>
      </c>
      <c r="D6627" s="367" t="s">
        <v>11354</v>
      </c>
      <c r="E6627" s="367">
        <f t="shared" si="103"/>
        <v>30701486</v>
      </c>
      <c r="F6627" s="367" t="s">
        <v>569</v>
      </c>
      <c r="G6627" s="367" t="s">
        <v>10889</v>
      </c>
      <c r="H6627" s="367" t="s">
        <v>11333</v>
      </c>
      <c r="I6627" s="367" t="s">
        <v>11355</v>
      </c>
      <c r="J6627" s="369">
        <v>38036</v>
      </c>
    </row>
    <row r="6628" spans="1:10">
      <c r="A6628" s="367" t="s">
        <v>3930</v>
      </c>
      <c r="D6628" s="367" t="s">
        <v>11356</v>
      </c>
      <c r="E6628" s="367">
        <f t="shared" si="103"/>
        <v>30701510</v>
      </c>
      <c r="F6628" s="367" t="s">
        <v>569</v>
      </c>
      <c r="G6628" s="367" t="s">
        <v>10889</v>
      </c>
      <c r="H6628" s="367" t="s">
        <v>11357</v>
      </c>
      <c r="I6628" s="367" t="s">
        <v>11358</v>
      </c>
      <c r="J6628" s="369">
        <v>38036</v>
      </c>
    </row>
    <row r="6629" spans="1:10">
      <c r="A6629" s="367" t="s">
        <v>3930</v>
      </c>
      <c r="D6629" s="367" t="s">
        <v>11359</v>
      </c>
      <c r="E6629" s="367">
        <f t="shared" si="103"/>
        <v>30701512</v>
      </c>
      <c r="F6629" s="367" t="s">
        <v>569</v>
      </c>
      <c r="G6629" s="367" t="s">
        <v>10889</v>
      </c>
      <c r="H6629" s="367" t="s">
        <v>11357</v>
      </c>
      <c r="I6629" s="367" t="s">
        <v>11360</v>
      </c>
      <c r="J6629" s="369">
        <v>38036</v>
      </c>
    </row>
    <row r="6630" spans="1:10">
      <c r="A6630" s="367" t="s">
        <v>3930</v>
      </c>
      <c r="D6630" s="367" t="s">
        <v>11361</v>
      </c>
      <c r="E6630" s="367">
        <f t="shared" si="103"/>
        <v>30701530</v>
      </c>
      <c r="F6630" s="367" t="s">
        <v>569</v>
      </c>
      <c r="G6630" s="367" t="s">
        <v>10889</v>
      </c>
      <c r="H6630" s="367" t="s">
        <v>11357</v>
      </c>
      <c r="I6630" s="367" t="s">
        <v>11362</v>
      </c>
      <c r="J6630" s="369">
        <v>38036</v>
      </c>
    </row>
    <row r="6631" spans="1:10">
      <c r="A6631" s="367" t="s">
        <v>3930</v>
      </c>
      <c r="D6631" s="367" t="s">
        <v>11363</v>
      </c>
      <c r="E6631" s="367">
        <f t="shared" si="103"/>
        <v>30701540</v>
      </c>
      <c r="F6631" s="367" t="s">
        <v>569</v>
      </c>
      <c r="G6631" s="367" t="s">
        <v>10889</v>
      </c>
      <c r="H6631" s="367" t="s">
        <v>11357</v>
      </c>
      <c r="I6631" s="367" t="s">
        <v>11364</v>
      </c>
      <c r="J6631" s="369">
        <v>38036</v>
      </c>
    </row>
    <row r="6632" spans="1:10">
      <c r="A6632" s="367" t="s">
        <v>3930</v>
      </c>
      <c r="D6632" s="367" t="s">
        <v>11365</v>
      </c>
      <c r="E6632" s="367">
        <f t="shared" si="103"/>
        <v>30701550</v>
      </c>
      <c r="F6632" s="367" t="s">
        <v>569</v>
      </c>
      <c r="G6632" s="367" t="s">
        <v>10889</v>
      </c>
      <c r="H6632" s="367" t="s">
        <v>11357</v>
      </c>
      <c r="I6632" s="367" t="s">
        <v>11366</v>
      </c>
      <c r="J6632" s="369">
        <v>38036</v>
      </c>
    </row>
    <row r="6633" spans="1:10">
      <c r="A6633" s="367" t="s">
        <v>3930</v>
      </c>
      <c r="D6633" s="367" t="s">
        <v>11367</v>
      </c>
      <c r="E6633" s="367">
        <f t="shared" si="103"/>
        <v>30701601</v>
      </c>
      <c r="F6633" s="367" t="s">
        <v>569</v>
      </c>
      <c r="G6633" s="367" t="s">
        <v>10889</v>
      </c>
      <c r="H6633" s="367" t="s">
        <v>11368</v>
      </c>
      <c r="I6633" s="367" t="s">
        <v>11369</v>
      </c>
      <c r="J6633" s="369">
        <v>38036</v>
      </c>
    </row>
    <row r="6634" spans="1:10">
      <c r="A6634" s="367" t="s">
        <v>3930</v>
      </c>
      <c r="D6634" s="367" t="s">
        <v>11370</v>
      </c>
      <c r="E6634" s="367">
        <f t="shared" si="103"/>
        <v>30701602</v>
      </c>
      <c r="F6634" s="367" t="s">
        <v>569</v>
      </c>
      <c r="G6634" s="367" t="s">
        <v>10889</v>
      </c>
      <c r="H6634" s="367" t="s">
        <v>11368</v>
      </c>
      <c r="I6634" s="367" t="s">
        <v>11371</v>
      </c>
      <c r="J6634" s="369">
        <v>38036</v>
      </c>
    </row>
    <row r="6635" spans="1:10">
      <c r="A6635" s="367" t="s">
        <v>3930</v>
      </c>
      <c r="D6635" s="367" t="s">
        <v>11372</v>
      </c>
      <c r="E6635" s="367">
        <f t="shared" si="103"/>
        <v>30701612</v>
      </c>
      <c r="F6635" s="367" t="s">
        <v>569</v>
      </c>
      <c r="G6635" s="367" t="s">
        <v>10889</v>
      </c>
      <c r="H6635" s="367" t="s">
        <v>11368</v>
      </c>
      <c r="I6635" s="367" t="s">
        <v>11373</v>
      </c>
      <c r="J6635" s="369">
        <v>38036</v>
      </c>
    </row>
    <row r="6636" spans="1:10">
      <c r="A6636" s="367" t="s">
        <v>3930</v>
      </c>
      <c r="D6636" s="367" t="s">
        <v>11374</v>
      </c>
      <c r="E6636" s="367">
        <f t="shared" si="103"/>
        <v>30701620</v>
      </c>
      <c r="F6636" s="367" t="s">
        <v>569</v>
      </c>
      <c r="G6636" s="367" t="s">
        <v>10889</v>
      </c>
      <c r="H6636" s="367" t="s">
        <v>11368</v>
      </c>
      <c r="I6636" s="367" t="s">
        <v>11375</v>
      </c>
      <c r="J6636" s="369">
        <v>38036</v>
      </c>
    </row>
    <row r="6637" spans="1:10">
      <c r="A6637" s="367" t="s">
        <v>3930</v>
      </c>
      <c r="D6637" s="367" t="s">
        <v>11376</v>
      </c>
      <c r="E6637" s="367">
        <f t="shared" si="103"/>
        <v>30701630</v>
      </c>
      <c r="F6637" s="367" t="s">
        <v>569</v>
      </c>
      <c r="G6637" s="367" t="s">
        <v>10889</v>
      </c>
      <c r="H6637" s="367" t="s">
        <v>11368</v>
      </c>
      <c r="I6637" s="367" t="s">
        <v>11377</v>
      </c>
      <c r="J6637" s="369">
        <v>38036</v>
      </c>
    </row>
    <row r="6638" spans="1:10">
      <c r="A6638" s="367" t="s">
        <v>3930</v>
      </c>
      <c r="D6638" s="367" t="s">
        <v>11378</v>
      </c>
      <c r="E6638" s="367">
        <f t="shared" si="103"/>
        <v>30701640</v>
      </c>
      <c r="F6638" s="367" t="s">
        <v>569</v>
      </c>
      <c r="G6638" s="367" t="s">
        <v>10889</v>
      </c>
      <c r="H6638" s="367" t="s">
        <v>11379</v>
      </c>
      <c r="I6638" s="367" t="s">
        <v>11380</v>
      </c>
      <c r="J6638" s="369">
        <v>38036</v>
      </c>
    </row>
    <row r="6639" spans="1:10">
      <c r="A6639" s="367" t="s">
        <v>3930</v>
      </c>
      <c r="D6639" s="367" t="s">
        <v>11381</v>
      </c>
      <c r="E6639" s="367">
        <f t="shared" si="103"/>
        <v>30701641</v>
      </c>
      <c r="F6639" s="367" t="s">
        <v>569</v>
      </c>
      <c r="G6639" s="367" t="s">
        <v>10889</v>
      </c>
      <c r="H6639" s="367" t="s">
        <v>11379</v>
      </c>
      <c r="I6639" s="367" t="s">
        <v>11382</v>
      </c>
      <c r="J6639" s="369">
        <v>38036</v>
      </c>
    </row>
    <row r="6640" spans="1:10">
      <c r="A6640" s="367" t="s">
        <v>3930</v>
      </c>
      <c r="D6640" s="367" t="s">
        <v>11383</v>
      </c>
      <c r="E6640" s="367">
        <f t="shared" si="103"/>
        <v>30701650</v>
      </c>
      <c r="F6640" s="367" t="s">
        <v>569</v>
      </c>
      <c r="G6640" s="367" t="s">
        <v>10889</v>
      </c>
      <c r="H6640" s="367" t="s">
        <v>11379</v>
      </c>
      <c r="I6640" s="367" t="s">
        <v>11384</v>
      </c>
      <c r="J6640" s="369">
        <v>38036</v>
      </c>
    </row>
    <row r="6641" spans="1:10">
      <c r="A6641" s="367" t="s">
        <v>3930</v>
      </c>
      <c r="D6641" s="367" t="s">
        <v>11385</v>
      </c>
      <c r="E6641" s="367">
        <f t="shared" si="103"/>
        <v>30701660</v>
      </c>
      <c r="F6641" s="367" t="s">
        <v>569</v>
      </c>
      <c r="G6641" s="367" t="s">
        <v>10889</v>
      </c>
      <c r="H6641" s="367" t="s">
        <v>11379</v>
      </c>
      <c r="I6641" s="367" t="s">
        <v>11386</v>
      </c>
      <c r="J6641" s="369">
        <v>38036</v>
      </c>
    </row>
    <row r="6642" spans="1:10">
      <c r="A6642" s="367" t="s">
        <v>3930</v>
      </c>
      <c r="D6642" s="367" t="s">
        <v>11387</v>
      </c>
      <c r="E6642" s="367">
        <f t="shared" si="103"/>
        <v>30701661</v>
      </c>
      <c r="F6642" s="367" t="s">
        <v>569</v>
      </c>
      <c r="G6642" s="367" t="s">
        <v>10889</v>
      </c>
      <c r="H6642" s="367" t="s">
        <v>11379</v>
      </c>
      <c r="I6642" s="367" t="s">
        <v>11388</v>
      </c>
      <c r="J6642" s="369">
        <v>38036</v>
      </c>
    </row>
    <row r="6643" spans="1:10">
      <c r="A6643" s="367" t="s">
        <v>3930</v>
      </c>
      <c r="D6643" s="367" t="s">
        <v>11389</v>
      </c>
      <c r="E6643" s="367">
        <f t="shared" si="103"/>
        <v>30702001</v>
      </c>
      <c r="F6643" s="367" t="s">
        <v>569</v>
      </c>
      <c r="G6643" s="367" t="s">
        <v>10889</v>
      </c>
      <c r="H6643" s="367" t="s">
        <v>11390</v>
      </c>
      <c r="I6643" s="367" t="s">
        <v>11391</v>
      </c>
    </row>
    <row r="6644" spans="1:10">
      <c r="A6644" s="367" t="s">
        <v>3930</v>
      </c>
      <c r="D6644" s="367" t="s">
        <v>11392</v>
      </c>
      <c r="E6644" s="367">
        <f t="shared" si="103"/>
        <v>30702002</v>
      </c>
      <c r="F6644" s="367" t="s">
        <v>569</v>
      </c>
      <c r="G6644" s="367" t="s">
        <v>10889</v>
      </c>
      <c r="H6644" s="367" t="s">
        <v>11390</v>
      </c>
      <c r="I6644" s="367" t="s">
        <v>11393</v>
      </c>
    </row>
    <row r="6645" spans="1:10">
      <c r="A6645" s="367" t="s">
        <v>3930</v>
      </c>
      <c r="D6645" s="367" t="s">
        <v>11394</v>
      </c>
      <c r="E6645" s="367">
        <f t="shared" si="103"/>
        <v>30702003</v>
      </c>
      <c r="F6645" s="367" t="s">
        <v>569</v>
      </c>
      <c r="G6645" s="367" t="s">
        <v>10889</v>
      </c>
      <c r="H6645" s="367" t="s">
        <v>11390</v>
      </c>
      <c r="I6645" s="367" t="s">
        <v>11395</v>
      </c>
    </row>
    <row r="6646" spans="1:10">
      <c r="A6646" s="367" t="s">
        <v>3930</v>
      </c>
      <c r="D6646" s="367" t="s">
        <v>11396</v>
      </c>
      <c r="E6646" s="367">
        <f t="shared" si="103"/>
        <v>30702004</v>
      </c>
      <c r="F6646" s="367" t="s">
        <v>569</v>
      </c>
      <c r="G6646" s="367" t="s">
        <v>10889</v>
      </c>
      <c r="H6646" s="367" t="s">
        <v>11390</v>
      </c>
      <c r="I6646" s="367" t="s">
        <v>11397</v>
      </c>
    </row>
    <row r="6647" spans="1:10">
      <c r="A6647" s="367" t="s">
        <v>3930</v>
      </c>
      <c r="D6647" s="367" t="s">
        <v>11398</v>
      </c>
      <c r="E6647" s="367">
        <f t="shared" si="103"/>
        <v>30702021</v>
      </c>
      <c r="F6647" s="367" t="s">
        <v>569</v>
      </c>
      <c r="G6647" s="367" t="s">
        <v>10889</v>
      </c>
      <c r="H6647" s="367" t="s">
        <v>11390</v>
      </c>
      <c r="I6647" s="367" t="s">
        <v>11399</v>
      </c>
    </row>
    <row r="6648" spans="1:10">
      <c r="A6648" s="367" t="s">
        <v>3930</v>
      </c>
      <c r="D6648" s="367" t="s">
        <v>11400</v>
      </c>
      <c r="E6648" s="367">
        <f t="shared" si="103"/>
        <v>30702098</v>
      </c>
      <c r="F6648" s="367" t="s">
        <v>569</v>
      </c>
      <c r="G6648" s="367" t="s">
        <v>10889</v>
      </c>
      <c r="H6648" s="367" t="s">
        <v>11390</v>
      </c>
      <c r="I6648" s="367" t="s">
        <v>4251</v>
      </c>
    </row>
    <row r="6649" spans="1:10">
      <c r="A6649" s="367" t="s">
        <v>3930</v>
      </c>
      <c r="D6649" s="367" t="s">
        <v>11401</v>
      </c>
      <c r="E6649" s="367">
        <f t="shared" si="103"/>
        <v>30702099</v>
      </c>
      <c r="F6649" s="367" t="s">
        <v>569</v>
      </c>
      <c r="G6649" s="367" t="s">
        <v>10889</v>
      </c>
      <c r="H6649" s="367" t="s">
        <v>11390</v>
      </c>
      <c r="I6649" s="367" t="s">
        <v>4251</v>
      </c>
    </row>
    <row r="6650" spans="1:10">
      <c r="A6650" s="367" t="s">
        <v>3930</v>
      </c>
      <c r="D6650" s="367" t="s">
        <v>11402</v>
      </c>
      <c r="E6650" s="367">
        <f t="shared" si="103"/>
        <v>30703001</v>
      </c>
      <c r="F6650" s="367" t="s">
        <v>569</v>
      </c>
      <c r="G6650" s="367" t="s">
        <v>10889</v>
      </c>
      <c r="H6650" s="367" t="s">
        <v>11403</v>
      </c>
      <c r="I6650" s="367" t="s">
        <v>11404</v>
      </c>
    </row>
    <row r="6651" spans="1:10">
      <c r="A6651" s="367" t="s">
        <v>3930</v>
      </c>
      <c r="D6651" s="367" t="s">
        <v>11405</v>
      </c>
      <c r="E6651" s="367">
        <f t="shared" si="103"/>
        <v>30703002</v>
      </c>
      <c r="F6651" s="367" t="s">
        <v>569</v>
      </c>
      <c r="G6651" s="367" t="s">
        <v>10889</v>
      </c>
      <c r="H6651" s="367" t="s">
        <v>11403</v>
      </c>
      <c r="I6651" s="367" t="s">
        <v>11406</v>
      </c>
    </row>
    <row r="6652" spans="1:10">
      <c r="A6652" s="367" t="s">
        <v>3930</v>
      </c>
      <c r="B6652" s="370" t="s">
        <v>718</v>
      </c>
      <c r="C6652" s="367" t="s">
        <v>11407</v>
      </c>
      <c r="D6652" s="367" t="s">
        <v>11408</v>
      </c>
      <c r="E6652" s="367">
        <f t="shared" si="103"/>
        <v>30703096</v>
      </c>
      <c r="F6652" s="367" t="s">
        <v>569</v>
      </c>
      <c r="G6652" s="367" t="s">
        <v>10889</v>
      </c>
      <c r="H6652" s="367" t="s">
        <v>11403</v>
      </c>
      <c r="I6652" s="367" t="s">
        <v>11409</v>
      </c>
    </row>
    <row r="6653" spans="1:10">
      <c r="A6653" s="367" t="s">
        <v>3930</v>
      </c>
      <c r="B6653" s="370" t="s">
        <v>718</v>
      </c>
      <c r="C6653" s="367" t="s">
        <v>11407</v>
      </c>
      <c r="D6653" s="367" t="s">
        <v>11410</v>
      </c>
      <c r="E6653" s="367">
        <f t="shared" si="103"/>
        <v>30703097</v>
      </c>
      <c r="F6653" s="367" t="s">
        <v>569</v>
      </c>
      <c r="G6653" s="367" t="s">
        <v>10889</v>
      </c>
      <c r="H6653" s="367" t="s">
        <v>11403</v>
      </c>
      <c r="I6653" s="367" t="s">
        <v>11409</v>
      </c>
    </row>
    <row r="6654" spans="1:10">
      <c r="A6654" s="367" t="s">
        <v>3930</v>
      </c>
      <c r="B6654" s="370" t="s">
        <v>718</v>
      </c>
      <c r="C6654" s="367" t="s">
        <v>11407</v>
      </c>
      <c r="D6654" s="367" t="s">
        <v>11411</v>
      </c>
      <c r="E6654" s="367">
        <f t="shared" si="103"/>
        <v>30703098</v>
      </c>
      <c r="F6654" s="367" t="s">
        <v>569</v>
      </c>
      <c r="G6654" s="367" t="s">
        <v>10889</v>
      </c>
      <c r="H6654" s="367" t="s">
        <v>11403</v>
      </c>
      <c r="I6654" s="367" t="s">
        <v>11409</v>
      </c>
    </row>
    <row r="6655" spans="1:10">
      <c r="A6655" s="367" t="s">
        <v>3930</v>
      </c>
      <c r="D6655" s="367" t="s">
        <v>11407</v>
      </c>
      <c r="E6655" s="367">
        <f t="shared" si="103"/>
        <v>30703099</v>
      </c>
      <c r="F6655" s="367" t="s">
        <v>569</v>
      </c>
      <c r="G6655" s="367" t="s">
        <v>10889</v>
      </c>
      <c r="H6655" s="367" t="s">
        <v>11403</v>
      </c>
      <c r="I6655" s="367" t="s">
        <v>11409</v>
      </c>
    </row>
    <row r="6656" spans="1:10">
      <c r="A6656" s="367" t="s">
        <v>3930</v>
      </c>
      <c r="D6656" s="367" t="s">
        <v>11412</v>
      </c>
      <c r="E6656" s="367">
        <f t="shared" si="103"/>
        <v>30704001</v>
      </c>
      <c r="F6656" s="367" t="s">
        <v>569</v>
      </c>
      <c r="G6656" s="367" t="s">
        <v>10889</v>
      </c>
      <c r="H6656" s="367" t="s">
        <v>11413</v>
      </c>
      <c r="I6656" s="367" t="s">
        <v>11414</v>
      </c>
    </row>
    <row r="6657" spans="1:9">
      <c r="A6657" s="367" t="s">
        <v>3930</v>
      </c>
      <c r="D6657" s="367" t="s">
        <v>11415</v>
      </c>
      <c r="E6657" s="367">
        <f t="shared" si="103"/>
        <v>30704002</v>
      </c>
      <c r="F6657" s="367" t="s">
        <v>569</v>
      </c>
      <c r="G6657" s="367" t="s">
        <v>10889</v>
      </c>
      <c r="H6657" s="367" t="s">
        <v>11413</v>
      </c>
      <c r="I6657" s="367" t="s">
        <v>11416</v>
      </c>
    </row>
    <row r="6658" spans="1:9">
      <c r="A6658" s="367" t="s">
        <v>3930</v>
      </c>
      <c r="D6658" s="367" t="s">
        <v>11417</v>
      </c>
      <c r="E6658" s="367">
        <f t="shared" ref="E6658:E6721" si="104">VALUE(D6658)</f>
        <v>30704003</v>
      </c>
      <c r="F6658" s="367" t="s">
        <v>569</v>
      </c>
      <c r="G6658" s="367" t="s">
        <v>10889</v>
      </c>
      <c r="H6658" s="367" t="s">
        <v>11413</v>
      </c>
      <c r="I6658" s="367" t="s">
        <v>7729</v>
      </c>
    </row>
    <row r="6659" spans="1:9">
      <c r="A6659" s="367" t="s">
        <v>3930</v>
      </c>
      <c r="D6659" s="367" t="s">
        <v>11418</v>
      </c>
      <c r="E6659" s="367">
        <f t="shared" si="104"/>
        <v>30704004</v>
      </c>
      <c r="F6659" s="367" t="s">
        <v>569</v>
      </c>
      <c r="G6659" s="367" t="s">
        <v>10889</v>
      </c>
      <c r="H6659" s="367" t="s">
        <v>11413</v>
      </c>
      <c r="I6659" s="367" t="s">
        <v>1854</v>
      </c>
    </row>
    <row r="6660" spans="1:9">
      <c r="A6660" s="367" t="s">
        <v>3930</v>
      </c>
      <c r="D6660" s="367" t="s">
        <v>11419</v>
      </c>
      <c r="E6660" s="367">
        <f t="shared" si="104"/>
        <v>30704005</v>
      </c>
      <c r="F6660" s="367" t="s">
        <v>569</v>
      </c>
      <c r="G6660" s="367" t="s">
        <v>10889</v>
      </c>
      <c r="H6660" s="367" t="s">
        <v>11413</v>
      </c>
      <c r="I6660" s="367" t="s">
        <v>11420</v>
      </c>
    </row>
    <row r="6661" spans="1:9">
      <c r="A6661" s="367" t="s">
        <v>3930</v>
      </c>
      <c r="D6661" s="367" t="s">
        <v>11421</v>
      </c>
      <c r="E6661" s="367">
        <f t="shared" si="104"/>
        <v>30788801</v>
      </c>
      <c r="F6661" s="367" t="s">
        <v>569</v>
      </c>
      <c r="G6661" s="367" t="s">
        <v>10889</v>
      </c>
      <c r="H6661" s="367" t="s">
        <v>4598</v>
      </c>
      <c r="I6661" s="367" t="s">
        <v>6910</v>
      </c>
    </row>
    <row r="6662" spans="1:9">
      <c r="A6662" s="367" t="s">
        <v>3930</v>
      </c>
      <c r="D6662" s="367" t="s">
        <v>11422</v>
      </c>
      <c r="E6662" s="367">
        <f t="shared" si="104"/>
        <v>30788802</v>
      </c>
      <c r="F6662" s="367" t="s">
        <v>569</v>
      </c>
      <c r="G6662" s="367" t="s">
        <v>10889</v>
      </c>
      <c r="H6662" s="367" t="s">
        <v>4598</v>
      </c>
      <c r="I6662" s="367" t="s">
        <v>6910</v>
      </c>
    </row>
    <row r="6663" spans="1:9">
      <c r="A6663" s="367" t="s">
        <v>3930</v>
      </c>
      <c r="D6663" s="367" t="s">
        <v>11423</v>
      </c>
      <c r="E6663" s="367">
        <f t="shared" si="104"/>
        <v>30788803</v>
      </c>
      <c r="F6663" s="367" t="s">
        <v>569</v>
      </c>
      <c r="G6663" s="367" t="s">
        <v>10889</v>
      </c>
      <c r="H6663" s="367" t="s">
        <v>4598</v>
      </c>
      <c r="I6663" s="367" t="s">
        <v>6910</v>
      </c>
    </row>
    <row r="6664" spans="1:9">
      <c r="A6664" s="367" t="s">
        <v>3930</v>
      </c>
      <c r="D6664" s="367" t="s">
        <v>11424</v>
      </c>
      <c r="E6664" s="367">
        <f t="shared" si="104"/>
        <v>30788804</v>
      </c>
      <c r="F6664" s="367" t="s">
        <v>569</v>
      </c>
      <c r="G6664" s="367" t="s">
        <v>10889</v>
      </c>
      <c r="H6664" s="367" t="s">
        <v>4598</v>
      </c>
      <c r="I6664" s="367" t="s">
        <v>6910</v>
      </c>
    </row>
    <row r="6665" spans="1:9">
      <c r="A6665" s="367" t="s">
        <v>3930</v>
      </c>
      <c r="D6665" s="367" t="s">
        <v>11425</v>
      </c>
      <c r="E6665" s="367">
        <f t="shared" si="104"/>
        <v>30788805</v>
      </c>
      <c r="F6665" s="367" t="s">
        <v>569</v>
      </c>
      <c r="G6665" s="367" t="s">
        <v>10889</v>
      </c>
      <c r="H6665" s="367" t="s">
        <v>4598</v>
      </c>
      <c r="I6665" s="367" t="s">
        <v>6910</v>
      </c>
    </row>
    <row r="6666" spans="1:9">
      <c r="A6666" s="367" t="s">
        <v>3930</v>
      </c>
      <c r="D6666" s="367" t="s">
        <v>11426</v>
      </c>
      <c r="E6666" s="367">
        <f t="shared" si="104"/>
        <v>30788898</v>
      </c>
      <c r="F6666" s="367" t="s">
        <v>569</v>
      </c>
      <c r="G6666" s="367" t="s">
        <v>10889</v>
      </c>
      <c r="H6666" s="367" t="s">
        <v>4598</v>
      </c>
      <c r="I6666" s="367" t="s">
        <v>6910</v>
      </c>
    </row>
    <row r="6667" spans="1:9">
      <c r="A6667" s="367" t="s">
        <v>3930</v>
      </c>
      <c r="D6667" s="367" t="s">
        <v>11427</v>
      </c>
      <c r="E6667" s="367">
        <f t="shared" si="104"/>
        <v>30790001</v>
      </c>
      <c r="F6667" s="367" t="s">
        <v>569</v>
      </c>
      <c r="G6667" s="367" t="s">
        <v>10889</v>
      </c>
      <c r="H6667" s="367" t="s">
        <v>6916</v>
      </c>
      <c r="I6667" s="367" t="s">
        <v>6917</v>
      </c>
    </row>
    <row r="6668" spans="1:9">
      <c r="A6668" s="367" t="s">
        <v>3930</v>
      </c>
      <c r="D6668" s="367" t="s">
        <v>11428</v>
      </c>
      <c r="E6668" s="367">
        <f t="shared" si="104"/>
        <v>30790002</v>
      </c>
      <c r="F6668" s="367" t="s">
        <v>569</v>
      </c>
      <c r="G6668" s="367" t="s">
        <v>10889</v>
      </c>
      <c r="H6668" s="367" t="s">
        <v>6916</v>
      </c>
      <c r="I6668" s="367" t="s">
        <v>6920</v>
      </c>
    </row>
    <row r="6669" spans="1:9">
      <c r="A6669" s="367" t="s">
        <v>3930</v>
      </c>
      <c r="D6669" s="367" t="s">
        <v>11429</v>
      </c>
      <c r="E6669" s="367">
        <f t="shared" si="104"/>
        <v>30790003</v>
      </c>
      <c r="F6669" s="367" t="s">
        <v>569</v>
      </c>
      <c r="G6669" s="367" t="s">
        <v>10889</v>
      </c>
      <c r="H6669" s="367" t="s">
        <v>6916</v>
      </c>
      <c r="I6669" s="367" t="s">
        <v>6922</v>
      </c>
    </row>
    <row r="6670" spans="1:9">
      <c r="A6670" s="367" t="s">
        <v>3930</v>
      </c>
      <c r="D6670" s="367" t="s">
        <v>11430</v>
      </c>
      <c r="E6670" s="367">
        <f t="shared" si="104"/>
        <v>30790011</v>
      </c>
      <c r="F6670" s="367" t="s">
        <v>569</v>
      </c>
      <c r="G6670" s="367" t="s">
        <v>10889</v>
      </c>
      <c r="H6670" s="367" t="s">
        <v>6916</v>
      </c>
      <c r="I6670" s="367" t="s">
        <v>6927</v>
      </c>
    </row>
    <row r="6671" spans="1:9">
      <c r="A6671" s="367" t="s">
        <v>3930</v>
      </c>
      <c r="D6671" s="367" t="s">
        <v>11431</v>
      </c>
      <c r="E6671" s="367">
        <f t="shared" si="104"/>
        <v>30790012</v>
      </c>
      <c r="F6671" s="367" t="s">
        <v>569</v>
      </c>
      <c r="G6671" s="367" t="s">
        <v>10889</v>
      </c>
      <c r="H6671" s="367" t="s">
        <v>6916</v>
      </c>
      <c r="I6671" s="367" t="s">
        <v>6929</v>
      </c>
    </row>
    <row r="6672" spans="1:9">
      <c r="A6672" s="367" t="s">
        <v>3930</v>
      </c>
      <c r="D6672" s="367" t="s">
        <v>11432</v>
      </c>
      <c r="E6672" s="367">
        <f t="shared" si="104"/>
        <v>30790013</v>
      </c>
      <c r="F6672" s="367" t="s">
        <v>569</v>
      </c>
      <c r="G6672" s="367" t="s">
        <v>10889</v>
      </c>
      <c r="H6672" s="367" t="s">
        <v>6916</v>
      </c>
      <c r="I6672" s="367" t="s">
        <v>288</v>
      </c>
    </row>
    <row r="6673" spans="1:12">
      <c r="A6673" s="367" t="s">
        <v>3930</v>
      </c>
      <c r="D6673" s="367" t="s">
        <v>11433</v>
      </c>
      <c r="E6673" s="367">
        <f t="shared" si="104"/>
        <v>30790014</v>
      </c>
      <c r="F6673" s="367" t="s">
        <v>569</v>
      </c>
      <c r="G6673" s="367" t="s">
        <v>10889</v>
      </c>
      <c r="H6673" s="367" t="s">
        <v>6916</v>
      </c>
      <c r="I6673" s="367" t="s">
        <v>6932</v>
      </c>
    </row>
    <row r="6674" spans="1:12">
      <c r="A6674" s="367" t="s">
        <v>3930</v>
      </c>
      <c r="D6674" s="367" t="s">
        <v>11434</v>
      </c>
      <c r="E6674" s="367">
        <f t="shared" si="104"/>
        <v>30790021</v>
      </c>
      <c r="F6674" s="367" t="s">
        <v>569</v>
      </c>
      <c r="G6674" s="367" t="s">
        <v>10889</v>
      </c>
      <c r="H6674" s="367" t="s">
        <v>6916</v>
      </c>
      <c r="I6674" s="367" t="s">
        <v>6934</v>
      </c>
      <c r="K6674" s="369"/>
      <c r="L6674" s="367"/>
    </row>
    <row r="6675" spans="1:12">
      <c r="A6675" s="367" t="s">
        <v>3930</v>
      </c>
      <c r="D6675" s="367" t="s">
        <v>11435</v>
      </c>
      <c r="E6675" s="367">
        <f t="shared" si="104"/>
        <v>30790022</v>
      </c>
      <c r="F6675" s="367" t="s">
        <v>569</v>
      </c>
      <c r="G6675" s="367" t="s">
        <v>10889</v>
      </c>
      <c r="H6675" s="367" t="s">
        <v>6916</v>
      </c>
      <c r="I6675" s="367" t="s">
        <v>6937</v>
      </c>
      <c r="K6675" s="369">
        <v>36265</v>
      </c>
      <c r="L6675" s="367" t="s">
        <v>9220</v>
      </c>
    </row>
    <row r="6676" spans="1:12">
      <c r="A6676" s="367" t="s">
        <v>3930</v>
      </c>
      <c r="D6676" s="367" t="s">
        <v>11436</v>
      </c>
      <c r="E6676" s="367">
        <f t="shared" si="104"/>
        <v>30790023</v>
      </c>
      <c r="F6676" s="367" t="s">
        <v>569</v>
      </c>
      <c r="G6676" s="367" t="s">
        <v>10889</v>
      </c>
      <c r="H6676" s="367" t="s">
        <v>6916</v>
      </c>
      <c r="I6676" s="367" t="s">
        <v>281</v>
      </c>
    </row>
    <row r="6677" spans="1:12">
      <c r="A6677" s="367" t="s">
        <v>3930</v>
      </c>
      <c r="D6677" s="367" t="s">
        <v>11437</v>
      </c>
      <c r="E6677" s="367">
        <f t="shared" si="104"/>
        <v>30790024</v>
      </c>
      <c r="F6677" s="367" t="s">
        <v>569</v>
      </c>
      <c r="G6677" s="367" t="s">
        <v>10889</v>
      </c>
      <c r="H6677" s="367" t="s">
        <v>6916</v>
      </c>
      <c r="I6677" s="367" t="s">
        <v>8668</v>
      </c>
    </row>
    <row r="6678" spans="1:12">
      <c r="A6678" s="367" t="s">
        <v>3930</v>
      </c>
      <c r="D6678" s="367" t="s">
        <v>11438</v>
      </c>
      <c r="E6678" s="367">
        <f t="shared" si="104"/>
        <v>30799901</v>
      </c>
      <c r="F6678" s="367" t="s">
        <v>569</v>
      </c>
      <c r="G6678" s="367" t="s">
        <v>10889</v>
      </c>
      <c r="H6678" s="367" t="s">
        <v>4251</v>
      </c>
      <c r="I6678" s="367" t="s">
        <v>11439</v>
      </c>
    </row>
    <row r="6679" spans="1:12">
      <c r="A6679" s="367" t="s">
        <v>3930</v>
      </c>
      <c r="D6679" s="367" t="s">
        <v>11440</v>
      </c>
      <c r="E6679" s="367">
        <f t="shared" si="104"/>
        <v>30799998</v>
      </c>
      <c r="F6679" s="367" t="s">
        <v>569</v>
      </c>
      <c r="G6679" s="367" t="s">
        <v>10889</v>
      </c>
      <c r="H6679" s="367" t="s">
        <v>4251</v>
      </c>
      <c r="I6679" s="367" t="s">
        <v>4251</v>
      </c>
    </row>
    <row r="6680" spans="1:12">
      <c r="A6680" s="367" t="s">
        <v>3930</v>
      </c>
      <c r="D6680" s="367" t="s">
        <v>11441</v>
      </c>
      <c r="E6680" s="367">
        <f t="shared" si="104"/>
        <v>30799999</v>
      </c>
      <c r="F6680" s="367" t="s">
        <v>569</v>
      </c>
      <c r="G6680" s="367" t="s">
        <v>10889</v>
      </c>
      <c r="H6680" s="367" t="s">
        <v>4251</v>
      </c>
      <c r="I6680" s="367" t="s">
        <v>8157</v>
      </c>
    </row>
    <row r="6681" spans="1:12">
      <c r="A6681" s="367" t="s">
        <v>3930</v>
      </c>
      <c r="D6681" s="367" t="s">
        <v>11442</v>
      </c>
      <c r="E6681" s="367">
        <f t="shared" si="104"/>
        <v>30800101</v>
      </c>
      <c r="F6681" s="367" t="s">
        <v>569</v>
      </c>
      <c r="G6681" s="367" t="s">
        <v>11443</v>
      </c>
      <c r="H6681" s="367" t="s">
        <v>11444</v>
      </c>
      <c r="I6681" s="367" t="s">
        <v>11445</v>
      </c>
    </row>
    <row r="6682" spans="1:12">
      <c r="A6682" s="367" t="s">
        <v>3930</v>
      </c>
      <c r="D6682" s="367" t="s">
        <v>11446</v>
      </c>
      <c r="E6682" s="367">
        <f t="shared" si="104"/>
        <v>30800102</v>
      </c>
      <c r="F6682" s="367" t="s">
        <v>569</v>
      </c>
      <c r="G6682" s="367" t="s">
        <v>11443</v>
      </c>
      <c r="H6682" s="367" t="s">
        <v>11444</v>
      </c>
      <c r="I6682" s="367" t="s">
        <v>11447</v>
      </c>
    </row>
    <row r="6683" spans="1:12">
      <c r="A6683" s="367" t="s">
        <v>3930</v>
      </c>
      <c r="D6683" s="367" t="s">
        <v>11448</v>
      </c>
      <c r="E6683" s="367">
        <f t="shared" si="104"/>
        <v>30800103</v>
      </c>
      <c r="F6683" s="367" t="s">
        <v>569</v>
      </c>
      <c r="G6683" s="367" t="s">
        <v>11443</v>
      </c>
      <c r="H6683" s="367" t="s">
        <v>11444</v>
      </c>
      <c r="I6683" s="367" t="s">
        <v>11449</v>
      </c>
    </row>
    <row r="6684" spans="1:12">
      <c r="A6684" s="367" t="s">
        <v>3930</v>
      </c>
      <c r="D6684" s="367" t="s">
        <v>11450</v>
      </c>
      <c r="E6684" s="367">
        <f t="shared" si="104"/>
        <v>30800104</v>
      </c>
      <c r="F6684" s="367" t="s">
        <v>569</v>
      </c>
      <c r="G6684" s="367" t="s">
        <v>11443</v>
      </c>
      <c r="H6684" s="367" t="s">
        <v>11444</v>
      </c>
      <c r="I6684" s="367" t="s">
        <v>11451</v>
      </c>
    </row>
    <row r="6685" spans="1:12">
      <c r="A6685" s="367" t="s">
        <v>3930</v>
      </c>
      <c r="D6685" s="367" t="s">
        <v>11452</v>
      </c>
      <c r="E6685" s="367">
        <f t="shared" si="104"/>
        <v>30800105</v>
      </c>
      <c r="F6685" s="367" t="s">
        <v>569</v>
      </c>
      <c r="G6685" s="367" t="s">
        <v>11443</v>
      </c>
      <c r="H6685" s="367" t="s">
        <v>11444</v>
      </c>
      <c r="I6685" s="367" t="s">
        <v>11453</v>
      </c>
    </row>
    <row r="6686" spans="1:12">
      <c r="A6686" s="367" t="s">
        <v>3930</v>
      </c>
      <c r="D6686" s="367" t="s">
        <v>11454</v>
      </c>
      <c r="E6686" s="367">
        <f t="shared" si="104"/>
        <v>30800106</v>
      </c>
      <c r="F6686" s="367" t="s">
        <v>569</v>
      </c>
      <c r="G6686" s="367" t="s">
        <v>11443</v>
      </c>
      <c r="H6686" s="367" t="s">
        <v>11444</v>
      </c>
      <c r="I6686" s="367" t="s">
        <v>11455</v>
      </c>
    </row>
    <row r="6687" spans="1:12">
      <c r="A6687" s="367" t="s">
        <v>3930</v>
      </c>
      <c r="D6687" s="367" t="s">
        <v>11456</v>
      </c>
      <c r="E6687" s="367">
        <f t="shared" si="104"/>
        <v>30800107</v>
      </c>
      <c r="F6687" s="367" t="s">
        <v>569</v>
      </c>
      <c r="G6687" s="367" t="s">
        <v>11443</v>
      </c>
      <c r="H6687" s="367" t="s">
        <v>11444</v>
      </c>
      <c r="I6687" s="367" t="s">
        <v>11457</v>
      </c>
    </row>
    <row r="6688" spans="1:12">
      <c r="A6688" s="367" t="s">
        <v>3930</v>
      </c>
      <c r="D6688" s="367" t="s">
        <v>11458</v>
      </c>
      <c r="E6688" s="367">
        <f t="shared" si="104"/>
        <v>30800108</v>
      </c>
      <c r="F6688" s="367" t="s">
        <v>569</v>
      </c>
      <c r="G6688" s="367" t="s">
        <v>11443</v>
      </c>
      <c r="H6688" s="367" t="s">
        <v>11444</v>
      </c>
      <c r="I6688" s="367" t="s">
        <v>11459</v>
      </c>
    </row>
    <row r="6689" spans="1:12">
      <c r="A6689" s="367" t="s">
        <v>3930</v>
      </c>
      <c r="D6689" s="367" t="s">
        <v>11460</v>
      </c>
      <c r="E6689" s="367">
        <f t="shared" si="104"/>
        <v>30800109</v>
      </c>
      <c r="F6689" s="367" t="s">
        <v>569</v>
      </c>
      <c r="G6689" s="367" t="s">
        <v>11443</v>
      </c>
      <c r="H6689" s="367" t="s">
        <v>11444</v>
      </c>
      <c r="I6689" s="367" t="s">
        <v>11461</v>
      </c>
    </row>
    <row r="6690" spans="1:12">
      <c r="A6690" s="367" t="s">
        <v>3930</v>
      </c>
      <c r="D6690" s="367" t="s">
        <v>11462</v>
      </c>
      <c r="E6690" s="367">
        <f t="shared" si="104"/>
        <v>30800110</v>
      </c>
      <c r="F6690" s="367" t="s">
        <v>569</v>
      </c>
      <c r="G6690" s="367" t="s">
        <v>11443</v>
      </c>
      <c r="H6690" s="367" t="s">
        <v>11444</v>
      </c>
      <c r="I6690" s="367" t="s">
        <v>11463</v>
      </c>
    </row>
    <row r="6691" spans="1:12">
      <c r="A6691" s="367" t="s">
        <v>3930</v>
      </c>
      <c r="D6691" s="367" t="s">
        <v>11464</v>
      </c>
      <c r="E6691" s="367">
        <f t="shared" si="104"/>
        <v>30800111</v>
      </c>
      <c r="F6691" s="367" t="s">
        <v>569</v>
      </c>
      <c r="G6691" s="367" t="s">
        <v>11443</v>
      </c>
      <c r="H6691" s="367" t="s">
        <v>11444</v>
      </c>
      <c r="I6691" s="367" t="s">
        <v>11465</v>
      </c>
    </row>
    <row r="6692" spans="1:12">
      <c r="A6692" s="367" t="s">
        <v>3930</v>
      </c>
      <c r="D6692" s="367" t="s">
        <v>11466</v>
      </c>
      <c r="E6692" s="367">
        <f t="shared" si="104"/>
        <v>30800112</v>
      </c>
      <c r="F6692" s="367" t="s">
        <v>569</v>
      </c>
      <c r="G6692" s="367" t="s">
        <v>11443</v>
      </c>
      <c r="H6692" s="367" t="s">
        <v>11444</v>
      </c>
      <c r="I6692" s="367" t="s">
        <v>7306</v>
      </c>
    </row>
    <row r="6693" spans="1:12">
      <c r="A6693" s="367" t="s">
        <v>3930</v>
      </c>
      <c r="D6693" s="367" t="s">
        <v>11467</v>
      </c>
      <c r="E6693" s="367">
        <f t="shared" si="104"/>
        <v>30800113</v>
      </c>
      <c r="F6693" s="367" t="s">
        <v>569</v>
      </c>
      <c r="G6693" s="367" t="s">
        <v>11443</v>
      </c>
      <c r="H6693" s="367" t="s">
        <v>11444</v>
      </c>
      <c r="I6693" s="367" t="s">
        <v>11468</v>
      </c>
    </row>
    <row r="6694" spans="1:12">
      <c r="A6694" s="367" t="s">
        <v>3930</v>
      </c>
      <c r="D6694" s="367" t="s">
        <v>11469</v>
      </c>
      <c r="E6694" s="367">
        <f t="shared" si="104"/>
        <v>30800114</v>
      </c>
      <c r="F6694" s="367" t="s">
        <v>569</v>
      </c>
      <c r="G6694" s="367" t="s">
        <v>11443</v>
      </c>
      <c r="H6694" s="367" t="s">
        <v>11444</v>
      </c>
      <c r="I6694" s="367" t="s">
        <v>11470</v>
      </c>
    </row>
    <row r="6695" spans="1:12">
      <c r="A6695" s="367" t="s">
        <v>3930</v>
      </c>
      <c r="D6695" s="367" t="s">
        <v>11471</v>
      </c>
      <c r="E6695" s="367">
        <f t="shared" si="104"/>
        <v>30800115</v>
      </c>
      <c r="F6695" s="367" t="s">
        <v>569</v>
      </c>
      <c r="G6695" s="367" t="s">
        <v>11443</v>
      </c>
      <c r="H6695" s="367" t="s">
        <v>11444</v>
      </c>
      <c r="I6695" s="367" t="s">
        <v>11472</v>
      </c>
    </row>
    <row r="6696" spans="1:12">
      <c r="A6696" s="367" t="s">
        <v>3930</v>
      </c>
      <c r="D6696" s="367" t="s">
        <v>11473</v>
      </c>
      <c r="E6696" s="367">
        <f t="shared" si="104"/>
        <v>30800116</v>
      </c>
      <c r="F6696" s="367" t="s">
        <v>569</v>
      </c>
      <c r="G6696" s="367" t="s">
        <v>11443</v>
      </c>
      <c r="H6696" s="367" t="s">
        <v>11444</v>
      </c>
      <c r="I6696" s="367" t="s">
        <v>11474</v>
      </c>
    </row>
    <row r="6697" spans="1:12">
      <c r="A6697" s="367" t="s">
        <v>3930</v>
      </c>
      <c r="D6697" s="367" t="s">
        <v>11475</v>
      </c>
      <c r="E6697" s="367">
        <f t="shared" si="104"/>
        <v>30800117</v>
      </c>
      <c r="F6697" s="367" t="s">
        <v>569</v>
      </c>
      <c r="G6697" s="367" t="s">
        <v>11443</v>
      </c>
      <c r="H6697" s="367" t="s">
        <v>11444</v>
      </c>
      <c r="I6697" s="367" t="s">
        <v>9004</v>
      </c>
    </row>
    <row r="6698" spans="1:12">
      <c r="A6698" s="367" t="s">
        <v>3930</v>
      </c>
      <c r="B6698" s="370" t="s">
        <v>718</v>
      </c>
      <c r="C6698" s="367" t="s">
        <v>11442</v>
      </c>
      <c r="D6698" s="367" t="s">
        <v>11476</v>
      </c>
      <c r="E6698" s="367">
        <f t="shared" si="104"/>
        <v>30800120</v>
      </c>
      <c r="F6698" s="367" t="s">
        <v>569</v>
      </c>
      <c r="G6698" s="367" t="s">
        <v>11443</v>
      </c>
      <c r="H6698" s="367" t="s">
        <v>11444</v>
      </c>
      <c r="I6698" s="367" t="s">
        <v>11445</v>
      </c>
      <c r="K6698" s="369">
        <v>37466</v>
      </c>
      <c r="L6698" s="367" t="s">
        <v>11477</v>
      </c>
    </row>
    <row r="6699" spans="1:12">
      <c r="A6699" s="367" t="s">
        <v>3930</v>
      </c>
      <c r="B6699" s="370" t="s">
        <v>718</v>
      </c>
      <c r="C6699" s="367" t="s">
        <v>11452</v>
      </c>
      <c r="D6699" s="367" t="s">
        <v>11478</v>
      </c>
      <c r="E6699" s="367">
        <f t="shared" si="104"/>
        <v>30800121</v>
      </c>
      <c r="F6699" s="367" t="s">
        <v>569</v>
      </c>
      <c r="G6699" s="367" t="s">
        <v>11443</v>
      </c>
      <c r="H6699" s="367" t="s">
        <v>11444</v>
      </c>
      <c r="I6699" s="367" t="s">
        <v>11453</v>
      </c>
      <c r="K6699" s="369">
        <v>37466</v>
      </c>
      <c r="L6699" s="367" t="s">
        <v>11477</v>
      </c>
    </row>
    <row r="6700" spans="1:12">
      <c r="A6700" s="367" t="s">
        <v>3930</v>
      </c>
      <c r="B6700" s="370" t="s">
        <v>718</v>
      </c>
      <c r="C6700" s="367" t="s">
        <v>11446</v>
      </c>
      <c r="D6700" s="367" t="s">
        <v>11479</v>
      </c>
      <c r="E6700" s="367">
        <f t="shared" si="104"/>
        <v>30800122</v>
      </c>
      <c r="F6700" s="367" t="s">
        <v>569</v>
      </c>
      <c r="G6700" s="367" t="s">
        <v>11443</v>
      </c>
      <c r="H6700" s="367" t="s">
        <v>11444</v>
      </c>
      <c r="I6700" s="367" t="s">
        <v>11447</v>
      </c>
      <c r="K6700" s="369">
        <v>37466</v>
      </c>
      <c r="L6700" s="367" t="s">
        <v>11477</v>
      </c>
    </row>
    <row r="6701" spans="1:12">
      <c r="A6701" s="367" t="s">
        <v>3930</v>
      </c>
      <c r="B6701" s="370" t="s">
        <v>718</v>
      </c>
      <c r="C6701" s="367" t="s">
        <v>11454</v>
      </c>
      <c r="D6701" s="367" t="s">
        <v>11480</v>
      </c>
      <c r="E6701" s="367">
        <f t="shared" si="104"/>
        <v>30800123</v>
      </c>
      <c r="F6701" s="367" t="s">
        <v>569</v>
      </c>
      <c r="G6701" s="367" t="s">
        <v>11443</v>
      </c>
      <c r="H6701" s="367" t="s">
        <v>11444</v>
      </c>
      <c r="I6701" s="367" t="s">
        <v>11455</v>
      </c>
      <c r="K6701" s="369">
        <v>37466</v>
      </c>
      <c r="L6701" s="367" t="s">
        <v>11477</v>
      </c>
    </row>
    <row r="6702" spans="1:12">
      <c r="A6702" s="367" t="s">
        <v>3930</v>
      </c>
      <c r="B6702" s="370" t="s">
        <v>718</v>
      </c>
      <c r="C6702" s="367" t="s">
        <v>11448</v>
      </c>
      <c r="D6702" s="367" t="s">
        <v>11481</v>
      </c>
      <c r="E6702" s="367">
        <f t="shared" si="104"/>
        <v>30800124</v>
      </c>
      <c r="F6702" s="367" t="s">
        <v>569</v>
      </c>
      <c r="G6702" s="367" t="s">
        <v>11443</v>
      </c>
      <c r="H6702" s="367" t="s">
        <v>11444</v>
      </c>
      <c r="I6702" s="367" t="s">
        <v>11449</v>
      </c>
      <c r="K6702" s="369">
        <v>37466</v>
      </c>
      <c r="L6702" s="367" t="s">
        <v>11477</v>
      </c>
    </row>
    <row r="6703" spans="1:12">
      <c r="A6703" s="367" t="s">
        <v>3930</v>
      </c>
      <c r="B6703" s="370" t="s">
        <v>718</v>
      </c>
      <c r="C6703" s="367" t="s">
        <v>11450</v>
      </c>
      <c r="D6703" s="367" t="s">
        <v>11482</v>
      </c>
      <c r="E6703" s="367">
        <f t="shared" si="104"/>
        <v>30800125</v>
      </c>
      <c r="F6703" s="367" t="s">
        <v>569</v>
      </c>
      <c r="G6703" s="367" t="s">
        <v>11443</v>
      </c>
      <c r="H6703" s="367" t="s">
        <v>11444</v>
      </c>
      <c r="I6703" s="367" t="s">
        <v>11451</v>
      </c>
      <c r="K6703" s="369">
        <v>37466</v>
      </c>
      <c r="L6703" s="367" t="s">
        <v>11477</v>
      </c>
    </row>
    <row r="6704" spans="1:12">
      <c r="A6704" s="367" t="s">
        <v>3930</v>
      </c>
      <c r="B6704" s="370" t="s">
        <v>718</v>
      </c>
      <c r="C6704" s="367" t="s">
        <v>11456</v>
      </c>
      <c r="D6704" s="367" t="s">
        <v>11483</v>
      </c>
      <c r="E6704" s="367">
        <f t="shared" si="104"/>
        <v>30800126</v>
      </c>
      <c r="F6704" s="367" t="s">
        <v>569</v>
      </c>
      <c r="G6704" s="367" t="s">
        <v>11443</v>
      </c>
      <c r="H6704" s="367" t="s">
        <v>11444</v>
      </c>
      <c r="I6704" s="367" t="s">
        <v>11457</v>
      </c>
      <c r="K6704" s="369">
        <v>37466</v>
      </c>
      <c r="L6704" s="367" t="s">
        <v>11477</v>
      </c>
    </row>
    <row r="6705" spans="1:12">
      <c r="A6705" s="367" t="s">
        <v>3930</v>
      </c>
      <c r="B6705" s="370" t="s">
        <v>718</v>
      </c>
      <c r="C6705" s="367" t="s">
        <v>11464</v>
      </c>
      <c r="D6705" s="367" t="s">
        <v>11484</v>
      </c>
      <c r="E6705" s="367">
        <f t="shared" si="104"/>
        <v>30800127</v>
      </c>
      <c r="F6705" s="367" t="s">
        <v>569</v>
      </c>
      <c r="G6705" s="367" t="s">
        <v>11443</v>
      </c>
      <c r="H6705" s="367" t="s">
        <v>11444</v>
      </c>
      <c r="I6705" s="367" t="s">
        <v>11465</v>
      </c>
      <c r="K6705" s="369">
        <v>37466</v>
      </c>
      <c r="L6705" s="367" t="s">
        <v>11477</v>
      </c>
    </row>
    <row r="6706" spans="1:12">
      <c r="A6706" s="367" t="s">
        <v>3930</v>
      </c>
      <c r="B6706" s="370" t="s">
        <v>718</v>
      </c>
      <c r="C6706" s="367" t="s">
        <v>11466</v>
      </c>
      <c r="D6706" s="367" t="s">
        <v>11485</v>
      </c>
      <c r="E6706" s="367">
        <f t="shared" si="104"/>
        <v>30800128</v>
      </c>
      <c r="F6706" s="367" t="s">
        <v>569</v>
      </c>
      <c r="G6706" s="367" t="s">
        <v>11443</v>
      </c>
      <c r="H6706" s="367" t="s">
        <v>11444</v>
      </c>
      <c r="I6706" s="367" t="s">
        <v>7306</v>
      </c>
      <c r="K6706" s="369">
        <v>37466</v>
      </c>
      <c r="L6706" s="367" t="s">
        <v>11477</v>
      </c>
    </row>
    <row r="6707" spans="1:12">
      <c r="A6707" s="367" t="s">
        <v>3930</v>
      </c>
      <c r="B6707" s="370" t="s">
        <v>718</v>
      </c>
      <c r="C6707" s="367" t="s">
        <v>11467</v>
      </c>
      <c r="D6707" s="367" t="s">
        <v>11486</v>
      </c>
      <c r="E6707" s="367">
        <f t="shared" si="104"/>
        <v>30800129</v>
      </c>
      <c r="F6707" s="367" t="s">
        <v>569</v>
      </c>
      <c r="G6707" s="367" t="s">
        <v>11443</v>
      </c>
      <c r="H6707" s="367" t="s">
        <v>11444</v>
      </c>
      <c r="I6707" s="367" t="s">
        <v>11468</v>
      </c>
      <c r="K6707" s="369">
        <v>37466</v>
      </c>
      <c r="L6707" s="367" t="s">
        <v>11477</v>
      </c>
    </row>
    <row r="6708" spans="1:12">
      <c r="A6708" s="367" t="s">
        <v>3930</v>
      </c>
      <c r="B6708" s="370" t="s">
        <v>718</v>
      </c>
      <c r="C6708" s="367" t="s">
        <v>11469</v>
      </c>
      <c r="D6708" s="367" t="s">
        <v>11487</v>
      </c>
      <c r="E6708" s="367">
        <f t="shared" si="104"/>
        <v>30800130</v>
      </c>
      <c r="F6708" s="367" t="s">
        <v>569</v>
      </c>
      <c r="G6708" s="367" t="s">
        <v>11443</v>
      </c>
      <c r="H6708" s="367" t="s">
        <v>11444</v>
      </c>
      <c r="I6708" s="367" t="s">
        <v>11470</v>
      </c>
      <c r="K6708" s="369">
        <v>37466</v>
      </c>
      <c r="L6708" s="367" t="s">
        <v>11477</v>
      </c>
    </row>
    <row r="6709" spans="1:12">
      <c r="A6709" s="367" t="s">
        <v>3930</v>
      </c>
      <c r="B6709" s="370" t="s">
        <v>718</v>
      </c>
      <c r="C6709" s="367" t="s">
        <v>11471</v>
      </c>
      <c r="D6709" s="367" t="s">
        <v>11488</v>
      </c>
      <c r="E6709" s="367">
        <f t="shared" si="104"/>
        <v>30800131</v>
      </c>
      <c r="F6709" s="367" t="s">
        <v>569</v>
      </c>
      <c r="G6709" s="367" t="s">
        <v>11443</v>
      </c>
      <c r="H6709" s="367" t="s">
        <v>11444</v>
      </c>
      <c r="I6709" s="367" t="s">
        <v>11472</v>
      </c>
      <c r="K6709" s="369">
        <v>37466</v>
      </c>
      <c r="L6709" s="367" t="s">
        <v>11477</v>
      </c>
    </row>
    <row r="6710" spans="1:12">
      <c r="A6710" s="367" t="s">
        <v>3930</v>
      </c>
      <c r="B6710" s="370" t="s">
        <v>718</v>
      </c>
      <c r="C6710" s="367" t="s">
        <v>11473</v>
      </c>
      <c r="D6710" s="367" t="s">
        <v>11489</v>
      </c>
      <c r="E6710" s="367">
        <f t="shared" si="104"/>
        <v>30800132</v>
      </c>
      <c r="F6710" s="367" t="s">
        <v>569</v>
      </c>
      <c r="G6710" s="367" t="s">
        <v>11443</v>
      </c>
      <c r="H6710" s="367" t="s">
        <v>11444</v>
      </c>
      <c r="I6710" s="367" t="s">
        <v>11474</v>
      </c>
      <c r="K6710" s="369">
        <v>37466</v>
      </c>
      <c r="L6710" s="367" t="s">
        <v>11477</v>
      </c>
    </row>
    <row r="6711" spans="1:12">
      <c r="A6711" s="367" t="s">
        <v>3930</v>
      </c>
      <c r="B6711" s="370" t="s">
        <v>718</v>
      </c>
      <c r="C6711" s="367" t="s">
        <v>11475</v>
      </c>
      <c r="D6711" s="367" t="s">
        <v>11490</v>
      </c>
      <c r="E6711" s="367">
        <f t="shared" si="104"/>
        <v>30800133</v>
      </c>
      <c r="F6711" s="367" t="s">
        <v>569</v>
      </c>
      <c r="G6711" s="367" t="s">
        <v>11443</v>
      </c>
      <c r="H6711" s="367" t="s">
        <v>11444</v>
      </c>
      <c r="I6711" s="367" t="s">
        <v>9004</v>
      </c>
      <c r="K6711" s="369">
        <v>37466</v>
      </c>
      <c r="L6711" s="367" t="s">
        <v>11477</v>
      </c>
    </row>
    <row r="6712" spans="1:12">
      <c r="A6712" s="367" t="s">
        <v>3930</v>
      </c>
      <c r="B6712" s="370" t="s">
        <v>718</v>
      </c>
      <c r="C6712" s="367" t="s">
        <v>11491</v>
      </c>
      <c r="D6712" s="367" t="s">
        <v>11492</v>
      </c>
      <c r="E6712" s="367">
        <f t="shared" si="104"/>
        <v>30800197</v>
      </c>
      <c r="F6712" s="367" t="s">
        <v>569</v>
      </c>
      <c r="G6712" s="367" t="s">
        <v>11443</v>
      </c>
      <c r="H6712" s="367" t="s">
        <v>11444</v>
      </c>
      <c r="I6712" s="367" t="s">
        <v>4251</v>
      </c>
      <c r="K6712" s="369">
        <v>37725</v>
      </c>
      <c r="L6712" s="367" t="s">
        <v>11477</v>
      </c>
    </row>
    <row r="6713" spans="1:12">
      <c r="A6713" s="367" t="s">
        <v>3930</v>
      </c>
      <c r="B6713" s="370" t="s">
        <v>718</v>
      </c>
      <c r="C6713" s="367" t="s">
        <v>11491</v>
      </c>
      <c r="D6713" s="367" t="s">
        <v>11493</v>
      </c>
      <c r="E6713" s="367">
        <f t="shared" si="104"/>
        <v>30800198</v>
      </c>
      <c r="F6713" s="367" t="s">
        <v>569</v>
      </c>
      <c r="G6713" s="367" t="s">
        <v>11443</v>
      </c>
      <c r="H6713" s="367" t="s">
        <v>11444</v>
      </c>
      <c r="I6713" s="367" t="s">
        <v>4251</v>
      </c>
      <c r="K6713" s="369">
        <v>37725</v>
      </c>
      <c r="L6713" s="367" t="s">
        <v>11477</v>
      </c>
    </row>
    <row r="6714" spans="1:12">
      <c r="A6714" s="367" t="s">
        <v>3930</v>
      </c>
      <c r="D6714" s="367" t="s">
        <v>11491</v>
      </c>
      <c r="E6714" s="367">
        <f t="shared" si="104"/>
        <v>30800199</v>
      </c>
      <c r="F6714" s="367" t="s">
        <v>569</v>
      </c>
      <c r="G6714" s="367" t="s">
        <v>11443</v>
      </c>
      <c r="H6714" s="367" t="s">
        <v>11444</v>
      </c>
      <c r="I6714" s="367" t="s">
        <v>4251</v>
      </c>
    </row>
    <row r="6715" spans="1:12">
      <c r="A6715" s="367" t="s">
        <v>3930</v>
      </c>
      <c r="D6715" s="367" t="s">
        <v>11494</v>
      </c>
      <c r="E6715" s="367">
        <f t="shared" si="104"/>
        <v>30800501</v>
      </c>
      <c r="F6715" s="367" t="s">
        <v>569</v>
      </c>
      <c r="G6715" s="367" t="s">
        <v>11443</v>
      </c>
      <c r="H6715" s="367" t="s">
        <v>11495</v>
      </c>
      <c r="I6715" s="367" t="s">
        <v>11496</v>
      </c>
    </row>
    <row r="6716" spans="1:12">
      <c r="A6716" s="367" t="s">
        <v>3930</v>
      </c>
      <c r="D6716" s="367" t="s">
        <v>11497</v>
      </c>
      <c r="E6716" s="367">
        <f t="shared" si="104"/>
        <v>30800699</v>
      </c>
      <c r="F6716" s="367" t="s">
        <v>569</v>
      </c>
      <c r="G6716" s="367" t="s">
        <v>11443</v>
      </c>
      <c r="H6716" s="367" t="s">
        <v>11498</v>
      </c>
      <c r="I6716" s="367" t="s">
        <v>4251</v>
      </c>
    </row>
    <row r="6717" spans="1:12">
      <c r="A6717" s="367" t="s">
        <v>3930</v>
      </c>
      <c r="D6717" s="367" t="s">
        <v>11499</v>
      </c>
      <c r="E6717" s="367">
        <f t="shared" si="104"/>
        <v>30800701</v>
      </c>
      <c r="F6717" s="367" t="s">
        <v>569</v>
      </c>
      <c r="G6717" s="367" t="s">
        <v>11443</v>
      </c>
      <c r="H6717" s="367" t="s">
        <v>11500</v>
      </c>
      <c r="I6717" s="367" t="s">
        <v>11501</v>
      </c>
    </row>
    <row r="6718" spans="1:12">
      <c r="A6718" s="367" t="s">
        <v>3930</v>
      </c>
      <c r="D6718" s="367" t="s">
        <v>11502</v>
      </c>
      <c r="E6718" s="367">
        <f t="shared" si="104"/>
        <v>30800702</v>
      </c>
      <c r="F6718" s="367" t="s">
        <v>569</v>
      </c>
      <c r="G6718" s="367" t="s">
        <v>11443</v>
      </c>
      <c r="H6718" s="367" t="s">
        <v>11500</v>
      </c>
      <c r="I6718" s="367" t="s">
        <v>11503</v>
      </c>
    </row>
    <row r="6719" spans="1:12">
      <c r="A6719" s="367" t="s">
        <v>3930</v>
      </c>
      <c r="D6719" s="367" t="s">
        <v>11504</v>
      </c>
      <c r="E6719" s="367">
        <f t="shared" si="104"/>
        <v>30800703</v>
      </c>
      <c r="F6719" s="367" t="s">
        <v>569</v>
      </c>
      <c r="G6719" s="367" t="s">
        <v>11443</v>
      </c>
      <c r="H6719" s="367" t="s">
        <v>11500</v>
      </c>
      <c r="I6719" s="367" t="s">
        <v>11505</v>
      </c>
    </row>
    <row r="6720" spans="1:12">
      <c r="A6720" s="367" t="s">
        <v>3930</v>
      </c>
      <c r="D6720" s="367" t="s">
        <v>11506</v>
      </c>
      <c r="E6720" s="367">
        <f t="shared" si="104"/>
        <v>30800704</v>
      </c>
      <c r="F6720" s="367" t="s">
        <v>569</v>
      </c>
      <c r="G6720" s="367" t="s">
        <v>11443</v>
      </c>
      <c r="H6720" s="367" t="s">
        <v>11500</v>
      </c>
      <c r="I6720" s="367" t="s">
        <v>11507</v>
      </c>
    </row>
    <row r="6721" spans="1:9">
      <c r="A6721" s="367" t="s">
        <v>3930</v>
      </c>
      <c r="D6721" s="367" t="s">
        <v>11508</v>
      </c>
      <c r="E6721" s="367">
        <f t="shared" si="104"/>
        <v>30800705</v>
      </c>
      <c r="F6721" s="367" t="s">
        <v>569</v>
      </c>
      <c r="G6721" s="367" t="s">
        <v>11443</v>
      </c>
      <c r="H6721" s="367" t="s">
        <v>11500</v>
      </c>
      <c r="I6721" s="367" t="s">
        <v>9189</v>
      </c>
    </row>
    <row r="6722" spans="1:9">
      <c r="A6722" s="367" t="s">
        <v>3930</v>
      </c>
      <c r="D6722" s="367" t="s">
        <v>11509</v>
      </c>
      <c r="E6722" s="367">
        <f t="shared" ref="E6722:E6785" si="105">VALUE(D6722)</f>
        <v>30800720</v>
      </c>
      <c r="F6722" s="367" t="s">
        <v>569</v>
      </c>
      <c r="G6722" s="367" t="s">
        <v>11443</v>
      </c>
      <c r="H6722" s="367" t="s">
        <v>11500</v>
      </c>
      <c r="I6722" s="367" t="s">
        <v>1823</v>
      </c>
    </row>
    <row r="6723" spans="1:9">
      <c r="A6723" s="367" t="s">
        <v>3930</v>
      </c>
      <c r="D6723" s="367" t="s">
        <v>11510</v>
      </c>
      <c r="E6723" s="367">
        <f t="shared" si="105"/>
        <v>30800721</v>
      </c>
      <c r="F6723" s="367" t="s">
        <v>569</v>
      </c>
      <c r="G6723" s="367" t="s">
        <v>11443</v>
      </c>
      <c r="H6723" s="367" t="s">
        <v>11500</v>
      </c>
      <c r="I6723" s="367" t="s">
        <v>11511</v>
      </c>
    </row>
    <row r="6724" spans="1:9">
      <c r="A6724" s="367" t="s">
        <v>3930</v>
      </c>
      <c r="D6724" s="367" t="s">
        <v>11512</v>
      </c>
      <c r="E6724" s="367">
        <f t="shared" si="105"/>
        <v>30800722</v>
      </c>
      <c r="F6724" s="367" t="s">
        <v>569</v>
      </c>
      <c r="G6724" s="367" t="s">
        <v>11443</v>
      </c>
      <c r="H6724" s="367" t="s">
        <v>11500</v>
      </c>
      <c r="I6724" s="367" t="s">
        <v>11513</v>
      </c>
    </row>
    <row r="6725" spans="1:9">
      <c r="A6725" s="367" t="s">
        <v>3930</v>
      </c>
      <c r="D6725" s="367" t="s">
        <v>11514</v>
      </c>
      <c r="E6725" s="367">
        <f t="shared" si="105"/>
        <v>30800723</v>
      </c>
      <c r="F6725" s="367" t="s">
        <v>569</v>
      </c>
      <c r="G6725" s="367" t="s">
        <v>11443</v>
      </c>
      <c r="H6725" s="367" t="s">
        <v>11500</v>
      </c>
      <c r="I6725" s="367" t="s">
        <v>11515</v>
      </c>
    </row>
    <row r="6726" spans="1:9">
      <c r="A6726" s="367" t="s">
        <v>3930</v>
      </c>
      <c r="D6726" s="367" t="s">
        <v>11516</v>
      </c>
      <c r="E6726" s="367">
        <f t="shared" si="105"/>
        <v>30800724</v>
      </c>
      <c r="F6726" s="367" t="s">
        <v>569</v>
      </c>
      <c r="G6726" s="367" t="s">
        <v>11443</v>
      </c>
      <c r="H6726" s="367" t="s">
        <v>11500</v>
      </c>
      <c r="I6726" s="367" t="s">
        <v>11517</v>
      </c>
    </row>
    <row r="6727" spans="1:9">
      <c r="A6727" s="367" t="s">
        <v>3930</v>
      </c>
      <c r="D6727" s="367" t="s">
        <v>11518</v>
      </c>
      <c r="E6727" s="367">
        <f t="shared" si="105"/>
        <v>30800730</v>
      </c>
      <c r="F6727" s="367" t="s">
        <v>569</v>
      </c>
      <c r="G6727" s="367" t="s">
        <v>11443</v>
      </c>
      <c r="H6727" s="367" t="s">
        <v>11500</v>
      </c>
      <c r="I6727" s="367" t="s">
        <v>11519</v>
      </c>
    </row>
    <row r="6728" spans="1:9">
      <c r="A6728" s="367" t="s">
        <v>3930</v>
      </c>
      <c r="D6728" s="367" t="s">
        <v>11520</v>
      </c>
      <c r="E6728" s="367">
        <f t="shared" si="105"/>
        <v>30800731</v>
      </c>
      <c r="F6728" s="367" t="s">
        <v>569</v>
      </c>
      <c r="G6728" s="367" t="s">
        <v>11443</v>
      </c>
      <c r="H6728" s="367" t="s">
        <v>11500</v>
      </c>
      <c r="I6728" s="367" t="s">
        <v>11521</v>
      </c>
    </row>
    <row r="6729" spans="1:9">
      <c r="A6729" s="367" t="s">
        <v>3930</v>
      </c>
      <c r="D6729" s="367" t="s">
        <v>11522</v>
      </c>
      <c r="E6729" s="367">
        <f t="shared" si="105"/>
        <v>30800732</v>
      </c>
      <c r="F6729" s="367" t="s">
        <v>569</v>
      </c>
      <c r="G6729" s="367" t="s">
        <v>11443</v>
      </c>
      <c r="H6729" s="367" t="s">
        <v>11500</v>
      </c>
      <c r="I6729" s="367" t="s">
        <v>11523</v>
      </c>
    </row>
    <row r="6730" spans="1:9">
      <c r="A6730" s="367" t="s">
        <v>3930</v>
      </c>
      <c r="D6730" s="367" t="s">
        <v>11524</v>
      </c>
      <c r="E6730" s="367">
        <f t="shared" si="105"/>
        <v>30800736</v>
      </c>
      <c r="F6730" s="367" t="s">
        <v>569</v>
      </c>
      <c r="G6730" s="367" t="s">
        <v>11443</v>
      </c>
      <c r="H6730" s="367" t="s">
        <v>11500</v>
      </c>
      <c r="I6730" s="367" t="s">
        <v>11525</v>
      </c>
    </row>
    <row r="6731" spans="1:9">
      <c r="A6731" s="367" t="s">
        <v>3930</v>
      </c>
      <c r="D6731" s="367" t="s">
        <v>11526</v>
      </c>
      <c r="E6731" s="367">
        <f t="shared" si="105"/>
        <v>30800799</v>
      </c>
      <c r="F6731" s="367" t="s">
        <v>569</v>
      </c>
      <c r="G6731" s="367" t="s">
        <v>11443</v>
      </c>
      <c r="H6731" s="367" t="s">
        <v>11500</v>
      </c>
      <c r="I6731" s="367" t="s">
        <v>4251</v>
      </c>
    </row>
    <row r="6732" spans="1:9">
      <c r="A6732" s="367" t="s">
        <v>3930</v>
      </c>
      <c r="D6732" s="367" t="s">
        <v>11527</v>
      </c>
      <c r="E6732" s="367">
        <f t="shared" si="105"/>
        <v>30800801</v>
      </c>
      <c r="F6732" s="367" t="s">
        <v>569</v>
      </c>
      <c r="G6732" s="367" t="s">
        <v>11443</v>
      </c>
      <c r="H6732" s="367" t="s">
        <v>11528</v>
      </c>
      <c r="I6732" s="367" t="s">
        <v>11529</v>
      </c>
    </row>
    <row r="6733" spans="1:9">
      <c r="A6733" s="367" t="s">
        <v>3930</v>
      </c>
      <c r="D6733" s="367" t="s">
        <v>11530</v>
      </c>
      <c r="E6733" s="367">
        <f t="shared" si="105"/>
        <v>30800802</v>
      </c>
      <c r="F6733" s="367" t="s">
        <v>569</v>
      </c>
      <c r="G6733" s="367" t="s">
        <v>11443</v>
      </c>
      <c r="H6733" s="367" t="s">
        <v>11528</v>
      </c>
      <c r="I6733" s="367" t="s">
        <v>10231</v>
      </c>
    </row>
    <row r="6734" spans="1:9">
      <c r="A6734" s="367" t="s">
        <v>3930</v>
      </c>
      <c r="D6734" s="367" t="s">
        <v>11531</v>
      </c>
      <c r="E6734" s="367">
        <f t="shared" si="105"/>
        <v>30800803</v>
      </c>
      <c r="F6734" s="367" t="s">
        <v>569</v>
      </c>
      <c r="G6734" s="367" t="s">
        <v>11443</v>
      </c>
      <c r="H6734" s="367" t="s">
        <v>11528</v>
      </c>
      <c r="I6734" s="367" t="s">
        <v>11532</v>
      </c>
    </row>
    <row r="6735" spans="1:9">
      <c r="A6735" s="367" t="s">
        <v>3930</v>
      </c>
      <c r="D6735" s="367" t="s">
        <v>11533</v>
      </c>
      <c r="E6735" s="367">
        <f t="shared" si="105"/>
        <v>30800901</v>
      </c>
      <c r="F6735" s="367" t="s">
        <v>569</v>
      </c>
      <c r="G6735" s="367" t="s">
        <v>11443</v>
      </c>
      <c r="H6735" s="367" t="s">
        <v>11534</v>
      </c>
      <c r="I6735" s="367" t="s">
        <v>11535</v>
      </c>
    </row>
    <row r="6736" spans="1:9">
      <c r="A6736" s="367" t="s">
        <v>3930</v>
      </c>
      <c r="D6736" s="367" t="s">
        <v>11536</v>
      </c>
      <c r="E6736" s="367">
        <f t="shared" si="105"/>
        <v>30801001</v>
      </c>
      <c r="F6736" s="367" t="s">
        <v>569</v>
      </c>
      <c r="G6736" s="367" t="s">
        <v>11443</v>
      </c>
      <c r="H6736" s="367" t="s">
        <v>11537</v>
      </c>
      <c r="I6736" s="367" t="s">
        <v>11538</v>
      </c>
    </row>
    <row r="6737" spans="1:9">
      <c r="A6737" s="367" t="s">
        <v>3930</v>
      </c>
      <c r="D6737" s="367" t="s">
        <v>11539</v>
      </c>
      <c r="E6737" s="367">
        <f t="shared" si="105"/>
        <v>30801002</v>
      </c>
      <c r="F6737" s="367" t="s">
        <v>569</v>
      </c>
      <c r="G6737" s="367" t="s">
        <v>11443</v>
      </c>
      <c r="H6737" s="367" t="s">
        <v>11537</v>
      </c>
      <c r="I6737" s="367" t="s">
        <v>4979</v>
      </c>
    </row>
    <row r="6738" spans="1:9">
      <c r="A6738" s="367" t="s">
        <v>3930</v>
      </c>
      <c r="D6738" s="367" t="s">
        <v>11540</v>
      </c>
      <c r="E6738" s="367">
        <f t="shared" si="105"/>
        <v>30801003</v>
      </c>
      <c r="F6738" s="367" t="s">
        <v>569</v>
      </c>
      <c r="G6738" s="367" t="s">
        <v>11443</v>
      </c>
      <c r="H6738" s="367" t="s">
        <v>11537</v>
      </c>
      <c r="I6738" s="367" t="s">
        <v>11541</v>
      </c>
    </row>
    <row r="6739" spans="1:9">
      <c r="A6739" s="367" t="s">
        <v>3930</v>
      </c>
      <c r="D6739" s="367" t="s">
        <v>11542</v>
      </c>
      <c r="E6739" s="367">
        <f t="shared" si="105"/>
        <v>30801004</v>
      </c>
      <c r="F6739" s="367" t="s">
        <v>569</v>
      </c>
      <c r="G6739" s="367" t="s">
        <v>11443</v>
      </c>
      <c r="H6739" s="367" t="s">
        <v>11537</v>
      </c>
      <c r="I6739" s="367" t="s">
        <v>11543</v>
      </c>
    </row>
    <row r="6740" spans="1:9">
      <c r="A6740" s="367" t="s">
        <v>3930</v>
      </c>
      <c r="D6740" s="367" t="s">
        <v>11544</v>
      </c>
      <c r="E6740" s="367">
        <f t="shared" si="105"/>
        <v>30801005</v>
      </c>
      <c r="F6740" s="367" t="s">
        <v>569</v>
      </c>
      <c r="G6740" s="367" t="s">
        <v>11443</v>
      </c>
      <c r="H6740" s="367" t="s">
        <v>11537</v>
      </c>
      <c r="I6740" s="367" t="s">
        <v>11545</v>
      </c>
    </row>
    <row r="6741" spans="1:9">
      <c r="A6741" s="367" t="s">
        <v>3930</v>
      </c>
      <c r="D6741" s="367" t="s">
        <v>11546</v>
      </c>
      <c r="E6741" s="367">
        <f t="shared" si="105"/>
        <v>30801006</v>
      </c>
      <c r="F6741" s="367" t="s">
        <v>569</v>
      </c>
      <c r="G6741" s="367" t="s">
        <v>11443</v>
      </c>
      <c r="H6741" s="367" t="s">
        <v>11537</v>
      </c>
      <c r="I6741" s="367" t="s">
        <v>11547</v>
      </c>
    </row>
    <row r="6742" spans="1:9">
      <c r="A6742" s="367" t="s">
        <v>3930</v>
      </c>
      <c r="D6742" s="367" t="s">
        <v>11548</v>
      </c>
      <c r="E6742" s="367">
        <f t="shared" si="105"/>
        <v>30801007</v>
      </c>
      <c r="F6742" s="367" t="s">
        <v>569</v>
      </c>
      <c r="G6742" s="367" t="s">
        <v>11443</v>
      </c>
      <c r="H6742" s="367" t="s">
        <v>11537</v>
      </c>
      <c r="I6742" s="367" t="s">
        <v>11549</v>
      </c>
    </row>
    <row r="6743" spans="1:9">
      <c r="A6743" s="367" t="s">
        <v>3930</v>
      </c>
      <c r="D6743" s="367" t="s">
        <v>11550</v>
      </c>
      <c r="E6743" s="367">
        <f t="shared" si="105"/>
        <v>30801008</v>
      </c>
      <c r="F6743" s="367" t="s">
        <v>569</v>
      </c>
      <c r="G6743" s="367" t="s">
        <v>11443</v>
      </c>
      <c r="H6743" s="367" t="s">
        <v>11537</v>
      </c>
      <c r="I6743" s="367" t="s">
        <v>11551</v>
      </c>
    </row>
    <row r="6744" spans="1:9">
      <c r="A6744" s="367" t="s">
        <v>3930</v>
      </c>
      <c r="D6744" s="367" t="s">
        <v>11552</v>
      </c>
      <c r="E6744" s="367">
        <f t="shared" si="105"/>
        <v>30805001</v>
      </c>
      <c r="F6744" s="367" t="s">
        <v>569</v>
      </c>
      <c r="G6744" s="367" t="s">
        <v>11443</v>
      </c>
      <c r="H6744" s="367" t="s">
        <v>11553</v>
      </c>
      <c r="I6744" s="367" t="s">
        <v>11554</v>
      </c>
    </row>
    <row r="6745" spans="1:9">
      <c r="A6745" s="367" t="s">
        <v>3930</v>
      </c>
      <c r="D6745" s="367" t="s">
        <v>11555</v>
      </c>
      <c r="E6745" s="367">
        <f t="shared" si="105"/>
        <v>30805002</v>
      </c>
      <c r="F6745" s="367" t="s">
        <v>569</v>
      </c>
      <c r="G6745" s="367" t="s">
        <v>11443</v>
      </c>
      <c r="H6745" s="367" t="s">
        <v>11553</v>
      </c>
      <c r="I6745" s="367" t="s">
        <v>11556</v>
      </c>
    </row>
    <row r="6746" spans="1:9">
      <c r="A6746" s="367" t="s">
        <v>3930</v>
      </c>
      <c r="D6746" s="367" t="s">
        <v>11557</v>
      </c>
      <c r="E6746" s="367">
        <f t="shared" si="105"/>
        <v>30805003</v>
      </c>
      <c r="F6746" s="367" t="s">
        <v>569</v>
      </c>
      <c r="G6746" s="367" t="s">
        <v>11443</v>
      </c>
      <c r="H6746" s="367" t="s">
        <v>11553</v>
      </c>
      <c r="I6746" s="367" t="s">
        <v>11558</v>
      </c>
    </row>
    <row r="6747" spans="1:9">
      <c r="A6747" s="367" t="s">
        <v>3930</v>
      </c>
      <c r="D6747" s="367" t="s">
        <v>11559</v>
      </c>
      <c r="E6747" s="367">
        <f t="shared" si="105"/>
        <v>30805004</v>
      </c>
      <c r="F6747" s="367" t="s">
        <v>569</v>
      </c>
      <c r="G6747" s="367" t="s">
        <v>11443</v>
      </c>
      <c r="H6747" s="367" t="s">
        <v>11553</v>
      </c>
      <c r="I6747" s="367" t="s">
        <v>11560</v>
      </c>
    </row>
    <row r="6748" spans="1:9">
      <c r="A6748" s="367" t="s">
        <v>3930</v>
      </c>
      <c r="D6748" s="367" t="s">
        <v>11561</v>
      </c>
      <c r="E6748" s="367">
        <f t="shared" si="105"/>
        <v>30805005</v>
      </c>
      <c r="F6748" s="367" t="s">
        <v>569</v>
      </c>
      <c r="G6748" s="367" t="s">
        <v>11443</v>
      </c>
      <c r="H6748" s="367" t="s">
        <v>11553</v>
      </c>
      <c r="I6748" s="367" t="s">
        <v>11562</v>
      </c>
    </row>
    <row r="6749" spans="1:9">
      <c r="A6749" s="367" t="s">
        <v>3930</v>
      </c>
      <c r="D6749" s="367" t="s">
        <v>11563</v>
      </c>
      <c r="E6749" s="367">
        <f t="shared" si="105"/>
        <v>30805006</v>
      </c>
      <c r="F6749" s="367" t="s">
        <v>569</v>
      </c>
      <c r="G6749" s="367" t="s">
        <v>11443</v>
      </c>
      <c r="H6749" s="367" t="s">
        <v>11553</v>
      </c>
      <c r="I6749" s="367" t="s">
        <v>8633</v>
      </c>
    </row>
    <row r="6750" spans="1:9">
      <c r="A6750" s="367" t="s">
        <v>3930</v>
      </c>
      <c r="D6750" s="367" t="s">
        <v>11564</v>
      </c>
      <c r="E6750" s="367">
        <f t="shared" si="105"/>
        <v>30805007</v>
      </c>
      <c r="F6750" s="367" t="s">
        <v>569</v>
      </c>
      <c r="G6750" s="367" t="s">
        <v>11443</v>
      </c>
      <c r="H6750" s="367" t="s">
        <v>11553</v>
      </c>
      <c r="I6750" s="367" t="s">
        <v>11565</v>
      </c>
    </row>
    <row r="6751" spans="1:9">
      <c r="A6751" s="367" t="s">
        <v>3930</v>
      </c>
      <c r="D6751" s="367" t="s">
        <v>11566</v>
      </c>
      <c r="E6751" s="367">
        <f t="shared" si="105"/>
        <v>30805008</v>
      </c>
      <c r="F6751" s="367" t="s">
        <v>569</v>
      </c>
      <c r="G6751" s="367" t="s">
        <v>11443</v>
      </c>
      <c r="H6751" s="367" t="s">
        <v>11553</v>
      </c>
      <c r="I6751" s="367" t="s">
        <v>11567</v>
      </c>
    </row>
    <row r="6752" spans="1:9">
      <c r="A6752" s="367" t="s">
        <v>3930</v>
      </c>
      <c r="D6752" s="367" t="s">
        <v>11568</v>
      </c>
      <c r="E6752" s="367">
        <f t="shared" si="105"/>
        <v>30805009</v>
      </c>
      <c r="F6752" s="367" t="s">
        <v>569</v>
      </c>
      <c r="G6752" s="367" t="s">
        <v>11443</v>
      </c>
      <c r="H6752" s="367" t="s">
        <v>11553</v>
      </c>
      <c r="I6752" s="367" t="s">
        <v>11420</v>
      </c>
    </row>
    <row r="6753" spans="1:12">
      <c r="A6753" s="367" t="s">
        <v>3930</v>
      </c>
      <c r="D6753" s="367" t="s">
        <v>11569</v>
      </c>
      <c r="E6753" s="367">
        <f t="shared" si="105"/>
        <v>30805010</v>
      </c>
      <c r="F6753" s="367" t="s">
        <v>569</v>
      </c>
      <c r="G6753" s="367" t="s">
        <v>11443</v>
      </c>
      <c r="H6753" s="367" t="s">
        <v>11553</v>
      </c>
      <c r="I6753" s="367" t="s">
        <v>11570</v>
      </c>
    </row>
    <row r="6754" spans="1:12">
      <c r="A6754" s="367" t="s">
        <v>3930</v>
      </c>
      <c r="D6754" s="367" t="s">
        <v>11571</v>
      </c>
      <c r="E6754" s="367">
        <f t="shared" si="105"/>
        <v>30805011</v>
      </c>
      <c r="F6754" s="367" t="s">
        <v>569</v>
      </c>
      <c r="G6754" s="367" t="s">
        <v>11443</v>
      </c>
      <c r="H6754" s="367" t="s">
        <v>11553</v>
      </c>
      <c r="I6754" s="367" t="s">
        <v>11572</v>
      </c>
    </row>
    <row r="6755" spans="1:12">
      <c r="A6755" s="367" t="s">
        <v>3930</v>
      </c>
      <c r="D6755" s="367" t="s">
        <v>11573</v>
      </c>
      <c r="E6755" s="367">
        <f t="shared" si="105"/>
        <v>30805012</v>
      </c>
      <c r="F6755" s="367" t="s">
        <v>569</v>
      </c>
      <c r="G6755" s="367" t="s">
        <v>11443</v>
      </c>
      <c r="H6755" s="367" t="s">
        <v>11553</v>
      </c>
      <c r="I6755" s="367" t="s">
        <v>11574</v>
      </c>
    </row>
    <row r="6756" spans="1:12">
      <c r="A6756" s="367" t="s">
        <v>3930</v>
      </c>
      <c r="D6756" s="367" t="s">
        <v>11575</v>
      </c>
      <c r="E6756" s="367">
        <f t="shared" si="105"/>
        <v>30805013</v>
      </c>
      <c r="F6756" s="367" t="s">
        <v>569</v>
      </c>
      <c r="G6756" s="367" t="s">
        <v>11443</v>
      </c>
      <c r="H6756" s="367" t="s">
        <v>11553</v>
      </c>
      <c r="I6756" s="367" t="s">
        <v>11576</v>
      </c>
    </row>
    <row r="6757" spans="1:12">
      <c r="A6757" s="367" t="s">
        <v>3930</v>
      </c>
      <c r="D6757" s="367" t="s">
        <v>11577</v>
      </c>
      <c r="E6757" s="367">
        <f t="shared" si="105"/>
        <v>30805014</v>
      </c>
      <c r="F6757" s="367" t="s">
        <v>569</v>
      </c>
      <c r="G6757" s="367" t="s">
        <v>11443</v>
      </c>
      <c r="H6757" s="367" t="s">
        <v>11553</v>
      </c>
      <c r="I6757" s="367" t="s">
        <v>11578</v>
      </c>
    </row>
    <row r="6758" spans="1:12">
      <c r="A6758" s="367" t="s">
        <v>3930</v>
      </c>
      <c r="D6758" s="367" t="s">
        <v>11579</v>
      </c>
      <c r="E6758" s="367">
        <f t="shared" si="105"/>
        <v>30805015</v>
      </c>
      <c r="F6758" s="367" t="s">
        <v>569</v>
      </c>
      <c r="G6758" s="367" t="s">
        <v>11443</v>
      </c>
      <c r="H6758" s="367" t="s">
        <v>11553</v>
      </c>
      <c r="I6758" s="367" t="s">
        <v>11580</v>
      </c>
    </row>
    <row r="6759" spans="1:12">
      <c r="A6759" s="367" t="s">
        <v>3930</v>
      </c>
      <c r="D6759" s="367" t="s">
        <v>11581</v>
      </c>
      <c r="E6759" s="367">
        <f t="shared" si="105"/>
        <v>30805016</v>
      </c>
      <c r="F6759" s="367" t="s">
        <v>569</v>
      </c>
      <c r="G6759" s="367" t="s">
        <v>11443</v>
      </c>
      <c r="H6759" s="367" t="s">
        <v>11553</v>
      </c>
      <c r="I6759" s="367" t="s">
        <v>11582</v>
      </c>
    </row>
    <row r="6760" spans="1:12">
      <c r="A6760" s="367" t="s">
        <v>3930</v>
      </c>
      <c r="D6760" s="367" t="s">
        <v>11583</v>
      </c>
      <c r="E6760" s="367">
        <f t="shared" si="105"/>
        <v>30805017</v>
      </c>
      <c r="F6760" s="367" t="s">
        <v>569</v>
      </c>
      <c r="G6760" s="367" t="s">
        <v>11443</v>
      </c>
      <c r="H6760" s="367" t="s">
        <v>11553</v>
      </c>
      <c r="I6760" s="367" t="s">
        <v>11584</v>
      </c>
    </row>
    <row r="6761" spans="1:12">
      <c r="A6761" s="367" t="s">
        <v>3930</v>
      </c>
      <c r="D6761" s="367" t="s">
        <v>11585</v>
      </c>
      <c r="E6761" s="367">
        <f t="shared" si="105"/>
        <v>30805018</v>
      </c>
      <c r="F6761" s="367" t="s">
        <v>569</v>
      </c>
      <c r="G6761" s="367" t="s">
        <v>11443</v>
      </c>
      <c r="H6761" s="367" t="s">
        <v>11553</v>
      </c>
      <c r="I6761" s="367" t="s">
        <v>11586</v>
      </c>
    </row>
    <row r="6762" spans="1:12">
      <c r="A6762" s="367" t="s">
        <v>3930</v>
      </c>
      <c r="D6762" s="367" t="s">
        <v>11587</v>
      </c>
      <c r="E6762" s="367">
        <f t="shared" si="105"/>
        <v>30805019</v>
      </c>
      <c r="F6762" s="367" t="s">
        <v>569</v>
      </c>
      <c r="G6762" s="367" t="s">
        <v>11443</v>
      </c>
      <c r="H6762" s="367" t="s">
        <v>11553</v>
      </c>
      <c r="I6762" s="367" t="s">
        <v>11588</v>
      </c>
    </row>
    <row r="6763" spans="1:12">
      <c r="A6763" s="367" t="s">
        <v>3930</v>
      </c>
      <c r="D6763" s="367" t="s">
        <v>11589</v>
      </c>
      <c r="E6763" s="367">
        <f t="shared" si="105"/>
        <v>30805099</v>
      </c>
      <c r="F6763" s="367" t="s">
        <v>569</v>
      </c>
      <c r="G6763" s="367" t="s">
        <v>11443</v>
      </c>
      <c r="H6763" s="367" t="s">
        <v>11553</v>
      </c>
      <c r="I6763" s="367" t="s">
        <v>11590</v>
      </c>
    </row>
    <row r="6764" spans="1:12">
      <c r="A6764" s="367" t="s">
        <v>3930</v>
      </c>
      <c r="D6764" s="367" t="s">
        <v>11591</v>
      </c>
      <c r="E6764" s="367">
        <f t="shared" si="105"/>
        <v>30880001</v>
      </c>
      <c r="F6764" s="367" t="s">
        <v>569</v>
      </c>
      <c r="G6764" s="367" t="s">
        <v>11443</v>
      </c>
      <c r="H6764" s="367" t="s">
        <v>4346</v>
      </c>
      <c r="I6764" s="367" t="s">
        <v>4346</v>
      </c>
    </row>
    <row r="6765" spans="1:12">
      <c r="A6765" s="367" t="s">
        <v>3930</v>
      </c>
      <c r="D6765" s="367" t="s">
        <v>11592</v>
      </c>
      <c r="E6765" s="367">
        <f t="shared" si="105"/>
        <v>30882001</v>
      </c>
      <c r="F6765" s="367" t="s">
        <v>569</v>
      </c>
      <c r="G6765" s="367" t="s">
        <v>11443</v>
      </c>
      <c r="H6765" s="367" t="s">
        <v>4348</v>
      </c>
      <c r="I6765" s="367" t="s">
        <v>4349</v>
      </c>
    </row>
    <row r="6766" spans="1:12">
      <c r="A6766" s="367" t="s">
        <v>3930</v>
      </c>
      <c r="D6766" s="367" t="s">
        <v>11593</v>
      </c>
      <c r="E6766" s="367">
        <f t="shared" si="105"/>
        <v>30882002</v>
      </c>
      <c r="F6766" s="367" t="s">
        <v>569</v>
      </c>
      <c r="G6766" s="367" t="s">
        <v>11443</v>
      </c>
      <c r="H6766" s="367" t="s">
        <v>4348</v>
      </c>
      <c r="I6766" s="367" t="s">
        <v>4351</v>
      </c>
    </row>
    <row r="6767" spans="1:12">
      <c r="A6767" s="367" t="s">
        <v>3930</v>
      </c>
      <c r="D6767" s="367" t="s">
        <v>11594</v>
      </c>
      <c r="E6767" s="367">
        <f t="shared" si="105"/>
        <v>30882599</v>
      </c>
      <c r="F6767" s="367" t="s">
        <v>569</v>
      </c>
      <c r="G6767" s="367" t="s">
        <v>11443</v>
      </c>
      <c r="H6767" s="367" t="s">
        <v>4353</v>
      </c>
      <c r="I6767" s="367" t="s">
        <v>4354</v>
      </c>
    </row>
    <row r="6768" spans="1:12">
      <c r="A6768" s="367" t="s">
        <v>3930</v>
      </c>
      <c r="D6768" s="367" t="s">
        <v>11595</v>
      </c>
      <c r="E6768" s="367">
        <f t="shared" si="105"/>
        <v>30890001</v>
      </c>
      <c r="F6768" s="367" t="s">
        <v>569</v>
      </c>
      <c r="G6768" s="367" t="s">
        <v>11443</v>
      </c>
      <c r="H6768" s="367" t="s">
        <v>6916</v>
      </c>
      <c r="I6768" s="367" t="s">
        <v>6917</v>
      </c>
      <c r="K6768" s="369">
        <v>36265</v>
      </c>
      <c r="L6768" s="367" t="s">
        <v>11596</v>
      </c>
    </row>
    <row r="6769" spans="1:12">
      <c r="A6769" s="367" t="s">
        <v>3930</v>
      </c>
      <c r="D6769" s="367" t="s">
        <v>11597</v>
      </c>
      <c r="E6769" s="367">
        <f t="shared" si="105"/>
        <v>30890002</v>
      </c>
      <c r="F6769" s="367" t="s">
        <v>569</v>
      </c>
      <c r="G6769" s="367" t="s">
        <v>11443</v>
      </c>
      <c r="H6769" s="367" t="s">
        <v>6916</v>
      </c>
      <c r="I6769" s="367" t="s">
        <v>6920</v>
      </c>
      <c r="K6769" s="369">
        <v>36265</v>
      </c>
      <c r="L6769" s="367" t="s">
        <v>11596</v>
      </c>
    </row>
    <row r="6770" spans="1:12">
      <c r="A6770" s="367" t="s">
        <v>3930</v>
      </c>
      <c r="D6770" s="367" t="s">
        <v>11598</v>
      </c>
      <c r="E6770" s="367">
        <f t="shared" si="105"/>
        <v>30890003</v>
      </c>
      <c r="F6770" s="367" t="s">
        <v>569</v>
      </c>
      <c r="G6770" s="367" t="s">
        <v>11443</v>
      </c>
      <c r="H6770" s="367" t="s">
        <v>6916</v>
      </c>
      <c r="I6770" s="367" t="s">
        <v>6922</v>
      </c>
      <c r="K6770" s="369">
        <v>36265</v>
      </c>
      <c r="L6770" s="367" t="s">
        <v>11596</v>
      </c>
    </row>
    <row r="6771" spans="1:12">
      <c r="A6771" s="367" t="s">
        <v>3930</v>
      </c>
      <c r="D6771" s="367" t="s">
        <v>11599</v>
      </c>
      <c r="E6771" s="367">
        <f t="shared" si="105"/>
        <v>30890004</v>
      </c>
      <c r="F6771" s="367" t="s">
        <v>569</v>
      </c>
      <c r="G6771" s="367" t="s">
        <v>11443</v>
      </c>
      <c r="H6771" s="367" t="s">
        <v>6916</v>
      </c>
      <c r="I6771" s="367" t="s">
        <v>7850</v>
      </c>
      <c r="K6771" s="369">
        <v>36265</v>
      </c>
      <c r="L6771" s="367" t="s">
        <v>11596</v>
      </c>
    </row>
    <row r="6772" spans="1:12">
      <c r="A6772" s="367" t="s">
        <v>3930</v>
      </c>
      <c r="D6772" s="367" t="s">
        <v>11600</v>
      </c>
      <c r="E6772" s="367">
        <f t="shared" si="105"/>
        <v>30890011</v>
      </c>
      <c r="F6772" s="367" t="s">
        <v>569</v>
      </c>
      <c r="G6772" s="367" t="s">
        <v>11443</v>
      </c>
      <c r="H6772" s="367" t="s">
        <v>6916</v>
      </c>
      <c r="I6772" s="367" t="s">
        <v>6927</v>
      </c>
      <c r="K6772" s="369">
        <v>36265</v>
      </c>
      <c r="L6772" s="367" t="s">
        <v>11601</v>
      </c>
    </row>
    <row r="6773" spans="1:12">
      <c r="A6773" s="367" t="s">
        <v>3930</v>
      </c>
      <c r="D6773" s="367" t="s">
        <v>11602</v>
      </c>
      <c r="E6773" s="367">
        <f t="shared" si="105"/>
        <v>30890012</v>
      </c>
      <c r="F6773" s="367" t="s">
        <v>569</v>
      </c>
      <c r="G6773" s="367" t="s">
        <v>11443</v>
      </c>
      <c r="H6773" s="367" t="s">
        <v>6916</v>
      </c>
      <c r="I6773" s="367" t="s">
        <v>6929</v>
      </c>
      <c r="K6773" s="369">
        <v>36265</v>
      </c>
      <c r="L6773" s="367" t="s">
        <v>11601</v>
      </c>
    </row>
    <row r="6774" spans="1:12">
      <c r="A6774" s="367" t="s">
        <v>3930</v>
      </c>
      <c r="D6774" s="367" t="s">
        <v>11603</v>
      </c>
      <c r="E6774" s="367">
        <f t="shared" si="105"/>
        <v>30890013</v>
      </c>
      <c r="F6774" s="367" t="s">
        <v>569</v>
      </c>
      <c r="G6774" s="367" t="s">
        <v>11443</v>
      </c>
      <c r="H6774" s="367" t="s">
        <v>6916</v>
      </c>
      <c r="I6774" s="367" t="s">
        <v>288</v>
      </c>
      <c r="K6774" s="369">
        <v>36265</v>
      </c>
      <c r="L6774" s="367" t="s">
        <v>11601</v>
      </c>
    </row>
    <row r="6775" spans="1:12">
      <c r="A6775" s="367" t="s">
        <v>3930</v>
      </c>
      <c r="D6775" s="367" t="s">
        <v>11604</v>
      </c>
      <c r="E6775" s="367">
        <f t="shared" si="105"/>
        <v>30890021</v>
      </c>
      <c r="F6775" s="367" t="s">
        <v>569</v>
      </c>
      <c r="G6775" s="367" t="s">
        <v>11443</v>
      </c>
      <c r="H6775" s="367" t="s">
        <v>6916</v>
      </c>
      <c r="I6775" s="367" t="s">
        <v>6934</v>
      </c>
      <c r="J6775" s="369">
        <v>36278</v>
      </c>
    </row>
    <row r="6776" spans="1:12">
      <c r="A6776" s="367" t="s">
        <v>3930</v>
      </c>
      <c r="D6776" s="367" t="s">
        <v>11605</v>
      </c>
      <c r="E6776" s="367">
        <f t="shared" si="105"/>
        <v>30890022</v>
      </c>
      <c r="F6776" s="367" t="s">
        <v>569</v>
      </c>
      <c r="G6776" s="367" t="s">
        <v>11443</v>
      </c>
      <c r="H6776" s="367" t="s">
        <v>6916</v>
      </c>
      <c r="I6776" s="367" t="s">
        <v>6937</v>
      </c>
      <c r="J6776" s="369">
        <v>36278</v>
      </c>
    </row>
    <row r="6777" spans="1:12">
      <c r="A6777" s="367" t="s">
        <v>3930</v>
      </c>
      <c r="D6777" s="367" t="s">
        <v>11606</v>
      </c>
      <c r="E6777" s="367">
        <f t="shared" si="105"/>
        <v>30890023</v>
      </c>
      <c r="F6777" s="367" t="s">
        <v>569</v>
      </c>
      <c r="G6777" s="367" t="s">
        <v>11443</v>
      </c>
      <c r="H6777" s="367" t="s">
        <v>6916</v>
      </c>
      <c r="I6777" s="367" t="s">
        <v>281</v>
      </c>
      <c r="K6777" s="369">
        <v>36265</v>
      </c>
      <c r="L6777" s="367" t="s">
        <v>11601</v>
      </c>
    </row>
    <row r="6778" spans="1:12">
      <c r="A6778" s="367" t="s">
        <v>3930</v>
      </c>
      <c r="D6778" s="367" t="s">
        <v>11607</v>
      </c>
      <c r="E6778" s="367">
        <f t="shared" si="105"/>
        <v>30899999</v>
      </c>
      <c r="F6778" s="367" t="s">
        <v>569</v>
      </c>
      <c r="G6778" s="367" t="s">
        <v>11443</v>
      </c>
      <c r="H6778" s="367" t="s">
        <v>7855</v>
      </c>
      <c r="I6778" s="367" t="s">
        <v>4251</v>
      </c>
    </row>
    <row r="6779" spans="1:12">
      <c r="A6779" s="367" t="s">
        <v>3930</v>
      </c>
      <c r="D6779" s="367" t="s">
        <v>11608</v>
      </c>
      <c r="E6779" s="367">
        <f t="shared" si="105"/>
        <v>30900198</v>
      </c>
      <c r="F6779" s="367" t="s">
        <v>569</v>
      </c>
      <c r="G6779" s="367" t="s">
        <v>11609</v>
      </c>
      <c r="H6779" s="367" t="s">
        <v>6641</v>
      </c>
      <c r="I6779" s="367" t="s">
        <v>4251</v>
      </c>
    </row>
    <row r="6780" spans="1:12">
      <c r="A6780" s="367" t="s">
        <v>3930</v>
      </c>
      <c r="D6780" s="367" t="s">
        <v>11610</v>
      </c>
      <c r="E6780" s="367">
        <f t="shared" si="105"/>
        <v>30900199</v>
      </c>
      <c r="F6780" s="367" t="s">
        <v>569</v>
      </c>
      <c r="G6780" s="367" t="s">
        <v>11609</v>
      </c>
      <c r="H6780" s="367" t="s">
        <v>6641</v>
      </c>
      <c r="I6780" s="367" t="s">
        <v>4251</v>
      </c>
    </row>
    <row r="6781" spans="1:12">
      <c r="A6781" s="367" t="s">
        <v>3930</v>
      </c>
      <c r="D6781" s="367" t="s">
        <v>11611</v>
      </c>
      <c r="E6781" s="367">
        <f t="shared" si="105"/>
        <v>30900201</v>
      </c>
      <c r="F6781" s="367" t="s">
        <v>569</v>
      </c>
      <c r="G6781" s="367" t="s">
        <v>11609</v>
      </c>
      <c r="H6781" s="367" t="s">
        <v>11612</v>
      </c>
      <c r="I6781" s="367" t="s">
        <v>1823</v>
      </c>
    </row>
    <row r="6782" spans="1:12">
      <c r="A6782" s="367" t="s">
        <v>3930</v>
      </c>
      <c r="D6782" s="367" t="s">
        <v>11613</v>
      </c>
      <c r="E6782" s="367">
        <f t="shared" si="105"/>
        <v>30900202</v>
      </c>
      <c r="F6782" s="367" t="s">
        <v>569</v>
      </c>
      <c r="G6782" s="367" t="s">
        <v>11609</v>
      </c>
      <c r="H6782" s="367" t="s">
        <v>11612</v>
      </c>
      <c r="I6782" s="367" t="s">
        <v>11614</v>
      </c>
    </row>
    <row r="6783" spans="1:12">
      <c r="A6783" s="367" t="s">
        <v>3930</v>
      </c>
      <c r="D6783" s="367" t="s">
        <v>11615</v>
      </c>
      <c r="E6783" s="367">
        <f t="shared" si="105"/>
        <v>30900203</v>
      </c>
      <c r="F6783" s="367" t="s">
        <v>569</v>
      </c>
      <c r="G6783" s="367" t="s">
        <v>11609</v>
      </c>
      <c r="H6783" s="367" t="s">
        <v>11612</v>
      </c>
      <c r="I6783" s="367" t="s">
        <v>11616</v>
      </c>
    </row>
    <row r="6784" spans="1:12">
      <c r="A6784" s="367" t="s">
        <v>3930</v>
      </c>
      <c r="D6784" s="367" t="s">
        <v>11617</v>
      </c>
      <c r="E6784" s="367">
        <f t="shared" si="105"/>
        <v>30900204</v>
      </c>
      <c r="F6784" s="367" t="s">
        <v>569</v>
      </c>
      <c r="G6784" s="367" t="s">
        <v>11609</v>
      </c>
      <c r="H6784" s="367" t="s">
        <v>11612</v>
      </c>
      <c r="I6784" s="367" t="s">
        <v>11618</v>
      </c>
    </row>
    <row r="6785" spans="1:9">
      <c r="A6785" s="367" t="s">
        <v>3930</v>
      </c>
      <c r="D6785" s="367" t="s">
        <v>11619</v>
      </c>
      <c r="E6785" s="367">
        <f t="shared" si="105"/>
        <v>30900205</v>
      </c>
      <c r="F6785" s="367" t="s">
        <v>569</v>
      </c>
      <c r="G6785" s="367" t="s">
        <v>11609</v>
      </c>
      <c r="H6785" s="367" t="s">
        <v>11612</v>
      </c>
      <c r="I6785" s="367" t="s">
        <v>11620</v>
      </c>
    </row>
    <row r="6786" spans="1:9">
      <c r="A6786" s="367" t="s">
        <v>3930</v>
      </c>
      <c r="D6786" s="367" t="s">
        <v>11621</v>
      </c>
      <c r="E6786" s="367">
        <f t="shared" ref="E6786:E6849" si="106">VALUE(D6786)</f>
        <v>30900206</v>
      </c>
      <c r="F6786" s="367" t="s">
        <v>569</v>
      </c>
      <c r="G6786" s="367" t="s">
        <v>11609</v>
      </c>
      <c r="H6786" s="367" t="s">
        <v>11612</v>
      </c>
      <c r="I6786" s="367" t="s">
        <v>11622</v>
      </c>
    </row>
    <row r="6787" spans="1:9">
      <c r="A6787" s="367" t="s">
        <v>3930</v>
      </c>
      <c r="D6787" s="367" t="s">
        <v>11623</v>
      </c>
      <c r="E6787" s="367">
        <f t="shared" si="106"/>
        <v>30900207</v>
      </c>
      <c r="F6787" s="367" t="s">
        <v>569</v>
      </c>
      <c r="G6787" s="367" t="s">
        <v>11609</v>
      </c>
      <c r="H6787" s="367" t="s">
        <v>11612</v>
      </c>
      <c r="I6787" s="367" t="s">
        <v>11624</v>
      </c>
    </row>
    <row r="6788" spans="1:9">
      <c r="A6788" s="367" t="s">
        <v>3930</v>
      </c>
      <c r="D6788" s="367" t="s">
        <v>11625</v>
      </c>
      <c r="E6788" s="367">
        <f t="shared" si="106"/>
        <v>30900208</v>
      </c>
      <c r="F6788" s="367" t="s">
        <v>569</v>
      </c>
      <c r="G6788" s="367" t="s">
        <v>11609</v>
      </c>
      <c r="H6788" s="367" t="s">
        <v>11612</v>
      </c>
      <c r="I6788" s="367" t="s">
        <v>11626</v>
      </c>
    </row>
    <row r="6789" spans="1:9">
      <c r="A6789" s="367" t="s">
        <v>3930</v>
      </c>
      <c r="D6789" s="367" t="s">
        <v>11627</v>
      </c>
      <c r="E6789" s="367">
        <f t="shared" si="106"/>
        <v>30900298</v>
      </c>
      <c r="F6789" s="367" t="s">
        <v>569</v>
      </c>
      <c r="G6789" s="367" t="s">
        <v>11609</v>
      </c>
      <c r="H6789" s="367" t="s">
        <v>11612</v>
      </c>
      <c r="I6789" s="367" t="s">
        <v>1823</v>
      </c>
    </row>
    <row r="6790" spans="1:9">
      <c r="A6790" s="367" t="s">
        <v>3930</v>
      </c>
      <c r="D6790" s="367" t="s">
        <v>11628</v>
      </c>
      <c r="E6790" s="367">
        <f t="shared" si="106"/>
        <v>30900299</v>
      </c>
      <c r="F6790" s="367" t="s">
        <v>569</v>
      </c>
      <c r="G6790" s="367" t="s">
        <v>11609</v>
      </c>
      <c r="H6790" s="367" t="s">
        <v>11612</v>
      </c>
      <c r="I6790" s="367" t="s">
        <v>1823</v>
      </c>
    </row>
    <row r="6791" spans="1:9">
      <c r="A6791" s="367" t="s">
        <v>3930</v>
      </c>
      <c r="D6791" s="367" t="s">
        <v>11629</v>
      </c>
      <c r="E6791" s="367">
        <f t="shared" si="106"/>
        <v>30900301</v>
      </c>
      <c r="F6791" s="367" t="s">
        <v>569</v>
      </c>
      <c r="G6791" s="367" t="s">
        <v>11609</v>
      </c>
      <c r="H6791" s="367" t="s">
        <v>11630</v>
      </c>
      <c r="I6791" s="367" t="s">
        <v>11631</v>
      </c>
    </row>
    <row r="6792" spans="1:9">
      <c r="A6792" s="367" t="s">
        <v>3930</v>
      </c>
      <c r="D6792" s="367" t="s">
        <v>11632</v>
      </c>
      <c r="E6792" s="367">
        <f t="shared" si="106"/>
        <v>30900302</v>
      </c>
      <c r="F6792" s="367" t="s">
        <v>569</v>
      </c>
      <c r="G6792" s="367" t="s">
        <v>11609</v>
      </c>
      <c r="H6792" s="367" t="s">
        <v>11630</v>
      </c>
      <c r="I6792" s="367" t="s">
        <v>11633</v>
      </c>
    </row>
    <row r="6793" spans="1:9">
      <c r="A6793" s="367" t="s">
        <v>3930</v>
      </c>
      <c r="D6793" s="367" t="s">
        <v>11634</v>
      </c>
      <c r="E6793" s="367">
        <f t="shared" si="106"/>
        <v>30900303</v>
      </c>
      <c r="F6793" s="367" t="s">
        <v>569</v>
      </c>
      <c r="G6793" s="367" t="s">
        <v>11609</v>
      </c>
      <c r="H6793" s="367" t="s">
        <v>11630</v>
      </c>
      <c r="I6793" s="367" t="s">
        <v>11635</v>
      </c>
    </row>
    <row r="6794" spans="1:9">
      <c r="A6794" s="367" t="s">
        <v>3930</v>
      </c>
      <c r="D6794" s="367" t="s">
        <v>11636</v>
      </c>
      <c r="E6794" s="367">
        <f t="shared" si="106"/>
        <v>30900304</v>
      </c>
      <c r="F6794" s="367" t="s">
        <v>569</v>
      </c>
      <c r="G6794" s="367" t="s">
        <v>11609</v>
      </c>
      <c r="H6794" s="367" t="s">
        <v>11630</v>
      </c>
      <c r="I6794" s="367" t="s">
        <v>11637</v>
      </c>
    </row>
    <row r="6795" spans="1:9">
      <c r="A6795" s="367" t="s">
        <v>3930</v>
      </c>
      <c r="D6795" s="367" t="s">
        <v>11638</v>
      </c>
      <c r="E6795" s="367">
        <f t="shared" si="106"/>
        <v>30900500</v>
      </c>
      <c r="F6795" s="367" t="s">
        <v>569</v>
      </c>
      <c r="G6795" s="367" t="s">
        <v>11609</v>
      </c>
      <c r="H6795" s="367" t="s">
        <v>11639</v>
      </c>
      <c r="I6795" s="367" t="s">
        <v>1823</v>
      </c>
    </row>
    <row r="6796" spans="1:9">
      <c r="A6796" s="367" t="s">
        <v>3930</v>
      </c>
      <c r="D6796" s="367" t="s">
        <v>11640</v>
      </c>
      <c r="E6796" s="367">
        <f t="shared" si="106"/>
        <v>30900501</v>
      </c>
      <c r="F6796" s="367" t="s">
        <v>569</v>
      </c>
      <c r="G6796" s="367" t="s">
        <v>11609</v>
      </c>
      <c r="H6796" s="367" t="s">
        <v>11639</v>
      </c>
      <c r="I6796" s="367" t="s">
        <v>11641</v>
      </c>
    </row>
    <row r="6797" spans="1:9">
      <c r="A6797" s="367" t="s">
        <v>3930</v>
      </c>
      <c r="D6797" s="367" t="s">
        <v>11642</v>
      </c>
      <c r="E6797" s="367">
        <f t="shared" si="106"/>
        <v>30900502</v>
      </c>
      <c r="F6797" s="367" t="s">
        <v>569</v>
      </c>
      <c r="G6797" s="367" t="s">
        <v>11609</v>
      </c>
      <c r="H6797" s="367" t="s">
        <v>11639</v>
      </c>
      <c r="I6797" s="367" t="s">
        <v>11643</v>
      </c>
    </row>
    <row r="6798" spans="1:9">
      <c r="A6798" s="367" t="s">
        <v>3930</v>
      </c>
      <c r="D6798" s="367" t="s">
        <v>11644</v>
      </c>
      <c r="E6798" s="367">
        <f t="shared" si="106"/>
        <v>30901001</v>
      </c>
      <c r="F6798" s="367" t="s">
        <v>569</v>
      </c>
      <c r="G6798" s="367" t="s">
        <v>11609</v>
      </c>
      <c r="H6798" s="367" t="s">
        <v>11645</v>
      </c>
      <c r="I6798" s="367" t="s">
        <v>11646</v>
      </c>
    </row>
    <row r="6799" spans="1:9">
      <c r="A6799" s="367" t="s">
        <v>3930</v>
      </c>
      <c r="D6799" s="367" t="s">
        <v>11647</v>
      </c>
      <c r="E6799" s="367">
        <f t="shared" si="106"/>
        <v>30901002</v>
      </c>
      <c r="F6799" s="367" t="s">
        <v>569</v>
      </c>
      <c r="G6799" s="367" t="s">
        <v>11609</v>
      </c>
      <c r="H6799" s="367" t="s">
        <v>11645</v>
      </c>
      <c r="I6799" s="367" t="s">
        <v>11646</v>
      </c>
    </row>
    <row r="6800" spans="1:9">
      <c r="A6800" s="367" t="s">
        <v>3930</v>
      </c>
      <c r="D6800" s="367" t="s">
        <v>11648</v>
      </c>
      <c r="E6800" s="367">
        <f t="shared" si="106"/>
        <v>30901003</v>
      </c>
      <c r="F6800" s="367" t="s">
        <v>569</v>
      </c>
      <c r="G6800" s="367" t="s">
        <v>11609</v>
      </c>
      <c r="H6800" s="367" t="s">
        <v>11645</v>
      </c>
      <c r="I6800" s="367" t="s">
        <v>11649</v>
      </c>
    </row>
    <row r="6801" spans="1:9">
      <c r="A6801" s="367" t="s">
        <v>3930</v>
      </c>
      <c r="D6801" s="367" t="s">
        <v>11650</v>
      </c>
      <c r="E6801" s="367">
        <f t="shared" si="106"/>
        <v>30901004</v>
      </c>
      <c r="F6801" s="367" t="s">
        <v>569</v>
      </c>
      <c r="G6801" s="367" t="s">
        <v>11609</v>
      </c>
      <c r="H6801" s="367" t="s">
        <v>11645</v>
      </c>
      <c r="I6801" s="367" t="s">
        <v>11651</v>
      </c>
    </row>
    <row r="6802" spans="1:9">
      <c r="A6802" s="367" t="s">
        <v>3930</v>
      </c>
      <c r="D6802" s="367" t="s">
        <v>11652</v>
      </c>
      <c r="E6802" s="367">
        <f t="shared" si="106"/>
        <v>30901005</v>
      </c>
      <c r="F6802" s="367" t="s">
        <v>569</v>
      </c>
      <c r="G6802" s="367" t="s">
        <v>11609</v>
      </c>
      <c r="H6802" s="367" t="s">
        <v>11645</v>
      </c>
      <c r="I6802" s="367" t="s">
        <v>11653</v>
      </c>
    </row>
    <row r="6803" spans="1:9">
      <c r="A6803" s="367" t="s">
        <v>3930</v>
      </c>
      <c r="D6803" s="367" t="s">
        <v>11654</v>
      </c>
      <c r="E6803" s="367">
        <f t="shared" si="106"/>
        <v>30901006</v>
      </c>
      <c r="F6803" s="367" t="s">
        <v>569</v>
      </c>
      <c r="G6803" s="367" t="s">
        <v>11609</v>
      </c>
      <c r="H6803" s="367" t="s">
        <v>11645</v>
      </c>
      <c r="I6803" s="367" t="s">
        <v>11655</v>
      </c>
    </row>
    <row r="6804" spans="1:9">
      <c r="A6804" s="367" t="s">
        <v>3930</v>
      </c>
      <c r="D6804" s="367" t="s">
        <v>11656</v>
      </c>
      <c r="E6804" s="367">
        <f t="shared" si="106"/>
        <v>30901007</v>
      </c>
      <c r="F6804" s="367" t="s">
        <v>569</v>
      </c>
      <c r="G6804" s="367" t="s">
        <v>11609</v>
      </c>
      <c r="H6804" s="367" t="s">
        <v>11645</v>
      </c>
      <c r="I6804" s="367" t="s">
        <v>11657</v>
      </c>
    </row>
    <row r="6805" spans="1:9">
      <c r="A6805" s="367" t="s">
        <v>3930</v>
      </c>
      <c r="D6805" s="367" t="s">
        <v>11658</v>
      </c>
      <c r="E6805" s="367">
        <f t="shared" si="106"/>
        <v>30901014</v>
      </c>
      <c r="F6805" s="367" t="s">
        <v>569</v>
      </c>
      <c r="G6805" s="367" t="s">
        <v>11609</v>
      </c>
      <c r="H6805" s="367" t="s">
        <v>11645</v>
      </c>
      <c r="I6805" s="367" t="s">
        <v>11659</v>
      </c>
    </row>
    <row r="6806" spans="1:9">
      <c r="A6806" s="367" t="s">
        <v>3930</v>
      </c>
      <c r="D6806" s="367" t="s">
        <v>11660</v>
      </c>
      <c r="E6806" s="367">
        <f t="shared" si="106"/>
        <v>30901015</v>
      </c>
      <c r="F6806" s="367" t="s">
        <v>569</v>
      </c>
      <c r="G6806" s="367" t="s">
        <v>11609</v>
      </c>
      <c r="H6806" s="367" t="s">
        <v>11645</v>
      </c>
      <c r="I6806" s="367" t="s">
        <v>11661</v>
      </c>
    </row>
    <row r="6807" spans="1:9">
      <c r="A6807" s="367" t="s">
        <v>3930</v>
      </c>
      <c r="D6807" s="367" t="s">
        <v>11662</v>
      </c>
      <c r="E6807" s="367">
        <f t="shared" si="106"/>
        <v>30901016</v>
      </c>
      <c r="F6807" s="367" t="s">
        <v>569</v>
      </c>
      <c r="G6807" s="367" t="s">
        <v>11609</v>
      </c>
      <c r="H6807" s="367" t="s">
        <v>11645</v>
      </c>
      <c r="I6807" s="367" t="s">
        <v>11663</v>
      </c>
    </row>
    <row r="6808" spans="1:9">
      <c r="A6808" s="367" t="s">
        <v>3930</v>
      </c>
      <c r="D6808" s="367" t="s">
        <v>11664</v>
      </c>
      <c r="E6808" s="367">
        <f t="shared" si="106"/>
        <v>30901018</v>
      </c>
      <c r="F6808" s="367" t="s">
        <v>569</v>
      </c>
      <c r="G6808" s="367" t="s">
        <v>11609</v>
      </c>
      <c r="H6808" s="367" t="s">
        <v>11645</v>
      </c>
      <c r="I6808" s="367" t="s">
        <v>11665</v>
      </c>
    </row>
    <row r="6809" spans="1:9">
      <c r="A6809" s="367" t="s">
        <v>3930</v>
      </c>
      <c r="D6809" s="367" t="s">
        <v>11666</v>
      </c>
      <c r="E6809" s="367">
        <f t="shared" si="106"/>
        <v>30901028</v>
      </c>
      <c r="F6809" s="367" t="s">
        <v>569</v>
      </c>
      <c r="G6809" s="367" t="s">
        <v>11609</v>
      </c>
      <c r="H6809" s="367" t="s">
        <v>11645</v>
      </c>
      <c r="I6809" s="367" t="s">
        <v>11667</v>
      </c>
    </row>
    <row r="6810" spans="1:9">
      <c r="A6810" s="367" t="s">
        <v>3930</v>
      </c>
      <c r="D6810" s="367" t="s">
        <v>11668</v>
      </c>
      <c r="E6810" s="367">
        <f t="shared" si="106"/>
        <v>30901038</v>
      </c>
      <c r="F6810" s="367" t="s">
        <v>569</v>
      </c>
      <c r="G6810" s="367" t="s">
        <v>11609</v>
      </c>
      <c r="H6810" s="367" t="s">
        <v>11645</v>
      </c>
      <c r="I6810" s="367" t="s">
        <v>11669</v>
      </c>
    </row>
    <row r="6811" spans="1:9">
      <c r="A6811" s="367" t="s">
        <v>3930</v>
      </c>
      <c r="D6811" s="367" t="s">
        <v>11670</v>
      </c>
      <c r="E6811" s="367">
        <f t="shared" si="106"/>
        <v>30901042</v>
      </c>
      <c r="F6811" s="367" t="s">
        <v>569</v>
      </c>
      <c r="G6811" s="367" t="s">
        <v>11609</v>
      </c>
      <c r="H6811" s="367" t="s">
        <v>11645</v>
      </c>
      <c r="I6811" s="367" t="s">
        <v>11671</v>
      </c>
    </row>
    <row r="6812" spans="1:9">
      <c r="A6812" s="367" t="s">
        <v>3930</v>
      </c>
      <c r="D6812" s="367" t="s">
        <v>11672</v>
      </c>
      <c r="E6812" s="367">
        <f t="shared" si="106"/>
        <v>30901045</v>
      </c>
      <c r="F6812" s="367" t="s">
        <v>569</v>
      </c>
      <c r="G6812" s="367" t="s">
        <v>11609</v>
      </c>
      <c r="H6812" s="367" t="s">
        <v>11645</v>
      </c>
      <c r="I6812" s="367" t="s">
        <v>11673</v>
      </c>
    </row>
    <row r="6813" spans="1:9">
      <c r="A6813" s="367" t="s">
        <v>3930</v>
      </c>
      <c r="D6813" s="367" t="s">
        <v>11674</v>
      </c>
      <c r="E6813" s="367">
        <f t="shared" si="106"/>
        <v>30901048</v>
      </c>
      <c r="F6813" s="367" t="s">
        <v>569</v>
      </c>
      <c r="G6813" s="367" t="s">
        <v>11609</v>
      </c>
      <c r="H6813" s="367" t="s">
        <v>11645</v>
      </c>
      <c r="I6813" s="367" t="s">
        <v>11675</v>
      </c>
    </row>
    <row r="6814" spans="1:9">
      <c r="A6814" s="367" t="s">
        <v>3930</v>
      </c>
      <c r="D6814" s="367" t="s">
        <v>11676</v>
      </c>
      <c r="E6814" s="367">
        <f t="shared" si="106"/>
        <v>30901052</v>
      </c>
      <c r="F6814" s="367" t="s">
        <v>569</v>
      </c>
      <c r="G6814" s="367" t="s">
        <v>11609</v>
      </c>
      <c r="H6814" s="367" t="s">
        <v>11645</v>
      </c>
      <c r="I6814" s="367" t="s">
        <v>11677</v>
      </c>
    </row>
    <row r="6815" spans="1:9">
      <c r="A6815" s="367" t="s">
        <v>3930</v>
      </c>
      <c r="D6815" s="367" t="s">
        <v>11678</v>
      </c>
      <c r="E6815" s="367">
        <f t="shared" si="106"/>
        <v>30901054</v>
      </c>
      <c r="F6815" s="367" t="s">
        <v>569</v>
      </c>
      <c r="G6815" s="367" t="s">
        <v>11609</v>
      </c>
      <c r="H6815" s="367" t="s">
        <v>11645</v>
      </c>
      <c r="I6815" s="367" t="s">
        <v>11679</v>
      </c>
    </row>
    <row r="6816" spans="1:9">
      <c r="A6816" s="367" t="s">
        <v>3930</v>
      </c>
      <c r="D6816" s="367" t="s">
        <v>11680</v>
      </c>
      <c r="E6816" s="367">
        <f t="shared" si="106"/>
        <v>30901058</v>
      </c>
      <c r="F6816" s="367" t="s">
        <v>569</v>
      </c>
      <c r="G6816" s="367" t="s">
        <v>11609</v>
      </c>
      <c r="H6816" s="367" t="s">
        <v>11645</v>
      </c>
      <c r="I6816" s="367" t="s">
        <v>11681</v>
      </c>
    </row>
    <row r="6817" spans="1:9">
      <c r="A6817" s="367" t="s">
        <v>3930</v>
      </c>
      <c r="D6817" s="367" t="s">
        <v>11682</v>
      </c>
      <c r="E6817" s="367">
        <f t="shared" si="106"/>
        <v>30901061</v>
      </c>
      <c r="F6817" s="367" t="s">
        <v>569</v>
      </c>
      <c r="G6817" s="367" t="s">
        <v>11609</v>
      </c>
      <c r="H6817" s="367" t="s">
        <v>11645</v>
      </c>
      <c r="I6817" s="367" t="s">
        <v>11683</v>
      </c>
    </row>
    <row r="6818" spans="1:9">
      <c r="A6818" s="367" t="s">
        <v>3930</v>
      </c>
      <c r="D6818" s="367" t="s">
        <v>11684</v>
      </c>
      <c r="E6818" s="367">
        <f t="shared" si="106"/>
        <v>30901063</v>
      </c>
      <c r="F6818" s="367" t="s">
        <v>569</v>
      </c>
      <c r="G6818" s="367" t="s">
        <v>11609</v>
      </c>
      <c r="H6818" s="367" t="s">
        <v>11645</v>
      </c>
      <c r="I6818" s="367" t="s">
        <v>11685</v>
      </c>
    </row>
    <row r="6819" spans="1:9">
      <c r="A6819" s="367" t="s">
        <v>3930</v>
      </c>
      <c r="D6819" s="367" t="s">
        <v>11686</v>
      </c>
      <c r="E6819" s="367">
        <f t="shared" si="106"/>
        <v>30901065</v>
      </c>
      <c r="F6819" s="367" t="s">
        <v>569</v>
      </c>
      <c r="G6819" s="367" t="s">
        <v>11609</v>
      </c>
      <c r="H6819" s="367" t="s">
        <v>11645</v>
      </c>
      <c r="I6819" s="367" t="s">
        <v>11687</v>
      </c>
    </row>
    <row r="6820" spans="1:9">
      <c r="A6820" s="367" t="s">
        <v>3930</v>
      </c>
      <c r="D6820" s="367" t="s">
        <v>11688</v>
      </c>
      <c r="E6820" s="367">
        <f t="shared" si="106"/>
        <v>30901067</v>
      </c>
      <c r="F6820" s="367" t="s">
        <v>569</v>
      </c>
      <c r="G6820" s="367" t="s">
        <v>11609</v>
      </c>
      <c r="H6820" s="367" t="s">
        <v>11645</v>
      </c>
      <c r="I6820" s="367" t="s">
        <v>11689</v>
      </c>
    </row>
    <row r="6821" spans="1:9">
      <c r="A6821" s="367" t="s">
        <v>3930</v>
      </c>
      <c r="D6821" s="367" t="s">
        <v>11690</v>
      </c>
      <c r="E6821" s="367">
        <f t="shared" si="106"/>
        <v>30901068</v>
      </c>
      <c r="F6821" s="367" t="s">
        <v>569</v>
      </c>
      <c r="G6821" s="367" t="s">
        <v>11609</v>
      </c>
      <c r="H6821" s="367" t="s">
        <v>11645</v>
      </c>
      <c r="I6821" s="367" t="s">
        <v>11691</v>
      </c>
    </row>
    <row r="6822" spans="1:9">
      <c r="A6822" s="367" t="s">
        <v>3930</v>
      </c>
      <c r="D6822" s="367" t="s">
        <v>11692</v>
      </c>
      <c r="E6822" s="367">
        <f t="shared" si="106"/>
        <v>30901078</v>
      </c>
      <c r="F6822" s="367" t="s">
        <v>569</v>
      </c>
      <c r="G6822" s="367" t="s">
        <v>11609</v>
      </c>
      <c r="H6822" s="367" t="s">
        <v>11645</v>
      </c>
      <c r="I6822" s="367" t="s">
        <v>11693</v>
      </c>
    </row>
    <row r="6823" spans="1:9">
      <c r="A6823" s="367" t="s">
        <v>3930</v>
      </c>
      <c r="D6823" s="367" t="s">
        <v>11694</v>
      </c>
      <c r="E6823" s="367">
        <f t="shared" si="106"/>
        <v>30901097</v>
      </c>
      <c r="F6823" s="367" t="s">
        <v>569</v>
      </c>
      <c r="G6823" s="367" t="s">
        <v>11609</v>
      </c>
      <c r="H6823" s="367" t="s">
        <v>11645</v>
      </c>
      <c r="I6823" s="367" t="s">
        <v>4251</v>
      </c>
    </row>
    <row r="6824" spans="1:9">
      <c r="A6824" s="367" t="s">
        <v>3930</v>
      </c>
      <c r="D6824" s="367" t="s">
        <v>11695</v>
      </c>
      <c r="E6824" s="367">
        <f t="shared" si="106"/>
        <v>30901098</v>
      </c>
      <c r="F6824" s="367" t="s">
        <v>569</v>
      </c>
      <c r="G6824" s="367" t="s">
        <v>11609</v>
      </c>
      <c r="H6824" s="367" t="s">
        <v>11645</v>
      </c>
      <c r="I6824" s="367" t="s">
        <v>4251</v>
      </c>
    </row>
    <row r="6825" spans="1:9">
      <c r="A6825" s="367" t="s">
        <v>3930</v>
      </c>
      <c r="D6825" s="367" t="s">
        <v>11696</v>
      </c>
      <c r="E6825" s="367">
        <f t="shared" si="106"/>
        <v>30901099</v>
      </c>
      <c r="F6825" s="367" t="s">
        <v>569</v>
      </c>
      <c r="G6825" s="367" t="s">
        <v>11609</v>
      </c>
      <c r="H6825" s="367" t="s">
        <v>11645</v>
      </c>
      <c r="I6825" s="367" t="s">
        <v>8157</v>
      </c>
    </row>
    <row r="6826" spans="1:9">
      <c r="A6826" s="367" t="s">
        <v>3930</v>
      </c>
      <c r="D6826" s="367" t="s">
        <v>11697</v>
      </c>
      <c r="E6826" s="367">
        <f t="shared" si="106"/>
        <v>30901101</v>
      </c>
      <c r="F6826" s="367" t="s">
        <v>569</v>
      </c>
      <c r="G6826" s="367" t="s">
        <v>11609</v>
      </c>
      <c r="H6826" s="367" t="s">
        <v>11698</v>
      </c>
      <c r="I6826" s="367" t="s">
        <v>11699</v>
      </c>
    </row>
    <row r="6827" spans="1:9">
      <c r="A6827" s="367" t="s">
        <v>3930</v>
      </c>
      <c r="D6827" s="367" t="s">
        <v>11700</v>
      </c>
      <c r="E6827" s="367">
        <f t="shared" si="106"/>
        <v>30901102</v>
      </c>
      <c r="F6827" s="367" t="s">
        <v>569</v>
      </c>
      <c r="G6827" s="367" t="s">
        <v>11609</v>
      </c>
      <c r="H6827" s="367" t="s">
        <v>11698</v>
      </c>
      <c r="I6827" s="367" t="s">
        <v>11701</v>
      </c>
    </row>
    <row r="6828" spans="1:9">
      <c r="A6828" s="367" t="s">
        <v>3930</v>
      </c>
      <c r="D6828" s="367" t="s">
        <v>11702</v>
      </c>
      <c r="E6828" s="367">
        <f t="shared" si="106"/>
        <v>30901103</v>
      </c>
      <c r="F6828" s="367" t="s">
        <v>569</v>
      </c>
      <c r="G6828" s="367" t="s">
        <v>11609</v>
      </c>
      <c r="H6828" s="367" t="s">
        <v>11698</v>
      </c>
      <c r="I6828" s="367" t="s">
        <v>11703</v>
      </c>
    </row>
    <row r="6829" spans="1:9">
      <c r="A6829" s="367" t="s">
        <v>3930</v>
      </c>
      <c r="D6829" s="367" t="s">
        <v>11704</v>
      </c>
      <c r="E6829" s="367">
        <f t="shared" si="106"/>
        <v>30901104</v>
      </c>
      <c r="F6829" s="367" t="s">
        <v>569</v>
      </c>
      <c r="G6829" s="367" t="s">
        <v>11609</v>
      </c>
      <c r="H6829" s="367" t="s">
        <v>11698</v>
      </c>
      <c r="I6829" s="367" t="s">
        <v>11705</v>
      </c>
    </row>
    <row r="6830" spans="1:9">
      <c r="A6830" s="367" t="s">
        <v>3930</v>
      </c>
      <c r="D6830" s="367" t="s">
        <v>11706</v>
      </c>
      <c r="E6830" s="367">
        <f t="shared" si="106"/>
        <v>30901199</v>
      </c>
      <c r="F6830" s="367" t="s">
        <v>569</v>
      </c>
      <c r="G6830" s="367" t="s">
        <v>11609</v>
      </c>
      <c r="H6830" s="367" t="s">
        <v>11698</v>
      </c>
      <c r="I6830" s="367" t="s">
        <v>4251</v>
      </c>
    </row>
    <row r="6831" spans="1:9">
      <c r="A6831" s="367" t="s">
        <v>3930</v>
      </c>
      <c r="D6831" s="367" t="s">
        <v>11707</v>
      </c>
      <c r="E6831" s="367">
        <f t="shared" si="106"/>
        <v>30901201</v>
      </c>
      <c r="F6831" s="367" t="s">
        <v>569</v>
      </c>
      <c r="G6831" s="367" t="s">
        <v>11609</v>
      </c>
      <c r="H6831" s="367" t="s">
        <v>11708</v>
      </c>
      <c r="I6831" s="367" t="s">
        <v>11709</v>
      </c>
    </row>
    <row r="6832" spans="1:9">
      <c r="A6832" s="367" t="s">
        <v>3930</v>
      </c>
      <c r="D6832" s="367" t="s">
        <v>11710</v>
      </c>
      <c r="E6832" s="367">
        <f t="shared" si="106"/>
        <v>30901202</v>
      </c>
      <c r="F6832" s="367" t="s">
        <v>569</v>
      </c>
      <c r="G6832" s="367" t="s">
        <v>11609</v>
      </c>
      <c r="H6832" s="367" t="s">
        <v>11708</v>
      </c>
      <c r="I6832" s="367" t="s">
        <v>8769</v>
      </c>
    </row>
    <row r="6833" spans="1:9">
      <c r="A6833" s="367" t="s">
        <v>3930</v>
      </c>
      <c r="D6833" s="367" t="s">
        <v>11711</v>
      </c>
      <c r="E6833" s="367">
        <f t="shared" si="106"/>
        <v>30901203</v>
      </c>
      <c r="F6833" s="367" t="s">
        <v>569</v>
      </c>
      <c r="G6833" s="367" t="s">
        <v>11609</v>
      </c>
      <c r="H6833" s="367" t="s">
        <v>11708</v>
      </c>
      <c r="I6833" s="367" t="s">
        <v>7804</v>
      </c>
    </row>
    <row r="6834" spans="1:9">
      <c r="A6834" s="367" t="s">
        <v>3930</v>
      </c>
      <c r="D6834" s="367" t="s">
        <v>11712</v>
      </c>
      <c r="E6834" s="367">
        <f t="shared" si="106"/>
        <v>30901204</v>
      </c>
      <c r="F6834" s="367" t="s">
        <v>569</v>
      </c>
      <c r="G6834" s="367" t="s">
        <v>11609</v>
      </c>
      <c r="H6834" s="367" t="s">
        <v>11708</v>
      </c>
      <c r="I6834" s="367" t="s">
        <v>4943</v>
      </c>
    </row>
    <row r="6835" spans="1:9">
      <c r="A6835" s="367" t="s">
        <v>3930</v>
      </c>
      <c r="D6835" s="367" t="s">
        <v>11713</v>
      </c>
      <c r="E6835" s="367">
        <f t="shared" si="106"/>
        <v>30901205</v>
      </c>
      <c r="F6835" s="367" t="s">
        <v>569</v>
      </c>
      <c r="G6835" s="367" t="s">
        <v>11609</v>
      </c>
      <c r="H6835" s="367" t="s">
        <v>11708</v>
      </c>
      <c r="I6835" s="367" t="s">
        <v>1852</v>
      </c>
    </row>
    <row r="6836" spans="1:9">
      <c r="A6836" s="367" t="s">
        <v>3930</v>
      </c>
      <c r="D6836" s="367" t="s">
        <v>11714</v>
      </c>
      <c r="E6836" s="367">
        <f t="shared" si="106"/>
        <v>30901501</v>
      </c>
      <c r="F6836" s="367" t="s">
        <v>569</v>
      </c>
      <c r="G6836" s="367" t="s">
        <v>11609</v>
      </c>
      <c r="H6836" s="367" t="s">
        <v>11715</v>
      </c>
      <c r="I6836" s="367" t="s">
        <v>11716</v>
      </c>
    </row>
    <row r="6837" spans="1:9">
      <c r="A6837" s="367" t="s">
        <v>3930</v>
      </c>
      <c r="D6837" s="367" t="s">
        <v>11717</v>
      </c>
      <c r="E6837" s="367">
        <f t="shared" si="106"/>
        <v>30901601</v>
      </c>
      <c r="F6837" s="367" t="s">
        <v>569</v>
      </c>
      <c r="G6837" s="367" t="s">
        <v>11609</v>
      </c>
      <c r="H6837" s="367" t="s">
        <v>11718</v>
      </c>
      <c r="I6837" s="367" t="s">
        <v>11719</v>
      </c>
    </row>
    <row r="6838" spans="1:9">
      <c r="A6838" s="367" t="s">
        <v>3930</v>
      </c>
      <c r="D6838" s="367" t="s">
        <v>11720</v>
      </c>
      <c r="E6838" s="367">
        <f t="shared" si="106"/>
        <v>30901602</v>
      </c>
      <c r="F6838" s="367" t="s">
        <v>569</v>
      </c>
      <c r="G6838" s="367" t="s">
        <v>11609</v>
      </c>
      <c r="H6838" s="367" t="s">
        <v>11718</v>
      </c>
      <c r="I6838" s="367" t="s">
        <v>11721</v>
      </c>
    </row>
    <row r="6839" spans="1:9">
      <c r="A6839" s="367" t="s">
        <v>3930</v>
      </c>
      <c r="D6839" s="367" t="s">
        <v>11722</v>
      </c>
      <c r="E6839" s="367">
        <f t="shared" si="106"/>
        <v>30901603</v>
      </c>
      <c r="F6839" s="367" t="s">
        <v>569</v>
      </c>
      <c r="G6839" s="367" t="s">
        <v>11609</v>
      </c>
      <c r="H6839" s="367" t="s">
        <v>11718</v>
      </c>
      <c r="I6839" s="367" t="s">
        <v>11723</v>
      </c>
    </row>
    <row r="6840" spans="1:9">
      <c r="A6840" s="367" t="s">
        <v>3930</v>
      </c>
      <c r="D6840" s="367" t="s">
        <v>11724</v>
      </c>
      <c r="E6840" s="367">
        <f t="shared" si="106"/>
        <v>30901604</v>
      </c>
      <c r="F6840" s="367" t="s">
        <v>569</v>
      </c>
      <c r="G6840" s="367" t="s">
        <v>11609</v>
      </c>
      <c r="H6840" s="367" t="s">
        <v>11718</v>
      </c>
      <c r="I6840" s="367" t="s">
        <v>11725</v>
      </c>
    </row>
    <row r="6841" spans="1:9">
      <c r="A6841" s="367" t="s">
        <v>3930</v>
      </c>
      <c r="D6841" s="367" t="s">
        <v>11726</v>
      </c>
      <c r="E6841" s="367">
        <f t="shared" si="106"/>
        <v>30901605</v>
      </c>
      <c r="F6841" s="367" t="s">
        <v>569</v>
      </c>
      <c r="G6841" s="367" t="s">
        <v>11609</v>
      </c>
      <c r="H6841" s="367" t="s">
        <v>11718</v>
      </c>
      <c r="I6841" s="367" t="s">
        <v>11719</v>
      </c>
    </row>
    <row r="6842" spans="1:9">
      <c r="A6842" s="367" t="s">
        <v>3930</v>
      </c>
      <c r="D6842" s="367" t="s">
        <v>11727</v>
      </c>
      <c r="E6842" s="367">
        <f t="shared" si="106"/>
        <v>30901606</v>
      </c>
      <c r="F6842" s="367" t="s">
        <v>569</v>
      </c>
      <c r="G6842" s="367" t="s">
        <v>11609</v>
      </c>
      <c r="H6842" s="367" t="s">
        <v>11718</v>
      </c>
      <c r="I6842" s="367" t="s">
        <v>11721</v>
      </c>
    </row>
    <row r="6843" spans="1:9">
      <c r="A6843" s="367" t="s">
        <v>3930</v>
      </c>
      <c r="D6843" s="367" t="s">
        <v>11728</v>
      </c>
      <c r="E6843" s="367">
        <f t="shared" si="106"/>
        <v>30901607</v>
      </c>
      <c r="F6843" s="367" t="s">
        <v>569</v>
      </c>
      <c r="G6843" s="367" t="s">
        <v>11609</v>
      </c>
      <c r="H6843" s="367" t="s">
        <v>11718</v>
      </c>
      <c r="I6843" s="367" t="s">
        <v>11723</v>
      </c>
    </row>
    <row r="6844" spans="1:9">
      <c r="A6844" s="367" t="s">
        <v>3930</v>
      </c>
      <c r="D6844" s="367" t="s">
        <v>11729</v>
      </c>
      <c r="E6844" s="367">
        <f t="shared" si="106"/>
        <v>30901610</v>
      </c>
      <c r="F6844" s="367" t="s">
        <v>569</v>
      </c>
      <c r="G6844" s="367" t="s">
        <v>11609</v>
      </c>
      <c r="H6844" s="367" t="s">
        <v>11718</v>
      </c>
      <c r="I6844" s="367" t="s">
        <v>11730</v>
      </c>
    </row>
    <row r="6845" spans="1:9">
      <c r="A6845" s="367" t="s">
        <v>3930</v>
      </c>
      <c r="D6845" s="367" t="s">
        <v>11731</v>
      </c>
      <c r="E6845" s="367">
        <f t="shared" si="106"/>
        <v>30901611</v>
      </c>
      <c r="F6845" s="367" t="s">
        <v>569</v>
      </c>
      <c r="G6845" s="367" t="s">
        <v>11609</v>
      </c>
      <c r="H6845" s="367" t="s">
        <v>11718</v>
      </c>
      <c r="I6845" s="367" t="s">
        <v>11732</v>
      </c>
    </row>
    <row r="6846" spans="1:9">
      <c r="A6846" s="367" t="s">
        <v>3930</v>
      </c>
      <c r="D6846" s="367" t="s">
        <v>11733</v>
      </c>
      <c r="E6846" s="367">
        <f t="shared" si="106"/>
        <v>30901699</v>
      </c>
      <c r="F6846" s="367" t="s">
        <v>569</v>
      </c>
      <c r="G6846" s="367" t="s">
        <v>11609</v>
      </c>
      <c r="H6846" s="367" t="s">
        <v>11718</v>
      </c>
      <c r="I6846" s="367" t="s">
        <v>4251</v>
      </c>
    </row>
    <row r="6847" spans="1:9">
      <c r="A6847" s="367" t="s">
        <v>3930</v>
      </c>
      <c r="D6847" s="367" t="s">
        <v>11734</v>
      </c>
      <c r="E6847" s="367">
        <f t="shared" si="106"/>
        <v>30902099</v>
      </c>
      <c r="F6847" s="367" t="s">
        <v>569</v>
      </c>
      <c r="G6847" s="367" t="s">
        <v>11609</v>
      </c>
      <c r="H6847" s="367" t="s">
        <v>4251</v>
      </c>
      <c r="I6847" s="367" t="s">
        <v>8157</v>
      </c>
    </row>
    <row r="6848" spans="1:9">
      <c r="A6848" s="367" t="s">
        <v>3930</v>
      </c>
      <c r="D6848" s="367" t="s">
        <v>11735</v>
      </c>
      <c r="E6848" s="367">
        <f t="shared" si="106"/>
        <v>30902501</v>
      </c>
      <c r="F6848" s="367" t="s">
        <v>569</v>
      </c>
      <c r="G6848" s="367" t="s">
        <v>11609</v>
      </c>
      <c r="H6848" s="367" t="s">
        <v>11736</v>
      </c>
      <c r="I6848" s="367" t="s">
        <v>11737</v>
      </c>
    </row>
    <row r="6849" spans="1:10">
      <c r="A6849" s="367" t="s">
        <v>3930</v>
      </c>
      <c r="D6849" s="367" t="s">
        <v>11738</v>
      </c>
      <c r="E6849" s="367">
        <f t="shared" si="106"/>
        <v>30903004</v>
      </c>
      <c r="F6849" s="367" t="s">
        <v>569</v>
      </c>
      <c r="G6849" s="367" t="s">
        <v>11609</v>
      </c>
      <c r="H6849" s="367" t="s">
        <v>11739</v>
      </c>
      <c r="I6849" s="367" t="s">
        <v>11740</v>
      </c>
    </row>
    <row r="6850" spans="1:10">
      <c r="A6850" s="367" t="s">
        <v>3930</v>
      </c>
      <c r="D6850" s="367" t="s">
        <v>11741</v>
      </c>
      <c r="E6850" s="367">
        <f t="shared" ref="E6850:E6913" si="107">VALUE(D6850)</f>
        <v>30903005</v>
      </c>
      <c r="F6850" s="367" t="s">
        <v>569</v>
      </c>
      <c r="G6850" s="367" t="s">
        <v>11609</v>
      </c>
      <c r="H6850" s="367" t="s">
        <v>11739</v>
      </c>
      <c r="I6850" s="367" t="s">
        <v>11742</v>
      </c>
    </row>
    <row r="6851" spans="1:10">
      <c r="A6851" s="367" t="s">
        <v>3930</v>
      </c>
      <c r="D6851" s="367" t="s">
        <v>11743</v>
      </c>
      <c r="E6851" s="367">
        <f t="shared" si="107"/>
        <v>30903006</v>
      </c>
      <c r="F6851" s="367" t="s">
        <v>569</v>
      </c>
      <c r="G6851" s="367" t="s">
        <v>11609</v>
      </c>
      <c r="H6851" s="367" t="s">
        <v>11739</v>
      </c>
      <c r="I6851" s="367" t="s">
        <v>11744</v>
      </c>
    </row>
    <row r="6852" spans="1:10">
      <c r="A6852" s="367" t="s">
        <v>3930</v>
      </c>
      <c r="D6852" s="367" t="s">
        <v>11745</v>
      </c>
      <c r="E6852" s="367">
        <f t="shared" si="107"/>
        <v>30903007</v>
      </c>
      <c r="F6852" s="367" t="s">
        <v>569</v>
      </c>
      <c r="G6852" s="367" t="s">
        <v>11609</v>
      </c>
      <c r="H6852" s="367" t="s">
        <v>11739</v>
      </c>
      <c r="I6852" s="367" t="s">
        <v>11746</v>
      </c>
    </row>
    <row r="6853" spans="1:10">
      <c r="A6853" s="367" t="s">
        <v>3930</v>
      </c>
      <c r="D6853" s="367" t="s">
        <v>11747</v>
      </c>
      <c r="E6853" s="367">
        <f t="shared" si="107"/>
        <v>30903008</v>
      </c>
      <c r="F6853" s="367" t="s">
        <v>569</v>
      </c>
      <c r="G6853" s="367" t="s">
        <v>11609</v>
      </c>
      <c r="H6853" s="367" t="s">
        <v>11739</v>
      </c>
      <c r="I6853" s="367" t="s">
        <v>11748</v>
      </c>
    </row>
    <row r="6854" spans="1:10">
      <c r="A6854" s="367" t="s">
        <v>3930</v>
      </c>
      <c r="D6854" s="367" t="s">
        <v>11749</v>
      </c>
      <c r="E6854" s="367">
        <f t="shared" si="107"/>
        <v>30903010</v>
      </c>
      <c r="F6854" s="367" t="s">
        <v>569</v>
      </c>
      <c r="G6854" s="367" t="s">
        <v>11609</v>
      </c>
      <c r="H6854" s="367" t="s">
        <v>11739</v>
      </c>
      <c r="I6854" s="367" t="s">
        <v>11750</v>
      </c>
    </row>
    <row r="6855" spans="1:10">
      <c r="A6855" s="367" t="s">
        <v>3930</v>
      </c>
      <c r="D6855" s="367" t="s">
        <v>11751</v>
      </c>
      <c r="E6855" s="367">
        <f t="shared" si="107"/>
        <v>30903099</v>
      </c>
      <c r="F6855" s="367" t="s">
        <v>569</v>
      </c>
      <c r="G6855" s="367" t="s">
        <v>11609</v>
      </c>
      <c r="H6855" s="367" t="s">
        <v>11739</v>
      </c>
      <c r="I6855" s="367" t="s">
        <v>8157</v>
      </c>
    </row>
    <row r="6856" spans="1:10">
      <c r="A6856" s="367" t="s">
        <v>3930</v>
      </c>
      <c r="D6856" s="367" t="s">
        <v>11752</v>
      </c>
      <c r="E6856" s="367">
        <f t="shared" si="107"/>
        <v>30903901</v>
      </c>
      <c r="F6856" s="367" t="s">
        <v>569</v>
      </c>
      <c r="G6856" s="367" t="s">
        <v>11609</v>
      </c>
      <c r="H6856" s="367" t="s">
        <v>11753</v>
      </c>
      <c r="I6856" s="367" t="s">
        <v>11754</v>
      </c>
      <c r="J6856" s="369">
        <v>36797</v>
      </c>
    </row>
    <row r="6857" spans="1:10">
      <c r="A6857" s="367" t="s">
        <v>3930</v>
      </c>
      <c r="D6857" s="367" t="s">
        <v>11755</v>
      </c>
      <c r="E6857" s="367">
        <f t="shared" si="107"/>
        <v>30903902</v>
      </c>
      <c r="F6857" s="367" t="s">
        <v>569</v>
      </c>
      <c r="G6857" s="367" t="s">
        <v>11609</v>
      </c>
      <c r="H6857" s="367" t="s">
        <v>11753</v>
      </c>
      <c r="I6857" s="367" t="s">
        <v>11756</v>
      </c>
      <c r="J6857" s="369">
        <v>36797</v>
      </c>
    </row>
    <row r="6858" spans="1:10">
      <c r="A6858" s="367" t="s">
        <v>3930</v>
      </c>
      <c r="D6858" s="367" t="s">
        <v>11757</v>
      </c>
      <c r="E6858" s="367">
        <f t="shared" si="107"/>
        <v>30903951</v>
      </c>
      <c r="F6858" s="367" t="s">
        <v>569</v>
      </c>
      <c r="G6858" s="367" t="s">
        <v>11609</v>
      </c>
      <c r="H6858" s="367" t="s">
        <v>11753</v>
      </c>
      <c r="I6858" s="367" t="s">
        <v>11758</v>
      </c>
      <c r="J6858" s="369">
        <v>36797</v>
      </c>
    </row>
    <row r="6859" spans="1:10">
      <c r="A6859" s="367" t="s">
        <v>3930</v>
      </c>
      <c r="D6859" s="367" t="s">
        <v>11759</v>
      </c>
      <c r="E6859" s="367">
        <f t="shared" si="107"/>
        <v>30904001</v>
      </c>
      <c r="F6859" s="367" t="s">
        <v>569</v>
      </c>
      <c r="G6859" s="367" t="s">
        <v>11609</v>
      </c>
      <c r="H6859" s="367" t="s">
        <v>11760</v>
      </c>
      <c r="I6859" s="367" t="s">
        <v>11761</v>
      </c>
    </row>
    <row r="6860" spans="1:10">
      <c r="A6860" s="367" t="s">
        <v>3930</v>
      </c>
      <c r="D6860" s="367" t="s">
        <v>11762</v>
      </c>
      <c r="E6860" s="367">
        <f t="shared" si="107"/>
        <v>30904010</v>
      </c>
      <c r="F6860" s="367" t="s">
        <v>569</v>
      </c>
      <c r="G6860" s="367" t="s">
        <v>11609</v>
      </c>
      <c r="H6860" s="367" t="s">
        <v>11760</v>
      </c>
      <c r="I6860" s="367" t="s">
        <v>11763</v>
      </c>
    </row>
    <row r="6861" spans="1:10">
      <c r="A6861" s="367" t="s">
        <v>3930</v>
      </c>
      <c r="D6861" s="367" t="s">
        <v>11764</v>
      </c>
      <c r="E6861" s="367">
        <f t="shared" si="107"/>
        <v>30904020</v>
      </c>
      <c r="F6861" s="367" t="s">
        <v>569</v>
      </c>
      <c r="G6861" s="367" t="s">
        <v>11609</v>
      </c>
      <c r="H6861" s="367" t="s">
        <v>11760</v>
      </c>
      <c r="I6861" s="367" t="s">
        <v>11765</v>
      </c>
    </row>
    <row r="6862" spans="1:10">
      <c r="A6862" s="367" t="s">
        <v>3930</v>
      </c>
      <c r="D6862" s="367" t="s">
        <v>11766</v>
      </c>
      <c r="E6862" s="367">
        <f t="shared" si="107"/>
        <v>30904030</v>
      </c>
      <c r="F6862" s="367" t="s">
        <v>569</v>
      </c>
      <c r="G6862" s="367" t="s">
        <v>11609</v>
      </c>
      <c r="H6862" s="367" t="s">
        <v>11760</v>
      </c>
      <c r="I6862" s="367" t="s">
        <v>11767</v>
      </c>
    </row>
    <row r="6863" spans="1:10">
      <c r="A6863" s="367" t="s">
        <v>3930</v>
      </c>
      <c r="D6863" s="367" t="s">
        <v>11768</v>
      </c>
      <c r="E6863" s="367">
        <f t="shared" si="107"/>
        <v>30904100</v>
      </c>
      <c r="F6863" s="367" t="s">
        <v>569</v>
      </c>
      <c r="G6863" s="367" t="s">
        <v>11609</v>
      </c>
      <c r="H6863" s="367" t="s">
        <v>11769</v>
      </c>
      <c r="I6863" s="367" t="s">
        <v>1823</v>
      </c>
    </row>
    <row r="6864" spans="1:10">
      <c r="A6864" s="367" t="s">
        <v>3930</v>
      </c>
      <c r="D6864" s="367" t="s">
        <v>11770</v>
      </c>
      <c r="E6864" s="367">
        <f t="shared" si="107"/>
        <v>30904200</v>
      </c>
      <c r="F6864" s="367" t="s">
        <v>569</v>
      </c>
      <c r="G6864" s="367" t="s">
        <v>11609</v>
      </c>
      <c r="H6864" s="367" t="s">
        <v>11771</v>
      </c>
      <c r="I6864" s="367" t="s">
        <v>1823</v>
      </c>
    </row>
    <row r="6865" spans="1:9">
      <c r="A6865" s="367" t="s">
        <v>3930</v>
      </c>
      <c r="D6865" s="367" t="s">
        <v>11772</v>
      </c>
      <c r="E6865" s="367">
        <f t="shared" si="107"/>
        <v>30904300</v>
      </c>
      <c r="F6865" s="367" t="s">
        <v>569</v>
      </c>
      <c r="G6865" s="367" t="s">
        <v>11609</v>
      </c>
      <c r="H6865" s="367" t="s">
        <v>11773</v>
      </c>
      <c r="I6865" s="367" t="s">
        <v>1823</v>
      </c>
    </row>
    <row r="6866" spans="1:9">
      <c r="A6866" s="367" t="s">
        <v>3930</v>
      </c>
      <c r="D6866" s="367" t="s">
        <v>11774</v>
      </c>
      <c r="E6866" s="367">
        <f t="shared" si="107"/>
        <v>30904400</v>
      </c>
      <c r="F6866" s="367" t="s">
        <v>569</v>
      </c>
      <c r="G6866" s="367" t="s">
        <v>11609</v>
      </c>
      <c r="H6866" s="367" t="s">
        <v>11775</v>
      </c>
      <c r="I6866" s="367" t="s">
        <v>1823</v>
      </c>
    </row>
    <row r="6867" spans="1:9">
      <c r="A6867" s="367" t="s">
        <v>3930</v>
      </c>
      <c r="D6867" s="367" t="s">
        <v>11776</v>
      </c>
      <c r="E6867" s="367">
        <f t="shared" si="107"/>
        <v>30904500</v>
      </c>
      <c r="F6867" s="367" t="s">
        <v>569</v>
      </c>
      <c r="G6867" s="367" t="s">
        <v>11609</v>
      </c>
      <c r="H6867" s="367" t="s">
        <v>11777</v>
      </c>
      <c r="I6867" s="367" t="s">
        <v>1823</v>
      </c>
    </row>
    <row r="6868" spans="1:9">
      <c r="A6868" s="367" t="s">
        <v>3930</v>
      </c>
      <c r="D6868" s="367" t="s">
        <v>11778</v>
      </c>
      <c r="E6868" s="367">
        <f t="shared" si="107"/>
        <v>30904600</v>
      </c>
      <c r="F6868" s="367" t="s">
        <v>569</v>
      </c>
      <c r="G6868" s="367" t="s">
        <v>11609</v>
      </c>
      <c r="H6868" s="367" t="s">
        <v>11779</v>
      </c>
      <c r="I6868" s="367" t="s">
        <v>1823</v>
      </c>
    </row>
    <row r="6869" spans="1:9">
      <c r="A6869" s="367" t="s">
        <v>3930</v>
      </c>
      <c r="D6869" s="367" t="s">
        <v>11780</v>
      </c>
      <c r="E6869" s="367">
        <f t="shared" si="107"/>
        <v>30904700</v>
      </c>
      <c r="F6869" s="367" t="s">
        <v>569</v>
      </c>
      <c r="G6869" s="367" t="s">
        <v>11609</v>
      </c>
      <c r="H6869" s="367" t="s">
        <v>11781</v>
      </c>
      <c r="I6869" s="367" t="s">
        <v>1823</v>
      </c>
    </row>
    <row r="6870" spans="1:9">
      <c r="A6870" s="367" t="s">
        <v>3930</v>
      </c>
      <c r="D6870" s="367" t="s">
        <v>11782</v>
      </c>
      <c r="E6870" s="367">
        <f t="shared" si="107"/>
        <v>30905000</v>
      </c>
      <c r="F6870" s="367" t="s">
        <v>569</v>
      </c>
      <c r="G6870" s="367" t="s">
        <v>11609</v>
      </c>
      <c r="H6870" s="367" t="s">
        <v>11783</v>
      </c>
      <c r="I6870" s="367" t="s">
        <v>11784</v>
      </c>
    </row>
    <row r="6871" spans="1:9">
      <c r="A6871" s="367" t="s">
        <v>3930</v>
      </c>
      <c r="D6871" s="367" t="s">
        <v>11785</v>
      </c>
      <c r="E6871" s="367">
        <f t="shared" si="107"/>
        <v>30905100</v>
      </c>
      <c r="F6871" s="367" t="s">
        <v>569</v>
      </c>
      <c r="G6871" s="367" t="s">
        <v>11609</v>
      </c>
      <c r="H6871" s="367" t="s">
        <v>11786</v>
      </c>
      <c r="I6871" s="367" t="s">
        <v>1823</v>
      </c>
    </row>
    <row r="6872" spans="1:9">
      <c r="A6872" s="367" t="s">
        <v>3930</v>
      </c>
      <c r="D6872" s="367" t="s">
        <v>11787</v>
      </c>
      <c r="E6872" s="367">
        <f t="shared" si="107"/>
        <v>30905104</v>
      </c>
      <c r="F6872" s="367" t="s">
        <v>569</v>
      </c>
      <c r="G6872" s="367" t="s">
        <v>11609</v>
      </c>
      <c r="H6872" s="367" t="s">
        <v>11786</v>
      </c>
      <c r="I6872" s="367" t="s">
        <v>11788</v>
      </c>
    </row>
    <row r="6873" spans="1:9">
      <c r="A6873" s="367" t="s">
        <v>3930</v>
      </c>
      <c r="D6873" s="367" t="s">
        <v>11789</v>
      </c>
      <c r="E6873" s="367">
        <f t="shared" si="107"/>
        <v>30905108</v>
      </c>
      <c r="F6873" s="367" t="s">
        <v>569</v>
      </c>
      <c r="G6873" s="367" t="s">
        <v>11609</v>
      </c>
      <c r="H6873" s="367" t="s">
        <v>11786</v>
      </c>
      <c r="I6873" s="367" t="s">
        <v>11790</v>
      </c>
    </row>
    <row r="6874" spans="1:9">
      <c r="A6874" s="367" t="s">
        <v>3930</v>
      </c>
      <c r="D6874" s="367" t="s">
        <v>11791</v>
      </c>
      <c r="E6874" s="367">
        <f t="shared" si="107"/>
        <v>30905112</v>
      </c>
      <c r="F6874" s="367" t="s">
        <v>569</v>
      </c>
      <c r="G6874" s="367" t="s">
        <v>11609</v>
      </c>
      <c r="H6874" s="367" t="s">
        <v>11786</v>
      </c>
      <c r="I6874" s="367" t="s">
        <v>11792</v>
      </c>
    </row>
    <row r="6875" spans="1:9">
      <c r="A6875" s="367" t="s">
        <v>3930</v>
      </c>
      <c r="D6875" s="367" t="s">
        <v>11793</v>
      </c>
      <c r="E6875" s="367">
        <f t="shared" si="107"/>
        <v>30905116</v>
      </c>
      <c r="F6875" s="367" t="s">
        <v>569</v>
      </c>
      <c r="G6875" s="367" t="s">
        <v>11609</v>
      </c>
      <c r="H6875" s="367" t="s">
        <v>11786</v>
      </c>
      <c r="I6875" s="367" t="s">
        <v>11794</v>
      </c>
    </row>
    <row r="6876" spans="1:9">
      <c r="A6876" s="367" t="s">
        <v>3930</v>
      </c>
      <c r="D6876" s="367" t="s">
        <v>11795</v>
      </c>
      <c r="E6876" s="367">
        <f t="shared" si="107"/>
        <v>30905120</v>
      </c>
      <c r="F6876" s="367" t="s">
        <v>569</v>
      </c>
      <c r="G6876" s="367" t="s">
        <v>11609</v>
      </c>
      <c r="H6876" s="367" t="s">
        <v>11786</v>
      </c>
      <c r="I6876" s="367" t="s">
        <v>11796</v>
      </c>
    </row>
    <row r="6877" spans="1:9">
      <c r="A6877" s="367" t="s">
        <v>3930</v>
      </c>
      <c r="D6877" s="367" t="s">
        <v>11797</v>
      </c>
      <c r="E6877" s="367">
        <f t="shared" si="107"/>
        <v>30905124</v>
      </c>
      <c r="F6877" s="367" t="s">
        <v>569</v>
      </c>
      <c r="G6877" s="367" t="s">
        <v>11609</v>
      </c>
      <c r="H6877" s="367" t="s">
        <v>11786</v>
      </c>
      <c r="I6877" s="367" t="s">
        <v>11798</v>
      </c>
    </row>
    <row r="6878" spans="1:9">
      <c r="A6878" s="367" t="s">
        <v>3930</v>
      </c>
      <c r="D6878" s="367" t="s">
        <v>11799</v>
      </c>
      <c r="E6878" s="367">
        <f t="shared" si="107"/>
        <v>30905128</v>
      </c>
      <c r="F6878" s="367" t="s">
        <v>569</v>
      </c>
      <c r="G6878" s="367" t="s">
        <v>11609</v>
      </c>
      <c r="H6878" s="367" t="s">
        <v>11786</v>
      </c>
      <c r="I6878" s="367" t="s">
        <v>11800</v>
      </c>
    </row>
    <row r="6879" spans="1:9">
      <c r="A6879" s="367" t="s">
        <v>3930</v>
      </c>
      <c r="D6879" s="367" t="s">
        <v>11801</v>
      </c>
      <c r="E6879" s="367">
        <f t="shared" si="107"/>
        <v>30905132</v>
      </c>
      <c r="F6879" s="367" t="s">
        <v>569</v>
      </c>
      <c r="G6879" s="367" t="s">
        <v>11609</v>
      </c>
      <c r="H6879" s="367" t="s">
        <v>11786</v>
      </c>
      <c r="I6879" s="367" t="s">
        <v>11802</v>
      </c>
    </row>
    <row r="6880" spans="1:9">
      <c r="A6880" s="367" t="s">
        <v>3930</v>
      </c>
      <c r="D6880" s="367" t="s">
        <v>11803</v>
      </c>
      <c r="E6880" s="367">
        <f t="shared" si="107"/>
        <v>30905136</v>
      </c>
      <c r="F6880" s="367" t="s">
        <v>569</v>
      </c>
      <c r="G6880" s="367" t="s">
        <v>11609</v>
      </c>
      <c r="H6880" s="367" t="s">
        <v>11786</v>
      </c>
      <c r="I6880" s="367" t="s">
        <v>11804</v>
      </c>
    </row>
    <row r="6881" spans="1:9">
      <c r="A6881" s="367" t="s">
        <v>3930</v>
      </c>
      <c r="D6881" s="367" t="s">
        <v>11805</v>
      </c>
      <c r="E6881" s="367">
        <f t="shared" si="107"/>
        <v>30905140</v>
      </c>
      <c r="F6881" s="367" t="s">
        <v>569</v>
      </c>
      <c r="G6881" s="367" t="s">
        <v>11609</v>
      </c>
      <c r="H6881" s="367" t="s">
        <v>11786</v>
      </c>
      <c r="I6881" s="367" t="s">
        <v>11806</v>
      </c>
    </row>
    <row r="6882" spans="1:9">
      <c r="A6882" s="367" t="s">
        <v>3930</v>
      </c>
      <c r="D6882" s="367" t="s">
        <v>11807</v>
      </c>
      <c r="E6882" s="367">
        <f t="shared" si="107"/>
        <v>30905144</v>
      </c>
      <c r="F6882" s="367" t="s">
        <v>569</v>
      </c>
      <c r="G6882" s="367" t="s">
        <v>11609</v>
      </c>
      <c r="H6882" s="367" t="s">
        <v>11786</v>
      </c>
      <c r="I6882" s="367" t="s">
        <v>11808</v>
      </c>
    </row>
    <row r="6883" spans="1:9">
      <c r="A6883" s="367" t="s">
        <v>3930</v>
      </c>
      <c r="D6883" s="367" t="s">
        <v>11809</v>
      </c>
      <c r="E6883" s="367">
        <f t="shared" si="107"/>
        <v>30905148</v>
      </c>
      <c r="F6883" s="367" t="s">
        <v>569</v>
      </c>
      <c r="G6883" s="367" t="s">
        <v>11609</v>
      </c>
      <c r="H6883" s="367" t="s">
        <v>11786</v>
      </c>
      <c r="I6883" s="367" t="s">
        <v>11810</v>
      </c>
    </row>
    <row r="6884" spans="1:9">
      <c r="A6884" s="367" t="s">
        <v>3930</v>
      </c>
      <c r="D6884" s="367" t="s">
        <v>11811</v>
      </c>
      <c r="E6884" s="367">
        <f t="shared" si="107"/>
        <v>30905152</v>
      </c>
      <c r="F6884" s="367" t="s">
        <v>569</v>
      </c>
      <c r="G6884" s="367" t="s">
        <v>11609</v>
      </c>
      <c r="H6884" s="367" t="s">
        <v>11786</v>
      </c>
      <c r="I6884" s="367" t="s">
        <v>11812</v>
      </c>
    </row>
    <row r="6885" spans="1:9">
      <c r="A6885" s="367" t="s">
        <v>3930</v>
      </c>
      <c r="D6885" s="367" t="s">
        <v>11813</v>
      </c>
      <c r="E6885" s="367">
        <f t="shared" si="107"/>
        <v>30905156</v>
      </c>
      <c r="F6885" s="367" t="s">
        <v>569</v>
      </c>
      <c r="G6885" s="367" t="s">
        <v>11609</v>
      </c>
      <c r="H6885" s="367" t="s">
        <v>11786</v>
      </c>
      <c r="I6885" s="367" t="s">
        <v>11814</v>
      </c>
    </row>
    <row r="6886" spans="1:9">
      <c r="A6886" s="367" t="s">
        <v>3930</v>
      </c>
      <c r="D6886" s="367" t="s">
        <v>11815</v>
      </c>
      <c r="E6886" s="367">
        <f t="shared" si="107"/>
        <v>30905160</v>
      </c>
      <c r="F6886" s="367" t="s">
        <v>569</v>
      </c>
      <c r="G6886" s="367" t="s">
        <v>11609</v>
      </c>
      <c r="H6886" s="367" t="s">
        <v>11786</v>
      </c>
      <c r="I6886" s="367" t="s">
        <v>11816</v>
      </c>
    </row>
    <row r="6887" spans="1:9">
      <c r="A6887" s="367" t="s">
        <v>3930</v>
      </c>
      <c r="D6887" s="367" t="s">
        <v>11817</v>
      </c>
      <c r="E6887" s="367">
        <f t="shared" si="107"/>
        <v>30905164</v>
      </c>
      <c r="F6887" s="367" t="s">
        <v>569</v>
      </c>
      <c r="G6887" s="367" t="s">
        <v>11609</v>
      </c>
      <c r="H6887" s="367" t="s">
        <v>11786</v>
      </c>
      <c r="I6887" s="367" t="s">
        <v>11818</v>
      </c>
    </row>
    <row r="6888" spans="1:9">
      <c r="A6888" s="367" t="s">
        <v>3930</v>
      </c>
      <c r="D6888" s="367" t="s">
        <v>11819</v>
      </c>
      <c r="E6888" s="367">
        <f t="shared" si="107"/>
        <v>30905168</v>
      </c>
      <c r="F6888" s="367" t="s">
        <v>569</v>
      </c>
      <c r="G6888" s="367" t="s">
        <v>11609</v>
      </c>
      <c r="H6888" s="367" t="s">
        <v>11786</v>
      </c>
      <c r="I6888" s="367" t="s">
        <v>11820</v>
      </c>
    </row>
    <row r="6889" spans="1:9">
      <c r="A6889" s="367" t="s">
        <v>3930</v>
      </c>
      <c r="D6889" s="367" t="s">
        <v>11821</v>
      </c>
      <c r="E6889" s="367">
        <f t="shared" si="107"/>
        <v>30905172</v>
      </c>
      <c r="F6889" s="367" t="s">
        <v>569</v>
      </c>
      <c r="G6889" s="367" t="s">
        <v>11609</v>
      </c>
      <c r="H6889" s="367" t="s">
        <v>11786</v>
      </c>
      <c r="I6889" s="367" t="s">
        <v>11822</v>
      </c>
    </row>
    <row r="6890" spans="1:9">
      <c r="A6890" s="367" t="s">
        <v>3930</v>
      </c>
      <c r="D6890" s="367" t="s">
        <v>11823</v>
      </c>
      <c r="E6890" s="367">
        <f t="shared" si="107"/>
        <v>30905176</v>
      </c>
      <c r="F6890" s="367" t="s">
        <v>569</v>
      </c>
      <c r="G6890" s="367" t="s">
        <v>11609</v>
      </c>
      <c r="H6890" s="367" t="s">
        <v>11786</v>
      </c>
      <c r="I6890" s="367" t="s">
        <v>11824</v>
      </c>
    </row>
    <row r="6891" spans="1:9">
      <c r="A6891" s="367" t="s">
        <v>3930</v>
      </c>
      <c r="D6891" s="367" t="s">
        <v>11825</v>
      </c>
      <c r="E6891" s="367">
        <f t="shared" si="107"/>
        <v>30905180</v>
      </c>
      <c r="F6891" s="367" t="s">
        <v>569</v>
      </c>
      <c r="G6891" s="367" t="s">
        <v>11609</v>
      </c>
      <c r="H6891" s="367" t="s">
        <v>11786</v>
      </c>
      <c r="I6891" s="367" t="s">
        <v>11826</v>
      </c>
    </row>
    <row r="6892" spans="1:9">
      <c r="A6892" s="367" t="s">
        <v>3930</v>
      </c>
      <c r="D6892" s="367" t="s">
        <v>11827</v>
      </c>
      <c r="E6892" s="367">
        <f t="shared" si="107"/>
        <v>30905200</v>
      </c>
      <c r="F6892" s="367" t="s">
        <v>569</v>
      </c>
      <c r="G6892" s="367" t="s">
        <v>11609</v>
      </c>
      <c r="H6892" s="367" t="s">
        <v>11828</v>
      </c>
      <c r="I6892" s="367" t="s">
        <v>1823</v>
      </c>
    </row>
    <row r="6893" spans="1:9">
      <c r="A6893" s="367" t="s">
        <v>3930</v>
      </c>
      <c r="D6893" s="367" t="s">
        <v>11829</v>
      </c>
      <c r="E6893" s="367">
        <f t="shared" si="107"/>
        <v>30905210</v>
      </c>
      <c r="F6893" s="367" t="s">
        <v>569</v>
      </c>
      <c r="G6893" s="367" t="s">
        <v>11609</v>
      </c>
      <c r="H6893" s="367" t="s">
        <v>11828</v>
      </c>
      <c r="I6893" s="367" t="s">
        <v>11830</v>
      </c>
    </row>
    <row r="6894" spans="1:9">
      <c r="A6894" s="367" t="s">
        <v>3930</v>
      </c>
      <c r="D6894" s="367" t="s">
        <v>11831</v>
      </c>
      <c r="E6894" s="367">
        <f t="shared" si="107"/>
        <v>30905212</v>
      </c>
      <c r="F6894" s="367" t="s">
        <v>569</v>
      </c>
      <c r="G6894" s="367" t="s">
        <v>11609</v>
      </c>
      <c r="H6894" s="367" t="s">
        <v>11828</v>
      </c>
      <c r="I6894" s="367" t="s">
        <v>11832</v>
      </c>
    </row>
    <row r="6895" spans="1:9">
      <c r="A6895" s="367" t="s">
        <v>3930</v>
      </c>
      <c r="D6895" s="367" t="s">
        <v>11833</v>
      </c>
      <c r="E6895" s="367">
        <f t="shared" si="107"/>
        <v>30905220</v>
      </c>
      <c r="F6895" s="367" t="s">
        <v>569</v>
      </c>
      <c r="G6895" s="367" t="s">
        <v>11609</v>
      </c>
      <c r="H6895" s="367" t="s">
        <v>11828</v>
      </c>
      <c r="I6895" s="367" t="s">
        <v>11834</v>
      </c>
    </row>
    <row r="6896" spans="1:9">
      <c r="A6896" s="367" t="s">
        <v>3930</v>
      </c>
      <c r="D6896" s="367" t="s">
        <v>11835</v>
      </c>
      <c r="E6896" s="367">
        <f t="shared" si="107"/>
        <v>30905226</v>
      </c>
      <c r="F6896" s="367" t="s">
        <v>569</v>
      </c>
      <c r="G6896" s="367" t="s">
        <v>11609</v>
      </c>
      <c r="H6896" s="367" t="s">
        <v>11828</v>
      </c>
      <c r="I6896" s="367" t="s">
        <v>11836</v>
      </c>
    </row>
    <row r="6897" spans="1:9">
      <c r="A6897" s="367" t="s">
        <v>3930</v>
      </c>
      <c r="D6897" s="367" t="s">
        <v>11837</v>
      </c>
      <c r="E6897" s="367">
        <f t="shared" si="107"/>
        <v>30905254</v>
      </c>
      <c r="F6897" s="367" t="s">
        <v>569</v>
      </c>
      <c r="G6897" s="367" t="s">
        <v>11609</v>
      </c>
      <c r="H6897" s="367" t="s">
        <v>11828</v>
      </c>
      <c r="I6897" s="367" t="s">
        <v>11838</v>
      </c>
    </row>
    <row r="6898" spans="1:9">
      <c r="A6898" s="367" t="s">
        <v>3930</v>
      </c>
      <c r="D6898" s="367" t="s">
        <v>11839</v>
      </c>
      <c r="E6898" s="367">
        <f t="shared" si="107"/>
        <v>30905276</v>
      </c>
      <c r="F6898" s="367" t="s">
        <v>569</v>
      </c>
      <c r="G6898" s="367" t="s">
        <v>11609</v>
      </c>
      <c r="H6898" s="367" t="s">
        <v>11828</v>
      </c>
      <c r="I6898" s="367" t="s">
        <v>11840</v>
      </c>
    </row>
    <row r="6899" spans="1:9">
      <c r="A6899" s="367" t="s">
        <v>3930</v>
      </c>
      <c r="D6899" s="367" t="s">
        <v>11841</v>
      </c>
      <c r="E6899" s="367">
        <f t="shared" si="107"/>
        <v>30905280</v>
      </c>
      <c r="F6899" s="367" t="s">
        <v>569</v>
      </c>
      <c r="G6899" s="367" t="s">
        <v>11609</v>
      </c>
      <c r="H6899" s="367" t="s">
        <v>11828</v>
      </c>
      <c r="I6899" s="367" t="s">
        <v>11842</v>
      </c>
    </row>
    <row r="6900" spans="1:9">
      <c r="A6900" s="367" t="s">
        <v>3930</v>
      </c>
      <c r="D6900" s="367" t="s">
        <v>11843</v>
      </c>
      <c r="E6900" s="367">
        <f t="shared" si="107"/>
        <v>30905300</v>
      </c>
      <c r="F6900" s="367" t="s">
        <v>569</v>
      </c>
      <c r="G6900" s="367" t="s">
        <v>11609</v>
      </c>
      <c r="H6900" s="367" t="s">
        <v>11844</v>
      </c>
      <c r="I6900" s="367" t="s">
        <v>1823</v>
      </c>
    </row>
    <row r="6901" spans="1:9">
      <c r="A6901" s="367" t="s">
        <v>3930</v>
      </c>
      <c r="D6901" s="367" t="s">
        <v>11845</v>
      </c>
      <c r="E6901" s="367">
        <f t="shared" si="107"/>
        <v>30905306</v>
      </c>
      <c r="F6901" s="367" t="s">
        <v>569</v>
      </c>
      <c r="G6901" s="367" t="s">
        <v>11609</v>
      </c>
      <c r="H6901" s="367" t="s">
        <v>11844</v>
      </c>
      <c r="I6901" s="367" t="s">
        <v>11846</v>
      </c>
    </row>
    <row r="6902" spans="1:9">
      <c r="A6902" s="367" t="s">
        <v>3930</v>
      </c>
      <c r="D6902" s="367" t="s">
        <v>11847</v>
      </c>
      <c r="E6902" s="367">
        <f t="shared" si="107"/>
        <v>30905308</v>
      </c>
      <c r="F6902" s="367" t="s">
        <v>569</v>
      </c>
      <c r="G6902" s="367" t="s">
        <v>11609</v>
      </c>
      <c r="H6902" s="367" t="s">
        <v>11844</v>
      </c>
      <c r="I6902" s="367" t="s">
        <v>11790</v>
      </c>
    </row>
    <row r="6903" spans="1:9">
      <c r="A6903" s="367" t="s">
        <v>3930</v>
      </c>
      <c r="D6903" s="367" t="s">
        <v>11848</v>
      </c>
      <c r="E6903" s="367">
        <f t="shared" si="107"/>
        <v>30905312</v>
      </c>
      <c r="F6903" s="367" t="s">
        <v>569</v>
      </c>
      <c r="G6903" s="367" t="s">
        <v>11609</v>
      </c>
      <c r="H6903" s="367" t="s">
        <v>11844</v>
      </c>
      <c r="I6903" s="367" t="s">
        <v>11849</v>
      </c>
    </row>
    <row r="6904" spans="1:9">
      <c r="A6904" s="367" t="s">
        <v>3930</v>
      </c>
      <c r="D6904" s="367" t="s">
        <v>11850</v>
      </c>
      <c r="E6904" s="367">
        <f t="shared" si="107"/>
        <v>30905320</v>
      </c>
      <c r="F6904" s="367" t="s">
        <v>569</v>
      </c>
      <c r="G6904" s="367" t="s">
        <v>11609</v>
      </c>
      <c r="H6904" s="367" t="s">
        <v>11844</v>
      </c>
      <c r="I6904" s="367" t="s">
        <v>11851</v>
      </c>
    </row>
    <row r="6905" spans="1:9">
      <c r="A6905" s="367" t="s">
        <v>3930</v>
      </c>
      <c r="D6905" s="367" t="s">
        <v>11852</v>
      </c>
      <c r="E6905" s="367">
        <f t="shared" si="107"/>
        <v>30905354</v>
      </c>
      <c r="F6905" s="367" t="s">
        <v>569</v>
      </c>
      <c r="G6905" s="367" t="s">
        <v>11609</v>
      </c>
      <c r="H6905" s="367" t="s">
        <v>11844</v>
      </c>
      <c r="I6905" s="367" t="s">
        <v>11853</v>
      </c>
    </row>
    <row r="6906" spans="1:9">
      <c r="A6906" s="367" t="s">
        <v>3930</v>
      </c>
      <c r="D6906" s="367" t="s">
        <v>11854</v>
      </c>
      <c r="E6906" s="367">
        <f t="shared" si="107"/>
        <v>30905355</v>
      </c>
      <c r="F6906" s="367" t="s">
        <v>569</v>
      </c>
      <c r="G6906" s="367" t="s">
        <v>11609</v>
      </c>
      <c r="H6906" s="367" t="s">
        <v>11844</v>
      </c>
      <c r="I6906" s="367" t="s">
        <v>11855</v>
      </c>
    </row>
    <row r="6907" spans="1:9">
      <c r="A6907" s="367" t="s">
        <v>3930</v>
      </c>
      <c r="D6907" s="367" t="s">
        <v>11856</v>
      </c>
      <c r="E6907" s="367">
        <f t="shared" si="107"/>
        <v>30905400</v>
      </c>
      <c r="F6907" s="367" t="s">
        <v>569</v>
      </c>
      <c r="G6907" s="367" t="s">
        <v>11609</v>
      </c>
      <c r="H6907" s="367" t="s">
        <v>11857</v>
      </c>
      <c r="I6907" s="367" t="s">
        <v>1823</v>
      </c>
    </row>
    <row r="6908" spans="1:9">
      <c r="A6908" s="367" t="s">
        <v>3930</v>
      </c>
      <c r="D6908" s="367" t="s">
        <v>11858</v>
      </c>
      <c r="E6908" s="367">
        <f t="shared" si="107"/>
        <v>30905410</v>
      </c>
      <c r="F6908" s="367" t="s">
        <v>569</v>
      </c>
      <c r="G6908" s="367" t="s">
        <v>11609</v>
      </c>
      <c r="H6908" s="367" t="s">
        <v>11857</v>
      </c>
      <c r="I6908" s="367" t="s">
        <v>11859</v>
      </c>
    </row>
    <row r="6909" spans="1:9">
      <c r="A6909" s="367" t="s">
        <v>3930</v>
      </c>
      <c r="D6909" s="367" t="s">
        <v>11860</v>
      </c>
      <c r="E6909" s="367">
        <f t="shared" si="107"/>
        <v>30905500</v>
      </c>
      <c r="F6909" s="367" t="s">
        <v>569</v>
      </c>
      <c r="G6909" s="367" t="s">
        <v>11609</v>
      </c>
      <c r="H6909" s="367" t="s">
        <v>11861</v>
      </c>
      <c r="I6909" s="367" t="s">
        <v>1823</v>
      </c>
    </row>
    <row r="6910" spans="1:9">
      <c r="A6910" s="367" t="s">
        <v>3930</v>
      </c>
      <c r="D6910" s="367" t="s">
        <v>11862</v>
      </c>
      <c r="E6910" s="367">
        <f t="shared" si="107"/>
        <v>30905600</v>
      </c>
      <c r="F6910" s="367" t="s">
        <v>569</v>
      </c>
      <c r="G6910" s="367" t="s">
        <v>11609</v>
      </c>
      <c r="H6910" s="367" t="s">
        <v>11863</v>
      </c>
      <c r="I6910" s="367" t="s">
        <v>1823</v>
      </c>
    </row>
    <row r="6911" spans="1:9">
      <c r="A6911" s="367" t="s">
        <v>3930</v>
      </c>
      <c r="D6911" s="367" t="s">
        <v>11864</v>
      </c>
      <c r="E6911" s="367">
        <f t="shared" si="107"/>
        <v>30905800</v>
      </c>
      <c r="F6911" s="367" t="s">
        <v>569</v>
      </c>
      <c r="G6911" s="367" t="s">
        <v>11609</v>
      </c>
      <c r="H6911" s="367" t="s">
        <v>11865</v>
      </c>
      <c r="I6911" s="367" t="s">
        <v>1823</v>
      </c>
    </row>
    <row r="6912" spans="1:9">
      <c r="A6912" s="367" t="s">
        <v>3930</v>
      </c>
      <c r="D6912" s="367" t="s">
        <v>11866</v>
      </c>
      <c r="E6912" s="367">
        <f t="shared" si="107"/>
        <v>30905900</v>
      </c>
      <c r="F6912" s="367" t="s">
        <v>569</v>
      </c>
      <c r="G6912" s="367" t="s">
        <v>11609</v>
      </c>
      <c r="H6912" s="367" t="s">
        <v>11867</v>
      </c>
      <c r="I6912" s="367" t="s">
        <v>1823</v>
      </c>
    </row>
    <row r="6913" spans="1:9">
      <c r="A6913" s="367" t="s">
        <v>3930</v>
      </c>
      <c r="D6913" s="367" t="s">
        <v>11868</v>
      </c>
      <c r="E6913" s="367">
        <f t="shared" si="107"/>
        <v>30906001</v>
      </c>
      <c r="F6913" s="367" t="s">
        <v>569</v>
      </c>
      <c r="G6913" s="367" t="s">
        <v>11609</v>
      </c>
      <c r="H6913" s="367" t="s">
        <v>11869</v>
      </c>
      <c r="I6913" s="367" t="s">
        <v>11870</v>
      </c>
    </row>
    <row r="6914" spans="1:9">
      <c r="A6914" s="367" t="s">
        <v>3930</v>
      </c>
      <c r="D6914" s="367" t="s">
        <v>11871</v>
      </c>
      <c r="E6914" s="367">
        <f t="shared" ref="E6914:E6977" si="108">VALUE(D6914)</f>
        <v>30906002</v>
      </c>
      <c r="F6914" s="367" t="s">
        <v>569</v>
      </c>
      <c r="G6914" s="367" t="s">
        <v>11609</v>
      </c>
      <c r="H6914" s="367" t="s">
        <v>11869</v>
      </c>
      <c r="I6914" s="367" t="s">
        <v>11872</v>
      </c>
    </row>
    <row r="6915" spans="1:9">
      <c r="A6915" s="367" t="s">
        <v>3930</v>
      </c>
      <c r="D6915" s="367" t="s">
        <v>11873</v>
      </c>
      <c r="E6915" s="367">
        <f t="shared" si="108"/>
        <v>30906003</v>
      </c>
      <c r="F6915" s="367" t="s">
        <v>569</v>
      </c>
      <c r="G6915" s="367" t="s">
        <v>11609</v>
      </c>
      <c r="H6915" s="367" t="s">
        <v>11869</v>
      </c>
      <c r="I6915" s="367" t="s">
        <v>11874</v>
      </c>
    </row>
    <row r="6916" spans="1:9">
      <c r="A6916" s="367" t="s">
        <v>3930</v>
      </c>
      <c r="D6916" s="367" t="s">
        <v>11875</v>
      </c>
      <c r="E6916" s="367">
        <f t="shared" si="108"/>
        <v>30906004</v>
      </c>
      <c r="F6916" s="367" t="s">
        <v>569</v>
      </c>
      <c r="G6916" s="367" t="s">
        <v>11609</v>
      </c>
      <c r="H6916" s="367" t="s">
        <v>11869</v>
      </c>
      <c r="I6916" s="367" t="s">
        <v>11876</v>
      </c>
    </row>
    <row r="6917" spans="1:9">
      <c r="A6917" s="367" t="s">
        <v>3930</v>
      </c>
      <c r="D6917" s="367" t="s">
        <v>11877</v>
      </c>
      <c r="E6917" s="367">
        <f t="shared" si="108"/>
        <v>30906005</v>
      </c>
      <c r="F6917" s="367" t="s">
        <v>569</v>
      </c>
      <c r="G6917" s="367" t="s">
        <v>11609</v>
      </c>
      <c r="H6917" s="367" t="s">
        <v>11869</v>
      </c>
      <c r="I6917" s="367" t="s">
        <v>11878</v>
      </c>
    </row>
    <row r="6918" spans="1:9">
      <c r="A6918" s="367" t="s">
        <v>3930</v>
      </c>
      <c r="D6918" s="367" t="s">
        <v>11879</v>
      </c>
      <c r="E6918" s="367">
        <f t="shared" si="108"/>
        <v>30906006</v>
      </c>
      <c r="F6918" s="367" t="s">
        <v>569</v>
      </c>
      <c r="G6918" s="367" t="s">
        <v>11609</v>
      </c>
      <c r="H6918" s="367" t="s">
        <v>11869</v>
      </c>
      <c r="I6918" s="367" t="s">
        <v>11880</v>
      </c>
    </row>
    <row r="6919" spans="1:9">
      <c r="A6919" s="367" t="s">
        <v>3930</v>
      </c>
      <c r="D6919" s="367" t="s">
        <v>11881</v>
      </c>
      <c r="E6919" s="367">
        <f t="shared" si="108"/>
        <v>30906007</v>
      </c>
      <c r="F6919" s="367" t="s">
        <v>569</v>
      </c>
      <c r="G6919" s="367" t="s">
        <v>11609</v>
      </c>
      <c r="H6919" s="367" t="s">
        <v>11869</v>
      </c>
      <c r="I6919" s="367" t="s">
        <v>11882</v>
      </c>
    </row>
    <row r="6920" spans="1:9">
      <c r="A6920" s="367" t="s">
        <v>3930</v>
      </c>
      <c r="D6920" s="367" t="s">
        <v>11883</v>
      </c>
      <c r="E6920" s="367">
        <f t="shared" si="108"/>
        <v>30906099</v>
      </c>
      <c r="F6920" s="367" t="s">
        <v>569</v>
      </c>
      <c r="G6920" s="367" t="s">
        <v>11609</v>
      </c>
      <c r="H6920" s="367" t="s">
        <v>11869</v>
      </c>
      <c r="I6920" s="367" t="s">
        <v>11870</v>
      </c>
    </row>
    <row r="6921" spans="1:9">
      <c r="A6921" s="367" t="s">
        <v>3930</v>
      </c>
      <c r="D6921" s="367" t="s">
        <v>11884</v>
      </c>
      <c r="E6921" s="367">
        <f t="shared" si="108"/>
        <v>30980001</v>
      </c>
      <c r="F6921" s="367" t="s">
        <v>569</v>
      </c>
      <c r="G6921" s="367" t="s">
        <v>11609</v>
      </c>
      <c r="H6921" s="367" t="s">
        <v>4346</v>
      </c>
      <c r="I6921" s="367" t="s">
        <v>4346</v>
      </c>
    </row>
    <row r="6922" spans="1:9">
      <c r="A6922" s="367" t="s">
        <v>3930</v>
      </c>
      <c r="D6922" s="367" t="s">
        <v>11885</v>
      </c>
      <c r="E6922" s="367">
        <f t="shared" si="108"/>
        <v>30982001</v>
      </c>
      <c r="F6922" s="367" t="s">
        <v>569</v>
      </c>
      <c r="G6922" s="367" t="s">
        <v>11609</v>
      </c>
      <c r="H6922" s="367" t="s">
        <v>4348</v>
      </c>
      <c r="I6922" s="367" t="s">
        <v>4349</v>
      </c>
    </row>
    <row r="6923" spans="1:9">
      <c r="A6923" s="367" t="s">
        <v>3930</v>
      </c>
      <c r="D6923" s="367" t="s">
        <v>11886</v>
      </c>
      <c r="E6923" s="367">
        <f t="shared" si="108"/>
        <v>30982002</v>
      </c>
      <c r="F6923" s="367" t="s">
        <v>569</v>
      </c>
      <c r="G6923" s="367" t="s">
        <v>11609</v>
      </c>
      <c r="H6923" s="367" t="s">
        <v>4348</v>
      </c>
      <c r="I6923" s="367" t="s">
        <v>4351</v>
      </c>
    </row>
    <row r="6924" spans="1:9">
      <c r="A6924" s="367" t="s">
        <v>3930</v>
      </c>
      <c r="D6924" s="367" t="s">
        <v>11887</v>
      </c>
      <c r="E6924" s="367">
        <f t="shared" si="108"/>
        <v>30982599</v>
      </c>
      <c r="F6924" s="367" t="s">
        <v>569</v>
      </c>
      <c r="G6924" s="367" t="s">
        <v>11609</v>
      </c>
      <c r="H6924" s="367" t="s">
        <v>4353</v>
      </c>
      <c r="I6924" s="367" t="s">
        <v>4354</v>
      </c>
    </row>
    <row r="6925" spans="1:9">
      <c r="A6925" s="367" t="s">
        <v>3930</v>
      </c>
      <c r="D6925" s="367" t="s">
        <v>11888</v>
      </c>
      <c r="E6925" s="367">
        <f t="shared" si="108"/>
        <v>30988801</v>
      </c>
      <c r="F6925" s="367" t="s">
        <v>569</v>
      </c>
      <c r="G6925" s="367" t="s">
        <v>11609</v>
      </c>
      <c r="H6925" s="367" t="s">
        <v>4598</v>
      </c>
      <c r="I6925" s="367" t="s">
        <v>6910</v>
      </c>
    </row>
    <row r="6926" spans="1:9">
      <c r="A6926" s="367" t="s">
        <v>3930</v>
      </c>
      <c r="D6926" s="367" t="s">
        <v>11889</v>
      </c>
      <c r="E6926" s="367">
        <f t="shared" si="108"/>
        <v>30988802</v>
      </c>
      <c r="F6926" s="367" t="s">
        <v>569</v>
      </c>
      <c r="G6926" s="367" t="s">
        <v>11609</v>
      </c>
      <c r="H6926" s="367" t="s">
        <v>4598</v>
      </c>
      <c r="I6926" s="367" t="s">
        <v>6910</v>
      </c>
    </row>
    <row r="6927" spans="1:9">
      <c r="A6927" s="367" t="s">
        <v>3930</v>
      </c>
      <c r="D6927" s="367" t="s">
        <v>11890</v>
      </c>
      <c r="E6927" s="367">
        <f t="shared" si="108"/>
        <v>30988803</v>
      </c>
      <c r="F6927" s="367" t="s">
        <v>569</v>
      </c>
      <c r="G6927" s="367" t="s">
        <v>11609</v>
      </c>
      <c r="H6927" s="367" t="s">
        <v>4598</v>
      </c>
      <c r="I6927" s="367" t="s">
        <v>6910</v>
      </c>
    </row>
    <row r="6928" spans="1:9">
      <c r="A6928" s="367" t="s">
        <v>3930</v>
      </c>
      <c r="D6928" s="367" t="s">
        <v>11891</v>
      </c>
      <c r="E6928" s="367">
        <f t="shared" si="108"/>
        <v>30988804</v>
      </c>
      <c r="F6928" s="367" t="s">
        <v>569</v>
      </c>
      <c r="G6928" s="367" t="s">
        <v>11609</v>
      </c>
      <c r="H6928" s="367" t="s">
        <v>4598</v>
      </c>
      <c r="I6928" s="367" t="s">
        <v>6910</v>
      </c>
    </row>
    <row r="6929" spans="1:12">
      <c r="A6929" s="367" t="s">
        <v>3930</v>
      </c>
      <c r="D6929" s="367" t="s">
        <v>11892</v>
      </c>
      <c r="E6929" s="367">
        <f t="shared" si="108"/>
        <v>30988805</v>
      </c>
      <c r="F6929" s="367" t="s">
        <v>569</v>
      </c>
      <c r="G6929" s="367" t="s">
        <v>11609</v>
      </c>
      <c r="H6929" s="367" t="s">
        <v>4598</v>
      </c>
      <c r="I6929" s="367" t="s">
        <v>6910</v>
      </c>
    </row>
    <row r="6930" spans="1:12">
      <c r="A6930" s="367" t="s">
        <v>3930</v>
      </c>
      <c r="D6930" s="367" t="s">
        <v>11893</v>
      </c>
      <c r="E6930" s="367">
        <f t="shared" si="108"/>
        <v>30988806</v>
      </c>
      <c r="F6930" s="367" t="s">
        <v>569</v>
      </c>
      <c r="G6930" s="367" t="s">
        <v>11609</v>
      </c>
      <c r="H6930" s="367" t="s">
        <v>4598</v>
      </c>
      <c r="I6930" s="367" t="s">
        <v>4251</v>
      </c>
    </row>
    <row r="6931" spans="1:12">
      <c r="A6931" s="367" t="s">
        <v>3930</v>
      </c>
      <c r="D6931" s="367" t="s">
        <v>11894</v>
      </c>
      <c r="E6931" s="367">
        <f t="shared" si="108"/>
        <v>30990001</v>
      </c>
      <c r="F6931" s="367" t="s">
        <v>569</v>
      </c>
      <c r="G6931" s="367" t="s">
        <v>11609</v>
      </c>
      <c r="H6931" s="367" t="s">
        <v>6916</v>
      </c>
      <c r="I6931" s="367" t="s">
        <v>6917</v>
      </c>
    </row>
    <row r="6932" spans="1:12">
      <c r="A6932" s="367" t="s">
        <v>3930</v>
      </c>
      <c r="D6932" s="367" t="s">
        <v>11895</v>
      </c>
      <c r="E6932" s="367">
        <f t="shared" si="108"/>
        <v>30990002</v>
      </c>
      <c r="F6932" s="367" t="s">
        <v>569</v>
      </c>
      <c r="G6932" s="367" t="s">
        <v>11609</v>
      </c>
      <c r="H6932" s="367" t="s">
        <v>6916</v>
      </c>
      <c r="I6932" s="367" t="s">
        <v>6920</v>
      </c>
    </row>
    <row r="6933" spans="1:12">
      <c r="A6933" s="367" t="s">
        <v>3930</v>
      </c>
      <c r="D6933" s="367" t="s">
        <v>11896</v>
      </c>
      <c r="E6933" s="367">
        <f t="shared" si="108"/>
        <v>30990003</v>
      </c>
      <c r="F6933" s="367" t="s">
        <v>569</v>
      </c>
      <c r="G6933" s="367" t="s">
        <v>11609</v>
      </c>
      <c r="H6933" s="367" t="s">
        <v>6916</v>
      </c>
      <c r="I6933" s="367" t="s">
        <v>6922</v>
      </c>
    </row>
    <row r="6934" spans="1:12">
      <c r="A6934" s="367" t="s">
        <v>3930</v>
      </c>
      <c r="D6934" s="367" t="s">
        <v>11897</v>
      </c>
      <c r="E6934" s="367">
        <f t="shared" si="108"/>
        <v>30990011</v>
      </c>
      <c r="F6934" s="367" t="s">
        <v>569</v>
      </c>
      <c r="G6934" s="367" t="s">
        <v>11609</v>
      </c>
      <c r="H6934" s="367" t="s">
        <v>6916</v>
      </c>
      <c r="I6934" s="367" t="s">
        <v>6927</v>
      </c>
    </row>
    <row r="6935" spans="1:12">
      <c r="A6935" s="367" t="s">
        <v>3930</v>
      </c>
      <c r="D6935" s="367" t="s">
        <v>11898</v>
      </c>
      <c r="E6935" s="367">
        <f t="shared" si="108"/>
        <v>30990012</v>
      </c>
      <c r="F6935" s="367" t="s">
        <v>569</v>
      </c>
      <c r="G6935" s="367" t="s">
        <v>11609</v>
      </c>
      <c r="H6935" s="367" t="s">
        <v>6916</v>
      </c>
      <c r="I6935" s="367" t="s">
        <v>6929</v>
      </c>
    </row>
    <row r="6936" spans="1:12">
      <c r="A6936" s="367" t="s">
        <v>3930</v>
      </c>
      <c r="D6936" s="367" t="s">
        <v>11899</v>
      </c>
      <c r="E6936" s="367">
        <f t="shared" si="108"/>
        <v>30990013</v>
      </c>
      <c r="F6936" s="367" t="s">
        <v>569</v>
      </c>
      <c r="G6936" s="367" t="s">
        <v>11609</v>
      </c>
      <c r="H6936" s="367" t="s">
        <v>6916</v>
      </c>
      <c r="I6936" s="367" t="s">
        <v>288</v>
      </c>
    </row>
    <row r="6937" spans="1:12">
      <c r="A6937" s="367" t="s">
        <v>3930</v>
      </c>
      <c r="D6937" s="367" t="s">
        <v>11900</v>
      </c>
      <c r="E6937" s="367">
        <f t="shared" si="108"/>
        <v>30990023</v>
      </c>
      <c r="F6937" s="367" t="s">
        <v>569</v>
      </c>
      <c r="G6937" s="367" t="s">
        <v>11609</v>
      </c>
      <c r="H6937" s="367" t="s">
        <v>6916</v>
      </c>
      <c r="I6937" s="367" t="s">
        <v>281</v>
      </c>
    </row>
    <row r="6938" spans="1:12">
      <c r="A6938" s="367" t="s">
        <v>3930</v>
      </c>
      <c r="D6938" s="367" t="s">
        <v>11901</v>
      </c>
      <c r="E6938" s="367">
        <f t="shared" si="108"/>
        <v>30999997</v>
      </c>
      <c r="F6938" s="367" t="s">
        <v>569</v>
      </c>
      <c r="G6938" s="367" t="s">
        <v>11609</v>
      </c>
      <c r="H6938" s="367" t="s">
        <v>4251</v>
      </c>
      <c r="I6938" s="367" t="s">
        <v>4251</v>
      </c>
    </row>
    <row r="6939" spans="1:12">
      <c r="A6939" s="367" t="s">
        <v>3930</v>
      </c>
      <c r="D6939" s="367" t="s">
        <v>11902</v>
      </c>
      <c r="E6939" s="367">
        <f t="shared" si="108"/>
        <v>30999998</v>
      </c>
      <c r="F6939" s="367" t="s">
        <v>569</v>
      </c>
      <c r="G6939" s="367" t="s">
        <v>11609</v>
      </c>
      <c r="H6939" s="367" t="s">
        <v>4251</v>
      </c>
      <c r="I6939" s="367" t="s">
        <v>4251</v>
      </c>
    </row>
    <row r="6940" spans="1:12">
      <c r="A6940" s="367" t="s">
        <v>3930</v>
      </c>
      <c r="D6940" s="367" t="s">
        <v>11903</v>
      </c>
      <c r="E6940" s="367">
        <f t="shared" si="108"/>
        <v>30999999</v>
      </c>
      <c r="F6940" s="367" t="s">
        <v>569</v>
      </c>
      <c r="G6940" s="367" t="s">
        <v>11609</v>
      </c>
      <c r="H6940" s="367" t="s">
        <v>4251</v>
      </c>
      <c r="I6940" s="367" t="s">
        <v>4251</v>
      </c>
    </row>
    <row r="6941" spans="1:12">
      <c r="A6941" s="367" t="s">
        <v>3930</v>
      </c>
      <c r="D6941" s="367" t="s">
        <v>11904</v>
      </c>
      <c r="E6941" s="367">
        <f t="shared" si="108"/>
        <v>31000101</v>
      </c>
      <c r="F6941" s="367" t="s">
        <v>569</v>
      </c>
      <c r="G6941" s="367" t="s">
        <v>11905</v>
      </c>
      <c r="H6941" s="367" t="s">
        <v>11906</v>
      </c>
      <c r="I6941" s="367" t="s">
        <v>11907</v>
      </c>
    </row>
    <row r="6942" spans="1:12">
      <c r="A6942" s="367" t="s">
        <v>3930</v>
      </c>
      <c r="D6942" s="367" t="s">
        <v>11908</v>
      </c>
      <c r="E6942" s="367">
        <f t="shared" si="108"/>
        <v>31000102</v>
      </c>
      <c r="F6942" s="367" t="s">
        <v>569</v>
      </c>
      <c r="G6942" s="367" t="s">
        <v>11905</v>
      </c>
      <c r="H6942" s="367" t="s">
        <v>11906</v>
      </c>
      <c r="I6942" s="367" t="s">
        <v>11909</v>
      </c>
    </row>
    <row r="6943" spans="1:12">
      <c r="A6943" s="367" t="s">
        <v>3930</v>
      </c>
      <c r="D6943" s="367" t="s">
        <v>11910</v>
      </c>
      <c r="E6943" s="367">
        <f t="shared" si="108"/>
        <v>31000103</v>
      </c>
      <c r="F6943" s="367" t="s">
        <v>569</v>
      </c>
      <c r="G6943" s="367" t="s">
        <v>11905</v>
      </c>
      <c r="H6943" s="367" t="s">
        <v>11906</v>
      </c>
      <c r="I6943" s="367" t="s">
        <v>11911</v>
      </c>
    </row>
    <row r="6944" spans="1:12">
      <c r="A6944" s="367" t="s">
        <v>3930</v>
      </c>
      <c r="D6944" s="367" t="s">
        <v>11912</v>
      </c>
      <c r="E6944" s="367">
        <f t="shared" si="108"/>
        <v>31000104</v>
      </c>
      <c r="F6944" s="367" t="s">
        <v>569</v>
      </c>
      <c r="G6944" s="367" t="s">
        <v>11905</v>
      </c>
      <c r="H6944" s="367" t="s">
        <v>11906</v>
      </c>
      <c r="I6944" s="367" t="s">
        <v>11913</v>
      </c>
      <c r="K6944" s="369"/>
      <c r="L6944" s="367"/>
    </row>
    <row r="6945" spans="1:12">
      <c r="A6945" s="367" t="s">
        <v>3930</v>
      </c>
      <c r="D6945" s="367" t="s">
        <v>11914</v>
      </c>
      <c r="E6945" s="367">
        <f t="shared" si="108"/>
        <v>31000105</v>
      </c>
      <c r="F6945" s="367" t="s">
        <v>569</v>
      </c>
      <c r="G6945" s="367" t="s">
        <v>11905</v>
      </c>
      <c r="H6945" s="367" t="s">
        <v>11906</v>
      </c>
      <c r="I6945" s="367" t="s">
        <v>11915</v>
      </c>
      <c r="K6945" s="369"/>
      <c r="L6945" s="367"/>
    </row>
    <row r="6946" spans="1:12">
      <c r="A6946" s="367" t="s">
        <v>3930</v>
      </c>
      <c r="D6946" s="367" t="s">
        <v>11916</v>
      </c>
      <c r="E6946" s="367">
        <f t="shared" si="108"/>
        <v>31000106</v>
      </c>
      <c r="F6946" s="367" t="s">
        <v>569</v>
      </c>
      <c r="G6946" s="367" t="s">
        <v>11905</v>
      </c>
      <c r="H6946" s="367" t="s">
        <v>11906</v>
      </c>
      <c r="I6946" s="367" t="s">
        <v>11917</v>
      </c>
    </row>
    <row r="6947" spans="1:12">
      <c r="A6947" s="367" t="s">
        <v>3930</v>
      </c>
      <c r="D6947" s="367" t="s">
        <v>11918</v>
      </c>
      <c r="E6947" s="367">
        <f t="shared" si="108"/>
        <v>31000107</v>
      </c>
      <c r="F6947" s="367" t="s">
        <v>569</v>
      </c>
      <c r="G6947" s="367" t="s">
        <v>11905</v>
      </c>
      <c r="H6947" s="367" t="s">
        <v>11906</v>
      </c>
      <c r="I6947" s="367" t="s">
        <v>11919</v>
      </c>
    </row>
    <row r="6948" spans="1:12">
      <c r="A6948" s="367" t="s">
        <v>3930</v>
      </c>
      <c r="D6948" s="367" t="s">
        <v>11920</v>
      </c>
      <c r="E6948" s="367">
        <f t="shared" si="108"/>
        <v>31000108</v>
      </c>
      <c r="F6948" s="367" t="s">
        <v>569</v>
      </c>
      <c r="G6948" s="367" t="s">
        <v>11905</v>
      </c>
      <c r="H6948" s="367" t="s">
        <v>11906</v>
      </c>
      <c r="I6948" s="367" t="s">
        <v>11921</v>
      </c>
    </row>
    <row r="6949" spans="1:12">
      <c r="A6949" s="367" t="s">
        <v>3930</v>
      </c>
      <c r="D6949" s="367" t="s">
        <v>11922</v>
      </c>
      <c r="E6949" s="367">
        <f t="shared" si="108"/>
        <v>31000121</v>
      </c>
      <c r="F6949" s="367" t="s">
        <v>569</v>
      </c>
      <c r="G6949" s="367" t="s">
        <v>11905</v>
      </c>
      <c r="H6949" s="367" t="s">
        <v>11906</v>
      </c>
      <c r="I6949" s="367" t="s">
        <v>11923</v>
      </c>
    </row>
    <row r="6950" spans="1:12">
      <c r="A6950" s="367" t="s">
        <v>3930</v>
      </c>
      <c r="D6950" s="367" t="s">
        <v>11924</v>
      </c>
      <c r="E6950" s="367">
        <f t="shared" si="108"/>
        <v>31000122</v>
      </c>
      <c r="F6950" s="367" t="s">
        <v>569</v>
      </c>
      <c r="G6950" s="367" t="s">
        <v>11905</v>
      </c>
      <c r="H6950" s="367" t="s">
        <v>11906</v>
      </c>
      <c r="I6950" s="367" t="s">
        <v>11925</v>
      </c>
    </row>
    <row r="6951" spans="1:12">
      <c r="A6951" s="367" t="s">
        <v>3930</v>
      </c>
      <c r="D6951" s="367" t="s">
        <v>11926</v>
      </c>
      <c r="E6951" s="367">
        <f t="shared" si="108"/>
        <v>31000123</v>
      </c>
      <c r="F6951" s="367" t="s">
        <v>569</v>
      </c>
      <c r="G6951" s="367" t="s">
        <v>11905</v>
      </c>
      <c r="H6951" s="367" t="s">
        <v>11906</v>
      </c>
      <c r="I6951" s="367" t="s">
        <v>11927</v>
      </c>
    </row>
    <row r="6952" spans="1:12">
      <c r="A6952" s="367" t="s">
        <v>3930</v>
      </c>
      <c r="D6952" s="367" t="s">
        <v>11928</v>
      </c>
      <c r="E6952" s="367">
        <f t="shared" si="108"/>
        <v>31000124</v>
      </c>
      <c r="F6952" s="367" t="s">
        <v>569</v>
      </c>
      <c r="G6952" s="367" t="s">
        <v>11905</v>
      </c>
      <c r="H6952" s="367" t="s">
        <v>11906</v>
      </c>
      <c r="I6952" s="367" t="s">
        <v>11929</v>
      </c>
    </row>
    <row r="6953" spans="1:12">
      <c r="A6953" s="367" t="s">
        <v>3930</v>
      </c>
      <c r="D6953" s="367" t="s">
        <v>11930</v>
      </c>
      <c r="E6953" s="367">
        <f t="shared" si="108"/>
        <v>31000125</v>
      </c>
      <c r="F6953" s="367" t="s">
        <v>569</v>
      </c>
      <c r="G6953" s="367" t="s">
        <v>11905</v>
      </c>
      <c r="H6953" s="367" t="s">
        <v>11906</v>
      </c>
      <c r="I6953" s="367" t="s">
        <v>11931</v>
      </c>
    </row>
    <row r="6954" spans="1:12">
      <c r="A6954" s="367" t="s">
        <v>3930</v>
      </c>
      <c r="D6954" s="367" t="s">
        <v>11932</v>
      </c>
      <c r="E6954" s="367">
        <f t="shared" si="108"/>
        <v>31000126</v>
      </c>
      <c r="F6954" s="367" t="s">
        <v>569</v>
      </c>
      <c r="G6954" s="367" t="s">
        <v>11905</v>
      </c>
      <c r="H6954" s="367" t="s">
        <v>11906</v>
      </c>
      <c r="I6954" s="367" t="s">
        <v>11933</v>
      </c>
    </row>
    <row r="6955" spans="1:12">
      <c r="A6955" s="367" t="s">
        <v>3930</v>
      </c>
      <c r="D6955" s="367" t="s">
        <v>11934</v>
      </c>
      <c r="E6955" s="367">
        <f t="shared" si="108"/>
        <v>31000127</v>
      </c>
      <c r="F6955" s="367" t="s">
        <v>569</v>
      </c>
      <c r="G6955" s="367" t="s">
        <v>11905</v>
      </c>
      <c r="H6955" s="367" t="s">
        <v>11906</v>
      </c>
      <c r="I6955" s="367" t="s">
        <v>11935</v>
      </c>
    </row>
    <row r="6956" spans="1:12">
      <c r="A6956" s="367" t="s">
        <v>3930</v>
      </c>
      <c r="D6956" s="367" t="s">
        <v>11936</v>
      </c>
      <c r="E6956" s="367">
        <f t="shared" si="108"/>
        <v>31000128</v>
      </c>
      <c r="F6956" s="367" t="s">
        <v>569</v>
      </c>
      <c r="G6956" s="367" t="s">
        <v>11905</v>
      </c>
      <c r="H6956" s="367" t="s">
        <v>11906</v>
      </c>
      <c r="I6956" s="367" t="s">
        <v>11937</v>
      </c>
    </row>
    <row r="6957" spans="1:12">
      <c r="A6957" s="367" t="s">
        <v>3930</v>
      </c>
      <c r="D6957" s="367" t="s">
        <v>11938</v>
      </c>
      <c r="E6957" s="367">
        <f t="shared" si="108"/>
        <v>31000129</v>
      </c>
      <c r="F6957" s="367" t="s">
        <v>569</v>
      </c>
      <c r="G6957" s="367" t="s">
        <v>11905</v>
      </c>
      <c r="H6957" s="367" t="s">
        <v>11906</v>
      </c>
      <c r="I6957" s="367" t="s">
        <v>11939</v>
      </c>
    </row>
    <row r="6958" spans="1:12">
      <c r="A6958" s="367" t="s">
        <v>3930</v>
      </c>
      <c r="D6958" s="367" t="s">
        <v>11940</v>
      </c>
      <c r="E6958" s="367">
        <f t="shared" si="108"/>
        <v>31000130</v>
      </c>
      <c r="F6958" s="367" t="s">
        <v>569</v>
      </c>
      <c r="G6958" s="367" t="s">
        <v>11905</v>
      </c>
      <c r="H6958" s="367" t="s">
        <v>11906</v>
      </c>
      <c r="I6958" s="367" t="s">
        <v>11941</v>
      </c>
    </row>
    <row r="6959" spans="1:12">
      <c r="A6959" s="367" t="s">
        <v>3930</v>
      </c>
      <c r="D6959" s="367" t="s">
        <v>11942</v>
      </c>
      <c r="E6959" s="367">
        <f t="shared" si="108"/>
        <v>31000131</v>
      </c>
      <c r="F6959" s="367" t="s">
        <v>569</v>
      </c>
      <c r="G6959" s="367" t="s">
        <v>11905</v>
      </c>
      <c r="H6959" s="367" t="s">
        <v>11906</v>
      </c>
      <c r="I6959" s="367" t="s">
        <v>11943</v>
      </c>
    </row>
    <row r="6960" spans="1:12">
      <c r="A6960" s="367" t="s">
        <v>3930</v>
      </c>
      <c r="D6960" s="367" t="s">
        <v>11944</v>
      </c>
      <c r="E6960" s="367">
        <f t="shared" si="108"/>
        <v>31000132</v>
      </c>
      <c r="F6960" s="367" t="s">
        <v>569</v>
      </c>
      <c r="G6960" s="367" t="s">
        <v>11905</v>
      </c>
      <c r="H6960" s="367" t="s">
        <v>11906</v>
      </c>
      <c r="I6960" s="367" t="s">
        <v>11945</v>
      </c>
    </row>
    <row r="6961" spans="1:9">
      <c r="A6961" s="367" t="s">
        <v>3930</v>
      </c>
      <c r="D6961" s="367" t="s">
        <v>11946</v>
      </c>
      <c r="E6961" s="367">
        <f t="shared" si="108"/>
        <v>31000140</v>
      </c>
      <c r="F6961" s="367" t="s">
        <v>569</v>
      </c>
      <c r="G6961" s="367" t="s">
        <v>11905</v>
      </c>
      <c r="H6961" s="367" t="s">
        <v>11906</v>
      </c>
      <c r="I6961" s="367" t="s">
        <v>11947</v>
      </c>
    </row>
    <row r="6962" spans="1:9">
      <c r="A6962" s="367" t="s">
        <v>3930</v>
      </c>
      <c r="D6962" s="367" t="s">
        <v>11948</v>
      </c>
      <c r="E6962" s="367">
        <f t="shared" si="108"/>
        <v>31000141</v>
      </c>
      <c r="F6962" s="367" t="s">
        <v>569</v>
      </c>
      <c r="G6962" s="367" t="s">
        <v>11905</v>
      </c>
      <c r="H6962" s="367" t="s">
        <v>11906</v>
      </c>
      <c r="I6962" s="367" t="s">
        <v>11949</v>
      </c>
    </row>
    <row r="6963" spans="1:9">
      <c r="A6963" s="367" t="s">
        <v>3930</v>
      </c>
      <c r="D6963" s="367" t="s">
        <v>11950</v>
      </c>
      <c r="E6963" s="367">
        <f t="shared" si="108"/>
        <v>31000142</v>
      </c>
      <c r="F6963" s="367" t="s">
        <v>569</v>
      </c>
      <c r="G6963" s="367" t="s">
        <v>11905</v>
      </c>
      <c r="H6963" s="367" t="s">
        <v>11906</v>
      </c>
      <c r="I6963" s="367" t="s">
        <v>11951</v>
      </c>
    </row>
    <row r="6964" spans="1:9">
      <c r="A6964" s="367" t="s">
        <v>3930</v>
      </c>
      <c r="D6964" s="367" t="s">
        <v>11952</v>
      </c>
      <c r="E6964" s="367">
        <f t="shared" si="108"/>
        <v>31000143</v>
      </c>
      <c r="F6964" s="367" t="s">
        <v>569</v>
      </c>
      <c r="G6964" s="367" t="s">
        <v>11905</v>
      </c>
      <c r="H6964" s="367" t="s">
        <v>11906</v>
      </c>
      <c r="I6964" s="367" t="s">
        <v>11953</v>
      </c>
    </row>
    <row r="6965" spans="1:9">
      <c r="A6965" s="367" t="s">
        <v>3930</v>
      </c>
      <c r="D6965" s="367" t="s">
        <v>11954</v>
      </c>
      <c r="E6965" s="367">
        <f t="shared" si="108"/>
        <v>31000144</v>
      </c>
      <c r="F6965" s="367" t="s">
        <v>569</v>
      </c>
      <c r="G6965" s="367" t="s">
        <v>11905</v>
      </c>
      <c r="H6965" s="367" t="s">
        <v>11906</v>
      </c>
      <c r="I6965" s="367" t="s">
        <v>11955</v>
      </c>
    </row>
    <row r="6966" spans="1:9">
      <c r="A6966" s="367" t="s">
        <v>3930</v>
      </c>
      <c r="D6966" s="367" t="s">
        <v>11956</v>
      </c>
      <c r="E6966" s="367">
        <f t="shared" si="108"/>
        <v>31000145</v>
      </c>
      <c r="F6966" s="367" t="s">
        <v>569</v>
      </c>
      <c r="G6966" s="367" t="s">
        <v>11905</v>
      </c>
      <c r="H6966" s="367" t="s">
        <v>11906</v>
      </c>
      <c r="I6966" s="367" t="s">
        <v>11957</v>
      </c>
    </row>
    <row r="6967" spans="1:9">
      <c r="A6967" s="367" t="s">
        <v>3930</v>
      </c>
      <c r="D6967" s="367" t="s">
        <v>11958</v>
      </c>
      <c r="E6967" s="367">
        <f t="shared" si="108"/>
        <v>31000146</v>
      </c>
      <c r="F6967" s="367" t="s">
        <v>569</v>
      </c>
      <c r="G6967" s="367" t="s">
        <v>11905</v>
      </c>
      <c r="H6967" s="367" t="s">
        <v>11906</v>
      </c>
      <c r="I6967" s="367" t="s">
        <v>11959</v>
      </c>
    </row>
    <row r="6968" spans="1:9">
      <c r="A6968" s="367" t="s">
        <v>3930</v>
      </c>
      <c r="D6968" s="367" t="s">
        <v>11960</v>
      </c>
      <c r="E6968" s="367">
        <f t="shared" si="108"/>
        <v>31000160</v>
      </c>
      <c r="F6968" s="367" t="s">
        <v>569</v>
      </c>
      <c r="G6968" s="367" t="s">
        <v>11905</v>
      </c>
      <c r="H6968" s="367" t="s">
        <v>11906</v>
      </c>
      <c r="I6968" s="367" t="s">
        <v>4356</v>
      </c>
    </row>
    <row r="6969" spans="1:9">
      <c r="A6969" s="367" t="s">
        <v>3930</v>
      </c>
      <c r="D6969" s="367" t="s">
        <v>11961</v>
      </c>
      <c r="E6969" s="367">
        <f t="shared" si="108"/>
        <v>31000199</v>
      </c>
      <c r="F6969" s="367" t="s">
        <v>569</v>
      </c>
      <c r="G6969" s="367" t="s">
        <v>11905</v>
      </c>
      <c r="H6969" s="367" t="s">
        <v>11906</v>
      </c>
      <c r="I6969" s="367" t="s">
        <v>11962</v>
      </c>
    </row>
    <row r="6970" spans="1:9">
      <c r="A6970" s="367" t="s">
        <v>3930</v>
      </c>
      <c r="D6970" s="367" t="s">
        <v>414</v>
      </c>
      <c r="E6970" s="367">
        <f t="shared" si="108"/>
        <v>31000201</v>
      </c>
      <c r="F6970" s="367" t="s">
        <v>569</v>
      </c>
      <c r="G6970" s="367" t="s">
        <v>11905</v>
      </c>
      <c r="H6970" s="367" t="s">
        <v>11963</v>
      </c>
      <c r="I6970" s="367" t="s">
        <v>11964</v>
      </c>
    </row>
    <row r="6971" spans="1:9">
      <c r="A6971" s="367" t="s">
        <v>3930</v>
      </c>
      <c r="D6971" s="367" t="s">
        <v>11965</v>
      </c>
      <c r="E6971" s="367">
        <f t="shared" si="108"/>
        <v>31000202</v>
      </c>
      <c r="F6971" s="367" t="s">
        <v>569</v>
      </c>
      <c r="G6971" s="367" t="s">
        <v>11905</v>
      </c>
      <c r="H6971" s="367" t="s">
        <v>11963</v>
      </c>
      <c r="I6971" s="367" t="s">
        <v>11966</v>
      </c>
    </row>
    <row r="6972" spans="1:9">
      <c r="A6972" s="367" t="s">
        <v>3930</v>
      </c>
      <c r="D6972" s="367" t="s">
        <v>406</v>
      </c>
      <c r="E6972" s="367">
        <f t="shared" si="108"/>
        <v>31000203</v>
      </c>
      <c r="F6972" s="367" t="s">
        <v>569</v>
      </c>
      <c r="G6972" s="367" t="s">
        <v>11905</v>
      </c>
      <c r="H6972" s="367" t="s">
        <v>11963</v>
      </c>
      <c r="I6972" s="367" t="s">
        <v>11967</v>
      </c>
    </row>
    <row r="6973" spans="1:9">
      <c r="A6973" s="367" t="s">
        <v>3930</v>
      </c>
      <c r="D6973" s="367" t="s">
        <v>11968</v>
      </c>
      <c r="E6973" s="367">
        <f t="shared" si="108"/>
        <v>31000204</v>
      </c>
      <c r="F6973" s="367" t="s">
        <v>569</v>
      </c>
      <c r="G6973" s="367" t="s">
        <v>11905</v>
      </c>
      <c r="H6973" s="367" t="s">
        <v>11963</v>
      </c>
      <c r="I6973" s="367" t="s">
        <v>11969</v>
      </c>
    </row>
    <row r="6974" spans="1:9">
      <c r="A6974" s="367" t="s">
        <v>3930</v>
      </c>
      <c r="D6974" s="367" t="s">
        <v>401</v>
      </c>
      <c r="E6974" s="367">
        <f t="shared" si="108"/>
        <v>31000205</v>
      </c>
      <c r="F6974" s="367" t="s">
        <v>569</v>
      </c>
      <c r="G6974" s="367" t="s">
        <v>11905</v>
      </c>
      <c r="H6974" s="367" t="s">
        <v>11963</v>
      </c>
      <c r="I6974" s="367" t="s">
        <v>4356</v>
      </c>
    </row>
    <row r="6975" spans="1:9">
      <c r="A6975" s="367" t="s">
        <v>3930</v>
      </c>
      <c r="D6975" s="367" t="s">
        <v>11970</v>
      </c>
      <c r="E6975" s="367">
        <f t="shared" si="108"/>
        <v>31000206</v>
      </c>
      <c r="F6975" s="367" t="s">
        <v>569</v>
      </c>
      <c r="G6975" s="367" t="s">
        <v>11905</v>
      </c>
      <c r="H6975" s="367" t="s">
        <v>11963</v>
      </c>
      <c r="I6975" s="367" t="s">
        <v>11971</v>
      </c>
    </row>
    <row r="6976" spans="1:9">
      <c r="A6976" s="367" t="s">
        <v>3930</v>
      </c>
      <c r="D6976" s="367" t="s">
        <v>396</v>
      </c>
      <c r="E6976" s="367">
        <f t="shared" si="108"/>
        <v>31000207</v>
      </c>
      <c r="F6976" s="367" t="s">
        <v>569</v>
      </c>
      <c r="G6976" s="367" t="s">
        <v>11905</v>
      </c>
      <c r="H6976" s="367" t="s">
        <v>11963</v>
      </c>
      <c r="I6976" s="367" t="s">
        <v>11972</v>
      </c>
    </row>
    <row r="6977" spans="1:9">
      <c r="A6977" s="367" t="s">
        <v>3930</v>
      </c>
      <c r="D6977" s="367" t="s">
        <v>11973</v>
      </c>
      <c r="E6977" s="367">
        <f t="shared" si="108"/>
        <v>31000208</v>
      </c>
      <c r="F6977" s="367" t="s">
        <v>569</v>
      </c>
      <c r="G6977" s="367" t="s">
        <v>11905</v>
      </c>
      <c r="H6977" s="367" t="s">
        <v>11963</v>
      </c>
      <c r="I6977" s="367" t="s">
        <v>10827</v>
      </c>
    </row>
    <row r="6978" spans="1:9">
      <c r="A6978" s="367" t="s">
        <v>3930</v>
      </c>
      <c r="D6978" s="367" t="s">
        <v>11974</v>
      </c>
      <c r="E6978" s="367">
        <f t="shared" ref="E6978:E7041" si="109">VALUE(D6978)</f>
        <v>31000209</v>
      </c>
      <c r="F6978" s="367" t="s">
        <v>569</v>
      </c>
      <c r="G6978" s="367" t="s">
        <v>11905</v>
      </c>
      <c r="H6978" s="367" t="s">
        <v>11963</v>
      </c>
      <c r="I6978" s="367" t="s">
        <v>11975</v>
      </c>
    </row>
    <row r="6979" spans="1:9">
      <c r="A6979" s="367" t="s">
        <v>3930</v>
      </c>
      <c r="D6979" s="367" t="s">
        <v>11976</v>
      </c>
      <c r="E6979" s="367">
        <f t="shared" si="109"/>
        <v>31000211</v>
      </c>
      <c r="F6979" s="367" t="s">
        <v>569</v>
      </c>
      <c r="G6979" s="367" t="s">
        <v>11905</v>
      </c>
      <c r="H6979" s="367" t="s">
        <v>11963</v>
      </c>
      <c r="I6979" s="367" t="s">
        <v>11977</v>
      </c>
    </row>
    <row r="6980" spans="1:9">
      <c r="A6980" s="367" t="s">
        <v>3930</v>
      </c>
      <c r="D6980" s="367" t="s">
        <v>410</v>
      </c>
      <c r="E6980" s="367">
        <f t="shared" si="109"/>
        <v>31000215</v>
      </c>
      <c r="F6980" s="367" t="s">
        <v>569</v>
      </c>
      <c r="G6980" s="367" t="s">
        <v>11905</v>
      </c>
      <c r="H6980" s="367" t="s">
        <v>11963</v>
      </c>
      <c r="I6980" s="367" t="s">
        <v>11978</v>
      </c>
    </row>
    <row r="6981" spans="1:9">
      <c r="A6981" s="367" t="s">
        <v>3930</v>
      </c>
      <c r="D6981" s="367" t="s">
        <v>409</v>
      </c>
      <c r="E6981" s="367">
        <f t="shared" si="109"/>
        <v>31000216</v>
      </c>
      <c r="F6981" s="367" t="s">
        <v>569</v>
      </c>
      <c r="G6981" s="367" t="s">
        <v>11905</v>
      </c>
      <c r="H6981" s="367" t="s">
        <v>11963</v>
      </c>
      <c r="I6981" s="367" t="s">
        <v>11979</v>
      </c>
    </row>
    <row r="6982" spans="1:9">
      <c r="A6982" s="367" t="s">
        <v>3930</v>
      </c>
      <c r="D6982" s="367" t="s">
        <v>11980</v>
      </c>
      <c r="E6982" s="367">
        <f t="shared" si="109"/>
        <v>31000220</v>
      </c>
      <c r="F6982" s="367" t="s">
        <v>569</v>
      </c>
      <c r="G6982" s="367" t="s">
        <v>11905</v>
      </c>
      <c r="H6982" s="367" t="s">
        <v>11963</v>
      </c>
      <c r="I6982" s="367" t="s">
        <v>11981</v>
      </c>
    </row>
    <row r="6983" spans="1:9">
      <c r="A6983" s="367" t="s">
        <v>3930</v>
      </c>
      <c r="D6983" s="367" t="s">
        <v>11982</v>
      </c>
      <c r="E6983" s="367">
        <f t="shared" si="109"/>
        <v>31000221</v>
      </c>
      <c r="F6983" s="367" t="s">
        <v>569</v>
      </c>
      <c r="G6983" s="367" t="s">
        <v>11905</v>
      </c>
      <c r="H6983" s="367" t="s">
        <v>11963</v>
      </c>
      <c r="I6983" s="367" t="s">
        <v>11923</v>
      </c>
    </row>
    <row r="6984" spans="1:9">
      <c r="A6984" s="367" t="s">
        <v>3930</v>
      </c>
      <c r="D6984" s="367" t="s">
        <v>11983</v>
      </c>
      <c r="E6984" s="367">
        <f t="shared" si="109"/>
        <v>31000222</v>
      </c>
      <c r="F6984" s="367" t="s">
        <v>569</v>
      </c>
      <c r="G6984" s="367" t="s">
        <v>11905</v>
      </c>
      <c r="H6984" s="367" t="s">
        <v>11963</v>
      </c>
      <c r="I6984" s="367" t="s">
        <v>11925</v>
      </c>
    </row>
    <row r="6985" spans="1:9">
      <c r="A6985" s="367" t="s">
        <v>3930</v>
      </c>
      <c r="D6985" s="367" t="s">
        <v>415</v>
      </c>
      <c r="E6985" s="367">
        <f t="shared" si="109"/>
        <v>31000223</v>
      </c>
      <c r="F6985" s="367" t="s">
        <v>569</v>
      </c>
      <c r="G6985" s="367" t="s">
        <v>11905</v>
      </c>
      <c r="H6985" s="367" t="s">
        <v>11963</v>
      </c>
      <c r="I6985" s="367" t="s">
        <v>11931</v>
      </c>
    </row>
    <row r="6986" spans="1:9">
      <c r="A6986" s="367" t="s">
        <v>3930</v>
      </c>
      <c r="D6986" s="367" t="s">
        <v>11984</v>
      </c>
      <c r="E6986" s="367">
        <f t="shared" si="109"/>
        <v>31000224</v>
      </c>
      <c r="F6986" s="367" t="s">
        <v>569</v>
      </c>
      <c r="G6986" s="367" t="s">
        <v>11905</v>
      </c>
      <c r="H6986" s="367" t="s">
        <v>11963</v>
      </c>
      <c r="I6986" s="367" t="s">
        <v>11933</v>
      </c>
    </row>
    <row r="6987" spans="1:9">
      <c r="A6987" s="367" t="s">
        <v>3930</v>
      </c>
      <c r="D6987" s="367" t="s">
        <v>11985</v>
      </c>
      <c r="E6987" s="367">
        <f t="shared" si="109"/>
        <v>31000225</v>
      </c>
      <c r="F6987" s="367" t="s">
        <v>569</v>
      </c>
      <c r="G6987" s="367" t="s">
        <v>11905</v>
      </c>
      <c r="H6987" s="367" t="s">
        <v>11963</v>
      </c>
      <c r="I6987" s="367" t="s">
        <v>10744</v>
      </c>
    </row>
    <row r="6988" spans="1:9">
      <c r="A6988" s="367" t="s">
        <v>3930</v>
      </c>
      <c r="D6988" s="367" t="s">
        <v>11986</v>
      </c>
      <c r="E6988" s="367">
        <f t="shared" si="109"/>
        <v>31000226</v>
      </c>
      <c r="F6988" s="367" t="s">
        <v>569</v>
      </c>
      <c r="G6988" s="367" t="s">
        <v>11905</v>
      </c>
      <c r="H6988" s="367" t="s">
        <v>11963</v>
      </c>
      <c r="I6988" s="367" t="s">
        <v>11987</v>
      </c>
    </row>
    <row r="6989" spans="1:9">
      <c r="A6989" s="367" t="s">
        <v>3930</v>
      </c>
      <c r="D6989" s="367" t="s">
        <v>389</v>
      </c>
      <c r="E6989" s="367">
        <f t="shared" si="109"/>
        <v>31000227</v>
      </c>
      <c r="F6989" s="367" t="s">
        <v>569</v>
      </c>
      <c r="G6989" s="367" t="s">
        <v>11905</v>
      </c>
      <c r="H6989" s="367" t="s">
        <v>11963</v>
      </c>
      <c r="I6989" s="367" t="s">
        <v>11988</v>
      </c>
    </row>
    <row r="6990" spans="1:9">
      <c r="A6990" s="367" t="s">
        <v>3930</v>
      </c>
      <c r="D6990" s="367" t="s">
        <v>407</v>
      </c>
      <c r="E6990" s="367">
        <f t="shared" si="109"/>
        <v>31000228</v>
      </c>
      <c r="F6990" s="367" t="s">
        <v>569</v>
      </c>
      <c r="G6990" s="367" t="s">
        <v>11905</v>
      </c>
      <c r="H6990" s="367" t="s">
        <v>11963</v>
      </c>
      <c r="I6990" s="367" t="s">
        <v>11989</v>
      </c>
    </row>
    <row r="6991" spans="1:9">
      <c r="A6991" s="367" t="s">
        <v>3930</v>
      </c>
      <c r="D6991" s="367" t="s">
        <v>11990</v>
      </c>
      <c r="E6991" s="367">
        <f t="shared" si="109"/>
        <v>31000229</v>
      </c>
      <c r="F6991" s="367" t="s">
        <v>569</v>
      </c>
      <c r="G6991" s="367" t="s">
        <v>11905</v>
      </c>
      <c r="H6991" s="367" t="s">
        <v>11963</v>
      </c>
      <c r="I6991" s="367" t="s">
        <v>11959</v>
      </c>
    </row>
    <row r="6992" spans="1:9">
      <c r="A6992" s="367" t="s">
        <v>3930</v>
      </c>
      <c r="D6992" s="367" t="s">
        <v>11991</v>
      </c>
      <c r="E6992" s="367">
        <f t="shared" si="109"/>
        <v>31000230</v>
      </c>
      <c r="F6992" s="367" t="s">
        <v>569</v>
      </c>
      <c r="G6992" s="367" t="s">
        <v>11905</v>
      </c>
      <c r="H6992" s="367" t="s">
        <v>11963</v>
      </c>
      <c r="I6992" s="367" t="s">
        <v>11992</v>
      </c>
    </row>
    <row r="6993" spans="1:9">
      <c r="A6993" s="367" t="s">
        <v>3930</v>
      </c>
      <c r="D6993" s="367" t="s">
        <v>11993</v>
      </c>
      <c r="E6993" s="367">
        <f t="shared" si="109"/>
        <v>31000231</v>
      </c>
      <c r="F6993" s="367" t="s">
        <v>569</v>
      </c>
      <c r="G6993" s="367" t="s">
        <v>11905</v>
      </c>
      <c r="H6993" s="367" t="s">
        <v>11963</v>
      </c>
      <c r="I6993" s="367" t="s">
        <v>11943</v>
      </c>
    </row>
    <row r="6994" spans="1:9">
      <c r="A6994" s="367" t="s">
        <v>3930</v>
      </c>
      <c r="D6994" s="371" t="s">
        <v>403</v>
      </c>
      <c r="E6994" s="367">
        <f t="shared" si="109"/>
        <v>31000299</v>
      </c>
      <c r="F6994" s="367" t="s">
        <v>569</v>
      </c>
      <c r="G6994" s="367" t="s">
        <v>11905</v>
      </c>
      <c r="H6994" s="367" t="s">
        <v>11963</v>
      </c>
      <c r="I6994" s="367" t="s">
        <v>4251</v>
      </c>
    </row>
    <row r="6995" spans="1:9">
      <c r="A6995" s="367" t="s">
        <v>3930</v>
      </c>
      <c r="D6995" s="367" t="s">
        <v>394</v>
      </c>
      <c r="E6995" s="367">
        <f t="shared" si="109"/>
        <v>31000301</v>
      </c>
      <c r="F6995" s="367" t="s">
        <v>569</v>
      </c>
      <c r="G6995" s="367" t="s">
        <v>11905</v>
      </c>
      <c r="H6995" s="367" t="s">
        <v>11994</v>
      </c>
      <c r="I6995" s="367" t="s">
        <v>11995</v>
      </c>
    </row>
    <row r="6996" spans="1:9">
      <c r="A6996" s="367" t="s">
        <v>3930</v>
      </c>
      <c r="D6996" s="367" t="s">
        <v>405</v>
      </c>
      <c r="E6996" s="367">
        <f t="shared" si="109"/>
        <v>31000302</v>
      </c>
      <c r="F6996" s="367" t="s">
        <v>569</v>
      </c>
      <c r="G6996" s="367" t="s">
        <v>11905</v>
      </c>
      <c r="H6996" s="367" t="s">
        <v>11994</v>
      </c>
      <c r="I6996" s="367" t="s">
        <v>11996</v>
      </c>
    </row>
    <row r="6997" spans="1:9">
      <c r="A6997" s="367" t="s">
        <v>3930</v>
      </c>
      <c r="D6997" s="367" t="s">
        <v>11997</v>
      </c>
      <c r="E6997" s="367">
        <f t="shared" si="109"/>
        <v>31000303</v>
      </c>
      <c r="F6997" s="367" t="s">
        <v>569</v>
      </c>
      <c r="G6997" s="367" t="s">
        <v>11905</v>
      </c>
      <c r="H6997" s="367" t="s">
        <v>11994</v>
      </c>
      <c r="I6997" s="367" t="s">
        <v>11998</v>
      </c>
    </row>
    <row r="6998" spans="1:9">
      <c r="A6998" s="367" t="s">
        <v>3930</v>
      </c>
      <c r="D6998" s="367" t="s">
        <v>11999</v>
      </c>
      <c r="E6998" s="367">
        <f t="shared" si="109"/>
        <v>31000304</v>
      </c>
      <c r="F6998" s="367" t="s">
        <v>569</v>
      </c>
      <c r="G6998" s="367" t="s">
        <v>11905</v>
      </c>
      <c r="H6998" s="367" t="s">
        <v>11994</v>
      </c>
      <c r="I6998" s="367" t="s">
        <v>12000</v>
      </c>
    </row>
    <row r="6999" spans="1:9">
      <c r="A6999" s="367" t="s">
        <v>3930</v>
      </c>
      <c r="D6999" s="367" t="s">
        <v>411</v>
      </c>
      <c r="E6999" s="367">
        <f t="shared" si="109"/>
        <v>31000305</v>
      </c>
      <c r="F6999" s="367" t="s">
        <v>569</v>
      </c>
      <c r="G6999" s="367" t="s">
        <v>11905</v>
      </c>
      <c r="H6999" s="367" t="s">
        <v>11994</v>
      </c>
      <c r="I6999" s="367" t="s">
        <v>12001</v>
      </c>
    </row>
    <row r="7000" spans="1:9">
      <c r="A7000" s="367" t="s">
        <v>3930</v>
      </c>
      <c r="D7000" s="367" t="s">
        <v>402</v>
      </c>
      <c r="E7000" s="367">
        <f t="shared" si="109"/>
        <v>31000306</v>
      </c>
      <c r="F7000" s="367" t="s">
        <v>569</v>
      </c>
      <c r="G7000" s="367" t="s">
        <v>11905</v>
      </c>
      <c r="H7000" s="367" t="s">
        <v>11994</v>
      </c>
      <c r="I7000" s="367" t="s">
        <v>12002</v>
      </c>
    </row>
    <row r="7001" spans="1:9">
      <c r="A7001" s="367" t="s">
        <v>3930</v>
      </c>
      <c r="D7001" s="367" t="s">
        <v>12003</v>
      </c>
      <c r="E7001" s="367">
        <f t="shared" si="109"/>
        <v>31000307</v>
      </c>
      <c r="F7001" s="367" t="s">
        <v>569</v>
      </c>
      <c r="G7001" s="367" t="s">
        <v>11905</v>
      </c>
      <c r="H7001" s="367" t="s">
        <v>11994</v>
      </c>
      <c r="I7001" s="367" t="s">
        <v>11931</v>
      </c>
    </row>
    <row r="7002" spans="1:9">
      <c r="A7002" s="367" t="s">
        <v>3930</v>
      </c>
      <c r="D7002" s="367" t="s">
        <v>12004</v>
      </c>
      <c r="E7002" s="367">
        <f t="shared" si="109"/>
        <v>31000308</v>
      </c>
      <c r="F7002" s="367" t="s">
        <v>569</v>
      </c>
      <c r="G7002" s="367" t="s">
        <v>11905</v>
      </c>
      <c r="H7002" s="367" t="s">
        <v>11994</v>
      </c>
      <c r="I7002" s="367" t="s">
        <v>12005</v>
      </c>
    </row>
    <row r="7003" spans="1:9">
      <c r="A7003" s="367" t="s">
        <v>3930</v>
      </c>
      <c r="D7003" s="367" t="s">
        <v>12006</v>
      </c>
      <c r="E7003" s="367">
        <f t="shared" si="109"/>
        <v>31000309</v>
      </c>
      <c r="F7003" s="367" t="s">
        <v>569</v>
      </c>
      <c r="G7003" s="367" t="s">
        <v>11905</v>
      </c>
      <c r="H7003" s="367" t="s">
        <v>11994</v>
      </c>
      <c r="I7003" s="367" t="s">
        <v>10744</v>
      </c>
    </row>
    <row r="7004" spans="1:9">
      <c r="A7004" s="367" t="s">
        <v>3930</v>
      </c>
      <c r="D7004" s="367" t="s">
        <v>12007</v>
      </c>
      <c r="E7004" s="367">
        <f t="shared" si="109"/>
        <v>31000310</v>
      </c>
      <c r="F7004" s="367" t="s">
        <v>569</v>
      </c>
      <c r="G7004" s="367" t="s">
        <v>11905</v>
      </c>
      <c r="H7004" s="367" t="s">
        <v>11994</v>
      </c>
      <c r="I7004" s="367" t="s">
        <v>11933</v>
      </c>
    </row>
    <row r="7005" spans="1:9">
      <c r="A7005" s="367" t="s">
        <v>3930</v>
      </c>
      <c r="D7005" s="367" t="s">
        <v>12008</v>
      </c>
      <c r="E7005" s="367">
        <f t="shared" si="109"/>
        <v>31000311</v>
      </c>
      <c r="F7005" s="367" t="s">
        <v>569</v>
      </c>
      <c r="G7005" s="367" t="s">
        <v>11905</v>
      </c>
      <c r="H7005" s="367" t="s">
        <v>11994</v>
      </c>
      <c r="I7005" s="367" t="s">
        <v>11987</v>
      </c>
    </row>
    <row r="7006" spans="1:9">
      <c r="A7006" s="367" t="s">
        <v>3930</v>
      </c>
      <c r="D7006" s="367" t="s">
        <v>12009</v>
      </c>
      <c r="E7006" s="367">
        <f t="shared" si="109"/>
        <v>31000321</v>
      </c>
      <c r="F7006" s="367" t="s">
        <v>569</v>
      </c>
      <c r="G7006" s="367" t="s">
        <v>11905</v>
      </c>
      <c r="H7006" s="367" t="s">
        <v>11994</v>
      </c>
      <c r="I7006" s="367" t="s">
        <v>12010</v>
      </c>
    </row>
    <row r="7007" spans="1:9">
      <c r="A7007" s="367" t="s">
        <v>3930</v>
      </c>
      <c r="D7007" s="367" t="s">
        <v>12011</v>
      </c>
      <c r="E7007" s="367">
        <f t="shared" si="109"/>
        <v>31000322</v>
      </c>
      <c r="F7007" s="367" t="s">
        <v>569</v>
      </c>
      <c r="G7007" s="367" t="s">
        <v>11905</v>
      </c>
      <c r="H7007" s="367" t="s">
        <v>11994</v>
      </c>
      <c r="I7007" s="367" t="s">
        <v>12012</v>
      </c>
    </row>
    <row r="7008" spans="1:9">
      <c r="A7008" s="367" t="s">
        <v>3930</v>
      </c>
      <c r="D7008" s="367" t="s">
        <v>12013</v>
      </c>
      <c r="E7008" s="367">
        <f t="shared" si="109"/>
        <v>31000323</v>
      </c>
      <c r="F7008" s="367" t="s">
        <v>569</v>
      </c>
      <c r="G7008" s="367" t="s">
        <v>11905</v>
      </c>
      <c r="H7008" s="367" t="s">
        <v>11994</v>
      </c>
      <c r="I7008" s="367" t="s">
        <v>12014</v>
      </c>
    </row>
    <row r="7009" spans="1:12">
      <c r="A7009" s="367" t="s">
        <v>3930</v>
      </c>
      <c r="D7009" s="367" t="s">
        <v>12015</v>
      </c>
      <c r="E7009" s="367">
        <f t="shared" si="109"/>
        <v>31000401</v>
      </c>
      <c r="F7009" s="367" t="s">
        <v>569</v>
      </c>
      <c r="G7009" s="367" t="s">
        <v>11905</v>
      </c>
      <c r="H7009" s="367" t="s">
        <v>197</v>
      </c>
      <c r="I7009" s="367" t="s">
        <v>10830</v>
      </c>
    </row>
    <row r="7010" spans="1:12">
      <c r="A7010" s="367" t="s">
        <v>3930</v>
      </c>
      <c r="D7010" s="367" t="s">
        <v>12016</v>
      </c>
      <c r="E7010" s="367">
        <f t="shared" si="109"/>
        <v>31000402</v>
      </c>
      <c r="F7010" s="367" t="s">
        <v>569</v>
      </c>
      <c r="G7010" s="367" t="s">
        <v>11905</v>
      </c>
      <c r="H7010" s="367" t="s">
        <v>197</v>
      </c>
      <c r="I7010" s="367" t="s">
        <v>444</v>
      </c>
    </row>
    <row r="7011" spans="1:12">
      <c r="A7011" s="367" t="s">
        <v>3930</v>
      </c>
      <c r="D7011" s="367" t="s">
        <v>12017</v>
      </c>
      <c r="E7011" s="367">
        <f t="shared" si="109"/>
        <v>31000403</v>
      </c>
      <c r="F7011" s="367" t="s">
        <v>569</v>
      </c>
      <c r="G7011" s="367" t="s">
        <v>11905</v>
      </c>
      <c r="H7011" s="367" t="s">
        <v>197</v>
      </c>
      <c r="I7011" s="367" t="s">
        <v>1179</v>
      </c>
    </row>
    <row r="7012" spans="1:12">
      <c r="A7012" s="367" t="s">
        <v>3930</v>
      </c>
      <c r="D7012" s="367" t="s">
        <v>404</v>
      </c>
      <c r="E7012" s="367">
        <f t="shared" si="109"/>
        <v>31000404</v>
      </c>
      <c r="F7012" s="367" t="s">
        <v>569</v>
      </c>
      <c r="G7012" s="367" t="s">
        <v>11905</v>
      </c>
      <c r="H7012" s="367" t="s">
        <v>197</v>
      </c>
      <c r="I7012" s="367" t="s">
        <v>287</v>
      </c>
    </row>
    <row r="7013" spans="1:12">
      <c r="A7013" s="367" t="s">
        <v>3930</v>
      </c>
      <c r="D7013" s="367" t="s">
        <v>413</v>
      </c>
      <c r="E7013" s="367">
        <f t="shared" si="109"/>
        <v>31000405</v>
      </c>
      <c r="F7013" s="367" t="s">
        <v>569</v>
      </c>
      <c r="G7013" s="367" t="s">
        <v>11905</v>
      </c>
      <c r="H7013" s="367" t="s">
        <v>197</v>
      </c>
      <c r="I7013" s="367" t="s">
        <v>456</v>
      </c>
    </row>
    <row r="7014" spans="1:12">
      <c r="A7014" s="367" t="s">
        <v>3930</v>
      </c>
      <c r="D7014" s="367" t="s">
        <v>12018</v>
      </c>
      <c r="E7014" s="367">
        <f t="shared" si="109"/>
        <v>31000406</v>
      </c>
      <c r="F7014" s="367" t="s">
        <v>569</v>
      </c>
      <c r="G7014" s="367" t="s">
        <v>11905</v>
      </c>
      <c r="H7014" s="367" t="s">
        <v>197</v>
      </c>
      <c r="I7014" s="367" t="s">
        <v>12019</v>
      </c>
      <c r="K7014" s="369"/>
      <c r="L7014" s="367"/>
    </row>
    <row r="7015" spans="1:12">
      <c r="A7015" s="367" t="s">
        <v>3930</v>
      </c>
      <c r="D7015" s="367" t="s">
        <v>12020</v>
      </c>
      <c r="E7015" s="367">
        <f t="shared" si="109"/>
        <v>31000411</v>
      </c>
      <c r="F7015" s="367" t="s">
        <v>569</v>
      </c>
      <c r="G7015" s="367" t="s">
        <v>11905</v>
      </c>
      <c r="H7015" s="367" t="s">
        <v>197</v>
      </c>
      <c r="I7015" s="367" t="s">
        <v>12021</v>
      </c>
    </row>
    <row r="7016" spans="1:12">
      <c r="A7016" s="367" t="s">
        <v>3930</v>
      </c>
      <c r="D7016" s="367" t="s">
        <v>12022</v>
      </c>
      <c r="E7016" s="367">
        <f t="shared" si="109"/>
        <v>31000412</v>
      </c>
      <c r="F7016" s="367" t="s">
        <v>569</v>
      </c>
      <c r="G7016" s="367" t="s">
        <v>11905</v>
      </c>
      <c r="H7016" s="367" t="s">
        <v>197</v>
      </c>
      <c r="I7016" s="367" t="s">
        <v>12023</v>
      </c>
    </row>
    <row r="7017" spans="1:12">
      <c r="A7017" s="367" t="s">
        <v>3930</v>
      </c>
      <c r="D7017" s="367" t="s">
        <v>12024</v>
      </c>
      <c r="E7017" s="367">
        <f t="shared" si="109"/>
        <v>31000413</v>
      </c>
      <c r="F7017" s="367" t="s">
        <v>569</v>
      </c>
      <c r="G7017" s="367" t="s">
        <v>11905</v>
      </c>
      <c r="H7017" s="367" t="s">
        <v>197</v>
      </c>
      <c r="I7017" s="367" t="s">
        <v>12025</v>
      </c>
    </row>
    <row r="7018" spans="1:12">
      <c r="A7018" s="367" t="s">
        <v>3930</v>
      </c>
      <c r="D7018" s="367" t="s">
        <v>12026</v>
      </c>
      <c r="E7018" s="367">
        <f t="shared" si="109"/>
        <v>31000414</v>
      </c>
      <c r="F7018" s="367" t="s">
        <v>569</v>
      </c>
      <c r="G7018" s="367" t="s">
        <v>11905</v>
      </c>
      <c r="H7018" s="367" t="s">
        <v>197</v>
      </c>
      <c r="I7018" s="367" t="s">
        <v>284</v>
      </c>
    </row>
    <row r="7019" spans="1:12">
      <c r="A7019" s="367" t="s">
        <v>3930</v>
      </c>
      <c r="D7019" s="367" t="s">
        <v>12027</v>
      </c>
      <c r="E7019" s="367">
        <f t="shared" si="109"/>
        <v>31000415</v>
      </c>
      <c r="F7019" s="367" t="s">
        <v>569</v>
      </c>
      <c r="G7019" s="367" t="s">
        <v>11905</v>
      </c>
      <c r="H7019" s="367" t="s">
        <v>197</v>
      </c>
      <c r="I7019" s="367" t="s">
        <v>12028</v>
      </c>
    </row>
    <row r="7020" spans="1:12">
      <c r="A7020" s="367" t="s">
        <v>3930</v>
      </c>
      <c r="D7020" s="367" t="s">
        <v>12029</v>
      </c>
      <c r="E7020" s="367">
        <f t="shared" si="109"/>
        <v>31000501</v>
      </c>
      <c r="F7020" s="367" t="s">
        <v>569</v>
      </c>
      <c r="G7020" s="367" t="s">
        <v>11905</v>
      </c>
      <c r="H7020" s="367" t="s">
        <v>12030</v>
      </c>
      <c r="I7020" s="367" t="s">
        <v>12031</v>
      </c>
    </row>
    <row r="7021" spans="1:12">
      <c r="A7021" s="367" t="s">
        <v>3930</v>
      </c>
      <c r="D7021" s="367" t="s">
        <v>12032</v>
      </c>
      <c r="E7021" s="367">
        <f t="shared" si="109"/>
        <v>31000502</v>
      </c>
      <c r="F7021" s="367" t="s">
        <v>569</v>
      </c>
      <c r="G7021" s="367" t="s">
        <v>11905</v>
      </c>
      <c r="H7021" s="367" t="s">
        <v>12030</v>
      </c>
      <c r="I7021" s="367" t="s">
        <v>12033</v>
      </c>
    </row>
    <row r="7022" spans="1:12">
      <c r="A7022" s="367" t="s">
        <v>3930</v>
      </c>
      <c r="D7022" s="367" t="s">
        <v>12034</v>
      </c>
      <c r="E7022" s="367">
        <f t="shared" si="109"/>
        <v>31000503</v>
      </c>
      <c r="F7022" s="367" t="s">
        <v>569</v>
      </c>
      <c r="G7022" s="367" t="s">
        <v>11905</v>
      </c>
      <c r="H7022" s="367" t="s">
        <v>12030</v>
      </c>
      <c r="I7022" s="367" t="s">
        <v>12035</v>
      </c>
    </row>
    <row r="7023" spans="1:12">
      <c r="A7023" s="367" t="s">
        <v>3930</v>
      </c>
      <c r="D7023" s="367" t="s">
        <v>12036</v>
      </c>
      <c r="E7023" s="367">
        <f t="shared" si="109"/>
        <v>31000504</v>
      </c>
      <c r="F7023" s="367" t="s">
        <v>569</v>
      </c>
      <c r="G7023" s="367" t="s">
        <v>11905</v>
      </c>
      <c r="H7023" s="367" t="s">
        <v>12030</v>
      </c>
      <c r="I7023" s="367" t="s">
        <v>12037</v>
      </c>
    </row>
    <row r="7024" spans="1:12">
      <c r="A7024" s="367" t="s">
        <v>3930</v>
      </c>
      <c r="D7024" s="367" t="s">
        <v>12038</v>
      </c>
      <c r="E7024" s="367">
        <f t="shared" si="109"/>
        <v>31000505</v>
      </c>
      <c r="F7024" s="367" t="s">
        <v>569</v>
      </c>
      <c r="G7024" s="367" t="s">
        <v>11905</v>
      </c>
      <c r="H7024" s="367" t="s">
        <v>12030</v>
      </c>
      <c r="I7024" s="367" t="s">
        <v>12039</v>
      </c>
    </row>
    <row r="7025" spans="1:9">
      <c r="A7025" s="367" t="s">
        <v>3930</v>
      </c>
      <c r="D7025" s="367" t="s">
        <v>12040</v>
      </c>
      <c r="E7025" s="367">
        <f t="shared" si="109"/>
        <v>31000506</v>
      </c>
      <c r="F7025" s="367" t="s">
        <v>569</v>
      </c>
      <c r="G7025" s="367" t="s">
        <v>11905</v>
      </c>
      <c r="H7025" s="367" t="s">
        <v>12030</v>
      </c>
      <c r="I7025" s="367" t="s">
        <v>278</v>
      </c>
    </row>
    <row r="7026" spans="1:9">
      <c r="A7026" s="367" t="s">
        <v>3930</v>
      </c>
      <c r="D7026" s="367" t="s">
        <v>12041</v>
      </c>
      <c r="E7026" s="367">
        <f t="shared" si="109"/>
        <v>31088801</v>
      </c>
      <c r="F7026" s="367" t="s">
        <v>569</v>
      </c>
      <c r="G7026" s="367" t="s">
        <v>11905</v>
      </c>
      <c r="H7026" s="367" t="s">
        <v>4598</v>
      </c>
      <c r="I7026" s="367" t="s">
        <v>6910</v>
      </c>
    </row>
    <row r="7027" spans="1:9">
      <c r="A7027" s="367" t="s">
        <v>3930</v>
      </c>
      <c r="D7027" s="367" t="s">
        <v>12042</v>
      </c>
      <c r="E7027" s="367">
        <f t="shared" si="109"/>
        <v>31088802</v>
      </c>
      <c r="F7027" s="367" t="s">
        <v>569</v>
      </c>
      <c r="G7027" s="367" t="s">
        <v>11905</v>
      </c>
      <c r="H7027" s="367" t="s">
        <v>4598</v>
      </c>
      <c r="I7027" s="367" t="s">
        <v>6910</v>
      </c>
    </row>
    <row r="7028" spans="1:9">
      <c r="A7028" s="367" t="s">
        <v>3930</v>
      </c>
      <c r="D7028" s="367" t="s">
        <v>12043</v>
      </c>
      <c r="E7028" s="367">
        <f t="shared" si="109"/>
        <v>31088803</v>
      </c>
      <c r="F7028" s="367" t="s">
        <v>569</v>
      </c>
      <c r="G7028" s="367" t="s">
        <v>11905</v>
      </c>
      <c r="H7028" s="367" t="s">
        <v>4598</v>
      </c>
      <c r="I7028" s="367" t="s">
        <v>6910</v>
      </c>
    </row>
    <row r="7029" spans="1:9">
      <c r="A7029" s="367" t="s">
        <v>3930</v>
      </c>
      <c r="D7029" s="367" t="s">
        <v>12044</v>
      </c>
      <c r="E7029" s="367">
        <f t="shared" si="109"/>
        <v>31088804</v>
      </c>
      <c r="F7029" s="367" t="s">
        <v>569</v>
      </c>
      <c r="G7029" s="367" t="s">
        <v>11905</v>
      </c>
      <c r="H7029" s="367" t="s">
        <v>4598</v>
      </c>
      <c r="I7029" s="367" t="s">
        <v>6910</v>
      </c>
    </row>
    <row r="7030" spans="1:9">
      <c r="A7030" s="367" t="s">
        <v>3930</v>
      </c>
      <c r="D7030" s="367" t="s">
        <v>12045</v>
      </c>
      <c r="E7030" s="367">
        <f t="shared" si="109"/>
        <v>31088805</v>
      </c>
      <c r="F7030" s="367" t="s">
        <v>569</v>
      </c>
      <c r="G7030" s="367" t="s">
        <v>11905</v>
      </c>
      <c r="H7030" s="367" t="s">
        <v>4598</v>
      </c>
      <c r="I7030" s="367" t="s">
        <v>6910</v>
      </c>
    </row>
    <row r="7031" spans="1:9">
      <c r="A7031" s="367" t="s">
        <v>3930</v>
      </c>
      <c r="D7031" s="367" t="s">
        <v>397</v>
      </c>
      <c r="E7031" s="367">
        <f t="shared" si="109"/>
        <v>31088811</v>
      </c>
      <c r="F7031" s="367" t="s">
        <v>569</v>
      </c>
      <c r="G7031" s="367" t="s">
        <v>11905</v>
      </c>
      <c r="H7031" s="367" t="s">
        <v>4598</v>
      </c>
      <c r="I7031" s="367" t="s">
        <v>4598</v>
      </c>
    </row>
    <row r="7032" spans="1:9">
      <c r="A7032" s="367" t="s">
        <v>3930</v>
      </c>
      <c r="D7032" s="367" t="s">
        <v>12046</v>
      </c>
      <c r="E7032" s="367">
        <f t="shared" si="109"/>
        <v>31100101</v>
      </c>
      <c r="F7032" s="367" t="s">
        <v>569</v>
      </c>
      <c r="G7032" s="367" t="s">
        <v>12047</v>
      </c>
      <c r="H7032" s="367" t="s">
        <v>12048</v>
      </c>
      <c r="I7032" s="367" t="s">
        <v>12049</v>
      </c>
    </row>
    <row r="7033" spans="1:9">
      <c r="A7033" s="367" t="s">
        <v>3930</v>
      </c>
      <c r="D7033" s="367" t="s">
        <v>12050</v>
      </c>
      <c r="E7033" s="367">
        <f t="shared" si="109"/>
        <v>31100102</v>
      </c>
      <c r="F7033" s="367" t="s">
        <v>569</v>
      </c>
      <c r="G7033" s="367" t="s">
        <v>12047</v>
      </c>
      <c r="H7033" s="367" t="s">
        <v>12048</v>
      </c>
      <c r="I7033" s="367" t="s">
        <v>12051</v>
      </c>
    </row>
    <row r="7034" spans="1:9">
      <c r="A7034" s="367" t="s">
        <v>3930</v>
      </c>
      <c r="D7034" s="367" t="s">
        <v>12052</v>
      </c>
      <c r="E7034" s="367">
        <f t="shared" si="109"/>
        <v>31100103</v>
      </c>
      <c r="F7034" s="367" t="s">
        <v>569</v>
      </c>
      <c r="G7034" s="367" t="s">
        <v>12047</v>
      </c>
      <c r="H7034" s="367" t="s">
        <v>12048</v>
      </c>
      <c r="I7034" s="367" t="s">
        <v>12053</v>
      </c>
    </row>
    <row r="7035" spans="1:9">
      <c r="A7035" s="367" t="s">
        <v>3930</v>
      </c>
      <c r="D7035" s="367" t="s">
        <v>12054</v>
      </c>
      <c r="E7035" s="367">
        <f t="shared" si="109"/>
        <v>31100199</v>
      </c>
      <c r="F7035" s="367" t="s">
        <v>569</v>
      </c>
      <c r="G7035" s="367" t="s">
        <v>12047</v>
      </c>
      <c r="H7035" s="367" t="s">
        <v>12048</v>
      </c>
      <c r="I7035" s="367" t="s">
        <v>4251</v>
      </c>
    </row>
    <row r="7036" spans="1:9">
      <c r="A7036" s="367" t="s">
        <v>3930</v>
      </c>
      <c r="D7036" s="367" t="s">
        <v>12055</v>
      </c>
      <c r="E7036" s="367">
        <f t="shared" si="109"/>
        <v>31100201</v>
      </c>
      <c r="F7036" s="367" t="s">
        <v>569</v>
      </c>
      <c r="G7036" s="367" t="s">
        <v>12047</v>
      </c>
      <c r="H7036" s="367" t="s">
        <v>12056</v>
      </c>
      <c r="I7036" s="367" t="s">
        <v>12057</v>
      </c>
    </row>
    <row r="7037" spans="1:9">
      <c r="A7037" s="367" t="s">
        <v>3930</v>
      </c>
      <c r="D7037" s="367" t="s">
        <v>12058</v>
      </c>
      <c r="E7037" s="367">
        <f t="shared" si="109"/>
        <v>31100202</v>
      </c>
      <c r="F7037" s="367" t="s">
        <v>569</v>
      </c>
      <c r="G7037" s="367" t="s">
        <v>12047</v>
      </c>
      <c r="H7037" s="367" t="s">
        <v>12056</v>
      </c>
      <c r="I7037" s="367" t="s">
        <v>12057</v>
      </c>
    </row>
    <row r="7038" spans="1:9">
      <c r="A7038" s="367" t="s">
        <v>3930</v>
      </c>
      <c r="D7038" s="367" t="s">
        <v>12059</v>
      </c>
      <c r="E7038" s="367">
        <f t="shared" si="109"/>
        <v>31100203</v>
      </c>
      <c r="F7038" s="367" t="s">
        <v>569</v>
      </c>
      <c r="G7038" s="367" t="s">
        <v>12047</v>
      </c>
      <c r="H7038" s="367" t="s">
        <v>12056</v>
      </c>
      <c r="I7038" s="367" t="s">
        <v>12060</v>
      </c>
    </row>
    <row r="7039" spans="1:9">
      <c r="A7039" s="367" t="s">
        <v>3930</v>
      </c>
      <c r="D7039" s="367" t="s">
        <v>12061</v>
      </c>
      <c r="E7039" s="367">
        <f t="shared" si="109"/>
        <v>31100204</v>
      </c>
      <c r="F7039" s="367" t="s">
        <v>569</v>
      </c>
      <c r="G7039" s="367" t="s">
        <v>12047</v>
      </c>
      <c r="H7039" s="367" t="s">
        <v>12056</v>
      </c>
      <c r="I7039" s="367" t="s">
        <v>12060</v>
      </c>
    </row>
    <row r="7040" spans="1:9">
      <c r="A7040" s="367" t="s">
        <v>3930</v>
      </c>
      <c r="D7040" s="367" t="s">
        <v>12062</v>
      </c>
      <c r="E7040" s="367">
        <f t="shared" si="109"/>
        <v>31100205</v>
      </c>
      <c r="F7040" s="367" t="s">
        <v>569</v>
      </c>
      <c r="G7040" s="367" t="s">
        <v>12047</v>
      </c>
      <c r="H7040" s="367" t="s">
        <v>12056</v>
      </c>
      <c r="I7040" s="367" t="s">
        <v>12063</v>
      </c>
    </row>
    <row r="7041" spans="1:9">
      <c r="A7041" s="367" t="s">
        <v>3930</v>
      </c>
      <c r="D7041" s="367" t="s">
        <v>12064</v>
      </c>
      <c r="E7041" s="367">
        <f t="shared" si="109"/>
        <v>31100206</v>
      </c>
      <c r="F7041" s="367" t="s">
        <v>569</v>
      </c>
      <c r="G7041" s="367" t="s">
        <v>12047</v>
      </c>
      <c r="H7041" s="367" t="s">
        <v>12056</v>
      </c>
      <c r="I7041" s="367" t="s">
        <v>12063</v>
      </c>
    </row>
    <row r="7042" spans="1:9">
      <c r="A7042" s="367" t="s">
        <v>3930</v>
      </c>
      <c r="D7042" s="367" t="s">
        <v>12065</v>
      </c>
      <c r="E7042" s="367">
        <f t="shared" ref="E7042:E7105" si="110">VALUE(D7042)</f>
        <v>31100299</v>
      </c>
      <c r="F7042" s="367" t="s">
        <v>569</v>
      </c>
      <c r="G7042" s="367" t="s">
        <v>12047</v>
      </c>
      <c r="H7042" s="367" t="s">
        <v>12056</v>
      </c>
      <c r="I7042" s="367" t="s">
        <v>12066</v>
      </c>
    </row>
    <row r="7043" spans="1:9">
      <c r="A7043" s="367" t="s">
        <v>3930</v>
      </c>
      <c r="D7043" s="367" t="s">
        <v>12067</v>
      </c>
      <c r="E7043" s="367">
        <f t="shared" si="110"/>
        <v>31299999</v>
      </c>
      <c r="F7043" s="367" t="s">
        <v>569</v>
      </c>
      <c r="G7043" s="367" t="s">
        <v>12068</v>
      </c>
      <c r="H7043" s="367" t="s">
        <v>12069</v>
      </c>
      <c r="I7043" s="367" t="s">
        <v>4251</v>
      </c>
    </row>
    <row r="7044" spans="1:9">
      <c r="A7044" s="367" t="s">
        <v>3930</v>
      </c>
      <c r="D7044" s="367" t="s">
        <v>12070</v>
      </c>
      <c r="E7044" s="367">
        <f t="shared" si="110"/>
        <v>31300500</v>
      </c>
      <c r="F7044" s="367" t="s">
        <v>569</v>
      </c>
      <c r="G7044" s="367" t="s">
        <v>12071</v>
      </c>
      <c r="H7044" s="367" t="s">
        <v>12072</v>
      </c>
      <c r="I7044" s="367" t="s">
        <v>12073</v>
      </c>
    </row>
    <row r="7045" spans="1:9">
      <c r="A7045" s="367" t="s">
        <v>3930</v>
      </c>
      <c r="D7045" s="367" t="s">
        <v>12074</v>
      </c>
      <c r="E7045" s="367">
        <f t="shared" si="110"/>
        <v>31301001</v>
      </c>
      <c r="F7045" s="367" t="s">
        <v>569</v>
      </c>
      <c r="G7045" s="367" t="s">
        <v>12071</v>
      </c>
      <c r="H7045" s="367" t="s">
        <v>12075</v>
      </c>
      <c r="I7045" s="367" t="s">
        <v>12076</v>
      </c>
    </row>
    <row r="7046" spans="1:9">
      <c r="A7046" s="367" t="s">
        <v>3930</v>
      </c>
      <c r="D7046" s="367" t="s">
        <v>12077</v>
      </c>
      <c r="E7046" s="367">
        <f t="shared" si="110"/>
        <v>31301100</v>
      </c>
      <c r="F7046" s="367" t="s">
        <v>569</v>
      </c>
      <c r="G7046" s="367" t="s">
        <v>12071</v>
      </c>
      <c r="H7046" s="367" t="s">
        <v>12078</v>
      </c>
      <c r="I7046" s="367" t="s">
        <v>12079</v>
      </c>
    </row>
    <row r="7047" spans="1:9">
      <c r="A7047" s="367" t="s">
        <v>3930</v>
      </c>
      <c r="D7047" s="367" t="s">
        <v>12080</v>
      </c>
      <c r="E7047" s="367">
        <f t="shared" si="110"/>
        <v>31301200</v>
      </c>
      <c r="F7047" s="367" t="s">
        <v>569</v>
      </c>
      <c r="G7047" s="367" t="s">
        <v>12071</v>
      </c>
      <c r="H7047" s="367" t="s">
        <v>12081</v>
      </c>
      <c r="I7047" s="367" t="s">
        <v>12082</v>
      </c>
    </row>
    <row r="7048" spans="1:9">
      <c r="A7048" s="367" t="s">
        <v>3930</v>
      </c>
      <c r="D7048" s="367" t="s">
        <v>12083</v>
      </c>
      <c r="E7048" s="367">
        <f t="shared" si="110"/>
        <v>31302000</v>
      </c>
      <c r="F7048" s="367" t="s">
        <v>569</v>
      </c>
      <c r="G7048" s="367" t="s">
        <v>12071</v>
      </c>
      <c r="H7048" s="367" t="s">
        <v>12084</v>
      </c>
      <c r="I7048" s="367" t="s">
        <v>12085</v>
      </c>
    </row>
    <row r="7049" spans="1:9">
      <c r="A7049" s="367" t="s">
        <v>3930</v>
      </c>
      <c r="D7049" s="367" t="s">
        <v>12086</v>
      </c>
      <c r="E7049" s="367">
        <f t="shared" si="110"/>
        <v>31303001</v>
      </c>
      <c r="F7049" s="367" t="s">
        <v>569</v>
      </c>
      <c r="G7049" s="367" t="s">
        <v>12071</v>
      </c>
      <c r="H7049" s="367" t="s">
        <v>12087</v>
      </c>
      <c r="I7049" s="367" t="s">
        <v>12088</v>
      </c>
    </row>
    <row r="7050" spans="1:9">
      <c r="A7050" s="367" t="s">
        <v>3930</v>
      </c>
      <c r="D7050" s="367" t="s">
        <v>12089</v>
      </c>
      <c r="E7050" s="367">
        <f t="shared" si="110"/>
        <v>31303061</v>
      </c>
      <c r="F7050" s="367" t="s">
        <v>569</v>
      </c>
      <c r="G7050" s="367" t="s">
        <v>12071</v>
      </c>
      <c r="H7050" s="367" t="s">
        <v>12087</v>
      </c>
      <c r="I7050" s="367" t="s">
        <v>12090</v>
      </c>
    </row>
    <row r="7051" spans="1:9">
      <c r="A7051" s="367" t="s">
        <v>3930</v>
      </c>
      <c r="D7051" s="367" t="s">
        <v>12091</v>
      </c>
      <c r="E7051" s="367">
        <f t="shared" si="110"/>
        <v>31303062</v>
      </c>
      <c r="F7051" s="367" t="s">
        <v>569</v>
      </c>
      <c r="G7051" s="367" t="s">
        <v>12071</v>
      </c>
      <c r="H7051" s="367" t="s">
        <v>12087</v>
      </c>
      <c r="I7051" s="367" t="s">
        <v>12092</v>
      </c>
    </row>
    <row r="7052" spans="1:9">
      <c r="A7052" s="367" t="s">
        <v>3930</v>
      </c>
      <c r="D7052" s="367" t="s">
        <v>12093</v>
      </c>
      <c r="E7052" s="367">
        <f t="shared" si="110"/>
        <v>31303063</v>
      </c>
      <c r="F7052" s="367" t="s">
        <v>569</v>
      </c>
      <c r="G7052" s="367" t="s">
        <v>12071</v>
      </c>
      <c r="H7052" s="367" t="s">
        <v>12087</v>
      </c>
      <c r="I7052" s="367" t="s">
        <v>12094</v>
      </c>
    </row>
    <row r="7053" spans="1:9">
      <c r="A7053" s="367" t="s">
        <v>3930</v>
      </c>
      <c r="D7053" s="367" t="s">
        <v>12095</v>
      </c>
      <c r="E7053" s="367">
        <f t="shared" si="110"/>
        <v>31303501</v>
      </c>
      <c r="F7053" s="367" t="s">
        <v>569</v>
      </c>
      <c r="G7053" s="367" t="s">
        <v>12071</v>
      </c>
      <c r="H7053" s="367" t="s">
        <v>12096</v>
      </c>
      <c r="I7053" s="367" t="s">
        <v>11773</v>
      </c>
    </row>
    <row r="7054" spans="1:9">
      <c r="A7054" s="367" t="s">
        <v>3930</v>
      </c>
      <c r="D7054" s="367" t="s">
        <v>12097</v>
      </c>
      <c r="E7054" s="367">
        <f t="shared" si="110"/>
        <v>31303502</v>
      </c>
      <c r="F7054" s="367" t="s">
        <v>569</v>
      </c>
      <c r="G7054" s="367" t="s">
        <v>12071</v>
      </c>
      <c r="H7054" s="367" t="s">
        <v>12096</v>
      </c>
      <c r="I7054" s="367" t="s">
        <v>7051</v>
      </c>
    </row>
    <row r="7055" spans="1:9">
      <c r="A7055" s="367" t="s">
        <v>3930</v>
      </c>
      <c r="D7055" s="367" t="s">
        <v>12098</v>
      </c>
      <c r="E7055" s="367">
        <f t="shared" si="110"/>
        <v>31306500</v>
      </c>
      <c r="F7055" s="367" t="s">
        <v>569</v>
      </c>
      <c r="G7055" s="367" t="s">
        <v>12071</v>
      </c>
      <c r="H7055" s="367" t="s">
        <v>12099</v>
      </c>
      <c r="I7055" s="367" t="s">
        <v>12100</v>
      </c>
    </row>
    <row r="7056" spans="1:9">
      <c r="A7056" s="367" t="s">
        <v>3930</v>
      </c>
      <c r="D7056" s="367" t="s">
        <v>12101</v>
      </c>
      <c r="E7056" s="367">
        <f t="shared" si="110"/>
        <v>31306501</v>
      </c>
      <c r="F7056" s="367" t="s">
        <v>569</v>
      </c>
      <c r="G7056" s="367" t="s">
        <v>12071</v>
      </c>
      <c r="H7056" s="367" t="s">
        <v>12099</v>
      </c>
      <c r="I7056" s="367" t="s">
        <v>12102</v>
      </c>
    </row>
    <row r="7057" spans="1:9">
      <c r="A7057" s="367" t="s">
        <v>3930</v>
      </c>
      <c r="D7057" s="367" t="s">
        <v>12103</v>
      </c>
      <c r="E7057" s="367">
        <f t="shared" si="110"/>
        <v>31306502</v>
      </c>
      <c r="F7057" s="367" t="s">
        <v>569</v>
      </c>
      <c r="G7057" s="367" t="s">
        <v>12071</v>
      </c>
      <c r="H7057" s="367" t="s">
        <v>12099</v>
      </c>
      <c r="I7057" s="367" t="s">
        <v>12104</v>
      </c>
    </row>
    <row r="7058" spans="1:9">
      <c r="A7058" s="367" t="s">
        <v>3930</v>
      </c>
      <c r="D7058" s="367" t="s">
        <v>12105</v>
      </c>
      <c r="E7058" s="367">
        <f t="shared" si="110"/>
        <v>31306505</v>
      </c>
      <c r="F7058" s="367" t="s">
        <v>569</v>
      </c>
      <c r="G7058" s="367" t="s">
        <v>12071</v>
      </c>
      <c r="H7058" s="367" t="s">
        <v>12099</v>
      </c>
      <c r="I7058" s="367" t="s">
        <v>12106</v>
      </c>
    </row>
    <row r="7059" spans="1:9">
      <c r="A7059" s="367" t="s">
        <v>3930</v>
      </c>
      <c r="D7059" s="367" t="s">
        <v>12107</v>
      </c>
      <c r="E7059" s="367">
        <f t="shared" si="110"/>
        <v>31306510</v>
      </c>
      <c r="F7059" s="367" t="s">
        <v>569</v>
      </c>
      <c r="G7059" s="367" t="s">
        <v>12071</v>
      </c>
      <c r="H7059" s="367" t="s">
        <v>12099</v>
      </c>
      <c r="I7059" s="367" t="s">
        <v>12108</v>
      </c>
    </row>
    <row r="7060" spans="1:9">
      <c r="A7060" s="367" t="s">
        <v>3930</v>
      </c>
      <c r="D7060" s="367" t="s">
        <v>12109</v>
      </c>
      <c r="E7060" s="367">
        <f t="shared" si="110"/>
        <v>31306520</v>
      </c>
      <c r="F7060" s="367" t="s">
        <v>569</v>
      </c>
      <c r="G7060" s="367" t="s">
        <v>12071</v>
      </c>
      <c r="H7060" s="367" t="s">
        <v>12099</v>
      </c>
      <c r="I7060" s="367" t="s">
        <v>12110</v>
      </c>
    </row>
    <row r="7061" spans="1:9">
      <c r="A7061" s="367" t="s">
        <v>3930</v>
      </c>
      <c r="D7061" s="367" t="s">
        <v>12111</v>
      </c>
      <c r="E7061" s="367">
        <f t="shared" si="110"/>
        <v>31306530</v>
      </c>
      <c r="F7061" s="367" t="s">
        <v>569</v>
      </c>
      <c r="G7061" s="367" t="s">
        <v>12071</v>
      </c>
      <c r="H7061" s="367" t="s">
        <v>12099</v>
      </c>
      <c r="I7061" s="367" t="s">
        <v>12112</v>
      </c>
    </row>
    <row r="7062" spans="1:9">
      <c r="A7062" s="367" t="s">
        <v>3930</v>
      </c>
      <c r="D7062" s="367" t="s">
        <v>12113</v>
      </c>
      <c r="E7062" s="367">
        <f t="shared" si="110"/>
        <v>31306531</v>
      </c>
      <c r="F7062" s="367" t="s">
        <v>569</v>
      </c>
      <c r="G7062" s="367" t="s">
        <v>12071</v>
      </c>
      <c r="H7062" s="367" t="s">
        <v>12099</v>
      </c>
      <c r="I7062" s="367" t="s">
        <v>12114</v>
      </c>
    </row>
    <row r="7063" spans="1:9">
      <c r="A7063" s="367" t="s">
        <v>3930</v>
      </c>
      <c r="D7063" s="367" t="s">
        <v>12115</v>
      </c>
      <c r="E7063" s="367">
        <f t="shared" si="110"/>
        <v>31306599</v>
      </c>
      <c r="F7063" s="367" t="s">
        <v>569</v>
      </c>
      <c r="G7063" s="367" t="s">
        <v>12071</v>
      </c>
      <c r="H7063" s="367" t="s">
        <v>12099</v>
      </c>
      <c r="I7063" s="367" t="s">
        <v>12116</v>
      </c>
    </row>
    <row r="7064" spans="1:9">
      <c r="A7064" s="367" t="s">
        <v>3930</v>
      </c>
      <c r="D7064" s="367" t="s">
        <v>12117</v>
      </c>
      <c r="E7064" s="367">
        <f t="shared" si="110"/>
        <v>31307001</v>
      </c>
      <c r="F7064" s="367" t="s">
        <v>569</v>
      </c>
      <c r="G7064" s="367" t="s">
        <v>12071</v>
      </c>
      <c r="H7064" s="367" t="s">
        <v>12118</v>
      </c>
      <c r="I7064" s="367" t="s">
        <v>12119</v>
      </c>
    </row>
    <row r="7065" spans="1:9">
      <c r="A7065" s="367" t="s">
        <v>3930</v>
      </c>
      <c r="D7065" s="367" t="s">
        <v>12120</v>
      </c>
      <c r="E7065" s="367">
        <f t="shared" si="110"/>
        <v>31307002</v>
      </c>
      <c r="F7065" s="367" t="s">
        <v>569</v>
      </c>
      <c r="G7065" s="367" t="s">
        <v>12071</v>
      </c>
      <c r="H7065" s="367" t="s">
        <v>12118</v>
      </c>
      <c r="I7065" s="367" t="s">
        <v>12121</v>
      </c>
    </row>
    <row r="7066" spans="1:9">
      <c r="A7066" s="367" t="s">
        <v>3930</v>
      </c>
      <c r="D7066" s="367" t="s">
        <v>12122</v>
      </c>
      <c r="E7066" s="367">
        <f t="shared" si="110"/>
        <v>31380001</v>
      </c>
      <c r="F7066" s="367" t="s">
        <v>569</v>
      </c>
      <c r="G7066" s="367" t="s">
        <v>12071</v>
      </c>
      <c r="H7066" s="367" t="s">
        <v>4346</v>
      </c>
      <c r="I7066" s="367" t="s">
        <v>4346</v>
      </c>
    </row>
    <row r="7067" spans="1:9">
      <c r="A7067" s="367" t="s">
        <v>3930</v>
      </c>
      <c r="D7067" s="367" t="s">
        <v>12123</v>
      </c>
      <c r="E7067" s="367">
        <f t="shared" si="110"/>
        <v>31382001</v>
      </c>
      <c r="F7067" s="367" t="s">
        <v>569</v>
      </c>
      <c r="G7067" s="367" t="s">
        <v>12071</v>
      </c>
      <c r="H7067" s="367" t="s">
        <v>4348</v>
      </c>
      <c r="I7067" s="367" t="s">
        <v>4349</v>
      </c>
    </row>
    <row r="7068" spans="1:9">
      <c r="A7068" s="367" t="s">
        <v>3930</v>
      </c>
      <c r="D7068" s="367" t="s">
        <v>12124</v>
      </c>
      <c r="E7068" s="367">
        <f t="shared" si="110"/>
        <v>31382002</v>
      </c>
      <c r="F7068" s="367" t="s">
        <v>569</v>
      </c>
      <c r="G7068" s="367" t="s">
        <v>12071</v>
      </c>
      <c r="H7068" s="367" t="s">
        <v>4348</v>
      </c>
      <c r="I7068" s="367" t="s">
        <v>4351</v>
      </c>
    </row>
    <row r="7069" spans="1:9">
      <c r="A7069" s="367" t="s">
        <v>3930</v>
      </c>
      <c r="D7069" s="367" t="s">
        <v>12125</v>
      </c>
      <c r="E7069" s="367">
        <f t="shared" si="110"/>
        <v>31382599</v>
      </c>
      <c r="F7069" s="367" t="s">
        <v>569</v>
      </c>
      <c r="G7069" s="367" t="s">
        <v>12071</v>
      </c>
      <c r="H7069" s="367" t="s">
        <v>4353</v>
      </c>
      <c r="I7069" s="367" t="s">
        <v>4354</v>
      </c>
    </row>
    <row r="7070" spans="1:9">
      <c r="A7070" s="367" t="s">
        <v>3930</v>
      </c>
      <c r="D7070" s="367" t="s">
        <v>12126</v>
      </c>
      <c r="E7070" s="367">
        <f t="shared" si="110"/>
        <v>31390001</v>
      </c>
      <c r="F7070" s="367" t="s">
        <v>569</v>
      </c>
      <c r="G7070" s="367" t="s">
        <v>12071</v>
      </c>
      <c r="H7070" s="367" t="s">
        <v>197</v>
      </c>
      <c r="I7070" s="367" t="s">
        <v>10830</v>
      </c>
    </row>
    <row r="7071" spans="1:9">
      <c r="A7071" s="367" t="s">
        <v>3930</v>
      </c>
      <c r="D7071" s="367" t="s">
        <v>12127</v>
      </c>
      <c r="E7071" s="367">
        <f t="shared" si="110"/>
        <v>31390002</v>
      </c>
      <c r="F7071" s="367" t="s">
        <v>569</v>
      </c>
      <c r="G7071" s="367" t="s">
        <v>12071</v>
      </c>
      <c r="H7071" s="367" t="s">
        <v>197</v>
      </c>
      <c r="I7071" s="367" t="s">
        <v>444</v>
      </c>
    </row>
    <row r="7072" spans="1:9">
      <c r="A7072" s="367" t="s">
        <v>3930</v>
      </c>
      <c r="D7072" s="367" t="s">
        <v>12128</v>
      </c>
      <c r="E7072" s="367">
        <f t="shared" si="110"/>
        <v>31390003</v>
      </c>
      <c r="F7072" s="367" t="s">
        <v>569</v>
      </c>
      <c r="G7072" s="367" t="s">
        <v>12071</v>
      </c>
      <c r="H7072" s="367" t="s">
        <v>197</v>
      </c>
      <c r="I7072" s="367" t="s">
        <v>287</v>
      </c>
    </row>
    <row r="7073" spans="1:9">
      <c r="A7073" s="367" t="s">
        <v>3930</v>
      </c>
      <c r="D7073" s="367" t="s">
        <v>12129</v>
      </c>
      <c r="E7073" s="367">
        <f t="shared" si="110"/>
        <v>31399999</v>
      </c>
      <c r="F7073" s="367" t="s">
        <v>569</v>
      </c>
      <c r="G7073" s="367" t="s">
        <v>12071</v>
      </c>
      <c r="H7073" s="367" t="s">
        <v>4251</v>
      </c>
      <c r="I7073" s="367" t="s">
        <v>4251</v>
      </c>
    </row>
    <row r="7074" spans="1:9">
      <c r="A7074" s="367" t="s">
        <v>3930</v>
      </c>
      <c r="D7074" s="367" t="s">
        <v>12130</v>
      </c>
      <c r="E7074" s="367">
        <f t="shared" si="110"/>
        <v>31400901</v>
      </c>
      <c r="F7074" s="367" t="s">
        <v>569</v>
      </c>
      <c r="G7074" s="367" t="s">
        <v>12131</v>
      </c>
      <c r="H7074" s="367" t="s">
        <v>12132</v>
      </c>
      <c r="I7074" s="367" t="s">
        <v>12133</v>
      </c>
    </row>
    <row r="7075" spans="1:9">
      <c r="A7075" s="367" t="s">
        <v>3930</v>
      </c>
      <c r="D7075" s="367" t="s">
        <v>12134</v>
      </c>
      <c r="E7075" s="367">
        <f t="shared" si="110"/>
        <v>31400902</v>
      </c>
      <c r="F7075" s="367" t="s">
        <v>569</v>
      </c>
      <c r="G7075" s="367" t="s">
        <v>12131</v>
      </c>
      <c r="H7075" s="367" t="s">
        <v>12132</v>
      </c>
      <c r="I7075" s="367" t="s">
        <v>12135</v>
      </c>
    </row>
    <row r="7076" spans="1:9">
      <c r="A7076" s="367" t="s">
        <v>3930</v>
      </c>
      <c r="D7076" s="367" t="s">
        <v>12136</v>
      </c>
      <c r="E7076" s="367">
        <f t="shared" si="110"/>
        <v>31400903</v>
      </c>
      <c r="F7076" s="367" t="s">
        <v>569</v>
      </c>
      <c r="G7076" s="367" t="s">
        <v>12131</v>
      </c>
      <c r="H7076" s="367" t="s">
        <v>12132</v>
      </c>
      <c r="I7076" s="367" t="s">
        <v>12137</v>
      </c>
    </row>
    <row r="7077" spans="1:9">
      <c r="A7077" s="367" t="s">
        <v>3930</v>
      </c>
      <c r="D7077" s="367" t="s">
        <v>12138</v>
      </c>
      <c r="E7077" s="367">
        <f t="shared" si="110"/>
        <v>31401001</v>
      </c>
      <c r="F7077" s="367" t="s">
        <v>569</v>
      </c>
      <c r="G7077" s="367" t="s">
        <v>12131</v>
      </c>
      <c r="H7077" s="367" t="s">
        <v>12139</v>
      </c>
      <c r="I7077" s="367" t="s">
        <v>12140</v>
      </c>
    </row>
    <row r="7078" spans="1:9">
      <c r="A7078" s="367" t="s">
        <v>3930</v>
      </c>
      <c r="D7078" s="367" t="s">
        <v>12141</v>
      </c>
      <c r="E7078" s="367">
        <f t="shared" si="110"/>
        <v>31401002</v>
      </c>
      <c r="F7078" s="367" t="s">
        <v>569</v>
      </c>
      <c r="G7078" s="367" t="s">
        <v>12131</v>
      </c>
      <c r="H7078" s="367" t="s">
        <v>12139</v>
      </c>
      <c r="I7078" s="367" t="s">
        <v>12142</v>
      </c>
    </row>
    <row r="7079" spans="1:9">
      <c r="A7079" s="367" t="s">
        <v>3930</v>
      </c>
      <c r="D7079" s="367" t="s">
        <v>12143</v>
      </c>
      <c r="E7079" s="367">
        <f t="shared" si="110"/>
        <v>31401101</v>
      </c>
      <c r="F7079" s="367" t="s">
        <v>569</v>
      </c>
      <c r="G7079" s="367" t="s">
        <v>12131</v>
      </c>
      <c r="H7079" s="367" t="s">
        <v>12144</v>
      </c>
      <c r="I7079" s="367" t="s">
        <v>12145</v>
      </c>
    </row>
    <row r="7080" spans="1:9">
      <c r="A7080" s="367" t="s">
        <v>3930</v>
      </c>
      <c r="D7080" s="367" t="s">
        <v>12146</v>
      </c>
      <c r="E7080" s="367">
        <f t="shared" si="110"/>
        <v>31401102</v>
      </c>
      <c r="F7080" s="367" t="s">
        <v>569</v>
      </c>
      <c r="G7080" s="367" t="s">
        <v>12131</v>
      </c>
      <c r="H7080" s="367" t="s">
        <v>12144</v>
      </c>
      <c r="I7080" s="367" t="s">
        <v>12147</v>
      </c>
    </row>
    <row r="7081" spans="1:9">
      <c r="A7081" s="367" t="s">
        <v>3930</v>
      </c>
      <c r="D7081" s="367" t="s">
        <v>12148</v>
      </c>
      <c r="E7081" s="367">
        <f t="shared" si="110"/>
        <v>31401201</v>
      </c>
      <c r="F7081" s="367" t="s">
        <v>569</v>
      </c>
      <c r="G7081" s="367" t="s">
        <v>12131</v>
      </c>
      <c r="H7081" s="367" t="s">
        <v>12149</v>
      </c>
      <c r="I7081" s="367" t="s">
        <v>11773</v>
      </c>
    </row>
    <row r="7082" spans="1:9">
      <c r="A7082" s="367" t="s">
        <v>3930</v>
      </c>
      <c r="D7082" s="367" t="s">
        <v>12150</v>
      </c>
      <c r="E7082" s="367">
        <f t="shared" si="110"/>
        <v>31401501</v>
      </c>
      <c r="F7082" s="367" t="s">
        <v>569</v>
      </c>
      <c r="G7082" s="367" t="s">
        <v>12131</v>
      </c>
      <c r="H7082" s="367" t="s">
        <v>12151</v>
      </c>
      <c r="I7082" s="367" t="s">
        <v>1823</v>
      </c>
    </row>
    <row r="7083" spans="1:9">
      <c r="A7083" s="367" t="s">
        <v>3930</v>
      </c>
      <c r="D7083" s="367" t="s">
        <v>12152</v>
      </c>
      <c r="E7083" s="367">
        <f t="shared" si="110"/>
        <v>31401503</v>
      </c>
      <c r="F7083" s="367" t="s">
        <v>569</v>
      </c>
      <c r="G7083" s="367" t="s">
        <v>12131</v>
      </c>
      <c r="H7083" s="367" t="s">
        <v>12151</v>
      </c>
      <c r="I7083" s="367" t="s">
        <v>12153</v>
      </c>
    </row>
    <row r="7084" spans="1:9">
      <c r="A7084" s="367" t="s">
        <v>3930</v>
      </c>
      <c r="D7084" s="367" t="s">
        <v>12154</v>
      </c>
      <c r="E7084" s="367">
        <f t="shared" si="110"/>
        <v>31401504</v>
      </c>
      <c r="F7084" s="367" t="s">
        <v>569</v>
      </c>
      <c r="G7084" s="367" t="s">
        <v>12131</v>
      </c>
      <c r="H7084" s="367" t="s">
        <v>12151</v>
      </c>
      <c r="I7084" s="367" t="s">
        <v>12155</v>
      </c>
    </row>
    <row r="7085" spans="1:9">
      <c r="A7085" s="367" t="s">
        <v>3930</v>
      </c>
      <c r="D7085" s="367" t="s">
        <v>12156</v>
      </c>
      <c r="E7085" s="367">
        <f t="shared" si="110"/>
        <v>31401510</v>
      </c>
      <c r="F7085" s="367" t="s">
        <v>569</v>
      </c>
      <c r="G7085" s="367" t="s">
        <v>12131</v>
      </c>
      <c r="H7085" s="367" t="s">
        <v>12151</v>
      </c>
      <c r="I7085" s="367" t="s">
        <v>12157</v>
      </c>
    </row>
    <row r="7086" spans="1:9">
      <c r="A7086" s="367" t="s">
        <v>3930</v>
      </c>
      <c r="D7086" s="367" t="s">
        <v>12158</v>
      </c>
      <c r="E7086" s="367">
        <f t="shared" si="110"/>
        <v>31401511</v>
      </c>
      <c r="F7086" s="367" t="s">
        <v>569</v>
      </c>
      <c r="G7086" s="367" t="s">
        <v>12131</v>
      </c>
      <c r="H7086" s="367" t="s">
        <v>12151</v>
      </c>
      <c r="I7086" s="367" t="s">
        <v>12159</v>
      </c>
    </row>
    <row r="7087" spans="1:9">
      <c r="A7087" s="367" t="s">
        <v>3930</v>
      </c>
      <c r="D7087" s="367" t="s">
        <v>12160</v>
      </c>
      <c r="E7087" s="367">
        <f t="shared" si="110"/>
        <v>31401512</v>
      </c>
      <c r="F7087" s="367" t="s">
        <v>569</v>
      </c>
      <c r="G7087" s="367" t="s">
        <v>12131</v>
      </c>
      <c r="H7087" s="367" t="s">
        <v>12151</v>
      </c>
      <c r="I7087" s="367" t="s">
        <v>12161</v>
      </c>
    </row>
    <row r="7088" spans="1:9">
      <c r="A7088" s="367" t="s">
        <v>3930</v>
      </c>
      <c r="D7088" s="367" t="s">
        <v>12162</v>
      </c>
      <c r="E7088" s="367">
        <f t="shared" si="110"/>
        <v>31401513</v>
      </c>
      <c r="F7088" s="367" t="s">
        <v>569</v>
      </c>
      <c r="G7088" s="367" t="s">
        <v>12131</v>
      </c>
      <c r="H7088" s="367" t="s">
        <v>12151</v>
      </c>
      <c r="I7088" s="367" t="s">
        <v>12163</v>
      </c>
    </row>
    <row r="7089" spans="1:9">
      <c r="A7089" s="367" t="s">
        <v>3930</v>
      </c>
      <c r="D7089" s="367" t="s">
        <v>12164</v>
      </c>
      <c r="E7089" s="367">
        <f t="shared" si="110"/>
        <v>31401514</v>
      </c>
      <c r="F7089" s="367" t="s">
        <v>569</v>
      </c>
      <c r="G7089" s="367" t="s">
        <v>12131</v>
      </c>
      <c r="H7089" s="367" t="s">
        <v>12151</v>
      </c>
      <c r="I7089" s="367" t="s">
        <v>12165</v>
      </c>
    </row>
    <row r="7090" spans="1:9">
      <c r="A7090" s="367" t="s">
        <v>3930</v>
      </c>
      <c r="D7090" s="367" t="s">
        <v>12166</v>
      </c>
      <c r="E7090" s="367">
        <f t="shared" si="110"/>
        <v>31401515</v>
      </c>
      <c r="F7090" s="367" t="s">
        <v>569</v>
      </c>
      <c r="G7090" s="367" t="s">
        <v>12131</v>
      </c>
      <c r="H7090" s="367" t="s">
        <v>12151</v>
      </c>
      <c r="I7090" s="367" t="s">
        <v>12167</v>
      </c>
    </row>
    <row r="7091" spans="1:9">
      <c r="A7091" s="367" t="s">
        <v>3930</v>
      </c>
      <c r="D7091" s="367" t="s">
        <v>12168</v>
      </c>
      <c r="E7091" s="367">
        <f t="shared" si="110"/>
        <v>31401516</v>
      </c>
      <c r="F7091" s="367" t="s">
        <v>569</v>
      </c>
      <c r="G7091" s="367" t="s">
        <v>12131</v>
      </c>
      <c r="H7091" s="367" t="s">
        <v>12151</v>
      </c>
      <c r="I7091" s="367" t="s">
        <v>12169</v>
      </c>
    </row>
    <row r="7092" spans="1:9">
      <c r="A7092" s="367" t="s">
        <v>3930</v>
      </c>
      <c r="D7092" s="367" t="s">
        <v>12170</v>
      </c>
      <c r="E7092" s="367">
        <f t="shared" si="110"/>
        <v>31401517</v>
      </c>
      <c r="F7092" s="367" t="s">
        <v>569</v>
      </c>
      <c r="G7092" s="367" t="s">
        <v>12131</v>
      </c>
      <c r="H7092" s="367" t="s">
        <v>12151</v>
      </c>
      <c r="I7092" s="367" t="s">
        <v>12171</v>
      </c>
    </row>
    <row r="7093" spans="1:9">
      <c r="A7093" s="367" t="s">
        <v>3930</v>
      </c>
      <c r="D7093" s="367" t="s">
        <v>12172</v>
      </c>
      <c r="E7093" s="367">
        <f t="shared" si="110"/>
        <v>31401518</v>
      </c>
      <c r="F7093" s="367" t="s">
        <v>569</v>
      </c>
      <c r="G7093" s="367" t="s">
        <v>12131</v>
      </c>
      <c r="H7093" s="367" t="s">
        <v>12151</v>
      </c>
      <c r="I7093" s="367" t="s">
        <v>12173</v>
      </c>
    </row>
    <row r="7094" spans="1:9">
      <c r="A7094" s="367" t="s">
        <v>3930</v>
      </c>
      <c r="D7094" s="367" t="s">
        <v>12174</v>
      </c>
      <c r="E7094" s="367">
        <f t="shared" si="110"/>
        <v>31401525</v>
      </c>
      <c r="F7094" s="367" t="s">
        <v>569</v>
      </c>
      <c r="G7094" s="367" t="s">
        <v>12131</v>
      </c>
      <c r="H7094" s="367" t="s">
        <v>12151</v>
      </c>
      <c r="I7094" s="367" t="s">
        <v>12175</v>
      </c>
    </row>
    <row r="7095" spans="1:9">
      <c r="A7095" s="367" t="s">
        <v>3930</v>
      </c>
      <c r="D7095" s="367" t="s">
        <v>12176</v>
      </c>
      <c r="E7095" s="367">
        <f t="shared" si="110"/>
        <v>31401530</v>
      </c>
      <c r="F7095" s="367" t="s">
        <v>569</v>
      </c>
      <c r="G7095" s="367" t="s">
        <v>12131</v>
      </c>
      <c r="H7095" s="367" t="s">
        <v>12151</v>
      </c>
      <c r="I7095" s="367" t="s">
        <v>12177</v>
      </c>
    </row>
    <row r="7096" spans="1:9">
      <c r="A7096" s="367" t="s">
        <v>3930</v>
      </c>
      <c r="D7096" s="367" t="s">
        <v>12178</v>
      </c>
      <c r="E7096" s="367">
        <f t="shared" si="110"/>
        <v>31401531</v>
      </c>
      <c r="F7096" s="367" t="s">
        <v>569</v>
      </c>
      <c r="G7096" s="367" t="s">
        <v>12131</v>
      </c>
      <c r="H7096" s="367" t="s">
        <v>12151</v>
      </c>
      <c r="I7096" s="367" t="s">
        <v>12179</v>
      </c>
    </row>
    <row r="7097" spans="1:9">
      <c r="A7097" s="367" t="s">
        <v>3930</v>
      </c>
      <c r="D7097" s="367" t="s">
        <v>12180</v>
      </c>
      <c r="E7097" s="367">
        <f t="shared" si="110"/>
        <v>31401540</v>
      </c>
      <c r="F7097" s="367" t="s">
        <v>569</v>
      </c>
      <c r="G7097" s="367" t="s">
        <v>12131</v>
      </c>
      <c r="H7097" s="367" t="s">
        <v>12151</v>
      </c>
      <c r="I7097" s="367" t="s">
        <v>12181</v>
      </c>
    </row>
    <row r="7098" spans="1:9">
      <c r="A7098" s="367" t="s">
        <v>3930</v>
      </c>
      <c r="D7098" s="367" t="s">
        <v>12182</v>
      </c>
      <c r="E7098" s="367">
        <f t="shared" si="110"/>
        <v>31401541</v>
      </c>
      <c r="F7098" s="367" t="s">
        <v>569</v>
      </c>
      <c r="G7098" s="367" t="s">
        <v>12131</v>
      </c>
      <c r="H7098" s="367" t="s">
        <v>12151</v>
      </c>
      <c r="I7098" s="367" t="s">
        <v>12183</v>
      </c>
    </row>
    <row r="7099" spans="1:9">
      <c r="A7099" s="367" t="s">
        <v>3930</v>
      </c>
      <c r="D7099" s="367" t="s">
        <v>12184</v>
      </c>
      <c r="E7099" s="367">
        <f t="shared" si="110"/>
        <v>31401550</v>
      </c>
      <c r="F7099" s="367" t="s">
        <v>569</v>
      </c>
      <c r="G7099" s="367" t="s">
        <v>12131</v>
      </c>
      <c r="H7099" s="367" t="s">
        <v>12151</v>
      </c>
      <c r="I7099" s="367" t="s">
        <v>12185</v>
      </c>
    </row>
    <row r="7100" spans="1:9">
      <c r="A7100" s="367" t="s">
        <v>3930</v>
      </c>
      <c r="D7100" s="367" t="s">
        <v>12186</v>
      </c>
      <c r="E7100" s="367">
        <f t="shared" si="110"/>
        <v>31401551</v>
      </c>
      <c r="F7100" s="367" t="s">
        <v>569</v>
      </c>
      <c r="G7100" s="367" t="s">
        <v>12131</v>
      </c>
      <c r="H7100" s="367" t="s">
        <v>12151</v>
      </c>
      <c r="I7100" s="367" t="s">
        <v>12187</v>
      </c>
    </row>
    <row r="7101" spans="1:9">
      <c r="A7101" s="367" t="s">
        <v>3930</v>
      </c>
      <c r="D7101" s="367" t="s">
        <v>12188</v>
      </c>
      <c r="E7101" s="367">
        <f t="shared" si="110"/>
        <v>31401552</v>
      </c>
      <c r="F7101" s="367" t="s">
        <v>569</v>
      </c>
      <c r="G7101" s="367" t="s">
        <v>12131</v>
      </c>
      <c r="H7101" s="367" t="s">
        <v>12151</v>
      </c>
      <c r="I7101" s="367" t="s">
        <v>12189</v>
      </c>
    </row>
    <row r="7102" spans="1:9">
      <c r="A7102" s="367" t="s">
        <v>3930</v>
      </c>
      <c r="D7102" s="367" t="s">
        <v>12190</v>
      </c>
      <c r="E7102" s="367">
        <f t="shared" si="110"/>
        <v>31401553</v>
      </c>
      <c r="F7102" s="367" t="s">
        <v>569</v>
      </c>
      <c r="G7102" s="367" t="s">
        <v>12131</v>
      </c>
      <c r="H7102" s="367" t="s">
        <v>12151</v>
      </c>
      <c r="I7102" s="367" t="s">
        <v>12191</v>
      </c>
    </row>
    <row r="7103" spans="1:9">
      <c r="A7103" s="367" t="s">
        <v>3930</v>
      </c>
      <c r="D7103" s="367" t="s">
        <v>12192</v>
      </c>
      <c r="E7103" s="367">
        <f t="shared" si="110"/>
        <v>31401560</v>
      </c>
      <c r="F7103" s="367" t="s">
        <v>569</v>
      </c>
      <c r="G7103" s="367" t="s">
        <v>12131</v>
      </c>
      <c r="H7103" s="367" t="s">
        <v>12151</v>
      </c>
      <c r="I7103" s="367" t="s">
        <v>12193</v>
      </c>
    </row>
    <row r="7104" spans="1:9">
      <c r="A7104" s="367" t="s">
        <v>3930</v>
      </c>
      <c r="D7104" s="367" t="s">
        <v>12194</v>
      </c>
      <c r="E7104" s="367">
        <f t="shared" si="110"/>
        <v>31401561</v>
      </c>
      <c r="F7104" s="367" t="s">
        <v>569</v>
      </c>
      <c r="G7104" s="367" t="s">
        <v>12131</v>
      </c>
      <c r="H7104" s="367" t="s">
        <v>12151</v>
      </c>
      <c r="I7104" s="367" t="s">
        <v>12195</v>
      </c>
    </row>
    <row r="7105" spans="1:10">
      <c r="A7105" s="367" t="s">
        <v>3930</v>
      </c>
      <c r="D7105" s="367" t="s">
        <v>12196</v>
      </c>
      <c r="E7105" s="367">
        <f t="shared" si="110"/>
        <v>31401562</v>
      </c>
      <c r="F7105" s="367" t="s">
        <v>569</v>
      </c>
      <c r="G7105" s="367" t="s">
        <v>12131</v>
      </c>
      <c r="H7105" s="367" t="s">
        <v>12151</v>
      </c>
      <c r="I7105" s="367" t="s">
        <v>12197</v>
      </c>
    </row>
    <row r="7106" spans="1:10">
      <c r="A7106" s="367" t="s">
        <v>3930</v>
      </c>
      <c r="D7106" s="367" t="s">
        <v>12198</v>
      </c>
      <c r="E7106" s="367">
        <f t="shared" ref="E7106:E7169" si="111">VALUE(D7106)</f>
        <v>31401563</v>
      </c>
      <c r="F7106" s="367" t="s">
        <v>569</v>
      </c>
      <c r="G7106" s="367" t="s">
        <v>12131</v>
      </c>
      <c r="H7106" s="367" t="s">
        <v>12151</v>
      </c>
      <c r="I7106" s="367" t="s">
        <v>12199</v>
      </c>
    </row>
    <row r="7107" spans="1:10">
      <c r="A7107" s="367" t="s">
        <v>3930</v>
      </c>
      <c r="D7107" s="367" t="s">
        <v>12200</v>
      </c>
      <c r="E7107" s="367">
        <f t="shared" si="111"/>
        <v>31401570</v>
      </c>
      <c r="F7107" s="367" t="s">
        <v>569</v>
      </c>
      <c r="G7107" s="367" t="s">
        <v>12131</v>
      </c>
      <c r="H7107" s="367" t="s">
        <v>12151</v>
      </c>
      <c r="I7107" s="367" t="s">
        <v>12201</v>
      </c>
    </row>
    <row r="7108" spans="1:10">
      <c r="A7108" s="367" t="s">
        <v>3930</v>
      </c>
      <c r="D7108" s="367" t="s">
        <v>12202</v>
      </c>
      <c r="E7108" s="367">
        <f t="shared" si="111"/>
        <v>31401571</v>
      </c>
      <c r="F7108" s="367" t="s">
        <v>569</v>
      </c>
      <c r="G7108" s="367" t="s">
        <v>12131</v>
      </c>
      <c r="H7108" s="367" t="s">
        <v>12151</v>
      </c>
      <c r="I7108" s="367" t="s">
        <v>12203</v>
      </c>
    </row>
    <row r="7109" spans="1:10">
      <c r="A7109" s="367" t="s">
        <v>3930</v>
      </c>
      <c r="D7109" s="367" t="s">
        <v>12204</v>
      </c>
      <c r="E7109" s="367">
        <f t="shared" si="111"/>
        <v>31480001</v>
      </c>
      <c r="F7109" s="367" t="s">
        <v>569</v>
      </c>
      <c r="G7109" s="367" t="s">
        <v>12131</v>
      </c>
      <c r="H7109" s="367" t="s">
        <v>4346</v>
      </c>
      <c r="I7109" s="367" t="s">
        <v>4346</v>
      </c>
    </row>
    <row r="7110" spans="1:10">
      <c r="A7110" s="367" t="s">
        <v>3930</v>
      </c>
      <c r="D7110" s="367" t="s">
        <v>12205</v>
      </c>
      <c r="E7110" s="367">
        <f t="shared" si="111"/>
        <v>31482001</v>
      </c>
      <c r="F7110" s="367" t="s">
        <v>569</v>
      </c>
      <c r="G7110" s="367" t="s">
        <v>12131</v>
      </c>
      <c r="H7110" s="367" t="s">
        <v>4348</v>
      </c>
      <c r="I7110" s="367" t="s">
        <v>4349</v>
      </c>
    </row>
    <row r="7111" spans="1:10">
      <c r="A7111" s="367" t="s">
        <v>3930</v>
      </c>
      <c r="D7111" s="367" t="s">
        <v>12206</v>
      </c>
      <c r="E7111" s="367">
        <f t="shared" si="111"/>
        <v>31482002</v>
      </c>
      <c r="F7111" s="367" t="s">
        <v>569</v>
      </c>
      <c r="G7111" s="367" t="s">
        <v>12131</v>
      </c>
      <c r="H7111" s="367" t="s">
        <v>4348</v>
      </c>
      <c r="I7111" s="367" t="s">
        <v>4351</v>
      </c>
    </row>
    <row r="7112" spans="1:10">
      <c r="A7112" s="367" t="s">
        <v>3930</v>
      </c>
      <c r="D7112" s="367" t="s">
        <v>12207</v>
      </c>
      <c r="E7112" s="367">
        <f t="shared" si="111"/>
        <v>31482599</v>
      </c>
      <c r="F7112" s="367" t="s">
        <v>569</v>
      </c>
      <c r="G7112" s="367" t="s">
        <v>12131</v>
      </c>
      <c r="H7112" s="367" t="s">
        <v>12208</v>
      </c>
      <c r="I7112" s="367" t="s">
        <v>4354</v>
      </c>
    </row>
    <row r="7113" spans="1:10">
      <c r="A7113" s="367" t="s">
        <v>3930</v>
      </c>
      <c r="D7113" s="367" t="s">
        <v>12209</v>
      </c>
      <c r="E7113" s="367">
        <f t="shared" si="111"/>
        <v>31499999</v>
      </c>
      <c r="F7113" s="367" t="s">
        <v>569</v>
      </c>
      <c r="G7113" s="367" t="s">
        <v>12131</v>
      </c>
      <c r="H7113" s="367" t="s">
        <v>4251</v>
      </c>
      <c r="I7113" s="367" t="s">
        <v>4251</v>
      </c>
    </row>
    <row r="7114" spans="1:10">
      <c r="A7114" s="367" t="s">
        <v>3930</v>
      </c>
      <c r="D7114" s="367" t="s">
        <v>12210</v>
      </c>
      <c r="E7114" s="367">
        <f t="shared" si="111"/>
        <v>31501001</v>
      </c>
      <c r="F7114" s="367" t="s">
        <v>569</v>
      </c>
      <c r="G7114" s="367" t="s">
        <v>12211</v>
      </c>
      <c r="H7114" s="367" t="s">
        <v>12212</v>
      </c>
      <c r="I7114" s="367" t="s">
        <v>12213</v>
      </c>
    </row>
    <row r="7115" spans="1:10">
      <c r="A7115" s="367" t="s">
        <v>3930</v>
      </c>
      <c r="D7115" s="367" t="s">
        <v>12214</v>
      </c>
      <c r="E7115" s="367">
        <f t="shared" si="111"/>
        <v>31501002</v>
      </c>
      <c r="F7115" s="367" t="s">
        <v>569</v>
      </c>
      <c r="G7115" s="367" t="s">
        <v>12211</v>
      </c>
      <c r="H7115" s="367" t="s">
        <v>12212</v>
      </c>
      <c r="I7115" s="367" t="s">
        <v>12215</v>
      </c>
    </row>
    <row r="7116" spans="1:10">
      <c r="A7116" s="367" t="s">
        <v>3930</v>
      </c>
      <c r="D7116" s="367" t="s">
        <v>12216</v>
      </c>
      <c r="E7116" s="367">
        <f t="shared" si="111"/>
        <v>31501003</v>
      </c>
      <c r="F7116" s="367" t="s">
        <v>569</v>
      </c>
      <c r="G7116" s="367" t="s">
        <v>12211</v>
      </c>
      <c r="H7116" s="367" t="s">
        <v>12212</v>
      </c>
      <c r="I7116" s="367" t="s">
        <v>12217</v>
      </c>
    </row>
    <row r="7117" spans="1:10">
      <c r="A7117" s="367" t="s">
        <v>3930</v>
      </c>
      <c r="D7117" s="367" t="s">
        <v>12218</v>
      </c>
      <c r="E7117" s="367">
        <f t="shared" si="111"/>
        <v>31502001</v>
      </c>
      <c r="F7117" s="367" t="s">
        <v>569</v>
      </c>
      <c r="G7117" s="367" t="s">
        <v>12211</v>
      </c>
      <c r="H7117" s="367" t="s">
        <v>12219</v>
      </c>
      <c r="I7117" s="367" t="s">
        <v>12220</v>
      </c>
    </row>
    <row r="7118" spans="1:10">
      <c r="A7118" s="367" t="s">
        <v>3930</v>
      </c>
      <c r="D7118" s="367" t="s">
        <v>12221</v>
      </c>
      <c r="E7118" s="367">
        <f t="shared" si="111"/>
        <v>31502002</v>
      </c>
      <c r="F7118" s="367" t="s">
        <v>569</v>
      </c>
      <c r="G7118" s="367" t="s">
        <v>12211</v>
      </c>
      <c r="H7118" s="367" t="s">
        <v>12219</v>
      </c>
      <c r="I7118" s="367" t="s">
        <v>12222</v>
      </c>
    </row>
    <row r="7119" spans="1:10">
      <c r="A7119" s="367" t="s">
        <v>3930</v>
      </c>
      <c r="D7119" s="367" t="s">
        <v>12223</v>
      </c>
      <c r="E7119" s="367">
        <f t="shared" si="111"/>
        <v>31502003</v>
      </c>
      <c r="F7119" s="367" t="s">
        <v>569</v>
      </c>
      <c r="G7119" s="367" t="s">
        <v>12211</v>
      </c>
      <c r="H7119" s="367" t="s">
        <v>12219</v>
      </c>
      <c r="I7119" s="367" t="s">
        <v>12224</v>
      </c>
    </row>
    <row r="7120" spans="1:10">
      <c r="A7120" s="367" t="s">
        <v>3930</v>
      </c>
      <c r="D7120" s="367" t="s">
        <v>12225</v>
      </c>
      <c r="E7120" s="367">
        <f t="shared" si="111"/>
        <v>31502004</v>
      </c>
      <c r="F7120" s="367" t="s">
        <v>569</v>
      </c>
      <c r="G7120" s="367" t="s">
        <v>12211</v>
      </c>
      <c r="H7120" s="367" t="s">
        <v>12219</v>
      </c>
      <c r="I7120" s="367" t="s">
        <v>12226</v>
      </c>
      <c r="J7120" s="369">
        <v>36797</v>
      </c>
    </row>
    <row r="7121" spans="1:12">
      <c r="A7121" s="367" t="s">
        <v>3930</v>
      </c>
      <c r="D7121" s="367" t="s">
        <v>12227</v>
      </c>
      <c r="E7121" s="367">
        <f t="shared" si="111"/>
        <v>31502021</v>
      </c>
      <c r="F7121" s="367" t="s">
        <v>569</v>
      </c>
      <c r="G7121" s="367" t="s">
        <v>12211</v>
      </c>
      <c r="H7121" s="367" t="s">
        <v>12219</v>
      </c>
      <c r="I7121" s="367" t="s">
        <v>12228</v>
      </c>
      <c r="J7121" s="369">
        <v>36797</v>
      </c>
    </row>
    <row r="7122" spans="1:12">
      <c r="A7122" s="367" t="s">
        <v>3930</v>
      </c>
      <c r="D7122" s="367" t="s">
        <v>12229</v>
      </c>
      <c r="E7122" s="367">
        <f t="shared" si="111"/>
        <v>31502088</v>
      </c>
      <c r="F7122" s="367" t="s">
        <v>569</v>
      </c>
      <c r="G7122" s="367" t="s">
        <v>12211</v>
      </c>
      <c r="H7122" s="367" t="s">
        <v>12219</v>
      </c>
      <c r="I7122" s="367" t="s">
        <v>12230</v>
      </c>
    </row>
    <row r="7123" spans="1:12">
      <c r="A7123" s="367" t="s">
        <v>3930</v>
      </c>
      <c r="D7123" s="367" t="s">
        <v>12231</v>
      </c>
      <c r="E7123" s="367">
        <f t="shared" si="111"/>
        <v>31502089</v>
      </c>
      <c r="F7123" s="367" t="s">
        <v>569</v>
      </c>
      <c r="G7123" s="367" t="s">
        <v>12211</v>
      </c>
      <c r="H7123" s="367" t="s">
        <v>12219</v>
      </c>
      <c r="I7123" s="367" t="s">
        <v>12232</v>
      </c>
    </row>
    <row r="7124" spans="1:12">
      <c r="A7124" s="367" t="s">
        <v>3930</v>
      </c>
      <c r="D7124" s="367" t="s">
        <v>12233</v>
      </c>
      <c r="E7124" s="367">
        <f t="shared" si="111"/>
        <v>31502101</v>
      </c>
      <c r="F7124" s="367" t="s">
        <v>569</v>
      </c>
      <c r="G7124" s="367" t="s">
        <v>12211</v>
      </c>
      <c r="H7124" s="367" t="s">
        <v>12234</v>
      </c>
      <c r="I7124" s="367" t="s">
        <v>12235</v>
      </c>
    </row>
    <row r="7125" spans="1:12">
      <c r="A7125" s="367" t="s">
        <v>3930</v>
      </c>
      <c r="D7125" s="367" t="s">
        <v>12236</v>
      </c>
      <c r="E7125" s="367">
        <f t="shared" si="111"/>
        <v>31502102</v>
      </c>
      <c r="F7125" s="367" t="s">
        <v>569</v>
      </c>
      <c r="G7125" s="367" t="s">
        <v>12211</v>
      </c>
      <c r="H7125" s="367" t="s">
        <v>12234</v>
      </c>
      <c r="I7125" s="367" t="s">
        <v>12237</v>
      </c>
    </row>
    <row r="7126" spans="1:12">
      <c r="A7126" s="367" t="s">
        <v>3930</v>
      </c>
      <c r="D7126" s="367" t="s">
        <v>12238</v>
      </c>
      <c r="E7126" s="367">
        <f t="shared" si="111"/>
        <v>31502500</v>
      </c>
      <c r="F7126" s="367" t="s">
        <v>569</v>
      </c>
      <c r="G7126" s="367" t="s">
        <v>12211</v>
      </c>
      <c r="H7126" s="367" t="s">
        <v>12239</v>
      </c>
      <c r="I7126" s="367" t="s">
        <v>12240</v>
      </c>
    </row>
    <row r="7127" spans="1:12">
      <c r="A7127" s="367" t="s">
        <v>3930</v>
      </c>
      <c r="D7127" s="367" t="s">
        <v>12241</v>
      </c>
      <c r="E7127" s="367">
        <f t="shared" si="111"/>
        <v>31502700</v>
      </c>
      <c r="F7127" s="367" t="s">
        <v>569</v>
      </c>
      <c r="G7127" s="367" t="s">
        <v>12211</v>
      </c>
      <c r="H7127" s="367" t="s">
        <v>12242</v>
      </c>
      <c r="I7127" s="367" t="s">
        <v>12243</v>
      </c>
    </row>
    <row r="7128" spans="1:12">
      <c r="A7128" s="367" t="s">
        <v>3930</v>
      </c>
      <c r="D7128" s="367" t="s">
        <v>12244</v>
      </c>
      <c r="E7128" s="367">
        <f t="shared" si="111"/>
        <v>31503001</v>
      </c>
      <c r="F7128" s="367" t="s">
        <v>569</v>
      </c>
      <c r="G7128" s="367" t="s">
        <v>12211</v>
      </c>
      <c r="H7128" s="367" t="s">
        <v>12245</v>
      </c>
      <c r="I7128" s="367" t="s">
        <v>12246</v>
      </c>
    </row>
    <row r="7129" spans="1:12">
      <c r="A7129" s="367" t="s">
        <v>3930</v>
      </c>
      <c r="D7129" s="367" t="s">
        <v>12247</v>
      </c>
      <c r="E7129" s="367">
        <f t="shared" si="111"/>
        <v>31503002</v>
      </c>
      <c r="F7129" s="367" t="s">
        <v>569</v>
      </c>
      <c r="G7129" s="367" t="s">
        <v>12211</v>
      </c>
      <c r="H7129" s="367" t="s">
        <v>12245</v>
      </c>
      <c r="I7129" s="367" t="s">
        <v>12248</v>
      </c>
    </row>
    <row r="7130" spans="1:12">
      <c r="A7130" s="367" t="s">
        <v>3930</v>
      </c>
      <c r="D7130" s="367" t="s">
        <v>12249</v>
      </c>
      <c r="E7130" s="367">
        <f t="shared" si="111"/>
        <v>31503003</v>
      </c>
      <c r="F7130" s="367" t="s">
        <v>569</v>
      </c>
      <c r="G7130" s="367" t="s">
        <v>12211</v>
      </c>
      <c r="H7130" s="367" t="s">
        <v>12245</v>
      </c>
      <c r="I7130" s="367" t="s">
        <v>12250</v>
      </c>
    </row>
    <row r="7131" spans="1:12">
      <c r="A7131" s="367" t="s">
        <v>3930</v>
      </c>
      <c r="D7131" s="367" t="s">
        <v>12251</v>
      </c>
      <c r="E7131" s="367">
        <f t="shared" si="111"/>
        <v>31503101</v>
      </c>
      <c r="F7131" s="367" t="s">
        <v>569</v>
      </c>
      <c r="G7131" s="367" t="s">
        <v>12211</v>
      </c>
      <c r="H7131" s="367" t="s">
        <v>12252</v>
      </c>
      <c r="I7131" s="367" t="s">
        <v>12253</v>
      </c>
    </row>
    <row r="7132" spans="1:12">
      <c r="A7132" s="367" t="s">
        <v>3930</v>
      </c>
      <c r="D7132" s="367" t="s">
        <v>12254</v>
      </c>
      <c r="E7132" s="367">
        <f t="shared" si="111"/>
        <v>31503102</v>
      </c>
      <c r="F7132" s="367" t="s">
        <v>569</v>
      </c>
      <c r="G7132" s="367" t="s">
        <v>12211</v>
      </c>
      <c r="H7132" s="367" t="s">
        <v>12252</v>
      </c>
      <c r="I7132" s="367" t="s">
        <v>12255</v>
      </c>
    </row>
    <row r="7133" spans="1:12">
      <c r="A7133" s="367" t="s">
        <v>3930</v>
      </c>
      <c r="D7133" s="367" t="s">
        <v>12256</v>
      </c>
      <c r="E7133" s="367">
        <f t="shared" si="111"/>
        <v>31504001</v>
      </c>
      <c r="F7133" s="367" t="s">
        <v>569</v>
      </c>
      <c r="G7133" s="367" t="s">
        <v>12211</v>
      </c>
      <c r="H7133" s="367" t="s">
        <v>12257</v>
      </c>
      <c r="I7133" s="367" t="s">
        <v>12258</v>
      </c>
    </row>
    <row r="7134" spans="1:12">
      <c r="A7134" s="367" t="s">
        <v>3930</v>
      </c>
      <c r="D7134" s="367" t="s">
        <v>12259</v>
      </c>
      <c r="E7134" s="367">
        <f t="shared" si="111"/>
        <v>31505001</v>
      </c>
      <c r="F7134" s="367" t="s">
        <v>569</v>
      </c>
      <c r="G7134" s="367" t="s">
        <v>12211</v>
      </c>
      <c r="H7134" s="367" t="s">
        <v>12260</v>
      </c>
      <c r="I7134" s="367" t="s">
        <v>12261</v>
      </c>
      <c r="K7134" s="369">
        <v>38040</v>
      </c>
      <c r="L7134" s="367" t="s">
        <v>12262</v>
      </c>
    </row>
    <row r="7135" spans="1:12">
      <c r="A7135" s="367" t="s">
        <v>3930</v>
      </c>
      <c r="D7135" s="367" t="s">
        <v>12263</v>
      </c>
      <c r="E7135" s="367">
        <f t="shared" si="111"/>
        <v>31505002</v>
      </c>
      <c r="F7135" s="367" t="s">
        <v>569</v>
      </c>
      <c r="G7135" s="367" t="s">
        <v>12211</v>
      </c>
      <c r="H7135" s="367" t="s">
        <v>12260</v>
      </c>
      <c r="I7135" s="367" t="s">
        <v>12264</v>
      </c>
      <c r="K7135" s="369">
        <v>38040</v>
      </c>
      <c r="L7135" s="367" t="s">
        <v>12262</v>
      </c>
    </row>
    <row r="7136" spans="1:12">
      <c r="A7136" s="367" t="s">
        <v>3930</v>
      </c>
      <c r="D7136" s="367" t="s">
        <v>12265</v>
      </c>
      <c r="E7136" s="367">
        <f t="shared" si="111"/>
        <v>31505003</v>
      </c>
      <c r="F7136" s="367" t="s">
        <v>569</v>
      </c>
      <c r="G7136" s="367" t="s">
        <v>12211</v>
      </c>
      <c r="H7136" s="367" t="s">
        <v>12260</v>
      </c>
      <c r="I7136" s="367" t="s">
        <v>12266</v>
      </c>
      <c r="K7136" s="369">
        <v>38040</v>
      </c>
      <c r="L7136" s="367" t="s">
        <v>12262</v>
      </c>
    </row>
    <row r="7137" spans="1:10">
      <c r="A7137" s="367" t="s">
        <v>3930</v>
      </c>
      <c r="D7137" s="367" t="s">
        <v>12267</v>
      </c>
      <c r="E7137" s="367">
        <f t="shared" si="111"/>
        <v>31603001</v>
      </c>
      <c r="F7137" s="367" t="s">
        <v>569</v>
      </c>
      <c r="G7137" s="367" t="s">
        <v>12268</v>
      </c>
      <c r="H7137" s="367" t="s">
        <v>12269</v>
      </c>
      <c r="I7137" s="367" t="s">
        <v>12270</v>
      </c>
      <c r="J7137" s="369">
        <v>36797</v>
      </c>
    </row>
    <row r="7138" spans="1:10">
      <c r="A7138" s="367" t="s">
        <v>3930</v>
      </c>
      <c r="D7138" s="367" t="s">
        <v>12271</v>
      </c>
      <c r="E7138" s="367">
        <f t="shared" si="111"/>
        <v>31603002</v>
      </c>
      <c r="F7138" s="367" t="s">
        <v>569</v>
      </c>
      <c r="G7138" s="367" t="s">
        <v>12268</v>
      </c>
      <c r="H7138" s="367" t="s">
        <v>12269</v>
      </c>
      <c r="I7138" s="367" t="s">
        <v>12272</v>
      </c>
      <c r="J7138" s="369">
        <v>36797</v>
      </c>
    </row>
    <row r="7139" spans="1:10">
      <c r="A7139" s="367" t="s">
        <v>3930</v>
      </c>
      <c r="D7139" s="367" t="s">
        <v>12273</v>
      </c>
      <c r="E7139" s="367">
        <f t="shared" si="111"/>
        <v>31604001</v>
      </c>
      <c r="F7139" s="367" t="s">
        <v>569</v>
      </c>
      <c r="G7139" s="367" t="s">
        <v>12268</v>
      </c>
      <c r="H7139" s="367" t="s">
        <v>12274</v>
      </c>
      <c r="I7139" s="367" t="s">
        <v>4603</v>
      </c>
      <c r="J7139" s="369">
        <v>36797</v>
      </c>
    </row>
    <row r="7140" spans="1:10">
      <c r="A7140" s="367" t="s">
        <v>3930</v>
      </c>
      <c r="D7140" s="367" t="s">
        <v>12275</v>
      </c>
      <c r="E7140" s="367">
        <f t="shared" si="111"/>
        <v>31604002</v>
      </c>
      <c r="F7140" s="367" t="s">
        <v>569</v>
      </c>
      <c r="G7140" s="367" t="s">
        <v>12268</v>
      </c>
      <c r="H7140" s="367" t="s">
        <v>12274</v>
      </c>
      <c r="I7140" s="367" t="s">
        <v>12276</v>
      </c>
      <c r="J7140" s="369">
        <v>36797</v>
      </c>
    </row>
    <row r="7141" spans="1:10">
      <c r="A7141" s="367" t="s">
        <v>3930</v>
      </c>
      <c r="D7141" s="367" t="s">
        <v>12277</v>
      </c>
      <c r="E7141" s="367">
        <f t="shared" si="111"/>
        <v>31604003</v>
      </c>
      <c r="F7141" s="367" t="s">
        <v>569</v>
      </c>
      <c r="G7141" s="367" t="s">
        <v>12268</v>
      </c>
      <c r="H7141" s="367" t="s">
        <v>12274</v>
      </c>
      <c r="I7141" s="367" t="s">
        <v>12278</v>
      </c>
      <c r="J7141" s="369">
        <v>36797</v>
      </c>
    </row>
    <row r="7142" spans="1:10">
      <c r="A7142" s="367" t="s">
        <v>3930</v>
      </c>
      <c r="D7142" s="367" t="s">
        <v>12279</v>
      </c>
      <c r="E7142" s="367">
        <f t="shared" si="111"/>
        <v>31605001</v>
      </c>
      <c r="F7142" s="367" t="s">
        <v>569</v>
      </c>
      <c r="G7142" s="367" t="s">
        <v>12268</v>
      </c>
      <c r="H7142" s="367" t="s">
        <v>12280</v>
      </c>
      <c r="I7142" s="367" t="s">
        <v>12281</v>
      </c>
      <c r="J7142" s="369">
        <v>36797</v>
      </c>
    </row>
    <row r="7143" spans="1:10">
      <c r="A7143" s="367" t="s">
        <v>3930</v>
      </c>
      <c r="D7143" s="367" t="s">
        <v>12282</v>
      </c>
      <c r="E7143" s="367">
        <f t="shared" si="111"/>
        <v>31605002</v>
      </c>
      <c r="F7143" s="367" t="s">
        <v>569</v>
      </c>
      <c r="G7143" s="367" t="s">
        <v>12268</v>
      </c>
      <c r="H7143" s="367" t="s">
        <v>12280</v>
      </c>
      <c r="I7143" s="367" t="s">
        <v>12283</v>
      </c>
      <c r="J7143" s="369">
        <v>36797</v>
      </c>
    </row>
    <row r="7144" spans="1:10">
      <c r="A7144" s="367" t="s">
        <v>3930</v>
      </c>
      <c r="D7144" s="367" t="s">
        <v>12284</v>
      </c>
      <c r="E7144" s="367">
        <f t="shared" si="111"/>
        <v>31605003</v>
      </c>
      <c r="F7144" s="367" t="s">
        <v>569</v>
      </c>
      <c r="G7144" s="367" t="s">
        <v>12268</v>
      </c>
      <c r="H7144" s="367" t="s">
        <v>12280</v>
      </c>
      <c r="I7144" s="367" t="s">
        <v>12285</v>
      </c>
      <c r="J7144" s="369">
        <v>36797</v>
      </c>
    </row>
    <row r="7145" spans="1:10">
      <c r="A7145" s="367" t="s">
        <v>3930</v>
      </c>
      <c r="D7145" s="367" t="s">
        <v>12286</v>
      </c>
      <c r="E7145" s="367">
        <f t="shared" si="111"/>
        <v>31605004</v>
      </c>
      <c r="F7145" s="367" t="s">
        <v>569</v>
      </c>
      <c r="G7145" s="367" t="s">
        <v>12268</v>
      </c>
      <c r="H7145" s="367" t="s">
        <v>12280</v>
      </c>
      <c r="I7145" s="367" t="s">
        <v>12287</v>
      </c>
      <c r="J7145" s="369">
        <v>36797</v>
      </c>
    </row>
    <row r="7146" spans="1:10">
      <c r="A7146" s="367" t="s">
        <v>3930</v>
      </c>
      <c r="D7146" s="367" t="s">
        <v>12288</v>
      </c>
      <c r="E7146" s="367">
        <f t="shared" si="111"/>
        <v>31606001</v>
      </c>
      <c r="F7146" s="367" t="s">
        <v>569</v>
      </c>
      <c r="G7146" s="367" t="s">
        <v>12268</v>
      </c>
      <c r="H7146" s="367" t="s">
        <v>12289</v>
      </c>
      <c r="I7146" s="367" t="s">
        <v>12290</v>
      </c>
      <c r="J7146" s="369">
        <v>36797</v>
      </c>
    </row>
    <row r="7147" spans="1:10">
      <c r="A7147" s="367" t="s">
        <v>3930</v>
      </c>
      <c r="D7147" s="367" t="s">
        <v>12291</v>
      </c>
      <c r="E7147" s="367">
        <f t="shared" si="111"/>
        <v>31606002</v>
      </c>
      <c r="F7147" s="367" t="s">
        <v>569</v>
      </c>
      <c r="G7147" s="367" t="s">
        <v>12268</v>
      </c>
      <c r="H7147" s="367" t="s">
        <v>12289</v>
      </c>
      <c r="I7147" s="367" t="s">
        <v>12292</v>
      </c>
      <c r="J7147" s="369">
        <v>36797</v>
      </c>
    </row>
    <row r="7148" spans="1:10">
      <c r="A7148" s="367" t="s">
        <v>3930</v>
      </c>
      <c r="D7148" s="367" t="s">
        <v>12293</v>
      </c>
      <c r="E7148" s="367">
        <f t="shared" si="111"/>
        <v>31612001</v>
      </c>
      <c r="F7148" s="367" t="s">
        <v>569</v>
      </c>
      <c r="G7148" s="367" t="s">
        <v>12268</v>
      </c>
      <c r="H7148" s="367" t="s">
        <v>12294</v>
      </c>
      <c r="I7148" s="367" t="s">
        <v>12295</v>
      </c>
      <c r="J7148" s="369">
        <v>36797</v>
      </c>
    </row>
    <row r="7149" spans="1:10">
      <c r="A7149" s="367" t="s">
        <v>3930</v>
      </c>
      <c r="D7149" s="367" t="s">
        <v>12296</v>
      </c>
      <c r="E7149" s="367">
        <f t="shared" si="111"/>
        <v>31612002</v>
      </c>
      <c r="F7149" s="367" t="s">
        <v>569</v>
      </c>
      <c r="G7149" s="367" t="s">
        <v>12268</v>
      </c>
      <c r="H7149" s="367" t="s">
        <v>12294</v>
      </c>
      <c r="I7149" s="367" t="s">
        <v>12297</v>
      </c>
      <c r="J7149" s="369">
        <v>36797</v>
      </c>
    </row>
    <row r="7150" spans="1:10">
      <c r="A7150" s="367" t="s">
        <v>3930</v>
      </c>
      <c r="D7150" s="367" t="s">
        <v>12298</v>
      </c>
      <c r="E7150" s="367">
        <f t="shared" si="111"/>
        <v>31612003</v>
      </c>
      <c r="F7150" s="367" t="s">
        <v>569</v>
      </c>
      <c r="G7150" s="367" t="s">
        <v>12268</v>
      </c>
      <c r="H7150" s="367" t="s">
        <v>12294</v>
      </c>
      <c r="I7150" s="367" t="s">
        <v>12299</v>
      </c>
      <c r="J7150" s="369">
        <v>36797</v>
      </c>
    </row>
    <row r="7151" spans="1:10">
      <c r="A7151" s="367" t="s">
        <v>3930</v>
      </c>
      <c r="D7151" s="367" t="s">
        <v>12300</v>
      </c>
      <c r="E7151" s="367">
        <f t="shared" si="111"/>
        <v>31613001</v>
      </c>
      <c r="F7151" s="367" t="s">
        <v>569</v>
      </c>
      <c r="G7151" s="367" t="s">
        <v>12268</v>
      </c>
      <c r="H7151" s="367" t="s">
        <v>12301</v>
      </c>
      <c r="I7151" s="367" t="s">
        <v>12302</v>
      </c>
      <c r="J7151" s="369">
        <v>36797</v>
      </c>
    </row>
    <row r="7152" spans="1:10">
      <c r="A7152" s="367" t="s">
        <v>3930</v>
      </c>
      <c r="D7152" s="367" t="s">
        <v>12303</v>
      </c>
      <c r="E7152" s="367">
        <f t="shared" si="111"/>
        <v>31613002</v>
      </c>
      <c r="F7152" s="367" t="s">
        <v>569</v>
      </c>
      <c r="G7152" s="367" t="s">
        <v>12268</v>
      </c>
      <c r="H7152" s="367" t="s">
        <v>12301</v>
      </c>
      <c r="I7152" s="367" t="s">
        <v>12304</v>
      </c>
      <c r="J7152" s="369">
        <v>36797</v>
      </c>
    </row>
    <row r="7153" spans="1:10">
      <c r="A7153" s="367" t="s">
        <v>3930</v>
      </c>
      <c r="D7153" s="367" t="s">
        <v>12305</v>
      </c>
      <c r="E7153" s="367">
        <f t="shared" si="111"/>
        <v>31613003</v>
      </c>
      <c r="F7153" s="367" t="s">
        <v>569</v>
      </c>
      <c r="G7153" s="367" t="s">
        <v>12268</v>
      </c>
      <c r="H7153" s="367" t="s">
        <v>12301</v>
      </c>
      <c r="I7153" s="367" t="s">
        <v>12306</v>
      </c>
      <c r="J7153" s="369">
        <v>36797</v>
      </c>
    </row>
    <row r="7154" spans="1:10">
      <c r="A7154" s="367" t="s">
        <v>3930</v>
      </c>
      <c r="D7154" s="367" t="s">
        <v>12307</v>
      </c>
      <c r="E7154" s="367">
        <f t="shared" si="111"/>
        <v>31613004</v>
      </c>
      <c r="F7154" s="367" t="s">
        <v>569</v>
      </c>
      <c r="G7154" s="367" t="s">
        <v>12268</v>
      </c>
      <c r="H7154" s="367" t="s">
        <v>12301</v>
      </c>
      <c r="I7154" s="367" t="s">
        <v>12308</v>
      </c>
      <c r="J7154" s="369">
        <v>36797</v>
      </c>
    </row>
    <row r="7155" spans="1:10">
      <c r="A7155" s="367" t="s">
        <v>3930</v>
      </c>
      <c r="D7155" s="367" t="s">
        <v>12309</v>
      </c>
      <c r="E7155" s="367">
        <f t="shared" si="111"/>
        <v>31614001</v>
      </c>
      <c r="F7155" s="367" t="s">
        <v>569</v>
      </c>
      <c r="G7155" s="367" t="s">
        <v>12268</v>
      </c>
      <c r="H7155" s="367" t="s">
        <v>12310</v>
      </c>
      <c r="I7155" s="367" t="s">
        <v>12311</v>
      </c>
      <c r="J7155" s="369">
        <v>36797</v>
      </c>
    </row>
    <row r="7156" spans="1:10">
      <c r="A7156" s="367" t="s">
        <v>3930</v>
      </c>
      <c r="D7156" s="367" t="s">
        <v>12312</v>
      </c>
      <c r="E7156" s="367">
        <f t="shared" si="111"/>
        <v>31614002</v>
      </c>
      <c r="F7156" s="367" t="s">
        <v>569</v>
      </c>
      <c r="G7156" s="367" t="s">
        <v>12268</v>
      </c>
      <c r="H7156" s="367" t="s">
        <v>12310</v>
      </c>
      <c r="I7156" s="367" t="s">
        <v>12313</v>
      </c>
      <c r="J7156" s="369">
        <v>36797</v>
      </c>
    </row>
    <row r="7157" spans="1:10">
      <c r="A7157" s="367" t="s">
        <v>3930</v>
      </c>
      <c r="D7157" s="367" t="s">
        <v>12314</v>
      </c>
      <c r="E7157" s="367">
        <f t="shared" si="111"/>
        <v>31615001</v>
      </c>
      <c r="F7157" s="367" t="s">
        <v>569</v>
      </c>
      <c r="G7157" s="367" t="s">
        <v>12268</v>
      </c>
      <c r="H7157" s="367" t="s">
        <v>12315</v>
      </c>
      <c r="I7157" s="367" t="s">
        <v>12316</v>
      </c>
      <c r="J7157" s="369">
        <v>36797</v>
      </c>
    </row>
    <row r="7158" spans="1:10">
      <c r="A7158" s="367" t="s">
        <v>3930</v>
      </c>
      <c r="D7158" s="367" t="s">
        <v>12317</v>
      </c>
      <c r="E7158" s="367">
        <f t="shared" si="111"/>
        <v>31615002</v>
      </c>
      <c r="F7158" s="367" t="s">
        <v>569</v>
      </c>
      <c r="G7158" s="367" t="s">
        <v>12268</v>
      </c>
      <c r="H7158" s="367" t="s">
        <v>12315</v>
      </c>
      <c r="I7158" s="367" t="s">
        <v>12318</v>
      </c>
      <c r="J7158" s="369">
        <v>36797</v>
      </c>
    </row>
    <row r="7159" spans="1:10">
      <c r="A7159" s="367" t="s">
        <v>3930</v>
      </c>
      <c r="D7159" s="367" t="s">
        <v>12319</v>
      </c>
      <c r="E7159" s="367">
        <f t="shared" si="111"/>
        <v>31615003</v>
      </c>
      <c r="F7159" s="367" t="s">
        <v>569</v>
      </c>
      <c r="G7159" s="367" t="s">
        <v>12268</v>
      </c>
      <c r="H7159" s="367" t="s">
        <v>12315</v>
      </c>
      <c r="I7159" s="367" t="s">
        <v>12320</v>
      </c>
      <c r="J7159" s="369">
        <v>36797</v>
      </c>
    </row>
    <row r="7160" spans="1:10">
      <c r="A7160" s="367" t="s">
        <v>3930</v>
      </c>
      <c r="D7160" s="367" t="s">
        <v>12321</v>
      </c>
      <c r="E7160" s="367">
        <f t="shared" si="111"/>
        <v>31615004</v>
      </c>
      <c r="F7160" s="367" t="s">
        <v>569</v>
      </c>
      <c r="G7160" s="367" t="s">
        <v>12268</v>
      </c>
      <c r="H7160" s="367" t="s">
        <v>12315</v>
      </c>
      <c r="I7160" s="367" t="s">
        <v>12322</v>
      </c>
      <c r="J7160" s="369">
        <v>36797</v>
      </c>
    </row>
    <row r="7161" spans="1:10">
      <c r="A7161" s="367" t="s">
        <v>3930</v>
      </c>
      <c r="D7161" s="367" t="s">
        <v>12323</v>
      </c>
      <c r="E7161" s="367">
        <f t="shared" si="111"/>
        <v>31616001</v>
      </c>
      <c r="F7161" s="367" t="s">
        <v>569</v>
      </c>
      <c r="G7161" s="367" t="s">
        <v>12268</v>
      </c>
      <c r="H7161" s="367" t="s">
        <v>12324</v>
      </c>
      <c r="I7161" s="367" t="s">
        <v>12325</v>
      </c>
      <c r="J7161" s="369">
        <v>36797</v>
      </c>
    </row>
    <row r="7162" spans="1:10">
      <c r="A7162" s="367" t="s">
        <v>3930</v>
      </c>
      <c r="D7162" s="367" t="s">
        <v>12326</v>
      </c>
      <c r="E7162" s="367">
        <f t="shared" si="111"/>
        <v>31616002</v>
      </c>
      <c r="F7162" s="367" t="s">
        <v>569</v>
      </c>
      <c r="G7162" s="367" t="s">
        <v>12268</v>
      </c>
      <c r="H7162" s="367" t="s">
        <v>12324</v>
      </c>
      <c r="I7162" s="367" t="s">
        <v>12327</v>
      </c>
      <c r="J7162" s="369">
        <v>36797</v>
      </c>
    </row>
    <row r="7163" spans="1:10">
      <c r="A7163" s="367" t="s">
        <v>3930</v>
      </c>
      <c r="D7163" s="367" t="s">
        <v>12328</v>
      </c>
      <c r="E7163" s="367">
        <f t="shared" si="111"/>
        <v>31616003</v>
      </c>
      <c r="F7163" s="367" t="s">
        <v>569</v>
      </c>
      <c r="G7163" s="367" t="s">
        <v>12268</v>
      </c>
      <c r="H7163" s="367" t="s">
        <v>12324</v>
      </c>
      <c r="I7163" s="367" t="s">
        <v>12329</v>
      </c>
      <c r="J7163" s="369">
        <v>36797</v>
      </c>
    </row>
    <row r="7164" spans="1:10">
      <c r="A7164" s="367" t="s">
        <v>3930</v>
      </c>
      <c r="D7164" s="367" t="s">
        <v>12330</v>
      </c>
      <c r="E7164" s="367">
        <f t="shared" si="111"/>
        <v>31616004</v>
      </c>
      <c r="F7164" s="367" t="s">
        <v>569</v>
      </c>
      <c r="G7164" s="367" t="s">
        <v>12268</v>
      </c>
      <c r="H7164" s="367" t="s">
        <v>12324</v>
      </c>
      <c r="I7164" s="367" t="s">
        <v>12331</v>
      </c>
      <c r="J7164" s="369">
        <v>36797</v>
      </c>
    </row>
    <row r="7165" spans="1:10">
      <c r="A7165" s="367" t="s">
        <v>3930</v>
      </c>
      <c r="D7165" s="367" t="s">
        <v>12332</v>
      </c>
      <c r="E7165" s="367">
        <f t="shared" si="111"/>
        <v>31616005</v>
      </c>
      <c r="F7165" s="367" t="s">
        <v>569</v>
      </c>
      <c r="G7165" s="367" t="s">
        <v>12268</v>
      </c>
      <c r="H7165" s="367" t="s">
        <v>12324</v>
      </c>
      <c r="I7165" s="367" t="s">
        <v>12333</v>
      </c>
      <c r="J7165" s="369">
        <v>36797</v>
      </c>
    </row>
    <row r="7166" spans="1:10">
      <c r="A7166" s="367" t="s">
        <v>3930</v>
      </c>
      <c r="D7166" s="367" t="s">
        <v>12334</v>
      </c>
      <c r="E7166" s="367">
        <f t="shared" si="111"/>
        <v>31616006</v>
      </c>
      <c r="F7166" s="367" t="s">
        <v>569</v>
      </c>
      <c r="G7166" s="367" t="s">
        <v>12268</v>
      </c>
      <c r="H7166" s="367" t="s">
        <v>12324</v>
      </c>
      <c r="I7166" s="367" t="s">
        <v>12335</v>
      </c>
      <c r="J7166" s="369">
        <v>36797</v>
      </c>
    </row>
    <row r="7167" spans="1:10">
      <c r="A7167" s="367" t="s">
        <v>3930</v>
      </c>
      <c r="D7167" s="367" t="s">
        <v>12336</v>
      </c>
      <c r="E7167" s="367">
        <f t="shared" si="111"/>
        <v>32099997</v>
      </c>
      <c r="F7167" s="367" t="s">
        <v>569</v>
      </c>
      <c r="G7167" s="367" t="s">
        <v>12337</v>
      </c>
      <c r="H7167" s="367" t="s">
        <v>4251</v>
      </c>
      <c r="I7167" s="367" t="s">
        <v>4251</v>
      </c>
    </row>
    <row r="7168" spans="1:10">
      <c r="A7168" s="367" t="s">
        <v>3930</v>
      </c>
      <c r="D7168" s="367" t="s">
        <v>12338</v>
      </c>
      <c r="E7168" s="367">
        <f t="shared" si="111"/>
        <v>32099998</v>
      </c>
      <c r="F7168" s="367" t="s">
        <v>569</v>
      </c>
      <c r="G7168" s="367" t="s">
        <v>12337</v>
      </c>
      <c r="H7168" s="367" t="s">
        <v>4251</v>
      </c>
      <c r="I7168" s="367" t="s">
        <v>4251</v>
      </c>
    </row>
    <row r="7169" spans="1:9">
      <c r="A7169" s="367" t="s">
        <v>3930</v>
      </c>
      <c r="D7169" s="367" t="s">
        <v>12339</v>
      </c>
      <c r="E7169" s="367">
        <f t="shared" si="111"/>
        <v>32099999</v>
      </c>
      <c r="F7169" s="367" t="s">
        <v>569</v>
      </c>
      <c r="G7169" s="367" t="s">
        <v>12337</v>
      </c>
      <c r="H7169" s="367" t="s">
        <v>4251</v>
      </c>
      <c r="I7169" s="367" t="s">
        <v>4251</v>
      </c>
    </row>
    <row r="7170" spans="1:9">
      <c r="A7170" s="367" t="s">
        <v>3930</v>
      </c>
      <c r="D7170" s="367" t="s">
        <v>12340</v>
      </c>
      <c r="E7170" s="367">
        <f t="shared" ref="E7170:E7233" si="112">VALUE(D7170)</f>
        <v>33000101</v>
      </c>
      <c r="F7170" s="367" t="s">
        <v>569</v>
      </c>
      <c r="G7170" s="367" t="s">
        <v>12341</v>
      </c>
      <c r="H7170" s="367" t="s">
        <v>2410</v>
      </c>
      <c r="I7170" s="367" t="s">
        <v>12342</v>
      </c>
    </row>
    <row r="7171" spans="1:9">
      <c r="A7171" s="367" t="s">
        <v>3930</v>
      </c>
      <c r="D7171" s="367" t="s">
        <v>12343</v>
      </c>
      <c r="E7171" s="367">
        <f t="shared" si="112"/>
        <v>33000102</v>
      </c>
      <c r="F7171" s="367" t="s">
        <v>569</v>
      </c>
      <c r="G7171" s="367" t="s">
        <v>12341</v>
      </c>
      <c r="H7171" s="367" t="s">
        <v>2410</v>
      </c>
      <c r="I7171" s="367" t="s">
        <v>12344</v>
      </c>
    </row>
    <row r="7172" spans="1:9">
      <c r="A7172" s="367" t="s">
        <v>3930</v>
      </c>
      <c r="D7172" s="367" t="s">
        <v>12345</v>
      </c>
      <c r="E7172" s="367">
        <f t="shared" si="112"/>
        <v>33000103</v>
      </c>
      <c r="F7172" s="367" t="s">
        <v>569</v>
      </c>
      <c r="G7172" s="367" t="s">
        <v>12341</v>
      </c>
      <c r="H7172" s="367" t="s">
        <v>2410</v>
      </c>
      <c r="I7172" s="367" t="s">
        <v>12346</v>
      </c>
    </row>
    <row r="7173" spans="1:9">
      <c r="A7173" s="367" t="s">
        <v>3930</v>
      </c>
      <c r="D7173" s="367" t="s">
        <v>12347</v>
      </c>
      <c r="E7173" s="367">
        <f t="shared" si="112"/>
        <v>33000104</v>
      </c>
      <c r="F7173" s="367" t="s">
        <v>569</v>
      </c>
      <c r="G7173" s="367" t="s">
        <v>12341</v>
      </c>
      <c r="H7173" s="367" t="s">
        <v>2410</v>
      </c>
      <c r="I7173" s="367" t="s">
        <v>12348</v>
      </c>
    </row>
    <row r="7174" spans="1:9">
      <c r="A7174" s="367" t="s">
        <v>3930</v>
      </c>
      <c r="D7174" s="367" t="s">
        <v>12349</v>
      </c>
      <c r="E7174" s="367">
        <f t="shared" si="112"/>
        <v>33000105</v>
      </c>
      <c r="F7174" s="367" t="s">
        <v>569</v>
      </c>
      <c r="G7174" s="367" t="s">
        <v>12341</v>
      </c>
      <c r="H7174" s="367" t="s">
        <v>2410</v>
      </c>
      <c r="I7174" s="367" t="s">
        <v>12350</v>
      </c>
    </row>
    <row r="7175" spans="1:9">
      <c r="A7175" s="367" t="s">
        <v>3930</v>
      </c>
      <c r="D7175" s="367" t="s">
        <v>12351</v>
      </c>
      <c r="E7175" s="367">
        <f t="shared" si="112"/>
        <v>33000106</v>
      </c>
      <c r="F7175" s="367" t="s">
        <v>569</v>
      </c>
      <c r="G7175" s="367" t="s">
        <v>12341</v>
      </c>
      <c r="H7175" s="367" t="s">
        <v>2410</v>
      </c>
      <c r="I7175" s="367" t="s">
        <v>1852</v>
      </c>
    </row>
    <row r="7176" spans="1:9">
      <c r="A7176" s="367" t="s">
        <v>3930</v>
      </c>
      <c r="D7176" s="367" t="s">
        <v>12352</v>
      </c>
      <c r="E7176" s="367">
        <f t="shared" si="112"/>
        <v>33000198</v>
      </c>
      <c r="F7176" s="367" t="s">
        <v>569</v>
      </c>
      <c r="G7176" s="367" t="s">
        <v>12341</v>
      </c>
      <c r="H7176" s="367" t="s">
        <v>2410</v>
      </c>
      <c r="I7176" s="367" t="s">
        <v>4251</v>
      </c>
    </row>
    <row r="7177" spans="1:9">
      <c r="A7177" s="367" t="s">
        <v>3930</v>
      </c>
      <c r="D7177" s="367" t="s">
        <v>12353</v>
      </c>
      <c r="E7177" s="367">
        <f t="shared" si="112"/>
        <v>33000199</v>
      </c>
      <c r="F7177" s="367" t="s">
        <v>569</v>
      </c>
      <c r="G7177" s="367" t="s">
        <v>12341</v>
      </c>
      <c r="H7177" s="367" t="s">
        <v>2410</v>
      </c>
      <c r="I7177" s="367" t="s">
        <v>4251</v>
      </c>
    </row>
    <row r="7178" spans="1:9">
      <c r="A7178" s="367" t="s">
        <v>3930</v>
      </c>
      <c r="D7178" s="367" t="s">
        <v>12354</v>
      </c>
      <c r="E7178" s="367">
        <f t="shared" si="112"/>
        <v>33000201</v>
      </c>
      <c r="F7178" s="367" t="s">
        <v>569</v>
      </c>
      <c r="G7178" s="367" t="s">
        <v>12341</v>
      </c>
      <c r="H7178" s="367" t="s">
        <v>12355</v>
      </c>
      <c r="I7178" s="367" t="s">
        <v>1823</v>
      </c>
    </row>
    <row r="7179" spans="1:9">
      <c r="A7179" s="367" t="s">
        <v>3930</v>
      </c>
      <c r="D7179" s="367" t="s">
        <v>12356</v>
      </c>
      <c r="E7179" s="367">
        <f t="shared" si="112"/>
        <v>33000202</v>
      </c>
      <c r="F7179" s="367" t="s">
        <v>569</v>
      </c>
      <c r="G7179" s="367" t="s">
        <v>12341</v>
      </c>
      <c r="H7179" s="367" t="s">
        <v>12355</v>
      </c>
      <c r="I7179" s="367" t="s">
        <v>12357</v>
      </c>
    </row>
    <row r="7180" spans="1:9">
      <c r="A7180" s="367" t="s">
        <v>3930</v>
      </c>
      <c r="D7180" s="367" t="s">
        <v>12358</v>
      </c>
      <c r="E7180" s="367">
        <f t="shared" si="112"/>
        <v>33000203</v>
      </c>
      <c r="F7180" s="367" t="s">
        <v>569</v>
      </c>
      <c r="G7180" s="367" t="s">
        <v>12341</v>
      </c>
      <c r="H7180" s="367" t="s">
        <v>12355</v>
      </c>
      <c r="I7180" s="367" t="s">
        <v>12359</v>
      </c>
    </row>
    <row r="7181" spans="1:9">
      <c r="A7181" s="367" t="s">
        <v>3930</v>
      </c>
      <c r="D7181" s="367" t="s">
        <v>12360</v>
      </c>
      <c r="E7181" s="367">
        <f t="shared" si="112"/>
        <v>33000211</v>
      </c>
      <c r="F7181" s="367" t="s">
        <v>569</v>
      </c>
      <c r="G7181" s="367" t="s">
        <v>12341</v>
      </c>
      <c r="H7181" s="367" t="s">
        <v>12355</v>
      </c>
      <c r="I7181" s="367" t="s">
        <v>12361</v>
      </c>
    </row>
    <row r="7182" spans="1:9">
      <c r="A7182" s="367" t="s">
        <v>3930</v>
      </c>
      <c r="D7182" s="367" t="s">
        <v>12362</v>
      </c>
      <c r="E7182" s="367">
        <f t="shared" si="112"/>
        <v>33000212</v>
      </c>
      <c r="F7182" s="367" t="s">
        <v>569</v>
      </c>
      <c r="G7182" s="367" t="s">
        <v>12341</v>
      </c>
      <c r="H7182" s="367" t="s">
        <v>12355</v>
      </c>
      <c r="I7182" s="367" t="s">
        <v>12363</v>
      </c>
    </row>
    <row r="7183" spans="1:9">
      <c r="A7183" s="367" t="s">
        <v>3930</v>
      </c>
      <c r="D7183" s="367" t="s">
        <v>12364</v>
      </c>
      <c r="E7183" s="367">
        <f t="shared" si="112"/>
        <v>33000213</v>
      </c>
      <c r="F7183" s="367" t="s">
        <v>569</v>
      </c>
      <c r="G7183" s="367" t="s">
        <v>12341</v>
      </c>
      <c r="H7183" s="367" t="s">
        <v>12355</v>
      </c>
      <c r="I7183" s="367" t="s">
        <v>12365</v>
      </c>
    </row>
    <row r="7184" spans="1:9">
      <c r="A7184" s="367" t="s">
        <v>3930</v>
      </c>
      <c r="D7184" s="367" t="s">
        <v>12366</v>
      </c>
      <c r="E7184" s="367">
        <f t="shared" si="112"/>
        <v>33000214</v>
      </c>
      <c r="F7184" s="367" t="s">
        <v>569</v>
      </c>
      <c r="G7184" s="367" t="s">
        <v>12341</v>
      </c>
      <c r="H7184" s="367" t="s">
        <v>12355</v>
      </c>
      <c r="I7184" s="367" t="s">
        <v>12367</v>
      </c>
    </row>
    <row r="7185" spans="1:9">
      <c r="A7185" s="367" t="s">
        <v>3930</v>
      </c>
      <c r="D7185" s="367" t="s">
        <v>12368</v>
      </c>
      <c r="E7185" s="367">
        <f t="shared" si="112"/>
        <v>33000297</v>
      </c>
      <c r="F7185" s="367" t="s">
        <v>569</v>
      </c>
      <c r="G7185" s="367" t="s">
        <v>12341</v>
      </c>
      <c r="H7185" s="367" t="s">
        <v>12355</v>
      </c>
      <c r="I7185" s="367" t="s">
        <v>4251</v>
      </c>
    </row>
    <row r="7186" spans="1:9">
      <c r="A7186" s="367" t="s">
        <v>3930</v>
      </c>
      <c r="D7186" s="367" t="s">
        <v>12369</v>
      </c>
      <c r="E7186" s="367">
        <f t="shared" si="112"/>
        <v>33000298</v>
      </c>
      <c r="F7186" s="367" t="s">
        <v>569</v>
      </c>
      <c r="G7186" s="367" t="s">
        <v>12341</v>
      </c>
      <c r="H7186" s="367" t="s">
        <v>12355</v>
      </c>
      <c r="I7186" s="367" t="s">
        <v>4251</v>
      </c>
    </row>
    <row r="7187" spans="1:9">
      <c r="A7187" s="367" t="s">
        <v>3930</v>
      </c>
      <c r="D7187" s="367" t="s">
        <v>12370</v>
      </c>
      <c r="E7187" s="367">
        <f t="shared" si="112"/>
        <v>33000299</v>
      </c>
      <c r="F7187" s="367" t="s">
        <v>569</v>
      </c>
      <c r="G7187" s="367" t="s">
        <v>12341</v>
      </c>
      <c r="H7187" s="367" t="s">
        <v>12355</v>
      </c>
      <c r="I7187" s="367" t="s">
        <v>4251</v>
      </c>
    </row>
    <row r="7188" spans="1:9">
      <c r="A7188" s="367" t="s">
        <v>3930</v>
      </c>
      <c r="D7188" s="367" t="s">
        <v>12371</v>
      </c>
      <c r="E7188" s="367">
        <f t="shared" si="112"/>
        <v>33000301</v>
      </c>
      <c r="F7188" s="367" t="s">
        <v>569</v>
      </c>
      <c r="G7188" s="367" t="s">
        <v>12341</v>
      </c>
      <c r="H7188" s="367" t="s">
        <v>12372</v>
      </c>
      <c r="I7188" s="367" t="s">
        <v>12373</v>
      </c>
    </row>
    <row r="7189" spans="1:9">
      <c r="A7189" s="367" t="s">
        <v>3930</v>
      </c>
      <c r="D7189" s="367" t="s">
        <v>12374</v>
      </c>
      <c r="E7189" s="367">
        <f t="shared" si="112"/>
        <v>33000302</v>
      </c>
      <c r="F7189" s="367" t="s">
        <v>569</v>
      </c>
      <c r="G7189" s="367" t="s">
        <v>12341</v>
      </c>
      <c r="H7189" s="367" t="s">
        <v>12372</v>
      </c>
      <c r="I7189" s="367" t="s">
        <v>12375</v>
      </c>
    </row>
    <row r="7190" spans="1:9">
      <c r="A7190" s="367" t="s">
        <v>3930</v>
      </c>
      <c r="D7190" s="367" t="s">
        <v>12376</v>
      </c>
      <c r="E7190" s="367">
        <f t="shared" si="112"/>
        <v>33000303</v>
      </c>
      <c r="F7190" s="367" t="s">
        <v>569</v>
      </c>
      <c r="G7190" s="367" t="s">
        <v>12341</v>
      </c>
      <c r="H7190" s="367" t="s">
        <v>12372</v>
      </c>
      <c r="I7190" s="367" t="s">
        <v>12377</v>
      </c>
    </row>
    <row r="7191" spans="1:9">
      <c r="A7191" s="367" t="s">
        <v>3930</v>
      </c>
      <c r="D7191" s="367" t="s">
        <v>12378</v>
      </c>
      <c r="E7191" s="367">
        <f t="shared" si="112"/>
        <v>33000304</v>
      </c>
      <c r="F7191" s="367" t="s">
        <v>569</v>
      </c>
      <c r="G7191" s="367" t="s">
        <v>12341</v>
      </c>
      <c r="H7191" s="367" t="s">
        <v>12372</v>
      </c>
      <c r="I7191" s="367" t="s">
        <v>12379</v>
      </c>
    </row>
    <row r="7192" spans="1:9">
      <c r="A7192" s="367" t="s">
        <v>3930</v>
      </c>
      <c r="D7192" s="367" t="s">
        <v>12380</v>
      </c>
      <c r="E7192" s="367">
        <f t="shared" si="112"/>
        <v>33000305</v>
      </c>
      <c r="F7192" s="367" t="s">
        <v>569</v>
      </c>
      <c r="G7192" s="367" t="s">
        <v>12341</v>
      </c>
      <c r="H7192" s="367" t="s">
        <v>12372</v>
      </c>
      <c r="I7192" s="367" t="s">
        <v>12381</v>
      </c>
    </row>
    <row r="7193" spans="1:9">
      <c r="A7193" s="367" t="s">
        <v>3930</v>
      </c>
      <c r="D7193" s="367" t="s">
        <v>12382</v>
      </c>
      <c r="E7193" s="367">
        <f t="shared" si="112"/>
        <v>33000306</v>
      </c>
      <c r="F7193" s="367" t="s">
        <v>569</v>
      </c>
      <c r="G7193" s="367" t="s">
        <v>12341</v>
      </c>
      <c r="H7193" s="367" t="s">
        <v>12372</v>
      </c>
      <c r="I7193" s="367" t="s">
        <v>12383</v>
      </c>
    </row>
    <row r="7194" spans="1:9">
      <c r="A7194" s="367" t="s">
        <v>3930</v>
      </c>
      <c r="D7194" s="367" t="s">
        <v>12384</v>
      </c>
      <c r="E7194" s="367">
        <f t="shared" si="112"/>
        <v>33000307</v>
      </c>
      <c r="F7194" s="367" t="s">
        <v>569</v>
      </c>
      <c r="G7194" s="367" t="s">
        <v>12341</v>
      </c>
      <c r="H7194" s="367" t="s">
        <v>12372</v>
      </c>
      <c r="I7194" s="367" t="s">
        <v>1852</v>
      </c>
    </row>
    <row r="7195" spans="1:9">
      <c r="A7195" s="367" t="s">
        <v>3930</v>
      </c>
      <c r="D7195" s="367" t="s">
        <v>12385</v>
      </c>
      <c r="E7195" s="367">
        <f t="shared" si="112"/>
        <v>33000399</v>
      </c>
      <c r="F7195" s="367" t="s">
        <v>569</v>
      </c>
      <c r="G7195" s="367" t="s">
        <v>12341</v>
      </c>
      <c r="H7195" s="367" t="s">
        <v>12372</v>
      </c>
      <c r="I7195" s="367" t="s">
        <v>4251</v>
      </c>
    </row>
    <row r="7196" spans="1:9">
      <c r="A7196" s="367" t="s">
        <v>3930</v>
      </c>
      <c r="D7196" s="367" t="s">
        <v>12386</v>
      </c>
      <c r="E7196" s="367">
        <f t="shared" si="112"/>
        <v>33000499</v>
      </c>
      <c r="F7196" s="367" t="s">
        <v>569</v>
      </c>
      <c r="G7196" s="367" t="s">
        <v>12341</v>
      </c>
      <c r="H7196" s="367" t="s">
        <v>12387</v>
      </c>
      <c r="I7196" s="367" t="s">
        <v>4251</v>
      </c>
    </row>
    <row r="7197" spans="1:9">
      <c r="A7197" s="367" t="s">
        <v>3930</v>
      </c>
      <c r="D7197" s="367" t="s">
        <v>12388</v>
      </c>
      <c r="E7197" s="367">
        <f t="shared" si="112"/>
        <v>33000599</v>
      </c>
      <c r="F7197" s="367" t="s">
        <v>569</v>
      </c>
      <c r="G7197" s="367" t="s">
        <v>12341</v>
      </c>
      <c r="H7197" s="367" t="s">
        <v>12387</v>
      </c>
      <c r="I7197" s="367" t="s">
        <v>4251</v>
      </c>
    </row>
    <row r="7198" spans="1:9">
      <c r="A7198" s="367" t="s">
        <v>3930</v>
      </c>
      <c r="D7198" s="367" t="s">
        <v>12389</v>
      </c>
      <c r="E7198" s="367">
        <f t="shared" si="112"/>
        <v>33088801</v>
      </c>
      <c r="F7198" s="367" t="s">
        <v>569</v>
      </c>
      <c r="G7198" s="367" t="s">
        <v>12341</v>
      </c>
      <c r="H7198" s="367" t="s">
        <v>4598</v>
      </c>
      <c r="I7198" s="367" t="s">
        <v>6910</v>
      </c>
    </row>
    <row r="7199" spans="1:9">
      <c r="A7199" s="367" t="s">
        <v>3930</v>
      </c>
      <c r="D7199" s="367" t="s">
        <v>12390</v>
      </c>
      <c r="E7199" s="367">
        <f t="shared" si="112"/>
        <v>33088802</v>
      </c>
      <c r="F7199" s="367" t="s">
        <v>569</v>
      </c>
      <c r="G7199" s="367" t="s">
        <v>12341</v>
      </c>
      <c r="H7199" s="367" t="s">
        <v>4598</v>
      </c>
      <c r="I7199" s="367" t="s">
        <v>6910</v>
      </c>
    </row>
    <row r="7200" spans="1:9">
      <c r="A7200" s="367" t="s">
        <v>3930</v>
      </c>
      <c r="D7200" s="367" t="s">
        <v>12391</v>
      </c>
      <c r="E7200" s="367">
        <f t="shared" si="112"/>
        <v>33088803</v>
      </c>
      <c r="F7200" s="367" t="s">
        <v>569</v>
      </c>
      <c r="G7200" s="367" t="s">
        <v>12341</v>
      </c>
      <c r="H7200" s="367" t="s">
        <v>4598</v>
      </c>
      <c r="I7200" s="367" t="s">
        <v>6910</v>
      </c>
    </row>
    <row r="7201" spans="1:9">
      <c r="A7201" s="367" t="s">
        <v>3930</v>
      </c>
      <c r="D7201" s="367" t="s">
        <v>12392</v>
      </c>
      <c r="E7201" s="367">
        <f t="shared" si="112"/>
        <v>33088804</v>
      </c>
      <c r="F7201" s="367" t="s">
        <v>569</v>
      </c>
      <c r="G7201" s="367" t="s">
        <v>12341</v>
      </c>
      <c r="H7201" s="367" t="s">
        <v>4598</v>
      </c>
      <c r="I7201" s="367" t="s">
        <v>6910</v>
      </c>
    </row>
    <row r="7202" spans="1:9">
      <c r="A7202" s="367" t="s">
        <v>3930</v>
      </c>
      <c r="D7202" s="367" t="s">
        <v>12393</v>
      </c>
      <c r="E7202" s="367">
        <f t="shared" si="112"/>
        <v>33088805</v>
      </c>
      <c r="F7202" s="367" t="s">
        <v>569</v>
      </c>
      <c r="G7202" s="367" t="s">
        <v>12341</v>
      </c>
      <c r="H7202" s="367" t="s">
        <v>4598</v>
      </c>
      <c r="I7202" s="367" t="s">
        <v>6910</v>
      </c>
    </row>
    <row r="7203" spans="1:9">
      <c r="A7203" s="367" t="s">
        <v>3930</v>
      </c>
      <c r="D7203" s="367" t="s">
        <v>12394</v>
      </c>
      <c r="E7203" s="367">
        <f t="shared" si="112"/>
        <v>36000101</v>
      </c>
      <c r="F7203" s="367" t="s">
        <v>569</v>
      </c>
      <c r="G7203" s="367" t="s">
        <v>12395</v>
      </c>
      <c r="H7203" s="367" t="s">
        <v>12396</v>
      </c>
      <c r="I7203" s="367" t="s">
        <v>12397</v>
      </c>
    </row>
    <row r="7204" spans="1:9">
      <c r="A7204" s="367" t="s">
        <v>3930</v>
      </c>
      <c r="D7204" s="367" t="s">
        <v>12398</v>
      </c>
      <c r="E7204" s="367">
        <f t="shared" si="112"/>
        <v>38500101</v>
      </c>
      <c r="F7204" s="367" t="s">
        <v>569</v>
      </c>
      <c r="G7204" s="367" t="s">
        <v>6156</v>
      </c>
      <c r="H7204" s="367" t="s">
        <v>12399</v>
      </c>
      <c r="I7204" s="367" t="s">
        <v>276</v>
      </c>
    </row>
    <row r="7205" spans="1:9">
      <c r="A7205" s="367" t="s">
        <v>3930</v>
      </c>
      <c r="D7205" s="367" t="s">
        <v>12400</v>
      </c>
      <c r="E7205" s="367">
        <f t="shared" si="112"/>
        <v>38500102</v>
      </c>
      <c r="F7205" s="367" t="s">
        <v>569</v>
      </c>
      <c r="G7205" s="367" t="s">
        <v>6156</v>
      </c>
      <c r="H7205" s="367" t="s">
        <v>12399</v>
      </c>
      <c r="I7205" s="367" t="s">
        <v>12401</v>
      </c>
    </row>
    <row r="7206" spans="1:9">
      <c r="A7206" s="367" t="s">
        <v>3930</v>
      </c>
      <c r="D7206" s="367" t="s">
        <v>12402</v>
      </c>
      <c r="E7206" s="367">
        <f t="shared" si="112"/>
        <v>38500110</v>
      </c>
      <c r="F7206" s="367" t="s">
        <v>569</v>
      </c>
      <c r="G7206" s="367" t="s">
        <v>6156</v>
      </c>
      <c r="H7206" s="367" t="s">
        <v>12399</v>
      </c>
      <c r="I7206" s="367" t="s">
        <v>7855</v>
      </c>
    </row>
    <row r="7207" spans="1:9">
      <c r="A7207" s="367" t="s">
        <v>3930</v>
      </c>
      <c r="D7207" s="367" t="s">
        <v>12403</v>
      </c>
      <c r="E7207" s="367">
        <f t="shared" si="112"/>
        <v>39000189</v>
      </c>
      <c r="F7207" s="367" t="s">
        <v>569</v>
      </c>
      <c r="G7207" s="367" t="s">
        <v>772</v>
      </c>
      <c r="H7207" s="367" t="s">
        <v>430</v>
      </c>
      <c r="I7207" s="367" t="s">
        <v>1823</v>
      </c>
    </row>
    <row r="7208" spans="1:9">
      <c r="A7208" s="367" t="s">
        <v>3930</v>
      </c>
      <c r="D7208" s="367" t="s">
        <v>12404</v>
      </c>
      <c r="E7208" s="367">
        <f t="shared" si="112"/>
        <v>39000199</v>
      </c>
      <c r="F7208" s="367" t="s">
        <v>569</v>
      </c>
      <c r="G7208" s="367" t="s">
        <v>772</v>
      </c>
      <c r="H7208" s="367" t="s">
        <v>430</v>
      </c>
      <c r="I7208" s="367" t="s">
        <v>1823</v>
      </c>
    </row>
    <row r="7209" spans="1:9">
      <c r="A7209" s="367" t="s">
        <v>3930</v>
      </c>
      <c r="D7209" s="367" t="s">
        <v>12405</v>
      </c>
      <c r="E7209" s="367">
        <f t="shared" si="112"/>
        <v>39000201</v>
      </c>
      <c r="F7209" s="367" t="s">
        <v>569</v>
      </c>
      <c r="G7209" s="367" t="s">
        <v>772</v>
      </c>
      <c r="H7209" s="367" t="s">
        <v>12406</v>
      </c>
      <c r="I7209" s="367" t="s">
        <v>12407</v>
      </c>
    </row>
    <row r="7210" spans="1:9">
      <c r="A7210" s="367" t="s">
        <v>3930</v>
      </c>
      <c r="D7210" s="367" t="s">
        <v>12408</v>
      </c>
      <c r="E7210" s="367">
        <f t="shared" si="112"/>
        <v>39000203</v>
      </c>
      <c r="F7210" s="367" t="s">
        <v>569</v>
      </c>
      <c r="G7210" s="367" t="s">
        <v>772</v>
      </c>
      <c r="H7210" s="367" t="s">
        <v>12406</v>
      </c>
      <c r="I7210" s="367" t="s">
        <v>12409</v>
      </c>
    </row>
    <row r="7211" spans="1:9">
      <c r="A7211" s="367" t="s">
        <v>3930</v>
      </c>
      <c r="D7211" s="367" t="s">
        <v>12410</v>
      </c>
      <c r="E7211" s="367">
        <f t="shared" si="112"/>
        <v>39000288</v>
      </c>
      <c r="F7211" s="367" t="s">
        <v>569</v>
      </c>
      <c r="G7211" s="367" t="s">
        <v>772</v>
      </c>
      <c r="H7211" s="367" t="s">
        <v>12406</v>
      </c>
      <c r="I7211" s="367" t="s">
        <v>12411</v>
      </c>
    </row>
    <row r="7212" spans="1:9">
      <c r="A7212" s="367" t="s">
        <v>3930</v>
      </c>
      <c r="D7212" s="367" t="s">
        <v>12412</v>
      </c>
      <c r="E7212" s="367">
        <f t="shared" si="112"/>
        <v>39000289</v>
      </c>
      <c r="F7212" s="367" t="s">
        <v>569</v>
      </c>
      <c r="G7212" s="367" t="s">
        <v>772</v>
      </c>
      <c r="H7212" s="367" t="s">
        <v>12406</v>
      </c>
      <c r="I7212" s="367" t="s">
        <v>12413</v>
      </c>
    </row>
    <row r="7213" spans="1:9">
      <c r="A7213" s="367" t="s">
        <v>3930</v>
      </c>
      <c r="D7213" s="367" t="s">
        <v>12414</v>
      </c>
      <c r="E7213" s="367">
        <f t="shared" si="112"/>
        <v>39000299</v>
      </c>
      <c r="F7213" s="367" t="s">
        <v>569</v>
      </c>
      <c r="G7213" s="367" t="s">
        <v>772</v>
      </c>
      <c r="H7213" s="367" t="s">
        <v>12406</v>
      </c>
      <c r="I7213" s="367" t="s">
        <v>12413</v>
      </c>
    </row>
    <row r="7214" spans="1:9">
      <c r="A7214" s="367" t="s">
        <v>3930</v>
      </c>
      <c r="D7214" s="367" t="s">
        <v>12415</v>
      </c>
      <c r="E7214" s="367">
        <f t="shared" si="112"/>
        <v>39000389</v>
      </c>
      <c r="F7214" s="367" t="s">
        <v>569</v>
      </c>
      <c r="G7214" s="367" t="s">
        <v>772</v>
      </c>
      <c r="H7214" s="367" t="s">
        <v>3976</v>
      </c>
      <c r="I7214" s="367" t="s">
        <v>1823</v>
      </c>
    </row>
    <row r="7215" spans="1:9">
      <c r="A7215" s="367" t="s">
        <v>3930</v>
      </c>
      <c r="D7215" s="367" t="s">
        <v>12416</v>
      </c>
      <c r="E7215" s="367">
        <f t="shared" si="112"/>
        <v>39000399</v>
      </c>
      <c r="F7215" s="367" t="s">
        <v>569</v>
      </c>
      <c r="G7215" s="367" t="s">
        <v>772</v>
      </c>
      <c r="H7215" s="367" t="s">
        <v>3976</v>
      </c>
      <c r="I7215" s="367" t="s">
        <v>1823</v>
      </c>
    </row>
    <row r="7216" spans="1:9">
      <c r="A7216" s="367" t="s">
        <v>3930</v>
      </c>
      <c r="D7216" s="367" t="s">
        <v>12417</v>
      </c>
      <c r="E7216" s="367">
        <f t="shared" si="112"/>
        <v>39000402</v>
      </c>
      <c r="F7216" s="367" t="s">
        <v>569</v>
      </c>
      <c r="G7216" s="367" t="s">
        <v>772</v>
      </c>
      <c r="H7216" s="367" t="s">
        <v>444</v>
      </c>
      <c r="I7216" s="367" t="s">
        <v>12418</v>
      </c>
    </row>
    <row r="7217" spans="1:12">
      <c r="A7217" s="367" t="s">
        <v>3930</v>
      </c>
      <c r="D7217" s="367" t="s">
        <v>12419</v>
      </c>
      <c r="E7217" s="367">
        <f t="shared" si="112"/>
        <v>39000403</v>
      </c>
      <c r="F7217" s="367" t="s">
        <v>569</v>
      </c>
      <c r="G7217" s="367" t="s">
        <v>772</v>
      </c>
      <c r="H7217" s="367" t="s">
        <v>444</v>
      </c>
      <c r="I7217" s="367" t="s">
        <v>10901</v>
      </c>
    </row>
    <row r="7218" spans="1:12">
      <c r="A7218" s="367" t="s">
        <v>3930</v>
      </c>
      <c r="D7218" s="367" t="s">
        <v>12420</v>
      </c>
      <c r="E7218" s="367">
        <f t="shared" si="112"/>
        <v>39000489</v>
      </c>
      <c r="F7218" s="367" t="s">
        <v>569</v>
      </c>
      <c r="G7218" s="367" t="s">
        <v>772</v>
      </c>
      <c r="H7218" s="367" t="s">
        <v>444</v>
      </c>
      <c r="I7218" s="367" t="s">
        <v>1823</v>
      </c>
    </row>
    <row r="7219" spans="1:12">
      <c r="A7219" s="367" t="s">
        <v>3930</v>
      </c>
      <c r="D7219" s="367" t="s">
        <v>12421</v>
      </c>
      <c r="E7219" s="367">
        <f t="shared" si="112"/>
        <v>39000499</v>
      </c>
      <c r="F7219" s="367" t="s">
        <v>569</v>
      </c>
      <c r="G7219" s="367" t="s">
        <v>772</v>
      </c>
      <c r="H7219" s="367" t="s">
        <v>444</v>
      </c>
      <c r="I7219" s="367" t="s">
        <v>1823</v>
      </c>
    </row>
    <row r="7220" spans="1:12">
      <c r="A7220" s="367" t="s">
        <v>3930</v>
      </c>
      <c r="D7220" s="367" t="s">
        <v>12422</v>
      </c>
      <c r="E7220" s="367">
        <f t="shared" si="112"/>
        <v>39000501</v>
      </c>
      <c r="F7220" s="367" t="s">
        <v>569</v>
      </c>
      <c r="G7220" s="367" t="s">
        <v>772</v>
      </c>
      <c r="H7220" s="367" t="s">
        <v>437</v>
      </c>
      <c r="I7220" s="367" t="s">
        <v>12423</v>
      </c>
    </row>
    <row r="7221" spans="1:12">
      <c r="A7221" s="367" t="s">
        <v>3930</v>
      </c>
      <c r="D7221" s="367" t="s">
        <v>12424</v>
      </c>
      <c r="E7221" s="367">
        <f t="shared" si="112"/>
        <v>39000502</v>
      </c>
      <c r="F7221" s="367" t="s">
        <v>569</v>
      </c>
      <c r="G7221" s="367" t="s">
        <v>772</v>
      </c>
      <c r="H7221" s="367" t="s">
        <v>437</v>
      </c>
      <c r="I7221" s="367" t="s">
        <v>12418</v>
      </c>
    </row>
    <row r="7222" spans="1:12">
      <c r="A7222" s="367" t="s">
        <v>3930</v>
      </c>
      <c r="D7222" s="367" t="s">
        <v>12425</v>
      </c>
      <c r="E7222" s="367">
        <f t="shared" si="112"/>
        <v>39000503</v>
      </c>
      <c r="F7222" s="367" t="s">
        <v>569</v>
      </c>
      <c r="G7222" s="367" t="s">
        <v>772</v>
      </c>
      <c r="H7222" s="367" t="s">
        <v>437</v>
      </c>
      <c r="I7222" s="367" t="s">
        <v>10901</v>
      </c>
    </row>
    <row r="7223" spans="1:12">
      <c r="A7223" s="367" t="s">
        <v>3930</v>
      </c>
      <c r="B7223" s="370" t="s">
        <v>718</v>
      </c>
      <c r="C7223" s="367" t="s">
        <v>12426</v>
      </c>
      <c r="D7223" s="367" t="s">
        <v>12427</v>
      </c>
      <c r="E7223" s="367">
        <f t="shared" si="112"/>
        <v>39000589</v>
      </c>
      <c r="F7223" s="367" t="s">
        <v>569</v>
      </c>
      <c r="G7223" s="367" t="s">
        <v>772</v>
      </c>
      <c r="H7223" s="367" t="s">
        <v>437</v>
      </c>
      <c r="I7223" s="367" t="s">
        <v>1823</v>
      </c>
    </row>
    <row r="7224" spans="1:12">
      <c r="A7224" s="367" t="s">
        <v>3930</v>
      </c>
      <c r="D7224" s="367" t="s">
        <v>12428</v>
      </c>
      <c r="E7224" s="367">
        <f t="shared" si="112"/>
        <v>39000598</v>
      </c>
      <c r="F7224" s="367" t="s">
        <v>569</v>
      </c>
      <c r="G7224" s="367" t="s">
        <v>772</v>
      </c>
      <c r="H7224" s="367" t="s">
        <v>437</v>
      </c>
      <c r="I7224" s="367" t="s">
        <v>12429</v>
      </c>
      <c r="K7224" s="369"/>
      <c r="L7224" s="367"/>
    </row>
    <row r="7225" spans="1:12">
      <c r="A7225" s="367" t="s">
        <v>3930</v>
      </c>
      <c r="D7225" s="367" t="s">
        <v>12426</v>
      </c>
      <c r="E7225" s="367">
        <f t="shared" si="112"/>
        <v>39000599</v>
      </c>
      <c r="F7225" s="367" t="s">
        <v>569</v>
      </c>
      <c r="G7225" s="367" t="s">
        <v>772</v>
      </c>
      <c r="H7225" s="367" t="s">
        <v>437</v>
      </c>
      <c r="I7225" s="367" t="s">
        <v>1823</v>
      </c>
    </row>
    <row r="7226" spans="1:12">
      <c r="A7226" s="367" t="s">
        <v>3930</v>
      </c>
      <c r="D7226" s="367" t="s">
        <v>12430</v>
      </c>
      <c r="E7226" s="367">
        <f t="shared" si="112"/>
        <v>39000602</v>
      </c>
      <c r="F7226" s="367" t="s">
        <v>569</v>
      </c>
      <c r="G7226" s="367" t="s">
        <v>772</v>
      </c>
      <c r="H7226" s="367" t="s">
        <v>287</v>
      </c>
      <c r="I7226" s="367" t="s">
        <v>12418</v>
      </c>
    </row>
    <row r="7227" spans="1:12">
      <c r="A7227" s="367" t="s">
        <v>3930</v>
      </c>
      <c r="D7227" s="367" t="s">
        <v>12431</v>
      </c>
      <c r="E7227" s="367">
        <f t="shared" si="112"/>
        <v>39000603</v>
      </c>
      <c r="F7227" s="367" t="s">
        <v>569</v>
      </c>
      <c r="G7227" s="367" t="s">
        <v>772</v>
      </c>
      <c r="H7227" s="367" t="s">
        <v>287</v>
      </c>
      <c r="I7227" s="367" t="s">
        <v>10901</v>
      </c>
    </row>
    <row r="7228" spans="1:12">
      <c r="A7228" s="367" t="s">
        <v>3930</v>
      </c>
      <c r="D7228" s="367" t="s">
        <v>12432</v>
      </c>
      <c r="E7228" s="367">
        <f t="shared" si="112"/>
        <v>39000605</v>
      </c>
      <c r="F7228" s="367" t="s">
        <v>569</v>
      </c>
      <c r="G7228" s="367" t="s">
        <v>772</v>
      </c>
      <c r="H7228" s="367" t="s">
        <v>287</v>
      </c>
      <c r="I7228" s="367" t="s">
        <v>12433</v>
      </c>
    </row>
    <row r="7229" spans="1:12">
      <c r="A7229" s="367" t="s">
        <v>3930</v>
      </c>
      <c r="D7229" s="367" t="s">
        <v>12434</v>
      </c>
      <c r="E7229" s="367">
        <f t="shared" si="112"/>
        <v>39000689</v>
      </c>
      <c r="F7229" s="367" t="s">
        <v>569</v>
      </c>
      <c r="G7229" s="367" t="s">
        <v>772</v>
      </c>
      <c r="H7229" s="367" t="s">
        <v>287</v>
      </c>
      <c r="I7229" s="367" t="s">
        <v>1823</v>
      </c>
    </row>
    <row r="7230" spans="1:12">
      <c r="A7230" s="367" t="s">
        <v>3930</v>
      </c>
      <c r="D7230" s="367" t="s">
        <v>12435</v>
      </c>
      <c r="E7230" s="367">
        <f t="shared" si="112"/>
        <v>39000699</v>
      </c>
      <c r="F7230" s="367" t="s">
        <v>569</v>
      </c>
      <c r="G7230" s="367" t="s">
        <v>772</v>
      </c>
      <c r="H7230" s="367" t="s">
        <v>287</v>
      </c>
      <c r="I7230" s="367" t="s">
        <v>1823</v>
      </c>
    </row>
    <row r="7231" spans="1:12">
      <c r="A7231" s="367" t="s">
        <v>3930</v>
      </c>
      <c r="D7231" s="367" t="s">
        <v>12436</v>
      </c>
      <c r="E7231" s="367">
        <f t="shared" si="112"/>
        <v>39000701</v>
      </c>
      <c r="F7231" s="367" t="s">
        <v>569</v>
      </c>
      <c r="G7231" s="367" t="s">
        <v>772</v>
      </c>
      <c r="H7231" s="367" t="s">
        <v>456</v>
      </c>
      <c r="I7231" s="367" t="s">
        <v>12437</v>
      </c>
    </row>
    <row r="7232" spans="1:12">
      <c r="A7232" s="367" t="s">
        <v>3930</v>
      </c>
      <c r="D7232" s="367" t="s">
        <v>12438</v>
      </c>
      <c r="E7232" s="367">
        <f t="shared" si="112"/>
        <v>39000702</v>
      </c>
      <c r="F7232" s="367" t="s">
        <v>569</v>
      </c>
      <c r="G7232" s="367" t="s">
        <v>772</v>
      </c>
      <c r="H7232" s="367" t="s">
        <v>456</v>
      </c>
      <c r="I7232" s="367" t="s">
        <v>4022</v>
      </c>
    </row>
    <row r="7233" spans="1:9">
      <c r="A7233" s="367" t="s">
        <v>3930</v>
      </c>
      <c r="D7233" s="367" t="s">
        <v>12439</v>
      </c>
      <c r="E7233" s="367">
        <f t="shared" si="112"/>
        <v>39000788</v>
      </c>
      <c r="F7233" s="367" t="s">
        <v>569</v>
      </c>
      <c r="G7233" s="367" t="s">
        <v>772</v>
      </c>
      <c r="H7233" s="367" t="s">
        <v>456</v>
      </c>
      <c r="I7233" s="367" t="s">
        <v>1823</v>
      </c>
    </row>
    <row r="7234" spans="1:9">
      <c r="A7234" s="367" t="s">
        <v>3930</v>
      </c>
      <c r="D7234" s="367" t="s">
        <v>12440</v>
      </c>
      <c r="E7234" s="367">
        <f t="shared" ref="E7234:E7297" si="113">VALUE(D7234)</f>
        <v>39000789</v>
      </c>
      <c r="F7234" s="367" t="s">
        <v>569</v>
      </c>
      <c r="G7234" s="367" t="s">
        <v>772</v>
      </c>
      <c r="H7234" s="367" t="s">
        <v>456</v>
      </c>
      <c r="I7234" s="367" t="s">
        <v>4022</v>
      </c>
    </row>
    <row r="7235" spans="1:9">
      <c r="A7235" s="367" t="s">
        <v>3930</v>
      </c>
      <c r="D7235" s="367" t="s">
        <v>12441</v>
      </c>
      <c r="E7235" s="367">
        <f t="shared" si="113"/>
        <v>39000797</v>
      </c>
      <c r="F7235" s="367" t="s">
        <v>569</v>
      </c>
      <c r="G7235" s="367" t="s">
        <v>772</v>
      </c>
      <c r="H7235" s="367" t="s">
        <v>456</v>
      </c>
      <c r="I7235" s="367" t="s">
        <v>1823</v>
      </c>
    </row>
    <row r="7236" spans="1:9">
      <c r="A7236" s="367" t="s">
        <v>3930</v>
      </c>
      <c r="D7236" s="367" t="s">
        <v>12442</v>
      </c>
      <c r="E7236" s="367">
        <f t="shared" si="113"/>
        <v>39000798</v>
      </c>
      <c r="F7236" s="367" t="s">
        <v>569</v>
      </c>
      <c r="G7236" s="367" t="s">
        <v>772</v>
      </c>
      <c r="H7236" s="367" t="s">
        <v>456</v>
      </c>
      <c r="I7236" s="367" t="s">
        <v>1823</v>
      </c>
    </row>
    <row r="7237" spans="1:9">
      <c r="A7237" s="367" t="s">
        <v>3930</v>
      </c>
      <c r="D7237" s="367" t="s">
        <v>12443</v>
      </c>
      <c r="E7237" s="367">
        <f t="shared" si="113"/>
        <v>39000799</v>
      </c>
      <c r="F7237" s="367" t="s">
        <v>569</v>
      </c>
      <c r="G7237" s="367" t="s">
        <v>772</v>
      </c>
      <c r="H7237" s="367" t="s">
        <v>456</v>
      </c>
      <c r="I7237" s="367" t="s">
        <v>1823</v>
      </c>
    </row>
    <row r="7238" spans="1:9">
      <c r="A7238" s="367" t="s">
        <v>3930</v>
      </c>
      <c r="D7238" s="367" t="s">
        <v>12444</v>
      </c>
      <c r="E7238" s="367">
        <f t="shared" si="113"/>
        <v>39000801</v>
      </c>
      <c r="F7238" s="367" t="s">
        <v>569</v>
      </c>
      <c r="G7238" s="367" t="s">
        <v>772</v>
      </c>
      <c r="H7238" s="367" t="s">
        <v>780</v>
      </c>
      <c r="I7238" s="367" t="s">
        <v>12445</v>
      </c>
    </row>
    <row r="7239" spans="1:9">
      <c r="A7239" s="367" t="s">
        <v>3930</v>
      </c>
      <c r="D7239" s="367" t="s">
        <v>12446</v>
      </c>
      <c r="E7239" s="367">
        <f t="shared" si="113"/>
        <v>39000889</v>
      </c>
      <c r="F7239" s="367" t="s">
        <v>569</v>
      </c>
      <c r="G7239" s="367" t="s">
        <v>772</v>
      </c>
      <c r="H7239" s="367" t="s">
        <v>780</v>
      </c>
      <c r="I7239" s="367" t="s">
        <v>1823</v>
      </c>
    </row>
    <row r="7240" spans="1:9">
      <c r="A7240" s="367" t="s">
        <v>3930</v>
      </c>
      <c r="D7240" s="367" t="s">
        <v>12447</v>
      </c>
      <c r="E7240" s="367">
        <f t="shared" si="113"/>
        <v>39000899</v>
      </c>
      <c r="F7240" s="367" t="s">
        <v>569</v>
      </c>
      <c r="G7240" s="367" t="s">
        <v>772</v>
      </c>
      <c r="H7240" s="367" t="s">
        <v>780</v>
      </c>
      <c r="I7240" s="367" t="s">
        <v>12448</v>
      </c>
    </row>
    <row r="7241" spans="1:9">
      <c r="A7241" s="367" t="s">
        <v>3930</v>
      </c>
      <c r="D7241" s="367" t="s">
        <v>12449</v>
      </c>
      <c r="E7241" s="367">
        <f t="shared" si="113"/>
        <v>39000989</v>
      </c>
      <c r="F7241" s="367" t="s">
        <v>569</v>
      </c>
      <c r="G7241" s="367" t="s">
        <v>772</v>
      </c>
      <c r="H7241" s="367" t="s">
        <v>451</v>
      </c>
      <c r="I7241" s="367" t="s">
        <v>1823</v>
      </c>
    </row>
    <row r="7242" spans="1:9">
      <c r="A7242" s="367" t="s">
        <v>3930</v>
      </c>
      <c r="D7242" s="367" t="s">
        <v>12450</v>
      </c>
      <c r="E7242" s="367">
        <f t="shared" si="113"/>
        <v>39000999</v>
      </c>
      <c r="F7242" s="367" t="s">
        <v>569</v>
      </c>
      <c r="G7242" s="367" t="s">
        <v>772</v>
      </c>
      <c r="H7242" s="367" t="s">
        <v>451</v>
      </c>
      <c r="I7242" s="367" t="s">
        <v>12451</v>
      </c>
    </row>
    <row r="7243" spans="1:9">
      <c r="A7243" s="367" t="s">
        <v>3930</v>
      </c>
      <c r="D7243" s="367" t="s">
        <v>12452</v>
      </c>
      <c r="E7243" s="367">
        <f t="shared" si="113"/>
        <v>39001089</v>
      </c>
      <c r="F7243" s="367" t="s">
        <v>569</v>
      </c>
      <c r="G7243" s="367" t="s">
        <v>772</v>
      </c>
      <c r="H7243" s="367" t="s">
        <v>10776</v>
      </c>
      <c r="I7243" s="367" t="s">
        <v>1823</v>
      </c>
    </row>
    <row r="7244" spans="1:9">
      <c r="A7244" s="367" t="s">
        <v>3930</v>
      </c>
      <c r="D7244" s="367" t="s">
        <v>12453</v>
      </c>
      <c r="E7244" s="367">
        <f t="shared" si="113"/>
        <v>39001099</v>
      </c>
      <c r="F7244" s="367" t="s">
        <v>569</v>
      </c>
      <c r="G7244" s="367" t="s">
        <v>772</v>
      </c>
      <c r="H7244" s="367" t="s">
        <v>10776</v>
      </c>
      <c r="I7244" s="367" t="s">
        <v>1823</v>
      </c>
    </row>
    <row r="7245" spans="1:9">
      <c r="A7245" s="367" t="s">
        <v>3930</v>
      </c>
      <c r="D7245" s="367" t="s">
        <v>12454</v>
      </c>
      <c r="E7245" s="367">
        <f t="shared" si="113"/>
        <v>39001289</v>
      </c>
      <c r="F7245" s="367" t="s">
        <v>569</v>
      </c>
      <c r="G7245" s="367" t="s">
        <v>772</v>
      </c>
      <c r="H7245" s="367" t="s">
        <v>4057</v>
      </c>
      <c r="I7245" s="367" t="s">
        <v>12455</v>
      </c>
    </row>
    <row r="7246" spans="1:9">
      <c r="A7246" s="367" t="s">
        <v>3930</v>
      </c>
      <c r="D7246" s="367" t="s">
        <v>12456</v>
      </c>
      <c r="E7246" s="367">
        <f t="shared" si="113"/>
        <v>39001299</v>
      </c>
      <c r="F7246" s="367" t="s">
        <v>569</v>
      </c>
      <c r="G7246" s="367" t="s">
        <v>772</v>
      </c>
      <c r="H7246" s="367" t="s">
        <v>4057</v>
      </c>
      <c r="I7246" s="367" t="s">
        <v>1823</v>
      </c>
    </row>
    <row r="7247" spans="1:9">
      <c r="A7247" s="367" t="s">
        <v>3930</v>
      </c>
      <c r="D7247" s="367" t="s">
        <v>12457</v>
      </c>
      <c r="E7247" s="367">
        <f t="shared" si="113"/>
        <v>39001385</v>
      </c>
      <c r="F7247" s="367" t="s">
        <v>569</v>
      </c>
      <c r="G7247" s="367" t="s">
        <v>772</v>
      </c>
      <c r="H7247" s="367" t="s">
        <v>4072</v>
      </c>
      <c r="I7247" s="367" t="s">
        <v>12458</v>
      </c>
    </row>
    <row r="7248" spans="1:9">
      <c r="A7248" s="367" t="s">
        <v>3930</v>
      </c>
      <c r="D7248" s="367" t="s">
        <v>12459</v>
      </c>
      <c r="E7248" s="367">
        <f t="shared" si="113"/>
        <v>39001389</v>
      </c>
      <c r="F7248" s="367" t="s">
        <v>569</v>
      </c>
      <c r="G7248" s="367" t="s">
        <v>772</v>
      </c>
      <c r="H7248" s="367" t="s">
        <v>4072</v>
      </c>
      <c r="I7248" s="367" t="s">
        <v>1823</v>
      </c>
    </row>
    <row r="7249" spans="1:12">
      <c r="A7249" s="367" t="s">
        <v>3930</v>
      </c>
      <c r="D7249" s="367" t="s">
        <v>12460</v>
      </c>
      <c r="E7249" s="367">
        <f t="shared" si="113"/>
        <v>39001399</v>
      </c>
      <c r="F7249" s="367" t="s">
        <v>569</v>
      </c>
      <c r="G7249" s="367" t="s">
        <v>772</v>
      </c>
      <c r="H7249" s="367" t="s">
        <v>4072</v>
      </c>
      <c r="I7249" s="367" t="s">
        <v>1823</v>
      </c>
    </row>
    <row r="7250" spans="1:12">
      <c r="A7250" s="367" t="s">
        <v>3930</v>
      </c>
      <c r="D7250" s="367" t="s">
        <v>12461</v>
      </c>
      <c r="E7250" s="367">
        <f t="shared" si="113"/>
        <v>39090001</v>
      </c>
      <c r="F7250" s="367" t="s">
        <v>569</v>
      </c>
      <c r="G7250" s="367" t="s">
        <v>772</v>
      </c>
      <c r="H7250" s="367" t="s">
        <v>12462</v>
      </c>
      <c r="I7250" s="367" t="s">
        <v>12463</v>
      </c>
    </row>
    <row r="7251" spans="1:12">
      <c r="A7251" s="367" t="s">
        <v>3930</v>
      </c>
      <c r="D7251" s="367" t="s">
        <v>12464</v>
      </c>
      <c r="E7251" s="367">
        <f t="shared" si="113"/>
        <v>39090002</v>
      </c>
      <c r="F7251" s="367" t="s">
        <v>569</v>
      </c>
      <c r="G7251" s="367" t="s">
        <v>772</v>
      </c>
      <c r="H7251" s="367" t="s">
        <v>12462</v>
      </c>
      <c r="I7251" s="367" t="s">
        <v>12465</v>
      </c>
    </row>
    <row r="7252" spans="1:12">
      <c r="A7252" s="367" t="s">
        <v>3930</v>
      </c>
      <c r="D7252" s="367" t="s">
        <v>12466</v>
      </c>
      <c r="E7252" s="367">
        <f t="shared" si="113"/>
        <v>39090003</v>
      </c>
      <c r="F7252" s="367" t="s">
        <v>569</v>
      </c>
      <c r="G7252" s="367" t="s">
        <v>772</v>
      </c>
      <c r="H7252" s="367" t="s">
        <v>12462</v>
      </c>
      <c r="I7252" s="367" t="s">
        <v>12467</v>
      </c>
    </row>
    <row r="7253" spans="1:12">
      <c r="A7253" s="367" t="s">
        <v>3930</v>
      </c>
      <c r="D7253" s="367" t="s">
        <v>12468</v>
      </c>
      <c r="E7253" s="367">
        <f t="shared" si="113"/>
        <v>39090004</v>
      </c>
      <c r="F7253" s="367" t="s">
        <v>569</v>
      </c>
      <c r="G7253" s="367" t="s">
        <v>772</v>
      </c>
      <c r="H7253" s="367" t="s">
        <v>12462</v>
      </c>
      <c r="I7253" s="367" t="s">
        <v>12469</v>
      </c>
    </row>
    <row r="7254" spans="1:12">
      <c r="A7254" s="367" t="s">
        <v>3930</v>
      </c>
      <c r="D7254" s="367" t="s">
        <v>12470</v>
      </c>
      <c r="E7254" s="367">
        <f t="shared" si="113"/>
        <v>39090005</v>
      </c>
      <c r="F7254" s="367" t="s">
        <v>569</v>
      </c>
      <c r="G7254" s="367" t="s">
        <v>772</v>
      </c>
      <c r="H7254" s="367" t="s">
        <v>12462</v>
      </c>
      <c r="I7254" s="367" t="s">
        <v>12471</v>
      </c>
      <c r="K7254" s="369"/>
      <c r="L7254" s="367"/>
    </row>
    <row r="7255" spans="1:12">
      <c r="A7255" s="367" t="s">
        <v>3930</v>
      </c>
      <c r="D7255" s="367" t="s">
        <v>12472</v>
      </c>
      <c r="E7255" s="367">
        <f t="shared" si="113"/>
        <v>39090006</v>
      </c>
      <c r="F7255" s="367" t="s">
        <v>569</v>
      </c>
      <c r="G7255" s="367" t="s">
        <v>772</v>
      </c>
      <c r="H7255" s="367" t="s">
        <v>12462</v>
      </c>
      <c r="I7255" s="367" t="s">
        <v>12473</v>
      </c>
      <c r="K7255" s="369"/>
      <c r="L7255" s="367"/>
    </row>
    <row r="7256" spans="1:12">
      <c r="A7256" s="367" t="s">
        <v>3930</v>
      </c>
      <c r="D7256" s="367" t="s">
        <v>12474</v>
      </c>
      <c r="E7256" s="367">
        <f t="shared" si="113"/>
        <v>39090007</v>
      </c>
      <c r="F7256" s="367" t="s">
        <v>569</v>
      </c>
      <c r="G7256" s="367" t="s">
        <v>772</v>
      </c>
      <c r="H7256" s="367" t="s">
        <v>12462</v>
      </c>
      <c r="I7256" s="367" t="s">
        <v>12475</v>
      </c>
    </row>
    <row r="7257" spans="1:12">
      <c r="A7257" s="367" t="s">
        <v>3930</v>
      </c>
      <c r="D7257" s="367" t="s">
        <v>12476</v>
      </c>
      <c r="E7257" s="367">
        <f t="shared" si="113"/>
        <v>39090008</v>
      </c>
      <c r="F7257" s="367" t="s">
        <v>569</v>
      </c>
      <c r="G7257" s="367" t="s">
        <v>772</v>
      </c>
      <c r="H7257" s="367" t="s">
        <v>12462</v>
      </c>
      <c r="I7257" s="367" t="s">
        <v>12477</v>
      </c>
    </row>
    <row r="7258" spans="1:12">
      <c r="A7258" s="367" t="s">
        <v>3930</v>
      </c>
      <c r="D7258" s="367" t="s">
        <v>12478</v>
      </c>
      <c r="E7258" s="367">
        <f t="shared" si="113"/>
        <v>39090009</v>
      </c>
      <c r="F7258" s="367" t="s">
        <v>569</v>
      </c>
      <c r="G7258" s="367" t="s">
        <v>772</v>
      </c>
      <c r="H7258" s="367" t="s">
        <v>12462</v>
      </c>
      <c r="I7258" s="367" t="s">
        <v>12479</v>
      </c>
    </row>
    <row r="7259" spans="1:12">
      <c r="A7259" s="367" t="s">
        <v>3930</v>
      </c>
      <c r="D7259" s="367" t="s">
        <v>12480</v>
      </c>
      <c r="E7259" s="367">
        <f t="shared" si="113"/>
        <v>39090010</v>
      </c>
      <c r="F7259" s="367" t="s">
        <v>569</v>
      </c>
      <c r="G7259" s="367" t="s">
        <v>772</v>
      </c>
      <c r="H7259" s="367" t="s">
        <v>12462</v>
      </c>
      <c r="I7259" s="367" t="s">
        <v>12481</v>
      </c>
    </row>
    <row r="7260" spans="1:12">
      <c r="A7260" s="367" t="s">
        <v>3930</v>
      </c>
      <c r="D7260" s="367" t="s">
        <v>12482</v>
      </c>
      <c r="E7260" s="367">
        <f t="shared" si="113"/>
        <v>39090011</v>
      </c>
      <c r="F7260" s="367" t="s">
        <v>569</v>
      </c>
      <c r="G7260" s="367" t="s">
        <v>772</v>
      </c>
      <c r="H7260" s="367" t="s">
        <v>12462</v>
      </c>
      <c r="I7260" s="367" t="s">
        <v>12483</v>
      </c>
    </row>
    <row r="7261" spans="1:12">
      <c r="A7261" s="367" t="s">
        <v>3930</v>
      </c>
      <c r="D7261" s="367" t="s">
        <v>12484</v>
      </c>
      <c r="E7261" s="367">
        <f t="shared" si="113"/>
        <v>39090012</v>
      </c>
      <c r="F7261" s="367" t="s">
        <v>569</v>
      </c>
      <c r="G7261" s="367" t="s">
        <v>772</v>
      </c>
      <c r="H7261" s="367" t="s">
        <v>12462</v>
      </c>
      <c r="I7261" s="367" t="s">
        <v>12485</v>
      </c>
    </row>
    <row r="7262" spans="1:12">
      <c r="A7262" s="367" t="s">
        <v>3930</v>
      </c>
      <c r="D7262" s="367" t="s">
        <v>12486</v>
      </c>
      <c r="E7262" s="367">
        <f t="shared" si="113"/>
        <v>39091001</v>
      </c>
      <c r="F7262" s="367" t="s">
        <v>569</v>
      </c>
      <c r="G7262" s="367" t="s">
        <v>772</v>
      </c>
      <c r="H7262" s="367" t="s">
        <v>12487</v>
      </c>
      <c r="I7262" s="367" t="s">
        <v>12488</v>
      </c>
    </row>
    <row r="7263" spans="1:12">
      <c r="A7263" s="367" t="s">
        <v>3930</v>
      </c>
      <c r="D7263" s="367" t="s">
        <v>12489</v>
      </c>
      <c r="E7263" s="367">
        <f t="shared" si="113"/>
        <v>39091002</v>
      </c>
      <c r="F7263" s="367" t="s">
        <v>569</v>
      </c>
      <c r="G7263" s="367" t="s">
        <v>772</v>
      </c>
      <c r="H7263" s="367" t="s">
        <v>12487</v>
      </c>
      <c r="I7263" s="367" t="s">
        <v>12490</v>
      </c>
    </row>
    <row r="7264" spans="1:12">
      <c r="A7264" s="367" t="s">
        <v>3930</v>
      </c>
      <c r="D7264" s="367" t="s">
        <v>12491</v>
      </c>
      <c r="E7264" s="367">
        <f t="shared" si="113"/>
        <v>39091003</v>
      </c>
      <c r="F7264" s="367" t="s">
        <v>569</v>
      </c>
      <c r="G7264" s="367" t="s">
        <v>772</v>
      </c>
      <c r="H7264" s="367" t="s">
        <v>12487</v>
      </c>
      <c r="I7264" s="367" t="s">
        <v>12492</v>
      </c>
    </row>
    <row r="7265" spans="1:12">
      <c r="A7265" s="367" t="s">
        <v>3930</v>
      </c>
      <c r="D7265" s="367" t="s">
        <v>12493</v>
      </c>
      <c r="E7265" s="367">
        <f t="shared" si="113"/>
        <v>39091004</v>
      </c>
      <c r="F7265" s="367" t="s">
        <v>569</v>
      </c>
      <c r="G7265" s="367" t="s">
        <v>772</v>
      </c>
      <c r="H7265" s="367" t="s">
        <v>12487</v>
      </c>
      <c r="I7265" s="367" t="s">
        <v>12494</v>
      </c>
    </row>
    <row r="7266" spans="1:12">
      <c r="A7266" s="367" t="s">
        <v>3930</v>
      </c>
      <c r="D7266" s="367" t="s">
        <v>12495</v>
      </c>
      <c r="E7266" s="367">
        <f t="shared" si="113"/>
        <v>39091005</v>
      </c>
      <c r="F7266" s="367" t="s">
        <v>569</v>
      </c>
      <c r="G7266" s="367" t="s">
        <v>772</v>
      </c>
      <c r="H7266" s="367" t="s">
        <v>12487</v>
      </c>
      <c r="I7266" s="367" t="s">
        <v>12496</v>
      </c>
      <c r="K7266" s="369"/>
      <c r="L7266" s="367"/>
    </row>
    <row r="7267" spans="1:12">
      <c r="A7267" s="367" t="s">
        <v>3930</v>
      </c>
      <c r="D7267" s="367" t="s">
        <v>12497</v>
      </c>
      <c r="E7267" s="367">
        <f t="shared" si="113"/>
        <v>39091006</v>
      </c>
      <c r="F7267" s="367" t="s">
        <v>569</v>
      </c>
      <c r="G7267" s="367" t="s">
        <v>772</v>
      </c>
      <c r="H7267" s="367" t="s">
        <v>12487</v>
      </c>
      <c r="I7267" s="367" t="s">
        <v>12498</v>
      </c>
      <c r="K7267" s="369"/>
      <c r="L7267" s="367"/>
    </row>
    <row r="7268" spans="1:12">
      <c r="A7268" s="367" t="s">
        <v>3930</v>
      </c>
      <c r="D7268" s="367" t="s">
        <v>12499</v>
      </c>
      <c r="E7268" s="367">
        <f t="shared" si="113"/>
        <v>39091007</v>
      </c>
      <c r="F7268" s="367" t="s">
        <v>569</v>
      </c>
      <c r="G7268" s="367" t="s">
        <v>772</v>
      </c>
      <c r="H7268" s="367" t="s">
        <v>12487</v>
      </c>
      <c r="I7268" s="367" t="s">
        <v>12500</v>
      </c>
    </row>
    <row r="7269" spans="1:12">
      <c r="A7269" s="367" t="s">
        <v>3930</v>
      </c>
      <c r="D7269" s="367" t="s">
        <v>12501</v>
      </c>
      <c r="E7269" s="367">
        <f t="shared" si="113"/>
        <v>39091008</v>
      </c>
      <c r="F7269" s="367" t="s">
        <v>569</v>
      </c>
      <c r="G7269" s="367" t="s">
        <v>772</v>
      </c>
      <c r="H7269" s="367" t="s">
        <v>12487</v>
      </c>
      <c r="I7269" s="367" t="s">
        <v>12502</v>
      </c>
    </row>
    <row r="7270" spans="1:12">
      <c r="A7270" s="367" t="s">
        <v>3930</v>
      </c>
      <c r="D7270" s="367" t="s">
        <v>12503</v>
      </c>
      <c r="E7270" s="367">
        <f t="shared" si="113"/>
        <v>39091009</v>
      </c>
      <c r="F7270" s="367" t="s">
        <v>569</v>
      </c>
      <c r="G7270" s="367" t="s">
        <v>772</v>
      </c>
      <c r="H7270" s="367" t="s">
        <v>12487</v>
      </c>
      <c r="I7270" s="367" t="s">
        <v>12504</v>
      </c>
    </row>
    <row r="7271" spans="1:12">
      <c r="A7271" s="367" t="s">
        <v>3930</v>
      </c>
      <c r="D7271" s="367" t="s">
        <v>12505</v>
      </c>
      <c r="E7271" s="367">
        <f t="shared" si="113"/>
        <v>39091010</v>
      </c>
      <c r="F7271" s="367" t="s">
        <v>569</v>
      </c>
      <c r="G7271" s="367" t="s">
        <v>772</v>
      </c>
      <c r="H7271" s="367" t="s">
        <v>12487</v>
      </c>
      <c r="I7271" s="367" t="s">
        <v>12506</v>
      </c>
    </row>
    <row r="7272" spans="1:12">
      <c r="A7272" s="367" t="s">
        <v>3930</v>
      </c>
      <c r="D7272" s="367" t="s">
        <v>12507</v>
      </c>
      <c r="E7272" s="367">
        <f t="shared" si="113"/>
        <v>39091011</v>
      </c>
      <c r="F7272" s="367" t="s">
        <v>569</v>
      </c>
      <c r="G7272" s="367" t="s">
        <v>772</v>
      </c>
      <c r="H7272" s="367" t="s">
        <v>12487</v>
      </c>
      <c r="I7272" s="367" t="s">
        <v>12508</v>
      </c>
    </row>
    <row r="7273" spans="1:12">
      <c r="A7273" s="367" t="s">
        <v>3930</v>
      </c>
      <c r="D7273" s="367" t="s">
        <v>12509</v>
      </c>
      <c r="E7273" s="367">
        <f t="shared" si="113"/>
        <v>39091012</v>
      </c>
      <c r="F7273" s="367" t="s">
        <v>569</v>
      </c>
      <c r="G7273" s="367" t="s">
        <v>772</v>
      </c>
      <c r="H7273" s="367" t="s">
        <v>12487</v>
      </c>
      <c r="I7273" s="367" t="s">
        <v>12510</v>
      </c>
    </row>
    <row r="7274" spans="1:12">
      <c r="A7274" s="367" t="s">
        <v>3930</v>
      </c>
      <c r="D7274" s="367" t="s">
        <v>12511</v>
      </c>
      <c r="E7274" s="367">
        <f t="shared" si="113"/>
        <v>39092050</v>
      </c>
      <c r="F7274" s="367" t="s">
        <v>569</v>
      </c>
      <c r="G7274" s="367" t="s">
        <v>772</v>
      </c>
      <c r="H7274" s="367" t="s">
        <v>12512</v>
      </c>
      <c r="I7274" s="367" t="s">
        <v>12513</v>
      </c>
    </row>
    <row r="7275" spans="1:12">
      <c r="A7275" s="367" t="s">
        <v>3930</v>
      </c>
      <c r="D7275" s="367" t="s">
        <v>12514</v>
      </c>
      <c r="E7275" s="367">
        <f t="shared" si="113"/>
        <v>39092051</v>
      </c>
      <c r="F7275" s="367" t="s">
        <v>569</v>
      </c>
      <c r="G7275" s="367" t="s">
        <v>772</v>
      </c>
      <c r="H7275" s="367" t="s">
        <v>12512</v>
      </c>
      <c r="I7275" s="367" t="s">
        <v>12515</v>
      </c>
    </row>
    <row r="7276" spans="1:12">
      <c r="A7276" s="367" t="s">
        <v>3930</v>
      </c>
      <c r="D7276" s="367" t="s">
        <v>12516</v>
      </c>
      <c r="E7276" s="367">
        <f t="shared" si="113"/>
        <v>39092052</v>
      </c>
      <c r="F7276" s="367" t="s">
        <v>569</v>
      </c>
      <c r="G7276" s="367" t="s">
        <v>772</v>
      </c>
      <c r="H7276" s="367" t="s">
        <v>12512</v>
      </c>
      <c r="I7276" s="367" t="s">
        <v>12517</v>
      </c>
    </row>
    <row r="7277" spans="1:12">
      <c r="A7277" s="367" t="s">
        <v>3930</v>
      </c>
      <c r="D7277" s="367" t="s">
        <v>12518</v>
      </c>
      <c r="E7277" s="367">
        <f t="shared" si="113"/>
        <v>39092053</v>
      </c>
      <c r="F7277" s="367" t="s">
        <v>569</v>
      </c>
      <c r="G7277" s="367" t="s">
        <v>772</v>
      </c>
      <c r="H7277" s="367" t="s">
        <v>12512</v>
      </c>
      <c r="I7277" s="367" t="s">
        <v>12519</v>
      </c>
    </row>
    <row r="7278" spans="1:12">
      <c r="A7278" s="367" t="s">
        <v>3930</v>
      </c>
      <c r="D7278" s="367" t="s">
        <v>12520</v>
      </c>
      <c r="E7278" s="367">
        <f t="shared" si="113"/>
        <v>39092054</v>
      </c>
      <c r="F7278" s="367" t="s">
        <v>569</v>
      </c>
      <c r="G7278" s="367" t="s">
        <v>772</v>
      </c>
      <c r="H7278" s="367" t="s">
        <v>12512</v>
      </c>
      <c r="I7278" s="367" t="s">
        <v>12521</v>
      </c>
    </row>
    <row r="7279" spans="1:12">
      <c r="A7279" s="367" t="s">
        <v>3930</v>
      </c>
      <c r="D7279" s="367" t="s">
        <v>12522</v>
      </c>
      <c r="E7279" s="367">
        <f t="shared" si="113"/>
        <v>39092055</v>
      </c>
      <c r="F7279" s="367" t="s">
        <v>569</v>
      </c>
      <c r="G7279" s="367" t="s">
        <v>772</v>
      </c>
      <c r="H7279" s="367" t="s">
        <v>12512</v>
      </c>
      <c r="I7279" s="367" t="s">
        <v>12523</v>
      </c>
    </row>
    <row r="7280" spans="1:12">
      <c r="A7280" s="367" t="s">
        <v>3930</v>
      </c>
      <c r="D7280" s="367" t="s">
        <v>12524</v>
      </c>
      <c r="E7280" s="367">
        <f t="shared" si="113"/>
        <v>39092056</v>
      </c>
      <c r="F7280" s="367" t="s">
        <v>569</v>
      </c>
      <c r="G7280" s="367" t="s">
        <v>772</v>
      </c>
      <c r="H7280" s="367" t="s">
        <v>12512</v>
      </c>
      <c r="I7280" s="367" t="s">
        <v>12510</v>
      </c>
    </row>
    <row r="7281" spans="1:9">
      <c r="A7281" s="367" t="s">
        <v>3930</v>
      </c>
      <c r="D7281" s="367" t="s">
        <v>12525</v>
      </c>
      <c r="E7281" s="367">
        <f t="shared" si="113"/>
        <v>39900501</v>
      </c>
      <c r="F7281" s="367" t="s">
        <v>569</v>
      </c>
      <c r="G7281" s="367" t="s">
        <v>12526</v>
      </c>
      <c r="H7281" s="367" t="s">
        <v>12527</v>
      </c>
      <c r="I7281" s="367" t="s">
        <v>437</v>
      </c>
    </row>
    <row r="7282" spans="1:9">
      <c r="A7282" s="367" t="s">
        <v>3930</v>
      </c>
      <c r="D7282" s="367" t="s">
        <v>12528</v>
      </c>
      <c r="E7282" s="367">
        <f t="shared" si="113"/>
        <v>39900601</v>
      </c>
      <c r="F7282" s="367" t="s">
        <v>569</v>
      </c>
      <c r="G7282" s="367" t="s">
        <v>12526</v>
      </c>
      <c r="H7282" s="367" t="s">
        <v>12527</v>
      </c>
      <c r="I7282" s="367" t="s">
        <v>287</v>
      </c>
    </row>
    <row r="7283" spans="1:9">
      <c r="A7283" s="367" t="s">
        <v>3930</v>
      </c>
      <c r="D7283" s="367" t="s">
        <v>12529</v>
      </c>
      <c r="E7283" s="367">
        <f t="shared" si="113"/>
        <v>39900701</v>
      </c>
      <c r="F7283" s="367" t="s">
        <v>569</v>
      </c>
      <c r="G7283" s="367" t="s">
        <v>12526</v>
      </c>
      <c r="H7283" s="367" t="s">
        <v>12527</v>
      </c>
      <c r="I7283" s="367" t="s">
        <v>456</v>
      </c>
    </row>
    <row r="7284" spans="1:9">
      <c r="A7284" s="367" t="s">
        <v>3930</v>
      </c>
      <c r="D7284" s="367" t="s">
        <v>12530</v>
      </c>
      <c r="E7284" s="367">
        <f t="shared" si="113"/>
        <v>39900711</v>
      </c>
      <c r="F7284" s="367" t="s">
        <v>569</v>
      </c>
      <c r="G7284" s="367" t="s">
        <v>12526</v>
      </c>
      <c r="H7284" s="367" t="s">
        <v>12527</v>
      </c>
      <c r="I7284" s="367" t="s">
        <v>12531</v>
      </c>
    </row>
    <row r="7285" spans="1:9">
      <c r="A7285" s="367" t="s">
        <v>3930</v>
      </c>
      <c r="D7285" s="367" t="s">
        <v>12532</v>
      </c>
      <c r="E7285" s="367">
        <f t="shared" si="113"/>
        <v>39900721</v>
      </c>
      <c r="F7285" s="367" t="s">
        <v>569</v>
      </c>
      <c r="G7285" s="367" t="s">
        <v>12526</v>
      </c>
      <c r="H7285" s="367" t="s">
        <v>12527</v>
      </c>
      <c r="I7285" s="367" t="s">
        <v>4026</v>
      </c>
    </row>
    <row r="7286" spans="1:9">
      <c r="A7286" s="367" t="s">
        <v>3930</v>
      </c>
      <c r="D7286" s="367" t="s">
        <v>12533</v>
      </c>
      <c r="E7286" s="367">
        <f t="shared" si="113"/>
        <v>39900801</v>
      </c>
      <c r="F7286" s="367" t="s">
        <v>569</v>
      </c>
      <c r="G7286" s="367" t="s">
        <v>12526</v>
      </c>
      <c r="H7286" s="367" t="s">
        <v>12527</v>
      </c>
      <c r="I7286" s="367" t="s">
        <v>4024</v>
      </c>
    </row>
    <row r="7287" spans="1:9">
      <c r="A7287" s="367" t="s">
        <v>3930</v>
      </c>
      <c r="D7287" s="367" t="s">
        <v>12534</v>
      </c>
      <c r="E7287" s="367">
        <f t="shared" si="113"/>
        <v>39901001</v>
      </c>
      <c r="F7287" s="367" t="s">
        <v>569</v>
      </c>
      <c r="G7287" s="367" t="s">
        <v>12526</v>
      </c>
      <c r="H7287" s="367" t="s">
        <v>12527</v>
      </c>
      <c r="I7287" s="367" t="s">
        <v>2757</v>
      </c>
    </row>
    <row r="7288" spans="1:9">
      <c r="A7288" s="367" t="s">
        <v>3930</v>
      </c>
      <c r="D7288" s="367" t="s">
        <v>12535</v>
      </c>
      <c r="E7288" s="367">
        <f t="shared" si="113"/>
        <v>39901601</v>
      </c>
      <c r="F7288" s="367" t="s">
        <v>569</v>
      </c>
      <c r="G7288" s="367" t="s">
        <v>12526</v>
      </c>
      <c r="H7288" s="367" t="s">
        <v>12527</v>
      </c>
      <c r="I7288" s="367" t="s">
        <v>1328</v>
      </c>
    </row>
    <row r="7289" spans="1:9">
      <c r="A7289" s="367" t="s">
        <v>3930</v>
      </c>
      <c r="D7289" s="367" t="s">
        <v>12536</v>
      </c>
      <c r="E7289" s="367">
        <f t="shared" si="113"/>
        <v>39901701</v>
      </c>
      <c r="F7289" s="367" t="s">
        <v>569</v>
      </c>
      <c r="G7289" s="367" t="s">
        <v>12526</v>
      </c>
      <c r="H7289" s="367" t="s">
        <v>12527</v>
      </c>
      <c r="I7289" s="367" t="s">
        <v>1183</v>
      </c>
    </row>
    <row r="7290" spans="1:9">
      <c r="A7290" s="367" t="s">
        <v>3930</v>
      </c>
      <c r="D7290" s="367" t="s">
        <v>12537</v>
      </c>
      <c r="E7290" s="367">
        <f t="shared" si="113"/>
        <v>39990001</v>
      </c>
      <c r="F7290" s="367" t="s">
        <v>569</v>
      </c>
      <c r="G7290" s="367" t="s">
        <v>12526</v>
      </c>
      <c r="H7290" s="367" t="s">
        <v>12526</v>
      </c>
      <c r="I7290" s="367" t="s">
        <v>6917</v>
      </c>
    </row>
    <row r="7291" spans="1:9">
      <c r="A7291" s="367" t="s">
        <v>3930</v>
      </c>
      <c r="D7291" s="367" t="s">
        <v>12538</v>
      </c>
      <c r="E7291" s="367">
        <f t="shared" si="113"/>
        <v>39990002</v>
      </c>
      <c r="F7291" s="367" t="s">
        <v>569</v>
      </c>
      <c r="G7291" s="367" t="s">
        <v>12526</v>
      </c>
      <c r="H7291" s="367" t="s">
        <v>12526</v>
      </c>
      <c r="I7291" s="367" t="s">
        <v>6920</v>
      </c>
    </row>
    <row r="7292" spans="1:9">
      <c r="A7292" s="367" t="s">
        <v>3930</v>
      </c>
      <c r="D7292" s="367" t="s">
        <v>12539</v>
      </c>
      <c r="E7292" s="367">
        <f t="shared" si="113"/>
        <v>39990003</v>
      </c>
      <c r="F7292" s="367" t="s">
        <v>569</v>
      </c>
      <c r="G7292" s="367" t="s">
        <v>12526</v>
      </c>
      <c r="H7292" s="367" t="s">
        <v>12526</v>
      </c>
      <c r="I7292" s="367" t="s">
        <v>6922</v>
      </c>
    </row>
    <row r="7293" spans="1:9">
      <c r="A7293" s="367" t="s">
        <v>3930</v>
      </c>
      <c r="D7293" s="367" t="s">
        <v>12540</v>
      </c>
      <c r="E7293" s="367">
        <f t="shared" si="113"/>
        <v>39990004</v>
      </c>
      <c r="F7293" s="367" t="s">
        <v>569</v>
      </c>
      <c r="G7293" s="367" t="s">
        <v>12526</v>
      </c>
      <c r="H7293" s="367" t="s">
        <v>12526</v>
      </c>
      <c r="I7293" s="367" t="s">
        <v>6924</v>
      </c>
    </row>
    <row r="7294" spans="1:9">
      <c r="A7294" s="367" t="s">
        <v>3930</v>
      </c>
      <c r="D7294" s="367" t="s">
        <v>12541</v>
      </c>
      <c r="E7294" s="367">
        <f t="shared" si="113"/>
        <v>39990011</v>
      </c>
      <c r="F7294" s="367" t="s">
        <v>569</v>
      </c>
      <c r="G7294" s="367" t="s">
        <v>12526</v>
      </c>
      <c r="H7294" s="367" t="s">
        <v>12526</v>
      </c>
      <c r="I7294" s="367" t="s">
        <v>6927</v>
      </c>
    </row>
    <row r="7295" spans="1:9">
      <c r="A7295" s="367" t="s">
        <v>3930</v>
      </c>
      <c r="D7295" s="367" t="s">
        <v>12542</v>
      </c>
      <c r="E7295" s="367">
        <f t="shared" si="113"/>
        <v>39990012</v>
      </c>
      <c r="F7295" s="367" t="s">
        <v>569</v>
      </c>
      <c r="G7295" s="367" t="s">
        <v>12526</v>
      </c>
      <c r="H7295" s="367" t="s">
        <v>12526</v>
      </c>
      <c r="I7295" s="367" t="s">
        <v>6929</v>
      </c>
    </row>
    <row r="7296" spans="1:9">
      <c r="A7296" s="367" t="s">
        <v>3930</v>
      </c>
      <c r="D7296" s="367" t="s">
        <v>12543</v>
      </c>
      <c r="E7296" s="367">
        <f t="shared" si="113"/>
        <v>39990013</v>
      </c>
      <c r="F7296" s="367" t="s">
        <v>569</v>
      </c>
      <c r="G7296" s="367" t="s">
        <v>12526</v>
      </c>
      <c r="H7296" s="367" t="s">
        <v>12526</v>
      </c>
      <c r="I7296" s="367" t="s">
        <v>288</v>
      </c>
    </row>
    <row r="7297" spans="1:12">
      <c r="A7297" s="367" t="s">
        <v>3930</v>
      </c>
      <c r="D7297" s="367" t="s">
        <v>12544</v>
      </c>
      <c r="E7297" s="367">
        <f t="shared" si="113"/>
        <v>39990014</v>
      </c>
      <c r="F7297" s="367" t="s">
        <v>569</v>
      </c>
      <c r="G7297" s="367" t="s">
        <v>12526</v>
      </c>
      <c r="H7297" s="367" t="s">
        <v>12526</v>
      </c>
      <c r="I7297" s="367" t="s">
        <v>6932</v>
      </c>
    </row>
    <row r="7298" spans="1:12">
      <c r="A7298" s="367" t="s">
        <v>3930</v>
      </c>
      <c r="D7298" s="367" t="s">
        <v>12545</v>
      </c>
      <c r="E7298" s="367">
        <f t="shared" ref="E7298:E7361" si="114">VALUE(D7298)</f>
        <v>39990021</v>
      </c>
      <c r="F7298" s="367" t="s">
        <v>569</v>
      </c>
      <c r="G7298" s="367" t="s">
        <v>12526</v>
      </c>
      <c r="H7298" s="367" t="s">
        <v>12526</v>
      </c>
      <c r="I7298" s="367" t="s">
        <v>12546</v>
      </c>
      <c r="K7298" s="369">
        <v>36278</v>
      </c>
      <c r="L7298" s="367" t="s">
        <v>9220</v>
      </c>
    </row>
    <row r="7299" spans="1:12">
      <c r="A7299" s="367" t="s">
        <v>3930</v>
      </c>
      <c r="D7299" s="367" t="s">
        <v>12547</v>
      </c>
      <c r="E7299" s="367">
        <f t="shared" si="114"/>
        <v>39990022</v>
      </c>
      <c r="F7299" s="367" t="s">
        <v>569</v>
      </c>
      <c r="G7299" s="367" t="s">
        <v>12526</v>
      </c>
      <c r="H7299" s="367" t="s">
        <v>12526</v>
      </c>
      <c r="I7299" s="367" t="s">
        <v>6937</v>
      </c>
      <c r="K7299" s="369">
        <v>36278</v>
      </c>
      <c r="L7299" s="367" t="s">
        <v>9220</v>
      </c>
    </row>
    <row r="7300" spans="1:12">
      <c r="A7300" s="367" t="s">
        <v>3930</v>
      </c>
      <c r="D7300" s="367" t="s">
        <v>12548</v>
      </c>
      <c r="E7300" s="367">
        <f t="shared" si="114"/>
        <v>39990023</v>
      </c>
      <c r="F7300" s="367" t="s">
        <v>569</v>
      </c>
      <c r="G7300" s="367" t="s">
        <v>12526</v>
      </c>
      <c r="H7300" s="367" t="s">
        <v>12526</v>
      </c>
      <c r="I7300" s="367" t="s">
        <v>281</v>
      </c>
    </row>
    <row r="7301" spans="1:12">
      <c r="A7301" s="367" t="s">
        <v>3930</v>
      </c>
      <c r="D7301" s="367" t="s">
        <v>12549</v>
      </c>
      <c r="E7301" s="367">
        <f t="shared" si="114"/>
        <v>39990024</v>
      </c>
      <c r="F7301" s="367" t="s">
        <v>569</v>
      </c>
      <c r="G7301" s="367" t="s">
        <v>12526</v>
      </c>
      <c r="H7301" s="367" t="s">
        <v>12526</v>
      </c>
      <c r="I7301" s="367" t="s">
        <v>8668</v>
      </c>
    </row>
    <row r="7302" spans="1:12">
      <c r="A7302" s="367" t="s">
        <v>3930</v>
      </c>
      <c r="D7302" s="367" t="s">
        <v>12550</v>
      </c>
      <c r="E7302" s="367">
        <f t="shared" si="114"/>
        <v>39999989</v>
      </c>
      <c r="F7302" s="367" t="s">
        <v>569</v>
      </c>
      <c r="G7302" s="367" t="s">
        <v>12526</v>
      </c>
      <c r="H7302" s="367" t="s">
        <v>12551</v>
      </c>
      <c r="I7302" s="367" t="s">
        <v>4251</v>
      </c>
    </row>
    <row r="7303" spans="1:12">
      <c r="A7303" s="367" t="s">
        <v>3930</v>
      </c>
      <c r="D7303" s="367" t="s">
        <v>12552</v>
      </c>
      <c r="E7303" s="367">
        <f t="shared" si="114"/>
        <v>39999991</v>
      </c>
      <c r="F7303" s="367" t="s">
        <v>569</v>
      </c>
      <c r="G7303" s="367" t="s">
        <v>12526</v>
      </c>
      <c r="H7303" s="367" t="s">
        <v>12551</v>
      </c>
      <c r="I7303" s="367" t="s">
        <v>4251</v>
      </c>
    </row>
    <row r="7304" spans="1:12">
      <c r="A7304" s="367" t="s">
        <v>3930</v>
      </c>
      <c r="D7304" s="367" t="s">
        <v>12553</v>
      </c>
      <c r="E7304" s="367">
        <f t="shared" si="114"/>
        <v>39999992</v>
      </c>
      <c r="F7304" s="367" t="s">
        <v>569</v>
      </c>
      <c r="G7304" s="367" t="s">
        <v>12526</v>
      </c>
      <c r="H7304" s="367" t="s">
        <v>12551</v>
      </c>
      <c r="I7304" s="367" t="s">
        <v>4251</v>
      </c>
    </row>
    <row r="7305" spans="1:12">
      <c r="A7305" s="367" t="s">
        <v>3930</v>
      </c>
      <c r="D7305" s="367" t="s">
        <v>12554</v>
      </c>
      <c r="E7305" s="367">
        <f t="shared" si="114"/>
        <v>39999993</v>
      </c>
      <c r="F7305" s="367" t="s">
        <v>569</v>
      </c>
      <c r="G7305" s="367" t="s">
        <v>12526</v>
      </c>
      <c r="H7305" s="367" t="s">
        <v>12551</v>
      </c>
      <c r="I7305" s="367" t="s">
        <v>4251</v>
      </c>
    </row>
    <row r="7306" spans="1:12">
      <c r="A7306" s="367" t="s">
        <v>3930</v>
      </c>
      <c r="D7306" s="367" t="s">
        <v>12555</v>
      </c>
      <c r="E7306" s="367">
        <f t="shared" si="114"/>
        <v>39999994</v>
      </c>
      <c r="F7306" s="367" t="s">
        <v>569</v>
      </c>
      <c r="G7306" s="367" t="s">
        <v>12526</v>
      </c>
      <c r="H7306" s="367" t="s">
        <v>12551</v>
      </c>
      <c r="I7306" s="367" t="s">
        <v>4251</v>
      </c>
    </row>
    <row r="7307" spans="1:12">
      <c r="A7307" s="367" t="s">
        <v>3930</v>
      </c>
      <c r="D7307" s="367" t="s">
        <v>12556</v>
      </c>
      <c r="E7307" s="367">
        <f t="shared" si="114"/>
        <v>39999995</v>
      </c>
      <c r="F7307" s="367" t="s">
        <v>569</v>
      </c>
      <c r="G7307" s="367" t="s">
        <v>12526</v>
      </c>
      <c r="H7307" s="367" t="s">
        <v>12551</v>
      </c>
      <c r="I7307" s="367" t="s">
        <v>4251</v>
      </c>
    </row>
    <row r="7308" spans="1:12">
      <c r="A7308" s="367" t="s">
        <v>3930</v>
      </c>
      <c r="D7308" s="367" t="s">
        <v>12557</v>
      </c>
      <c r="E7308" s="367">
        <f t="shared" si="114"/>
        <v>39999996</v>
      </c>
      <c r="F7308" s="367" t="s">
        <v>569</v>
      </c>
      <c r="G7308" s="367" t="s">
        <v>12526</v>
      </c>
      <c r="H7308" s="367" t="s">
        <v>12551</v>
      </c>
      <c r="I7308" s="367" t="s">
        <v>4251</v>
      </c>
    </row>
    <row r="7309" spans="1:12">
      <c r="A7309" s="367" t="s">
        <v>3930</v>
      </c>
      <c r="D7309" s="367" t="s">
        <v>12558</v>
      </c>
      <c r="E7309" s="367">
        <f t="shared" si="114"/>
        <v>39999997</v>
      </c>
      <c r="F7309" s="367" t="s">
        <v>569</v>
      </c>
      <c r="G7309" s="367" t="s">
        <v>12526</v>
      </c>
      <c r="H7309" s="367" t="s">
        <v>12551</v>
      </c>
      <c r="I7309" s="367" t="s">
        <v>4251</v>
      </c>
      <c r="J7309" s="369">
        <v>36278</v>
      </c>
      <c r="L7309" s="367"/>
    </row>
    <row r="7310" spans="1:12">
      <c r="A7310" s="367" t="s">
        <v>3930</v>
      </c>
      <c r="D7310" s="367" t="s">
        <v>12559</v>
      </c>
      <c r="E7310" s="367">
        <f t="shared" si="114"/>
        <v>39999998</v>
      </c>
      <c r="F7310" s="367" t="s">
        <v>569</v>
      </c>
      <c r="G7310" s="367" t="s">
        <v>12526</v>
      </c>
      <c r="H7310" s="367" t="s">
        <v>12551</v>
      </c>
      <c r="I7310" s="367" t="s">
        <v>4251</v>
      </c>
    </row>
    <row r="7311" spans="1:12">
      <c r="A7311" s="367" t="s">
        <v>3930</v>
      </c>
      <c r="D7311" s="367" t="s">
        <v>12560</v>
      </c>
      <c r="E7311" s="367">
        <f t="shared" si="114"/>
        <v>39999999</v>
      </c>
      <c r="F7311" s="367" t="s">
        <v>569</v>
      </c>
      <c r="G7311" s="367" t="s">
        <v>12526</v>
      </c>
      <c r="H7311" s="367" t="s">
        <v>12551</v>
      </c>
      <c r="I7311" s="367" t="s">
        <v>8157</v>
      </c>
    </row>
    <row r="7312" spans="1:12">
      <c r="A7312" s="367" t="s">
        <v>3930</v>
      </c>
      <c r="D7312" s="367" t="s">
        <v>12561</v>
      </c>
      <c r="E7312" s="367">
        <f t="shared" si="114"/>
        <v>40100101</v>
      </c>
      <c r="F7312" s="367" t="s">
        <v>12562</v>
      </c>
      <c r="G7312" s="367" t="s">
        <v>12563</v>
      </c>
      <c r="H7312" s="367" t="s">
        <v>985</v>
      </c>
      <c r="I7312" s="367" t="s">
        <v>987</v>
      </c>
    </row>
    <row r="7313" spans="1:9">
      <c r="A7313" s="367" t="s">
        <v>3930</v>
      </c>
      <c r="D7313" s="367" t="s">
        <v>12564</v>
      </c>
      <c r="E7313" s="367">
        <f t="shared" si="114"/>
        <v>40100102</v>
      </c>
      <c r="F7313" s="367" t="s">
        <v>12562</v>
      </c>
      <c r="G7313" s="367" t="s">
        <v>12563</v>
      </c>
      <c r="H7313" s="367" t="s">
        <v>985</v>
      </c>
      <c r="I7313" s="367" t="s">
        <v>12565</v>
      </c>
    </row>
    <row r="7314" spans="1:9">
      <c r="A7314" s="367" t="s">
        <v>3930</v>
      </c>
      <c r="D7314" s="367" t="s">
        <v>12566</v>
      </c>
      <c r="E7314" s="367">
        <f t="shared" si="114"/>
        <v>40100103</v>
      </c>
      <c r="F7314" s="367" t="s">
        <v>12562</v>
      </c>
      <c r="G7314" s="367" t="s">
        <v>12563</v>
      </c>
      <c r="H7314" s="367" t="s">
        <v>985</v>
      </c>
      <c r="I7314" s="367" t="s">
        <v>987</v>
      </c>
    </row>
    <row r="7315" spans="1:9">
      <c r="A7315" s="367" t="s">
        <v>3930</v>
      </c>
      <c r="D7315" s="367" t="s">
        <v>12567</v>
      </c>
      <c r="E7315" s="367">
        <f t="shared" si="114"/>
        <v>40100104</v>
      </c>
      <c r="F7315" s="367" t="s">
        <v>12562</v>
      </c>
      <c r="G7315" s="367" t="s">
        <v>12563</v>
      </c>
      <c r="H7315" s="367" t="s">
        <v>985</v>
      </c>
      <c r="I7315" s="367" t="s">
        <v>12568</v>
      </c>
    </row>
    <row r="7316" spans="1:9">
      <c r="A7316" s="367" t="s">
        <v>3930</v>
      </c>
      <c r="D7316" s="367" t="s">
        <v>12569</v>
      </c>
      <c r="E7316" s="367">
        <f t="shared" si="114"/>
        <v>40100105</v>
      </c>
      <c r="F7316" s="367" t="s">
        <v>12562</v>
      </c>
      <c r="G7316" s="367" t="s">
        <v>12563</v>
      </c>
      <c r="H7316" s="367" t="s">
        <v>985</v>
      </c>
      <c r="I7316" s="367" t="s">
        <v>12570</v>
      </c>
    </row>
    <row r="7317" spans="1:9">
      <c r="A7317" s="367" t="s">
        <v>3930</v>
      </c>
      <c r="D7317" s="367" t="s">
        <v>12571</v>
      </c>
      <c r="E7317" s="367">
        <f t="shared" si="114"/>
        <v>40100106</v>
      </c>
      <c r="F7317" s="367" t="s">
        <v>12562</v>
      </c>
      <c r="G7317" s="367" t="s">
        <v>12563</v>
      </c>
      <c r="H7317" s="367" t="s">
        <v>985</v>
      </c>
      <c r="I7317" s="367" t="s">
        <v>12570</v>
      </c>
    </row>
    <row r="7318" spans="1:9">
      <c r="A7318" s="367" t="s">
        <v>3930</v>
      </c>
      <c r="D7318" s="367" t="s">
        <v>12572</v>
      </c>
      <c r="E7318" s="367">
        <f t="shared" si="114"/>
        <v>40100107</v>
      </c>
      <c r="F7318" s="367" t="s">
        <v>12562</v>
      </c>
      <c r="G7318" s="367" t="s">
        <v>12563</v>
      </c>
      <c r="H7318" s="367" t="s">
        <v>985</v>
      </c>
      <c r="I7318" s="367" t="s">
        <v>12573</v>
      </c>
    </row>
    <row r="7319" spans="1:9">
      <c r="A7319" s="367" t="s">
        <v>3930</v>
      </c>
      <c r="D7319" s="367" t="s">
        <v>12574</v>
      </c>
      <c r="E7319" s="367">
        <f t="shared" si="114"/>
        <v>40100113</v>
      </c>
      <c r="F7319" s="367" t="s">
        <v>12562</v>
      </c>
      <c r="G7319" s="367" t="s">
        <v>12563</v>
      </c>
      <c r="H7319" s="367" t="s">
        <v>985</v>
      </c>
      <c r="I7319" s="367" t="s">
        <v>987</v>
      </c>
    </row>
    <row r="7320" spans="1:9">
      <c r="A7320" s="367" t="s">
        <v>3930</v>
      </c>
      <c r="D7320" s="367" t="s">
        <v>12575</v>
      </c>
      <c r="E7320" s="367">
        <f t="shared" si="114"/>
        <v>40100146</v>
      </c>
      <c r="F7320" s="367" t="s">
        <v>12562</v>
      </c>
      <c r="G7320" s="367" t="s">
        <v>12563</v>
      </c>
      <c r="H7320" s="367" t="s">
        <v>985</v>
      </c>
      <c r="I7320" s="367" t="s">
        <v>12576</v>
      </c>
    </row>
    <row r="7321" spans="1:9">
      <c r="A7321" s="367" t="s">
        <v>3930</v>
      </c>
      <c r="D7321" s="367" t="s">
        <v>12577</v>
      </c>
      <c r="E7321" s="367">
        <f t="shared" si="114"/>
        <v>40100147</v>
      </c>
      <c r="F7321" s="367" t="s">
        <v>12562</v>
      </c>
      <c r="G7321" s="367" t="s">
        <v>12563</v>
      </c>
      <c r="H7321" s="367" t="s">
        <v>985</v>
      </c>
      <c r="I7321" s="367" t="s">
        <v>12578</v>
      </c>
    </row>
    <row r="7322" spans="1:9">
      <c r="A7322" s="367" t="s">
        <v>3930</v>
      </c>
      <c r="D7322" s="367" t="s">
        <v>12579</v>
      </c>
      <c r="E7322" s="367">
        <f t="shared" si="114"/>
        <v>40100160</v>
      </c>
      <c r="F7322" s="367" t="s">
        <v>12562</v>
      </c>
      <c r="G7322" s="367" t="s">
        <v>12563</v>
      </c>
      <c r="H7322" s="367" t="s">
        <v>985</v>
      </c>
      <c r="I7322" s="367" t="s">
        <v>12580</v>
      </c>
    </row>
    <row r="7323" spans="1:9">
      <c r="A7323" s="367" t="s">
        <v>3930</v>
      </c>
      <c r="D7323" s="367" t="s">
        <v>12581</v>
      </c>
      <c r="E7323" s="367">
        <f t="shared" si="114"/>
        <v>40100161</v>
      </c>
      <c r="F7323" s="367" t="s">
        <v>12562</v>
      </c>
      <c r="G7323" s="367" t="s">
        <v>12563</v>
      </c>
      <c r="H7323" s="367" t="s">
        <v>985</v>
      </c>
      <c r="I7323" s="367" t="s">
        <v>12582</v>
      </c>
    </row>
    <row r="7324" spans="1:9">
      <c r="A7324" s="367" t="s">
        <v>3930</v>
      </c>
      <c r="D7324" s="367" t="s">
        <v>12583</v>
      </c>
      <c r="E7324" s="367">
        <f t="shared" si="114"/>
        <v>40100162</v>
      </c>
      <c r="F7324" s="367" t="s">
        <v>12562</v>
      </c>
      <c r="G7324" s="367" t="s">
        <v>12563</v>
      </c>
      <c r="H7324" s="367" t="s">
        <v>985</v>
      </c>
      <c r="I7324" s="367" t="s">
        <v>12584</v>
      </c>
    </row>
    <row r="7325" spans="1:9">
      <c r="A7325" s="367" t="s">
        <v>3930</v>
      </c>
      <c r="D7325" s="367" t="s">
        <v>12585</v>
      </c>
      <c r="E7325" s="367">
        <f t="shared" si="114"/>
        <v>40100163</v>
      </c>
      <c r="F7325" s="367" t="s">
        <v>12562</v>
      </c>
      <c r="G7325" s="367" t="s">
        <v>12563</v>
      </c>
      <c r="H7325" s="367" t="s">
        <v>985</v>
      </c>
      <c r="I7325" s="367" t="s">
        <v>12586</v>
      </c>
    </row>
    <row r="7326" spans="1:9">
      <c r="A7326" s="367" t="s">
        <v>3930</v>
      </c>
      <c r="D7326" s="367" t="s">
        <v>12587</v>
      </c>
      <c r="E7326" s="367">
        <f t="shared" si="114"/>
        <v>40100198</v>
      </c>
      <c r="F7326" s="367" t="s">
        <v>12562</v>
      </c>
      <c r="G7326" s="367" t="s">
        <v>12563</v>
      </c>
      <c r="H7326" s="367" t="s">
        <v>985</v>
      </c>
      <c r="I7326" s="367" t="s">
        <v>4251</v>
      </c>
    </row>
    <row r="7327" spans="1:9">
      <c r="A7327" s="367" t="s">
        <v>3930</v>
      </c>
      <c r="D7327" s="367" t="s">
        <v>12588</v>
      </c>
      <c r="E7327" s="367">
        <f t="shared" si="114"/>
        <v>40100199</v>
      </c>
      <c r="F7327" s="367" t="s">
        <v>12562</v>
      </c>
      <c r="G7327" s="367" t="s">
        <v>12563</v>
      </c>
      <c r="H7327" s="367" t="s">
        <v>985</v>
      </c>
      <c r="I7327" s="367" t="s">
        <v>8157</v>
      </c>
    </row>
    <row r="7328" spans="1:9">
      <c r="A7328" s="367" t="s">
        <v>3930</v>
      </c>
      <c r="D7328" s="367" t="s">
        <v>12589</v>
      </c>
      <c r="E7328" s="367">
        <f t="shared" si="114"/>
        <v>40100201</v>
      </c>
      <c r="F7328" s="367" t="s">
        <v>12562</v>
      </c>
      <c r="G7328" s="367" t="s">
        <v>12563</v>
      </c>
      <c r="H7328" s="367" t="s">
        <v>870</v>
      </c>
      <c r="I7328" s="367" t="s">
        <v>12590</v>
      </c>
    </row>
    <row r="7329" spans="1:12">
      <c r="A7329" s="367" t="s">
        <v>3930</v>
      </c>
      <c r="D7329" s="367" t="s">
        <v>12591</v>
      </c>
      <c r="E7329" s="367">
        <f t="shared" si="114"/>
        <v>40100202</v>
      </c>
      <c r="F7329" s="367" t="s">
        <v>12562</v>
      </c>
      <c r="G7329" s="367" t="s">
        <v>12563</v>
      </c>
      <c r="H7329" s="367" t="s">
        <v>870</v>
      </c>
      <c r="I7329" s="367" t="s">
        <v>12592</v>
      </c>
    </row>
    <row r="7330" spans="1:12">
      <c r="A7330" s="367" t="s">
        <v>3930</v>
      </c>
      <c r="D7330" s="367" t="s">
        <v>12593</v>
      </c>
      <c r="E7330" s="367">
        <f t="shared" si="114"/>
        <v>40100203</v>
      </c>
      <c r="F7330" s="367" t="s">
        <v>12562</v>
      </c>
      <c r="G7330" s="367" t="s">
        <v>12563</v>
      </c>
      <c r="H7330" s="367" t="s">
        <v>870</v>
      </c>
      <c r="I7330" s="367" t="s">
        <v>12594</v>
      </c>
    </row>
    <row r="7331" spans="1:12">
      <c r="A7331" s="367" t="s">
        <v>3930</v>
      </c>
      <c r="D7331" s="367" t="s">
        <v>12595</v>
      </c>
      <c r="E7331" s="367">
        <f t="shared" si="114"/>
        <v>40100204</v>
      </c>
      <c r="F7331" s="367" t="s">
        <v>12562</v>
      </c>
      <c r="G7331" s="367" t="s">
        <v>12563</v>
      </c>
      <c r="H7331" s="367" t="s">
        <v>870</v>
      </c>
      <c r="I7331" s="367" t="s">
        <v>12596</v>
      </c>
    </row>
    <row r="7332" spans="1:12">
      <c r="A7332" s="367" t="s">
        <v>3930</v>
      </c>
      <c r="D7332" s="367" t="s">
        <v>12597</v>
      </c>
      <c r="E7332" s="367">
        <f t="shared" si="114"/>
        <v>40100205</v>
      </c>
      <c r="F7332" s="367" t="s">
        <v>12562</v>
      </c>
      <c r="G7332" s="367" t="s">
        <v>12563</v>
      </c>
      <c r="H7332" s="367" t="s">
        <v>870</v>
      </c>
      <c r="I7332" s="367" t="s">
        <v>12598</v>
      </c>
    </row>
    <row r="7333" spans="1:12">
      <c r="A7333" s="367" t="s">
        <v>3930</v>
      </c>
      <c r="D7333" s="367" t="s">
        <v>12599</v>
      </c>
      <c r="E7333" s="367">
        <f t="shared" si="114"/>
        <v>40100206</v>
      </c>
      <c r="F7333" s="367" t="s">
        <v>12562</v>
      </c>
      <c r="G7333" s="367" t="s">
        <v>12563</v>
      </c>
      <c r="H7333" s="367" t="s">
        <v>870</v>
      </c>
      <c r="I7333" s="367" t="s">
        <v>12600</v>
      </c>
    </row>
    <row r="7334" spans="1:12">
      <c r="A7334" s="367" t="s">
        <v>3930</v>
      </c>
      <c r="D7334" s="367" t="s">
        <v>12601</v>
      </c>
      <c r="E7334" s="367">
        <f t="shared" si="114"/>
        <v>40100207</v>
      </c>
      <c r="F7334" s="367" t="s">
        <v>12562</v>
      </c>
      <c r="G7334" s="367" t="s">
        <v>12563</v>
      </c>
      <c r="H7334" s="367" t="s">
        <v>870</v>
      </c>
      <c r="I7334" s="367" t="s">
        <v>12602</v>
      </c>
    </row>
    <row r="7335" spans="1:12">
      <c r="A7335" s="367" t="s">
        <v>3930</v>
      </c>
      <c r="D7335" s="367" t="s">
        <v>12603</v>
      </c>
      <c r="E7335" s="367">
        <f t="shared" si="114"/>
        <v>40100208</v>
      </c>
      <c r="F7335" s="367" t="s">
        <v>12562</v>
      </c>
      <c r="G7335" s="367" t="s">
        <v>12563</v>
      </c>
      <c r="H7335" s="367" t="s">
        <v>870</v>
      </c>
      <c r="I7335" s="367" t="s">
        <v>12604</v>
      </c>
    </row>
    <row r="7336" spans="1:12">
      <c r="A7336" s="367" t="s">
        <v>3930</v>
      </c>
      <c r="D7336" s="367" t="s">
        <v>12605</v>
      </c>
      <c r="E7336" s="367">
        <f t="shared" si="114"/>
        <v>40100209</v>
      </c>
      <c r="F7336" s="367" t="s">
        <v>12562</v>
      </c>
      <c r="G7336" s="367" t="s">
        <v>12563</v>
      </c>
      <c r="H7336" s="367" t="s">
        <v>870</v>
      </c>
      <c r="I7336" s="367" t="s">
        <v>12606</v>
      </c>
      <c r="K7336" s="369">
        <v>37725</v>
      </c>
      <c r="L7336" s="367" t="s">
        <v>12607</v>
      </c>
    </row>
    <row r="7337" spans="1:12">
      <c r="A7337" s="367" t="s">
        <v>3930</v>
      </c>
      <c r="D7337" s="367" t="s">
        <v>12608</v>
      </c>
      <c r="E7337" s="367">
        <f t="shared" si="114"/>
        <v>40100215</v>
      </c>
      <c r="F7337" s="367" t="s">
        <v>12562</v>
      </c>
      <c r="G7337" s="367" t="s">
        <v>12563</v>
      </c>
      <c r="H7337" s="367" t="s">
        <v>870</v>
      </c>
      <c r="I7337" s="367" t="s">
        <v>12609</v>
      </c>
    </row>
    <row r="7338" spans="1:12">
      <c r="A7338" s="367" t="s">
        <v>3930</v>
      </c>
      <c r="B7338" s="367"/>
      <c r="D7338" s="367" t="s">
        <v>12610</v>
      </c>
      <c r="E7338" s="367">
        <f t="shared" si="114"/>
        <v>40100216</v>
      </c>
      <c r="F7338" s="367" t="s">
        <v>12562</v>
      </c>
      <c r="G7338" s="367" t="s">
        <v>12563</v>
      </c>
      <c r="H7338" s="367" t="s">
        <v>870</v>
      </c>
      <c r="I7338" s="367" t="s">
        <v>12611</v>
      </c>
    </row>
    <row r="7339" spans="1:12">
      <c r="A7339" s="367" t="s">
        <v>3930</v>
      </c>
      <c r="B7339" s="367"/>
      <c r="D7339" s="367" t="s">
        <v>12612</v>
      </c>
      <c r="E7339" s="367">
        <f t="shared" si="114"/>
        <v>40100217</v>
      </c>
      <c r="F7339" s="367" t="s">
        <v>12562</v>
      </c>
      <c r="G7339" s="367" t="s">
        <v>12563</v>
      </c>
      <c r="H7339" s="367" t="s">
        <v>870</v>
      </c>
      <c r="I7339" s="367" t="s">
        <v>12613</v>
      </c>
    </row>
    <row r="7340" spans="1:12">
      <c r="A7340" s="367" t="s">
        <v>3930</v>
      </c>
      <c r="D7340" s="367" t="s">
        <v>12614</v>
      </c>
      <c r="E7340" s="367">
        <f t="shared" si="114"/>
        <v>40100221</v>
      </c>
      <c r="F7340" s="367" t="s">
        <v>12562</v>
      </c>
      <c r="G7340" s="367" t="s">
        <v>12563</v>
      </c>
      <c r="H7340" s="367" t="s">
        <v>870</v>
      </c>
      <c r="I7340" s="367" t="s">
        <v>12615</v>
      </c>
    </row>
    <row r="7341" spans="1:12">
      <c r="A7341" s="367" t="s">
        <v>3930</v>
      </c>
      <c r="D7341" s="367" t="s">
        <v>12616</v>
      </c>
      <c r="E7341" s="367">
        <f t="shared" si="114"/>
        <v>40100222</v>
      </c>
      <c r="F7341" s="367" t="s">
        <v>12562</v>
      </c>
      <c r="G7341" s="367" t="s">
        <v>12563</v>
      </c>
      <c r="H7341" s="367" t="s">
        <v>870</v>
      </c>
      <c r="I7341" s="367" t="s">
        <v>12617</v>
      </c>
    </row>
    <row r="7342" spans="1:12">
      <c r="A7342" s="367" t="s">
        <v>3930</v>
      </c>
      <c r="D7342" s="367" t="s">
        <v>12618</v>
      </c>
      <c r="E7342" s="367">
        <f t="shared" si="114"/>
        <v>40100223</v>
      </c>
      <c r="F7342" s="367" t="s">
        <v>12562</v>
      </c>
      <c r="G7342" s="367" t="s">
        <v>12563</v>
      </c>
      <c r="H7342" s="367" t="s">
        <v>870</v>
      </c>
      <c r="I7342" s="367" t="s">
        <v>12619</v>
      </c>
    </row>
    <row r="7343" spans="1:12">
      <c r="A7343" s="367" t="s">
        <v>3930</v>
      </c>
      <c r="D7343" s="367" t="s">
        <v>12620</v>
      </c>
      <c r="E7343" s="367">
        <f t="shared" si="114"/>
        <v>40100224</v>
      </c>
      <c r="F7343" s="367" t="s">
        <v>12562</v>
      </c>
      <c r="G7343" s="367" t="s">
        <v>12563</v>
      </c>
      <c r="H7343" s="367" t="s">
        <v>870</v>
      </c>
      <c r="I7343" s="367" t="s">
        <v>12621</v>
      </c>
    </row>
    <row r="7344" spans="1:12">
      <c r="A7344" s="367" t="s">
        <v>3930</v>
      </c>
      <c r="D7344" s="367" t="s">
        <v>12622</v>
      </c>
      <c r="E7344" s="367">
        <f t="shared" si="114"/>
        <v>40100225</v>
      </c>
      <c r="F7344" s="367" t="s">
        <v>12562</v>
      </c>
      <c r="G7344" s="367" t="s">
        <v>12563</v>
      </c>
      <c r="H7344" s="367" t="s">
        <v>870</v>
      </c>
      <c r="I7344" s="367" t="s">
        <v>12623</v>
      </c>
    </row>
    <row r="7345" spans="1:9">
      <c r="A7345" s="367" t="s">
        <v>3930</v>
      </c>
      <c r="D7345" s="367" t="s">
        <v>12624</v>
      </c>
      <c r="E7345" s="367">
        <f t="shared" si="114"/>
        <v>40100235</v>
      </c>
      <c r="F7345" s="367" t="s">
        <v>12562</v>
      </c>
      <c r="G7345" s="367" t="s">
        <v>12563</v>
      </c>
      <c r="H7345" s="367" t="s">
        <v>870</v>
      </c>
      <c r="I7345" s="367" t="s">
        <v>12625</v>
      </c>
    </row>
    <row r="7346" spans="1:9">
      <c r="A7346" s="367" t="s">
        <v>3930</v>
      </c>
      <c r="D7346" s="367" t="s">
        <v>12626</v>
      </c>
      <c r="E7346" s="367">
        <f t="shared" si="114"/>
        <v>40100236</v>
      </c>
      <c r="F7346" s="367" t="s">
        <v>12562</v>
      </c>
      <c r="G7346" s="367" t="s">
        <v>12563</v>
      </c>
      <c r="H7346" s="367" t="s">
        <v>870</v>
      </c>
      <c r="I7346" s="367" t="s">
        <v>12627</v>
      </c>
    </row>
    <row r="7347" spans="1:9">
      <c r="A7347" s="367" t="s">
        <v>3930</v>
      </c>
      <c r="D7347" s="367" t="s">
        <v>12628</v>
      </c>
      <c r="E7347" s="367">
        <f t="shared" si="114"/>
        <v>40100251</v>
      </c>
      <c r="F7347" s="367" t="s">
        <v>12562</v>
      </c>
      <c r="G7347" s="367" t="s">
        <v>12563</v>
      </c>
      <c r="H7347" s="367" t="s">
        <v>870</v>
      </c>
      <c r="I7347" s="367" t="s">
        <v>12629</v>
      </c>
    </row>
    <row r="7348" spans="1:9">
      <c r="A7348" s="367" t="s">
        <v>3930</v>
      </c>
      <c r="D7348" s="367" t="s">
        <v>12630</v>
      </c>
      <c r="E7348" s="367">
        <f t="shared" si="114"/>
        <v>40100252</v>
      </c>
      <c r="F7348" s="367" t="s">
        <v>12562</v>
      </c>
      <c r="G7348" s="367" t="s">
        <v>12563</v>
      </c>
      <c r="H7348" s="367" t="s">
        <v>870</v>
      </c>
      <c r="I7348" s="367" t="s">
        <v>12631</v>
      </c>
    </row>
    <row r="7349" spans="1:9">
      <c r="A7349" s="367" t="s">
        <v>3930</v>
      </c>
      <c r="D7349" s="367" t="s">
        <v>12632</v>
      </c>
      <c r="E7349" s="367">
        <f t="shared" si="114"/>
        <v>40100253</v>
      </c>
      <c r="F7349" s="367" t="s">
        <v>12562</v>
      </c>
      <c r="G7349" s="367" t="s">
        <v>12563</v>
      </c>
      <c r="H7349" s="367" t="s">
        <v>870</v>
      </c>
      <c r="I7349" s="367" t="s">
        <v>12633</v>
      </c>
    </row>
    <row r="7350" spans="1:9">
      <c r="A7350" s="367" t="s">
        <v>3930</v>
      </c>
      <c r="D7350" s="367" t="s">
        <v>12634</v>
      </c>
      <c r="E7350" s="367">
        <f t="shared" si="114"/>
        <v>40100254</v>
      </c>
      <c r="F7350" s="367" t="s">
        <v>12562</v>
      </c>
      <c r="G7350" s="367" t="s">
        <v>12563</v>
      </c>
      <c r="H7350" s="367" t="s">
        <v>870</v>
      </c>
      <c r="I7350" s="367" t="s">
        <v>12635</v>
      </c>
    </row>
    <row r="7351" spans="1:9">
      <c r="A7351" s="367" t="s">
        <v>3930</v>
      </c>
      <c r="D7351" s="367" t="s">
        <v>12636</v>
      </c>
      <c r="E7351" s="367">
        <f t="shared" si="114"/>
        <v>40100255</v>
      </c>
      <c r="F7351" s="367" t="s">
        <v>12562</v>
      </c>
      <c r="G7351" s="367" t="s">
        <v>12563</v>
      </c>
      <c r="H7351" s="367" t="s">
        <v>870</v>
      </c>
      <c r="I7351" s="367" t="s">
        <v>12637</v>
      </c>
    </row>
    <row r="7352" spans="1:9">
      <c r="A7352" s="367" t="s">
        <v>3930</v>
      </c>
      <c r="D7352" s="367" t="s">
        <v>12638</v>
      </c>
      <c r="E7352" s="367">
        <f t="shared" si="114"/>
        <v>40100256</v>
      </c>
      <c r="F7352" s="367" t="s">
        <v>12562</v>
      </c>
      <c r="G7352" s="367" t="s">
        <v>12563</v>
      </c>
      <c r="H7352" s="367" t="s">
        <v>870</v>
      </c>
      <c r="I7352" s="367" t="s">
        <v>12639</v>
      </c>
    </row>
    <row r="7353" spans="1:9">
      <c r="A7353" s="367" t="s">
        <v>3930</v>
      </c>
      <c r="D7353" s="367" t="s">
        <v>12640</v>
      </c>
      <c r="E7353" s="367">
        <f t="shared" si="114"/>
        <v>40100257</v>
      </c>
      <c r="F7353" s="367" t="s">
        <v>12562</v>
      </c>
      <c r="G7353" s="367" t="s">
        <v>12563</v>
      </c>
      <c r="H7353" s="367" t="s">
        <v>870</v>
      </c>
      <c r="I7353" s="367" t="s">
        <v>12641</v>
      </c>
    </row>
    <row r="7354" spans="1:9">
      <c r="A7354" s="367" t="s">
        <v>3930</v>
      </c>
      <c r="D7354" s="367" t="s">
        <v>12642</v>
      </c>
      <c r="E7354" s="367">
        <f t="shared" si="114"/>
        <v>40100258</v>
      </c>
      <c r="F7354" s="367" t="s">
        <v>12562</v>
      </c>
      <c r="G7354" s="367" t="s">
        <v>12563</v>
      </c>
      <c r="H7354" s="367" t="s">
        <v>870</v>
      </c>
      <c r="I7354" s="367" t="s">
        <v>12643</v>
      </c>
    </row>
    <row r="7355" spans="1:9">
      <c r="A7355" s="367" t="s">
        <v>3930</v>
      </c>
      <c r="D7355" s="367" t="s">
        <v>12644</v>
      </c>
      <c r="E7355" s="367">
        <f t="shared" si="114"/>
        <v>40100259</v>
      </c>
      <c r="F7355" s="367" t="s">
        <v>12562</v>
      </c>
      <c r="G7355" s="367" t="s">
        <v>12563</v>
      </c>
      <c r="H7355" s="367" t="s">
        <v>870</v>
      </c>
      <c r="I7355" s="367" t="s">
        <v>12631</v>
      </c>
    </row>
    <row r="7356" spans="1:9">
      <c r="A7356" s="367" t="s">
        <v>3930</v>
      </c>
      <c r="B7356" s="367"/>
      <c r="D7356" s="367" t="s">
        <v>12645</v>
      </c>
      <c r="E7356" s="367">
        <f t="shared" si="114"/>
        <v>40100295</v>
      </c>
      <c r="F7356" s="367" t="s">
        <v>12562</v>
      </c>
      <c r="G7356" s="367" t="s">
        <v>12563</v>
      </c>
      <c r="H7356" s="367" t="s">
        <v>870</v>
      </c>
      <c r="I7356" s="367" t="s">
        <v>12646</v>
      </c>
    </row>
    <row r="7357" spans="1:9">
      <c r="A7357" s="367" t="s">
        <v>3930</v>
      </c>
      <c r="B7357" s="367"/>
      <c r="D7357" s="367" t="s">
        <v>12647</v>
      </c>
      <c r="E7357" s="367">
        <f t="shared" si="114"/>
        <v>40100296</v>
      </c>
      <c r="F7357" s="367" t="s">
        <v>12562</v>
      </c>
      <c r="G7357" s="367" t="s">
        <v>12563</v>
      </c>
      <c r="H7357" s="367" t="s">
        <v>870</v>
      </c>
      <c r="I7357" s="367" t="s">
        <v>12646</v>
      </c>
    </row>
    <row r="7358" spans="1:9">
      <c r="A7358" s="367" t="s">
        <v>3930</v>
      </c>
      <c r="B7358" s="367"/>
      <c r="D7358" s="367" t="s">
        <v>12648</v>
      </c>
      <c r="E7358" s="367">
        <f t="shared" si="114"/>
        <v>40100297</v>
      </c>
      <c r="F7358" s="367" t="s">
        <v>12562</v>
      </c>
      <c r="G7358" s="367" t="s">
        <v>12563</v>
      </c>
      <c r="H7358" s="367" t="s">
        <v>870</v>
      </c>
      <c r="I7358" s="367" t="s">
        <v>12649</v>
      </c>
    </row>
    <row r="7359" spans="1:9">
      <c r="A7359" s="367" t="s">
        <v>3930</v>
      </c>
      <c r="B7359" s="367"/>
      <c r="D7359" s="367" t="s">
        <v>12650</v>
      </c>
      <c r="E7359" s="367">
        <f t="shared" si="114"/>
        <v>40100298</v>
      </c>
      <c r="F7359" s="367" t="s">
        <v>12562</v>
      </c>
      <c r="G7359" s="367" t="s">
        <v>12563</v>
      </c>
      <c r="H7359" s="367" t="s">
        <v>870</v>
      </c>
      <c r="I7359" s="367" t="s">
        <v>12651</v>
      </c>
    </row>
    <row r="7360" spans="1:9">
      <c r="A7360" s="367" t="s">
        <v>3930</v>
      </c>
      <c r="B7360" s="367"/>
      <c r="D7360" s="367" t="s">
        <v>12652</v>
      </c>
      <c r="E7360" s="367">
        <f t="shared" si="114"/>
        <v>40100299</v>
      </c>
      <c r="F7360" s="367" t="s">
        <v>12562</v>
      </c>
      <c r="G7360" s="367" t="s">
        <v>12563</v>
      </c>
      <c r="H7360" s="367" t="s">
        <v>870</v>
      </c>
      <c r="I7360" s="367" t="s">
        <v>12649</v>
      </c>
    </row>
    <row r="7361" spans="1:9">
      <c r="A7361" s="367" t="s">
        <v>3930</v>
      </c>
      <c r="D7361" s="367" t="s">
        <v>12653</v>
      </c>
      <c r="E7361" s="367">
        <f t="shared" si="114"/>
        <v>40100301</v>
      </c>
      <c r="F7361" s="367" t="s">
        <v>12562</v>
      </c>
      <c r="G7361" s="367" t="s">
        <v>12563</v>
      </c>
      <c r="H7361" s="367" t="s">
        <v>12654</v>
      </c>
      <c r="I7361" s="367" t="s">
        <v>1328</v>
      </c>
    </row>
    <row r="7362" spans="1:9">
      <c r="A7362" s="367" t="s">
        <v>3930</v>
      </c>
      <c r="D7362" s="367" t="s">
        <v>12655</v>
      </c>
      <c r="E7362" s="367">
        <f t="shared" ref="E7362:E7425" si="115">VALUE(D7362)</f>
        <v>40100302</v>
      </c>
      <c r="F7362" s="367" t="s">
        <v>12562</v>
      </c>
      <c r="G7362" s="367" t="s">
        <v>12563</v>
      </c>
      <c r="H7362" s="367" t="s">
        <v>12654</v>
      </c>
      <c r="I7362" s="367" t="s">
        <v>1338</v>
      </c>
    </row>
    <row r="7363" spans="1:9">
      <c r="A7363" s="367" t="s">
        <v>3930</v>
      </c>
      <c r="D7363" s="367" t="s">
        <v>12656</v>
      </c>
      <c r="E7363" s="367">
        <f t="shared" si="115"/>
        <v>40100303</v>
      </c>
      <c r="F7363" s="367" t="s">
        <v>12562</v>
      </c>
      <c r="G7363" s="367" t="s">
        <v>12563</v>
      </c>
      <c r="H7363" s="367" t="s">
        <v>12654</v>
      </c>
      <c r="I7363" s="367" t="s">
        <v>12657</v>
      </c>
    </row>
    <row r="7364" spans="1:9">
      <c r="A7364" s="367" t="s">
        <v>3930</v>
      </c>
      <c r="D7364" s="367" t="s">
        <v>12658</v>
      </c>
      <c r="E7364" s="367">
        <f t="shared" si="115"/>
        <v>40100304</v>
      </c>
      <c r="F7364" s="367" t="s">
        <v>12562</v>
      </c>
      <c r="G7364" s="367" t="s">
        <v>12563</v>
      </c>
      <c r="H7364" s="367" t="s">
        <v>12654</v>
      </c>
      <c r="I7364" s="367" t="s">
        <v>987</v>
      </c>
    </row>
    <row r="7365" spans="1:9">
      <c r="A7365" s="367" t="s">
        <v>3930</v>
      </c>
      <c r="D7365" s="367" t="s">
        <v>12659</v>
      </c>
      <c r="E7365" s="367">
        <f t="shared" si="115"/>
        <v>40100305</v>
      </c>
      <c r="F7365" s="367" t="s">
        <v>12562</v>
      </c>
      <c r="G7365" s="367" t="s">
        <v>12563</v>
      </c>
      <c r="H7365" s="367" t="s">
        <v>12654</v>
      </c>
      <c r="I7365" s="367" t="s">
        <v>12660</v>
      </c>
    </row>
    <row r="7366" spans="1:9">
      <c r="A7366" s="367" t="s">
        <v>3930</v>
      </c>
      <c r="D7366" s="367" t="s">
        <v>12661</v>
      </c>
      <c r="E7366" s="367">
        <f t="shared" si="115"/>
        <v>40100306</v>
      </c>
      <c r="F7366" s="367" t="s">
        <v>12562</v>
      </c>
      <c r="G7366" s="367" t="s">
        <v>12563</v>
      </c>
      <c r="H7366" s="367" t="s">
        <v>12654</v>
      </c>
      <c r="I7366" s="367" t="s">
        <v>1350</v>
      </c>
    </row>
    <row r="7367" spans="1:9">
      <c r="A7367" s="367" t="s">
        <v>3930</v>
      </c>
      <c r="D7367" s="367" t="s">
        <v>12662</v>
      </c>
      <c r="E7367" s="367">
        <f t="shared" si="115"/>
        <v>40100307</v>
      </c>
      <c r="F7367" s="367" t="s">
        <v>12562</v>
      </c>
      <c r="G7367" s="367" t="s">
        <v>12563</v>
      </c>
      <c r="H7367" s="367" t="s">
        <v>12654</v>
      </c>
      <c r="I7367" s="367" t="s">
        <v>12663</v>
      </c>
    </row>
    <row r="7368" spans="1:9">
      <c r="A7368" s="367" t="s">
        <v>3930</v>
      </c>
      <c r="D7368" s="367" t="s">
        <v>12664</v>
      </c>
      <c r="E7368" s="367">
        <f t="shared" si="115"/>
        <v>40100308</v>
      </c>
      <c r="F7368" s="367" t="s">
        <v>12562</v>
      </c>
      <c r="G7368" s="367" t="s">
        <v>12563</v>
      </c>
      <c r="H7368" s="367" t="s">
        <v>12654</v>
      </c>
      <c r="I7368" s="367" t="s">
        <v>1334</v>
      </c>
    </row>
    <row r="7369" spans="1:9">
      <c r="A7369" s="367" t="s">
        <v>3930</v>
      </c>
      <c r="D7369" s="367" t="s">
        <v>12665</v>
      </c>
      <c r="E7369" s="367">
        <f t="shared" si="115"/>
        <v>40100309</v>
      </c>
      <c r="F7369" s="367" t="s">
        <v>12562</v>
      </c>
      <c r="G7369" s="367" t="s">
        <v>12563</v>
      </c>
      <c r="H7369" s="367" t="s">
        <v>12654</v>
      </c>
      <c r="I7369" s="367" t="s">
        <v>12666</v>
      </c>
    </row>
    <row r="7370" spans="1:9">
      <c r="A7370" s="367" t="s">
        <v>3930</v>
      </c>
      <c r="D7370" s="367" t="s">
        <v>12667</v>
      </c>
      <c r="E7370" s="367">
        <f t="shared" si="115"/>
        <v>40100310</v>
      </c>
      <c r="F7370" s="367" t="s">
        <v>12562</v>
      </c>
      <c r="G7370" s="367" t="s">
        <v>12563</v>
      </c>
      <c r="H7370" s="367" t="s">
        <v>12654</v>
      </c>
      <c r="I7370" s="367" t="s">
        <v>1304</v>
      </c>
    </row>
    <row r="7371" spans="1:9">
      <c r="A7371" s="367" t="s">
        <v>3930</v>
      </c>
      <c r="D7371" s="367" t="s">
        <v>12668</v>
      </c>
      <c r="E7371" s="367">
        <f t="shared" si="115"/>
        <v>40100311</v>
      </c>
      <c r="F7371" s="367" t="s">
        <v>12562</v>
      </c>
      <c r="G7371" s="367" t="s">
        <v>12563</v>
      </c>
      <c r="H7371" s="367" t="s">
        <v>12654</v>
      </c>
      <c r="I7371" s="367" t="s">
        <v>6410</v>
      </c>
    </row>
    <row r="7372" spans="1:9">
      <c r="A7372" s="367" t="s">
        <v>3930</v>
      </c>
      <c r="B7372" s="367"/>
      <c r="D7372" s="367" t="s">
        <v>12669</v>
      </c>
      <c r="E7372" s="367">
        <f t="shared" si="115"/>
        <v>40100335</v>
      </c>
      <c r="F7372" s="367" t="s">
        <v>12562</v>
      </c>
      <c r="G7372" s="367" t="s">
        <v>12563</v>
      </c>
      <c r="H7372" s="367" t="s">
        <v>12654</v>
      </c>
      <c r="I7372" s="367" t="s">
        <v>12613</v>
      </c>
    </row>
    <row r="7373" spans="1:9">
      <c r="A7373" s="367" t="s">
        <v>3930</v>
      </c>
      <c r="B7373" s="367"/>
      <c r="D7373" s="367" t="s">
        <v>12670</v>
      </c>
      <c r="E7373" s="367">
        <f t="shared" si="115"/>
        <v>40100336</v>
      </c>
      <c r="F7373" s="367" t="s">
        <v>12562</v>
      </c>
      <c r="G7373" s="367" t="s">
        <v>12563</v>
      </c>
      <c r="H7373" s="367" t="s">
        <v>12654</v>
      </c>
      <c r="I7373" s="367" t="s">
        <v>12611</v>
      </c>
    </row>
    <row r="7374" spans="1:9">
      <c r="A7374" s="367" t="s">
        <v>3930</v>
      </c>
      <c r="B7374" s="367"/>
      <c r="D7374" s="367" t="s">
        <v>12671</v>
      </c>
      <c r="E7374" s="367">
        <f t="shared" si="115"/>
        <v>40100398</v>
      </c>
      <c r="F7374" s="367" t="s">
        <v>12562</v>
      </c>
      <c r="G7374" s="367" t="s">
        <v>12563</v>
      </c>
      <c r="H7374" s="367" t="s">
        <v>12654</v>
      </c>
      <c r="I7374" s="367" t="s">
        <v>4251</v>
      </c>
    </row>
    <row r="7375" spans="1:9">
      <c r="A7375" s="367" t="s">
        <v>3930</v>
      </c>
      <c r="B7375" s="367"/>
      <c r="D7375" s="367" t="s">
        <v>12672</v>
      </c>
      <c r="E7375" s="367">
        <f t="shared" si="115"/>
        <v>40100399</v>
      </c>
      <c r="F7375" s="367" t="s">
        <v>12562</v>
      </c>
      <c r="G7375" s="367" t="s">
        <v>12563</v>
      </c>
      <c r="H7375" s="367" t="s">
        <v>12654</v>
      </c>
      <c r="I7375" s="367" t="s">
        <v>4251</v>
      </c>
    </row>
    <row r="7376" spans="1:9">
      <c r="A7376" s="367" t="s">
        <v>3930</v>
      </c>
      <c r="D7376" s="367" t="s">
        <v>12673</v>
      </c>
      <c r="E7376" s="367">
        <f t="shared" si="115"/>
        <v>40100401</v>
      </c>
      <c r="F7376" s="367" t="s">
        <v>12562</v>
      </c>
      <c r="G7376" s="367" t="s">
        <v>12563</v>
      </c>
      <c r="H7376" s="367" t="s">
        <v>12674</v>
      </c>
      <c r="I7376" s="367" t="s">
        <v>987</v>
      </c>
    </row>
    <row r="7377" spans="1:9">
      <c r="A7377" s="367" t="s">
        <v>3930</v>
      </c>
      <c r="D7377" s="367" t="s">
        <v>12675</v>
      </c>
      <c r="E7377" s="367">
        <f t="shared" si="115"/>
        <v>40100499</v>
      </c>
      <c r="F7377" s="367" t="s">
        <v>12562</v>
      </c>
      <c r="G7377" s="367" t="s">
        <v>12563</v>
      </c>
      <c r="H7377" s="367" t="s">
        <v>12674</v>
      </c>
      <c r="I7377" s="367" t="s">
        <v>4251</v>
      </c>
    </row>
    <row r="7378" spans="1:9">
      <c r="A7378" s="367" t="s">
        <v>3930</v>
      </c>
      <c r="D7378" s="367" t="s">
        <v>12676</v>
      </c>
      <c r="E7378" s="367">
        <f t="shared" si="115"/>
        <v>40100501</v>
      </c>
      <c r="F7378" s="367" t="s">
        <v>12562</v>
      </c>
      <c r="G7378" s="367" t="s">
        <v>12563</v>
      </c>
      <c r="H7378" s="367" t="s">
        <v>5060</v>
      </c>
      <c r="I7378" s="367" t="s">
        <v>12677</v>
      </c>
    </row>
    <row r="7379" spans="1:9">
      <c r="A7379" s="367" t="s">
        <v>3930</v>
      </c>
      <c r="D7379" s="367" t="s">
        <v>12678</v>
      </c>
      <c r="E7379" s="367">
        <f t="shared" si="115"/>
        <v>40100550</v>
      </c>
      <c r="F7379" s="367" t="s">
        <v>12562</v>
      </c>
      <c r="G7379" s="367" t="s">
        <v>12563</v>
      </c>
      <c r="H7379" s="367" t="s">
        <v>5060</v>
      </c>
      <c r="I7379" s="367" t="s">
        <v>12679</v>
      </c>
    </row>
    <row r="7380" spans="1:9">
      <c r="A7380" s="367" t="s">
        <v>3930</v>
      </c>
      <c r="D7380" s="367" t="s">
        <v>12680</v>
      </c>
      <c r="E7380" s="367">
        <f t="shared" si="115"/>
        <v>40188801</v>
      </c>
      <c r="F7380" s="367" t="s">
        <v>12562</v>
      </c>
      <c r="G7380" s="367" t="s">
        <v>12563</v>
      </c>
      <c r="H7380" s="367" t="s">
        <v>4598</v>
      </c>
      <c r="I7380" s="367" t="s">
        <v>6910</v>
      </c>
    </row>
    <row r="7381" spans="1:9">
      <c r="A7381" s="367" t="s">
        <v>3930</v>
      </c>
      <c r="B7381" s="367"/>
      <c r="D7381" s="367" t="s">
        <v>12681</v>
      </c>
      <c r="E7381" s="367">
        <f t="shared" si="115"/>
        <v>40188802</v>
      </c>
      <c r="F7381" s="367" t="s">
        <v>12562</v>
      </c>
      <c r="G7381" s="367" t="s">
        <v>12563</v>
      </c>
      <c r="H7381" s="367" t="s">
        <v>4598</v>
      </c>
      <c r="I7381" s="367" t="s">
        <v>6910</v>
      </c>
    </row>
    <row r="7382" spans="1:9">
      <c r="A7382" s="367" t="s">
        <v>3930</v>
      </c>
      <c r="B7382" s="367"/>
      <c r="D7382" s="367" t="s">
        <v>12682</v>
      </c>
      <c r="E7382" s="367">
        <f t="shared" si="115"/>
        <v>40188803</v>
      </c>
      <c r="F7382" s="367" t="s">
        <v>12562</v>
      </c>
      <c r="G7382" s="367" t="s">
        <v>12563</v>
      </c>
      <c r="H7382" s="367" t="s">
        <v>4598</v>
      </c>
      <c r="I7382" s="367" t="s">
        <v>6910</v>
      </c>
    </row>
    <row r="7383" spans="1:9">
      <c r="A7383" s="367" t="s">
        <v>3930</v>
      </c>
      <c r="B7383" s="367"/>
      <c r="D7383" s="367" t="s">
        <v>12683</v>
      </c>
      <c r="E7383" s="367">
        <f t="shared" si="115"/>
        <v>40188804</v>
      </c>
      <c r="F7383" s="367" t="s">
        <v>12562</v>
      </c>
      <c r="G7383" s="367" t="s">
        <v>12563</v>
      </c>
      <c r="H7383" s="367" t="s">
        <v>4598</v>
      </c>
      <c r="I7383" s="367" t="s">
        <v>6910</v>
      </c>
    </row>
    <row r="7384" spans="1:9">
      <c r="A7384" s="367" t="s">
        <v>3930</v>
      </c>
      <c r="B7384" s="367"/>
      <c r="D7384" s="367" t="s">
        <v>12684</v>
      </c>
      <c r="E7384" s="367">
        <f t="shared" si="115"/>
        <v>40188805</v>
      </c>
      <c r="F7384" s="367" t="s">
        <v>12562</v>
      </c>
      <c r="G7384" s="367" t="s">
        <v>12563</v>
      </c>
      <c r="H7384" s="367" t="s">
        <v>4598</v>
      </c>
      <c r="I7384" s="367" t="s">
        <v>6910</v>
      </c>
    </row>
    <row r="7385" spans="1:9">
      <c r="A7385" s="367" t="s">
        <v>3930</v>
      </c>
      <c r="B7385" s="367"/>
      <c r="D7385" s="367" t="s">
        <v>12685</v>
      </c>
      <c r="E7385" s="367">
        <f t="shared" si="115"/>
        <v>40188898</v>
      </c>
      <c r="F7385" s="367" t="s">
        <v>12562</v>
      </c>
      <c r="G7385" s="367" t="s">
        <v>12563</v>
      </c>
      <c r="H7385" s="367" t="s">
        <v>4598</v>
      </c>
      <c r="I7385" s="367" t="s">
        <v>6910</v>
      </c>
    </row>
    <row r="7386" spans="1:9">
      <c r="A7386" s="367" t="s">
        <v>3930</v>
      </c>
      <c r="D7386" s="367" t="s">
        <v>12686</v>
      </c>
      <c r="E7386" s="367">
        <f t="shared" si="115"/>
        <v>40200101</v>
      </c>
      <c r="F7386" s="367" t="s">
        <v>12562</v>
      </c>
      <c r="G7386" s="367" t="s">
        <v>12281</v>
      </c>
      <c r="H7386" s="367" t="s">
        <v>12687</v>
      </c>
      <c r="I7386" s="367" t="s">
        <v>12688</v>
      </c>
    </row>
    <row r="7387" spans="1:9">
      <c r="A7387" s="367" t="s">
        <v>3930</v>
      </c>
      <c r="D7387" s="367" t="s">
        <v>12689</v>
      </c>
      <c r="E7387" s="367">
        <f t="shared" si="115"/>
        <v>40200110</v>
      </c>
      <c r="F7387" s="367" t="s">
        <v>12562</v>
      </c>
      <c r="G7387" s="367" t="s">
        <v>12281</v>
      </c>
      <c r="H7387" s="367" t="s">
        <v>12687</v>
      </c>
      <c r="I7387" s="367" t="s">
        <v>12688</v>
      </c>
    </row>
    <row r="7388" spans="1:9">
      <c r="A7388" s="367" t="s">
        <v>3930</v>
      </c>
      <c r="D7388" s="367" t="s">
        <v>12690</v>
      </c>
      <c r="E7388" s="367">
        <f t="shared" si="115"/>
        <v>40200201</v>
      </c>
      <c r="F7388" s="367" t="s">
        <v>12562</v>
      </c>
      <c r="G7388" s="367" t="s">
        <v>12281</v>
      </c>
      <c r="H7388" s="367" t="s">
        <v>12687</v>
      </c>
      <c r="I7388" s="367" t="s">
        <v>12691</v>
      </c>
    </row>
    <row r="7389" spans="1:9">
      <c r="A7389" s="367" t="s">
        <v>3930</v>
      </c>
      <c r="D7389" s="367" t="s">
        <v>12692</v>
      </c>
      <c r="E7389" s="367">
        <f t="shared" si="115"/>
        <v>40200210</v>
      </c>
      <c r="F7389" s="367" t="s">
        <v>12562</v>
      </c>
      <c r="G7389" s="367" t="s">
        <v>12281</v>
      </c>
      <c r="H7389" s="367" t="s">
        <v>12687</v>
      </c>
      <c r="I7389" s="367" t="s">
        <v>12691</v>
      </c>
    </row>
    <row r="7390" spans="1:9">
      <c r="A7390" s="367" t="s">
        <v>3930</v>
      </c>
      <c r="D7390" s="367" t="s">
        <v>12693</v>
      </c>
      <c r="E7390" s="367">
        <f t="shared" si="115"/>
        <v>40200301</v>
      </c>
      <c r="F7390" s="367" t="s">
        <v>12562</v>
      </c>
      <c r="G7390" s="367" t="s">
        <v>12281</v>
      </c>
      <c r="H7390" s="367" t="s">
        <v>12687</v>
      </c>
      <c r="I7390" s="367" t="s">
        <v>12694</v>
      </c>
    </row>
    <row r="7391" spans="1:9">
      <c r="A7391" s="367" t="s">
        <v>3930</v>
      </c>
      <c r="D7391" s="367" t="s">
        <v>12695</v>
      </c>
      <c r="E7391" s="367">
        <f t="shared" si="115"/>
        <v>40200310</v>
      </c>
      <c r="F7391" s="367" t="s">
        <v>12562</v>
      </c>
      <c r="G7391" s="367" t="s">
        <v>12281</v>
      </c>
      <c r="H7391" s="367" t="s">
        <v>12687</v>
      </c>
      <c r="I7391" s="367" t="s">
        <v>12694</v>
      </c>
    </row>
    <row r="7392" spans="1:9">
      <c r="A7392" s="367" t="s">
        <v>3930</v>
      </c>
      <c r="D7392" s="367" t="s">
        <v>12696</v>
      </c>
      <c r="E7392" s="367">
        <f t="shared" si="115"/>
        <v>40200401</v>
      </c>
      <c r="F7392" s="367" t="s">
        <v>12562</v>
      </c>
      <c r="G7392" s="367" t="s">
        <v>12281</v>
      </c>
      <c r="H7392" s="367" t="s">
        <v>12687</v>
      </c>
      <c r="I7392" s="367" t="s">
        <v>12697</v>
      </c>
    </row>
    <row r="7393" spans="1:9">
      <c r="A7393" s="367" t="s">
        <v>3930</v>
      </c>
      <c r="D7393" s="367" t="s">
        <v>12698</v>
      </c>
      <c r="E7393" s="367">
        <f t="shared" si="115"/>
        <v>40200410</v>
      </c>
      <c r="F7393" s="367" t="s">
        <v>12562</v>
      </c>
      <c r="G7393" s="367" t="s">
        <v>12281</v>
      </c>
      <c r="H7393" s="367" t="s">
        <v>12687</v>
      </c>
      <c r="I7393" s="367" t="s">
        <v>12697</v>
      </c>
    </row>
    <row r="7394" spans="1:9">
      <c r="A7394" s="367" t="s">
        <v>3930</v>
      </c>
      <c r="D7394" s="367" t="s">
        <v>12699</v>
      </c>
      <c r="E7394" s="367">
        <f t="shared" si="115"/>
        <v>40200501</v>
      </c>
      <c r="F7394" s="367" t="s">
        <v>12562</v>
      </c>
      <c r="G7394" s="367" t="s">
        <v>12281</v>
      </c>
      <c r="H7394" s="367" t="s">
        <v>12687</v>
      </c>
      <c r="I7394" s="367" t="s">
        <v>12700</v>
      </c>
    </row>
    <row r="7395" spans="1:9">
      <c r="A7395" s="367" t="s">
        <v>3930</v>
      </c>
      <c r="D7395" s="367" t="s">
        <v>12701</v>
      </c>
      <c r="E7395" s="367">
        <f t="shared" si="115"/>
        <v>40200510</v>
      </c>
      <c r="F7395" s="367" t="s">
        <v>12562</v>
      </c>
      <c r="G7395" s="367" t="s">
        <v>12281</v>
      </c>
      <c r="H7395" s="367" t="s">
        <v>12687</v>
      </c>
      <c r="I7395" s="367" t="s">
        <v>12700</v>
      </c>
    </row>
    <row r="7396" spans="1:9">
      <c r="A7396" s="367" t="s">
        <v>3930</v>
      </c>
      <c r="D7396" s="367" t="s">
        <v>12702</v>
      </c>
      <c r="E7396" s="367">
        <f t="shared" si="115"/>
        <v>40200601</v>
      </c>
      <c r="F7396" s="367" t="s">
        <v>12562</v>
      </c>
      <c r="G7396" s="367" t="s">
        <v>12281</v>
      </c>
      <c r="H7396" s="367" t="s">
        <v>12687</v>
      </c>
      <c r="I7396" s="367" t="s">
        <v>12703</v>
      </c>
    </row>
    <row r="7397" spans="1:9">
      <c r="A7397" s="367" t="s">
        <v>3930</v>
      </c>
      <c r="D7397" s="367" t="s">
        <v>12704</v>
      </c>
      <c r="E7397" s="367">
        <f t="shared" si="115"/>
        <v>40200610</v>
      </c>
      <c r="F7397" s="367" t="s">
        <v>12562</v>
      </c>
      <c r="G7397" s="367" t="s">
        <v>12281</v>
      </c>
      <c r="H7397" s="367" t="s">
        <v>12687</v>
      </c>
      <c r="I7397" s="367" t="s">
        <v>12703</v>
      </c>
    </row>
    <row r="7398" spans="1:9">
      <c r="A7398" s="367" t="s">
        <v>3930</v>
      </c>
      <c r="D7398" s="367" t="s">
        <v>12705</v>
      </c>
      <c r="E7398" s="367">
        <f t="shared" si="115"/>
        <v>40200701</v>
      </c>
      <c r="F7398" s="367" t="s">
        <v>12562</v>
      </c>
      <c r="G7398" s="367" t="s">
        <v>12281</v>
      </c>
      <c r="H7398" s="367" t="s">
        <v>12687</v>
      </c>
      <c r="I7398" s="367" t="s">
        <v>12706</v>
      </c>
    </row>
    <row r="7399" spans="1:9">
      <c r="A7399" s="367" t="s">
        <v>3930</v>
      </c>
      <c r="D7399" s="367" t="s">
        <v>12707</v>
      </c>
      <c r="E7399" s="367">
        <f t="shared" si="115"/>
        <v>40200706</v>
      </c>
      <c r="F7399" s="367" t="s">
        <v>12562</v>
      </c>
      <c r="G7399" s="367" t="s">
        <v>12281</v>
      </c>
      <c r="H7399" s="367" t="s">
        <v>12687</v>
      </c>
      <c r="I7399" s="367" t="s">
        <v>12708</v>
      </c>
    </row>
    <row r="7400" spans="1:9">
      <c r="A7400" s="367" t="s">
        <v>3930</v>
      </c>
      <c r="D7400" s="367" t="s">
        <v>12709</v>
      </c>
      <c r="E7400" s="367">
        <f t="shared" si="115"/>
        <v>40200707</v>
      </c>
      <c r="F7400" s="367" t="s">
        <v>12562</v>
      </c>
      <c r="G7400" s="367" t="s">
        <v>12281</v>
      </c>
      <c r="H7400" s="367" t="s">
        <v>12687</v>
      </c>
      <c r="I7400" s="367" t="s">
        <v>12710</v>
      </c>
    </row>
    <row r="7401" spans="1:9">
      <c r="A7401" s="367" t="s">
        <v>3930</v>
      </c>
      <c r="D7401" s="367" t="s">
        <v>12711</v>
      </c>
      <c r="E7401" s="367">
        <f t="shared" si="115"/>
        <v>40200710</v>
      </c>
      <c r="F7401" s="367" t="s">
        <v>12562</v>
      </c>
      <c r="G7401" s="367" t="s">
        <v>12281</v>
      </c>
      <c r="H7401" s="367" t="s">
        <v>12687</v>
      </c>
      <c r="I7401" s="367" t="s">
        <v>12712</v>
      </c>
    </row>
    <row r="7402" spans="1:9">
      <c r="A7402" s="367" t="s">
        <v>3930</v>
      </c>
      <c r="D7402" s="367" t="s">
        <v>12713</v>
      </c>
      <c r="E7402" s="367">
        <f t="shared" si="115"/>
        <v>40200711</v>
      </c>
      <c r="F7402" s="367" t="s">
        <v>12562</v>
      </c>
      <c r="G7402" s="367" t="s">
        <v>12281</v>
      </c>
      <c r="H7402" s="367" t="s">
        <v>12687</v>
      </c>
      <c r="I7402" s="367" t="s">
        <v>12714</v>
      </c>
    </row>
    <row r="7403" spans="1:9">
      <c r="A7403" s="367" t="s">
        <v>3930</v>
      </c>
      <c r="D7403" s="367" t="s">
        <v>12715</v>
      </c>
      <c r="E7403" s="367">
        <f t="shared" si="115"/>
        <v>40200712</v>
      </c>
      <c r="F7403" s="367" t="s">
        <v>12562</v>
      </c>
      <c r="G7403" s="367" t="s">
        <v>12281</v>
      </c>
      <c r="H7403" s="367" t="s">
        <v>12687</v>
      </c>
      <c r="I7403" s="367" t="s">
        <v>12716</v>
      </c>
    </row>
    <row r="7404" spans="1:9">
      <c r="A7404" s="367" t="s">
        <v>3930</v>
      </c>
      <c r="D7404" s="367" t="s">
        <v>12717</v>
      </c>
      <c r="E7404" s="367">
        <f t="shared" si="115"/>
        <v>40200801</v>
      </c>
      <c r="F7404" s="367" t="s">
        <v>12562</v>
      </c>
      <c r="G7404" s="367" t="s">
        <v>12281</v>
      </c>
      <c r="H7404" s="367" t="s">
        <v>12718</v>
      </c>
      <c r="I7404" s="367" t="s">
        <v>1823</v>
      </c>
    </row>
    <row r="7405" spans="1:9">
      <c r="A7405" s="367" t="s">
        <v>3930</v>
      </c>
      <c r="D7405" s="367" t="s">
        <v>12719</v>
      </c>
      <c r="E7405" s="367">
        <f t="shared" si="115"/>
        <v>40200802</v>
      </c>
      <c r="F7405" s="367" t="s">
        <v>12562</v>
      </c>
      <c r="G7405" s="367" t="s">
        <v>12281</v>
      </c>
      <c r="H7405" s="367" t="s">
        <v>12718</v>
      </c>
      <c r="I7405" s="367" t="s">
        <v>12720</v>
      </c>
    </row>
    <row r="7406" spans="1:9">
      <c r="A7406" s="367" t="s">
        <v>3930</v>
      </c>
      <c r="D7406" s="367" t="s">
        <v>12721</v>
      </c>
      <c r="E7406" s="367">
        <f t="shared" si="115"/>
        <v>40200803</v>
      </c>
      <c r="F7406" s="367" t="s">
        <v>12562</v>
      </c>
      <c r="G7406" s="367" t="s">
        <v>12281</v>
      </c>
      <c r="H7406" s="367" t="s">
        <v>12718</v>
      </c>
      <c r="I7406" s="367" t="s">
        <v>12722</v>
      </c>
    </row>
    <row r="7407" spans="1:9">
      <c r="A7407" s="367" t="s">
        <v>3930</v>
      </c>
      <c r="D7407" s="367" t="s">
        <v>12723</v>
      </c>
      <c r="E7407" s="367">
        <f t="shared" si="115"/>
        <v>40200810</v>
      </c>
      <c r="F7407" s="367" t="s">
        <v>12562</v>
      </c>
      <c r="G7407" s="367" t="s">
        <v>12281</v>
      </c>
      <c r="H7407" s="367" t="s">
        <v>12718</v>
      </c>
      <c r="I7407" s="367" t="s">
        <v>1823</v>
      </c>
    </row>
    <row r="7408" spans="1:9">
      <c r="A7408" s="367" t="s">
        <v>3930</v>
      </c>
      <c r="D7408" s="367" t="s">
        <v>12724</v>
      </c>
      <c r="E7408" s="367">
        <f t="shared" si="115"/>
        <v>40200820</v>
      </c>
      <c r="F7408" s="367" t="s">
        <v>12562</v>
      </c>
      <c r="G7408" s="367" t="s">
        <v>12281</v>
      </c>
      <c r="H7408" s="367" t="s">
        <v>12718</v>
      </c>
      <c r="I7408" s="367" t="s">
        <v>12725</v>
      </c>
    </row>
    <row r="7409" spans="1:9">
      <c r="A7409" s="367" t="s">
        <v>3930</v>
      </c>
      <c r="D7409" s="367" t="s">
        <v>12726</v>
      </c>
      <c r="E7409" s="367">
        <f t="shared" si="115"/>
        <v>40200830</v>
      </c>
      <c r="F7409" s="367" t="s">
        <v>12562</v>
      </c>
      <c r="G7409" s="367" t="s">
        <v>12281</v>
      </c>
      <c r="H7409" s="367" t="s">
        <v>12718</v>
      </c>
      <c r="I7409" s="367" t="s">
        <v>12727</v>
      </c>
    </row>
    <row r="7410" spans="1:9">
      <c r="A7410" s="367" t="s">
        <v>3930</v>
      </c>
      <c r="D7410" s="367" t="s">
        <v>12728</v>
      </c>
      <c r="E7410" s="367">
        <f t="shared" si="115"/>
        <v>40200840</v>
      </c>
      <c r="F7410" s="367" t="s">
        <v>12562</v>
      </c>
      <c r="G7410" s="367" t="s">
        <v>12281</v>
      </c>
      <c r="H7410" s="367" t="s">
        <v>12718</v>
      </c>
      <c r="I7410" s="367" t="s">
        <v>12729</v>
      </c>
    </row>
    <row r="7411" spans="1:9">
      <c r="A7411" s="367" t="s">
        <v>3930</v>
      </c>
      <c r="D7411" s="367" t="s">
        <v>12730</v>
      </c>
      <c r="E7411" s="367">
        <f t="shared" si="115"/>
        <v>40200841</v>
      </c>
      <c r="F7411" s="367" t="s">
        <v>12562</v>
      </c>
      <c r="G7411" s="367" t="s">
        <v>12281</v>
      </c>
      <c r="H7411" s="367" t="s">
        <v>12718</v>
      </c>
      <c r="I7411" s="367" t="s">
        <v>12731</v>
      </c>
    </row>
    <row r="7412" spans="1:9">
      <c r="A7412" s="367" t="s">
        <v>3930</v>
      </c>
      <c r="D7412" s="367" t="s">
        <v>12732</v>
      </c>
      <c r="E7412" s="367">
        <f t="shared" si="115"/>
        <v>40200842</v>
      </c>
      <c r="F7412" s="367" t="s">
        <v>12562</v>
      </c>
      <c r="G7412" s="367" t="s">
        <v>12281</v>
      </c>
      <c r="H7412" s="367" t="s">
        <v>12718</v>
      </c>
      <c r="I7412" s="367" t="s">
        <v>12733</v>
      </c>
    </row>
    <row r="7413" spans="1:9">
      <c r="A7413" s="367" t="s">
        <v>3930</v>
      </c>
      <c r="D7413" s="367" t="s">
        <v>12734</v>
      </c>
      <c r="E7413" s="367">
        <f t="shared" si="115"/>
        <v>40200843</v>
      </c>
      <c r="F7413" s="367" t="s">
        <v>12562</v>
      </c>
      <c r="G7413" s="367" t="s">
        <v>12281</v>
      </c>
      <c r="H7413" s="367" t="s">
        <v>12718</v>
      </c>
      <c r="I7413" s="367" t="s">
        <v>12735</v>
      </c>
    </row>
    <row r="7414" spans="1:9">
      <c r="A7414" s="367" t="s">
        <v>3930</v>
      </c>
      <c r="D7414" s="367" t="s">
        <v>12736</v>
      </c>
      <c r="E7414" s="367">
        <f t="shared" si="115"/>
        <v>40200845</v>
      </c>
      <c r="F7414" s="367" t="s">
        <v>12562</v>
      </c>
      <c r="G7414" s="367" t="s">
        <v>12281</v>
      </c>
      <c r="H7414" s="367" t="s">
        <v>12718</v>
      </c>
      <c r="I7414" s="367" t="s">
        <v>12737</v>
      </c>
    </row>
    <row r="7415" spans="1:9">
      <c r="A7415" s="367" t="s">
        <v>3930</v>
      </c>
      <c r="D7415" s="367" t="s">
        <v>12738</v>
      </c>
      <c r="E7415" s="367">
        <f t="shared" si="115"/>
        <v>40200846</v>
      </c>
      <c r="F7415" s="367" t="s">
        <v>12562</v>
      </c>
      <c r="G7415" s="367" t="s">
        <v>12281</v>
      </c>
      <c r="H7415" s="367" t="s">
        <v>12718</v>
      </c>
      <c r="I7415" s="367" t="s">
        <v>12739</v>
      </c>
    </row>
    <row r="7416" spans="1:9">
      <c r="A7416" s="367" t="s">
        <v>3930</v>
      </c>
      <c r="D7416" s="367" t="s">
        <v>12740</v>
      </c>
      <c r="E7416" s="367">
        <f t="shared" si="115"/>
        <v>40200847</v>
      </c>
      <c r="F7416" s="367" t="s">
        <v>12562</v>
      </c>
      <c r="G7416" s="367" t="s">
        <v>12281</v>
      </c>
      <c r="H7416" s="367" t="s">
        <v>12718</v>
      </c>
      <c r="I7416" s="367" t="s">
        <v>12741</v>
      </c>
    </row>
    <row r="7417" spans="1:9">
      <c r="A7417" s="367" t="s">
        <v>3930</v>
      </c>
      <c r="D7417" s="367" t="s">
        <v>12742</v>
      </c>
      <c r="E7417" s="367">
        <f t="shared" si="115"/>
        <v>40200848</v>
      </c>
      <c r="F7417" s="367" t="s">
        <v>12562</v>
      </c>
      <c r="G7417" s="367" t="s">
        <v>12281</v>
      </c>
      <c r="H7417" s="367" t="s">
        <v>12718</v>
      </c>
      <c r="I7417" s="367" t="s">
        <v>12743</v>
      </c>
    </row>
    <row r="7418" spans="1:9">
      <c r="A7418" s="367" t="s">
        <v>3930</v>
      </c>
      <c r="D7418" s="367" t="s">
        <v>12744</v>
      </c>
      <c r="E7418" s="367">
        <f t="shared" si="115"/>
        <v>40200849</v>
      </c>
      <c r="F7418" s="367" t="s">
        <v>12562</v>
      </c>
      <c r="G7418" s="367" t="s">
        <v>12281</v>
      </c>
      <c r="H7418" s="367" t="s">
        <v>12718</v>
      </c>
      <c r="I7418" s="367" t="s">
        <v>12745</v>
      </c>
    </row>
    <row r="7419" spans="1:9">
      <c r="A7419" s="367" t="s">
        <v>3930</v>
      </c>
      <c r="D7419" s="367" t="s">
        <v>12746</v>
      </c>
      <c r="E7419" s="367">
        <f t="shared" si="115"/>
        <v>40200855</v>
      </c>
      <c r="F7419" s="367" t="s">
        <v>12562</v>
      </c>
      <c r="G7419" s="367" t="s">
        <v>12281</v>
      </c>
      <c r="H7419" s="367" t="s">
        <v>12718</v>
      </c>
      <c r="I7419" s="367" t="s">
        <v>12747</v>
      </c>
    </row>
    <row r="7420" spans="1:9">
      <c r="A7420" s="367" t="s">
        <v>3930</v>
      </c>
      <c r="D7420" s="367" t="s">
        <v>12748</v>
      </c>
      <c r="E7420" s="367">
        <f t="shared" si="115"/>
        <v>40200856</v>
      </c>
      <c r="F7420" s="367" t="s">
        <v>12562</v>
      </c>
      <c r="G7420" s="367" t="s">
        <v>12281</v>
      </c>
      <c r="H7420" s="367" t="s">
        <v>12718</v>
      </c>
      <c r="I7420" s="367" t="s">
        <v>12749</v>
      </c>
    </row>
    <row r="7421" spans="1:9">
      <c r="A7421" s="367" t="s">
        <v>3930</v>
      </c>
      <c r="D7421" s="367" t="s">
        <v>12750</v>
      </c>
      <c r="E7421" s="367">
        <f t="shared" si="115"/>
        <v>40200861</v>
      </c>
      <c r="F7421" s="367" t="s">
        <v>12562</v>
      </c>
      <c r="G7421" s="367" t="s">
        <v>12281</v>
      </c>
      <c r="H7421" s="367" t="s">
        <v>12718</v>
      </c>
      <c r="I7421" s="367" t="s">
        <v>12751</v>
      </c>
    </row>
    <row r="7422" spans="1:9">
      <c r="A7422" s="367" t="s">
        <v>3930</v>
      </c>
      <c r="D7422" s="367" t="s">
        <v>12752</v>
      </c>
      <c r="E7422" s="367">
        <f t="shared" si="115"/>
        <v>40200870</v>
      </c>
      <c r="F7422" s="367" t="s">
        <v>12562</v>
      </c>
      <c r="G7422" s="367" t="s">
        <v>12281</v>
      </c>
      <c r="H7422" s="367" t="s">
        <v>12718</v>
      </c>
      <c r="I7422" s="367" t="s">
        <v>12753</v>
      </c>
    </row>
    <row r="7423" spans="1:9">
      <c r="A7423" s="367" t="s">
        <v>3930</v>
      </c>
      <c r="D7423" s="367" t="s">
        <v>12754</v>
      </c>
      <c r="E7423" s="367">
        <f t="shared" si="115"/>
        <v>40200871</v>
      </c>
      <c r="F7423" s="367" t="s">
        <v>12562</v>
      </c>
      <c r="G7423" s="367" t="s">
        <v>12281</v>
      </c>
      <c r="H7423" s="367" t="s">
        <v>12718</v>
      </c>
      <c r="I7423" s="367" t="s">
        <v>12755</v>
      </c>
    </row>
    <row r="7424" spans="1:9">
      <c r="A7424" s="367" t="s">
        <v>3930</v>
      </c>
      <c r="D7424" s="367" t="s">
        <v>12756</v>
      </c>
      <c r="E7424" s="367">
        <f t="shared" si="115"/>
        <v>40200872</v>
      </c>
      <c r="F7424" s="367" t="s">
        <v>12562</v>
      </c>
      <c r="G7424" s="367" t="s">
        <v>12281</v>
      </c>
      <c r="H7424" s="367" t="s">
        <v>12718</v>
      </c>
      <c r="I7424" s="367" t="s">
        <v>12757</v>
      </c>
    </row>
    <row r="7425" spans="1:9">
      <c r="A7425" s="367" t="s">
        <v>3930</v>
      </c>
      <c r="D7425" s="367" t="s">
        <v>12758</v>
      </c>
      <c r="E7425" s="367">
        <f t="shared" si="115"/>
        <v>40200898</v>
      </c>
      <c r="F7425" s="367" t="s">
        <v>12562</v>
      </c>
      <c r="G7425" s="367" t="s">
        <v>12281</v>
      </c>
      <c r="H7425" s="367" t="s">
        <v>12718</v>
      </c>
      <c r="I7425" s="367" t="s">
        <v>1823</v>
      </c>
    </row>
    <row r="7426" spans="1:9">
      <c r="A7426" s="367" t="s">
        <v>3930</v>
      </c>
      <c r="D7426" s="367" t="s">
        <v>12759</v>
      </c>
      <c r="E7426" s="367">
        <f t="shared" ref="E7426:E7489" si="116">VALUE(D7426)</f>
        <v>40200899</v>
      </c>
      <c r="F7426" s="367" t="s">
        <v>12562</v>
      </c>
      <c r="G7426" s="367" t="s">
        <v>12281</v>
      </c>
      <c r="H7426" s="367" t="s">
        <v>12718</v>
      </c>
      <c r="I7426" s="367" t="s">
        <v>8157</v>
      </c>
    </row>
    <row r="7427" spans="1:9">
      <c r="A7427" s="367" t="s">
        <v>3930</v>
      </c>
      <c r="D7427" s="367" t="s">
        <v>12760</v>
      </c>
      <c r="E7427" s="367">
        <f t="shared" si="116"/>
        <v>40200901</v>
      </c>
      <c r="F7427" s="367" t="s">
        <v>12562</v>
      </c>
      <c r="G7427" s="367" t="s">
        <v>12281</v>
      </c>
      <c r="H7427" s="367" t="s">
        <v>12761</v>
      </c>
      <c r="I7427" s="367" t="s">
        <v>5591</v>
      </c>
    </row>
    <row r="7428" spans="1:9">
      <c r="A7428" s="367" t="s">
        <v>3930</v>
      </c>
      <c r="D7428" s="367" t="s">
        <v>12762</v>
      </c>
      <c r="E7428" s="367">
        <f t="shared" si="116"/>
        <v>40200902</v>
      </c>
      <c r="F7428" s="367" t="s">
        <v>12562</v>
      </c>
      <c r="G7428" s="367" t="s">
        <v>12281</v>
      </c>
      <c r="H7428" s="367" t="s">
        <v>12761</v>
      </c>
      <c r="I7428" s="367" t="s">
        <v>1304</v>
      </c>
    </row>
    <row r="7429" spans="1:9">
      <c r="A7429" s="367" t="s">
        <v>3930</v>
      </c>
      <c r="D7429" s="367" t="s">
        <v>12763</v>
      </c>
      <c r="E7429" s="367">
        <f t="shared" si="116"/>
        <v>40200903</v>
      </c>
      <c r="F7429" s="367" t="s">
        <v>12562</v>
      </c>
      <c r="G7429" s="367" t="s">
        <v>12281</v>
      </c>
      <c r="H7429" s="367" t="s">
        <v>12761</v>
      </c>
      <c r="I7429" s="367" t="s">
        <v>12764</v>
      </c>
    </row>
    <row r="7430" spans="1:9">
      <c r="A7430" s="367" t="s">
        <v>3930</v>
      </c>
      <c r="D7430" s="367" t="s">
        <v>12765</v>
      </c>
      <c r="E7430" s="367">
        <f t="shared" si="116"/>
        <v>40200904</v>
      </c>
      <c r="F7430" s="367" t="s">
        <v>12562</v>
      </c>
      <c r="G7430" s="367" t="s">
        <v>12281</v>
      </c>
      <c r="H7430" s="367" t="s">
        <v>12761</v>
      </c>
      <c r="I7430" s="367" t="s">
        <v>12766</v>
      </c>
    </row>
    <row r="7431" spans="1:9">
      <c r="A7431" s="367" t="s">
        <v>3930</v>
      </c>
      <c r="D7431" s="367" t="s">
        <v>12767</v>
      </c>
      <c r="E7431" s="367">
        <f t="shared" si="116"/>
        <v>40200905</v>
      </c>
      <c r="F7431" s="367" t="s">
        <v>12562</v>
      </c>
      <c r="G7431" s="367" t="s">
        <v>12281</v>
      </c>
      <c r="H7431" s="367" t="s">
        <v>12761</v>
      </c>
      <c r="I7431" s="367" t="s">
        <v>12768</v>
      </c>
    </row>
    <row r="7432" spans="1:9">
      <c r="A7432" s="367" t="s">
        <v>3930</v>
      </c>
      <c r="D7432" s="367" t="s">
        <v>12769</v>
      </c>
      <c r="E7432" s="367">
        <f t="shared" si="116"/>
        <v>40200906</v>
      </c>
      <c r="F7432" s="367" t="s">
        <v>12562</v>
      </c>
      <c r="G7432" s="367" t="s">
        <v>12281</v>
      </c>
      <c r="H7432" s="367" t="s">
        <v>12761</v>
      </c>
      <c r="I7432" s="367" t="s">
        <v>12770</v>
      </c>
    </row>
    <row r="7433" spans="1:9">
      <c r="A7433" s="367" t="s">
        <v>3930</v>
      </c>
      <c r="D7433" s="367" t="s">
        <v>12771</v>
      </c>
      <c r="E7433" s="367">
        <f t="shared" si="116"/>
        <v>40200907</v>
      </c>
      <c r="F7433" s="367" t="s">
        <v>12562</v>
      </c>
      <c r="G7433" s="367" t="s">
        <v>12281</v>
      </c>
      <c r="H7433" s="367" t="s">
        <v>12761</v>
      </c>
      <c r="I7433" s="367" t="s">
        <v>12772</v>
      </c>
    </row>
    <row r="7434" spans="1:9">
      <c r="A7434" s="367" t="s">
        <v>3930</v>
      </c>
      <c r="D7434" s="367" t="s">
        <v>12773</v>
      </c>
      <c r="E7434" s="367">
        <f t="shared" si="116"/>
        <v>40200908</v>
      </c>
      <c r="F7434" s="367" t="s">
        <v>12562</v>
      </c>
      <c r="G7434" s="367" t="s">
        <v>12281</v>
      </c>
      <c r="H7434" s="367" t="s">
        <v>12761</v>
      </c>
      <c r="I7434" s="367" t="s">
        <v>12774</v>
      </c>
    </row>
    <row r="7435" spans="1:9">
      <c r="A7435" s="367" t="s">
        <v>3930</v>
      </c>
      <c r="D7435" s="367" t="s">
        <v>12775</v>
      </c>
      <c r="E7435" s="367">
        <f t="shared" si="116"/>
        <v>40200909</v>
      </c>
      <c r="F7435" s="367" t="s">
        <v>12562</v>
      </c>
      <c r="G7435" s="367" t="s">
        <v>12281</v>
      </c>
      <c r="H7435" s="367" t="s">
        <v>12761</v>
      </c>
      <c r="I7435" s="367" t="s">
        <v>12776</v>
      </c>
    </row>
    <row r="7436" spans="1:9">
      <c r="A7436" s="367" t="s">
        <v>3930</v>
      </c>
      <c r="D7436" s="367" t="s">
        <v>12777</v>
      </c>
      <c r="E7436" s="367">
        <f t="shared" si="116"/>
        <v>40200910</v>
      </c>
      <c r="F7436" s="367" t="s">
        <v>12562</v>
      </c>
      <c r="G7436" s="367" t="s">
        <v>12281</v>
      </c>
      <c r="H7436" s="367" t="s">
        <v>12761</v>
      </c>
      <c r="I7436" s="367" t="s">
        <v>12778</v>
      </c>
    </row>
    <row r="7437" spans="1:9">
      <c r="A7437" s="367" t="s">
        <v>3930</v>
      </c>
      <c r="D7437" s="367" t="s">
        <v>12779</v>
      </c>
      <c r="E7437" s="367">
        <f t="shared" si="116"/>
        <v>40200911</v>
      </c>
      <c r="F7437" s="367" t="s">
        <v>12562</v>
      </c>
      <c r="G7437" s="367" t="s">
        <v>12281</v>
      </c>
      <c r="H7437" s="367" t="s">
        <v>12761</v>
      </c>
      <c r="I7437" s="367" t="s">
        <v>1183</v>
      </c>
    </row>
    <row r="7438" spans="1:9">
      <c r="A7438" s="367" t="s">
        <v>3930</v>
      </c>
      <c r="D7438" s="367" t="s">
        <v>12780</v>
      </c>
      <c r="E7438" s="367">
        <f t="shared" si="116"/>
        <v>40200912</v>
      </c>
      <c r="F7438" s="367" t="s">
        <v>12562</v>
      </c>
      <c r="G7438" s="367" t="s">
        <v>12281</v>
      </c>
      <c r="H7438" s="367" t="s">
        <v>12761</v>
      </c>
      <c r="I7438" s="367" t="s">
        <v>12663</v>
      </c>
    </row>
    <row r="7439" spans="1:9">
      <c r="A7439" s="367" t="s">
        <v>3930</v>
      </c>
      <c r="D7439" s="367" t="s">
        <v>12781</v>
      </c>
      <c r="E7439" s="367">
        <f t="shared" si="116"/>
        <v>40200913</v>
      </c>
      <c r="F7439" s="367" t="s">
        <v>12562</v>
      </c>
      <c r="G7439" s="367" t="s">
        <v>12281</v>
      </c>
      <c r="H7439" s="367" t="s">
        <v>12761</v>
      </c>
      <c r="I7439" s="367" t="s">
        <v>12782</v>
      </c>
    </row>
    <row r="7440" spans="1:9">
      <c r="A7440" s="367" t="s">
        <v>3930</v>
      </c>
      <c r="D7440" s="367" t="s">
        <v>12783</v>
      </c>
      <c r="E7440" s="367">
        <f t="shared" si="116"/>
        <v>40200914</v>
      </c>
      <c r="F7440" s="367" t="s">
        <v>12562</v>
      </c>
      <c r="G7440" s="367" t="s">
        <v>12281</v>
      </c>
      <c r="H7440" s="367" t="s">
        <v>12761</v>
      </c>
      <c r="I7440" s="367" t="s">
        <v>470</v>
      </c>
    </row>
    <row r="7441" spans="1:9">
      <c r="A7441" s="367" t="s">
        <v>3930</v>
      </c>
      <c r="D7441" s="367" t="s">
        <v>12784</v>
      </c>
      <c r="E7441" s="367">
        <f t="shared" si="116"/>
        <v>40200915</v>
      </c>
      <c r="F7441" s="367" t="s">
        <v>12562</v>
      </c>
      <c r="G7441" s="367" t="s">
        <v>12281</v>
      </c>
      <c r="H7441" s="367" t="s">
        <v>12761</v>
      </c>
      <c r="I7441" s="367" t="s">
        <v>12785</v>
      </c>
    </row>
    <row r="7442" spans="1:9">
      <c r="A7442" s="367" t="s">
        <v>3930</v>
      </c>
      <c r="D7442" s="367" t="s">
        <v>12786</v>
      </c>
      <c r="E7442" s="367">
        <f t="shared" si="116"/>
        <v>40200916</v>
      </c>
      <c r="F7442" s="367" t="s">
        <v>12562</v>
      </c>
      <c r="G7442" s="367" t="s">
        <v>12281</v>
      </c>
      <c r="H7442" s="367" t="s">
        <v>12761</v>
      </c>
      <c r="I7442" s="367" t="s">
        <v>12787</v>
      </c>
    </row>
    <row r="7443" spans="1:9">
      <c r="A7443" s="367" t="s">
        <v>3930</v>
      </c>
      <c r="D7443" s="367" t="s">
        <v>12788</v>
      </c>
      <c r="E7443" s="367">
        <f t="shared" si="116"/>
        <v>40200917</v>
      </c>
      <c r="F7443" s="367" t="s">
        <v>12562</v>
      </c>
      <c r="G7443" s="367" t="s">
        <v>12281</v>
      </c>
      <c r="H7443" s="367" t="s">
        <v>12761</v>
      </c>
      <c r="I7443" s="367" t="s">
        <v>12789</v>
      </c>
    </row>
    <row r="7444" spans="1:9">
      <c r="A7444" s="367" t="s">
        <v>3930</v>
      </c>
      <c r="D7444" s="367" t="s">
        <v>12790</v>
      </c>
      <c r="E7444" s="367">
        <f t="shared" si="116"/>
        <v>40200918</v>
      </c>
      <c r="F7444" s="367" t="s">
        <v>12562</v>
      </c>
      <c r="G7444" s="367" t="s">
        <v>12281</v>
      </c>
      <c r="H7444" s="367" t="s">
        <v>12761</v>
      </c>
      <c r="I7444" s="367" t="s">
        <v>1334</v>
      </c>
    </row>
    <row r="7445" spans="1:9">
      <c r="A7445" s="367" t="s">
        <v>3930</v>
      </c>
      <c r="D7445" s="367" t="s">
        <v>12791</v>
      </c>
      <c r="E7445" s="367">
        <f t="shared" si="116"/>
        <v>40200919</v>
      </c>
      <c r="F7445" s="367" t="s">
        <v>12562</v>
      </c>
      <c r="G7445" s="367" t="s">
        <v>12281</v>
      </c>
      <c r="H7445" s="367" t="s">
        <v>12761</v>
      </c>
      <c r="I7445" s="367" t="s">
        <v>1336</v>
      </c>
    </row>
    <row r="7446" spans="1:9">
      <c r="A7446" s="367" t="s">
        <v>3930</v>
      </c>
      <c r="D7446" s="367" t="s">
        <v>12792</v>
      </c>
      <c r="E7446" s="367">
        <f t="shared" si="116"/>
        <v>40200920</v>
      </c>
      <c r="F7446" s="367" t="s">
        <v>12562</v>
      </c>
      <c r="G7446" s="367" t="s">
        <v>12281</v>
      </c>
      <c r="H7446" s="367" t="s">
        <v>12761</v>
      </c>
      <c r="I7446" s="367" t="s">
        <v>12793</v>
      </c>
    </row>
    <row r="7447" spans="1:9">
      <c r="A7447" s="367" t="s">
        <v>3930</v>
      </c>
      <c r="D7447" s="367" t="s">
        <v>12794</v>
      </c>
      <c r="E7447" s="367">
        <f t="shared" si="116"/>
        <v>40200921</v>
      </c>
      <c r="F7447" s="367" t="s">
        <v>12562</v>
      </c>
      <c r="G7447" s="367" t="s">
        <v>12281</v>
      </c>
      <c r="H7447" s="367" t="s">
        <v>12761</v>
      </c>
      <c r="I7447" s="367" t="s">
        <v>12795</v>
      </c>
    </row>
    <row r="7448" spans="1:9">
      <c r="A7448" s="367" t="s">
        <v>3930</v>
      </c>
      <c r="D7448" s="367" t="s">
        <v>12796</v>
      </c>
      <c r="E7448" s="367">
        <f t="shared" si="116"/>
        <v>40200922</v>
      </c>
      <c r="F7448" s="367" t="s">
        <v>12562</v>
      </c>
      <c r="G7448" s="367" t="s">
        <v>12281</v>
      </c>
      <c r="H7448" s="367" t="s">
        <v>12761</v>
      </c>
      <c r="I7448" s="367" t="s">
        <v>1348</v>
      </c>
    </row>
    <row r="7449" spans="1:9">
      <c r="A7449" s="367" t="s">
        <v>3930</v>
      </c>
      <c r="D7449" s="367" t="s">
        <v>12797</v>
      </c>
      <c r="E7449" s="367">
        <f t="shared" si="116"/>
        <v>40200923</v>
      </c>
      <c r="F7449" s="367" t="s">
        <v>12562</v>
      </c>
      <c r="G7449" s="367" t="s">
        <v>12281</v>
      </c>
      <c r="H7449" s="367" t="s">
        <v>12761</v>
      </c>
      <c r="I7449" s="367" t="s">
        <v>12798</v>
      </c>
    </row>
    <row r="7450" spans="1:9">
      <c r="A7450" s="367" t="s">
        <v>3930</v>
      </c>
      <c r="D7450" s="367" t="s">
        <v>12799</v>
      </c>
      <c r="E7450" s="367">
        <f t="shared" si="116"/>
        <v>40200924</v>
      </c>
      <c r="F7450" s="367" t="s">
        <v>12562</v>
      </c>
      <c r="G7450" s="367" t="s">
        <v>12281</v>
      </c>
      <c r="H7450" s="367" t="s">
        <v>12761</v>
      </c>
      <c r="I7450" s="367" t="s">
        <v>12800</v>
      </c>
    </row>
    <row r="7451" spans="1:9">
      <c r="A7451" s="367" t="s">
        <v>3930</v>
      </c>
      <c r="D7451" s="367" t="s">
        <v>12801</v>
      </c>
      <c r="E7451" s="367">
        <f t="shared" si="116"/>
        <v>40200925</v>
      </c>
      <c r="F7451" s="367" t="s">
        <v>12562</v>
      </c>
      <c r="G7451" s="367" t="s">
        <v>12281</v>
      </c>
      <c r="H7451" s="367" t="s">
        <v>12761</v>
      </c>
      <c r="I7451" s="367" t="s">
        <v>12802</v>
      </c>
    </row>
    <row r="7452" spans="1:9">
      <c r="A7452" s="367" t="s">
        <v>3930</v>
      </c>
      <c r="D7452" s="367" t="s">
        <v>12803</v>
      </c>
      <c r="E7452" s="367">
        <f t="shared" si="116"/>
        <v>40200926</v>
      </c>
      <c r="F7452" s="367" t="s">
        <v>12562</v>
      </c>
      <c r="G7452" s="367" t="s">
        <v>12281</v>
      </c>
      <c r="H7452" s="367" t="s">
        <v>12761</v>
      </c>
      <c r="I7452" s="367" t="s">
        <v>12804</v>
      </c>
    </row>
    <row r="7453" spans="1:9">
      <c r="A7453" s="367" t="s">
        <v>3930</v>
      </c>
      <c r="D7453" s="367" t="s">
        <v>12805</v>
      </c>
      <c r="E7453" s="367">
        <f t="shared" si="116"/>
        <v>40200927</v>
      </c>
      <c r="F7453" s="367" t="s">
        <v>12562</v>
      </c>
      <c r="G7453" s="367" t="s">
        <v>12281</v>
      </c>
      <c r="H7453" s="367" t="s">
        <v>12761</v>
      </c>
      <c r="I7453" s="367" t="s">
        <v>12806</v>
      </c>
    </row>
    <row r="7454" spans="1:9">
      <c r="A7454" s="367" t="s">
        <v>3930</v>
      </c>
      <c r="D7454" s="367" t="s">
        <v>12807</v>
      </c>
      <c r="E7454" s="367">
        <f t="shared" si="116"/>
        <v>40200928</v>
      </c>
      <c r="F7454" s="367" t="s">
        <v>12562</v>
      </c>
      <c r="G7454" s="367" t="s">
        <v>12281</v>
      </c>
      <c r="H7454" s="367" t="s">
        <v>12761</v>
      </c>
      <c r="I7454" s="367" t="s">
        <v>6128</v>
      </c>
    </row>
    <row r="7455" spans="1:9">
      <c r="A7455" s="367" t="s">
        <v>3930</v>
      </c>
      <c r="D7455" s="367" t="s">
        <v>12808</v>
      </c>
      <c r="E7455" s="367">
        <f t="shared" si="116"/>
        <v>40200929</v>
      </c>
      <c r="F7455" s="367" t="s">
        <v>12562</v>
      </c>
      <c r="G7455" s="367" t="s">
        <v>12281</v>
      </c>
      <c r="H7455" s="367" t="s">
        <v>12761</v>
      </c>
      <c r="I7455" s="367" t="s">
        <v>12660</v>
      </c>
    </row>
    <row r="7456" spans="1:9">
      <c r="A7456" s="367" t="s">
        <v>3930</v>
      </c>
      <c r="D7456" s="367" t="s">
        <v>12809</v>
      </c>
      <c r="E7456" s="367">
        <f t="shared" si="116"/>
        <v>40200930</v>
      </c>
      <c r="F7456" s="367" t="s">
        <v>12562</v>
      </c>
      <c r="G7456" s="367" t="s">
        <v>12281</v>
      </c>
      <c r="H7456" s="367" t="s">
        <v>12761</v>
      </c>
      <c r="I7456" s="367" t="s">
        <v>1338</v>
      </c>
    </row>
    <row r="7457" spans="1:9">
      <c r="A7457" s="367" t="s">
        <v>3930</v>
      </c>
      <c r="D7457" s="367" t="s">
        <v>12810</v>
      </c>
      <c r="E7457" s="367">
        <f t="shared" si="116"/>
        <v>40200931</v>
      </c>
      <c r="F7457" s="367" t="s">
        <v>12562</v>
      </c>
      <c r="G7457" s="367" t="s">
        <v>12281</v>
      </c>
      <c r="H7457" s="367" t="s">
        <v>12761</v>
      </c>
      <c r="I7457" s="367" t="s">
        <v>987</v>
      </c>
    </row>
    <row r="7458" spans="1:9">
      <c r="A7458" s="367" t="s">
        <v>3930</v>
      </c>
      <c r="D7458" s="367" t="s">
        <v>12811</v>
      </c>
      <c r="E7458" s="367">
        <f t="shared" si="116"/>
        <v>40200998</v>
      </c>
      <c r="F7458" s="367" t="s">
        <v>12562</v>
      </c>
      <c r="G7458" s="367" t="s">
        <v>12281</v>
      </c>
      <c r="H7458" s="367" t="s">
        <v>12761</v>
      </c>
      <c r="I7458" s="367" t="s">
        <v>5591</v>
      </c>
    </row>
    <row r="7459" spans="1:9">
      <c r="A7459" s="367" t="s">
        <v>3930</v>
      </c>
      <c r="D7459" s="367" t="s">
        <v>12812</v>
      </c>
      <c r="E7459" s="367">
        <f t="shared" si="116"/>
        <v>40201001</v>
      </c>
      <c r="F7459" s="367" t="s">
        <v>12562</v>
      </c>
      <c r="G7459" s="367" t="s">
        <v>12281</v>
      </c>
      <c r="H7459" s="367" t="s">
        <v>12813</v>
      </c>
      <c r="I7459" s="367" t="s">
        <v>287</v>
      </c>
    </row>
    <row r="7460" spans="1:9">
      <c r="A7460" s="367" t="s">
        <v>3930</v>
      </c>
      <c r="D7460" s="367" t="s">
        <v>12814</v>
      </c>
      <c r="E7460" s="367">
        <f t="shared" si="116"/>
        <v>40201002</v>
      </c>
      <c r="F7460" s="367" t="s">
        <v>12562</v>
      </c>
      <c r="G7460" s="367" t="s">
        <v>12281</v>
      </c>
      <c r="H7460" s="367" t="s">
        <v>12813</v>
      </c>
      <c r="I7460" s="367" t="s">
        <v>437</v>
      </c>
    </row>
    <row r="7461" spans="1:9">
      <c r="A7461" s="367" t="s">
        <v>3930</v>
      </c>
      <c r="D7461" s="367" t="s">
        <v>12815</v>
      </c>
      <c r="E7461" s="367">
        <f t="shared" si="116"/>
        <v>40201003</v>
      </c>
      <c r="F7461" s="367" t="s">
        <v>12562</v>
      </c>
      <c r="G7461" s="367" t="s">
        <v>12281</v>
      </c>
      <c r="H7461" s="367" t="s">
        <v>12813</v>
      </c>
      <c r="I7461" s="367" t="s">
        <v>444</v>
      </c>
    </row>
    <row r="7462" spans="1:9">
      <c r="A7462" s="367" t="s">
        <v>3930</v>
      </c>
      <c r="D7462" s="367" t="s">
        <v>12816</v>
      </c>
      <c r="E7462" s="367">
        <f t="shared" si="116"/>
        <v>40201004</v>
      </c>
      <c r="F7462" s="367" t="s">
        <v>12562</v>
      </c>
      <c r="G7462" s="367" t="s">
        <v>12281</v>
      </c>
      <c r="H7462" s="367" t="s">
        <v>12813</v>
      </c>
      <c r="I7462" s="367" t="s">
        <v>449</v>
      </c>
    </row>
    <row r="7463" spans="1:9">
      <c r="A7463" s="367" t="s">
        <v>3930</v>
      </c>
      <c r="D7463" s="367" t="s">
        <v>12817</v>
      </c>
      <c r="E7463" s="367">
        <f t="shared" si="116"/>
        <v>40201101</v>
      </c>
      <c r="F7463" s="367" t="s">
        <v>12562</v>
      </c>
      <c r="G7463" s="367" t="s">
        <v>12281</v>
      </c>
      <c r="H7463" s="367" t="s">
        <v>12818</v>
      </c>
      <c r="I7463" s="367" t="s">
        <v>12819</v>
      </c>
    </row>
    <row r="7464" spans="1:9">
      <c r="A7464" s="367" t="s">
        <v>3930</v>
      </c>
      <c r="D7464" s="367" t="s">
        <v>12820</v>
      </c>
      <c r="E7464" s="367">
        <f t="shared" si="116"/>
        <v>40201103</v>
      </c>
      <c r="F7464" s="367" t="s">
        <v>12562</v>
      </c>
      <c r="G7464" s="367" t="s">
        <v>12281</v>
      </c>
      <c r="H7464" s="367" t="s">
        <v>12818</v>
      </c>
      <c r="I7464" s="367" t="s">
        <v>12821</v>
      </c>
    </row>
    <row r="7465" spans="1:9">
      <c r="A7465" s="367" t="s">
        <v>3930</v>
      </c>
      <c r="D7465" s="367" t="s">
        <v>12822</v>
      </c>
      <c r="E7465" s="367">
        <f t="shared" si="116"/>
        <v>40201104</v>
      </c>
      <c r="F7465" s="367" t="s">
        <v>12562</v>
      </c>
      <c r="G7465" s="367" t="s">
        <v>12281</v>
      </c>
      <c r="H7465" s="367" t="s">
        <v>12818</v>
      </c>
      <c r="I7465" s="367" t="s">
        <v>12823</v>
      </c>
    </row>
    <row r="7466" spans="1:9">
      <c r="A7466" s="367" t="s">
        <v>3930</v>
      </c>
      <c r="D7466" s="367" t="s">
        <v>12824</v>
      </c>
      <c r="E7466" s="367">
        <f t="shared" si="116"/>
        <v>40201105</v>
      </c>
      <c r="F7466" s="367" t="s">
        <v>12562</v>
      </c>
      <c r="G7466" s="367" t="s">
        <v>12281</v>
      </c>
      <c r="H7466" s="367" t="s">
        <v>12818</v>
      </c>
      <c r="I7466" s="367" t="s">
        <v>12825</v>
      </c>
    </row>
    <row r="7467" spans="1:9">
      <c r="A7467" s="367" t="s">
        <v>3930</v>
      </c>
      <c r="D7467" s="367" t="s">
        <v>12826</v>
      </c>
      <c r="E7467" s="367">
        <f t="shared" si="116"/>
        <v>40201111</v>
      </c>
      <c r="F7467" s="367" t="s">
        <v>12562</v>
      </c>
      <c r="G7467" s="367" t="s">
        <v>12281</v>
      </c>
      <c r="H7467" s="367" t="s">
        <v>12818</v>
      </c>
      <c r="I7467" s="367" t="s">
        <v>12827</v>
      </c>
    </row>
    <row r="7468" spans="1:9">
      <c r="A7468" s="367" t="s">
        <v>3930</v>
      </c>
      <c r="D7468" s="367" t="s">
        <v>12828</v>
      </c>
      <c r="E7468" s="367">
        <f t="shared" si="116"/>
        <v>40201112</v>
      </c>
      <c r="F7468" s="367" t="s">
        <v>12562</v>
      </c>
      <c r="G7468" s="367" t="s">
        <v>12281</v>
      </c>
      <c r="H7468" s="367" t="s">
        <v>12818</v>
      </c>
      <c r="I7468" s="367" t="s">
        <v>12827</v>
      </c>
    </row>
    <row r="7469" spans="1:9">
      <c r="A7469" s="367" t="s">
        <v>3930</v>
      </c>
      <c r="D7469" s="367" t="s">
        <v>12829</v>
      </c>
      <c r="E7469" s="367">
        <f t="shared" si="116"/>
        <v>40201113</v>
      </c>
      <c r="F7469" s="367" t="s">
        <v>12562</v>
      </c>
      <c r="G7469" s="367" t="s">
        <v>12281</v>
      </c>
      <c r="H7469" s="367" t="s">
        <v>12818</v>
      </c>
      <c r="I7469" s="367" t="s">
        <v>12830</v>
      </c>
    </row>
    <row r="7470" spans="1:9">
      <c r="A7470" s="367" t="s">
        <v>3930</v>
      </c>
      <c r="D7470" s="367" t="s">
        <v>12831</v>
      </c>
      <c r="E7470" s="367">
        <f t="shared" si="116"/>
        <v>40201114</v>
      </c>
      <c r="F7470" s="367" t="s">
        <v>12562</v>
      </c>
      <c r="G7470" s="367" t="s">
        <v>12281</v>
      </c>
      <c r="H7470" s="367" t="s">
        <v>12818</v>
      </c>
      <c r="I7470" s="367" t="s">
        <v>12830</v>
      </c>
    </row>
    <row r="7471" spans="1:9">
      <c r="A7471" s="367" t="s">
        <v>3930</v>
      </c>
      <c r="D7471" s="367" t="s">
        <v>12832</v>
      </c>
      <c r="E7471" s="367">
        <f t="shared" si="116"/>
        <v>40201115</v>
      </c>
      <c r="F7471" s="367" t="s">
        <v>12562</v>
      </c>
      <c r="G7471" s="367" t="s">
        <v>12281</v>
      </c>
      <c r="H7471" s="367" t="s">
        <v>12818</v>
      </c>
      <c r="I7471" s="367" t="s">
        <v>12833</v>
      </c>
    </row>
    <row r="7472" spans="1:9">
      <c r="A7472" s="367" t="s">
        <v>3930</v>
      </c>
      <c r="D7472" s="367" t="s">
        <v>12834</v>
      </c>
      <c r="E7472" s="367">
        <f t="shared" si="116"/>
        <v>40201116</v>
      </c>
      <c r="F7472" s="367" t="s">
        <v>12562</v>
      </c>
      <c r="G7472" s="367" t="s">
        <v>12281</v>
      </c>
      <c r="H7472" s="367" t="s">
        <v>12818</v>
      </c>
      <c r="I7472" s="367" t="s">
        <v>12833</v>
      </c>
    </row>
    <row r="7473" spans="1:9">
      <c r="A7473" s="367" t="s">
        <v>3930</v>
      </c>
      <c r="D7473" s="367" t="s">
        <v>12835</v>
      </c>
      <c r="E7473" s="367">
        <f t="shared" si="116"/>
        <v>40201121</v>
      </c>
      <c r="F7473" s="367" t="s">
        <v>12562</v>
      </c>
      <c r="G7473" s="367" t="s">
        <v>12281</v>
      </c>
      <c r="H7473" s="367" t="s">
        <v>12818</v>
      </c>
      <c r="I7473" s="367" t="s">
        <v>12836</v>
      </c>
    </row>
    <row r="7474" spans="1:9">
      <c r="A7474" s="367" t="s">
        <v>3930</v>
      </c>
      <c r="D7474" s="367" t="s">
        <v>12837</v>
      </c>
      <c r="E7474" s="367">
        <f t="shared" si="116"/>
        <v>40201122</v>
      </c>
      <c r="F7474" s="367" t="s">
        <v>12562</v>
      </c>
      <c r="G7474" s="367" t="s">
        <v>12281</v>
      </c>
      <c r="H7474" s="367" t="s">
        <v>12818</v>
      </c>
      <c r="I7474" s="367" t="s">
        <v>12838</v>
      </c>
    </row>
    <row r="7475" spans="1:9">
      <c r="A7475" s="367" t="s">
        <v>3930</v>
      </c>
      <c r="D7475" s="367" t="s">
        <v>12839</v>
      </c>
      <c r="E7475" s="367">
        <f t="shared" si="116"/>
        <v>40201197</v>
      </c>
      <c r="F7475" s="367" t="s">
        <v>12562</v>
      </c>
      <c r="G7475" s="367" t="s">
        <v>12281</v>
      </c>
      <c r="H7475" s="367" t="s">
        <v>12818</v>
      </c>
      <c r="I7475" s="367" t="s">
        <v>12840</v>
      </c>
    </row>
    <row r="7476" spans="1:9">
      <c r="A7476" s="367" t="s">
        <v>3930</v>
      </c>
      <c r="D7476" s="367" t="s">
        <v>12841</v>
      </c>
      <c r="E7476" s="367">
        <f t="shared" si="116"/>
        <v>40201198</v>
      </c>
      <c r="F7476" s="367" t="s">
        <v>12562</v>
      </c>
      <c r="G7476" s="367" t="s">
        <v>12281</v>
      </c>
      <c r="H7476" s="367" t="s">
        <v>12818</v>
      </c>
      <c r="I7476" s="367" t="s">
        <v>12840</v>
      </c>
    </row>
    <row r="7477" spans="1:9">
      <c r="A7477" s="367" t="s">
        <v>3930</v>
      </c>
      <c r="D7477" s="367" t="s">
        <v>12842</v>
      </c>
      <c r="E7477" s="367">
        <f t="shared" si="116"/>
        <v>40201199</v>
      </c>
      <c r="F7477" s="367" t="s">
        <v>12562</v>
      </c>
      <c r="G7477" s="367" t="s">
        <v>12281</v>
      </c>
      <c r="H7477" s="367" t="s">
        <v>12818</v>
      </c>
      <c r="I7477" s="367" t="s">
        <v>12843</v>
      </c>
    </row>
    <row r="7478" spans="1:9">
      <c r="A7478" s="367" t="s">
        <v>3930</v>
      </c>
      <c r="D7478" s="367" t="s">
        <v>12844</v>
      </c>
      <c r="E7478" s="367">
        <f t="shared" si="116"/>
        <v>40201201</v>
      </c>
      <c r="F7478" s="367" t="s">
        <v>12562</v>
      </c>
      <c r="G7478" s="367" t="s">
        <v>12281</v>
      </c>
      <c r="H7478" s="367" t="s">
        <v>12845</v>
      </c>
      <c r="I7478" s="367" t="s">
        <v>12846</v>
      </c>
    </row>
    <row r="7479" spans="1:9">
      <c r="A7479" s="367" t="s">
        <v>3930</v>
      </c>
      <c r="D7479" s="367" t="s">
        <v>12847</v>
      </c>
      <c r="E7479" s="367">
        <f t="shared" si="116"/>
        <v>40201210</v>
      </c>
      <c r="F7479" s="367" t="s">
        <v>12562</v>
      </c>
      <c r="G7479" s="367" t="s">
        <v>12281</v>
      </c>
      <c r="H7479" s="367" t="s">
        <v>12845</v>
      </c>
      <c r="I7479" s="367" t="s">
        <v>12846</v>
      </c>
    </row>
    <row r="7480" spans="1:9">
      <c r="A7480" s="367" t="s">
        <v>3930</v>
      </c>
      <c r="D7480" s="367" t="s">
        <v>12848</v>
      </c>
      <c r="E7480" s="367">
        <f t="shared" si="116"/>
        <v>40201301</v>
      </c>
      <c r="F7480" s="367" t="s">
        <v>12562</v>
      </c>
      <c r="G7480" s="367" t="s">
        <v>12281</v>
      </c>
      <c r="H7480" s="367" t="s">
        <v>12849</v>
      </c>
      <c r="I7480" s="367" t="s">
        <v>12850</v>
      </c>
    </row>
    <row r="7481" spans="1:9">
      <c r="A7481" s="367" t="s">
        <v>3930</v>
      </c>
      <c r="D7481" s="367" t="s">
        <v>12851</v>
      </c>
      <c r="E7481" s="367">
        <f t="shared" si="116"/>
        <v>40201303</v>
      </c>
      <c r="F7481" s="367" t="s">
        <v>12562</v>
      </c>
      <c r="G7481" s="367" t="s">
        <v>12281</v>
      </c>
      <c r="H7481" s="367" t="s">
        <v>12849</v>
      </c>
      <c r="I7481" s="367" t="s">
        <v>12852</v>
      </c>
    </row>
    <row r="7482" spans="1:9">
      <c r="A7482" s="367" t="s">
        <v>3930</v>
      </c>
      <c r="D7482" s="367" t="s">
        <v>12853</v>
      </c>
      <c r="E7482" s="367">
        <f t="shared" si="116"/>
        <v>40201304</v>
      </c>
      <c r="F7482" s="367" t="s">
        <v>12562</v>
      </c>
      <c r="G7482" s="367" t="s">
        <v>12281</v>
      </c>
      <c r="H7482" s="367" t="s">
        <v>12849</v>
      </c>
      <c r="I7482" s="367" t="s">
        <v>12854</v>
      </c>
    </row>
    <row r="7483" spans="1:9">
      <c r="A7483" s="367" t="s">
        <v>3930</v>
      </c>
      <c r="D7483" s="367" t="s">
        <v>12855</v>
      </c>
      <c r="E7483" s="367">
        <f t="shared" si="116"/>
        <v>40201305</v>
      </c>
      <c r="F7483" s="367" t="s">
        <v>12562</v>
      </c>
      <c r="G7483" s="367" t="s">
        <v>12281</v>
      </c>
      <c r="H7483" s="367" t="s">
        <v>12849</v>
      </c>
      <c r="I7483" s="367" t="s">
        <v>12856</v>
      </c>
    </row>
    <row r="7484" spans="1:9">
      <c r="A7484" s="367" t="s">
        <v>3930</v>
      </c>
      <c r="D7484" s="367" t="s">
        <v>12857</v>
      </c>
      <c r="E7484" s="367">
        <f t="shared" si="116"/>
        <v>40201310</v>
      </c>
      <c r="F7484" s="367" t="s">
        <v>12562</v>
      </c>
      <c r="G7484" s="367" t="s">
        <v>12281</v>
      </c>
      <c r="H7484" s="367" t="s">
        <v>12849</v>
      </c>
      <c r="I7484" s="367" t="s">
        <v>12858</v>
      </c>
    </row>
    <row r="7485" spans="1:9">
      <c r="A7485" s="367" t="s">
        <v>3930</v>
      </c>
      <c r="D7485" s="367" t="s">
        <v>12859</v>
      </c>
      <c r="E7485" s="367">
        <f t="shared" si="116"/>
        <v>40201320</v>
      </c>
      <c r="F7485" s="367" t="s">
        <v>12562</v>
      </c>
      <c r="G7485" s="367" t="s">
        <v>12281</v>
      </c>
      <c r="H7485" s="367" t="s">
        <v>12849</v>
      </c>
      <c r="I7485" s="367" t="s">
        <v>12860</v>
      </c>
    </row>
    <row r="7486" spans="1:9">
      <c r="A7486" s="367" t="s">
        <v>3930</v>
      </c>
      <c r="D7486" s="367" t="s">
        <v>12861</v>
      </c>
      <c r="E7486" s="367">
        <f t="shared" si="116"/>
        <v>40201330</v>
      </c>
      <c r="F7486" s="367" t="s">
        <v>12562</v>
      </c>
      <c r="G7486" s="367" t="s">
        <v>12281</v>
      </c>
      <c r="H7486" s="367" t="s">
        <v>12849</v>
      </c>
      <c r="I7486" s="367" t="s">
        <v>12862</v>
      </c>
    </row>
    <row r="7487" spans="1:9">
      <c r="A7487" s="367" t="s">
        <v>3930</v>
      </c>
      <c r="D7487" s="367" t="s">
        <v>12863</v>
      </c>
      <c r="E7487" s="367">
        <f t="shared" si="116"/>
        <v>40201399</v>
      </c>
      <c r="F7487" s="367" t="s">
        <v>12562</v>
      </c>
      <c r="G7487" s="367" t="s">
        <v>12281</v>
      </c>
      <c r="H7487" s="367" t="s">
        <v>12849</v>
      </c>
      <c r="I7487" s="367" t="s">
        <v>4251</v>
      </c>
    </row>
    <row r="7488" spans="1:9">
      <c r="A7488" s="367" t="s">
        <v>3930</v>
      </c>
      <c r="D7488" s="367" t="s">
        <v>12864</v>
      </c>
      <c r="E7488" s="367">
        <f t="shared" si="116"/>
        <v>40201401</v>
      </c>
      <c r="F7488" s="367" t="s">
        <v>12562</v>
      </c>
      <c r="G7488" s="367" t="s">
        <v>12281</v>
      </c>
      <c r="H7488" s="367" t="s">
        <v>12865</v>
      </c>
      <c r="I7488" s="367" t="s">
        <v>12866</v>
      </c>
    </row>
    <row r="7489" spans="1:9">
      <c r="A7489" s="367" t="s">
        <v>3930</v>
      </c>
      <c r="D7489" s="367" t="s">
        <v>12867</v>
      </c>
      <c r="E7489" s="367">
        <f t="shared" si="116"/>
        <v>40201402</v>
      </c>
      <c r="F7489" s="367" t="s">
        <v>12562</v>
      </c>
      <c r="G7489" s="367" t="s">
        <v>12281</v>
      </c>
      <c r="H7489" s="367" t="s">
        <v>12865</v>
      </c>
      <c r="I7489" s="367" t="s">
        <v>12868</v>
      </c>
    </row>
    <row r="7490" spans="1:9">
      <c r="A7490" s="367" t="s">
        <v>3930</v>
      </c>
      <c r="D7490" s="367" t="s">
        <v>12869</v>
      </c>
      <c r="E7490" s="367">
        <f t="shared" ref="E7490:E7553" si="117">VALUE(D7490)</f>
        <v>40201403</v>
      </c>
      <c r="F7490" s="367" t="s">
        <v>12562</v>
      </c>
      <c r="G7490" s="367" t="s">
        <v>12281</v>
      </c>
      <c r="H7490" s="367" t="s">
        <v>12865</v>
      </c>
      <c r="I7490" s="367" t="s">
        <v>12852</v>
      </c>
    </row>
    <row r="7491" spans="1:9">
      <c r="A7491" s="367" t="s">
        <v>3930</v>
      </c>
      <c r="D7491" s="367" t="s">
        <v>12870</v>
      </c>
      <c r="E7491" s="367">
        <f t="shared" si="117"/>
        <v>40201404</v>
      </c>
      <c r="F7491" s="367" t="s">
        <v>12562</v>
      </c>
      <c r="G7491" s="367" t="s">
        <v>12281</v>
      </c>
      <c r="H7491" s="367" t="s">
        <v>12865</v>
      </c>
      <c r="I7491" s="367" t="s">
        <v>12854</v>
      </c>
    </row>
    <row r="7492" spans="1:9">
      <c r="A7492" s="367" t="s">
        <v>3930</v>
      </c>
      <c r="D7492" s="367" t="s">
        <v>12871</v>
      </c>
      <c r="E7492" s="367">
        <f t="shared" si="117"/>
        <v>40201405</v>
      </c>
      <c r="F7492" s="367" t="s">
        <v>12562</v>
      </c>
      <c r="G7492" s="367" t="s">
        <v>12281</v>
      </c>
      <c r="H7492" s="367" t="s">
        <v>12865</v>
      </c>
      <c r="I7492" s="367" t="s">
        <v>12856</v>
      </c>
    </row>
    <row r="7493" spans="1:9">
      <c r="A7493" s="367" t="s">
        <v>3930</v>
      </c>
      <c r="D7493" s="367" t="s">
        <v>12872</v>
      </c>
      <c r="E7493" s="367">
        <f t="shared" si="117"/>
        <v>40201406</v>
      </c>
      <c r="F7493" s="367" t="s">
        <v>12562</v>
      </c>
      <c r="G7493" s="367" t="s">
        <v>12281</v>
      </c>
      <c r="H7493" s="367" t="s">
        <v>12865</v>
      </c>
      <c r="I7493" s="367" t="s">
        <v>12873</v>
      </c>
    </row>
    <row r="7494" spans="1:9">
      <c r="A7494" s="367" t="s">
        <v>3930</v>
      </c>
      <c r="D7494" s="367" t="s">
        <v>12874</v>
      </c>
      <c r="E7494" s="367">
        <f t="shared" si="117"/>
        <v>40201410</v>
      </c>
      <c r="F7494" s="367" t="s">
        <v>12562</v>
      </c>
      <c r="G7494" s="367" t="s">
        <v>12281</v>
      </c>
      <c r="H7494" s="367" t="s">
        <v>12865</v>
      </c>
      <c r="I7494" s="367" t="s">
        <v>12875</v>
      </c>
    </row>
    <row r="7495" spans="1:9">
      <c r="A7495" s="367" t="s">
        <v>3930</v>
      </c>
      <c r="D7495" s="367" t="s">
        <v>12876</v>
      </c>
      <c r="E7495" s="367">
        <f t="shared" si="117"/>
        <v>40201411</v>
      </c>
      <c r="F7495" s="367" t="s">
        <v>12562</v>
      </c>
      <c r="G7495" s="367" t="s">
        <v>12281</v>
      </c>
      <c r="H7495" s="367" t="s">
        <v>12865</v>
      </c>
      <c r="I7495" s="367" t="s">
        <v>12877</v>
      </c>
    </row>
    <row r="7496" spans="1:9">
      <c r="A7496" s="367" t="s">
        <v>3930</v>
      </c>
      <c r="D7496" s="367" t="s">
        <v>12878</v>
      </c>
      <c r="E7496" s="367">
        <f t="shared" si="117"/>
        <v>40201431</v>
      </c>
      <c r="F7496" s="367" t="s">
        <v>12562</v>
      </c>
      <c r="G7496" s="367" t="s">
        <v>12281</v>
      </c>
      <c r="H7496" s="367" t="s">
        <v>12865</v>
      </c>
      <c r="I7496" s="367" t="s">
        <v>12879</v>
      </c>
    </row>
    <row r="7497" spans="1:9">
      <c r="A7497" s="367" t="s">
        <v>3930</v>
      </c>
      <c r="D7497" s="367" t="s">
        <v>12880</v>
      </c>
      <c r="E7497" s="367">
        <f t="shared" si="117"/>
        <v>40201432</v>
      </c>
      <c r="F7497" s="367" t="s">
        <v>12562</v>
      </c>
      <c r="G7497" s="367" t="s">
        <v>12281</v>
      </c>
      <c r="H7497" s="367" t="s">
        <v>12865</v>
      </c>
      <c r="I7497" s="367" t="s">
        <v>12881</v>
      </c>
    </row>
    <row r="7498" spans="1:9">
      <c r="A7498" s="367" t="s">
        <v>3930</v>
      </c>
      <c r="D7498" s="367" t="s">
        <v>12882</v>
      </c>
      <c r="E7498" s="367">
        <f t="shared" si="117"/>
        <v>40201433</v>
      </c>
      <c r="F7498" s="367" t="s">
        <v>12562</v>
      </c>
      <c r="G7498" s="367" t="s">
        <v>12281</v>
      </c>
      <c r="H7498" s="367" t="s">
        <v>12865</v>
      </c>
      <c r="I7498" s="367" t="s">
        <v>12883</v>
      </c>
    </row>
    <row r="7499" spans="1:9">
      <c r="A7499" s="367" t="s">
        <v>3930</v>
      </c>
      <c r="D7499" s="367" t="s">
        <v>12884</v>
      </c>
      <c r="E7499" s="367">
        <f t="shared" si="117"/>
        <v>40201434</v>
      </c>
      <c r="F7499" s="367" t="s">
        <v>12562</v>
      </c>
      <c r="G7499" s="367" t="s">
        <v>12281</v>
      </c>
      <c r="H7499" s="367" t="s">
        <v>12865</v>
      </c>
      <c r="I7499" s="367" t="s">
        <v>12885</v>
      </c>
    </row>
    <row r="7500" spans="1:9">
      <c r="A7500" s="367" t="s">
        <v>3930</v>
      </c>
      <c r="D7500" s="367" t="s">
        <v>12886</v>
      </c>
      <c r="E7500" s="367">
        <f t="shared" si="117"/>
        <v>40201435</v>
      </c>
      <c r="F7500" s="367" t="s">
        <v>12562</v>
      </c>
      <c r="G7500" s="367" t="s">
        <v>12281</v>
      </c>
      <c r="H7500" s="367" t="s">
        <v>12865</v>
      </c>
      <c r="I7500" s="367" t="s">
        <v>12887</v>
      </c>
    </row>
    <row r="7501" spans="1:9">
      <c r="A7501" s="367" t="s">
        <v>3930</v>
      </c>
      <c r="D7501" s="367" t="s">
        <v>12888</v>
      </c>
      <c r="E7501" s="367">
        <f t="shared" si="117"/>
        <v>40201436</v>
      </c>
      <c r="F7501" s="367" t="s">
        <v>12562</v>
      </c>
      <c r="G7501" s="367" t="s">
        <v>12281</v>
      </c>
      <c r="H7501" s="367" t="s">
        <v>12865</v>
      </c>
      <c r="I7501" s="367" t="s">
        <v>12889</v>
      </c>
    </row>
    <row r="7502" spans="1:9">
      <c r="A7502" s="367" t="s">
        <v>3930</v>
      </c>
      <c r="D7502" s="367" t="s">
        <v>12890</v>
      </c>
      <c r="E7502" s="367">
        <f t="shared" si="117"/>
        <v>40201437</v>
      </c>
      <c r="F7502" s="367" t="s">
        <v>12562</v>
      </c>
      <c r="G7502" s="367" t="s">
        <v>12281</v>
      </c>
      <c r="H7502" s="367" t="s">
        <v>12865</v>
      </c>
      <c r="I7502" s="367" t="s">
        <v>12891</v>
      </c>
    </row>
    <row r="7503" spans="1:9">
      <c r="A7503" s="367" t="s">
        <v>3930</v>
      </c>
      <c r="D7503" s="367" t="s">
        <v>12892</v>
      </c>
      <c r="E7503" s="367">
        <f t="shared" si="117"/>
        <v>40201438</v>
      </c>
      <c r="F7503" s="367" t="s">
        <v>12562</v>
      </c>
      <c r="G7503" s="367" t="s">
        <v>12281</v>
      </c>
      <c r="H7503" s="367" t="s">
        <v>12865</v>
      </c>
      <c r="I7503" s="367" t="s">
        <v>12893</v>
      </c>
    </row>
    <row r="7504" spans="1:9">
      <c r="A7504" s="367" t="s">
        <v>3930</v>
      </c>
      <c r="D7504" s="367" t="s">
        <v>12894</v>
      </c>
      <c r="E7504" s="367">
        <f t="shared" si="117"/>
        <v>40201499</v>
      </c>
      <c r="F7504" s="367" t="s">
        <v>12562</v>
      </c>
      <c r="G7504" s="367" t="s">
        <v>12281</v>
      </c>
      <c r="H7504" s="367" t="s">
        <v>12865</v>
      </c>
      <c r="I7504" s="367" t="s">
        <v>4251</v>
      </c>
    </row>
    <row r="7505" spans="1:9">
      <c r="A7505" s="367" t="s">
        <v>3930</v>
      </c>
      <c r="D7505" s="367" t="s">
        <v>12895</v>
      </c>
      <c r="E7505" s="367">
        <f t="shared" si="117"/>
        <v>40201501</v>
      </c>
      <c r="F7505" s="367" t="s">
        <v>12562</v>
      </c>
      <c r="G7505" s="367" t="s">
        <v>12281</v>
      </c>
      <c r="H7505" s="367" t="s">
        <v>12896</v>
      </c>
      <c r="I7505" s="367" t="s">
        <v>12897</v>
      </c>
    </row>
    <row r="7506" spans="1:9">
      <c r="A7506" s="367" t="s">
        <v>3930</v>
      </c>
      <c r="D7506" s="367" t="s">
        <v>12898</v>
      </c>
      <c r="E7506" s="367">
        <f t="shared" si="117"/>
        <v>40201502</v>
      </c>
      <c r="F7506" s="367" t="s">
        <v>12562</v>
      </c>
      <c r="G7506" s="367" t="s">
        <v>12281</v>
      </c>
      <c r="H7506" s="367" t="s">
        <v>12896</v>
      </c>
      <c r="I7506" s="367" t="s">
        <v>12868</v>
      </c>
    </row>
    <row r="7507" spans="1:9">
      <c r="A7507" s="367" t="s">
        <v>3930</v>
      </c>
      <c r="D7507" s="367" t="s">
        <v>12899</v>
      </c>
      <c r="E7507" s="367">
        <f t="shared" si="117"/>
        <v>40201503</v>
      </c>
      <c r="F7507" s="367" t="s">
        <v>12562</v>
      </c>
      <c r="G7507" s="367" t="s">
        <v>12281</v>
      </c>
      <c r="H7507" s="367" t="s">
        <v>12896</v>
      </c>
      <c r="I7507" s="367" t="s">
        <v>12852</v>
      </c>
    </row>
    <row r="7508" spans="1:9">
      <c r="A7508" s="367" t="s">
        <v>3930</v>
      </c>
      <c r="D7508" s="367" t="s">
        <v>12900</v>
      </c>
      <c r="E7508" s="367">
        <f t="shared" si="117"/>
        <v>40201504</v>
      </c>
      <c r="F7508" s="367" t="s">
        <v>12562</v>
      </c>
      <c r="G7508" s="367" t="s">
        <v>12281</v>
      </c>
      <c r="H7508" s="367" t="s">
        <v>12896</v>
      </c>
      <c r="I7508" s="367" t="s">
        <v>12854</v>
      </c>
    </row>
    <row r="7509" spans="1:9">
      <c r="A7509" s="367" t="s">
        <v>3930</v>
      </c>
      <c r="D7509" s="367" t="s">
        <v>12901</v>
      </c>
      <c r="E7509" s="367">
        <f t="shared" si="117"/>
        <v>40201505</v>
      </c>
      <c r="F7509" s="367" t="s">
        <v>12562</v>
      </c>
      <c r="G7509" s="367" t="s">
        <v>12281</v>
      </c>
      <c r="H7509" s="367" t="s">
        <v>12896</v>
      </c>
      <c r="I7509" s="367" t="s">
        <v>12856</v>
      </c>
    </row>
    <row r="7510" spans="1:9">
      <c r="A7510" s="367" t="s">
        <v>3930</v>
      </c>
      <c r="D7510" s="367" t="s">
        <v>12902</v>
      </c>
      <c r="E7510" s="367">
        <f t="shared" si="117"/>
        <v>40201531</v>
      </c>
      <c r="F7510" s="367" t="s">
        <v>12562</v>
      </c>
      <c r="G7510" s="367" t="s">
        <v>12281</v>
      </c>
      <c r="H7510" s="367" t="s">
        <v>12896</v>
      </c>
      <c r="I7510" s="367" t="s">
        <v>12879</v>
      </c>
    </row>
    <row r="7511" spans="1:9">
      <c r="A7511" s="367" t="s">
        <v>3930</v>
      </c>
      <c r="D7511" s="367" t="s">
        <v>12903</v>
      </c>
      <c r="E7511" s="367">
        <f t="shared" si="117"/>
        <v>40201599</v>
      </c>
      <c r="F7511" s="367" t="s">
        <v>12562</v>
      </c>
      <c r="G7511" s="367" t="s">
        <v>12281</v>
      </c>
      <c r="H7511" s="367" t="s">
        <v>12896</v>
      </c>
      <c r="I7511" s="367" t="s">
        <v>4251</v>
      </c>
    </row>
    <row r="7512" spans="1:9">
      <c r="A7512" s="367" t="s">
        <v>3930</v>
      </c>
      <c r="D7512" s="367" t="s">
        <v>12904</v>
      </c>
      <c r="E7512" s="367">
        <f t="shared" si="117"/>
        <v>40201601</v>
      </c>
      <c r="F7512" s="367" t="s">
        <v>12562</v>
      </c>
      <c r="G7512" s="367" t="s">
        <v>12281</v>
      </c>
      <c r="H7512" s="367" t="s">
        <v>12905</v>
      </c>
      <c r="I7512" s="367" t="s">
        <v>12906</v>
      </c>
    </row>
    <row r="7513" spans="1:9">
      <c r="A7513" s="367" t="s">
        <v>3930</v>
      </c>
      <c r="D7513" s="367" t="s">
        <v>12907</v>
      </c>
      <c r="E7513" s="367">
        <f t="shared" si="117"/>
        <v>40201602</v>
      </c>
      <c r="F7513" s="367" t="s">
        <v>12562</v>
      </c>
      <c r="G7513" s="367" t="s">
        <v>12281</v>
      </c>
      <c r="H7513" s="367" t="s">
        <v>12905</v>
      </c>
      <c r="I7513" s="367" t="s">
        <v>12868</v>
      </c>
    </row>
    <row r="7514" spans="1:9">
      <c r="A7514" s="367" t="s">
        <v>3930</v>
      </c>
      <c r="D7514" s="367" t="s">
        <v>12908</v>
      </c>
      <c r="E7514" s="367">
        <f t="shared" si="117"/>
        <v>40201603</v>
      </c>
      <c r="F7514" s="367" t="s">
        <v>12562</v>
      </c>
      <c r="G7514" s="367" t="s">
        <v>12281</v>
      </c>
      <c r="H7514" s="367" t="s">
        <v>12905</v>
      </c>
      <c r="I7514" s="367" t="s">
        <v>12852</v>
      </c>
    </row>
    <row r="7515" spans="1:9">
      <c r="A7515" s="367" t="s">
        <v>3930</v>
      </c>
      <c r="D7515" s="367" t="s">
        <v>12909</v>
      </c>
      <c r="E7515" s="367">
        <f t="shared" si="117"/>
        <v>40201604</v>
      </c>
      <c r="F7515" s="367" t="s">
        <v>12562</v>
      </c>
      <c r="G7515" s="367" t="s">
        <v>12281</v>
      </c>
      <c r="H7515" s="367" t="s">
        <v>12905</v>
      </c>
      <c r="I7515" s="367" t="s">
        <v>12854</v>
      </c>
    </row>
    <row r="7516" spans="1:9">
      <c r="A7516" s="367" t="s">
        <v>3930</v>
      </c>
      <c r="D7516" s="367" t="s">
        <v>12910</v>
      </c>
      <c r="E7516" s="367">
        <f t="shared" si="117"/>
        <v>40201605</v>
      </c>
      <c r="F7516" s="367" t="s">
        <v>12562</v>
      </c>
      <c r="G7516" s="367" t="s">
        <v>12281</v>
      </c>
      <c r="H7516" s="367" t="s">
        <v>12905</v>
      </c>
      <c r="I7516" s="367" t="s">
        <v>12856</v>
      </c>
    </row>
    <row r="7517" spans="1:9">
      <c r="A7517" s="367" t="s">
        <v>3930</v>
      </c>
      <c r="D7517" s="367" t="s">
        <v>12911</v>
      </c>
      <c r="E7517" s="367">
        <f t="shared" si="117"/>
        <v>40201606</v>
      </c>
      <c r="F7517" s="367" t="s">
        <v>12562</v>
      </c>
      <c r="G7517" s="367" t="s">
        <v>12281</v>
      </c>
      <c r="H7517" s="367" t="s">
        <v>12905</v>
      </c>
      <c r="I7517" s="367" t="s">
        <v>12912</v>
      </c>
    </row>
    <row r="7518" spans="1:9">
      <c r="A7518" s="367" t="s">
        <v>3930</v>
      </c>
      <c r="D7518" s="367" t="s">
        <v>12913</v>
      </c>
      <c r="E7518" s="367">
        <f t="shared" si="117"/>
        <v>40201607</v>
      </c>
      <c r="F7518" s="367" t="s">
        <v>12562</v>
      </c>
      <c r="G7518" s="367" t="s">
        <v>12281</v>
      </c>
      <c r="H7518" s="367" t="s">
        <v>12905</v>
      </c>
      <c r="I7518" s="367" t="s">
        <v>12914</v>
      </c>
    </row>
    <row r="7519" spans="1:9">
      <c r="A7519" s="367" t="s">
        <v>3930</v>
      </c>
      <c r="D7519" s="367" t="s">
        <v>12915</v>
      </c>
      <c r="E7519" s="367">
        <f t="shared" si="117"/>
        <v>40201608</v>
      </c>
      <c r="F7519" s="367" t="s">
        <v>12562</v>
      </c>
      <c r="G7519" s="367" t="s">
        <v>12281</v>
      </c>
      <c r="H7519" s="367" t="s">
        <v>12905</v>
      </c>
      <c r="I7519" s="367" t="s">
        <v>12916</v>
      </c>
    </row>
    <row r="7520" spans="1:9">
      <c r="A7520" s="367" t="s">
        <v>3930</v>
      </c>
      <c r="D7520" s="367" t="s">
        <v>12917</v>
      </c>
      <c r="E7520" s="367">
        <f t="shared" si="117"/>
        <v>40201609</v>
      </c>
      <c r="F7520" s="367" t="s">
        <v>12562</v>
      </c>
      <c r="G7520" s="367" t="s">
        <v>12281</v>
      </c>
      <c r="H7520" s="367" t="s">
        <v>12905</v>
      </c>
      <c r="I7520" s="367" t="s">
        <v>12918</v>
      </c>
    </row>
    <row r="7521" spans="1:9">
      <c r="A7521" s="367" t="s">
        <v>3930</v>
      </c>
      <c r="D7521" s="367" t="s">
        <v>12919</v>
      </c>
      <c r="E7521" s="367">
        <f t="shared" si="117"/>
        <v>40201619</v>
      </c>
      <c r="F7521" s="367" t="s">
        <v>12562</v>
      </c>
      <c r="G7521" s="367" t="s">
        <v>12281</v>
      </c>
      <c r="H7521" s="367" t="s">
        <v>12905</v>
      </c>
      <c r="I7521" s="367" t="s">
        <v>12920</v>
      </c>
    </row>
    <row r="7522" spans="1:9">
      <c r="A7522" s="367" t="s">
        <v>3930</v>
      </c>
      <c r="D7522" s="367" t="s">
        <v>12921</v>
      </c>
      <c r="E7522" s="367">
        <f t="shared" si="117"/>
        <v>40201620</v>
      </c>
      <c r="F7522" s="367" t="s">
        <v>12562</v>
      </c>
      <c r="G7522" s="367" t="s">
        <v>12281</v>
      </c>
      <c r="H7522" s="367" t="s">
        <v>12905</v>
      </c>
      <c r="I7522" s="367" t="s">
        <v>12922</v>
      </c>
    </row>
    <row r="7523" spans="1:9">
      <c r="A7523" s="367" t="s">
        <v>3930</v>
      </c>
      <c r="D7523" s="367" t="s">
        <v>12923</v>
      </c>
      <c r="E7523" s="367">
        <f t="shared" si="117"/>
        <v>40201621</v>
      </c>
      <c r="F7523" s="367" t="s">
        <v>12562</v>
      </c>
      <c r="G7523" s="367" t="s">
        <v>12281</v>
      </c>
      <c r="H7523" s="367" t="s">
        <v>12905</v>
      </c>
      <c r="I7523" s="367" t="s">
        <v>12924</v>
      </c>
    </row>
    <row r="7524" spans="1:9">
      <c r="A7524" s="367" t="s">
        <v>3930</v>
      </c>
      <c r="D7524" s="367" t="s">
        <v>12925</v>
      </c>
      <c r="E7524" s="367">
        <f t="shared" si="117"/>
        <v>40201622</v>
      </c>
      <c r="F7524" s="367" t="s">
        <v>12562</v>
      </c>
      <c r="G7524" s="367" t="s">
        <v>12281</v>
      </c>
      <c r="H7524" s="367" t="s">
        <v>12905</v>
      </c>
      <c r="I7524" s="367" t="s">
        <v>12926</v>
      </c>
    </row>
    <row r="7525" spans="1:9">
      <c r="A7525" s="367" t="s">
        <v>3930</v>
      </c>
      <c r="D7525" s="367" t="s">
        <v>12927</v>
      </c>
      <c r="E7525" s="367">
        <f t="shared" si="117"/>
        <v>40201623</v>
      </c>
      <c r="F7525" s="367" t="s">
        <v>12562</v>
      </c>
      <c r="G7525" s="367" t="s">
        <v>12281</v>
      </c>
      <c r="H7525" s="367" t="s">
        <v>12905</v>
      </c>
      <c r="I7525" s="367" t="s">
        <v>12928</v>
      </c>
    </row>
    <row r="7526" spans="1:9">
      <c r="A7526" s="367" t="s">
        <v>3930</v>
      </c>
      <c r="D7526" s="367" t="s">
        <v>12929</v>
      </c>
      <c r="E7526" s="367">
        <f t="shared" si="117"/>
        <v>40201624</v>
      </c>
      <c r="F7526" s="367" t="s">
        <v>12562</v>
      </c>
      <c r="G7526" s="367" t="s">
        <v>12281</v>
      </c>
      <c r="H7526" s="367" t="s">
        <v>12905</v>
      </c>
      <c r="I7526" s="367" t="s">
        <v>12930</v>
      </c>
    </row>
    <row r="7527" spans="1:9">
      <c r="A7527" s="367" t="s">
        <v>3930</v>
      </c>
      <c r="D7527" s="367" t="s">
        <v>12931</v>
      </c>
      <c r="E7527" s="367">
        <f t="shared" si="117"/>
        <v>40201625</v>
      </c>
      <c r="F7527" s="367" t="s">
        <v>12562</v>
      </c>
      <c r="G7527" s="367" t="s">
        <v>12281</v>
      </c>
      <c r="H7527" s="367" t="s">
        <v>12905</v>
      </c>
      <c r="I7527" s="367" t="s">
        <v>12932</v>
      </c>
    </row>
    <row r="7528" spans="1:9">
      <c r="A7528" s="367" t="s">
        <v>3930</v>
      </c>
      <c r="D7528" s="367" t="s">
        <v>12933</v>
      </c>
      <c r="E7528" s="367">
        <f t="shared" si="117"/>
        <v>40201626</v>
      </c>
      <c r="F7528" s="367" t="s">
        <v>12562</v>
      </c>
      <c r="G7528" s="367" t="s">
        <v>12281</v>
      </c>
      <c r="H7528" s="367" t="s">
        <v>12905</v>
      </c>
      <c r="I7528" s="367" t="s">
        <v>12934</v>
      </c>
    </row>
    <row r="7529" spans="1:9">
      <c r="A7529" s="367" t="s">
        <v>3930</v>
      </c>
      <c r="D7529" s="367" t="s">
        <v>12935</v>
      </c>
      <c r="E7529" s="367">
        <f t="shared" si="117"/>
        <v>40201627</v>
      </c>
      <c r="F7529" s="367" t="s">
        <v>12562</v>
      </c>
      <c r="G7529" s="367" t="s">
        <v>12281</v>
      </c>
      <c r="H7529" s="367" t="s">
        <v>12905</v>
      </c>
      <c r="I7529" s="367" t="s">
        <v>12936</v>
      </c>
    </row>
    <row r="7530" spans="1:9">
      <c r="A7530" s="367" t="s">
        <v>3930</v>
      </c>
      <c r="D7530" s="367" t="s">
        <v>12937</v>
      </c>
      <c r="E7530" s="367">
        <f t="shared" si="117"/>
        <v>40201628</v>
      </c>
      <c r="F7530" s="367" t="s">
        <v>12562</v>
      </c>
      <c r="G7530" s="367" t="s">
        <v>12281</v>
      </c>
      <c r="H7530" s="367" t="s">
        <v>12905</v>
      </c>
      <c r="I7530" s="367" t="s">
        <v>12938</v>
      </c>
    </row>
    <row r="7531" spans="1:9">
      <c r="A7531" s="367" t="s">
        <v>3930</v>
      </c>
      <c r="D7531" s="367" t="s">
        <v>12939</v>
      </c>
      <c r="E7531" s="367">
        <f t="shared" si="117"/>
        <v>40201629</v>
      </c>
      <c r="F7531" s="367" t="s">
        <v>12562</v>
      </c>
      <c r="G7531" s="367" t="s">
        <v>12281</v>
      </c>
      <c r="H7531" s="367" t="s">
        <v>12905</v>
      </c>
      <c r="I7531" s="367" t="s">
        <v>12940</v>
      </c>
    </row>
    <row r="7532" spans="1:9">
      <c r="A7532" s="367" t="s">
        <v>3930</v>
      </c>
      <c r="D7532" s="367" t="s">
        <v>12941</v>
      </c>
      <c r="E7532" s="367">
        <f t="shared" si="117"/>
        <v>40201630</v>
      </c>
      <c r="F7532" s="367" t="s">
        <v>12562</v>
      </c>
      <c r="G7532" s="367" t="s">
        <v>12281</v>
      </c>
      <c r="H7532" s="367" t="s">
        <v>12905</v>
      </c>
      <c r="I7532" s="367" t="s">
        <v>12942</v>
      </c>
    </row>
    <row r="7533" spans="1:9">
      <c r="A7533" s="367" t="s">
        <v>3930</v>
      </c>
      <c r="D7533" s="367" t="s">
        <v>12943</v>
      </c>
      <c r="E7533" s="367">
        <f t="shared" si="117"/>
        <v>40201631</v>
      </c>
      <c r="F7533" s="367" t="s">
        <v>12562</v>
      </c>
      <c r="G7533" s="367" t="s">
        <v>12281</v>
      </c>
      <c r="H7533" s="367" t="s">
        <v>12905</v>
      </c>
      <c r="I7533" s="367" t="s">
        <v>12944</v>
      </c>
    </row>
    <row r="7534" spans="1:9">
      <c r="A7534" s="367" t="s">
        <v>3930</v>
      </c>
      <c r="D7534" s="367" t="s">
        <v>12945</v>
      </c>
      <c r="E7534" s="367">
        <f t="shared" si="117"/>
        <v>40201632</v>
      </c>
      <c r="F7534" s="367" t="s">
        <v>12562</v>
      </c>
      <c r="G7534" s="367" t="s">
        <v>12281</v>
      </c>
      <c r="H7534" s="367" t="s">
        <v>12905</v>
      </c>
      <c r="I7534" s="367" t="s">
        <v>12946</v>
      </c>
    </row>
    <row r="7535" spans="1:9">
      <c r="A7535" s="367" t="s">
        <v>3930</v>
      </c>
      <c r="D7535" s="367" t="s">
        <v>12947</v>
      </c>
      <c r="E7535" s="367">
        <f t="shared" si="117"/>
        <v>40201699</v>
      </c>
      <c r="F7535" s="367" t="s">
        <v>12562</v>
      </c>
      <c r="G7535" s="367" t="s">
        <v>12281</v>
      </c>
      <c r="H7535" s="367" t="s">
        <v>12905</v>
      </c>
      <c r="I7535" s="367" t="s">
        <v>4251</v>
      </c>
    </row>
    <row r="7536" spans="1:9">
      <c r="A7536" s="367" t="s">
        <v>3930</v>
      </c>
      <c r="D7536" s="367" t="s">
        <v>12948</v>
      </c>
      <c r="E7536" s="367">
        <f t="shared" si="117"/>
        <v>40201702</v>
      </c>
      <c r="F7536" s="367" t="s">
        <v>12562</v>
      </c>
      <c r="G7536" s="367" t="s">
        <v>12281</v>
      </c>
      <c r="H7536" s="367" t="s">
        <v>12949</v>
      </c>
      <c r="I7536" s="367" t="s">
        <v>12868</v>
      </c>
    </row>
    <row r="7537" spans="1:9">
      <c r="A7537" s="367" t="s">
        <v>3930</v>
      </c>
      <c r="D7537" s="367" t="s">
        <v>12950</v>
      </c>
      <c r="E7537" s="367">
        <f t="shared" si="117"/>
        <v>40201703</v>
      </c>
      <c r="F7537" s="367" t="s">
        <v>12562</v>
      </c>
      <c r="G7537" s="367" t="s">
        <v>12281</v>
      </c>
      <c r="H7537" s="367" t="s">
        <v>12949</v>
      </c>
      <c r="I7537" s="367" t="s">
        <v>12852</v>
      </c>
    </row>
    <row r="7538" spans="1:9">
      <c r="A7538" s="367" t="s">
        <v>3930</v>
      </c>
      <c r="D7538" s="367" t="s">
        <v>12951</v>
      </c>
      <c r="E7538" s="367">
        <f t="shared" si="117"/>
        <v>40201704</v>
      </c>
      <c r="F7538" s="367" t="s">
        <v>12562</v>
      </c>
      <c r="G7538" s="367" t="s">
        <v>12281</v>
      </c>
      <c r="H7538" s="367" t="s">
        <v>12949</v>
      </c>
      <c r="I7538" s="367" t="s">
        <v>12854</v>
      </c>
    </row>
    <row r="7539" spans="1:9">
      <c r="A7539" s="367" t="s">
        <v>3930</v>
      </c>
      <c r="D7539" s="367" t="s">
        <v>12952</v>
      </c>
      <c r="E7539" s="367">
        <f t="shared" si="117"/>
        <v>40201705</v>
      </c>
      <c r="F7539" s="367" t="s">
        <v>12562</v>
      </c>
      <c r="G7539" s="367" t="s">
        <v>12281</v>
      </c>
      <c r="H7539" s="367" t="s">
        <v>12949</v>
      </c>
      <c r="I7539" s="367" t="s">
        <v>12856</v>
      </c>
    </row>
    <row r="7540" spans="1:9">
      <c r="A7540" s="367" t="s">
        <v>3930</v>
      </c>
      <c r="D7540" s="367" t="s">
        <v>12953</v>
      </c>
      <c r="E7540" s="367">
        <f t="shared" si="117"/>
        <v>40201706</v>
      </c>
      <c r="F7540" s="367" t="s">
        <v>12562</v>
      </c>
      <c r="G7540" s="367" t="s">
        <v>12281</v>
      </c>
      <c r="H7540" s="367" t="s">
        <v>12949</v>
      </c>
      <c r="I7540" s="367" t="s">
        <v>5060</v>
      </c>
    </row>
    <row r="7541" spans="1:9">
      <c r="A7541" s="367" t="s">
        <v>3930</v>
      </c>
      <c r="D7541" s="367" t="s">
        <v>12954</v>
      </c>
      <c r="E7541" s="367">
        <f t="shared" si="117"/>
        <v>40201721</v>
      </c>
      <c r="F7541" s="367" t="s">
        <v>12562</v>
      </c>
      <c r="G7541" s="367" t="s">
        <v>12281</v>
      </c>
      <c r="H7541" s="367" t="s">
        <v>12949</v>
      </c>
      <c r="I7541" s="367" t="s">
        <v>12955</v>
      </c>
    </row>
    <row r="7542" spans="1:9">
      <c r="A7542" s="367" t="s">
        <v>3930</v>
      </c>
      <c r="D7542" s="367" t="s">
        <v>12956</v>
      </c>
      <c r="E7542" s="367">
        <f t="shared" si="117"/>
        <v>40201722</v>
      </c>
      <c r="F7542" s="367" t="s">
        <v>12562</v>
      </c>
      <c r="G7542" s="367" t="s">
        <v>12281</v>
      </c>
      <c r="H7542" s="367" t="s">
        <v>12949</v>
      </c>
      <c r="I7542" s="367" t="s">
        <v>12957</v>
      </c>
    </row>
    <row r="7543" spans="1:9">
      <c r="A7543" s="367" t="s">
        <v>3930</v>
      </c>
      <c r="D7543" s="367" t="s">
        <v>12958</v>
      </c>
      <c r="E7543" s="367">
        <f t="shared" si="117"/>
        <v>40201723</v>
      </c>
      <c r="F7543" s="367" t="s">
        <v>12562</v>
      </c>
      <c r="G7543" s="367" t="s">
        <v>12281</v>
      </c>
      <c r="H7543" s="367" t="s">
        <v>12949</v>
      </c>
      <c r="I7543" s="367" t="s">
        <v>12959</v>
      </c>
    </row>
    <row r="7544" spans="1:9">
      <c r="A7544" s="367" t="s">
        <v>3930</v>
      </c>
      <c r="D7544" s="367" t="s">
        <v>12960</v>
      </c>
      <c r="E7544" s="367">
        <f t="shared" si="117"/>
        <v>40201724</v>
      </c>
      <c r="F7544" s="367" t="s">
        <v>12562</v>
      </c>
      <c r="G7544" s="367" t="s">
        <v>12281</v>
      </c>
      <c r="H7544" s="367" t="s">
        <v>12949</v>
      </c>
      <c r="I7544" s="367" t="s">
        <v>12961</v>
      </c>
    </row>
    <row r="7545" spans="1:9">
      <c r="A7545" s="367" t="s">
        <v>3930</v>
      </c>
      <c r="D7545" s="367" t="s">
        <v>12962</v>
      </c>
      <c r="E7545" s="367">
        <f t="shared" si="117"/>
        <v>40201725</v>
      </c>
      <c r="F7545" s="367" t="s">
        <v>12562</v>
      </c>
      <c r="G7545" s="367" t="s">
        <v>12281</v>
      </c>
      <c r="H7545" s="367" t="s">
        <v>12949</v>
      </c>
      <c r="I7545" s="367" t="s">
        <v>12963</v>
      </c>
    </row>
    <row r="7546" spans="1:9">
      <c r="A7546" s="367" t="s">
        <v>3930</v>
      </c>
      <c r="D7546" s="367" t="s">
        <v>12964</v>
      </c>
      <c r="E7546" s="367">
        <f t="shared" si="117"/>
        <v>40201726</v>
      </c>
      <c r="F7546" s="367" t="s">
        <v>12562</v>
      </c>
      <c r="G7546" s="367" t="s">
        <v>12281</v>
      </c>
      <c r="H7546" s="367" t="s">
        <v>12949</v>
      </c>
      <c r="I7546" s="367" t="s">
        <v>12965</v>
      </c>
    </row>
    <row r="7547" spans="1:9">
      <c r="A7547" s="367" t="s">
        <v>3930</v>
      </c>
      <c r="D7547" s="367" t="s">
        <v>12966</v>
      </c>
      <c r="E7547" s="367">
        <f t="shared" si="117"/>
        <v>40201727</v>
      </c>
      <c r="F7547" s="367" t="s">
        <v>12562</v>
      </c>
      <c r="G7547" s="367" t="s">
        <v>12281</v>
      </c>
      <c r="H7547" s="367" t="s">
        <v>12949</v>
      </c>
      <c r="I7547" s="367" t="s">
        <v>1002</v>
      </c>
    </row>
    <row r="7548" spans="1:9">
      <c r="A7548" s="367" t="s">
        <v>3930</v>
      </c>
      <c r="D7548" s="367" t="s">
        <v>12967</v>
      </c>
      <c r="E7548" s="367">
        <f t="shared" si="117"/>
        <v>40201728</v>
      </c>
      <c r="F7548" s="367" t="s">
        <v>12562</v>
      </c>
      <c r="G7548" s="367" t="s">
        <v>12281</v>
      </c>
      <c r="H7548" s="367" t="s">
        <v>12949</v>
      </c>
      <c r="I7548" s="367" t="s">
        <v>12968</v>
      </c>
    </row>
    <row r="7549" spans="1:9">
      <c r="A7549" s="367" t="s">
        <v>3930</v>
      </c>
      <c r="D7549" s="367" t="s">
        <v>12969</v>
      </c>
      <c r="E7549" s="367">
        <f t="shared" si="117"/>
        <v>40201729</v>
      </c>
      <c r="F7549" s="367" t="s">
        <v>12562</v>
      </c>
      <c r="G7549" s="367" t="s">
        <v>12281</v>
      </c>
      <c r="H7549" s="367" t="s">
        <v>12949</v>
      </c>
      <c r="I7549" s="367" t="s">
        <v>12970</v>
      </c>
    </row>
    <row r="7550" spans="1:9">
      <c r="A7550" s="367" t="s">
        <v>3930</v>
      </c>
      <c r="D7550" s="367" t="s">
        <v>12971</v>
      </c>
      <c r="E7550" s="367">
        <f t="shared" si="117"/>
        <v>40201731</v>
      </c>
      <c r="F7550" s="367" t="s">
        <v>12562</v>
      </c>
      <c r="G7550" s="367" t="s">
        <v>12281</v>
      </c>
      <c r="H7550" s="367" t="s">
        <v>12949</v>
      </c>
      <c r="I7550" s="367" t="s">
        <v>12972</v>
      </c>
    </row>
    <row r="7551" spans="1:9">
      <c r="A7551" s="367" t="s">
        <v>3930</v>
      </c>
      <c r="D7551" s="367" t="s">
        <v>12973</v>
      </c>
      <c r="E7551" s="367">
        <f t="shared" si="117"/>
        <v>40201732</v>
      </c>
      <c r="F7551" s="367" t="s">
        <v>12562</v>
      </c>
      <c r="G7551" s="367" t="s">
        <v>12281</v>
      </c>
      <c r="H7551" s="367" t="s">
        <v>12949</v>
      </c>
      <c r="I7551" s="367" t="s">
        <v>12974</v>
      </c>
    </row>
    <row r="7552" spans="1:9">
      <c r="A7552" s="367" t="s">
        <v>3930</v>
      </c>
      <c r="D7552" s="367" t="s">
        <v>12975</v>
      </c>
      <c r="E7552" s="367">
        <f t="shared" si="117"/>
        <v>40201733</v>
      </c>
      <c r="F7552" s="367" t="s">
        <v>12562</v>
      </c>
      <c r="G7552" s="367" t="s">
        <v>12281</v>
      </c>
      <c r="H7552" s="367" t="s">
        <v>12949</v>
      </c>
      <c r="I7552" s="367" t="s">
        <v>12976</v>
      </c>
    </row>
    <row r="7553" spans="1:9">
      <c r="A7553" s="367" t="s">
        <v>3930</v>
      </c>
      <c r="D7553" s="367" t="s">
        <v>12977</v>
      </c>
      <c r="E7553" s="367">
        <f t="shared" si="117"/>
        <v>40201734</v>
      </c>
      <c r="F7553" s="367" t="s">
        <v>12562</v>
      </c>
      <c r="G7553" s="367" t="s">
        <v>12281</v>
      </c>
      <c r="H7553" s="367" t="s">
        <v>12949</v>
      </c>
      <c r="I7553" s="367" t="s">
        <v>12978</v>
      </c>
    </row>
    <row r="7554" spans="1:9">
      <c r="A7554" s="367" t="s">
        <v>3930</v>
      </c>
      <c r="D7554" s="367" t="s">
        <v>12979</v>
      </c>
      <c r="E7554" s="367">
        <f t="shared" ref="E7554:E7617" si="118">VALUE(D7554)</f>
        <v>40201735</v>
      </c>
      <c r="F7554" s="367" t="s">
        <v>12562</v>
      </c>
      <c r="G7554" s="367" t="s">
        <v>12281</v>
      </c>
      <c r="H7554" s="367" t="s">
        <v>12949</v>
      </c>
      <c r="I7554" s="367" t="s">
        <v>12980</v>
      </c>
    </row>
    <row r="7555" spans="1:9">
      <c r="A7555" s="367" t="s">
        <v>3930</v>
      </c>
      <c r="D7555" s="367" t="s">
        <v>12981</v>
      </c>
      <c r="E7555" s="367">
        <f t="shared" si="118"/>
        <v>40201736</v>
      </c>
      <c r="F7555" s="367" t="s">
        <v>12562</v>
      </c>
      <c r="G7555" s="367" t="s">
        <v>12281</v>
      </c>
      <c r="H7555" s="367" t="s">
        <v>12949</v>
      </c>
      <c r="I7555" s="367" t="s">
        <v>12982</v>
      </c>
    </row>
    <row r="7556" spans="1:9">
      <c r="A7556" s="367" t="s">
        <v>3930</v>
      </c>
      <c r="D7556" s="367" t="s">
        <v>12983</v>
      </c>
      <c r="E7556" s="367">
        <f t="shared" si="118"/>
        <v>40201737</v>
      </c>
      <c r="F7556" s="367" t="s">
        <v>12562</v>
      </c>
      <c r="G7556" s="367" t="s">
        <v>12281</v>
      </c>
      <c r="H7556" s="367" t="s">
        <v>12949</v>
      </c>
      <c r="I7556" s="367" t="s">
        <v>12984</v>
      </c>
    </row>
    <row r="7557" spans="1:9">
      <c r="A7557" s="367" t="s">
        <v>3930</v>
      </c>
      <c r="D7557" s="367" t="s">
        <v>12985</v>
      </c>
      <c r="E7557" s="367">
        <f t="shared" si="118"/>
        <v>40201738</v>
      </c>
      <c r="F7557" s="367" t="s">
        <v>12562</v>
      </c>
      <c r="G7557" s="367" t="s">
        <v>12281</v>
      </c>
      <c r="H7557" s="367" t="s">
        <v>12949</v>
      </c>
      <c r="I7557" s="367" t="s">
        <v>12986</v>
      </c>
    </row>
    <row r="7558" spans="1:9">
      <c r="A7558" s="367" t="s">
        <v>3930</v>
      </c>
      <c r="D7558" s="367" t="s">
        <v>12987</v>
      </c>
      <c r="E7558" s="367">
        <f t="shared" si="118"/>
        <v>40201739</v>
      </c>
      <c r="F7558" s="367" t="s">
        <v>12562</v>
      </c>
      <c r="G7558" s="367" t="s">
        <v>12281</v>
      </c>
      <c r="H7558" s="367" t="s">
        <v>12949</v>
      </c>
      <c r="I7558" s="367" t="s">
        <v>12988</v>
      </c>
    </row>
    <row r="7559" spans="1:9">
      <c r="A7559" s="367" t="s">
        <v>3930</v>
      </c>
      <c r="D7559" s="367" t="s">
        <v>12989</v>
      </c>
      <c r="E7559" s="367">
        <f t="shared" si="118"/>
        <v>40201799</v>
      </c>
      <c r="F7559" s="367" t="s">
        <v>12562</v>
      </c>
      <c r="G7559" s="367" t="s">
        <v>12281</v>
      </c>
      <c r="H7559" s="367" t="s">
        <v>12949</v>
      </c>
      <c r="I7559" s="367" t="s">
        <v>4251</v>
      </c>
    </row>
    <row r="7560" spans="1:9">
      <c r="A7560" s="367" t="s">
        <v>3930</v>
      </c>
      <c r="D7560" s="367" t="s">
        <v>12990</v>
      </c>
      <c r="E7560" s="367">
        <f t="shared" si="118"/>
        <v>40201801</v>
      </c>
      <c r="F7560" s="367" t="s">
        <v>12562</v>
      </c>
      <c r="G7560" s="367" t="s">
        <v>12281</v>
      </c>
      <c r="H7560" s="367" t="s">
        <v>12991</v>
      </c>
      <c r="I7560" s="367" t="s">
        <v>12992</v>
      </c>
    </row>
    <row r="7561" spans="1:9">
      <c r="A7561" s="367" t="s">
        <v>3930</v>
      </c>
      <c r="D7561" s="367" t="s">
        <v>12993</v>
      </c>
      <c r="E7561" s="367">
        <f t="shared" si="118"/>
        <v>40201802</v>
      </c>
      <c r="F7561" s="367" t="s">
        <v>12562</v>
      </c>
      <c r="G7561" s="367" t="s">
        <v>12281</v>
      </c>
      <c r="H7561" s="367" t="s">
        <v>12991</v>
      </c>
      <c r="I7561" s="367" t="s">
        <v>12868</v>
      </c>
    </row>
    <row r="7562" spans="1:9">
      <c r="A7562" s="367" t="s">
        <v>3930</v>
      </c>
      <c r="D7562" s="367" t="s">
        <v>12994</v>
      </c>
      <c r="E7562" s="367">
        <f t="shared" si="118"/>
        <v>40201803</v>
      </c>
      <c r="F7562" s="367" t="s">
        <v>12562</v>
      </c>
      <c r="G7562" s="367" t="s">
        <v>12281</v>
      </c>
      <c r="H7562" s="367" t="s">
        <v>12991</v>
      </c>
      <c r="I7562" s="367" t="s">
        <v>11459</v>
      </c>
    </row>
    <row r="7563" spans="1:9">
      <c r="A7563" s="367" t="s">
        <v>3930</v>
      </c>
      <c r="D7563" s="367" t="s">
        <v>12995</v>
      </c>
      <c r="E7563" s="367">
        <f t="shared" si="118"/>
        <v>40201804</v>
      </c>
      <c r="F7563" s="367" t="s">
        <v>12562</v>
      </c>
      <c r="G7563" s="367" t="s">
        <v>12281</v>
      </c>
      <c r="H7563" s="367" t="s">
        <v>12991</v>
      </c>
      <c r="I7563" s="367" t="s">
        <v>11463</v>
      </c>
    </row>
    <row r="7564" spans="1:9">
      <c r="A7564" s="367" t="s">
        <v>3930</v>
      </c>
      <c r="D7564" s="367" t="s">
        <v>12996</v>
      </c>
      <c r="E7564" s="367">
        <f t="shared" si="118"/>
        <v>40201805</v>
      </c>
      <c r="F7564" s="367" t="s">
        <v>12562</v>
      </c>
      <c r="G7564" s="367" t="s">
        <v>12281</v>
      </c>
      <c r="H7564" s="367" t="s">
        <v>12991</v>
      </c>
      <c r="I7564" s="367" t="s">
        <v>12856</v>
      </c>
    </row>
    <row r="7565" spans="1:9">
      <c r="A7565" s="367" t="s">
        <v>3930</v>
      </c>
      <c r="D7565" s="367" t="s">
        <v>12997</v>
      </c>
      <c r="E7565" s="367">
        <f t="shared" si="118"/>
        <v>40201806</v>
      </c>
      <c r="F7565" s="367" t="s">
        <v>12562</v>
      </c>
      <c r="G7565" s="367" t="s">
        <v>12281</v>
      </c>
      <c r="H7565" s="367" t="s">
        <v>12991</v>
      </c>
      <c r="I7565" s="367" t="s">
        <v>12998</v>
      </c>
    </row>
    <row r="7566" spans="1:9">
      <c r="A7566" s="367" t="s">
        <v>3930</v>
      </c>
      <c r="D7566" s="367" t="s">
        <v>12999</v>
      </c>
      <c r="E7566" s="367">
        <f t="shared" si="118"/>
        <v>40201807</v>
      </c>
      <c r="F7566" s="367" t="s">
        <v>12562</v>
      </c>
      <c r="G7566" s="367" t="s">
        <v>12281</v>
      </c>
      <c r="H7566" s="367" t="s">
        <v>12991</v>
      </c>
      <c r="I7566" s="367" t="s">
        <v>12854</v>
      </c>
    </row>
    <row r="7567" spans="1:9">
      <c r="A7567" s="367" t="s">
        <v>3930</v>
      </c>
      <c r="D7567" s="367" t="s">
        <v>13000</v>
      </c>
      <c r="E7567" s="367">
        <f t="shared" si="118"/>
        <v>40201899</v>
      </c>
      <c r="F7567" s="367" t="s">
        <v>12562</v>
      </c>
      <c r="G7567" s="367" t="s">
        <v>12281</v>
      </c>
      <c r="H7567" s="367" t="s">
        <v>12991</v>
      </c>
      <c r="I7567" s="367" t="s">
        <v>4251</v>
      </c>
    </row>
    <row r="7568" spans="1:9">
      <c r="A7568" s="367" t="s">
        <v>3930</v>
      </c>
      <c r="D7568" s="367" t="s">
        <v>13001</v>
      </c>
      <c r="E7568" s="367">
        <f t="shared" si="118"/>
        <v>40201901</v>
      </c>
      <c r="F7568" s="367" t="s">
        <v>12562</v>
      </c>
      <c r="G7568" s="367" t="s">
        <v>12281</v>
      </c>
      <c r="H7568" s="367" t="s">
        <v>13002</v>
      </c>
      <c r="I7568" s="367" t="s">
        <v>12850</v>
      </c>
    </row>
    <row r="7569" spans="1:9">
      <c r="A7569" s="367" t="s">
        <v>3930</v>
      </c>
      <c r="D7569" s="367" t="s">
        <v>13003</v>
      </c>
      <c r="E7569" s="367">
        <f t="shared" si="118"/>
        <v>40201903</v>
      </c>
      <c r="F7569" s="367" t="s">
        <v>12562</v>
      </c>
      <c r="G7569" s="367" t="s">
        <v>12281</v>
      </c>
      <c r="H7569" s="367" t="s">
        <v>13002</v>
      </c>
      <c r="I7569" s="367" t="s">
        <v>12852</v>
      </c>
    </row>
    <row r="7570" spans="1:9">
      <c r="A7570" s="367" t="s">
        <v>3930</v>
      </c>
      <c r="D7570" s="367" t="s">
        <v>13004</v>
      </c>
      <c r="E7570" s="367">
        <f t="shared" si="118"/>
        <v>40201904</v>
      </c>
      <c r="F7570" s="367" t="s">
        <v>12562</v>
      </c>
      <c r="G7570" s="367" t="s">
        <v>12281</v>
      </c>
      <c r="H7570" s="367" t="s">
        <v>13002</v>
      </c>
      <c r="I7570" s="367" t="s">
        <v>12854</v>
      </c>
    </row>
    <row r="7571" spans="1:9">
      <c r="A7571" s="367" t="s">
        <v>3930</v>
      </c>
      <c r="D7571" s="367" t="s">
        <v>13005</v>
      </c>
      <c r="E7571" s="367">
        <f t="shared" si="118"/>
        <v>40201999</v>
      </c>
      <c r="F7571" s="367" t="s">
        <v>12562</v>
      </c>
      <c r="G7571" s="367" t="s">
        <v>12281</v>
      </c>
      <c r="H7571" s="367" t="s">
        <v>13002</v>
      </c>
      <c r="I7571" s="367" t="s">
        <v>4251</v>
      </c>
    </row>
    <row r="7572" spans="1:9">
      <c r="A7572" s="367" t="s">
        <v>3930</v>
      </c>
      <c r="D7572" s="367" t="s">
        <v>13006</v>
      </c>
      <c r="E7572" s="367">
        <f t="shared" si="118"/>
        <v>40202001</v>
      </c>
      <c r="F7572" s="367" t="s">
        <v>12562</v>
      </c>
      <c r="G7572" s="367" t="s">
        <v>12281</v>
      </c>
      <c r="H7572" s="367" t="s">
        <v>13007</v>
      </c>
      <c r="I7572" s="367" t="s">
        <v>12850</v>
      </c>
    </row>
    <row r="7573" spans="1:9">
      <c r="A7573" s="367" t="s">
        <v>3930</v>
      </c>
      <c r="D7573" s="367" t="s">
        <v>13008</v>
      </c>
      <c r="E7573" s="367">
        <f t="shared" si="118"/>
        <v>40202002</v>
      </c>
      <c r="F7573" s="367" t="s">
        <v>12562</v>
      </c>
      <c r="G7573" s="367" t="s">
        <v>12281</v>
      </c>
      <c r="H7573" s="367" t="s">
        <v>13007</v>
      </c>
      <c r="I7573" s="367" t="s">
        <v>12868</v>
      </c>
    </row>
    <row r="7574" spans="1:9">
      <c r="A7574" s="367" t="s">
        <v>3930</v>
      </c>
      <c r="D7574" s="367" t="s">
        <v>13009</v>
      </c>
      <c r="E7574" s="367">
        <f t="shared" si="118"/>
        <v>40202003</v>
      </c>
      <c r="F7574" s="367" t="s">
        <v>12562</v>
      </c>
      <c r="G7574" s="367" t="s">
        <v>12281</v>
      </c>
      <c r="H7574" s="367" t="s">
        <v>13007</v>
      </c>
      <c r="I7574" s="367" t="s">
        <v>12852</v>
      </c>
    </row>
    <row r="7575" spans="1:9">
      <c r="A7575" s="367" t="s">
        <v>3930</v>
      </c>
      <c r="D7575" s="367" t="s">
        <v>13010</v>
      </c>
      <c r="E7575" s="367">
        <f t="shared" si="118"/>
        <v>40202004</v>
      </c>
      <c r="F7575" s="367" t="s">
        <v>12562</v>
      </c>
      <c r="G7575" s="367" t="s">
        <v>12281</v>
      </c>
      <c r="H7575" s="367" t="s">
        <v>13007</v>
      </c>
      <c r="I7575" s="367" t="s">
        <v>12854</v>
      </c>
    </row>
    <row r="7576" spans="1:9">
      <c r="A7576" s="367" t="s">
        <v>3930</v>
      </c>
      <c r="D7576" s="367" t="s">
        <v>13011</v>
      </c>
      <c r="E7576" s="367">
        <f t="shared" si="118"/>
        <v>40202005</v>
      </c>
      <c r="F7576" s="367" t="s">
        <v>12562</v>
      </c>
      <c r="G7576" s="367" t="s">
        <v>12281</v>
      </c>
      <c r="H7576" s="367" t="s">
        <v>13007</v>
      </c>
      <c r="I7576" s="367" t="s">
        <v>12856</v>
      </c>
    </row>
    <row r="7577" spans="1:9">
      <c r="A7577" s="367" t="s">
        <v>3930</v>
      </c>
      <c r="D7577" s="367" t="s">
        <v>13012</v>
      </c>
      <c r="E7577" s="367">
        <f t="shared" si="118"/>
        <v>40202010</v>
      </c>
      <c r="F7577" s="367" t="s">
        <v>12562</v>
      </c>
      <c r="G7577" s="367" t="s">
        <v>12281</v>
      </c>
      <c r="H7577" s="367" t="s">
        <v>13007</v>
      </c>
      <c r="I7577" s="367" t="s">
        <v>13013</v>
      </c>
    </row>
    <row r="7578" spans="1:9">
      <c r="A7578" s="367" t="s">
        <v>3930</v>
      </c>
      <c r="D7578" s="367" t="s">
        <v>13014</v>
      </c>
      <c r="E7578" s="367">
        <f t="shared" si="118"/>
        <v>40202011</v>
      </c>
      <c r="F7578" s="367" t="s">
        <v>12562</v>
      </c>
      <c r="G7578" s="367" t="s">
        <v>12281</v>
      </c>
      <c r="H7578" s="367" t="s">
        <v>13007</v>
      </c>
      <c r="I7578" s="367" t="s">
        <v>13015</v>
      </c>
    </row>
    <row r="7579" spans="1:9">
      <c r="A7579" s="367" t="s">
        <v>3930</v>
      </c>
      <c r="D7579" s="367" t="s">
        <v>13016</v>
      </c>
      <c r="E7579" s="367">
        <f t="shared" si="118"/>
        <v>40202012</v>
      </c>
      <c r="F7579" s="367" t="s">
        <v>12562</v>
      </c>
      <c r="G7579" s="367" t="s">
        <v>12281</v>
      </c>
      <c r="H7579" s="367" t="s">
        <v>13007</v>
      </c>
      <c r="I7579" s="367" t="s">
        <v>13017</v>
      </c>
    </row>
    <row r="7580" spans="1:9">
      <c r="A7580" s="367" t="s">
        <v>3930</v>
      </c>
      <c r="D7580" s="367" t="s">
        <v>13018</v>
      </c>
      <c r="E7580" s="367">
        <f t="shared" si="118"/>
        <v>40202013</v>
      </c>
      <c r="F7580" s="367" t="s">
        <v>12562</v>
      </c>
      <c r="G7580" s="367" t="s">
        <v>12281</v>
      </c>
      <c r="H7580" s="367" t="s">
        <v>13007</v>
      </c>
      <c r="I7580" s="367" t="s">
        <v>13019</v>
      </c>
    </row>
    <row r="7581" spans="1:9">
      <c r="A7581" s="367" t="s">
        <v>3930</v>
      </c>
      <c r="D7581" s="367" t="s">
        <v>13020</v>
      </c>
      <c r="E7581" s="367">
        <f t="shared" si="118"/>
        <v>40202014</v>
      </c>
      <c r="F7581" s="367" t="s">
        <v>12562</v>
      </c>
      <c r="G7581" s="367" t="s">
        <v>12281</v>
      </c>
      <c r="H7581" s="367" t="s">
        <v>13007</v>
      </c>
      <c r="I7581" s="367" t="s">
        <v>13021</v>
      </c>
    </row>
    <row r="7582" spans="1:9">
      <c r="A7582" s="367" t="s">
        <v>3930</v>
      </c>
      <c r="D7582" s="367" t="s">
        <v>13022</v>
      </c>
      <c r="E7582" s="367">
        <f t="shared" si="118"/>
        <v>40202015</v>
      </c>
      <c r="F7582" s="367" t="s">
        <v>12562</v>
      </c>
      <c r="G7582" s="367" t="s">
        <v>12281</v>
      </c>
      <c r="H7582" s="367" t="s">
        <v>13007</v>
      </c>
      <c r="I7582" s="367" t="s">
        <v>13023</v>
      </c>
    </row>
    <row r="7583" spans="1:9">
      <c r="A7583" s="367" t="s">
        <v>3930</v>
      </c>
      <c r="D7583" s="367" t="s">
        <v>13024</v>
      </c>
      <c r="E7583" s="367">
        <f t="shared" si="118"/>
        <v>40202020</v>
      </c>
      <c r="F7583" s="367" t="s">
        <v>12562</v>
      </c>
      <c r="G7583" s="367" t="s">
        <v>12281</v>
      </c>
      <c r="H7583" s="367" t="s">
        <v>13007</v>
      </c>
      <c r="I7583" s="367" t="s">
        <v>13025</v>
      </c>
    </row>
    <row r="7584" spans="1:9">
      <c r="A7584" s="367" t="s">
        <v>3930</v>
      </c>
      <c r="D7584" s="367" t="s">
        <v>13026</v>
      </c>
      <c r="E7584" s="367">
        <f t="shared" si="118"/>
        <v>40202021</v>
      </c>
      <c r="F7584" s="367" t="s">
        <v>12562</v>
      </c>
      <c r="G7584" s="367" t="s">
        <v>12281</v>
      </c>
      <c r="H7584" s="367" t="s">
        <v>13007</v>
      </c>
      <c r="I7584" s="367" t="s">
        <v>13027</v>
      </c>
    </row>
    <row r="7585" spans="1:9">
      <c r="A7585" s="367" t="s">
        <v>3930</v>
      </c>
      <c r="D7585" s="367" t="s">
        <v>13028</v>
      </c>
      <c r="E7585" s="367">
        <f t="shared" si="118"/>
        <v>40202022</v>
      </c>
      <c r="F7585" s="367" t="s">
        <v>12562</v>
      </c>
      <c r="G7585" s="367" t="s">
        <v>12281</v>
      </c>
      <c r="H7585" s="367" t="s">
        <v>13007</v>
      </c>
      <c r="I7585" s="367" t="s">
        <v>13029</v>
      </c>
    </row>
    <row r="7586" spans="1:9">
      <c r="A7586" s="367" t="s">
        <v>3930</v>
      </c>
      <c r="D7586" s="367" t="s">
        <v>13030</v>
      </c>
      <c r="E7586" s="367">
        <f t="shared" si="118"/>
        <v>40202023</v>
      </c>
      <c r="F7586" s="367" t="s">
        <v>12562</v>
      </c>
      <c r="G7586" s="367" t="s">
        <v>12281</v>
      </c>
      <c r="H7586" s="367" t="s">
        <v>13007</v>
      </c>
      <c r="I7586" s="367" t="s">
        <v>13031</v>
      </c>
    </row>
    <row r="7587" spans="1:9">
      <c r="A7587" s="367" t="s">
        <v>3930</v>
      </c>
      <c r="D7587" s="367" t="s">
        <v>13032</v>
      </c>
      <c r="E7587" s="367">
        <f t="shared" si="118"/>
        <v>40202024</v>
      </c>
      <c r="F7587" s="367" t="s">
        <v>12562</v>
      </c>
      <c r="G7587" s="367" t="s">
        <v>12281</v>
      </c>
      <c r="H7587" s="367" t="s">
        <v>13007</v>
      </c>
      <c r="I7587" s="367" t="s">
        <v>13033</v>
      </c>
    </row>
    <row r="7588" spans="1:9">
      <c r="A7588" s="367" t="s">
        <v>3930</v>
      </c>
      <c r="D7588" s="367" t="s">
        <v>13034</v>
      </c>
      <c r="E7588" s="367">
        <f t="shared" si="118"/>
        <v>40202025</v>
      </c>
      <c r="F7588" s="367" t="s">
        <v>12562</v>
      </c>
      <c r="G7588" s="367" t="s">
        <v>12281</v>
      </c>
      <c r="H7588" s="367" t="s">
        <v>13007</v>
      </c>
      <c r="I7588" s="367" t="s">
        <v>13035</v>
      </c>
    </row>
    <row r="7589" spans="1:9">
      <c r="A7589" s="367" t="s">
        <v>3930</v>
      </c>
      <c r="D7589" s="367" t="s">
        <v>13036</v>
      </c>
      <c r="E7589" s="367">
        <f t="shared" si="118"/>
        <v>40202031</v>
      </c>
      <c r="F7589" s="367" t="s">
        <v>12562</v>
      </c>
      <c r="G7589" s="367" t="s">
        <v>12281</v>
      </c>
      <c r="H7589" s="367" t="s">
        <v>13007</v>
      </c>
      <c r="I7589" s="367" t="s">
        <v>13037</v>
      </c>
    </row>
    <row r="7590" spans="1:9">
      <c r="A7590" s="367" t="s">
        <v>3930</v>
      </c>
      <c r="D7590" s="367" t="s">
        <v>13038</v>
      </c>
      <c r="E7590" s="367">
        <f t="shared" si="118"/>
        <v>40202032</v>
      </c>
      <c r="F7590" s="367" t="s">
        <v>12562</v>
      </c>
      <c r="G7590" s="367" t="s">
        <v>12281</v>
      </c>
      <c r="H7590" s="367" t="s">
        <v>13007</v>
      </c>
      <c r="I7590" s="367" t="s">
        <v>13039</v>
      </c>
    </row>
    <row r="7591" spans="1:9">
      <c r="A7591" s="367" t="s">
        <v>3930</v>
      </c>
      <c r="D7591" s="367" t="s">
        <v>13040</v>
      </c>
      <c r="E7591" s="367">
        <f t="shared" si="118"/>
        <v>40202033</v>
      </c>
      <c r="F7591" s="367" t="s">
        <v>12562</v>
      </c>
      <c r="G7591" s="367" t="s">
        <v>12281</v>
      </c>
      <c r="H7591" s="367" t="s">
        <v>13007</v>
      </c>
      <c r="I7591" s="367" t="s">
        <v>13041</v>
      </c>
    </row>
    <row r="7592" spans="1:9">
      <c r="A7592" s="367" t="s">
        <v>3930</v>
      </c>
      <c r="D7592" s="367" t="s">
        <v>13042</v>
      </c>
      <c r="E7592" s="367">
        <f t="shared" si="118"/>
        <v>40202034</v>
      </c>
      <c r="F7592" s="367" t="s">
        <v>12562</v>
      </c>
      <c r="G7592" s="367" t="s">
        <v>12281</v>
      </c>
      <c r="H7592" s="367" t="s">
        <v>13007</v>
      </c>
      <c r="I7592" s="367" t="s">
        <v>13043</v>
      </c>
    </row>
    <row r="7593" spans="1:9">
      <c r="A7593" s="367" t="s">
        <v>3930</v>
      </c>
      <c r="D7593" s="367" t="s">
        <v>13044</v>
      </c>
      <c r="E7593" s="367">
        <f t="shared" si="118"/>
        <v>40202035</v>
      </c>
      <c r="F7593" s="367" t="s">
        <v>12562</v>
      </c>
      <c r="G7593" s="367" t="s">
        <v>12281</v>
      </c>
      <c r="H7593" s="367" t="s">
        <v>13007</v>
      </c>
      <c r="I7593" s="367" t="s">
        <v>13045</v>
      </c>
    </row>
    <row r="7594" spans="1:9">
      <c r="A7594" s="367" t="s">
        <v>3930</v>
      </c>
      <c r="D7594" s="367" t="s">
        <v>13046</v>
      </c>
      <c r="E7594" s="367">
        <f t="shared" si="118"/>
        <v>40202036</v>
      </c>
      <c r="F7594" s="367" t="s">
        <v>12562</v>
      </c>
      <c r="G7594" s="367" t="s">
        <v>12281</v>
      </c>
      <c r="H7594" s="367" t="s">
        <v>13007</v>
      </c>
      <c r="I7594" s="367" t="s">
        <v>13047</v>
      </c>
    </row>
    <row r="7595" spans="1:9">
      <c r="A7595" s="367" t="s">
        <v>3930</v>
      </c>
      <c r="D7595" s="367" t="s">
        <v>13048</v>
      </c>
      <c r="E7595" s="367">
        <f t="shared" si="118"/>
        <v>40202037</v>
      </c>
      <c r="F7595" s="367" t="s">
        <v>12562</v>
      </c>
      <c r="G7595" s="367" t="s">
        <v>12281</v>
      </c>
      <c r="H7595" s="367" t="s">
        <v>13007</v>
      </c>
      <c r="I7595" s="367" t="s">
        <v>13049</v>
      </c>
    </row>
    <row r="7596" spans="1:9">
      <c r="A7596" s="367" t="s">
        <v>3930</v>
      </c>
      <c r="D7596" s="367" t="s">
        <v>13050</v>
      </c>
      <c r="E7596" s="367">
        <f t="shared" si="118"/>
        <v>40202038</v>
      </c>
      <c r="F7596" s="367" t="s">
        <v>12562</v>
      </c>
      <c r="G7596" s="367" t="s">
        <v>12281</v>
      </c>
      <c r="H7596" s="367" t="s">
        <v>13007</v>
      </c>
      <c r="I7596" s="367" t="s">
        <v>13051</v>
      </c>
    </row>
    <row r="7597" spans="1:9">
      <c r="A7597" s="367" t="s">
        <v>3930</v>
      </c>
      <c r="D7597" s="367" t="s">
        <v>13052</v>
      </c>
      <c r="E7597" s="367">
        <f t="shared" si="118"/>
        <v>40202039</v>
      </c>
      <c r="F7597" s="367" t="s">
        <v>12562</v>
      </c>
      <c r="G7597" s="367" t="s">
        <v>12281</v>
      </c>
      <c r="H7597" s="367" t="s">
        <v>13007</v>
      </c>
      <c r="I7597" s="367" t="s">
        <v>13053</v>
      </c>
    </row>
    <row r="7598" spans="1:9">
      <c r="A7598" s="367" t="s">
        <v>3930</v>
      </c>
      <c r="D7598" s="367" t="s">
        <v>13054</v>
      </c>
      <c r="E7598" s="367">
        <f t="shared" si="118"/>
        <v>40202099</v>
      </c>
      <c r="F7598" s="367" t="s">
        <v>12562</v>
      </c>
      <c r="G7598" s="367" t="s">
        <v>12281</v>
      </c>
      <c r="H7598" s="367" t="s">
        <v>13007</v>
      </c>
      <c r="I7598" s="367" t="s">
        <v>4251</v>
      </c>
    </row>
    <row r="7599" spans="1:9">
      <c r="A7599" s="367" t="s">
        <v>3930</v>
      </c>
      <c r="D7599" s="367" t="s">
        <v>13055</v>
      </c>
      <c r="E7599" s="367">
        <f t="shared" si="118"/>
        <v>40202101</v>
      </c>
      <c r="F7599" s="367" t="s">
        <v>12562</v>
      </c>
      <c r="G7599" s="367" t="s">
        <v>12281</v>
      </c>
      <c r="H7599" s="367" t="s">
        <v>13056</v>
      </c>
      <c r="I7599" s="367" t="s">
        <v>13057</v>
      </c>
    </row>
    <row r="7600" spans="1:9">
      <c r="A7600" s="367" t="s">
        <v>3930</v>
      </c>
      <c r="D7600" s="367" t="s">
        <v>13058</v>
      </c>
      <c r="E7600" s="367">
        <f t="shared" si="118"/>
        <v>40202103</v>
      </c>
      <c r="F7600" s="367" t="s">
        <v>12562</v>
      </c>
      <c r="G7600" s="367" t="s">
        <v>12281</v>
      </c>
      <c r="H7600" s="367" t="s">
        <v>13056</v>
      </c>
      <c r="I7600" s="367" t="s">
        <v>12852</v>
      </c>
    </row>
    <row r="7601" spans="1:9">
      <c r="A7601" s="367" t="s">
        <v>3930</v>
      </c>
      <c r="D7601" s="367" t="s">
        <v>13059</v>
      </c>
      <c r="E7601" s="367">
        <f t="shared" si="118"/>
        <v>40202104</v>
      </c>
      <c r="F7601" s="367" t="s">
        <v>12562</v>
      </c>
      <c r="G7601" s="367" t="s">
        <v>12281</v>
      </c>
      <c r="H7601" s="367" t="s">
        <v>13056</v>
      </c>
      <c r="I7601" s="367" t="s">
        <v>12854</v>
      </c>
    </row>
    <row r="7602" spans="1:9">
      <c r="A7602" s="367" t="s">
        <v>3930</v>
      </c>
      <c r="D7602" s="367" t="s">
        <v>13060</v>
      </c>
      <c r="E7602" s="367">
        <f t="shared" si="118"/>
        <v>40202105</v>
      </c>
      <c r="F7602" s="367" t="s">
        <v>12562</v>
      </c>
      <c r="G7602" s="367" t="s">
        <v>12281</v>
      </c>
      <c r="H7602" s="367" t="s">
        <v>13056</v>
      </c>
      <c r="I7602" s="367" t="s">
        <v>12856</v>
      </c>
    </row>
    <row r="7603" spans="1:9">
      <c r="A7603" s="367" t="s">
        <v>3930</v>
      </c>
      <c r="D7603" s="367" t="s">
        <v>13061</v>
      </c>
      <c r="E7603" s="367">
        <f t="shared" si="118"/>
        <v>40202106</v>
      </c>
      <c r="F7603" s="367" t="s">
        <v>12562</v>
      </c>
      <c r="G7603" s="367" t="s">
        <v>12281</v>
      </c>
      <c r="H7603" s="367" t="s">
        <v>13056</v>
      </c>
      <c r="I7603" s="367" t="s">
        <v>13062</v>
      </c>
    </row>
    <row r="7604" spans="1:9">
      <c r="A7604" s="367" t="s">
        <v>3930</v>
      </c>
      <c r="D7604" s="367" t="s">
        <v>13063</v>
      </c>
      <c r="E7604" s="367">
        <f t="shared" si="118"/>
        <v>40202107</v>
      </c>
      <c r="F7604" s="367" t="s">
        <v>12562</v>
      </c>
      <c r="G7604" s="367" t="s">
        <v>12281</v>
      </c>
      <c r="H7604" s="367" t="s">
        <v>13056</v>
      </c>
      <c r="I7604" s="367" t="s">
        <v>13064</v>
      </c>
    </row>
    <row r="7605" spans="1:9">
      <c r="A7605" s="367" t="s">
        <v>3930</v>
      </c>
      <c r="D7605" s="367" t="s">
        <v>13065</v>
      </c>
      <c r="E7605" s="367">
        <f t="shared" si="118"/>
        <v>40202108</v>
      </c>
      <c r="F7605" s="367" t="s">
        <v>12562</v>
      </c>
      <c r="G7605" s="367" t="s">
        <v>12281</v>
      </c>
      <c r="H7605" s="367" t="s">
        <v>13056</v>
      </c>
      <c r="I7605" s="367" t="s">
        <v>13066</v>
      </c>
    </row>
    <row r="7606" spans="1:9">
      <c r="A7606" s="367" t="s">
        <v>3930</v>
      </c>
      <c r="D7606" s="367" t="s">
        <v>13067</v>
      </c>
      <c r="E7606" s="367">
        <f t="shared" si="118"/>
        <v>40202109</v>
      </c>
      <c r="F7606" s="367" t="s">
        <v>12562</v>
      </c>
      <c r="G7606" s="367" t="s">
        <v>12281</v>
      </c>
      <c r="H7606" s="367" t="s">
        <v>13056</v>
      </c>
      <c r="I7606" s="367" t="s">
        <v>13068</v>
      </c>
    </row>
    <row r="7607" spans="1:9">
      <c r="A7607" s="367" t="s">
        <v>3930</v>
      </c>
      <c r="D7607" s="367" t="s">
        <v>13069</v>
      </c>
      <c r="E7607" s="367">
        <f t="shared" si="118"/>
        <v>40202110</v>
      </c>
      <c r="F7607" s="367" t="s">
        <v>12562</v>
      </c>
      <c r="G7607" s="367" t="s">
        <v>12281</v>
      </c>
      <c r="H7607" s="367" t="s">
        <v>13056</v>
      </c>
      <c r="I7607" s="367" t="s">
        <v>13070</v>
      </c>
    </row>
    <row r="7608" spans="1:9">
      <c r="A7608" s="367" t="s">
        <v>3930</v>
      </c>
      <c r="D7608" s="367" t="s">
        <v>13071</v>
      </c>
      <c r="E7608" s="367">
        <f t="shared" si="118"/>
        <v>40202111</v>
      </c>
      <c r="F7608" s="367" t="s">
        <v>12562</v>
      </c>
      <c r="G7608" s="367" t="s">
        <v>12281</v>
      </c>
      <c r="H7608" s="367" t="s">
        <v>13056</v>
      </c>
      <c r="I7608" s="367" t="s">
        <v>13072</v>
      </c>
    </row>
    <row r="7609" spans="1:9">
      <c r="A7609" s="367" t="s">
        <v>3930</v>
      </c>
      <c r="D7609" s="367" t="s">
        <v>13073</v>
      </c>
      <c r="E7609" s="367">
        <f t="shared" si="118"/>
        <v>40202117</v>
      </c>
      <c r="F7609" s="367" t="s">
        <v>12562</v>
      </c>
      <c r="G7609" s="367" t="s">
        <v>12281</v>
      </c>
      <c r="H7609" s="367" t="s">
        <v>13056</v>
      </c>
      <c r="I7609" s="367" t="s">
        <v>13074</v>
      </c>
    </row>
    <row r="7610" spans="1:9">
      <c r="A7610" s="367" t="s">
        <v>3930</v>
      </c>
      <c r="D7610" s="367" t="s">
        <v>13075</v>
      </c>
      <c r="E7610" s="367">
        <f t="shared" si="118"/>
        <v>40202118</v>
      </c>
      <c r="F7610" s="367" t="s">
        <v>12562</v>
      </c>
      <c r="G7610" s="367" t="s">
        <v>12281</v>
      </c>
      <c r="H7610" s="367" t="s">
        <v>13056</v>
      </c>
      <c r="I7610" s="367" t="s">
        <v>13076</v>
      </c>
    </row>
    <row r="7611" spans="1:9">
      <c r="A7611" s="367" t="s">
        <v>3930</v>
      </c>
      <c r="D7611" s="367" t="s">
        <v>13077</v>
      </c>
      <c r="E7611" s="367">
        <f t="shared" si="118"/>
        <v>40202131</v>
      </c>
      <c r="F7611" s="367" t="s">
        <v>12562</v>
      </c>
      <c r="G7611" s="367" t="s">
        <v>12281</v>
      </c>
      <c r="H7611" s="367" t="s">
        <v>13056</v>
      </c>
      <c r="I7611" s="367" t="s">
        <v>13078</v>
      </c>
    </row>
    <row r="7612" spans="1:9">
      <c r="A7612" s="367" t="s">
        <v>3930</v>
      </c>
      <c r="D7612" s="367" t="s">
        <v>13079</v>
      </c>
      <c r="E7612" s="367">
        <f t="shared" si="118"/>
        <v>40202132</v>
      </c>
      <c r="F7612" s="367" t="s">
        <v>12562</v>
      </c>
      <c r="G7612" s="367" t="s">
        <v>12281</v>
      </c>
      <c r="H7612" s="367" t="s">
        <v>13056</v>
      </c>
      <c r="I7612" s="367" t="s">
        <v>13080</v>
      </c>
    </row>
    <row r="7613" spans="1:9">
      <c r="A7613" s="367" t="s">
        <v>3930</v>
      </c>
      <c r="D7613" s="367" t="s">
        <v>13081</v>
      </c>
      <c r="E7613" s="367">
        <f t="shared" si="118"/>
        <v>40202133</v>
      </c>
      <c r="F7613" s="367" t="s">
        <v>12562</v>
      </c>
      <c r="G7613" s="367" t="s">
        <v>12281</v>
      </c>
      <c r="H7613" s="367" t="s">
        <v>13056</v>
      </c>
      <c r="I7613" s="367" t="s">
        <v>13082</v>
      </c>
    </row>
    <row r="7614" spans="1:9">
      <c r="A7614" s="367" t="s">
        <v>3930</v>
      </c>
      <c r="D7614" s="367" t="s">
        <v>13083</v>
      </c>
      <c r="E7614" s="367">
        <f t="shared" si="118"/>
        <v>40202140</v>
      </c>
      <c r="F7614" s="367" t="s">
        <v>12562</v>
      </c>
      <c r="G7614" s="367" t="s">
        <v>12281</v>
      </c>
      <c r="H7614" s="367" t="s">
        <v>13056</v>
      </c>
      <c r="I7614" s="367" t="s">
        <v>13084</v>
      </c>
    </row>
    <row r="7615" spans="1:9">
      <c r="A7615" s="367" t="s">
        <v>3930</v>
      </c>
      <c r="D7615" s="367" t="s">
        <v>13085</v>
      </c>
      <c r="E7615" s="367">
        <f t="shared" si="118"/>
        <v>40202199</v>
      </c>
      <c r="F7615" s="367" t="s">
        <v>12562</v>
      </c>
      <c r="G7615" s="367" t="s">
        <v>12281</v>
      </c>
      <c r="H7615" s="367" t="s">
        <v>13056</v>
      </c>
      <c r="I7615" s="367" t="s">
        <v>4251</v>
      </c>
    </row>
    <row r="7616" spans="1:9">
      <c r="A7616" s="367" t="s">
        <v>3930</v>
      </c>
      <c r="D7616" s="367" t="s">
        <v>13086</v>
      </c>
      <c r="E7616" s="367">
        <f t="shared" si="118"/>
        <v>40202201</v>
      </c>
      <c r="F7616" s="367" t="s">
        <v>12562</v>
      </c>
      <c r="G7616" s="367" t="s">
        <v>12281</v>
      </c>
      <c r="H7616" s="367" t="s">
        <v>13087</v>
      </c>
      <c r="I7616" s="367" t="s">
        <v>12850</v>
      </c>
    </row>
    <row r="7617" spans="1:9">
      <c r="A7617" s="367" t="s">
        <v>3930</v>
      </c>
      <c r="D7617" s="367" t="s">
        <v>13088</v>
      </c>
      <c r="E7617" s="367">
        <f t="shared" si="118"/>
        <v>40202202</v>
      </c>
      <c r="F7617" s="367" t="s">
        <v>12562</v>
      </c>
      <c r="G7617" s="367" t="s">
        <v>12281</v>
      </c>
      <c r="H7617" s="367" t="s">
        <v>13087</v>
      </c>
      <c r="I7617" s="367" t="s">
        <v>12868</v>
      </c>
    </row>
    <row r="7618" spans="1:9">
      <c r="A7618" s="367" t="s">
        <v>3930</v>
      </c>
      <c r="D7618" s="367" t="s">
        <v>13089</v>
      </c>
      <c r="E7618" s="367">
        <f t="shared" ref="E7618:E7681" si="119">VALUE(D7618)</f>
        <v>40202203</v>
      </c>
      <c r="F7618" s="367" t="s">
        <v>12562</v>
      </c>
      <c r="G7618" s="367" t="s">
        <v>12281</v>
      </c>
      <c r="H7618" s="367" t="s">
        <v>13087</v>
      </c>
      <c r="I7618" s="367" t="s">
        <v>12852</v>
      </c>
    </row>
    <row r="7619" spans="1:9">
      <c r="A7619" s="367" t="s">
        <v>3930</v>
      </c>
      <c r="D7619" s="367" t="s">
        <v>13090</v>
      </c>
      <c r="E7619" s="367">
        <f t="shared" si="119"/>
        <v>40202204</v>
      </c>
      <c r="F7619" s="367" t="s">
        <v>12562</v>
      </c>
      <c r="G7619" s="367" t="s">
        <v>12281</v>
      </c>
      <c r="H7619" s="367" t="s">
        <v>13087</v>
      </c>
      <c r="I7619" s="367" t="s">
        <v>12854</v>
      </c>
    </row>
    <row r="7620" spans="1:9">
      <c r="A7620" s="367" t="s">
        <v>3930</v>
      </c>
      <c r="D7620" s="367" t="s">
        <v>13091</v>
      </c>
      <c r="E7620" s="367">
        <f t="shared" si="119"/>
        <v>40202205</v>
      </c>
      <c r="F7620" s="367" t="s">
        <v>12562</v>
      </c>
      <c r="G7620" s="367" t="s">
        <v>12281</v>
      </c>
      <c r="H7620" s="367" t="s">
        <v>13087</v>
      </c>
      <c r="I7620" s="367" t="s">
        <v>12856</v>
      </c>
    </row>
    <row r="7621" spans="1:9">
      <c r="A7621" s="367" t="s">
        <v>3930</v>
      </c>
      <c r="D7621" s="367" t="s">
        <v>13092</v>
      </c>
      <c r="E7621" s="367">
        <f t="shared" si="119"/>
        <v>40202206</v>
      </c>
      <c r="F7621" s="367" t="s">
        <v>12562</v>
      </c>
      <c r="G7621" s="367" t="s">
        <v>12281</v>
      </c>
      <c r="H7621" s="367" t="s">
        <v>13087</v>
      </c>
      <c r="I7621" s="367" t="s">
        <v>13093</v>
      </c>
    </row>
    <row r="7622" spans="1:9">
      <c r="A7622" s="367" t="s">
        <v>3930</v>
      </c>
      <c r="D7622" s="367" t="s">
        <v>13094</v>
      </c>
      <c r="E7622" s="367">
        <f t="shared" si="119"/>
        <v>40202207</v>
      </c>
      <c r="F7622" s="367" t="s">
        <v>12562</v>
      </c>
      <c r="G7622" s="367" t="s">
        <v>12281</v>
      </c>
      <c r="H7622" s="367" t="s">
        <v>13087</v>
      </c>
      <c r="I7622" s="367" t="s">
        <v>13095</v>
      </c>
    </row>
    <row r="7623" spans="1:9">
      <c r="A7623" s="367" t="s">
        <v>3930</v>
      </c>
      <c r="D7623" s="367" t="s">
        <v>13096</v>
      </c>
      <c r="E7623" s="367">
        <f t="shared" si="119"/>
        <v>40202208</v>
      </c>
      <c r="F7623" s="367" t="s">
        <v>12562</v>
      </c>
      <c r="G7623" s="367" t="s">
        <v>12281</v>
      </c>
      <c r="H7623" s="367" t="s">
        <v>13087</v>
      </c>
      <c r="I7623" s="367" t="s">
        <v>13097</v>
      </c>
    </row>
    <row r="7624" spans="1:9">
      <c r="A7624" s="367" t="s">
        <v>3930</v>
      </c>
      <c r="D7624" s="367" t="s">
        <v>13098</v>
      </c>
      <c r="E7624" s="367">
        <f t="shared" si="119"/>
        <v>40202209</v>
      </c>
      <c r="F7624" s="367" t="s">
        <v>12562</v>
      </c>
      <c r="G7624" s="367" t="s">
        <v>12281</v>
      </c>
      <c r="H7624" s="367" t="s">
        <v>13087</v>
      </c>
      <c r="I7624" s="367" t="s">
        <v>13099</v>
      </c>
    </row>
    <row r="7625" spans="1:9">
      <c r="A7625" s="367" t="s">
        <v>3930</v>
      </c>
      <c r="D7625" s="367" t="s">
        <v>13100</v>
      </c>
      <c r="E7625" s="367">
        <f t="shared" si="119"/>
        <v>40202210</v>
      </c>
      <c r="F7625" s="367" t="s">
        <v>12562</v>
      </c>
      <c r="G7625" s="367" t="s">
        <v>12281</v>
      </c>
      <c r="H7625" s="367" t="s">
        <v>13087</v>
      </c>
      <c r="I7625" s="367" t="s">
        <v>13101</v>
      </c>
    </row>
    <row r="7626" spans="1:9">
      <c r="A7626" s="367" t="s">
        <v>3930</v>
      </c>
      <c r="D7626" s="367" t="s">
        <v>13102</v>
      </c>
      <c r="E7626" s="367">
        <f t="shared" si="119"/>
        <v>40202211</v>
      </c>
      <c r="F7626" s="367" t="s">
        <v>12562</v>
      </c>
      <c r="G7626" s="367" t="s">
        <v>12281</v>
      </c>
      <c r="H7626" s="367" t="s">
        <v>13087</v>
      </c>
      <c r="I7626" s="367" t="s">
        <v>13103</v>
      </c>
    </row>
    <row r="7627" spans="1:9">
      <c r="A7627" s="367" t="s">
        <v>3930</v>
      </c>
      <c r="D7627" s="367" t="s">
        <v>13104</v>
      </c>
      <c r="E7627" s="367">
        <f t="shared" si="119"/>
        <v>40202212</v>
      </c>
      <c r="F7627" s="367" t="s">
        <v>12562</v>
      </c>
      <c r="G7627" s="367" t="s">
        <v>12281</v>
      </c>
      <c r="H7627" s="367" t="s">
        <v>13087</v>
      </c>
      <c r="I7627" s="367" t="s">
        <v>13105</v>
      </c>
    </row>
    <row r="7628" spans="1:9">
      <c r="A7628" s="367" t="s">
        <v>3930</v>
      </c>
      <c r="D7628" s="367" t="s">
        <v>13106</v>
      </c>
      <c r="E7628" s="367">
        <f t="shared" si="119"/>
        <v>40202213</v>
      </c>
      <c r="F7628" s="367" t="s">
        <v>12562</v>
      </c>
      <c r="G7628" s="367" t="s">
        <v>12281</v>
      </c>
      <c r="H7628" s="367" t="s">
        <v>13087</v>
      </c>
      <c r="I7628" s="367" t="s">
        <v>13107</v>
      </c>
    </row>
    <row r="7629" spans="1:9">
      <c r="A7629" s="367" t="s">
        <v>3930</v>
      </c>
      <c r="D7629" s="367" t="s">
        <v>13108</v>
      </c>
      <c r="E7629" s="367">
        <f t="shared" si="119"/>
        <v>40202214</v>
      </c>
      <c r="F7629" s="367" t="s">
        <v>12562</v>
      </c>
      <c r="G7629" s="367" t="s">
        <v>12281</v>
      </c>
      <c r="H7629" s="367" t="s">
        <v>13087</v>
      </c>
      <c r="I7629" s="367" t="s">
        <v>13109</v>
      </c>
    </row>
    <row r="7630" spans="1:9">
      <c r="A7630" s="367" t="s">
        <v>3930</v>
      </c>
      <c r="D7630" s="367" t="s">
        <v>13110</v>
      </c>
      <c r="E7630" s="367">
        <f t="shared" si="119"/>
        <v>40202215</v>
      </c>
      <c r="F7630" s="367" t="s">
        <v>12562</v>
      </c>
      <c r="G7630" s="367" t="s">
        <v>12281</v>
      </c>
      <c r="H7630" s="367" t="s">
        <v>13087</v>
      </c>
      <c r="I7630" s="367" t="s">
        <v>13111</v>
      </c>
    </row>
    <row r="7631" spans="1:9">
      <c r="A7631" s="367" t="s">
        <v>3930</v>
      </c>
      <c r="D7631" s="367" t="s">
        <v>13112</v>
      </c>
      <c r="E7631" s="367">
        <f t="shared" si="119"/>
        <v>40202220</v>
      </c>
      <c r="F7631" s="367" t="s">
        <v>12562</v>
      </c>
      <c r="G7631" s="367" t="s">
        <v>12281</v>
      </c>
      <c r="H7631" s="367" t="s">
        <v>13087</v>
      </c>
      <c r="I7631" s="367" t="s">
        <v>13013</v>
      </c>
    </row>
    <row r="7632" spans="1:9">
      <c r="A7632" s="367" t="s">
        <v>3930</v>
      </c>
      <c r="D7632" s="367" t="s">
        <v>13113</v>
      </c>
      <c r="E7632" s="367">
        <f t="shared" si="119"/>
        <v>40202229</v>
      </c>
      <c r="F7632" s="367" t="s">
        <v>12562</v>
      </c>
      <c r="G7632" s="367" t="s">
        <v>12281</v>
      </c>
      <c r="H7632" s="367" t="s">
        <v>13087</v>
      </c>
      <c r="I7632" s="367" t="s">
        <v>12875</v>
      </c>
    </row>
    <row r="7633" spans="1:9">
      <c r="A7633" s="367" t="s">
        <v>3930</v>
      </c>
      <c r="D7633" s="367" t="s">
        <v>13114</v>
      </c>
      <c r="E7633" s="367">
        <f t="shared" si="119"/>
        <v>40202230</v>
      </c>
      <c r="F7633" s="367" t="s">
        <v>12562</v>
      </c>
      <c r="G7633" s="367" t="s">
        <v>12281</v>
      </c>
      <c r="H7633" s="367" t="s">
        <v>13087</v>
      </c>
      <c r="I7633" s="367" t="s">
        <v>13115</v>
      </c>
    </row>
    <row r="7634" spans="1:9">
      <c r="A7634" s="367" t="s">
        <v>3930</v>
      </c>
      <c r="D7634" s="367" t="s">
        <v>13116</v>
      </c>
      <c r="E7634" s="367">
        <f t="shared" si="119"/>
        <v>40202239</v>
      </c>
      <c r="F7634" s="367" t="s">
        <v>12562</v>
      </c>
      <c r="G7634" s="367" t="s">
        <v>12281</v>
      </c>
      <c r="H7634" s="367" t="s">
        <v>13087</v>
      </c>
      <c r="I7634" s="367" t="s">
        <v>13117</v>
      </c>
    </row>
    <row r="7635" spans="1:9">
      <c r="A7635" s="367" t="s">
        <v>3930</v>
      </c>
      <c r="D7635" s="367" t="s">
        <v>13118</v>
      </c>
      <c r="E7635" s="367">
        <f t="shared" si="119"/>
        <v>40202240</v>
      </c>
      <c r="F7635" s="367" t="s">
        <v>12562</v>
      </c>
      <c r="G7635" s="367" t="s">
        <v>12281</v>
      </c>
      <c r="H7635" s="367" t="s">
        <v>13087</v>
      </c>
      <c r="I7635" s="367" t="s">
        <v>13119</v>
      </c>
    </row>
    <row r="7636" spans="1:9">
      <c r="A7636" s="367" t="s">
        <v>3930</v>
      </c>
      <c r="D7636" s="367" t="s">
        <v>13120</v>
      </c>
      <c r="E7636" s="367">
        <f t="shared" si="119"/>
        <v>40202249</v>
      </c>
      <c r="F7636" s="367" t="s">
        <v>12562</v>
      </c>
      <c r="G7636" s="367" t="s">
        <v>12281</v>
      </c>
      <c r="H7636" s="367" t="s">
        <v>13087</v>
      </c>
      <c r="I7636" s="367" t="s">
        <v>13121</v>
      </c>
    </row>
    <row r="7637" spans="1:9">
      <c r="A7637" s="367" t="s">
        <v>3930</v>
      </c>
      <c r="D7637" s="367" t="s">
        <v>13122</v>
      </c>
      <c r="E7637" s="367">
        <f t="shared" si="119"/>
        <v>40202250</v>
      </c>
      <c r="F7637" s="367" t="s">
        <v>12562</v>
      </c>
      <c r="G7637" s="367" t="s">
        <v>12281</v>
      </c>
      <c r="H7637" s="367" t="s">
        <v>13087</v>
      </c>
      <c r="I7637" s="367" t="s">
        <v>13123</v>
      </c>
    </row>
    <row r="7638" spans="1:9">
      <c r="A7638" s="367" t="s">
        <v>3930</v>
      </c>
      <c r="D7638" s="367" t="s">
        <v>13124</v>
      </c>
      <c r="E7638" s="367">
        <f t="shared" si="119"/>
        <v>40202259</v>
      </c>
      <c r="F7638" s="367" t="s">
        <v>12562</v>
      </c>
      <c r="G7638" s="367" t="s">
        <v>12281</v>
      </c>
      <c r="H7638" s="367" t="s">
        <v>13087</v>
      </c>
      <c r="I7638" s="367" t="s">
        <v>13125</v>
      </c>
    </row>
    <row r="7639" spans="1:9">
      <c r="A7639" s="367" t="s">
        <v>3930</v>
      </c>
      <c r="D7639" s="367" t="s">
        <v>13126</v>
      </c>
      <c r="E7639" s="367">
        <f t="shared" si="119"/>
        <v>40202270</v>
      </c>
      <c r="F7639" s="367" t="s">
        <v>12562</v>
      </c>
      <c r="G7639" s="367" t="s">
        <v>12281</v>
      </c>
      <c r="H7639" s="367" t="s">
        <v>13087</v>
      </c>
      <c r="I7639" s="367" t="s">
        <v>13127</v>
      </c>
    </row>
    <row r="7640" spans="1:9">
      <c r="A7640" s="367" t="s">
        <v>3930</v>
      </c>
      <c r="D7640" s="367" t="s">
        <v>13128</v>
      </c>
      <c r="E7640" s="367">
        <f t="shared" si="119"/>
        <v>40202280</v>
      </c>
      <c r="F7640" s="367" t="s">
        <v>12562</v>
      </c>
      <c r="G7640" s="367" t="s">
        <v>12281</v>
      </c>
      <c r="H7640" s="367" t="s">
        <v>13087</v>
      </c>
      <c r="I7640" s="367" t="s">
        <v>13129</v>
      </c>
    </row>
    <row r="7641" spans="1:9">
      <c r="A7641" s="367" t="s">
        <v>3930</v>
      </c>
      <c r="D7641" s="367" t="s">
        <v>13130</v>
      </c>
      <c r="E7641" s="367">
        <f t="shared" si="119"/>
        <v>40202299</v>
      </c>
      <c r="F7641" s="367" t="s">
        <v>12562</v>
      </c>
      <c r="G7641" s="367" t="s">
        <v>12281</v>
      </c>
      <c r="H7641" s="367" t="s">
        <v>13087</v>
      </c>
      <c r="I7641" s="367" t="s">
        <v>4251</v>
      </c>
    </row>
    <row r="7642" spans="1:9">
      <c r="A7642" s="367" t="s">
        <v>3930</v>
      </c>
      <c r="D7642" s="367" t="s">
        <v>13131</v>
      </c>
      <c r="E7642" s="367">
        <f t="shared" si="119"/>
        <v>40202301</v>
      </c>
      <c r="F7642" s="367" t="s">
        <v>12562</v>
      </c>
      <c r="G7642" s="367" t="s">
        <v>12281</v>
      </c>
      <c r="H7642" s="367" t="s">
        <v>13132</v>
      </c>
      <c r="I7642" s="367" t="s">
        <v>12866</v>
      </c>
    </row>
    <row r="7643" spans="1:9">
      <c r="A7643" s="367" t="s">
        <v>3930</v>
      </c>
      <c r="D7643" s="367" t="s">
        <v>13133</v>
      </c>
      <c r="E7643" s="367">
        <f t="shared" si="119"/>
        <v>40202302</v>
      </c>
      <c r="F7643" s="367" t="s">
        <v>12562</v>
      </c>
      <c r="G7643" s="367" t="s">
        <v>12281</v>
      </c>
      <c r="H7643" s="367" t="s">
        <v>13132</v>
      </c>
      <c r="I7643" s="367" t="s">
        <v>12868</v>
      </c>
    </row>
    <row r="7644" spans="1:9">
      <c r="A7644" s="367" t="s">
        <v>3930</v>
      </c>
      <c r="D7644" s="367" t="s">
        <v>13134</v>
      </c>
      <c r="E7644" s="367">
        <f t="shared" si="119"/>
        <v>40202303</v>
      </c>
      <c r="F7644" s="367" t="s">
        <v>12562</v>
      </c>
      <c r="G7644" s="367" t="s">
        <v>12281</v>
      </c>
      <c r="H7644" s="367" t="s">
        <v>13132</v>
      </c>
      <c r="I7644" s="367" t="s">
        <v>12852</v>
      </c>
    </row>
    <row r="7645" spans="1:9">
      <c r="A7645" s="367" t="s">
        <v>3930</v>
      </c>
      <c r="D7645" s="367" t="s">
        <v>13135</v>
      </c>
      <c r="E7645" s="367">
        <f t="shared" si="119"/>
        <v>40202304</v>
      </c>
      <c r="F7645" s="367" t="s">
        <v>12562</v>
      </c>
      <c r="G7645" s="367" t="s">
        <v>12281</v>
      </c>
      <c r="H7645" s="367" t="s">
        <v>13132</v>
      </c>
      <c r="I7645" s="367" t="s">
        <v>12854</v>
      </c>
    </row>
    <row r="7646" spans="1:9">
      <c r="A7646" s="367" t="s">
        <v>3930</v>
      </c>
      <c r="D7646" s="367" t="s">
        <v>13136</v>
      </c>
      <c r="E7646" s="367">
        <f t="shared" si="119"/>
        <v>40202305</v>
      </c>
      <c r="F7646" s="367" t="s">
        <v>12562</v>
      </c>
      <c r="G7646" s="367" t="s">
        <v>12281</v>
      </c>
      <c r="H7646" s="367" t="s">
        <v>13132</v>
      </c>
      <c r="I7646" s="367" t="s">
        <v>12856</v>
      </c>
    </row>
    <row r="7647" spans="1:9">
      <c r="A7647" s="367" t="s">
        <v>3930</v>
      </c>
      <c r="D7647" s="367" t="s">
        <v>13137</v>
      </c>
      <c r="E7647" s="367">
        <f t="shared" si="119"/>
        <v>40202306</v>
      </c>
      <c r="F7647" s="367" t="s">
        <v>12562</v>
      </c>
      <c r="G7647" s="367" t="s">
        <v>12281</v>
      </c>
      <c r="H7647" s="367" t="s">
        <v>13132</v>
      </c>
      <c r="I7647" s="367" t="s">
        <v>12912</v>
      </c>
    </row>
    <row r="7648" spans="1:9">
      <c r="A7648" s="367" t="s">
        <v>3930</v>
      </c>
      <c r="D7648" s="367" t="s">
        <v>13138</v>
      </c>
      <c r="E7648" s="367">
        <f t="shared" si="119"/>
        <v>40202399</v>
      </c>
      <c r="F7648" s="367" t="s">
        <v>12562</v>
      </c>
      <c r="G7648" s="367" t="s">
        <v>12281</v>
      </c>
      <c r="H7648" s="367" t="s">
        <v>13132</v>
      </c>
      <c r="I7648" s="367" t="s">
        <v>4251</v>
      </c>
    </row>
    <row r="7649" spans="1:9">
      <c r="A7649" s="367" t="s">
        <v>3930</v>
      </c>
      <c r="D7649" s="367" t="s">
        <v>13139</v>
      </c>
      <c r="E7649" s="367">
        <f t="shared" si="119"/>
        <v>40202401</v>
      </c>
      <c r="F7649" s="367" t="s">
        <v>12562</v>
      </c>
      <c r="G7649" s="367" t="s">
        <v>12281</v>
      </c>
      <c r="H7649" s="367" t="s">
        <v>13140</v>
      </c>
      <c r="I7649" s="367" t="s">
        <v>12866</v>
      </c>
    </row>
    <row r="7650" spans="1:9">
      <c r="A7650" s="367" t="s">
        <v>3930</v>
      </c>
      <c r="D7650" s="367" t="s">
        <v>13141</v>
      </c>
      <c r="E7650" s="367">
        <f t="shared" si="119"/>
        <v>40202402</v>
      </c>
      <c r="F7650" s="367" t="s">
        <v>12562</v>
      </c>
      <c r="G7650" s="367" t="s">
        <v>12281</v>
      </c>
      <c r="H7650" s="367" t="s">
        <v>13140</v>
      </c>
      <c r="I7650" s="367" t="s">
        <v>12868</v>
      </c>
    </row>
    <row r="7651" spans="1:9">
      <c r="A7651" s="367" t="s">
        <v>3930</v>
      </c>
      <c r="D7651" s="367" t="s">
        <v>13142</v>
      </c>
      <c r="E7651" s="367">
        <f t="shared" si="119"/>
        <v>40202403</v>
      </c>
      <c r="F7651" s="367" t="s">
        <v>12562</v>
      </c>
      <c r="G7651" s="367" t="s">
        <v>12281</v>
      </c>
      <c r="H7651" s="367" t="s">
        <v>13140</v>
      </c>
      <c r="I7651" s="367" t="s">
        <v>12852</v>
      </c>
    </row>
    <row r="7652" spans="1:9">
      <c r="A7652" s="367" t="s">
        <v>3930</v>
      </c>
      <c r="D7652" s="367" t="s">
        <v>13143</v>
      </c>
      <c r="E7652" s="367">
        <f t="shared" si="119"/>
        <v>40202404</v>
      </c>
      <c r="F7652" s="367" t="s">
        <v>12562</v>
      </c>
      <c r="G7652" s="367" t="s">
        <v>12281</v>
      </c>
      <c r="H7652" s="367" t="s">
        <v>13140</v>
      </c>
      <c r="I7652" s="367" t="s">
        <v>12854</v>
      </c>
    </row>
    <row r="7653" spans="1:9">
      <c r="A7653" s="367" t="s">
        <v>3930</v>
      </c>
      <c r="D7653" s="367" t="s">
        <v>13144</v>
      </c>
      <c r="E7653" s="367">
        <f t="shared" si="119"/>
        <v>40202405</v>
      </c>
      <c r="F7653" s="367" t="s">
        <v>12562</v>
      </c>
      <c r="G7653" s="367" t="s">
        <v>12281</v>
      </c>
      <c r="H7653" s="367" t="s">
        <v>13140</v>
      </c>
      <c r="I7653" s="367" t="s">
        <v>12856</v>
      </c>
    </row>
    <row r="7654" spans="1:9">
      <c r="A7654" s="367" t="s">
        <v>3930</v>
      </c>
      <c r="D7654" s="367" t="s">
        <v>13145</v>
      </c>
      <c r="E7654" s="367">
        <f t="shared" si="119"/>
        <v>40202406</v>
      </c>
      <c r="F7654" s="367" t="s">
        <v>12562</v>
      </c>
      <c r="G7654" s="367" t="s">
        <v>12281</v>
      </c>
      <c r="H7654" s="367" t="s">
        <v>13140</v>
      </c>
      <c r="I7654" s="367" t="s">
        <v>12912</v>
      </c>
    </row>
    <row r="7655" spans="1:9">
      <c r="A7655" s="367" t="s">
        <v>3930</v>
      </c>
      <c r="D7655" s="367" t="s">
        <v>13146</v>
      </c>
      <c r="E7655" s="367">
        <f t="shared" si="119"/>
        <v>40202499</v>
      </c>
      <c r="F7655" s="367" t="s">
        <v>12562</v>
      </c>
      <c r="G7655" s="367" t="s">
        <v>12281</v>
      </c>
      <c r="H7655" s="367" t="s">
        <v>13140</v>
      </c>
      <c r="I7655" s="367" t="s">
        <v>4251</v>
      </c>
    </row>
    <row r="7656" spans="1:9">
      <c r="A7656" s="367" t="s">
        <v>3930</v>
      </c>
      <c r="D7656" s="367" t="s">
        <v>13147</v>
      </c>
      <c r="E7656" s="367">
        <f t="shared" si="119"/>
        <v>40202501</v>
      </c>
      <c r="F7656" s="367" t="s">
        <v>12562</v>
      </c>
      <c r="G7656" s="367" t="s">
        <v>12281</v>
      </c>
      <c r="H7656" s="367" t="s">
        <v>13148</v>
      </c>
      <c r="I7656" s="367" t="s">
        <v>12850</v>
      </c>
    </row>
    <row r="7657" spans="1:9">
      <c r="A7657" s="367" t="s">
        <v>3930</v>
      </c>
      <c r="D7657" s="367" t="s">
        <v>13149</v>
      </c>
      <c r="E7657" s="367">
        <f t="shared" si="119"/>
        <v>40202502</v>
      </c>
      <c r="F7657" s="367" t="s">
        <v>12562</v>
      </c>
      <c r="G7657" s="367" t="s">
        <v>12281</v>
      </c>
      <c r="H7657" s="367" t="s">
        <v>13148</v>
      </c>
      <c r="I7657" s="367" t="s">
        <v>12868</v>
      </c>
    </row>
    <row r="7658" spans="1:9">
      <c r="A7658" s="367" t="s">
        <v>3930</v>
      </c>
      <c r="D7658" s="367" t="s">
        <v>13150</v>
      </c>
      <c r="E7658" s="367">
        <f t="shared" si="119"/>
        <v>40202503</v>
      </c>
      <c r="F7658" s="367" t="s">
        <v>12562</v>
      </c>
      <c r="G7658" s="367" t="s">
        <v>12281</v>
      </c>
      <c r="H7658" s="367" t="s">
        <v>13148</v>
      </c>
      <c r="I7658" s="367" t="s">
        <v>12852</v>
      </c>
    </row>
    <row r="7659" spans="1:9">
      <c r="A7659" s="367" t="s">
        <v>3930</v>
      </c>
      <c r="D7659" s="367" t="s">
        <v>13151</v>
      </c>
      <c r="E7659" s="367">
        <f t="shared" si="119"/>
        <v>40202504</v>
      </c>
      <c r="F7659" s="367" t="s">
        <v>12562</v>
      </c>
      <c r="G7659" s="367" t="s">
        <v>12281</v>
      </c>
      <c r="H7659" s="367" t="s">
        <v>13148</v>
      </c>
      <c r="I7659" s="367" t="s">
        <v>12854</v>
      </c>
    </row>
    <row r="7660" spans="1:9">
      <c r="A7660" s="367" t="s">
        <v>3930</v>
      </c>
      <c r="D7660" s="367" t="s">
        <v>13152</v>
      </c>
      <c r="E7660" s="367">
        <f t="shared" si="119"/>
        <v>40202505</v>
      </c>
      <c r="F7660" s="367" t="s">
        <v>12562</v>
      </c>
      <c r="G7660" s="367" t="s">
        <v>12281</v>
      </c>
      <c r="H7660" s="367" t="s">
        <v>13148</v>
      </c>
      <c r="I7660" s="367" t="s">
        <v>12856</v>
      </c>
    </row>
    <row r="7661" spans="1:9">
      <c r="A7661" s="367" t="s">
        <v>3930</v>
      </c>
      <c r="D7661" s="367" t="s">
        <v>13153</v>
      </c>
      <c r="E7661" s="367">
        <f t="shared" si="119"/>
        <v>40202510</v>
      </c>
      <c r="F7661" s="367" t="s">
        <v>12562</v>
      </c>
      <c r="G7661" s="367" t="s">
        <v>12281</v>
      </c>
      <c r="H7661" s="367" t="s">
        <v>13148</v>
      </c>
      <c r="I7661" s="367" t="s">
        <v>13013</v>
      </c>
    </row>
    <row r="7662" spans="1:9">
      <c r="A7662" s="367" t="s">
        <v>3930</v>
      </c>
      <c r="D7662" s="367" t="s">
        <v>13154</v>
      </c>
      <c r="E7662" s="367">
        <f t="shared" si="119"/>
        <v>40202511</v>
      </c>
      <c r="F7662" s="367" t="s">
        <v>12562</v>
      </c>
      <c r="G7662" s="367" t="s">
        <v>12281</v>
      </c>
      <c r="H7662" s="367" t="s">
        <v>13148</v>
      </c>
      <c r="I7662" s="367" t="s">
        <v>13015</v>
      </c>
    </row>
    <row r="7663" spans="1:9">
      <c r="A7663" s="367" t="s">
        <v>3930</v>
      </c>
      <c r="D7663" s="367" t="s">
        <v>13155</v>
      </c>
      <c r="E7663" s="367">
        <f t="shared" si="119"/>
        <v>40202512</v>
      </c>
      <c r="F7663" s="367" t="s">
        <v>12562</v>
      </c>
      <c r="G7663" s="367" t="s">
        <v>12281</v>
      </c>
      <c r="H7663" s="367" t="s">
        <v>13148</v>
      </c>
      <c r="I7663" s="367" t="s">
        <v>13017</v>
      </c>
    </row>
    <row r="7664" spans="1:9">
      <c r="A7664" s="367" t="s">
        <v>3930</v>
      </c>
      <c r="D7664" s="367" t="s">
        <v>13156</v>
      </c>
      <c r="E7664" s="367">
        <f t="shared" si="119"/>
        <v>40202515</v>
      </c>
      <c r="F7664" s="367" t="s">
        <v>12562</v>
      </c>
      <c r="G7664" s="367" t="s">
        <v>12281</v>
      </c>
      <c r="H7664" s="367" t="s">
        <v>13148</v>
      </c>
      <c r="I7664" s="367" t="s">
        <v>13023</v>
      </c>
    </row>
    <row r="7665" spans="1:9">
      <c r="A7665" s="367" t="s">
        <v>3930</v>
      </c>
      <c r="D7665" s="367" t="s">
        <v>13157</v>
      </c>
      <c r="E7665" s="367">
        <f t="shared" si="119"/>
        <v>40202520</v>
      </c>
      <c r="F7665" s="367" t="s">
        <v>12562</v>
      </c>
      <c r="G7665" s="367" t="s">
        <v>12281</v>
      </c>
      <c r="H7665" s="367" t="s">
        <v>13148</v>
      </c>
      <c r="I7665" s="367" t="s">
        <v>13025</v>
      </c>
    </row>
    <row r="7666" spans="1:9">
      <c r="A7666" s="367" t="s">
        <v>3930</v>
      </c>
      <c r="D7666" s="367" t="s">
        <v>13158</v>
      </c>
      <c r="E7666" s="367">
        <f t="shared" si="119"/>
        <v>40202521</v>
      </c>
      <c r="F7666" s="367" t="s">
        <v>12562</v>
      </c>
      <c r="G7666" s="367" t="s">
        <v>12281</v>
      </c>
      <c r="H7666" s="367" t="s">
        <v>13148</v>
      </c>
      <c r="I7666" s="367" t="s">
        <v>13027</v>
      </c>
    </row>
    <row r="7667" spans="1:9">
      <c r="A7667" s="367" t="s">
        <v>3930</v>
      </c>
      <c r="D7667" s="367" t="s">
        <v>13159</v>
      </c>
      <c r="E7667" s="367">
        <f t="shared" si="119"/>
        <v>40202522</v>
      </c>
      <c r="F7667" s="367" t="s">
        <v>12562</v>
      </c>
      <c r="G7667" s="367" t="s">
        <v>12281</v>
      </c>
      <c r="H7667" s="367" t="s">
        <v>13148</v>
      </c>
      <c r="I7667" s="367" t="s">
        <v>13029</v>
      </c>
    </row>
    <row r="7668" spans="1:9">
      <c r="A7668" s="367" t="s">
        <v>3930</v>
      </c>
      <c r="D7668" s="367" t="s">
        <v>13160</v>
      </c>
      <c r="E7668" s="367">
        <f t="shared" si="119"/>
        <v>40202523</v>
      </c>
      <c r="F7668" s="367" t="s">
        <v>12562</v>
      </c>
      <c r="G7668" s="367" t="s">
        <v>12281</v>
      </c>
      <c r="H7668" s="367" t="s">
        <v>13148</v>
      </c>
      <c r="I7668" s="367" t="s">
        <v>13031</v>
      </c>
    </row>
    <row r="7669" spans="1:9">
      <c r="A7669" s="367" t="s">
        <v>3930</v>
      </c>
      <c r="D7669" s="367" t="s">
        <v>13161</v>
      </c>
      <c r="E7669" s="367">
        <f t="shared" si="119"/>
        <v>40202524</v>
      </c>
      <c r="F7669" s="367" t="s">
        <v>12562</v>
      </c>
      <c r="G7669" s="367" t="s">
        <v>12281</v>
      </c>
      <c r="H7669" s="367" t="s">
        <v>13148</v>
      </c>
      <c r="I7669" s="367" t="s">
        <v>13033</v>
      </c>
    </row>
    <row r="7670" spans="1:9">
      <c r="A7670" s="367" t="s">
        <v>3930</v>
      </c>
      <c r="D7670" s="367" t="s">
        <v>13162</v>
      </c>
      <c r="E7670" s="367">
        <f t="shared" si="119"/>
        <v>40202525</v>
      </c>
      <c r="F7670" s="367" t="s">
        <v>12562</v>
      </c>
      <c r="G7670" s="367" t="s">
        <v>12281</v>
      </c>
      <c r="H7670" s="367" t="s">
        <v>13148</v>
      </c>
      <c r="I7670" s="367" t="s">
        <v>13035</v>
      </c>
    </row>
    <row r="7671" spans="1:9">
      <c r="A7671" s="367" t="s">
        <v>3930</v>
      </c>
      <c r="D7671" s="367" t="s">
        <v>13163</v>
      </c>
      <c r="E7671" s="367">
        <f t="shared" si="119"/>
        <v>40202531</v>
      </c>
      <c r="F7671" s="367" t="s">
        <v>12562</v>
      </c>
      <c r="G7671" s="367" t="s">
        <v>12281</v>
      </c>
      <c r="H7671" s="367" t="s">
        <v>13148</v>
      </c>
      <c r="I7671" s="367" t="s">
        <v>13164</v>
      </c>
    </row>
    <row r="7672" spans="1:9">
      <c r="A7672" s="367" t="s">
        <v>3930</v>
      </c>
      <c r="D7672" s="367" t="s">
        <v>13165</v>
      </c>
      <c r="E7672" s="367">
        <f t="shared" si="119"/>
        <v>40202532</v>
      </c>
      <c r="F7672" s="367" t="s">
        <v>12562</v>
      </c>
      <c r="G7672" s="367" t="s">
        <v>12281</v>
      </c>
      <c r="H7672" s="367" t="s">
        <v>13148</v>
      </c>
      <c r="I7672" s="367" t="s">
        <v>13166</v>
      </c>
    </row>
    <row r="7673" spans="1:9">
      <c r="A7673" s="367" t="s">
        <v>3930</v>
      </c>
      <c r="D7673" s="367" t="s">
        <v>13167</v>
      </c>
      <c r="E7673" s="367">
        <f t="shared" si="119"/>
        <v>40202533</v>
      </c>
      <c r="F7673" s="367" t="s">
        <v>12562</v>
      </c>
      <c r="G7673" s="367" t="s">
        <v>12281</v>
      </c>
      <c r="H7673" s="367" t="s">
        <v>13148</v>
      </c>
      <c r="I7673" s="367" t="s">
        <v>13168</v>
      </c>
    </row>
    <row r="7674" spans="1:9">
      <c r="A7674" s="367" t="s">
        <v>3930</v>
      </c>
      <c r="D7674" s="367" t="s">
        <v>13169</v>
      </c>
      <c r="E7674" s="367">
        <f t="shared" si="119"/>
        <v>40202534</v>
      </c>
      <c r="F7674" s="367" t="s">
        <v>12562</v>
      </c>
      <c r="G7674" s="367" t="s">
        <v>12281</v>
      </c>
      <c r="H7674" s="367" t="s">
        <v>13148</v>
      </c>
      <c r="I7674" s="367" t="s">
        <v>13170</v>
      </c>
    </row>
    <row r="7675" spans="1:9">
      <c r="A7675" s="367" t="s">
        <v>3930</v>
      </c>
      <c r="D7675" s="367" t="s">
        <v>13171</v>
      </c>
      <c r="E7675" s="367">
        <f t="shared" si="119"/>
        <v>40202535</v>
      </c>
      <c r="F7675" s="367" t="s">
        <v>12562</v>
      </c>
      <c r="G7675" s="367" t="s">
        <v>12281</v>
      </c>
      <c r="H7675" s="367" t="s">
        <v>13148</v>
      </c>
      <c r="I7675" s="367" t="s">
        <v>13172</v>
      </c>
    </row>
    <row r="7676" spans="1:9">
      <c r="A7676" s="367" t="s">
        <v>3930</v>
      </c>
      <c r="D7676" s="367" t="s">
        <v>13173</v>
      </c>
      <c r="E7676" s="367">
        <f t="shared" si="119"/>
        <v>40202536</v>
      </c>
      <c r="F7676" s="367" t="s">
        <v>12562</v>
      </c>
      <c r="G7676" s="367" t="s">
        <v>12281</v>
      </c>
      <c r="H7676" s="367" t="s">
        <v>13148</v>
      </c>
      <c r="I7676" s="367" t="s">
        <v>13174</v>
      </c>
    </row>
    <row r="7677" spans="1:9">
      <c r="A7677" s="367" t="s">
        <v>3930</v>
      </c>
      <c r="D7677" s="367" t="s">
        <v>13175</v>
      </c>
      <c r="E7677" s="367">
        <f t="shared" si="119"/>
        <v>40202537</v>
      </c>
      <c r="F7677" s="367" t="s">
        <v>12562</v>
      </c>
      <c r="G7677" s="367" t="s">
        <v>12281</v>
      </c>
      <c r="H7677" s="367" t="s">
        <v>13148</v>
      </c>
      <c r="I7677" s="367" t="s">
        <v>13176</v>
      </c>
    </row>
    <row r="7678" spans="1:9">
      <c r="A7678" s="367" t="s">
        <v>3930</v>
      </c>
      <c r="D7678" s="367" t="s">
        <v>13177</v>
      </c>
      <c r="E7678" s="367">
        <f t="shared" si="119"/>
        <v>40202542</v>
      </c>
      <c r="F7678" s="367" t="s">
        <v>12562</v>
      </c>
      <c r="G7678" s="367" t="s">
        <v>12281</v>
      </c>
      <c r="H7678" s="367" t="s">
        <v>13148</v>
      </c>
      <c r="I7678" s="367" t="s">
        <v>13045</v>
      </c>
    </row>
    <row r="7679" spans="1:9">
      <c r="A7679" s="367" t="s">
        <v>3930</v>
      </c>
      <c r="D7679" s="367" t="s">
        <v>13178</v>
      </c>
      <c r="E7679" s="367">
        <f t="shared" si="119"/>
        <v>40202543</v>
      </c>
      <c r="F7679" s="367" t="s">
        <v>12562</v>
      </c>
      <c r="G7679" s="367" t="s">
        <v>12281</v>
      </c>
      <c r="H7679" s="367" t="s">
        <v>13148</v>
      </c>
      <c r="I7679" s="367" t="s">
        <v>13047</v>
      </c>
    </row>
    <row r="7680" spans="1:9">
      <c r="A7680" s="367" t="s">
        <v>3930</v>
      </c>
      <c r="D7680" s="367" t="s">
        <v>13179</v>
      </c>
      <c r="E7680" s="367">
        <f t="shared" si="119"/>
        <v>40202544</v>
      </c>
      <c r="F7680" s="367" t="s">
        <v>12562</v>
      </c>
      <c r="G7680" s="367" t="s">
        <v>12281</v>
      </c>
      <c r="H7680" s="367" t="s">
        <v>13148</v>
      </c>
      <c r="I7680" s="367" t="s">
        <v>13049</v>
      </c>
    </row>
    <row r="7681" spans="1:10">
      <c r="A7681" s="367" t="s">
        <v>3930</v>
      </c>
      <c r="D7681" s="367" t="s">
        <v>13180</v>
      </c>
      <c r="E7681" s="367">
        <f t="shared" si="119"/>
        <v>40202545</v>
      </c>
      <c r="F7681" s="367" t="s">
        <v>12562</v>
      </c>
      <c r="G7681" s="367" t="s">
        <v>12281</v>
      </c>
      <c r="H7681" s="367" t="s">
        <v>13148</v>
      </c>
      <c r="I7681" s="367" t="s">
        <v>13051</v>
      </c>
    </row>
    <row r="7682" spans="1:10">
      <c r="A7682" s="367" t="s">
        <v>3930</v>
      </c>
      <c r="D7682" s="367" t="s">
        <v>13181</v>
      </c>
      <c r="E7682" s="367">
        <f t="shared" ref="E7682:E7745" si="120">VALUE(D7682)</f>
        <v>40202546</v>
      </c>
      <c r="F7682" s="367" t="s">
        <v>12562</v>
      </c>
      <c r="G7682" s="367" t="s">
        <v>12281</v>
      </c>
      <c r="H7682" s="367" t="s">
        <v>13148</v>
      </c>
      <c r="I7682" s="367" t="s">
        <v>13053</v>
      </c>
    </row>
    <row r="7683" spans="1:10">
      <c r="A7683" s="367" t="s">
        <v>3930</v>
      </c>
      <c r="D7683" s="367" t="s">
        <v>13182</v>
      </c>
      <c r="E7683" s="367">
        <f t="shared" si="120"/>
        <v>40202599</v>
      </c>
      <c r="F7683" s="367" t="s">
        <v>12562</v>
      </c>
      <c r="G7683" s="367" t="s">
        <v>12281</v>
      </c>
      <c r="H7683" s="367" t="s">
        <v>13148</v>
      </c>
      <c r="I7683" s="367" t="s">
        <v>4251</v>
      </c>
    </row>
    <row r="7684" spans="1:10">
      <c r="A7684" s="367" t="s">
        <v>3930</v>
      </c>
      <c r="D7684" s="367" t="s">
        <v>13183</v>
      </c>
      <c r="E7684" s="367">
        <f t="shared" si="120"/>
        <v>40202601</v>
      </c>
      <c r="F7684" s="367" t="s">
        <v>12562</v>
      </c>
      <c r="G7684" s="367" t="s">
        <v>12281</v>
      </c>
      <c r="H7684" s="367" t="s">
        <v>13184</v>
      </c>
      <c r="I7684" s="367" t="s">
        <v>12850</v>
      </c>
    </row>
    <row r="7685" spans="1:10">
      <c r="A7685" s="367" t="s">
        <v>3930</v>
      </c>
      <c r="D7685" s="367" t="s">
        <v>13185</v>
      </c>
      <c r="E7685" s="367">
        <f t="shared" si="120"/>
        <v>40202602</v>
      </c>
      <c r="F7685" s="367" t="s">
        <v>12562</v>
      </c>
      <c r="G7685" s="367" t="s">
        <v>12281</v>
      </c>
      <c r="H7685" s="367" t="s">
        <v>13184</v>
      </c>
      <c r="I7685" s="367" t="s">
        <v>12868</v>
      </c>
    </row>
    <row r="7686" spans="1:10">
      <c r="A7686" s="367" t="s">
        <v>3930</v>
      </c>
      <c r="D7686" s="367" t="s">
        <v>13186</v>
      </c>
      <c r="E7686" s="367">
        <f t="shared" si="120"/>
        <v>40202603</v>
      </c>
      <c r="F7686" s="367" t="s">
        <v>12562</v>
      </c>
      <c r="G7686" s="367" t="s">
        <v>12281</v>
      </c>
      <c r="H7686" s="367" t="s">
        <v>13184</v>
      </c>
      <c r="I7686" s="367" t="s">
        <v>12852</v>
      </c>
    </row>
    <row r="7687" spans="1:10">
      <c r="A7687" s="367" t="s">
        <v>3930</v>
      </c>
      <c r="D7687" s="367" t="s">
        <v>13187</v>
      </c>
      <c r="E7687" s="367">
        <f t="shared" si="120"/>
        <v>40202604</v>
      </c>
      <c r="F7687" s="367" t="s">
        <v>12562</v>
      </c>
      <c r="G7687" s="367" t="s">
        <v>12281</v>
      </c>
      <c r="H7687" s="367" t="s">
        <v>13184</v>
      </c>
      <c r="I7687" s="367" t="s">
        <v>12854</v>
      </c>
    </row>
    <row r="7688" spans="1:10">
      <c r="A7688" s="367" t="s">
        <v>3930</v>
      </c>
      <c r="D7688" s="367" t="s">
        <v>13188</v>
      </c>
      <c r="E7688" s="367">
        <f t="shared" si="120"/>
        <v>40202605</v>
      </c>
      <c r="F7688" s="367" t="s">
        <v>12562</v>
      </c>
      <c r="G7688" s="367" t="s">
        <v>12281</v>
      </c>
      <c r="H7688" s="367" t="s">
        <v>13184</v>
      </c>
      <c r="I7688" s="367" t="s">
        <v>12856</v>
      </c>
    </row>
    <row r="7689" spans="1:10">
      <c r="A7689" s="367" t="s">
        <v>3930</v>
      </c>
      <c r="D7689" s="367" t="s">
        <v>13189</v>
      </c>
      <c r="E7689" s="367">
        <f t="shared" si="120"/>
        <v>40202606</v>
      </c>
      <c r="F7689" s="367" t="s">
        <v>12562</v>
      </c>
      <c r="G7689" s="367" t="s">
        <v>12281</v>
      </c>
      <c r="H7689" s="367" t="s">
        <v>13184</v>
      </c>
      <c r="I7689" s="367" t="s">
        <v>13190</v>
      </c>
    </row>
    <row r="7690" spans="1:10">
      <c r="A7690" s="367" t="s">
        <v>3930</v>
      </c>
      <c r="D7690" s="367" t="s">
        <v>13191</v>
      </c>
      <c r="E7690" s="367">
        <f t="shared" si="120"/>
        <v>40202607</v>
      </c>
      <c r="F7690" s="367" t="s">
        <v>12562</v>
      </c>
      <c r="G7690" s="367" t="s">
        <v>12281</v>
      </c>
      <c r="H7690" s="367" t="s">
        <v>13184</v>
      </c>
      <c r="I7690" s="367" t="s">
        <v>13192</v>
      </c>
    </row>
    <row r="7691" spans="1:10">
      <c r="A7691" s="367" t="s">
        <v>3930</v>
      </c>
      <c r="D7691" s="367" t="s">
        <v>13193</v>
      </c>
      <c r="E7691" s="367">
        <f t="shared" si="120"/>
        <v>40202699</v>
      </c>
      <c r="F7691" s="367" t="s">
        <v>12562</v>
      </c>
      <c r="G7691" s="367" t="s">
        <v>12281</v>
      </c>
      <c r="H7691" s="367" t="s">
        <v>13184</v>
      </c>
      <c r="I7691" s="367" t="s">
        <v>6910</v>
      </c>
    </row>
    <row r="7692" spans="1:10">
      <c r="A7692" s="367" t="s">
        <v>3930</v>
      </c>
      <c r="D7692" s="367" t="s">
        <v>13194</v>
      </c>
      <c r="E7692" s="367">
        <f t="shared" si="120"/>
        <v>40202701</v>
      </c>
      <c r="F7692" s="367" t="s">
        <v>12562</v>
      </c>
      <c r="G7692" s="367" t="s">
        <v>12281</v>
      </c>
      <c r="H7692" s="367" t="s">
        <v>13195</v>
      </c>
      <c r="I7692" s="367" t="s">
        <v>13196</v>
      </c>
    </row>
    <row r="7693" spans="1:10">
      <c r="A7693" s="367" t="s">
        <v>3930</v>
      </c>
      <c r="D7693" s="367" t="s">
        <v>13197</v>
      </c>
      <c r="E7693" s="367">
        <f t="shared" si="120"/>
        <v>40202710</v>
      </c>
      <c r="F7693" s="367" t="s">
        <v>12562</v>
      </c>
      <c r="G7693" s="367" t="s">
        <v>12281</v>
      </c>
      <c r="H7693" s="367" t="s">
        <v>13195</v>
      </c>
      <c r="I7693" s="367" t="s">
        <v>13196</v>
      </c>
    </row>
    <row r="7694" spans="1:10">
      <c r="A7694" s="367" t="s">
        <v>3930</v>
      </c>
      <c r="D7694" s="367" t="s">
        <v>13198</v>
      </c>
      <c r="E7694" s="367">
        <f t="shared" si="120"/>
        <v>40202801</v>
      </c>
      <c r="F7694" s="367" t="s">
        <v>12562</v>
      </c>
      <c r="G7694" s="367" t="s">
        <v>12281</v>
      </c>
      <c r="H7694" s="367" t="s">
        <v>13199</v>
      </c>
      <c r="I7694" s="367" t="s">
        <v>13200</v>
      </c>
      <c r="J7694" s="369">
        <v>37508</v>
      </c>
    </row>
    <row r="7695" spans="1:10">
      <c r="A7695" s="367" t="s">
        <v>3930</v>
      </c>
      <c r="D7695" s="367" t="s">
        <v>13201</v>
      </c>
      <c r="E7695" s="367">
        <f t="shared" si="120"/>
        <v>40202802</v>
      </c>
      <c r="F7695" s="367" t="s">
        <v>12562</v>
      </c>
      <c r="G7695" s="367" t="s">
        <v>12281</v>
      </c>
      <c r="H7695" s="367" t="s">
        <v>13199</v>
      </c>
      <c r="I7695" s="367" t="s">
        <v>13202</v>
      </c>
      <c r="J7695" s="369">
        <v>37508</v>
      </c>
    </row>
    <row r="7696" spans="1:10">
      <c r="A7696" s="367" t="s">
        <v>3930</v>
      </c>
      <c r="D7696" s="367" t="s">
        <v>13203</v>
      </c>
      <c r="E7696" s="367">
        <f t="shared" si="120"/>
        <v>40202899</v>
      </c>
      <c r="F7696" s="367" t="s">
        <v>12562</v>
      </c>
      <c r="G7696" s="367" t="s">
        <v>12281</v>
      </c>
      <c r="H7696" s="367" t="s">
        <v>13199</v>
      </c>
      <c r="I7696" s="367" t="s">
        <v>2410</v>
      </c>
      <c r="J7696" s="369">
        <v>37508</v>
      </c>
    </row>
    <row r="7697" spans="1:9">
      <c r="A7697" s="367" t="s">
        <v>3930</v>
      </c>
      <c r="D7697" s="367" t="s">
        <v>13204</v>
      </c>
      <c r="E7697" s="367">
        <f t="shared" si="120"/>
        <v>40203001</v>
      </c>
      <c r="F7697" s="367" t="s">
        <v>12562</v>
      </c>
      <c r="G7697" s="367" t="s">
        <v>12281</v>
      </c>
      <c r="H7697" s="367" t="s">
        <v>13205</v>
      </c>
      <c r="I7697" s="367" t="s">
        <v>13206</v>
      </c>
    </row>
    <row r="7698" spans="1:9">
      <c r="A7698" s="367" t="s">
        <v>3930</v>
      </c>
      <c r="D7698" s="367" t="s">
        <v>13207</v>
      </c>
      <c r="E7698" s="367">
        <f t="shared" si="120"/>
        <v>40204001</v>
      </c>
      <c r="F7698" s="367" t="s">
        <v>12562</v>
      </c>
      <c r="G7698" s="367" t="s">
        <v>12281</v>
      </c>
      <c r="H7698" s="367" t="s">
        <v>13208</v>
      </c>
      <c r="I7698" s="367" t="s">
        <v>13209</v>
      </c>
    </row>
    <row r="7699" spans="1:9">
      <c r="A7699" s="367" t="s">
        <v>3930</v>
      </c>
      <c r="D7699" s="367" t="s">
        <v>13210</v>
      </c>
      <c r="E7699" s="367">
        <f t="shared" si="120"/>
        <v>40204002</v>
      </c>
      <c r="F7699" s="367" t="s">
        <v>12562</v>
      </c>
      <c r="G7699" s="367" t="s">
        <v>12281</v>
      </c>
      <c r="H7699" s="367" t="s">
        <v>13208</v>
      </c>
      <c r="I7699" s="367" t="s">
        <v>13211</v>
      </c>
    </row>
    <row r="7700" spans="1:9">
      <c r="A7700" s="367" t="s">
        <v>3930</v>
      </c>
      <c r="D7700" s="367" t="s">
        <v>13212</v>
      </c>
      <c r="E7700" s="367">
        <f t="shared" si="120"/>
        <v>40204003</v>
      </c>
      <c r="F7700" s="367" t="s">
        <v>12562</v>
      </c>
      <c r="G7700" s="367" t="s">
        <v>12281</v>
      </c>
      <c r="H7700" s="367" t="s">
        <v>13208</v>
      </c>
      <c r="I7700" s="367" t="s">
        <v>13213</v>
      </c>
    </row>
    <row r="7701" spans="1:9">
      <c r="A7701" s="367" t="s">
        <v>3930</v>
      </c>
      <c r="D7701" s="367" t="s">
        <v>13214</v>
      </c>
      <c r="E7701" s="367">
        <f t="shared" si="120"/>
        <v>40204004</v>
      </c>
      <c r="F7701" s="367" t="s">
        <v>12562</v>
      </c>
      <c r="G7701" s="367" t="s">
        <v>12281</v>
      </c>
      <c r="H7701" s="367" t="s">
        <v>13208</v>
      </c>
      <c r="I7701" s="367" t="s">
        <v>13215</v>
      </c>
    </row>
    <row r="7702" spans="1:9">
      <c r="A7702" s="367" t="s">
        <v>3930</v>
      </c>
      <c r="D7702" s="367" t="s">
        <v>13216</v>
      </c>
      <c r="E7702" s="367">
        <f t="shared" si="120"/>
        <v>40204010</v>
      </c>
      <c r="F7702" s="367" t="s">
        <v>12562</v>
      </c>
      <c r="G7702" s="367" t="s">
        <v>12281</v>
      </c>
      <c r="H7702" s="367" t="s">
        <v>13208</v>
      </c>
      <c r="I7702" s="367" t="s">
        <v>13217</v>
      </c>
    </row>
    <row r="7703" spans="1:9">
      <c r="A7703" s="367" t="s">
        <v>3930</v>
      </c>
      <c r="D7703" s="367" t="s">
        <v>13218</v>
      </c>
      <c r="E7703" s="367">
        <f t="shared" si="120"/>
        <v>40204011</v>
      </c>
      <c r="F7703" s="367" t="s">
        <v>12562</v>
      </c>
      <c r="G7703" s="367" t="s">
        <v>12281</v>
      </c>
      <c r="H7703" s="367" t="s">
        <v>13208</v>
      </c>
      <c r="I7703" s="367" t="s">
        <v>13219</v>
      </c>
    </row>
    <row r="7704" spans="1:9">
      <c r="A7704" s="367" t="s">
        <v>3930</v>
      </c>
      <c r="D7704" s="367" t="s">
        <v>13220</v>
      </c>
      <c r="E7704" s="367">
        <f t="shared" si="120"/>
        <v>40204012</v>
      </c>
      <c r="F7704" s="367" t="s">
        <v>12562</v>
      </c>
      <c r="G7704" s="367" t="s">
        <v>12281</v>
      </c>
      <c r="H7704" s="367" t="s">
        <v>13208</v>
      </c>
      <c r="I7704" s="367" t="s">
        <v>13221</v>
      </c>
    </row>
    <row r="7705" spans="1:9">
      <c r="A7705" s="367" t="s">
        <v>3930</v>
      </c>
      <c r="D7705" s="367" t="s">
        <v>13222</v>
      </c>
      <c r="E7705" s="367">
        <f t="shared" si="120"/>
        <v>40204013</v>
      </c>
      <c r="F7705" s="367" t="s">
        <v>12562</v>
      </c>
      <c r="G7705" s="367" t="s">
        <v>12281</v>
      </c>
      <c r="H7705" s="367" t="s">
        <v>13208</v>
      </c>
      <c r="I7705" s="367" t="s">
        <v>13223</v>
      </c>
    </row>
    <row r="7706" spans="1:9">
      <c r="A7706" s="367" t="s">
        <v>3930</v>
      </c>
      <c r="D7706" s="367" t="s">
        <v>13224</v>
      </c>
      <c r="E7706" s="367">
        <f t="shared" si="120"/>
        <v>40204020</v>
      </c>
      <c r="F7706" s="367" t="s">
        <v>12562</v>
      </c>
      <c r="G7706" s="367" t="s">
        <v>12281</v>
      </c>
      <c r="H7706" s="367" t="s">
        <v>13208</v>
      </c>
      <c r="I7706" s="367" t="s">
        <v>13225</v>
      </c>
    </row>
    <row r="7707" spans="1:9">
      <c r="A7707" s="367" t="s">
        <v>3930</v>
      </c>
      <c r="D7707" s="367" t="s">
        <v>13226</v>
      </c>
      <c r="E7707" s="367">
        <f t="shared" si="120"/>
        <v>40204021</v>
      </c>
      <c r="F7707" s="367" t="s">
        <v>12562</v>
      </c>
      <c r="G7707" s="367" t="s">
        <v>12281</v>
      </c>
      <c r="H7707" s="367" t="s">
        <v>13208</v>
      </c>
      <c r="I7707" s="367" t="s">
        <v>13227</v>
      </c>
    </row>
    <row r="7708" spans="1:9">
      <c r="A7708" s="367" t="s">
        <v>3930</v>
      </c>
      <c r="D7708" s="367" t="s">
        <v>13228</v>
      </c>
      <c r="E7708" s="367">
        <f t="shared" si="120"/>
        <v>40204022</v>
      </c>
      <c r="F7708" s="367" t="s">
        <v>12562</v>
      </c>
      <c r="G7708" s="367" t="s">
        <v>12281</v>
      </c>
      <c r="H7708" s="367" t="s">
        <v>13208</v>
      </c>
      <c r="I7708" s="367" t="s">
        <v>13229</v>
      </c>
    </row>
    <row r="7709" spans="1:9">
      <c r="A7709" s="367" t="s">
        <v>3930</v>
      </c>
      <c r="D7709" s="367" t="s">
        <v>13230</v>
      </c>
      <c r="E7709" s="367">
        <f t="shared" si="120"/>
        <v>40204023</v>
      </c>
      <c r="F7709" s="367" t="s">
        <v>12562</v>
      </c>
      <c r="G7709" s="367" t="s">
        <v>12281</v>
      </c>
      <c r="H7709" s="367" t="s">
        <v>13208</v>
      </c>
      <c r="I7709" s="367" t="s">
        <v>13231</v>
      </c>
    </row>
    <row r="7710" spans="1:9">
      <c r="A7710" s="367" t="s">
        <v>3930</v>
      </c>
      <c r="D7710" s="367" t="s">
        <v>13232</v>
      </c>
      <c r="E7710" s="367">
        <f t="shared" si="120"/>
        <v>40204121</v>
      </c>
      <c r="F7710" s="367" t="s">
        <v>12562</v>
      </c>
      <c r="G7710" s="367" t="s">
        <v>12281</v>
      </c>
      <c r="H7710" s="367" t="s">
        <v>13233</v>
      </c>
      <c r="I7710" s="367" t="s">
        <v>13234</v>
      </c>
    </row>
    <row r="7711" spans="1:9">
      <c r="A7711" s="367" t="s">
        <v>3930</v>
      </c>
      <c r="D7711" s="367" t="s">
        <v>13235</v>
      </c>
      <c r="E7711" s="367">
        <f t="shared" si="120"/>
        <v>40204130</v>
      </c>
      <c r="F7711" s="367" t="s">
        <v>12562</v>
      </c>
      <c r="G7711" s="367" t="s">
        <v>12281</v>
      </c>
      <c r="H7711" s="367" t="s">
        <v>13233</v>
      </c>
      <c r="I7711" s="367" t="s">
        <v>13236</v>
      </c>
    </row>
    <row r="7712" spans="1:9">
      <c r="A7712" s="367" t="s">
        <v>3930</v>
      </c>
      <c r="D7712" s="367" t="s">
        <v>13237</v>
      </c>
      <c r="E7712" s="367">
        <f t="shared" si="120"/>
        <v>40204140</v>
      </c>
      <c r="F7712" s="367" t="s">
        <v>12562</v>
      </c>
      <c r="G7712" s="367" t="s">
        <v>12281</v>
      </c>
      <c r="H7712" s="367" t="s">
        <v>13233</v>
      </c>
      <c r="I7712" s="367" t="s">
        <v>13238</v>
      </c>
    </row>
    <row r="7713" spans="1:9">
      <c r="A7713" s="367" t="s">
        <v>3930</v>
      </c>
      <c r="D7713" s="367" t="s">
        <v>13239</v>
      </c>
      <c r="E7713" s="367">
        <f t="shared" si="120"/>
        <v>40204150</v>
      </c>
      <c r="F7713" s="367" t="s">
        <v>12562</v>
      </c>
      <c r="G7713" s="367" t="s">
        <v>12281</v>
      </c>
      <c r="H7713" s="367" t="s">
        <v>13233</v>
      </c>
      <c r="I7713" s="367" t="s">
        <v>12193</v>
      </c>
    </row>
    <row r="7714" spans="1:9">
      <c r="A7714" s="367" t="s">
        <v>3930</v>
      </c>
      <c r="D7714" s="367" t="s">
        <v>13240</v>
      </c>
      <c r="E7714" s="367">
        <f t="shared" si="120"/>
        <v>40204151</v>
      </c>
      <c r="F7714" s="367" t="s">
        <v>12562</v>
      </c>
      <c r="G7714" s="367" t="s">
        <v>12281</v>
      </c>
      <c r="H7714" s="367" t="s">
        <v>13233</v>
      </c>
      <c r="I7714" s="367" t="s">
        <v>13241</v>
      </c>
    </row>
    <row r="7715" spans="1:9">
      <c r="A7715" s="367" t="s">
        <v>3930</v>
      </c>
      <c r="D7715" s="367" t="s">
        <v>13242</v>
      </c>
      <c r="E7715" s="367">
        <f t="shared" si="120"/>
        <v>40204152</v>
      </c>
      <c r="F7715" s="367" t="s">
        <v>12562</v>
      </c>
      <c r="G7715" s="367" t="s">
        <v>12281</v>
      </c>
      <c r="H7715" s="367" t="s">
        <v>13233</v>
      </c>
      <c r="I7715" s="367" t="s">
        <v>13243</v>
      </c>
    </row>
    <row r="7716" spans="1:9">
      <c r="A7716" s="367" t="s">
        <v>3930</v>
      </c>
      <c r="D7716" s="367" t="s">
        <v>13244</v>
      </c>
      <c r="E7716" s="367">
        <f t="shared" si="120"/>
        <v>40204160</v>
      </c>
      <c r="F7716" s="367" t="s">
        <v>12562</v>
      </c>
      <c r="G7716" s="367" t="s">
        <v>12281</v>
      </c>
      <c r="H7716" s="367" t="s">
        <v>13233</v>
      </c>
      <c r="I7716" s="367" t="s">
        <v>13245</v>
      </c>
    </row>
    <row r="7717" spans="1:9">
      <c r="A7717" s="367" t="s">
        <v>3930</v>
      </c>
      <c r="D7717" s="367" t="s">
        <v>13246</v>
      </c>
      <c r="E7717" s="367">
        <f t="shared" si="120"/>
        <v>40204161</v>
      </c>
      <c r="F7717" s="367" t="s">
        <v>12562</v>
      </c>
      <c r="G7717" s="367" t="s">
        <v>12281</v>
      </c>
      <c r="H7717" s="367" t="s">
        <v>13233</v>
      </c>
      <c r="I7717" s="367" t="s">
        <v>13247</v>
      </c>
    </row>
    <row r="7718" spans="1:9">
      <c r="A7718" s="367" t="s">
        <v>3930</v>
      </c>
      <c r="D7718" s="367" t="s">
        <v>13248</v>
      </c>
      <c r="E7718" s="367">
        <f t="shared" si="120"/>
        <v>40204162</v>
      </c>
      <c r="F7718" s="367" t="s">
        <v>12562</v>
      </c>
      <c r="G7718" s="367" t="s">
        <v>12281</v>
      </c>
      <c r="H7718" s="367" t="s">
        <v>13233</v>
      </c>
      <c r="I7718" s="367" t="s">
        <v>13249</v>
      </c>
    </row>
    <row r="7719" spans="1:9">
      <c r="A7719" s="367" t="s">
        <v>3930</v>
      </c>
      <c r="D7719" s="367" t="s">
        <v>13250</v>
      </c>
      <c r="E7719" s="367">
        <f t="shared" si="120"/>
        <v>40204221</v>
      </c>
      <c r="F7719" s="367" t="s">
        <v>12562</v>
      </c>
      <c r="G7719" s="367" t="s">
        <v>12281</v>
      </c>
      <c r="H7719" s="367" t="s">
        <v>13251</v>
      </c>
      <c r="I7719" s="367" t="s">
        <v>13234</v>
      </c>
    </row>
    <row r="7720" spans="1:9">
      <c r="A7720" s="367" t="s">
        <v>3930</v>
      </c>
      <c r="D7720" s="367" t="s">
        <v>13252</v>
      </c>
      <c r="E7720" s="367">
        <f t="shared" si="120"/>
        <v>40204230</v>
      </c>
      <c r="F7720" s="367" t="s">
        <v>12562</v>
      </c>
      <c r="G7720" s="367" t="s">
        <v>12281</v>
      </c>
      <c r="H7720" s="367" t="s">
        <v>13251</v>
      </c>
      <c r="I7720" s="367" t="s">
        <v>13236</v>
      </c>
    </row>
    <row r="7721" spans="1:9">
      <c r="A7721" s="367" t="s">
        <v>3930</v>
      </c>
      <c r="D7721" s="367" t="s">
        <v>13253</v>
      </c>
      <c r="E7721" s="367">
        <f t="shared" si="120"/>
        <v>40204240</v>
      </c>
      <c r="F7721" s="367" t="s">
        <v>12562</v>
      </c>
      <c r="G7721" s="367" t="s">
        <v>12281</v>
      </c>
      <c r="H7721" s="367" t="s">
        <v>13251</v>
      </c>
      <c r="I7721" s="367" t="s">
        <v>13238</v>
      </c>
    </row>
    <row r="7722" spans="1:9">
      <c r="A7722" s="367" t="s">
        <v>3930</v>
      </c>
      <c r="D7722" s="367" t="s">
        <v>13254</v>
      </c>
      <c r="E7722" s="367">
        <f t="shared" si="120"/>
        <v>40204250</v>
      </c>
      <c r="F7722" s="367" t="s">
        <v>12562</v>
      </c>
      <c r="G7722" s="367" t="s">
        <v>12281</v>
      </c>
      <c r="H7722" s="367" t="s">
        <v>13251</v>
      </c>
      <c r="I7722" s="367" t="s">
        <v>12193</v>
      </c>
    </row>
    <row r="7723" spans="1:9">
      <c r="A7723" s="367" t="s">
        <v>3930</v>
      </c>
      <c r="D7723" s="367" t="s">
        <v>13255</v>
      </c>
      <c r="E7723" s="367">
        <f t="shared" si="120"/>
        <v>40204251</v>
      </c>
      <c r="F7723" s="367" t="s">
        <v>12562</v>
      </c>
      <c r="G7723" s="367" t="s">
        <v>12281</v>
      </c>
      <c r="H7723" s="367" t="s">
        <v>13251</v>
      </c>
      <c r="I7723" s="367" t="s">
        <v>13241</v>
      </c>
    </row>
    <row r="7724" spans="1:9">
      <c r="A7724" s="367" t="s">
        <v>3930</v>
      </c>
      <c r="D7724" s="367" t="s">
        <v>13256</v>
      </c>
      <c r="E7724" s="367">
        <f t="shared" si="120"/>
        <v>40204252</v>
      </c>
      <c r="F7724" s="367" t="s">
        <v>12562</v>
      </c>
      <c r="G7724" s="367" t="s">
        <v>12281</v>
      </c>
      <c r="H7724" s="367" t="s">
        <v>13251</v>
      </c>
      <c r="I7724" s="367" t="s">
        <v>13243</v>
      </c>
    </row>
    <row r="7725" spans="1:9">
      <c r="A7725" s="367" t="s">
        <v>3930</v>
      </c>
      <c r="D7725" s="367" t="s">
        <v>13257</v>
      </c>
      <c r="E7725" s="367">
        <f t="shared" si="120"/>
        <v>40204260</v>
      </c>
      <c r="F7725" s="367" t="s">
        <v>12562</v>
      </c>
      <c r="G7725" s="367" t="s">
        <v>12281</v>
      </c>
      <c r="H7725" s="367" t="s">
        <v>13251</v>
      </c>
      <c r="I7725" s="367" t="s">
        <v>13245</v>
      </c>
    </row>
    <row r="7726" spans="1:9">
      <c r="A7726" s="367" t="s">
        <v>3930</v>
      </c>
      <c r="D7726" s="367" t="s">
        <v>13258</v>
      </c>
      <c r="E7726" s="367">
        <f t="shared" si="120"/>
        <v>40204261</v>
      </c>
      <c r="F7726" s="367" t="s">
        <v>12562</v>
      </c>
      <c r="G7726" s="367" t="s">
        <v>12281</v>
      </c>
      <c r="H7726" s="367" t="s">
        <v>13251</v>
      </c>
      <c r="I7726" s="367" t="s">
        <v>13247</v>
      </c>
    </row>
    <row r="7727" spans="1:9">
      <c r="A7727" s="367" t="s">
        <v>3930</v>
      </c>
      <c r="D7727" s="367" t="s">
        <v>13259</v>
      </c>
      <c r="E7727" s="367">
        <f t="shared" si="120"/>
        <v>40204262</v>
      </c>
      <c r="F7727" s="367" t="s">
        <v>12562</v>
      </c>
      <c r="G7727" s="367" t="s">
        <v>12281</v>
      </c>
      <c r="H7727" s="367" t="s">
        <v>13251</v>
      </c>
      <c r="I7727" s="367" t="s">
        <v>13249</v>
      </c>
    </row>
    <row r="7728" spans="1:9">
      <c r="A7728" s="367" t="s">
        <v>3930</v>
      </c>
      <c r="D7728" s="367" t="s">
        <v>13260</v>
      </c>
      <c r="E7728" s="367">
        <f t="shared" si="120"/>
        <v>40204321</v>
      </c>
      <c r="F7728" s="367" t="s">
        <v>12562</v>
      </c>
      <c r="G7728" s="367" t="s">
        <v>12281</v>
      </c>
      <c r="H7728" s="367" t="s">
        <v>13261</v>
      </c>
      <c r="I7728" s="367" t="s">
        <v>13234</v>
      </c>
    </row>
    <row r="7729" spans="1:9">
      <c r="A7729" s="367" t="s">
        <v>3930</v>
      </c>
      <c r="D7729" s="367" t="s">
        <v>13262</v>
      </c>
      <c r="E7729" s="367">
        <f t="shared" si="120"/>
        <v>40204330</v>
      </c>
      <c r="F7729" s="367" t="s">
        <v>12562</v>
      </c>
      <c r="G7729" s="367" t="s">
        <v>12281</v>
      </c>
      <c r="H7729" s="367" t="s">
        <v>13261</v>
      </c>
      <c r="I7729" s="367" t="s">
        <v>13236</v>
      </c>
    </row>
    <row r="7730" spans="1:9">
      <c r="A7730" s="367" t="s">
        <v>3930</v>
      </c>
      <c r="D7730" s="367" t="s">
        <v>13263</v>
      </c>
      <c r="E7730" s="367">
        <f t="shared" si="120"/>
        <v>40204340</v>
      </c>
      <c r="F7730" s="367" t="s">
        <v>12562</v>
      </c>
      <c r="G7730" s="367" t="s">
        <v>12281</v>
      </c>
      <c r="H7730" s="367" t="s">
        <v>13261</v>
      </c>
      <c r="I7730" s="367" t="s">
        <v>13238</v>
      </c>
    </row>
    <row r="7731" spans="1:9">
      <c r="A7731" s="367" t="s">
        <v>3930</v>
      </c>
      <c r="D7731" s="367" t="s">
        <v>13264</v>
      </c>
      <c r="E7731" s="367">
        <f t="shared" si="120"/>
        <v>40204350</v>
      </c>
      <c r="F7731" s="367" t="s">
        <v>12562</v>
      </c>
      <c r="G7731" s="367" t="s">
        <v>12281</v>
      </c>
      <c r="H7731" s="367" t="s">
        <v>13261</v>
      </c>
      <c r="I7731" s="367" t="s">
        <v>12193</v>
      </c>
    </row>
    <row r="7732" spans="1:9">
      <c r="A7732" s="367" t="s">
        <v>3930</v>
      </c>
      <c r="D7732" s="367" t="s">
        <v>13265</v>
      </c>
      <c r="E7732" s="367">
        <f t="shared" si="120"/>
        <v>40204351</v>
      </c>
      <c r="F7732" s="367" t="s">
        <v>12562</v>
      </c>
      <c r="G7732" s="367" t="s">
        <v>12281</v>
      </c>
      <c r="H7732" s="367" t="s">
        <v>13261</v>
      </c>
      <c r="I7732" s="367" t="s">
        <v>13241</v>
      </c>
    </row>
    <row r="7733" spans="1:9">
      <c r="A7733" s="367" t="s">
        <v>3930</v>
      </c>
      <c r="D7733" s="367" t="s">
        <v>13266</v>
      </c>
      <c r="E7733" s="367">
        <f t="shared" si="120"/>
        <v>40204352</v>
      </c>
      <c r="F7733" s="367" t="s">
        <v>12562</v>
      </c>
      <c r="G7733" s="367" t="s">
        <v>12281</v>
      </c>
      <c r="H7733" s="367" t="s">
        <v>13261</v>
      </c>
      <c r="I7733" s="367" t="s">
        <v>13243</v>
      </c>
    </row>
    <row r="7734" spans="1:9">
      <c r="A7734" s="367" t="s">
        <v>3930</v>
      </c>
      <c r="D7734" s="367" t="s">
        <v>13267</v>
      </c>
      <c r="E7734" s="367">
        <f t="shared" si="120"/>
        <v>40204360</v>
      </c>
      <c r="F7734" s="367" t="s">
        <v>12562</v>
      </c>
      <c r="G7734" s="367" t="s">
        <v>12281</v>
      </c>
      <c r="H7734" s="367" t="s">
        <v>13261</v>
      </c>
      <c r="I7734" s="367" t="s">
        <v>13245</v>
      </c>
    </row>
    <row r="7735" spans="1:9">
      <c r="A7735" s="367" t="s">
        <v>3930</v>
      </c>
      <c r="D7735" s="367" t="s">
        <v>13268</v>
      </c>
      <c r="E7735" s="367">
        <f t="shared" si="120"/>
        <v>40204361</v>
      </c>
      <c r="F7735" s="367" t="s">
        <v>12562</v>
      </c>
      <c r="G7735" s="367" t="s">
        <v>12281</v>
      </c>
      <c r="H7735" s="367" t="s">
        <v>13261</v>
      </c>
      <c r="I7735" s="367" t="s">
        <v>13247</v>
      </c>
    </row>
    <row r="7736" spans="1:9">
      <c r="A7736" s="367" t="s">
        <v>3930</v>
      </c>
      <c r="D7736" s="367" t="s">
        <v>13269</v>
      </c>
      <c r="E7736" s="367">
        <f t="shared" si="120"/>
        <v>40204362</v>
      </c>
      <c r="F7736" s="367" t="s">
        <v>12562</v>
      </c>
      <c r="G7736" s="367" t="s">
        <v>12281</v>
      </c>
      <c r="H7736" s="367" t="s">
        <v>13261</v>
      </c>
      <c r="I7736" s="367" t="s">
        <v>13249</v>
      </c>
    </row>
    <row r="7737" spans="1:9">
      <c r="A7737" s="367" t="s">
        <v>3930</v>
      </c>
      <c r="D7737" s="367" t="s">
        <v>13270</v>
      </c>
      <c r="E7737" s="367">
        <f t="shared" si="120"/>
        <v>40204421</v>
      </c>
      <c r="F7737" s="367" t="s">
        <v>12562</v>
      </c>
      <c r="G7737" s="367" t="s">
        <v>12281</v>
      </c>
      <c r="H7737" s="367" t="s">
        <v>13271</v>
      </c>
      <c r="I7737" s="367" t="s">
        <v>13234</v>
      </c>
    </row>
    <row r="7738" spans="1:9">
      <c r="A7738" s="367" t="s">
        <v>3930</v>
      </c>
      <c r="D7738" s="367" t="s">
        <v>13272</v>
      </c>
      <c r="E7738" s="367">
        <f t="shared" si="120"/>
        <v>40204430</v>
      </c>
      <c r="F7738" s="367" t="s">
        <v>12562</v>
      </c>
      <c r="G7738" s="367" t="s">
        <v>12281</v>
      </c>
      <c r="H7738" s="367" t="s">
        <v>13271</v>
      </c>
      <c r="I7738" s="367" t="s">
        <v>13236</v>
      </c>
    </row>
    <row r="7739" spans="1:9">
      <c r="A7739" s="367" t="s">
        <v>3930</v>
      </c>
      <c r="D7739" s="367" t="s">
        <v>13273</v>
      </c>
      <c r="E7739" s="367">
        <f t="shared" si="120"/>
        <v>40204431</v>
      </c>
      <c r="F7739" s="367" t="s">
        <v>12562</v>
      </c>
      <c r="G7739" s="367" t="s">
        <v>12281</v>
      </c>
      <c r="H7739" s="367" t="s">
        <v>13271</v>
      </c>
      <c r="I7739" s="367" t="s">
        <v>13274</v>
      </c>
    </row>
    <row r="7740" spans="1:9">
      <c r="A7740" s="367" t="s">
        <v>3930</v>
      </c>
      <c r="D7740" s="367" t="s">
        <v>13275</v>
      </c>
      <c r="E7740" s="367">
        <f t="shared" si="120"/>
        <v>40204432</v>
      </c>
      <c r="F7740" s="367" t="s">
        <v>12562</v>
      </c>
      <c r="G7740" s="367" t="s">
        <v>12281</v>
      </c>
      <c r="H7740" s="367" t="s">
        <v>13271</v>
      </c>
      <c r="I7740" s="367" t="s">
        <v>13276</v>
      </c>
    </row>
    <row r="7741" spans="1:9">
      <c r="A7741" s="367" t="s">
        <v>3930</v>
      </c>
      <c r="D7741" s="367" t="s">
        <v>13277</v>
      </c>
      <c r="E7741" s="367">
        <f t="shared" si="120"/>
        <v>40204435</v>
      </c>
      <c r="F7741" s="367" t="s">
        <v>12562</v>
      </c>
      <c r="G7741" s="367" t="s">
        <v>12281</v>
      </c>
      <c r="H7741" s="367" t="s">
        <v>13271</v>
      </c>
      <c r="I7741" s="367" t="s">
        <v>13278</v>
      </c>
    </row>
    <row r="7742" spans="1:9">
      <c r="A7742" s="367" t="s">
        <v>3930</v>
      </c>
      <c r="D7742" s="367" t="s">
        <v>13279</v>
      </c>
      <c r="E7742" s="367">
        <f t="shared" si="120"/>
        <v>40204440</v>
      </c>
      <c r="F7742" s="367" t="s">
        <v>12562</v>
      </c>
      <c r="G7742" s="367" t="s">
        <v>12281</v>
      </c>
      <c r="H7742" s="367" t="s">
        <v>13271</v>
      </c>
      <c r="I7742" s="367" t="s">
        <v>13238</v>
      </c>
    </row>
    <row r="7743" spans="1:9">
      <c r="A7743" s="367" t="s">
        <v>3930</v>
      </c>
      <c r="D7743" s="367" t="s">
        <v>13280</v>
      </c>
      <c r="E7743" s="367">
        <f t="shared" si="120"/>
        <v>40204441</v>
      </c>
      <c r="F7743" s="367" t="s">
        <v>12562</v>
      </c>
      <c r="G7743" s="367" t="s">
        <v>12281</v>
      </c>
      <c r="H7743" s="367" t="s">
        <v>13271</v>
      </c>
      <c r="I7743" s="367" t="s">
        <v>13281</v>
      </c>
    </row>
    <row r="7744" spans="1:9">
      <c r="A7744" s="367" t="s">
        <v>3930</v>
      </c>
      <c r="D7744" s="367" t="s">
        <v>13282</v>
      </c>
      <c r="E7744" s="367">
        <f t="shared" si="120"/>
        <v>40204442</v>
      </c>
      <c r="F7744" s="367" t="s">
        <v>12562</v>
      </c>
      <c r="G7744" s="367" t="s">
        <v>12281</v>
      </c>
      <c r="H7744" s="367" t="s">
        <v>13271</v>
      </c>
      <c r="I7744" s="367" t="s">
        <v>13283</v>
      </c>
    </row>
    <row r="7745" spans="1:9">
      <c r="A7745" s="367" t="s">
        <v>3930</v>
      </c>
      <c r="D7745" s="367" t="s">
        <v>13284</v>
      </c>
      <c r="E7745" s="367">
        <f t="shared" si="120"/>
        <v>40204443</v>
      </c>
      <c r="F7745" s="367" t="s">
        <v>12562</v>
      </c>
      <c r="G7745" s="367" t="s">
        <v>12281</v>
      </c>
      <c r="H7745" s="367" t="s">
        <v>13271</v>
      </c>
      <c r="I7745" s="367" t="s">
        <v>13285</v>
      </c>
    </row>
    <row r="7746" spans="1:9">
      <c r="A7746" s="367" t="s">
        <v>3930</v>
      </c>
      <c r="D7746" s="367" t="s">
        <v>13286</v>
      </c>
      <c r="E7746" s="367">
        <f t="shared" ref="E7746:E7809" si="121">VALUE(D7746)</f>
        <v>40204450</v>
      </c>
      <c r="F7746" s="367" t="s">
        <v>12562</v>
      </c>
      <c r="G7746" s="367" t="s">
        <v>12281</v>
      </c>
      <c r="H7746" s="367" t="s">
        <v>13271</v>
      </c>
      <c r="I7746" s="367" t="s">
        <v>4620</v>
      </c>
    </row>
    <row r="7747" spans="1:9">
      <c r="A7747" s="367" t="s">
        <v>3930</v>
      </c>
      <c r="D7747" s="367" t="s">
        <v>13287</v>
      </c>
      <c r="E7747" s="367">
        <f t="shared" si="121"/>
        <v>40204455</v>
      </c>
      <c r="F7747" s="367" t="s">
        <v>12562</v>
      </c>
      <c r="G7747" s="367" t="s">
        <v>12281</v>
      </c>
      <c r="H7747" s="367" t="s">
        <v>13271</v>
      </c>
      <c r="I7747" s="367" t="s">
        <v>13288</v>
      </c>
    </row>
    <row r="7748" spans="1:9">
      <c r="A7748" s="367" t="s">
        <v>3930</v>
      </c>
      <c r="D7748" s="367" t="s">
        <v>13289</v>
      </c>
      <c r="E7748" s="367">
        <f t="shared" si="121"/>
        <v>40204460</v>
      </c>
      <c r="F7748" s="367" t="s">
        <v>12562</v>
      </c>
      <c r="G7748" s="367" t="s">
        <v>12281</v>
      </c>
      <c r="H7748" s="367" t="s">
        <v>13271</v>
      </c>
      <c r="I7748" s="367" t="s">
        <v>12193</v>
      </c>
    </row>
    <row r="7749" spans="1:9">
      <c r="A7749" s="367" t="s">
        <v>3930</v>
      </c>
      <c r="D7749" s="367" t="s">
        <v>13290</v>
      </c>
      <c r="E7749" s="367">
        <f t="shared" si="121"/>
        <v>40204461</v>
      </c>
      <c r="F7749" s="367" t="s">
        <v>12562</v>
      </c>
      <c r="G7749" s="367" t="s">
        <v>12281</v>
      </c>
      <c r="H7749" s="367" t="s">
        <v>13271</v>
      </c>
      <c r="I7749" s="367" t="s">
        <v>13241</v>
      </c>
    </row>
    <row r="7750" spans="1:9">
      <c r="A7750" s="367" t="s">
        <v>3930</v>
      </c>
      <c r="D7750" s="367" t="s">
        <v>13291</v>
      </c>
      <c r="E7750" s="367">
        <f t="shared" si="121"/>
        <v>40204462</v>
      </c>
      <c r="F7750" s="367" t="s">
        <v>12562</v>
      </c>
      <c r="G7750" s="367" t="s">
        <v>12281</v>
      </c>
      <c r="H7750" s="367" t="s">
        <v>13271</v>
      </c>
      <c r="I7750" s="367" t="s">
        <v>13243</v>
      </c>
    </row>
    <row r="7751" spans="1:9">
      <c r="A7751" s="367" t="s">
        <v>3930</v>
      </c>
      <c r="D7751" s="367" t="s">
        <v>13292</v>
      </c>
      <c r="E7751" s="367">
        <f t="shared" si="121"/>
        <v>40204470</v>
      </c>
      <c r="F7751" s="367" t="s">
        <v>12562</v>
      </c>
      <c r="G7751" s="367" t="s">
        <v>12281</v>
      </c>
      <c r="H7751" s="367" t="s">
        <v>13271</v>
      </c>
      <c r="I7751" s="367" t="s">
        <v>13245</v>
      </c>
    </row>
    <row r="7752" spans="1:9">
      <c r="A7752" s="367" t="s">
        <v>3930</v>
      </c>
      <c r="D7752" s="367" t="s">
        <v>13293</v>
      </c>
      <c r="E7752" s="367">
        <f t="shared" si="121"/>
        <v>40204471</v>
      </c>
      <c r="F7752" s="367" t="s">
        <v>12562</v>
      </c>
      <c r="G7752" s="367" t="s">
        <v>12281</v>
      </c>
      <c r="H7752" s="367" t="s">
        <v>13271</v>
      </c>
      <c r="I7752" s="367" t="s">
        <v>13247</v>
      </c>
    </row>
    <row r="7753" spans="1:9">
      <c r="A7753" s="367" t="s">
        <v>3930</v>
      </c>
      <c r="D7753" s="367" t="s">
        <v>13294</v>
      </c>
      <c r="E7753" s="367">
        <f t="shared" si="121"/>
        <v>40204472</v>
      </c>
      <c r="F7753" s="367" t="s">
        <v>12562</v>
      </c>
      <c r="G7753" s="367" t="s">
        <v>12281</v>
      </c>
      <c r="H7753" s="367" t="s">
        <v>13271</v>
      </c>
      <c r="I7753" s="367" t="s">
        <v>13249</v>
      </c>
    </row>
    <row r="7754" spans="1:9">
      <c r="A7754" s="367" t="s">
        <v>3930</v>
      </c>
      <c r="D7754" s="367" t="s">
        <v>13295</v>
      </c>
      <c r="E7754" s="367">
        <f t="shared" si="121"/>
        <v>40204521</v>
      </c>
      <c r="F7754" s="367" t="s">
        <v>12562</v>
      </c>
      <c r="G7754" s="367" t="s">
        <v>12281</v>
      </c>
      <c r="H7754" s="367" t="s">
        <v>13296</v>
      </c>
      <c r="I7754" s="367" t="s">
        <v>13234</v>
      </c>
    </row>
    <row r="7755" spans="1:9">
      <c r="A7755" s="367" t="s">
        <v>3930</v>
      </c>
      <c r="D7755" s="367" t="s">
        <v>13297</v>
      </c>
      <c r="E7755" s="367">
        <f t="shared" si="121"/>
        <v>40204530</v>
      </c>
      <c r="F7755" s="367" t="s">
        <v>12562</v>
      </c>
      <c r="G7755" s="367" t="s">
        <v>12281</v>
      </c>
      <c r="H7755" s="367" t="s">
        <v>13296</v>
      </c>
      <c r="I7755" s="367" t="s">
        <v>13236</v>
      </c>
    </row>
    <row r="7756" spans="1:9">
      <c r="A7756" s="367" t="s">
        <v>3930</v>
      </c>
      <c r="D7756" s="367" t="s">
        <v>13298</v>
      </c>
      <c r="E7756" s="367">
        <f t="shared" si="121"/>
        <v>40204531</v>
      </c>
      <c r="F7756" s="367" t="s">
        <v>12562</v>
      </c>
      <c r="G7756" s="367" t="s">
        <v>12281</v>
      </c>
      <c r="H7756" s="367" t="s">
        <v>13296</v>
      </c>
      <c r="I7756" s="367" t="s">
        <v>13299</v>
      </c>
    </row>
    <row r="7757" spans="1:9">
      <c r="A7757" s="367" t="s">
        <v>3930</v>
      </c>
      <c r="D7757" s="367" t="s">
        <v>13300</v>
      </c>
      <c r="E7757" s="367">
        <f t="shared" si="121"/>
        <v>40204532</v>
      </c>
      <c r="F7757" s="367" t="s">
        <v>12562</v>
      </c>
      <c r="G7757" s="367" t="s">
        <v>12281</v>
      </c>
      <c r="H7757" s="367" t="s">
        <v>13296</v>
      </c>
      <c r="I7757" s="367" t="s">
        <v>13301</v>
      </c>
    </row>
    <row r="7758" spans="1:9">
      <c r="A7758" s="367" t="s">
        <v>3930</v>
      </c>
      <c r="D7758" s="367" t="s">
        <v>13302</v>
      </c>
      <c r="E7758" s="367">
        <f t="shared" si="121"/>
        <v>40204550</v>
      </c>
      <c r="F7758" s="367" t="s">
        <v>12562</v>
      </c>
      <c r="G7758" s="367" t="s">
        <v>12281</v>
      </c>
      <c r="H7758" s="367" t="s">
        <v>13296</v>
      </c>
      <c r="I7758" s="367" t="s">
        <v>13303</v>
      </c>
    </row>
    <row r="7759" spans="1:9">
      <c r="A7759" s="367" t="s">
        <v>3930</v>
      </c>
      <c r="D7759" s="367" t="s">
        <v>13304</v>
      </c>
      <c r="E7759" s="367">
        <f t="shared" si="121"/>
        <v>40204555</v>
      </c>
      <c r="F7759" s="367" t="s">
        <v>12562</v>
      </c>
      <c r="G7759" s="367" t="s">
        <v>12281</v>
      </c>
      <c r="H7759" s="367" t="s">
        <v>13296</v>
      </c>
      <c r="I7759" s="367" t="s">
        <v>13288</v>
      </c>
    </row>
    <row r="7760" spans="1:9">
      <c r="A7760" s="367" t="s">
        <v>3930</v>
      </c>
      <c r="D7760" s="367" t="s">
        <v>13305</v>
      </c>
      <c r="E7760" s="367">
        <f t="shared" si="121"/>
        <v>40204560</v>
      </c>
      <c r="F7760" s="367" t="s">
        <v>12562</v>
      </c>
      <c r="G7760" s="367" t="s">
        <v>12281</v>
      </c>
      <c r="H7760" s="367" t="s">
        <v>13296</v>
      </c>
      <c r="I7760" s="367" t="s">
        <v>12193</v>
      </c>
    </row>
    <row r="7761" spans="1:9">
      <c r="A7761" s="367" t="s">
        <v>3930</v>
      </c>
      <c r="D7761" s="367" t="s">
        <v>13306</v>
      </c>
      <c r="E7761" s="367">
        <f t="shared" si="121"/>
        <v>40204561</v>
      </c>
      <c r="F7761" s="367" t="s">
        <v>12562</v>
      </c>
      <c r="G7761" s="367" t="s">
        <v>12281</v>
      </c>
      <c r="H7761" s="367" t="s">
        <v>13296</v>
      </c>
      <c r="I7761" s="367" t="s">
        <v>13241</v>
      </c>
    </row>
    <row r="7762" spans="1:9">
      <c r="A7762" s="367" t="s">
        <v>3930</v>
      </c>
      <c r="D7762" s="367" t="s">
        <v>13307</v>
      </c>
      <c r="E7762" s="367">
        <f t="shared" si="121"/>
        <v>40204562</v>
      </c>
      <c r="F7762" s="367" t="s">
        <v>12562</v>
      </c>
      <c r="G7762" s="367" t="s">
        <v>12281</v>
      </c>
      <c r="H7762" s="367" t="s">
        <v>13296</v>
      </c>
      <c r="I7762" s="367" t="s">
        <v>13243</v>
      </c>
    </row>
    <row r="7763" spans="1:9">
      <c r="A7763" s="367" t="s">
        <v>3930</v>
      </c>
      <c r="D7763" s="367" t="s">
        <v>13308</v>
      </c>
      <c r="E7763" s="367">
        <f t="shared" si="121"/>
        <v>40204570</v>
      </c>
      <c r="F7763" s="367" t="s">
        <v>12562</v>
      </c>
      <c r="G7763" s="367" t="s">
        <v>12281</v>
      </c>
      <c r="H7763" s="367" t="s">
        <v>13296</v>
      </c>
      <c r="I7763" s="367" t="s">
        <v>13245</v>
      </c>
    </row>
    <row r="7764" spans="1:9">
      <c r="A7764" s="367" t="s">
        <v>3930</v>
      </c>
      <c r="D7764" s="367" t="s">
        <v>13309</v>
      </c>
      <c r="E7764" s="367">
        <f t="shared" si="121"/>
        <v>40204571</v>
      </c>
      <c r="F7764" s="367" t="s">
        <v>12562</v>
      </c>
      <c r="G7764" s="367" t="s">
        <v>12281</v>
      </c>
      <c r="H7764" s="367" t="s">
        <v>13296</v>
      </c>
      <c r="I7764" s="367" t="s">
        <v>13247</v>
      </c>
    </row>
    <row r="7765" spans="1:9">
      <c r="A7765" s="367" t="s">
        <v>3930</v>
      </c>
      <c r="D7765" s="367" t="s">
        <v>13310</v>
      </c>
      <c r="E7765" s="367">
        <f t="shared" si="121"/>
        <v>40204572</v>
      </c>
      <c r="F7765" s="367" t="s">
        <v>12562</v>
      </c>
      <c r="G7765" s="367" t="s">
        <v>12281</v>
      </c>
      <c r="H7765" s="367" t="s">
        <v>13296</v>
      </c>
      <c r="I7765" s="367" t="s">
        <v>13249</v>
      </c>
    </row>
    <row r="7766" spans="1:9">
      <c r="A7766" s="367" t="s">
        <v>3930</v>
      </c>
      <c r="D7766" s="367" t="s">
        <v>13311</v>
      </c>
      <c r="E7766" s="367">
        <f t="shared" si="121"/>
        <v>40204621</v>
      </c>
      <c r="F7766" s="367" t="s">
        <v>12562</v>
      </c>
      <c r="G7766" s="367" t="s">
        <v>12281</v>
      </c>
      <c r="H7766" s="367" t="s">
        <v>13312</v>
      </c>
      <c r="I7766" s="367" t="s">
        <v>13234</v>
      </c>
    </row>
    <row r="7767" spans="1:9">
      <c r="A7767" s="367" t="s">
        <v>3930</v>
      </c>
      <c r="D7767" s="367" t="s">
        <v>13313</v>
      </c>
      <c r="E7767" s="367">
        <f t="shared" si="121"/>
        <v>40204630</v>
      </c>
      <c r="F7767" s="367" t="s">
        <v>12562</v>
      </c>
      <c r="G7767" s="367" t="s">
        <v>12281</v>
      </c>
      <c r="H7767" s="367" t="s">
        <v>13312</v>
      </c>
      <c r="I7767" s="367" t="s">
        <v>13236</v>
      </c>
    </row>
    <row r="7768" spans="1:9">
      <c r="A7768" s="367" t="s">
        <v>3930</v>
      </c>
      <c r="D7768" s="367" t="s">
        <v>13314</v>
      </c>
      <c r="E7768" s="367">
        <f t="shared" si="121"/>
        <v>40204631</v>
      </c>
      <c r="F7768" s="367" t="s">
        <v>12562</v>
      </c>
      <c r="G7768" s="367" t="s">
        <v>12281</v>
      </c>
      <c r="H7768" s="367" t="s">
        <v>13312</v>
      </c>
      <c r="I7768" s="367" t="s">
        <v>13315</v>
      </c>
    </row>
    <row r="7769" spans="1:9">
      <c r="A7769" s="367" t="s">
        <v>3930</v>
      </c>
      <c r="D7769" s="367" t="s">
        <v>13316</v>
      </c>
      <c r="E7769" s="367">
        <f t="shared" si="121"/>
        <v>40204632</v>
      </c>
      <c r="F7769" s="367" t="s">
        <v>12562</v>
      </c>
      <c r="G7769" s="367" t="s">
        <v>12281</v>
      </c>
      <c r="H7769" s="367" t="s">
        <v>13312</v>
      </c>
      <c r="I7769" s="367" t="s">
        <v>13317</v>
      </c>
    </row>
    <row r="7770" spans="1:9">
      <c r="A7770" s="367" t="s">
        <v>3930</v>
      </c>
      <c r="D7770" s="367" t="s">
        <v>13318</v>
      </c>
      <c r="E7770" s="367">
        <f t="shared" si="121"/>
        <v>40204650</v>
      </c>
      <c r="F7770" s="367" t="s">
        <v>12562</v>
      </c>
      <c r="G7770" s="367" t="s">
        <v>12281</v>
      </c>
      <c r="H7770" s="367" t="s">
        <v>13312</v>
      </c>
      <c r="I7770" s="367" t="s">
        <v>9312</v>
      </c>
    </row>
    <row r="7771" spans="1:9">
      <c r="A7771" s="367" t="s">
        <v>3930</v>
      </c>
      <c r="D7771" s="367" t="s">
        <v>13319</v>
      </c>
      <c r="E7771" s="367">
        <f t="shared" si="121"/>
        <v>40204655</v>
      </c>
      <c r="F7771" s="367" t="s">
        <v>12562</v>
      </c>
      <c r="G7771" s="367" t="s">
        <v>12281</v>
      </c>
      <c r="H7771" s="367" t="s">
        <v>13312</v>
      </c>
      <c r="I7771" s="367" t="s">
        <v>13288</v>
      </c>
    </row>
    <row r="7772" spans="1:9">
      <c r="A7772" s="367" t="s">
        <v>3930</v>
      </c>
      <c r="D7772" s="367" t="s">
        <v>13320</v>
      </c>
      <c r="E7772" s="367">
        <f t="shared" si="121"/>
        <v>40204660</v>
      </c>
      <c r="F7772" s="367" t="s">
        <v>12562</v>
      </c>
      <c r="G7772" s="367" t="s">
        <v>12281</v>
      </c>
      <c r="H7772" s="367" t="s">
        <v>13312</v>
      </c>
      <c r="I7772" s="367" t="s">
        <v>12193</v>
      </c>
    </row>
    <row r="7773" spans="1:9">
      <c r="A7773" s="367" t="s">
        <v>3930</v>
      </c>
      <c r="D7773" s="367" t="s">
        <v>13321</v>
      </c>
      <c r="E7773" s="367">
        <f t="shared" si="121"/>
        <v>40204661</v>
      </c>
      <c r="F7773" s="367" t="s">
        <v>12562</v>
      </c>
      <c r="G7773" s="367" t="s">
        <v>12281</v>
      </c>
      <c r="H7773" s="367" t="s">
        <v>13312</v>
      </c>
      <c r="I7773" s="367" t="s">
        <v>13241</v>
      </c>
    </row>
    <row r="7774" spans="1:9">
      <c r="A7774" s="367" t="s">
        <v>3930</v>
      </c>
      <c r="D7774" s="367" t="s">
        <v>13322</v>
      </c>
      <c r="E7774" s="367">
        <f t="shared" si="121"/>
        <v>40204662</v>
      </c>
      <c r="F7774" s="367" t="s">
        <v>12562</v>
      </c>
      <c r="G7774" s="367" t="s">
        <v>12281</v>
      </c>
      <c r="H7774" s="367" t="s">
        <v>13312</v>
      </c>
      <c r="I7774" s="367" t="s">
        <v>13243</v>
      </c>
    </row>
    <row r="7775" spans="1:9">
      <c r="A7775" s="367" t="s">
        <v>3930</v>
      </c>
      <c r="D7775" s="367" t="s">
        <v>13323</v>
      </c>
      <c r="E7775" s="367">
        <f t="shared" si="121"/>
        <v>40204670</v>
      </c>
      <c r="F7775" s="367" t="s">
        <v>12562</v>
      </c>
      <c r="G7775" s="367" t="s">
        <v>12281</v>
      </c>
      <c r="H7775" s="367" t="s">
        <v>13312</v>
      </c>
      <c r="I7775" s="367" t="s">
        <v>13245</v>
      </c>
    </row>
    <row r="7776" spans="1:9">
      <c r="A7776" s="367" t="s">
        <v>3930</v>
      </c>
      <c r="D7776" s="367" t="s">
        <v>13324</v>
      </c>
      <c r="E7776" s="367">
        <f t="shared" si="121"/>
        <v>40204671</v>
      </c>
      <c r="F7776" s="367" t="s">
        <v>12562</v>
      </c>
      <c r="G7776" s="367" t="s">
        <v>12281</v>
      </c>
      <c r="H7776" s="367" t="s">
        <v>13312</v>
      </c>
      <c r="I7776" s="367" t="s">
        <v>13247</v>
      </c>
    </row>
    <row r="7777" spans="1:9">
      <c r="A7777" s="367" t="s">
        <v>3930</v>
      </c>
      <c r="D7777" s="367" t="s">
        <v>13325</v>
      </c>
      <c r="E7777" s="367">
        <f t="shared" si="121"/>
        <v>40204672</v>
      </c>
      <c r="F7777" s="367" t="s">
        <v>12562</v>
      </c>
      <c r="G7777" s="367" t="s">
        <v>12281</v>
      </c>
      <c r="H7777" s="367" t="s">
        <v>13312</v>
      </c>
      <c r="I7777" s="367" t="s">
        <v>13249</v>
      </c>
    </row>
    <row r="7778" spans="1:9">
      <c r="A7778" s="367" t="s">
        <v>3930</v>
      </c>
      <c r="D7778" s="367" t="s">
        <v>13326</v>
      </c>
      <c r="E7778" s="367">
        <f t="shared" si="121"/>
        <v>40204721</v>
      </c>
      <c r="F7778" s="367" t="s">
        <v>12562</v>
      </c>
      <c r="G7778" s="367" t="s">
        <v>12281</v>
      </c>
      <c r="H7778" s="367" t="s">
        <v>13327</v>
      </c>
      <c r="I7778" s="367" t="s">
        <v>13234</v>
      </c>
    </row>
    <row r="7779" spans="1:9">
      <c r="A7779" s="367" t="s">
        <v>3930</v>
      </c>
      <c r="D7779" s="367" t="s">
        <v>13328</v>
      </c>
      <c r="E7779" s="367">
        <f t="shared" si="121"/>
        <v>40204730</v>
      </c>
      <c r="F7779" s="367" t="s">
        <v>12562</v>
      </c>
      <c r="G7779" s="367" t="s">
        <v>12281</v>
      </c>
      <c r="H7779" s="367" t="s">
        <v>13327</v>
      </c>
      <c r="I7779" s="367" t="s">
        <v>13236</v>
      </c>
    </row>
    <row r="7780" spans="1:9">
      <c r="A7780" s="367" t="s">
        <v>3930</v>
      </c>
      <c r="D7780" s="367" t="s">
        <v>13329</v>
      </c>
      <c r="E7780" s="367">
        <f t="shared" si="121"/>
        <v>40204735</v>
      </c>
      <c r="F7780" s="367" t="s">
        <v>12562</v>
      </c>
      <c r="G7780" s="367" t="s">
        <v>12281</v>
      </c>
      <c r="H7780" s="367" t="s">
        <v>13327</v>
      </c>
      <c r="I7780" s="367" t="s">
        <v>13330</v>
      </c>
    </row>
    <row r="7781" spans="1:9">
      <c r="A7781" s="367" t="s">
        <v>3930</v>
      </c>
      <c r="D7781" s="367" t="s">
        <v>13331</v>
      </c>
      <c r="E7781" s="367">
        <f t="shared" si="121"/>
        <v>40204740</v>
      </c>
      <c r="F7781" s="367" t="s">
        <v>12562</v>
      </c>
      <c r="G7781" s="367" t="s">
        <v>12281</v>
      </c>
      <c r="H7781" s="367" t="s">
        <v>13327</v>
      </c>
      <c r="I7781" s="367" t="s">
        <v>4996</v>
      </c>
    </row>
    <row r="7782" spans="1:9">
      <c r="A7782" s="367" t="s">
        <v>3930</v>
      </c>
      <c r="D7782" s="367" t="s">
        <v>13332</v>
      </c>
      <c r="E7782" s="367">
        <f t="shared" si="121"/>
        <v>40204750</v>
      </c>
      <c r="F7782" s="367" t="s">
        <v>12562</v>
      </c>
      <c r="G7782" s="367" t="s">
        <v>12281</v>
      </c>
      <c r="H7782" s="367" t="s">
        <v>13327</v>
      </c>
      <c r="I7782" s="367" t="s">
        <v>1852</v>
      </c>
    </row>
    <row r="7783" spans="1:9">
      <c r="A7783" s="367" t="s">
        <v>3930</v>
      </c>
      <c r="D7783" s="367" t="s">
        <v>13333</v>
      </c>
      <c r="E7783" s="367">
        <f t="shared" si="121"/>
        <v>40204755</v>
      </c>
      <c r="F7783" s="367" t="s">
        <v>12562</v>
      </c>
      <c r="G7783" s="367" t="s">
        <v>12281</v>
      </c>
      <c r="H7783" s="367" t="s">
        <v>13327</v>
      </c>
      <c r="I7783" s="367" t="s">
        <v>13288</v>
      </c>
    </row>
    <row r="7784" spans="1:9">
      <c r="A7784" s="367" t="s">
        <v>3930</v>
      </c>
      <c r="D7784" s="367" t="s">
        <v>13334</v>
      </c>
      <c r="E7784" s="367">
        <f t="shared" si="121"/>
        <v>40204760</v>
      </c>
      <c r="F7784" s="367" t="s">
        <v>12562</v>
      </c>
      <c r="G7784" s="367" t="s">
        <v>12281</v>
      </c>
      <c r="H7784" s="367" t="s">
        <v>13327</v>
      </c>
      <c r="I7784" s="367" t="s">
        <v>12193</v>
      </c>
    </row>
    <row r="7785" spans="1:9">
      <c r="A7785" s="367" t="s">
        <v>3930</v>
      </c>
      <c r="D7785" s="367" t="s">
        <v>13335</v>
      </c>
      <c r="E7785" s="367">
        <f t="shared" si="121"/>
        <v>40204761</v>
      </c>
      <c r="F7785" s="367" t="s">
        <v>12562</v>
      </c>
      <c r="G7785" s="367" t="s">
        <v>12281</v>
      </c>
      <c r="H7785" s="367" t="s">
        <v>13327</v>
      </c>
      <c r="I7785" s="367" t="s">
        <v>13241</v>
      </c>
    </row>
    <row r="7786" spans="1:9">
      <c r="A7786" s="367" t="s">
        <v>3930</v>
      </c>
      <c r="D7786" s="367" t="s">
        <v>13336</v>
      </c>
      <c r="E7786" s="367">
        <f t="shared" si="121"/>
        <v>40204762</v>
      </c>
      <c r="F7786" s="367" t="s">
        <v>12562</v>
      </c>
      <c r="G7786" s="367" t="s">
        <v>12281</v>
      </c>
      <c r="H7786" s="367" t="s">
        <v>13327</v>
      </c>
      <c r="I7786" s="367" t="s">
        <v>13243</v>
      </c>
    </row>
    <row r="7787" spans="1:9">
      <c r="A7787" s="367" t="s">
        <v>3930</v>
      </c>
      <c r="D7787" s="367" t="s">
        <v>13337</v>
      </c>
      <c r="E7787" s="367">
        <f t="shared" si="121"/>
        <v>40204770</v>
      </c>
      <c r="F7787" s="367" t="s">
        <v>12562</v>
      </c>
      <c r="G7787" s="367" t="s">
        <v>12281</v>
      </c>
      <c r="H7787" s="367" t="s">
        <v>13327</v>
      </c>
      <c r="I7787" s="367" t="s">
        <v>13245</v>
      </c>
    </row>
    <row r="7788" spans="1:9">
      <c r="A7788" s="367" t="s">
        <v>3930</v>
      </c>
      <c r="D7788" s="367" t="s">
        <v>13338</v>
      </c>
      <c r="E7788" s="367">
        <f t="shared" si="121"/>
        <v>40204771</v>
      </c>
      <c r="F7788" s="367" t="s">
        <v>12562</v>
      </c>
      <c r="G7788" s="367" t="s">
        <v>12281</v>
      </c>
      <c r="H7788" s="367" t="s">
        <v>13327</v>
      </c>
      <c r="I7788" s="367" t="s">
        <v>13247</v>
      </c>
    </row>
    <row r="7789" spans="1:9">
      <c r="A7789" s="367" t="s">
        <v>3930</v>
      </c>
      <c r="D7789" s="367" t="s">
        <v>13339</v>
      </c>
      <c r="E7789" s="367">
        <f t="shared" si="121"/>
        <v>40204772</v>
      </c>
      <c r="F7789" s="367" t="s">
        <v>12562</v>
      </c>
      <c r="G7789" s="367" t="s">
        <v>12281</v>
      </c>
      <c r="H7789" s="367" t="s">
        <v>13327</v>
      </c>
      <c r="I7789" s="367" t="s">
        <v>13249</v>
      </c>
    </row>
    <row r="7790" spans="1:9">
      <c r="A7790" s="367" t="s">
        <v>3930</v>
      </c>
      <c r="D7790" s="367" t="s">
        <v>13340</v>
      </c>
      <c r="E7790" s="367">
        <f t="shared" si="121"/>
        <v>40206010</v>
      </c>
      <c r="F7790" s="367" t="s">
        <v>12562</v>
      </c>
      <c r="G7790" s="367" t="s">
        <v>12281</v>
      </c>
      <c r="H7790" s="367" t="s">
        <v>12845</v>
      </c>
      <c r="I7790" s="367" t="s">
        <v>13341</v>
      </c>
    </row>
    <row r="7791" spans="1:9">
      <c r="A7791" s="367" t="s">
        <v>3930</v>
      </c>
      <c r="D7791" s="367" t="s">
        <v>13342</v>
      </c>
      <c r="E7791" s="367">
        <f t="shared" si="121"/>
        <v>40206030</v>
      </c>
      <c r="F7791" s="367" t="s">
        <v>12562</v>
      </c>
      <c r="G7791" s="367" t="s">
        <v>12281</v>
      </c>
      <c r="H7791" s="367" t="s">
        <v>12845</v>
      </c>
      <c r="I7791" s="367" t="s">
        <v>13343</v>
      </c>
    </row>
    <row r="7792" spans="1:9">
      <c r="A7792" s="367" t="s">
        <v>3930</v>
      </c>
      <c r="D7792" s="367" t="s">
        <v>13344</v>
      </c>
      <c r="E7792" s="367">
        <f t="shared" si="121"/>
        <v>40206031</v>
      </c>
      <c r="F7792" s="367" t="s">
        <v>12562</v>
      </c>
      <c r="G7792" s="367" t="s">
        <v>12281</v>
      </c>
      <c r="H7792" s="367" t="s">
        <v>12845</v>
      </c>
      <c r="I7792" s="367" t="s">
        <v>13345</v>
      </c>
    </row>
    <row r="7793" spans="1:9">
      <c r="A7793" s="367" t="s">
        <v>3930</v>
      </c>
      <c r="D7793" s="367" t="s">
        <v>13346</v>
      </c>
      <c r="E7793" s="367">
        <f t="shared" si="121"/>
        <v>40206032</v>
      </c>
      <c r="F7793" s="367" t="s">
        <v>12562</v>
      </c>
      <c r="G7793" s="367" t="s">
        <v>12281</v>
      </c>
      <c r="H7793" s="367" t="s">
        <v>12845</v>
      </c>
      <c r="I7793" s="367" t="s">
        <v>13347</v>
      </c>
    </row>
    <row r="7794" spans="1:9">
      <c r="A7794" s="367" t="s">
        <v>3930</v>
      </c>
      <c r="D7794" s="367" t="s">
        <v>13348</v>
      </c>
      <c r="E7794" s="367">
        <f t="shared" si="121"/>
        <v>40206033</v>
      </c>
      <c r="F7794" s="367" t="s">
        <v>12562</v>
      </c>
      <c r="G7794" s="367" t="s">
        <v>12281</v>
      </c>
      <c r="H7794" s="367" t="s">
        <v>12845</v>
      </c>
      <c r="I7794" s="367" t="s">
        <v>13349</v>
      </c>
    </row>
    <row r="7795" spans="1:9">
      <c r="A7795" s="367" t="s">
        <v>3930</v>
      </c>
      <c r="D7795" s="367" t="s">
        <v>13350</v>
      </c>
      <c r="E7795" s="367">
        <f t="shared" si="121"/>
        <v>40206034</v>
      </c>
      <c r="F7795" s="367" t="s">
        <v>12562</v>
      </c>
      <c r="G7795" s="367" t="s">
        <v>12281</v>
      </c>
      <c r="H7795" s="367" t="s">
        <v>12845</v>
      </c>
      <c r="I7795" s="367" t="s">
        <v>13351</v>
      </c>
    </row>
    <row r="7796" spans="1:9">
      <c r="A7796" s="367" t="s">
        <v>3930</v>
      </c>
      <c r="D7796" s="367" t="s">
        <v>13352</v>
      </c>
      <c r="E7796" s="367">
        <f t="shared" si="121"/>
        <v>40206035</v>
      </c>
      <c r="F7796" s="367" t="s">
        <v>12562</v>
      </c>
      <c r="G7796" s="367" t="s">
        <v>12281</v>
      </c>
      <c r="H7796" s="367" t="s">
        <v>12845</v>
      </c>
      <c r="I7796" s="367" t="s">
        <v>13353</v>
      </c>
    </row>
    <row r="7797" spans="1:9">
      <c r="A7797" s="367" t="s">
        <v>3930</v>
      </c>
      <c r="D7797" s="367" t="s">
        <v>13354</v>
      </c>
      <c r="E7797" s="367">
        <f t="shared" si="121"/>
        <v>40206050</v>
      </c>
      <c r="F7797" s="367" t="s">
        <v>12562</v>
      </c>
      <c r="G7797" s="367" t="s">
        <v>12281</v>
      </c>
      <c r="H7797" s="367" t="s">
        <v>12845</v>
      </c>
      <c r="I7797" s="367" t="s">
        <v>13245</v>
      </c>
    </row>
    <row r="7798" spans="1:9">
      <c r="A7798" s="367" t="s">
        <v>3930</v>
      </c>
      <c r="D7798" s="367" t="s">
        <v>13355</v>
      </c>
      <c r="E7798" s="367">
        <f t="shared" si="121"/>
        <v>40280001</v>
      </c>
      <c r="F7798" s="367" t="s">
        <v>12562</v>
      </c>
      <c r="G7798" s="367" t="s">
        <v>12281</v>
      </c>
      <c r="H7798" s="367" t="s">
        <v>4346</v>
      </c>
      <c r="I7798" s="367" t="s">
        <v>4346</v>
      </c>
    </row>
    <row r="7799" spans="1:9">
      <c r="A7799" s="367" t="s">
        <v>3930</v>
      </c>
      <c r="D7799" s="367" t="s">
        <v>13356</v>
      </c>
      <c r="E7799" s="367">
        <f t="shared" si="121"/>
        <v>40282001</v>
      </c>
      <c r="F7799" s="367" t="s">
        <v>12562</v>
      </c>
      <c r="G7799" s="367" t="s">
        <v>12281</v>
      </c>
      <c r="H7799" s="367" t="s">
        <v>4348</v>
      </c>
      <c r="I7799" s="367" t="s">
        <v>4349</v>
      </c>
    </row>
    <row r="7800" spans="1:9">
      <c r="A7800" s="367" t="s">
        <v>3930</v>
      </c>
      <c r="D7800" s="367" t="s">
        <v>13357</v>
      </c>
      <c r="E7800" s="367">
        <f t="shared" si="121"/>
        <v>40282002</v>
      </c>
      <c r="F7800" s="367" t="s">
        <v>12562</v>
      </c>
      <c r="G7800" s="367" t="s">
        <v>12281</v>
      </c>
      <c r="H7800" s="367" t="s">
        <v>4348</v>
      </c>
      <c r="I7800" s="367" t="s">
        <v>4351</v>
      </c>
    </row>
    <row r="7801" spans="1:9">
      <c r="A7801" s="367" t="s">
        <v>3930</v>
      </c>
      <c r="D7801" s="367" t="s">
        <v>13358</v>
      </c>
      <c r="E7801" s="367">
        <f t="shared" si="121"/>
        <v>40282501</v>
      </c>
      <c r="F7801" s="367" t="s">
        <v>12562</v>
      </c>
      <c r="G7801" s="367" t="s">
        <v>12281</v>
      </c>
      <c r="H7801" s="367" t="s">
        <v>4353</v>
      </c>
      <c r="I7801" s="367" t="s">
        <v>13359</v>
      </c>
    </row>
    <row r="7802" spans="1:9">
      <c r="A7802" s="367" t="s">
        <v>3930</v>
      </c>
      <c r="D7802" s="367" t="s">
        <v>13360</v>
      </c>
      <c r="E7802" s="367">
        <f t="shared" si="121"/>
        <v>40282599</v>
      </c>
      <c r="F7802" s="367" t="s">
        <v>12562</v>
      </c>
      <c r="G7802" s="367" t="s">
        <v>12281</v>
      </c>
      <c r="H7802" s="367" t="s">
        <v>4353</v>
      </c>
      <c r="I7802" s="367" t="s">
        <v>4354</v>
      </c>
    </row>
    <row r="7803" spans="1:9">
      <c r="A7803" s="367" t="s">
        <v>3930</v>
      </c>
      <c r="D7803" s="367" t="s">
        <v>13361</v>
      </c>
      <c r="E7803" s="367">
        <f t="shared" si="121"/>
        <v>40288801</v>
      </c>
      <c r="F7803" s="367" t="s">
        <v>12562</v>
      </c>
      <c r="G7803" s="367" t="s">
        <v>12281</v>
      </c>
      <c r="H7803" s="367" t="s">
        <v>4598</v>
      </c>
      <c r="I7803" s="367" t="s">
        <v>6910</v>
      </c>
    </row>
    <row r="7804" spans="1:9">
      <c r="A7804" s="367" t="s">
        <v>3930</v>
      </c>
      <c r="D7804" s="367" t="s">
        <v>13362</v>
      </c>
      <c r="E7804" s="367">
        <f t="shared" si="121"/>
        <v>40288802</v>
      </c>
      <c r="F7804" s="367" t="s">
        <v>12562</v>
      </c>
      <c r="G7804" s="367" t="s">
        <v>12281</v>
      </c>
      <c r="H7804" s="367" t="s">
        <v>4598</v>
      </c>
      <c r="I7804" s="367" t="s">
        <v>6910</v>
      </c>
    </row>
    <row r="7805" spans="1:9">
      <c r="A7805" s="367" t="s">
        <v>3930</v>
      </c>
      <c r="D7805" s="367" t="s">
        <v>13363</v>
      </c>
      <c r="E7805" s="367">
        <f t="shared" si="121"/>
        <v>40288803</v>
      </c>
      <c r="F7805" s="367" t="s">
        <v>12562</v>
      </c>
      <c r="G7805" s="367" t="s">
        <v>12281</v>
      </c>
      <c r="H7805" s="367" t="s">
        <v>4598</v>
      </c>
      <c r="I7805" s="367" t="s">
        <v>6910</v>
      </c>
    </row>
    <row r="7806" spans="1:9">
      <c r="A7806" s="367" t="s">
        <v>3930</v>
      </c>
      <c r="D7806" s="367" t="s">
        <v>13364</v>
      </c>
      <c r="E7806" s="367">
        <f t="shared" si="121"/>
        <v>40288804</v>
      </c>
      <c r="F7806" s="367" t="s">
        <v>12562</v>
      </c>
      <c r="G7806" s="367" t="s">
        <v>12281</v>
      </c>
      <c r="H7806" s="367" t="s">
        <v>4598</v>
      </c>
      <c r="I7806" s="367" t="s">
        <v>6910</v>
      </c>
    </row>
    <row r="7807" spans="1:9">
      <c r="A7807" s="367" t="s">
        <v>3930</v>
      </c>
      <c r="D7807" s="367" t="s">
        <v>13365</v>
      </c>
      <c r="E7807" s="367">
        <f t="shared" si="121"/>
        <v>40288805</v>
      </c>
      <c r="F7807" s="367" t="s">
        <v>12562</v>
      </c>
      <c r="G7807" s="367" t="s">
        <v>12281</v>
      </c>
      <c r="H7807" s="367" t="s">
        <v>4598</v>
      </c>
      <c r="I7807" s="367" t="s">
        <v>6910</v>
      </c>
    </row>
    <row r="7808" spans="1:9">
      <c r="A7808" s="367" t="s">
        <v>3930</v>
      </c>
      <c r="D7808" s="367" t="s">
        <v>13366</v>
      </c>
      <c r="E7808" s="367">
        <f t="shared" si="121"/>
        <v>40288821</v>
      </c>
      <c r="F7808" s="367" t="s">
        <v>12562</v>
      </c>
      <c r="G7808" s="367" t="s">
        <v>12281</v>
      </c>
      <c r="H7808" s="367" t="s">
        <v>4598</v>
      </c>
      <c r="I7808" s="367" t="s">
        <v>13367</v>
      </c>
    </row>
    <row r="7809" spans="1:9">
      <c r="A7809" s="367" t="s">
        <v>3930</v>
      </c>
      <c r="D7809" s="367" t="s">
        <v>13368</v>
      </c>
      <c r="E7809" s="367">
        <f t="shared" si="121"/>
        <v>40288822</v>
      </c>
      <c r="F7809" s="367" t="s">
        <v>12562</v>
      </c>
      <c r="G7809" s="367" t="s">
        <v>12281</v>
      </c>
      <c r="H7809" s="367" t="s">
        <v>4598</v>
      </c>
      <c r="I7809" s="367" t="s">
        <v>5599</v>
      </c>
    </row>
    <row r="7810" spans="1:9">
      <c r="A7810" s="367" t="s">
        <v>3930</v>
      </c>
      <c r="D7810" s="367" t="s">
        <v>13369</v>
      </c>
      <c r="E7810" s="367">
        <f t="shared" ref="E7810:E7873" si="122">VALUE(D7810)</f>
        <v>40288823</v>
      </c>
      <c r="F7810" s="367" t="s">
        <v>12562</v>
      </c>
      <c r="G7810" s="367" t="s">
        <v>12281</v>
      </c>
      <c r="H7810" s="367" t="s">
        <v>4598</v>
      </c>
      <c r="I7810" s="367" t="s">
        <v>13370</v>
      </c>
    </row>
    <row r="7811" spans="1:9">
      <c r="A7811" s="367" t="s">
        <v>3930</v>
      </c>
      <c r="D7811" s="367" t="s">
        <v>13371</v>
      </c>
      <c r="E7811" s="367">
        <f t="shared" si="122"/>
        <v>40288824</v>
      </c>
      <c r="F7811" s="367" t="s">
        <v>12562</v>
      </c>
      <c r="G7811" s="367" t="s">
        <v>12281</v>
      </c>
      <c r="H7811" s="367" t="s">
        <v>4598</v>
      </c>
      <c r="I7811" s="367" t="s">
        <v>13372</v>
      </c>
    </row>
    <row r="7812" spans="1:9">
      <c r="A7812" s="367" t="s">
        <v>3930</v>
      </c>
      <c r="D7812" s="367" t="s">
        <v>13373</v>
      </c>
      <c r="E7812" s="367">
        <f t="shared" si="122"/>
        <v>40290011</v>
      </c>
      <c r="F7812" s="367" t="s">
        <v>12562</v>
      </c>
      <c r="G7812" s="367" t="s">
        <v>12281</v>
      </c>
      <c r="H7812" s="367" t="s">
        <v>6916</v>
      </c>
      <c r="I7812" s="367" t="s">
        <v>13374</v>
      </c>
    </row>
    <row r="7813" spans="1:9">
      <c r="A7813" s="367" t="s">
        <v>3930</v>
      </c>
      <c r="D7813" s="367" t="s">
        <v>13375</v>
      </c>
      <c r="E7813" s="367">
        <f t="shared" si="122"/>
        <v>40290012</v>
      </c>
      <c r="F7813" s="367" t="s">
        <v>12562</v>
      </c>
      <c r="G7813" s="367" t="s">
        <v>12281</v>
      </c>
      <c r="H7813" s="367" t="s">
        <v>6916</v>
      </c>
      <c r="I7813" s="367" t="s">
        <v>13376</v>
      </c>
    </row>
    <row r="7814" spans="1:9">
      <c r="A7814" s="367" t="s">
        <v>3930</v>
      </c>
      <c r="D7814" s="367" t="s">
        <v>13377</v>
      </c>
      <c r="E7814" s="367">
        <f t="shared" si="122"/>
        <v>40290013</v>
      </c>
      <c r="F7814" s="367" t="s">
        <v>12562</v>
      </c>
      <c r="G7814" s="367" t="s">
        <v>12281</v>
      </c>
      <c r="H7814" s="367" t="s">
        <v>6916</v>
      </c>
      <c r="I7814" s="367" t="s">
        <v>13378</v>
      </c>
    </row>
    <row r="7815" spans="1:9">
      <c r="A7815" s="367" t="s">
        <v>3930</v>
      </c>
      <c r="D7815" s="367" t="s">
        <v>13379</v>
      </c>
      <c r="E7815" s="367">
        <f t="shared" si="122"/>
        <v>40290023</v>
      </c>
      <c r="F7815" s="367" t="s">
        <v>12562</v>
      </c>
      <c r="G7815" s="367" t="s">
        <v>12281</v>
      </c>
      <c r="H7815" s="367" t="s">
        <v>6916</v>
      </c>
      <c r="I7815" s="367" t="s">
        <v>281</v>
      </c>
    </row>
    <row r="7816" spans="1:9">
      <c r="A7816" s="367" t="s">
        <v>3930</v>
      </c>
      <c r="D7816" s="367" t="s">
        <v>13380</v>
      </c>
      <c r="E7816" s="367">
        <f t="shared" si="122"/>
        <v>40299995</v>
      </c>
      <c r="F7816" s="367" t="s">
        <v>12562</v>
      </c>
      <c r="G7816" s="367" t="s">
        <v>12281</v>
      </c>
      <c r="H7816" s="367" t="s">
        <v>2410</v>
      </c>
      <c r="I7816" s="367" t="s">
        <v>6910</v>
      </c>
    </row>
    <row r="7817" spans="1:9">
      <c r="A7817" s="367" t="s">
        <v>3930</v>
      </c>
      <c r="D7817" s="367" t="s">
        <v>13381</v>
      </c>
      <c r="E7817" s="367">
        <f t="shared" si="122"/>
        <v>40299996</v>
      </c>
      <c r="F7817" s="367" t="s">
        <v>12562</v>
      </c>
      <c r="G7817" s="367" t="s">
        <v>12281</v>
      </c>
      <c r="H7817" s="367" t="s">
        <v>2410</v>
      </c>
      <c r="I7817" s="367" t="s">
        <v>6910</v>
      </c>
    </row>
    <row r="7818" spans="1:9">
      <c r="A7818" s="367" t="s">
        <v>3930</v>
      </c>
      <c r="D7818" s="367" t="s">
        <v>13382</v>
      </c>
      <c r="E7818" s="367">
        <f t="shared" si="122"/>
        <v>40299997</v>
      </c>
      <c r="F7818" s="367" t="s">
        <v>12562</v>
      </c>
      <c r="G7818" s="367" t="s">
        <v>12281</v>
      </c>
      <c r="H7818" s="367" t="s">
        <v>2410</v>
      </c>
      <c r="I7818" s="367" t="s">
        <v>6910</v>
      </c>
    </row>
    <row r="7819" spans="1:9">
      <c r="A7819" s="367" t="s">
        <v>3930</v>
      </c>
      <c r="D7819" s="367" t="s">
        <v>13383</v>
      </c>
      <c r="E7819" s="367">
        <f t="shared" si="122"/>
        <v>40299998</v>
      </c>
      <c r="F7819" s="367" t="s">
        <v>12562</v>
      </c>
      <c r="G7819" s="367" t="s">
        <v>12281</v>
      </c>
      <c r="H7819" s="367" t="s">
        <v>2410</v>
      </c>
      <c r="I7819" s="367" t="s">
        <v>6910</v>
      </c>
    </row>
    <row r="7820" spans="1:9">
      <c r="A7820" s="367" t="s">
        <v>3930</v>
      </c>
      <c r="D7820" s="367" t="s">
        <v>13384</v>
      </c>
      <c r="E7820" s="367">
        <f t="shared" si="122"/>
        <v>40299999</v>
      </c>
      <c r="F7820" s="367" t="s">
        <v>12562</v>
      </c>
      <c r="G7820" s="367" t="s">
        <v>12281</v>
      </c>
      <c r="H7820" s="367" t="s">
        <v>2410</v>
      </c>
      <c r="I7820" s="367" t="s">
        <v>8157</v>
      </c>
    </row>
    <row r="7821" spans="1:9">
      <c r="A7821" s="367" t="s">
        <v>3930</v>
      </c>
      <c r="D7821" s="367" t="s">
        <v>13385</v>
      </c>
      <c r="E7821" s="367">
        <f t="shared" si="122"/>
        <v>40300101</v>
      </c>
      <c r="F7821" s="367" t="s">
        <v>12562</v>
      </c>
      <c r="G7821" s="367" t="s">
        <v>13386</v>
      </c>
      <c r="H7821" s="367" t="s">
        <v>13387</v>
      </c>
      <c r="I7821" s="367" t="s">
        <v>13388</v>
      </c>
    </row>
    <row r="7822" spans="1:9">
      <c r="A7822" s="367" t="s">
        <v>3930</v>
      </c>
      <c r="D7822" s="367" t="s">
        <v>13389</v>
      </c>
      <c r="E7822" s="367">
        <f t="shared" si="122"/>
        <v>40300102</v>
      </c>
      <c r="F7822" s="367" t="s">
        <v>12562</v>
      </c>
      <c r="G7822" s="367" t="s">
        <v>13386</v>
      </c>
      <c r="H7822" s="367" t="s">
        <v>13387</v>
      </c>
      <c r="I7822" s="367" t="s">
        <v>13390</v>
      </c>
    </row>
    <row r="7823" spans="1:9">
      <c r="A7823" s="367" t="s">
        <v>3930</v>
      </c>
      <c r="D7823" s="367" t="s">
        <v>13391</v>
      </c>
      <c r="E7823" s="367">
        <f t="shared" si="122"/>
        <v>40300103</v>
      </c>
      <c r="F7823" s="367" t="s">
        <v>12562</v>
      </c>
      <c r="G7823" s="367" t="s">
        <v>13386</v>
      </c>
      <c r="H7823" s="367" t="s">
        <v>13387</v>
      </c>
      <c r="I7823" s="367" t="s">
        <v>13388</v>
      </c>
    </row>
    <row r="7824" spans="1:9">
      <c r="A7824" s="367" t="s">
        <v>3930</v>
      </c>
      <c r="D7824" s="367" t="s">
        <v>13392</v>
      </c>
      <c r="E7824" s="367">
        <f t="shared" si="122"/>
        <v>40300104</v>
      </c>
      <c r="F7824" s="367" t="s">
        <v>12562</v>
      </c>
      <c r="G7824" s="367" t="s">
        <v>13386</v>
      </c>
      <c r="H7824" s="367" t="s">
        <v>13387</v>
      </c>
      <c r="I7824" s="367" t="s">
        <v>13390</v>
      </c>
    </row>
    <row r="7825" spans="1:12">
      <c r="A7825" s="367" t="s">
        <v>3930</v>
      </c>
      <c r="D7825" s="367" t="s">
        <v>13393</v>
      </c>
      <c r="E7825" s="367">
        <f t="shared" si="122"/>
        <v>40300105</v>
      </c>
      <c r="F7825" s="367" t="s">
        <v>12562</v>
      </c>
      <c r="G7825" s="367" t="s">
        <v>13386</v>
      </c>
      <c r="H7825" s="367" t="s">
        <v>13387</v>
      </c>
      <c r="I7825" s="367" t="s">
        <v>13394</v>
      </c>
    </row>
    <row r="7826" spans="1:12">
      <c r="A7826" s="367" t="s">
        <v>3930</v>
      </c>
      <c r="D7826" s="367" t="s">
        <v>13395</v>
      </c>
      <c r="E7826" s="367">
        <f t="shared" si="122"/>
        <v>40300106</v>
      </c>
      <c r="F7826" s="367" t="s">
        <v>12562</v>
      </c>
      <c r="G7826" s="367" t="s">
        <v>13386</v>
      </c>
      <c r="H7826" s="367" t="s">
        <v>13387</v>
      </c>
      <c r="I7826" s="367" t="s">
        <v>13396</v>
      </c>
    </row>
    <row r="7827" spans="1:12">
      <c r="A7827" s="367" t="s">
        <v>3930</v>
      </c>
      <c r="D7827" s="367" t="s">
        <v>13397</v>
      </c>
      <c r="E7827" s="367">
        <f t="shared" si="122"/>
        <v>40300107</v>
      </c>
      <c r="F7827" s="367" t="s">
        <v>12562</v>
      </c>
      <c r="G7827" s="367" t="s">
        <v>13386</v>
      </c>
      <c r="H7827" s="367" t="s">
        <v>13387</v>
      </c>
      <c r="I7827" s="367" t="s">
        <v>13398</v>
      </c>
    </row>
    <row r="7828" spans="1:12">
      <c r="A7828" s="367" t="s">
        <v>3930</v>
      </c>
      <c r="D7828" s="367" t="s">
        <v>13399</v>
      </c>
      <c r="E7828" s="367">
        <f t="shared" si="122"/>
        <v>40300108</v>
      </c>
      <c r="F7828" s="367" t="s">
        <v>12562</v>
      </c>
      <c r="G7828" s="367" t="s">
        <v>13386</v>
      </c>
      <c r="H7828" s="367" t="s">
        <v>13387</v>
      </c>
      <c r="I7828" s="367" t="s">
        <v>13400</v>
      </c>
    </row>
    <row r="7829" spans="1:12">
      <c r="A7829" s="367" t="s">
        <v>3930</v>
      </c>
      <c r="D7829" s="367" t="s">
        <v>13401</v>
      </c>
      <c r="E7829" s="367">
        <f t="shared" si="122"/>
        <v>40300109</v>
      </c>
      <c r="F7829" s="367" t="s">
        <v>12562</v>
      </c>
      <c r="G7829" s="367" t="s">
        <v>13386</v>
      </c>
      <c r="H7829" s="367" t="s">
        <v>13387</v>
      </c>
      <c r="I7829" s="367" t="s">
        <v>13402</v>
      </c>
    </row>
    <row r="7830" spans="1:12">
      <c r="A7830" s="367" t="s">
        <v>3930</v>
      </c>
      <c r="D7830" s="367" t="s">
        <v>13403</v>
      </c>
      <c r="E7830" s="367">
        <f t="shared" si="122"/>
        <v>40300110</v>
      </c>
      <c r="F7830" s="367" t="s">
        <v>12562</v>
      </c>
      <c r="G7830" s="367" t="s">
        <v>13386</v>
      </c>
      <c r="H7830" s="367" t="s">
        <v>13387</v>
      </c>
      <c r="I7830" s="367" t="s">
        <v>13404</v>
      </c>
    </row>
    <row r="7831" spans="1:12">
      <c r="A7831" s="367" t="s">
        <v>3930</v>
      </c>
      <c r="D7831" s="367" t="s">
        <v>13405</v>
      </c>
      <c r="E7831" s="367">
        <f t="shared" si="122"/>
        <v>40300111</v>
      </c>
      <c r="F7831" s="367" t="s">
        <v>12562</v>
      </c>
      <c r="G7831" s="367" t="s">
        <v>13386</v>
      </c>
      <c r="H7831" s="367" t="s">
        <v>13387</v>
      </c>
      <c r="I7831" s="367" t="s">
        <v>13406</v>
      </c>
      <c r="K7831" s="369"/>
      <c r="L7831" s="367"/>
    </row>
    <row r="7832" spans="1:12">
      <c r="A7832" s="367" t="s">
        <v>3930</v>
      </c>
      <c r="D7832" s="367" t="s">
        <v>13407</v>
      </c>
      <c r="E7832" s="367">
        <f t="shared" si="122"/>
        <v>40300112</v>
      </c>
      <c r="F7832" s="367" t="s">
        <v>12562</v>
      </c>
      <c r="G7832" s="367" t="s">
        <v>13386</v>
      </c>
      <c r="H7832" s="367" t="s">
        <v>13387</v>
      </c>
      <c r="I7832" s="367" t="s">
        <v>13408</v>
      </c>
      <c r="K7832" s="369"/>
      <c r="L7832" s="367"/>
    </row>
    <row r="7833" spans="1:12">
      <c r="A7833" s="367" t="s">
        <v>3930</v>
      </c>
      <c r="D7833" s="367" t="s">
        <v>13409</v>
      </c>
      <c r="E7833" s="367">
        <f t="shared" si="122"/>
        <v>40300113</v>
      </c>
      <c r="F7833" s="367" t="s">
        <v>12562</v>
      </c>
      <c r="G7833" s="367" t="s">
        <v>13386</v>
      </c>
      <c r="H7833" s="367" t="s">
        <v>13387</v>
      </c>
      <c r="I7833" s="367" t="s">
        <v>13410</v>
      </c>
    </row>
    <row r="7834" spans="1:12">
      <c r="A7834" s="367" t="s">
        <v>3930</v>
      </c>
      <c r="D7834" s="367" t="s">
        <v>13411</v>
      </c>
      <c r="E7834" s="367">
        <f t="shared" si="122"/>
        <v>40300114</v>
      </c>
      <c r="F7834" s="367" t="s">
        <v>12562</v>
      </c>
      <c r="G7834" s="367" t="s">
        <v>13386</v>
      </c>
      <c r="H7834" s="367" t="s">
        <v>13387</v>
      </c>
      <c r="I7834" s="367" t="s">
        <v>13412</v>
      </c>
    </row>
    <row r="7835" spans="1:12">
      <c r="A7835" s="367" t="s">
        <v>3930</v>
      </c>
      <c r="D7835" s="367" t="s">
        <v>13413</v>
      </c>
      <c r="E7835" s="367">
        <f t="shared" si="122"/>
        <v>40300115</v>
      </c>
      <c r="F7835" s="367" t="s">
        <v>12562</v>
      </c>
      <c r="G7835" s="367" t="s">
        <v>13386</v>
      </c>
      <c r="H7835" s="367" t="s">
        <v>13387</v>
      </c>
      <c r="I7835" s="367" t="s">
        <v>13414</v>
      </c>
      <c r="K7835" s="369"/>
      <c r="L7835" s="367"/>
    </row>
    <row r="7836" spans="1:12">
      <c r="A7836" s="367" t="s">
        <v>3930</v>
      </c>
      <c r="D7836" s="367" t="s">
        <v>13415</v>
      </c>
      <c r="E7836" s="367">
        <f t="shared" si="122"/>
        <v>40300116</v>
      </c>
      <c r="F7836" s="367" t="s">
        <v>12562</v>
      </c>
      <c r="G7836" s="367" t="s">
        <v>13386</v>
      </c>
      <c r="H7836" s="367" t="s">
        <v>13387</v>
      </c>
      <c r="I7836" s="367" t="s">
        <v>13416</v>
      </c>
    </row>
    <row r="7837" spans="1:12">
      <c r="A7837" s="367" t="s">
        <v>3930</v>
      </c>
      <c r="D7837" s="367" t="s">
        <v>13417</v>
      </c>
      <c r="E7837" s="367">
        <f t="shared" si="122"/>
        <v>40300150</v>
      </c>
      <c r="F7837" s="367" t="s">
        <v>12562</v>
      </c>
      <c r="G7837" s="367" t="s">
        <v>13386</v>
      </c>
      <c r="H7837" s="367" t="s">
        <v>13387</v>
      </c>
      <c r="I7837" s="367" t="s">
        <v>13394</v>
      </c>
    </row>
    <row r="7838" spans="1:12">
      <c r="A7838" s="367" t="s">
        <v>3930</v>
      </c>
      <c r="D7838" s="367" t="s">
        <v>13418</v>
      </c>
      <c r="E7838" s="367">
        <f t="shared" si="122"/>
        <v>40300151</v>
      </c>
      <c r="F7838" s="367" t="s">
        <v>12562</v>
      </c>
      <c r="G7838" s="367" t="s">
        <v>13386</v>
      </c>
      <c r="H7838" s="367" t="s">
        <v>13387</v>
      </c>
      <c r="I7838" s="367" t="s">
        <v>13396</v>
      </c>
    </row>
    <row r="7839" spans="1:12">
      <c r="A7839" s="367" t="s">
        <v>3930</v>
      </c>
      <c r="D7839" s="367" t="s">
        <v>13419</v>
      </c>
      <c r="E7839" s="367">
        <f t="shared" si="122"/>
        <v>40300152</v>
      </c>
      <c r="F7839" s="367" t="s">
        <v>12562</v>
      </c>
      <c r="G7839" s="367" t="s">
        <v>13386</v>
      </c>
      <c r="H7839" s="367" t="s">
        <v>13387</v>
      </c>
      <c r="I7839" s="367" t="s">
        <v>13398</v>
      </c>
    </row>
    <row r="7840" spans="1:12">
      <c r="A7840" s="367" t="s">
        <v>3930</v>
      </c>
      <c r="D7840" s="367" t="s">
        <v>13420</v>
      </c>
      <c r="E7840" s="367">
        <f t="shared" si="122"/>
        <v>40300153</v>
      </c>
      <c r="F7840" s="367" t="s">
        <v>12562</v>
      </c>
      <c r="G7840" s="367" t="s">
        <v>13386</v>
      </c>
      <c r="H7840" s="367" t="s">
        <v>13387</v>
      </c>
      <c r="I7840" s="367" t="s">
        <v>13400</v>
      </c>
    </row>
    <row r="7841" spans="1:12">
      <c r="A7841" s="367" t="s">
        <v>3930</v>
      </c>
      <c r="D7841" s="367" t="s">
        <v>13421</v>
      </c>
      <c r="E7841" s="367">
        <f t="shared" si="122"/>
        <v>40300154</v>
      </c>
      <c r="F7841" s="367" t="s">
        <v>12562</v>
      </c>
      <c r="G7841" s="367" t="s">
        <v>13386</v>
      </c>
      <c r="H7841" s="367" t="s">
        <v>13387</v>
      </c>
      <c r="I7841" s="367" t="s">
        <v>13402</v>
      </c>
    </row>
    <row r="7842" spans="1:12">
      <c r="A7842" s="367" t="s">
        <v>3930</v>
      </c>
      <c r="D7842" s="367" t="s">
        <v>13422</v>
      </c>
      <c r="E7842" s="367">
        <f t="shared" si="122"/>
        <v>40300155</v>
      </c>
      <c r="F7842" s="367" t="s">
        <v>12562</v>
      </c>
      <c r="G7842" s="367" t="s">
        <v>13386</v>
      </c>
      <c r="H7842" s="367" t="s">
        <v>13387</v>
      </c>
      <c r="I7842" s="367" t="s">
        <v>13404</v>
      </c>
    </row>
    <row r="7843" spans="1:12">
      <c r="A7843" s="367" t="s">
        <v>3930</v>
      </c>
      <c r="D7843" s="367" t="s">
        <v>13423</v>
      </c>
      <c r="E7843" s="367">
        <f t="shared" si="122"/>
        <v>40300156</v>
      </c>
      <c r="F7843" s="367" t="s">
        <v>12562</v>
      </c>
      <c r="G7843" s="367" t="s">
        <v>13386</v>
      </c>
      <c r="H7843" s="367" t="s">
        <v>13387</v>
      </c>
      <c r="I7843" s="367" t="s">
        <v>13406</v>
      </c>
      <c r="K7843" s="369"/>
      <c r="L7843" s="367"/>
    </row>
    <row r="7844" spans="1:12">
      <c r="A7844" s="367" t="s">
        <v>3930</v>
      </c>
      <c r="D7844" s="367" t="s">
        <v>13424</v>
      </c>
      <c r="E7844" s="367">
        <f t="shared" si="122"/>
        <v>40300157</v>
      </c>
      <c r="F7844" s="367" t="s">
        <v>12562</v>
      </c>
      <c r="G7844" s="367" t="s">
        <v>13386</v>
      </c>
      <c r="H7844" s="367" t="s">
        <v>13387</v>
      </c>
      <c r="I7844" s="367" t="s">
        <v>13408</v>
      </c>
      <c r="K7844" s="369"/>
      <c r="L7844" s="367"/>
    </row>
    <row r="7845" spans="1:12">
      <c r="A7845" s="367" t="s">
        <v>3930</v>
      </c>
      <c r="D7845" s="367" t="s">
        <v>13425</v>
      </c>
      <c r="E7845" s="367">
        <f t="shared" si="122"/>
        <v>40300158</v>
      </c>
      <c r="F7845" s="367" t="s">
        <v>12562</v>
      </c>
      <c r="G7845" s="367" t="s">
        <v>13386</v>
      </c>
      <c r="H7845" s="367" t="s">
        <v>13387</v>
      </c>
      <c r="I7845" s="367" t="s">
        <v>13410</v>
      </c>
    </row>
    <row r="7846" spans="1:12">
      <c r="A7846" s="367" t="s">
        <v>3930</v>
      </c>
      <c r="D7846" s="367" t="s">
        <v>13426</v>
      </c>
      <c r="E7846" s="367">
        <f t="shared" si="122"/>
        <v>40300159</v>
      </c>
      <c r="F7846" s="367" t="s">
        <v>12562</v>
      </c>
      <c r="G7846" s="367" t="s">
        <v>13386</v>
      </c>
      <c r="H7846" s="367" t="s">
        <v>13387</v>
      </c>
      <c r="I7846" s="367" t="s">
        <v>13412</v>
      </c>
    </row>
    <row r="7847" spans="1:12">
      <c r="A7847" s="367" t="s">
        <v>3930</v>
      </c>
      <c r="D7847" s="367" t="s">
        <v>13427</v>
      </c>
      <c r="E7847" s="367">
        <f t="shared" si="122"/>
        <v>40300160</v>
      </c>
      <c r="F7847" s="367" t="s">
        <v>12562</v>
      </c>
      <c r="G7847" s="367" t="s">
        <v>13386</v>
      </c>
      <c r="H7847" s="367" t="s">
        <v>13387</v>
      </c>
      <c r="I7847" s="367" t="s">
        <v>13414</v>
      </c>
      <c r="K7847" s="369"/>
      <c r="L7847" s="367"/>
    </row>
    <row r="7848" spans="1:12">
      <c r="A7848" s="367" t="s">
        <v>3930</v>
      </c>
      <c r="D7848" s="367" t="s">
        <v>13428</v>
      </c>
      <c r="E7848" s="367">
        <f t="shared" si="122"/>
        <v>40300161</v>
      </c>
      <c r="F7848" s="367" t="s">
        <v>12562</v>
      </c>
      <c r="G7848" s="367" t="s">
        <v>13386</v>
      </c>
      <c r="H7848" s="367" t="s">
        <v>13387</v>
      </c>
      <c r="I7848" s="367" t="s">
        <v>13416</v>
      </c>
    </row>
    <row r="7849" spans="1:12">
      <c r="A7849" s="367" t="s">
        <v>3930</v>
      </c>
      <c r="D7849" s="367" t="s">
        <v>13429</v>
      </c>
      <c r="E7849" s="367">
        <f t="shared" si="122"/>
        <v>40300198</v>
      </c>
      <c r="F7849" s="367" t="s">
        <v>12562</v>
      </c>
      <c r="G7849" s="367" t="s">
        <v>13386</v>
      </c>
      <c r="H7849" s="367" t="s">
        <v>13387</v>
      </c>
      <c r="I7849" s="367" t="s">
        <v>8157</v>
      </c>
    </row>
    <row r="7850" spans="1:12">
      <c r="A7850" s="367" t="s">
        <v>3930</v>
      </c>
      <c r="D7850" s="367" t="s">
        <v>13430</v>
      </c>
      <c r="E7850" s="367">
        <f t="shared" si="122"/>
        <v>40300199</v>
      </c>
      <c r="F7850" s="367" t="s">
        <v>12562</v>
      </c>
      <c r="G7850" s="367" t="s">
        <v>13386</v>
      </c>
      <c r="H7850" s="367" t="s">
        <v>13387</v>
      </c>
      <c r="I7850" s="367" t="s">
        <v>8157</v>
      </c>
    </row>
    <row r="7851" spans="1:12">
      <c r="A7851" s="367" t="s">
        <v>3930</v>
      </c>
      <c r="D7851" s="367" t="s">
        <v>13431</v>
      </c>
      <c r="E7851" s="367">
        <f t="shared" si="122"/>
        <v>40300201</v>
      </c>
      <c r="F7851" s="367" t="s">
        <v>12562</v>
      </c>
      <c r="G7851" s="367" t="s">
        <v>13386</v>
      </c>
      <c r="H7851" s="367" t="s">
        <v>13432</v>
      </c>
      <c r="I7851" s="367" t="s">
        <v>13388</v>
      </c>
    </row>
    <row r="7852" spans="1:12">
      <c r="A7852" s="367" t="s">
        <v>3930</v>
      </c>
      <c r="D7852" s="367" t="s">
        <v>13433</v>
      </c>
      <c r="E7852" s="367">
        <f t="shared" si="122"/>
        <v>40300202</v>
      </c>
      <c r="F7852" s="367" t="s">
        <v>12562</v>
      </c>
      <c r="G7852" s="367" t="s">
        <v>13386</v>
      </c>
      <c r="H7852" s="367" t="s">
        <v>13432</v>
      </c>
      <c r="I7852" s="367" t="s">
        <v>13434</v>
      </c>
    </row>
    <row r="7853" spans="1:12">
      <c r="A7853" s="367" t="s">
        <v>3930</v>
      </c>
      <c r="D7853" s="367" t="s">
        <v>13435</v>
      </c>
      <c r="E7853" s="367">
        <f t="shared" si="122"/>
        <v>40300203</v>
      </c>
      <c r="F7853" s="367" t="s">
        <v>12562</v>
      </c>
      <c r="G7853" s="367" t="s">
        <v>13386</v>
      </c>
      <c r="H7853" s="367" t="s">
        <v>13432</v>
      </c>
      <c r="I7853" s="367" t="s">
        <v>13390</v>
      </c>
    </row>
    <row r="7854" spans="1:12">
      <c r="A7854" s="367" t="s">
        <v>3930</v>
      </c>
      <c r="D7854" s="367" t="s">
        <v>13436</v>
      </c>
      <c r="E7854" s="367">
        <f t="shared" si="122"/>
        <v>40300204</v>
      </c>
      <c r="F7854" s="367" t="s">
        <v>12562</v>
      </c>
      <c r="G7854" s="367" t="s">
        <v>13386</v>
      </c>
      <c r="H7854" s="367" t="s">
        <v>13432</v>
      </c>
      <c r="I7854" s="367" t="s">
        <v>13390</v>
      </c>
    </row>
    <row r="7855" spans="1:12">
      <c r="A7855" s="367" t="s">
        <v>3930</v>
      </c>
      <c r="D7855" s="367" t="s">
        <v>13437</v>
      </c>
      <c r="E7855" s="367">
        <f t="shared" si="122"/>
        <v>40300205</v>
      </c>
      <c r="F7855" s="367" t="s">
        <v>12562</v>
      </c>
      <c r="G7855" s="367" t="s">
        <v>13386</v>
      </c>
      <c r="H7855" s="367" t="s">
        <v>13432</v>
      </c>
      <c r="I7855" s="367" t="s">
        <v>13394</v>
      </c>
    </row>
    <row r="7856" spans="1:12">
      <c r="A7856" s="367" t="s">
        <v>3930</v>
      </c>
      <c r="D7856" s="367" t="s">
        <v>13438</v>
      </c>
      <c r="E7856" s="367">
        <f t="shared" si="122"/>
        <v>40300207</v>
      </c>
      <c r="F7856" s="367" t="s">
        <v>12562</v>
      </c>
      <c r="G7856" s="367" t="s">
        <v>13386</v>
      </c>
      <c r="H7856" s="367" t="s">
        <v>13432</v>
      </c>
      <c r="I7856" s="367" t="s">
        <v>13398</v>
      </c>
    </row>
    <row r="7857" spans="1:12">
      <c r="A7857" s="367" t="s">
        <v>3930</v>
      </c>
      <c r="D7857" s="367" t="s">
        <v>13439</v>
      </c>
      <c r="E7857" s="367">
        <f t="shared" si="122"/>
        <v>40300208</v>
      </c>
      <c r="F7857" s="367" t="s">
        <v>12562</v>
      </c>
      <c r="G7857" s="367" t="s">
        <v>13386</v>
      </c>
      <c r="H7857" s="367" t="s">
        <v>13432</v>
      </c>
      <c r="I7857" s="367" t="s">
        <v>13400</v>
      </c>
    </row>
    <row r="7858" spans="1:12">
      <c r="A7858" s="367" t="s">
        <v>3930</v>
      </c>
      <c r="D7858" s="367" t="s">
        <v>13440</v>
      </c>
      <c r="E7858" s="367">
        <f t="shared" si="122"/>
        <v>40300209</v>
      </c>
      <c r="F7858" s="367" t="s">
        <v>12562</v>
      </c>
      <c r="G7858" s="367" t="s">
        <v>13386</v>
      </c>
      <c r="H7858" s="367" t="s">
        <v>13432</v>
      </c>
      <c r="I7858" s="367" t="s">
        <v>13402</v>
      </c>
    </row>
    <row r="7859" spans="1:12">
      <c r="A7859" s="367" t="s">
        <v>3930</v>
      </c>
      <c r="D7859" s="367" t="s">
        <v>13441</v>
      </c>
      <c r="E7859" s="367">
        <f t="shared" si="122"/>
        <v>40300210</v>
      </c>
      <c r="F7859" s="367" t="s">
        <v>12562</v>
      </c>
      <c r="G7859" s="367" t="s">
        <v>13386</v>
      </c>
      <c r="H7859" s="367" t="s">
        <v>13432</v>
      </c>
      <c r="I7859" s="367" t="s">
        <v>13404</v>
      </c>
    </row>
    <row r="7860" spans="1:12">
      <c r="A7860" s="367" t="s">
        <v>3930</v>
      </c>
      <c r="D7860" s="367" t="s">
        <v>13442</v>
      </c>
      <c r="E7860" s="367">
        <f t="shared" si="122"/>
        <v>40300211</v>
      </c>
      <c r="F7860" s="367" t="s">
        <v>12562</v>
      </c>
      <c r="G7860" s="367" t="s">
        <v>13386</v>
      </c>
      <c r="H7860" s="367" t="s">
        <v>13432</v>
      </c>
      <c r="I7860" s="367" t="s">
        <v>13406</v>
      </c>
      <c r="K7860" s="369"/>
      <c r="L7860" s="367"/>
    </row>
    <row r="7861" spans="1:12">
      <c r="A7861" s="367" t="s">
        <v>3930</v>
      </c>
      <c r="D7861" s="367" t="s">
        <v>13443</v>
      </c>
      <c r="E7861" s="367">
        <f t="shared" si="122"/>
        <v>40300212</v>
      </c>
      <c r="F7861" s="367" t="s">
        <v>12562</v>
      </c>
      <c r="G7861" s="367" t="s">
        <v>13386</v>
      </c>
      <c r="H7861" s="367" t="s">
        <v>13432</v>
      </c>
      <c r="I7861" s="367" t="s">
        <v>13408</v>
      </c>
      <c r="K7861" s="369"/>
      <c r="L7861" s="367"/>
    </row>
    <row r="7862" spans="1:12">
      <c r="A7862" s="367" t="s">
        <v>3930</v>
      </c>
      <c r="D7862" s="367" t="s">
        <v>13444</v>
      </c>
      <c r="E7862" s="367">
        <f t="shared" si="122"/>
        <v>40300213</v>
      </c>
      <c r="F7862" s="367" t="s">
        <v>12562</v>
      </c>
      <c r="G7862" s="367" t="s">
        <v>13386</v>
      </c>
      <c r="H7862" s="367" t="s">
        <v>13432</v>
      </c>
      <c r="I7862" s="367" t="s">
        <v>13410</v>
      </c>
    </row>
    <row r="7863" spans="1:12">
      <c r="A7863" s="367" t="s">
        <v>3930</v>
      </c>
      <c r="D7863" s="367" t="s">
        <v>13445</v>
      </c>
      <c r="E7863" s="367">
        <f t="shared" si="122"/>
        <v>40300214</v>
      </c>
      <c r="F7863" s="367" t="s">
        <v>12562</v>
      </c>
      <c r="G7863" s="367" t="s">
        <v>13386</v>
      </c>
      <c r="H7863" s="367" t="s">
        <v>13432</v>
      </c>
      <c r="I7863" s="367" t="s">
        <v>13412</v>
      </c>
    </row>
    <row r="7864" spans="1:12">
      <c r="A7864" s="367" t="s">
        <v>3930</v>
      </c>
      <c r="D7864" s="367" t="s">
        <v>13446</v>
      </c>
      <c r="E7864" s="367">
        <f t="shared" si="122"/>
        <v>40300215</v>
      </c>
      <c r="F7864" s="367" t="s">
        <v>12562</v>
      </c>
      <c r="G7864" s="367" t="s">
        <v>13386</v>
      </c>
      <c r="H7864" s="367" t="s">
        <v>13432</v>
      </c>
      <c r="I7864" s="367" t="s">
        <v>13414</v>
      </c>
      <c r="K7864" s="369"/>
      <c r="L7864" s="367"/>
    </row>
    <row r="7865" spans="1:12">
      <c r="A7865" s="367" t="s">
        <v>3930</v>
      </c>
      <c r="D7865" s="367" t="s">
        <v>13447</v>
      </c>
      <c r="E7865" s="367">
        <f t="shared" si="122"/>
        <v>40300216</v>
      </c>
      <c r="F7865" s="367" t="s">
        <v>12562</v>
      </c>
      <c r="G7865" s="367" t="s">
        <v>13386</v>
      </c>
      <c r="H7865" s="367" t="s">
        <v>13432</v>
      </c>
      <c r="I7865" s="367" t="s">
        <v>13416</v>
      </c>
    </row>
    <row r="7866" spans="1:12">
      <c r="A7866" s="367" t="s">
        <v>3930</v>
      </c>
      <c r="D7866" s="367" t="s">
        <v>13448</v>
      </c>
      <c r="E7866" s="367">
        <f t="shared" si="122"/>
        <v>40300299</v>
      </c>
      <c r="F7866" s="367" t="s">
        <v>12562</v>
      </c>
      <c r="G7866" s="367" t="s">
        <v>13386</v>
      </c>
      <c r="H7866" s="367" t="s">
        <v>13432</v>
      </c>
      <c r="I7866" s="367" t="s">
        <v>13449</v>
      </c>
    </row>
    <row r="7867" spans="1:12">
      <c r="A7867" s="367" t="s">
        <v>3930</v>
      </c>
      <c r="D7867" s="367" t="s">
        <v>13450</v>
      </c>
      <c r="E7867" s="367">
        <f t="shared" si="122"/>
        <v>40300302</v>
      </c>
      <c r="F7867" s="367" t="s">
        <v>12562</v>
      </c>
      <c r="G7867" s="367" t="s">
        <v>13386</v>
      </c>
      <c r="H7867" s="367" t="s">
        <v>13432</v>
      </c>
      <c r="I7867" s="367" t="s">
        <v>13388</v>
      </c>
    </row>
    <row r="7868" spans="1:12">
      <c r="A7868" s="367" t="s">
        <v>3930</v>
      </c>
      <c r="D7868" s="367" t="s">
        <v>13451</v>
      </c>
      <c r="E7868" s="367">
        <f t="shared" si="122"/>
        <v>40301001</v>
      </c>
      <c r="F7868" s="367" t="s">
        <v>12562</v>
      </c>
      <c r="G7868" s="367" t="s">
        <v>13386</v>
      </c>
      <c r="H7868" s="367" t="s">
        <v>13452</v>
      </c>
      <c r="I7868" s="367" t="s">
        <v>13453</v>
      </c>
    </row>
    <row r="7869" spans="1:12">
      <c r="A7869" s="367" t="s">
        <v>3930</v>
      </c>
      <c r="D7869" s="367" t="s">
        <v>13454</v>
      </c>
      <c r="E7869" s="367">
        <f t="shared" si="122"/>
        <v>40301002</v>
      </c>
      <c r="F7869" s="367" t="s">
        <v>12562</v>
      </c>
      <c r="G7869" s="367" t="s">
        <v>13386</v>
      </c>
      <c r="H7869" s="367" t="s">
        <v>13452</v>
      </c>
      <c r="I7869" s="367" t="s">
        <v>13455</v>
      </c>
    </row>
    <row r="7870" spans="1:12">
      <c r="A7870" s="367" t="s">
        <v>3930</v>
      </c>
      <c r="D7870" s="367" t="s">
        <v>13456</v>
      </c>
      <c r="E7870" s="367">
        <f t="shared" si="122"/>
        <v>40301003</v>
      </c>
      <c r="F7870" s="367" t="s">
        <v>12562</v>
      </c>
      <c r="G7870" s="367" t="s">
        <v>13386</v>
      </c>
      <c r="H7870" s="367" t="s">
        <v>13452</v>
      </c>
      <c r="I7870" s="367" t="s">
        <v>13457</v>
      </c>
    </row>
    <row r="7871" spans="1:12">
      <c r="A7871" s="367" t="s">
        <v>3930</v>
      </c>
      <c r="D7871" s="367" t="s">
        <v>13458</v>
      </c>
      <c r="E7871" s="367">
        <f t="shared" si="122"/>
        <v>40301004</v>
      </c>
      <c r="F7871" s="367" t="s">
        <v>12562</v>
      </c>
      <c r="G7871" s="367" t="s">
        <v>13386</v>
      </c>
      <c r="H7871" s="367" t="s">
        <v>13452</v>
      </c>
      <c r="I7871" s="367" t="s">
        <v>13459</v>
      </c>
    </row>
    <row r="7872" spans="1:12">
      <c r="A7872" s="367" t="s">
        <v>3930</v>
      </c>
      <c r="D7872" s="367" t="s">
        <v>13460</v>
      </c>
      <c r="E7872" s="367">
        <f t="shared" si="122"/>
        <v>40301005</v>
      </c>
      <c r="F7872" s="367" t="s">
        <v>12562</v>
      </c>
      <c r="G7872" s="367" t="s">
        <v>13386</v>
      </c>
      <c r="H7872" s="367" t="s">
        <v>13452</v>
      </c>
      <c r="I7872" s="367" t="s">
        <v>13461</v>
      </c>
    </row>
    <row r="7873" spans="1:12">
      <c r="A7873" s="367" t="s">
        <v>3930</v>
      </c>
      <c r="D7873" s="367" t="s">
        <v>13462</v>
      </c>
      <c r="E7873" s="367">
        <f t="shared" si="122"/>
        <v>40301006</v>
      </c>
      <c r="F7873" s="367" t="s">
        <v>12562</v>
      </c>
      <c r="G7873" s="367" t="s">
        <v>13386</v>
      </c>
      <c r="H7873" s="367" t="s">
        <v>13452</v>
      </c>
      <c r="I7873" s="367" t="s">
        <v>13463</v>
      </c>
    </row>
    <row r="7874" spans="1:12">
      <c r="A7874" s="367" t="s">
        <v>3930</v>
      </c>
      <c r="D7874" s="367" t="s">
        <v>13464</v>
      </c>
      <c r="E7874" s="367">
        <f t="shared" ref="E7874:E7937" si="123">VALUE(D7874)</f>
        <v>40301007</v>
      </c>
      <c r="F7874" s="367" t="s">
        <v>12562</v>
      </c>
      <c r="G7874" s="367" t="s">
        <v>13386</v>
      </c>
      <c r="H7874" s="367" t="s">
        <v>13452</v>
      </c>
      <c r="I7874" s="367" t="s">
        <v>13465</v>
      </c>
    </row>
    <row r="7875" spans="1:12">
      <c r="A7875" s="367" t="s">
        <v>3930</v>
      </c>
      <c r="D7875" s="367" t="s">
        <v>13466</v>
      </c>
      <c r="E7875" s="367">
        <f t="shared" si="123"/>
        <v>40301008</v>
      </c>
      <c r="F7875" s="367" t="s">
        <v>12562</v>
      </c>
      <c r="G7875" s="367" t="s">
        <v>13386</v>
      </c>
      <c r="H7875" s="367" t="s">
        <v>13452</v>
      </c>
      <c r="I7875" s="367" t="s">
        <v>13467</v>
      </c>
    </row>
    <row r="7876" spans="1:12">
      <c r="A7876" s="367" t="s">
        <v>3930</v>
      </c>
      <c r="D7876" s="367" t="s">
        <v>13468</v>
      </c>
      <c r="E7876" s="367">
        <f t="shared" si="123"/>
        <v>40301009</v>
      </c>
      <c r="F7876" s="367" t="s">
        <v>12562</v>
      </c>
      <c r="G7876" s="367" t="s">
        <v>13386</v>
      </c>
      <c r="H7876" s="367" t="s">
        <v>13452</v>
      </c>
      <c r="I7876" s="367" t="s">
        <v>13469</v>
      </c>
    </row>
    <row r="7877" spans="1:12">
      <c r="A7877" s="367" t="s">
        <v>3930</v>
      </c>
      <c r="D7877" s="367" t="s">
        <v>13470</v>
      </c>
      <c r="E7877" s="367">
        <f t="shared" si="123"/>
        <v>40301010</v>
      </c>
      <c r="F7877" s="367" t="s">
        <v>12562</v>
      </c>
      <c r="G7877" s="367" t="s">
        <v>13386</v>
      </c>
      <c r="H7877" s="367" t="s">
        <v>13452</v>
      </c>
      <c r="I7877" s="367" t="s">
        <v>13471</v>
      </c>
    </row>
    <row r="7878" spans="1:12">
      <c r="A7878" s="367" t="s">
        <v>3930</v>
      </c>
      <c r="D7878" s="367" t="s">
        <v>13472</v>
      </c>
      <c r="E7878" s="367">
        <f t="shared" si="123"/>
        <v>40301011</v>
      </c>
      <c r="F7878" s="367" t="s">
        <v>12562</v>
      </c>
      <c r="G7878" s="367" t="s">
        <v>13386</v>
      </c>
      <c r="H7878" s="367" t="s">
        <v>13452</v>
      </c>
      <c r="I7878" s="367" t="s">
        <v>280</v>
      </c>
    </row>
    <row r="7879" spans="1:12">
      <c r="A7879" s="367" t="s">
        <v>3930</v>
      </c>
      <c r="D7879" s="367" t="s">
        <v>13473</v>
      </c>
      <c r="E7879" s="367">
        <f t="shared" si="123"/>
        <v>40301012</v>
      </c>
      <c r="F7879" s="367" t="s">
        <v>12562</v>
      </c>
      <c r="G7879" s="367" t="s">
        <v>13386</v>
      </c>
      <c r="H7879" s="367" t="s">
        <v>13452</v>
      </c>
      <c r="I7879" s="367" t="s">
        <v>13474</v>
      </c>
    </row>
    <row r="7880" spans="1:12">
      <c r="A7880" s="367" t="s">
        <v>3930</v>
      </c>
      <c r="D7880" s="367" t="s">
        <v>13475</v>
      </c>
      <c r="E7880" s="367">
        <f t="shared" si="123"/>
        <v>40301013</v>
      </c>
      <c r="F7880" s="367" t="s">
        <v>12562</v>
      </c>
      <c r="G7880" s="367" t="s">
        <v>13386</v>
      </c>
      <c r="H7880" s="367" t="s">
        <v>13452</v>
      </c>
      <c r="I7880" s="367" t="s">
        <v>13476</v>
      </c>
      <c r="K7880" s="369"/>
      <c r="L7880" s="367"/>
    </row>
    <row r="7881" spans="1:12">
      <c r="A7881" s="367" t="s">
        <v>3930</v>
      </c>
      <c r="D7881" s="367" t="s">
        <v>13477</v>
      </c>
      <c r="E7881" s="367">
        <f t="shared" si="123"/>
        <v>40301014</v>
      </c>
      <c r="F7881" s="367" t="s">
        <v>12562</v>
      </c>
      <c r="G7881" s="367" t="s">
        <v>13386</v>
      </c>
      <c r="H7881" s="367" t="s">
        <v>13452</v>
      </c>
      <c r="I7881" s="367" t="s">
        <v>13478</v>
      </c>
      <c r="K7881" s="369"/>
      <c r="L7881" s="367"/>
    </row>
    <row r="7882" spans="1:12">
      <c r="A7882" s="367" t="s">
        <v>3930</v>
      </c>
      <c r="D7882" s="367" t="s">
        <v>13479</v>
      </c>
      <c r="E7882" s="367">
        <f t="shared" si="123"/>
        <v>40301015</v>
      </c>
      <c r="F7882" s="367" t="s">
        <v>12562</v>
      </c>
      <c r="G7882" s="367" t="s">
        <v>13386</v>
      </c>
      <c r="H7882" s="367" t="s">
        <v>13452</v>
      </c>
      <c r="I7882" s="367" t="s">
        <v>13480</v>
      </c>
      <c r="K7882" s="369"/>
      <c r="L7882" s="367"/>
    </row>
    <row r="7883" spans="1:12">
      <c r="A7883" s="367" t="s">
        <v>3930</v>
      </c>
      <c r="D7883" s="367" t="s">
        <v>13481</v>
      </c>
      <c r="E7883" s="367">
        <f t="shared" si="123"/>
        <v>40301016</v>
      </c>
      <c r="F7883" s="367" t="s">
        <v>12562</v>
      </c>
      <c r="G7883" s="367" t="s">
        <v>13386</v>
      </c>
      <c r="H7883" s="367" t="s">
        <v>13452</v>
      </c>
      <c r="I7883" s="367" t="s">
        <v>13482</v>
      </c>
    </row>
    <row r="7884" spans="1:12">
      <c r="A7884" s="367" t="s">
        <v>3930</v>
      </c>
      <c r="D7884" s="367" t="s">
        <v>13483</v>
      </c>
      <c r="E7884" s="367">
        <f t="shared" si="123"/>
        <v>40301017</v>
      </c>
      <c r="F7884" s="367" t="s">
        <v>12562</v>
      </c>
      <c r="G7884" s="367" t="s">
        <v>13386</v>
      </c>
      <c r="H7884" s="367" t="s">
        <v>13452</v>
      </c>
      <c r="I7884" s="367" t="s">
        <v>13484</v>
      </c>
    </row>
    <row r="7885" spans="1:12">
      <c r="A7885" s="367" t="s">
        <v>3930</v>
      </c>
      <c r="D7885" s="367" t="s">
        <v>13485</v>
      </c>
      <c r="E7885" s="367">
        <f t="shared" si="123"/>
        <v>40301018</v>
      </c>
      <c r="F7885" s="367" t="s">
        <v>12562</v>
      </c>
      <c r="G7885" s="367" t="s">
        <v>13386</v>
      </c>
      <c r="H7885" s="367" t="s">
        <v>13452</v>
      </c>
      <c r="I7885" s="367" t="s">
        <v>13486</v>
      </c>
    </row>
    <row r="7886" spans="1:12">
      <c r="A7886" s="367" t="s">
        <v>3930</v>
      </c>
      <c r="D7886" s="367" t="s">
        <v>13487</v>
      </c>
      <c r="E7886" s="367">
        <f t="shared" si="123"/>
        <v>40301019</v>
      </c>
      <c r="F7886" s="367" t="s">
        <v>12562</v>
      </c>
      <c r="G7886" s="367" t="s">
        <v>13386</v>
      </c>
      <c r="H7886" s="367" t="s">
        <v>13452</v>
      </c>
      <c r="I7886" s="367" t="s">
        <v>13488</v>
      </c>
    </row>
    <row r="7887" spans="1:12">
      <c r="A7887" s="367" t="s">
        <v>3930</v>
      </c>
      <c r="D7887" s="367" t="s">
        <v>13489</v>
      </c>
      <c r="E7887" s="367">
        <f t="shared" si="123"/>
        <v>40301020</v>
      </c>
      <c r="F7887" s="367" t="s">
        <v>12562</v>
      </c>
      <c r="G7887" s="367" t="s">
        <v>13386</v>
      </c>
      <c r="H7887" s="367" t="s">
        <v>13452</v>
      </c>
      <c r="I7887" s="367" t="s">
        <v>13490</v>
      </c>
    </row>
    <row r="7888" spans="1:12">
      <c r="A7888" s="367" t="s">
        <v>3930</v>
      </c>
      <c r="D7888" s="367" t="s">
        <v>13491</v>
      </c>
      <c r="E7888" s="367">
        <f t="shared" si="123"/>
        <v>40301021</v>
      </c>
      <c r="F7888" s="367" t="s">
        <v>12562</v>
      </c>
      <c r="G7888" s="367" t="s">
        <v>13386</v>
      </c>
      <c r="H7888" s="367" t="s">
        <v>13452</v>
      </c>
      <c r="I7888" s="367" t="s">
        <v>13492</v>
      </c>
    </row>
    <row r="7889" spans="1:12">
      <c r="A7889" s="367" t="s">
        <v>3930</v>
      </c>
      <c r="D7889" s="367" t="s">
        <v>13493</v>
      </c>
      <c r="E7889" s="367">
        <f t="shared" si="123"/>
        <v>40301022</v>
      </c>
      <c r="F7889" s="367" t="s">
        <v>12562</v>
      </c>
      <c r="G7889" s="367" t="s">
        <v>13386</v>
      </c>
      <c r="H7889" s="367" t="s">
        <v>13452</v>
      </c>
      <c r="I7889" s="367" t="s">
        <v>13494</v>
      </c>
      <c r="K7889" s="369"/>
      <c r="L7889" s="367"/>
    </row>
    <row r="7890" spans="1:12">
      <c r="A7890" s="367" t="s">
        <v>3930</v>
      </c>
      <c r="D7890" s="367" t="s">
        <v>13495</v>
      </c>
      <c r="E7890" s="367">
        <f t="shared" si="123"/>
        <v>40301023</v>
      </c>
      <c r="F7890" s="367" t="s">
        <v>12562</v>
      </c>
      <c r="G7890" s="367" t="s">
        <v>13386</v>
      </c>
      <c r="H7890" s="367" t="s">
        <v>13452</v>
      </c>
      <c r="I7890" s="367" t="s">
        <v>13496</v>
      </c>
      <c r="K7890" s="369"/>
      <c r="L7890" s="367"/>
    </row>
    <row r="7891" spans="1:12">
      <c r="A7891" s="367" t="s">
        <v>3930</v>
      </c>
      <c r="D7891" s="367" t="s">
        <v>13497</v>
      </c>
      <c r="E7891" s="367">
        <f t="shared" si="123"/>
        <v>40301024</v>
      </c>
      <c r="F7891" s="367" t="s">
        <v>12562</v>
      </c>
      <c r="G7891" s="367" t="s">
        <v>13386</v>
      </c>
      <c r="H7891" s="367" t="s">
        <v>13452</v>
      </c>
      <c r="I7891" s="367" t="s">
        <v>13498</v>
      </c>
      <c r="K7891" s="369"/>
      <c r="L7891" s="367"/>
    </row>
    <row r="7892" spans="1:12">
      <c r="A7892" s="367" t="s">
        <v>3930</v>
      </c>
      <c r="D7892" s="367" t="s">
        <v>13499</v>
      </c>
      <c r="E7892" s="367">
        <f t="shared" si="123"/>
        <v>40301025</v>
      </c>
      <c r="F7892" s="367" t="s">
        <v>12562</v>
      </c>
      <c r="G7892" s="367" t="s">
        <v>13386</v>
      </c>
      <c r="H7892" s="367" t="s">
        <v>13452</v>
      </c>
      <c r="I7892" s="367" t="s">
        <v>13500</v>
      </c>
      <c r="K7892" s="369"/>
      <c r="L7892" s="367"/>
    </row>
    <row r="7893" spans="1:12">
      <c r="A7893" s="367" t="s">
        <v>3930</v>
      </c>
      <c r="D7893" s="367" t="s">
        <v>13501</v>
      </c>
      <c r="E7893" s="367">
        <f t="shared" si="123"/>
        <v>40301026</v>
      </c>
      <c r="F7893" s="367" t="s">
        <v>12562</v>
      </c>
      <c r="G7893" s="367" t="s">
        <v>13386</v>
      </c>
      <c r="H7893" s="367" t="s">
        <v>13452</v>
      </c>
      <c r="I7893" s="367" t="s">
        <v>13502</v>
      </c>
      <c r="K7893" s="369"/>
      <c r="L7893" s="367"/>
    </row>
    <row r="7894" spans="1:12">
      <c r="A7894" s="367" t="s">
        <v>3930</v>
      </c>
      <c r="D7894" s="367" t="s">
        <v>13503</v>
      </c>
      <c r="E7894" s="367">
        <f t="shared" si="123"/>
        <v>40301027</v>
      </c>
      <c r="F7894" s="367" t="s">
        <v>12562</v>
      </c>
      <c r="G7894" s="367" t="s">
        <v>13386</v>
      </c>
      <c r="H7894" s="367" t="s">
        <v>13452</v>
      </c>
      <c r="I7894" s="367" t="s">
        <v>13504</v>
      </c>
      <c r="K7894" s="369"/>
      <c r="L7894" s="367"/>
    </row>
    <row r="7895" spans="1:12">
      <c r="A7895" s="367" t="s">
        <v>3930</v>
      </c>
      <c r="D7895" s="367" t="s">
        <v>13505</v>
      </c>
      <c r="E7895" s="367">
        <f t="shared" si="123"/>
        <v>40301028</v>
      </c>
      <c r="F7895" s="367" t="s">
        <v>12562</v>
      </c>
      <c r="G7895" s="367" t="s">
        <v>13386</v>
      </c>
      <c r="H7895" s="367" t="s">
        <v>13452</v>
      </c>
      <c r="I7895" s="367" t="s">
        <v>13506</v>
      </c>
      <c r="K7895" s="369"/>
      <c r="L7895" s="367"/>
    </row>
    <row r="7896" spans="1:12">
      <c r="A7896" s="367" t="s">
        <v>3930</v>
      </c>
      <c r="D7896" s="367" t="s">
        <v>13507</v>
      </c>
      <c r="E7896" s="367">
        <f t="shared" si="123"/>
        <v>40301029</v>
      </c>
      <c r="F7896" s="367" t="s">
        <v>12562</v>
      </c>
      <c r="G7896" s="367" t="s">
        <v>13386</v>
      </c>
      <c r="H7896" s="367" t="s">
        <v>13452</v>
      </c>
      <c r="I7896" s="367" t="s">
        <v>13508</v>
      </c>
      <c r="K7896" s="369"/>
      <c r="L7896" s="367"/>
    </row>
    <row r="7897" spans="1:12">
      <c r="A7897" s="367" t="s">
        <v>3930</v>
      </c>
      <c r="D7897" s="367" t="s">
        <v>13509</v>
      </c>
      <c r="E7897" s="367">
        <f t="shared" si="123"/>
        <v>40301065</v>
      </c>
      <c r="F7897" s="367" t="s">
        <v>12562</v>
      </c>
      <c r="G7897" s="367" t="s">
        <v>13386</v>
      </c>
      <c r="H7897" s="367" t="s">
        <v>13452</v>
      </c>
      <c r="I7897" s="367" t="s">
        <v>13510</v>
      </c>
      <c r="K7897" s="369"/>
      <c r="L7897" s="367"/>
    </row>
    <row r="7898" spans="1:12">
      <c r="A7898" s="367" t="s">
        <v>3930</v>
      </c>
      <c r="D7898" s="367" t="s">
        <v>13511</v>
      </c>
      <c r="E7898" s="367">
        <f t="shared" si="123"/>
        <v>40301066</v>
      </c>
      <c r="F7898" s="367" t="s">
        <v>12562</v>
      </c>
      <c r="G7898" s="367" t="s">
        <v>13386</v>
      </c>
      <c r="H7898" s="367" t="s">
        <v>13452</v>
      </c>
      <c r="I7898" s="367" t="s">
        <v>13512</v>
      </c>
      <c r="K7898" s="369"/>
      <c r="L7898" s="367"/>
    </row>
    <row r="7899" spans="1:12">
      <c r="A7899" s="367" t="s">
        <v>3930</v>
      </c>
      <c r="D7899" s="367" t="s">
        <v>13513</v>
      </c>
      <c r="E7899" s="367">
        <f t="shared" si="123"/>
        <v>40301067</v>
      </c>
      <c r="F7899" s="367" t="s">
        <v>12562</v>
      </c>
      <c r="G7899" s="367" t="s">
        <v>13386</v>
      </c>
      <c r="H7899" s="367" t="s">
        <v>13452</v>
      </c>
      <c r="I7899" s="367" t="s">
        <v>13514</v>
      </c>
      <c r="K7899" s="369"/>
      <c r="L7899" s="367"/>
    </row>
    <row r="7900" spans="1:12">
      <c r="A7900" s="367" t="s">
        <v>3930</v>
      </c>
      <c r="D7900" s="367" t="s">
        <v>13515</v>
      </c>
      <c r="E7900" s="367">
        <f t="shared" si="123"/>
        <v>40301068</v>
      </c>
      <c r="F7900" s="367" t="s">
        <v>12562</v>
      </c>
      <c r="G7900" s="367" t="s">
        <v>13386</v>
      </c>
      <c r="H7900" s="367" t="s">
        <v>13452</v>
      </c>
      <c r="I7900" s="367" t="s">
        <v>13516</v>
      </c>
      <c r="K7900" s="369"/>
      <c r="L7900" s="367"/>
    </row>
    <row r="7901" spans="1:12">
      <c r="A7901" s="367" t="s">
        <v>3930</v>
      </c>
      <c r="D7901" s="367" t="s">
        <v>13517</v>
      </c>
      <c r="E7901" s="367">
        <f t="shared" si="123"/>
        <v>40301069</v>
      </c>
      <c r="F7901" s="367" t="s">
        <v>12562</v>
      </c>
      <c r="G7901" s="367" t="s">
        <v>13386</v>
      </c>
      <c r="H7901" s="367" t="s">
        <v>13452</v>
      </c>
      <c r="I7901" s="367" t="s">
        <v>13518</v>
      </c>
      <c r="K7901" s="369"/>
      <c r="L7901" s="367"/>
    </row>
    <row r="7902" spans="1:12">
      <c r="A7902" s="367" t="s">
        <v>3930</v>
      </c>
      <c r="D7902" s="367" t="s">
        <v>13519</v>
      </c>
      <c r="E7902" s="367">
        <f t="shared" si="123"/>
        <v>40301075</v>
      </c>
      <c r="F7902" s="367" t="s">
        <v>12562</v>
      </c>
      <c r="G7902" s="367" t="s">
        <v>13386</v>
      </c>
      <c r="H7902" s="367" t="s">
        <v>13452</v>
      </c>
      <c r="I7902" s="367" t="s">
        <v>13520</v>
      </c>
      <c r="K7902" s="369"/>
      <c r="L7902" s="367"/>
    </row>
    <row r="7903" spans="1:12">
      <c r="A7903" s="367" t="s">
        <v>3930</v>
      </c>
      <c r="D7903" s="367" t="s">
        <v>13521</v>
      </c>
      <c r="E7903" s="367">
        <f t="shared" si="123"/>
        <v>40301076</v>
      </c>
      <c r="F7903" s="367" t="s">
        <v>12562</v>
      </c>
      <c r="G7903" s="367" t="s">
        <v>13386</v>
      </c>
      <c r="H7903" s="367" t="s">
        <v>13452</v>
      </c>
      <c r="I7903" s="367" t="s">
        <v>13522</v>
      </c>
      <c r="K7903" s="369"/>
      <c r="L7903" s="367"/>
    </row>
    <row r="7904" spans="1:12">
      <c r="A7904" s="367" t="s">
        <v>3930</v>
      </c>
      <c r="D7904" s="367" t="s">
        <v>13523</v>
      </c>
      <c r="E7904" s="367">
        <f t="shared" si="123"/>
        <v>40301077</v>
      </c>
      <c r="F7904" s="367" t="s">
        <v>12562</v>
      </c>
      <c r="G7904" s="367" t="s">
        <v>13386</v>
      </c>
      <c r="H7904" s="367" t="s">
        <v>13452</v>
      </c>
      <c r="I7904" s="367" t="s">
        <v>13524</v>
      </c>
      <c r="K7904" s="369"/>
      <c r="L7904" s="367"/>
    </row>
    <row r="7905" spans="1:12">
      <c r="A7905" s="367" t="s">
        <v>3930</v>
      </c>
      <c r="D7905" s="367" t="s">
        <v>13525</v>
      </c>
      <c r="E7905" s="367">
        <f t="shared" si="123"/>
        <v>40301078</v>
      </c>
      <c r="F7905" s="367" t="s">
        <v>12562</v>
      </c>
      <c r="G7905" s="367" t="s">
        <v>13386</v>
      </c>
      <c r="H7905" s="367" t="s">
        <v>13452</v>
      </c>
      <c r="I7905" s="367" t="s">
        <v>13526</v>
      </c>
      <c r="K7905" s="369"/>
      <c r="L7905" s="367"/>
    </row>
    <row r="7906" spans="1:12">
      <c r="A7906" s="367" t="s">
        <v>3930</v>
      </c>
      <c r="D7906" s="367" t="s">
        <v>13527</v>
      </c>
      <c r="E7906" s="367">
        <f t="shared" si="123"/>
        <v>40301079</v>
      </c>
      <c r="F7906" s="367" t="s">
        <v>12562</v>
      </c>
      <c r="G7906" s="367" t="s">
        <v>13386</v>
      </c>
      <c r="H7906" s="367" t="s">
        <v>13452</v>
      </c>
      <c r="I7906" s="367" t="s">
        <v>13528</v>
      </c>
      <c r="K7906" s="369"/>
      <c r="L7906" s="367"/>
    </row>
    <row r="7907" spans="1:12">
      <c r="A7907" s="367" t="s">
        <v>3930</v>
      </c>
      <c r="D7907" s="367" t="s">
        <v>13529</v>
      </c>
      <c r="E7907" s="367">
        <f t="shared" si="123"/>
        <v>40301097</v>
      </c>
      <c r="F7907" s="367" t="s">
        <v>12562</v>
      </c>
      <c r="G7907" s="367" t="s">
        <v>13386</v>
      </c>
      <c r="H7907" s="367" t="s">
        <v>13452</v>
      </c>
      <c r="I7907" s="367" t="s">
        <v>13530</v>
      </c>
    </row>
    <row r="7908" spans="1:12">
      <c r="A7908" s="367" t="s">
        <v>3930</v>
      </c>
      <c r="D7908" s="367" t="s">
        <v>13531</v>
      </c>
      <c r="E7908" s="367">
        <f t="shared" si="123"/>
        <v>40301098</v>
      </c>
      <c r="F7908" s="367" t="s">
        <v>12562</v>
      </c>
      <c r="G7908" s="367" t="s">
        <v>13386</v>
      </c>
      <c r="H7908" s="367" t="s">
        <v>13452</v>
      </c>
      <c r="I7908" s="367" t="s">
        <v>13532</v>
      </c>
    </row>
    <row r="7909" spans="1:12">
      <c r="A7909" s="367" t="s">
        <v>3930</v>
      </c>
      <c r="D7909" s="367" t="s">
        <v>13533</v>
      </c>
      <c r="E7909" s="367">
        <f t="shared" si="123"/>
        <v>40301099</v>
      </c>
      <c r="F7909" s="367" t="s">
        <v>12562</v>
      </c>
      <c r="G7909" s="367" t="s">
        <v>13386</v>
      </c>
      <c r="H7909" s="367" t="s">
        <v>13452</v>
      </c>
      <c r="I7909" s="367" t="s">
        <v>13534</v>
      </c>
    </row>
    <row r="7910" spans="1:12">
      <c r="A7910" s="367" t="s">
        <v>3930</v>
      </c>
      <c r="D7910" s="367" t="s">
        <v>13535</v>
      </c>
      <c r="E7910" s="367">
        <f t="shared" si="123"/>
        <v>40301101</v>
      </c>
      <c r="F7910" s="367" t="s">
        <v>12562</v>
      </c>
      <c r="G7910" s="367" t="s">
        <v>13386</v>
      </c>
      <c r="H7910" s="367" t="s">
        <v>13536</v>
      </c>
      <c r="I7910" s="367" t="s">
        <v>13537</v>
      </c>
    </row>
    <row r="7911" spans="1:12">
      <c r="A7911" s="367" t="s">
        <v>3930</v>
      </c>
      <c r="D7911" s="367" t="s">
        <v>13538</v>
      </c>
      <c r="E7911" s="367">
        <f t="shared" si="123"/>
        <v>40301102</v>
      </c>
      <c r="F7911" s="367" t="s">
        <v>12562</v>
      </c>
      <c r="G7911" s="367" t="s">
        <v>13386</v>
      </c>
      <c r="H7911" s="367" t="s">
        <v>13536</v>
      </c>
      <c r="I7911" s="367" t="s">
        <v>13539</v>
      </c>
    </row>
    <row r="7912" spans="1:12">
      <c r="A7912" s="367" t="s">
        <v>3930</v>
      </c>
      <c r="D7912" s="367" t="s">
        <v>13540</v>
      </c>
      <c r="E7912" s="367">
        <f t="shared" si="123"/>
        <v>40301103</v>
      </c>
      <c r="F7912" s="367" t="s">
        <v>12562</v>
      </c>
      <c r="G7912" s="367" t="s">
        <v>13386</v>
      </c>
      <c r="H7912" s="367" t="s">
        <v>13536</v>
      </c>
      <c r="I7912" s="367" t="s">
        <v>13541</v>
      </c>
    </row>
    <row r="7913" spans="1:12">
      <c r="A7913" s="367" t="s">
        <v>3930</v>
      </c>
      <c r="D7913" s="367" t="s">
        <v>13542</v>
      </c>
      <c r="E7913" s="367">
        <f t="shared" si="123"/>
        <v>40301104</v>
      </c>
      <c r="F7913" s="367" t="s">
        <v>12562</v>
      </c>
      <c r="G7913" s="367" t="s">
        <v>13386</v>
      </c>
      <c r="H7913" s="367" t="s">
        <v>13536</v>
      </c>
      <c r="I7913" s="367" t="s">
        <v>13543</v>
      </c>
    </row>
    <row r="7914" spans="1:12">
      <c r="A7914" s="367" t="s">
        <v>3930</v>
      </c>
      <c r="D7914" s="367" t="s">
        <v>13544</v>
      </c>
      <c r="E7914" s="367">
        <f t="shared" si="123"/>
        <v>40301105</v>
      </c>
      <c r="F7914" s="367" t="s">
        <v>12562</v>
      </c>
      <c r="G7914" s="367" t="s">
        <v>13386</v>
      </c>
      <c r="H7914" s="367" t="s">
        <v>13536</v>
      </c>
      <c r="I7914" s="367" t="s">
        <v>13545</v>
      </c>
    </row>
    <row r="7915" spans="1:12">
      <c r="A7915" s="367" t="s">
        <v>3930</v>
      </c>
      <c r="D7915" s="367" t="s">
        <v>13546</v>
      </c>
      <c r="E7915" s="367">
        <f t="shared" si="123"/>
        <v>40301106</v>
      </c>
      <c r="F7915" s="367" t="s">
        <v>12562</v>
      </c>
      <c r="G7915" s="367" t="s">
        <v>13386</v>
      </c>
      <c r="H7915" s="367" t="s">
        <v>13536</v>
      </c>
      <c r="I7915" s="367" t="s">
        <v>13547</v>
      </c>
    </row>
    <row r="7916" spans="1:12">
      <c r="A7916" s="367" t="s">
        <v>3930</v>
      </c>
      <c r="D7916" s="367" t="s">
        <v>13548</v>
      </c>
      <c r="E7916" s="367">
        <f t="shared" si="123"/>
        <v>40301107</v>
      </c>
      <c r="F7916" s="367" t="s">
        <v>12562</v>
      </c>
      <c r="G7916" s="367" t="s">
        <v>13386</v>
      </c>
      <c r="H7916" s="367" t="s">
        <v>13536</v>
      </c>
      <c r="I7916" s="367" t="s">
        <v>13549</v>
      </c>
    </row>
    <row r="7917" spans="1:12">
      <c r="A7917" s="367" t="s">
        <v>3930</v>
      </c>
      <c r="D7917" s="367" t="s">
        <v>13550</v>
      </c>
      <c r="E7917" s="367">
        <f t="shared" si="123"/>
        <v>40301108</v>
      </c>
      <c r="F7917" s="367" t="s">
        <v>12562</v>
      </c>
      <c r="G7917" s="367" t="s">
        <v>13386</v>
      </c>
      <c r="H7917" s="367" t="s">
        <v>13536</v>
      </c>
      <c r="I7917" s="367" t="s">
        <v>13551</v>
      </c>
    </row>
    <row r="7918" spans="1:12">
      <c r="A7918" s="367" t="s">
        <v>3930</v>
      </c>
      <c r="D7918" s="367" t="s">
        <v>13552</v>
      </c>
      <c r="E7918" s="367">
        <f t="shared" si="123"/>
        <v>40301109</v>
      </c>
      <c r="F7918" s="367" t="s">
        <v>12562</v>
      </c>
      <c r="G7918" s="367" t="s">
        <v>13386</v>
      </c>
      <c r="H7918" s="367" t="s">
        <v>13536</v>
      </c>
      <c r="I7918" s="367" t="s">
        <v>13553</v>
      </c>
    </row>
    <row r="7919" spans="1:12">
      <c r="A7919" s="367" t="s">
        <v>3930</v>
      </c>
      <c r="D7919" s="367" t="s">
        <v>13554</v>
      </c>
      <c r="E7919" s="367">
        <f t="shared" si="123"/>
        <v>40301110</v>
      </c>
      <c r="F7919" s="367" t="s">
        <v>12562</v>
      </c>
      <c r="G7919" s="367" t="s">
        <v>13386</v>
      </c>
      <c r="H7919" s="367" t="s">
        <v>13536</v>
      </c>
      <c r="I7919" s="367" t="s">
        <v>13555</v>
      </c>
    </row>
    <row r="7920" spans="1:12">
      <c r="A7920" s="367" t="s">
        <v>3930</v>
      </c>
      <c r="D7920" s="367" t="s">
        <v>13556</v>
      </c>
      <c r="E7920" s="367">
        <f t="shared" si="123"/>
        <v>40301111</v>
      </c>
      <c r="F7920" s="367" t="s">
        <v>12562</v>
      </c>
      <c r="G7920" s="367" t="s">
        <v>13386</v>
      </c>
      <c r="H7920" s="367" t="s">
        <v>13536</v>
      </c>
      <c r="I7920" s="367" t="s">
        <v>13557</v>
      </c>
      <c r="K7920" s="369"/>
      <c r="L7920" s="367"/>
    </row>
    <row r="7921" spans="1:12">
      <c r="A7921" s="367" t="s">
        <v>3930</v>
      </c>
      <c r="D7921" s="367" t="s">
        <v>13558</v>
      </c>
      <c r="E7921" s="367">
        <f t="shared" si="123"/>
        <v>40301112</v>
      </c>
      <c r="F7921" s="367" t="s">
        <v>12562</v>
      </c>
      <c r="G7921" s="367" t="s">
        <v>13386</v>
      </c>
      <c r="H7921" s="367" t="s">
        <v>13536</v>
      </c>
      <c r="I7921" s="367" t="s">
        <v>13559</v>
      </c>
      <c r="K7921" s="369"/>
      <c r="L7921" s="367"/>
    </row>
    <row r="7922" spans="1:12">
      <c r="A7922" s="367" t="s">
        <v>3930</v>
      </c>
      <c r="D7922" s="367" t="s">
        <v>13560</v>
      </c>
      <c r="E7922" s="367">
        <f t="shared" si="123"/>
        <v>40301113</v>
      </c>
      <c r="F7922" s="367" t="s">
        <v>12562</v>
      </c>
      <c r="G7922" s="367" t="s">
        <v>13386</v>
      </c>
      <c r="H7922" s="367" t="s">
        <v>13536</v>
      </c>
      <c r="I7922" s="367" t="s">
        <v>13561</v>
      </c>
    </row>
    <row r="7923" spans="1:12">
      <c r="A7923" s="367" t="s">
        <v>3930</v>
      </c>
      <c r="D7923" s="367" t="s">
        <v>13562</v>
      </c>
      <c r="E7923" s="367">
        <f t="shared" si="123"/>
        <v>40301114</v>
      </c>
      <c r="F7923" s="367" t="s">
        <v>12562</v>
      </c>
      <c r="G7923" s="367" t="s">
        <v>13386</v>
      </c>
      <c r="H7923" s="367" t="s">
        <v>13536</v>
      </c>
      <c r="I7923" s="367" t="s">
        <v>13563</v>
      </c>
    </row>
    <row r="7924" spans="1:12">
      <c r="A7924" s="367" t="s">
        <v>3930</v>
      </c>
      <c r="D7924" s="367" t="s">
        <v>13564</v>
      </c>
      <c r="E7924" s="367">
        <f t="shared" si="123"/>
        <v>40301115</v>
      </c>
      <c r="F7924" s="367" t="s">
        <v>12562</v>
      </c>
      <c r="G7924" s="367" t="s">
        <v>13386</v>
      </c>
      <c r="H7924" s="367" t="s">
        <v>13536</v>
      </c>
      <c r="I7924" s="367" t="s">
        <v>13565</v>
      </c>
    </row>
    <row r="7925" spans="1:12">
      <c r="A7925" s="367" t="s">
        <v>3930</v>
      </c>
      <c r="D7925" s="367" t="s">
        <v>13566</v>
      </c>
      <c r="E7925" s="367">
        <f t="shared" si="123"/>
        <v>40301116</v>
      </c>
      <c r="F7925" s="367" t="s">
        <v>12562</v>
      </c>
      <c r="G7925" s="367" t="s">
        <v>13386</v>
      </c>
      <c r="H7925" s="367" t="s">
        <v>13536</v>
      </c>
      <c r="I7925" s="367" t="s">
        <v>13567</v>
      </c>
    </row>
    <row r="7926" spans="1:12">
      <c r="A7926" s="367" t="s">
        <v>3930</v>
      </c>
      <c r="D7926" s="367" t="s">
        <v>13568</v>
      </c>
      <c r="E7926" s="367">
        <f t="shared" si="123"/>
        <v>40301117</v>
      </c>
      <c r="F7926" s="367" t="s">
        <v>12562</v>
      </c>
      <c r="G7926" s="367" t="s">
        <v>13386</v>
      </c>
      <c r="H7926" s="367" t="s">
        <v>13536</v>
      </c>
      <c r="I7926" s="367" t="s">
        <v>13569</v>
      </c>
    </row>
    <row r="7927" spans="1:12">
      <c r="A7927" s="367" t="s">
        <v>3930</v>
      </c>
      <c r="D7927" s="367" t="s">
        <v>13570</v>
      </c>
      <c r="E7927" s="367">
        <f t="shared" si="123"/>
        <v>40301118</v>
      </c>
      <c r="F7927" s="367" t="s">
        <v>12562</v>
      </c>
      <c r="G7927" s="367" t="s">
        <v>13386</v>
      </c>
      <c r="H7927" s="367" t="s">
        <v>13536</v>
      </c>
      <c r="I7927" s="367" t="s">
        <v>13571</v>
      </c>
      <c r="K7927" s="369"/>
      <c r="L7927" s="367"/>
    </row>
    <row r="7928" spans="1:12">
      <c r="A7928" s="367" t="s">
        <v>3930</v>
      </c>
      <c r="D7928" s="367" t="s">
        <v>13572</v>
      </c>
      <c r="E7928" s="367">
        <f t="shared" si="123"/>
        <v>40301119</v>
      </c>
      <c r="F7928" s="367" t="s">
        <v>12562</v>
      </c>
      <c r="G7928" s="367" t="s">
        <v>13386</v>
      </c>
      <c r="H7928" s="367" t="s">
        <v>13536</v>
      </c>
      <c r="I7928" s="367" t="s">
        <v>13573</v>
      </c>
    </row>
    <row r="7929" spans="1:12">
      <c r="A7929" s="367" t="s">
        <v>3930</v>
      </c>
      <c r="D7929" s="367" t="s">
        <v>13574</v>
      </c>
      <c r="E7929" s="367">
        <f t="shared" si="123"/>
        <v>40301120</v>
      </c>
      <c r="F7929" s="367" t="s">
        <v>12562</v>
      </c>
      <c r="G7929" s="367" t="s">
        <v>13386</v>
      </c>
      <c r="H7929" s="367" t="s">
        <v>13536</v>
      </c>
      <c r="I7929" s="367" t="s">
        <v>13575</v>
      </c>
    </row>
    <row r="7930" spans="1:12">
      <c r="A7930" s="367" t="s">
        <v>3930</v>
      </c>
      <c r="D7930" s="367" t="s">
        <v>13576</v>
      </c>
      <c r="E7930" s="367">
        <f t="shared" si="123"/>
        <v>40301125</v>
      </c>
      <c r="F7930" s="367" t="s">
        <v>12562</v>
      </c>
      <c r="G7930" s="367" t="s">
        <v>13386</v>
      </c>
      <c r="H7930" s="367" t="s">
        <v>13536</v>
      </c>
      <c r="I7930" s="367" t="s">
        <v>13577</v>
      </c>
      <c r="K7930" s="369"/>
      <c r="L7930" s="367"/>
    </row>
    <row r="7931" spans="1:12">
      <c r="A7931" s="367" t="s">
        <v>3930</v>
      </c>
      <c r="D7931" s="367" t="s">
        <v>13578</v>
      </c>
      <c r="E7931" s="367">
        <f t="shared" si="123"/>
        <v>40301126</v>
      </c>
      <c r="F7931" s="367" t="s">
        <v>12562</v>
      </c>
      <c r="G7931" s="367" t="s">
        <v>13386</v>
      </c>
      <c r="H7931" s="367" t="s">
        <v>13536</v>
      </c>
      <c r="I7931" s="367" t="s">
        <v>13579</v>
      </c>
      <c r="K7931" s="369"/>
      <c r="L7931" s="367"/>
    </row>
    <row r="7932" spans="1:12">
      <c r="A7932" s="367" t="s">
        <v>3930</v>
      </c>
      <c r="D7932" s="367" t="s">
        <v>13580</v>
      </c>
      <c r="E7932" s="367">
        <f t="shared" si="123"/>
        <v>40301127</v>
      </c>
      <c r="F7932" s="367" t="s">
        <v>12562</v>
      </c>
      <c r="G7932" s="367" t="s">
        <v>13386</v>
      </c>
      <c r="H7932" s="367" t="s">
        <v>13536</v>
      </c>
      <c r="I7932" s="367" t="s">
        <v>13581</v>
      </c>
      <c r="K7932" s="369"/>
      <c r="L7932" s="367"/>
    </row>
    <row r="7933" spans="1:12">
      <c r="A7933" s="367" t="s">
        <v>3930</v>
      </c>
      <c r="D7933" s="367" t="s">
        <v>13582</v>
      </c>
      <c r="E7933" s="367">
        <f t="shared" si="123"/>
        <v>40301128</v>
      </c>
      <c r="F7933" s="367" t="s">
        <v>12562</v>
      </c>
      <c r="G7933" s="367" t="s">
        <v>13386</v>
      </c>
      <c r="H7933" s="367" t="s">
        <v>13536</v>
      </c>
      <c r="I7933" s="367" t="s">
        <v>13583</v>
      </c>
      <c r="K7933" s="369"/>
      <c r="L7933" s="367"/>
    </row>
    <row r="7934" spans="1:12">
      <c r="A7934" s="367" t="s">
        <v>3930</v>
      </c>
      <c r="D7934" s="367" t="s">
        <v>13584</v>
      </c>
      <c r="E7934" s="367">
        <f t="shared" si="123"/>
        <v>40301129</v>
      </c>
      <c r="F7934" s="367" t="s">
        <v>12562</v>
      </c>
      <c r="G7934" s="367" t="s">
        <v>13386</v>
      </c>
      <c r="H7934" s="367" t="s">
        <v>13536</v>
      </c>
      <c r="I7934" s="367" t="s">
        <v>13585</v>
      </c>
      <c r="K7934" s="369"/>
      <c r="L7934" s="367"/>
    </row>
    <row r="7935" spans="1:12">
      <c r="A7935" s="367" t="s">
        <v>3930</v>
      </c>
      <c r="D7935" s="367" t="s">
        <v>13586</v>
      </c>
      <c r="E7935" s="367">
        <f t="shared" si="123"/>
        <v>40301130</v>
      </c>
      <c r="F7935" s="367" t="s">
        <v>12562</v>
      </c>
      <c r="G7935" s="367" t="s">
        <v>13386</v>
      </c>
      <c r="H7935" s="367" t="s">
        <v>13536</v>
      </c>
      <c r="I7935" s="367" t="s">
        <v>13587</v>
      </c>
    </row>
    <row r="7936" spans="1:12">
      <c r="A7936" s="367" t="s">
        <v>3930</v>
      </c>
      <c r="D7936" s="367" t="s">
        <v>13588</v>
      </c>
      <c r="E7936" s="367">
        <f t="shared" si="123"/>
        <v>40301131</v>
      </c>
      <c r="F7936" s="367" t="s">
        <v>12562</v>
      </c>
      <c r="G7936" s="367" t="s">
        <v>13386</v>
      </c>
      <c r="H7936" s="367" t="s">
        <v>13536</v>
      </c>
      <c r="I7936" s="367" t="s">
        <v>13589</v>
      </c>
    </row>
    <row r="7937" spans="1:12">
      <c r="A7937" s="367" t="s">
        <v>3930</v>
      </c>
      <c r="D7937" s="367" t="s">
        <v>13590</v>
      </c>
      <c r="E7937" s="367">
        <f t="shared" si="123"/>
        <v>40301132</v>
      </c>
      <c r="F7937" s="367" t="s">
        <v>12562</v>
      </c>
      <c r="G7937" s="367" t="s">
        <v>13386</v>
      </c>
      <c r="H7937" s="367" t="s">
        <v>13536</v>
      </c>
      <c r="I7937" s="367" t="s">
        <v>13591</v>
      </c>
    </row>
    <row r="7938" spans="1:12">
      <c r="A7938" s="367" t="s">
        <v>3930</v>
      </c>
      <c r="D7938" s="367" t="s">
        <v>13592</v>
      </c>
      <c r="E7938" s="367">
        <f t="shared" ref="E7938:E8001" si="124">VALUE(D7938)</f>
        <v>40301133</v>
      </c>
      <c r="F7938" s="367" t="s">
        <v>12562</v>
      </c>
      <c r="G7938" s="367" t="s">
        <v>13386</v>
      </c>
      <c r="H7938" s="367" t="s">
        <v>13536</v>
      </c>
      <c r="I7938" s="367" t="s">
        <v>13593</v>
      </c>
      <c r="K7938" s="369"/>
      <c r="L7938" s="367"/>
    </row>
    <row r="7939" spans="1:12">
      <c r="A7939" s="367" t="s">
        <v>3930</v>
      </c>
      <c r="D7939" s="367" t="s">
        <v>13594</v>
      </c>
      <c r="E7939" s="367">
        <f t="shared" si="124"/>
        <v>40301134</v>
      </c>
      <c r="F7939" s="367" t="s">
        <v>12562</v>
      </c>
      <c r="G7939" s="367" t="s">
        <v>13386</v>
      </c>
      <c r="H7939" s="367" t="s">
        <v>13536</v>
      </c>
      <c r="I7939" s="367" t="s">
        <v>13595</v>
      </c>
    </row>
    <row r="7940" spans="1:12">
      <c r="A7940" s="367" t="s">
        <v>3930</v>
      </c>
      <c r="D7940" s="367" t="s">
        <v>13596</v>
      </c>
      <c r="E7940" s="367">
        <f t="shared" si="124"/>
        <v>40301135</v>
      </c>
      <c r="F7940" s="367" t="s">
        <v>12562</v>
      </c>
      <c r="G7940" s="367" t="s">
        <v>13386</v>
      </c>
      <c r="H7940" s="367" t="s">
        <v>13536</v>
      </c>
      <c r="I7940" s="367" t="s">
        <v>13597</v>
      </c>
    </row>
    <row r="7941" spans="1:12">
      <c r="A7941" s="367" t="s">
        <v>3930</v>
      </c>
      <c r="D7941" s="367" t="s">
        <v>13598</v>
      </c>
      <c r="E7941" s="367">
        <f t="shared" si="124"/>
        <v>40301140</v>
      </c>
      <c r="F7941" s="367" t="s">
        <v>12562</v>
      </c>
      <c r="G7941" s="367" t="s">
        <v>13386</v>
      </c>
      <c r="H7941" s="367" t="s">
        <v>13536</v>
      </c>
      <c r="I7941" s="367" t="s">
        <v>13599</v>
      </c>
    </row>
    <row r="7942" spans="1:12">
      <c r="A7942" s="367" t="s">
        <v>3930</v>
      </c>
      <c r="D7942" s="367" t="s">
        <v>13600</v>
      </c>
      <c r="E7942" s="367">
        <f t="shared" si="124"/>
        <v>40301141</v>
      </c>
      <c r="F7942" s="367" t="s">
        <v>12562</v>
      </c>
      <c r="G7942" s="367" t="s">
        <v>13386</v>
      </c>
      <c r="H7942" s="367" t="s">
        <v>13536</v>
      </c>
      <c r="I7942" s="367" t="s">
        <v>13601</v>
      </c>
    </row>
    <row r="7943" spans="1:12">
      <c r="A7943" s="367" t="s">
        <v>3930</v>
      </c>
      <c r="D7943" s="367" t="s">
        <v>13602</v>
      </c>
      <c r="E7943" s="367">
        <f t="shared" si="124"/>
        <v>40301142</v>
      </c>
      <c r="F7943" s="367" t="s">
        <v>12562</v>
      </c>
      <c r="G7943" s="367" t="s">
        <v>13386</v>
      </c>
      <c r="H7943" s="367" t="s">
        <v>13536</v>
      </c>
      <c r="I7943" s="367" t="s">
        <v>13603</v>
      </c>
    </row>
    <row r="7944" spans="1:12">
      <c r="A7944" s="367" t="s">
        <v>3930</v>
      </c>
      <c r="D7944" s="367" t="s">
        <v>13604</v>
      </c>
      <c r="E7944" s="367">
        <f t="shared" si="124"/>
        <v>40301143</v>
      </c>
      <c r="F7944" s="367" t="s">
        <v>12562</v>
      </c>
      <c r="G7944" s="367" t="s">
        <v>13386</v>
      </c>
      <c r="H7944" s="367" t="s">
        <v>13536</v>
      </c>
      <c r="I7944" s="367" t="s">
        <v>13605</v>
      </c>
      <c r="K7944" s="369"/>
      <c r="L7944" s="367"/>
    </row>
    <row r="7945" spans="1:12">
      <c r="A7945" s="367" t="s">
        <v>3930</v>
      </c>
      <c r="D7945" s="367" t="s">
        <v>13606</v>
      </c>
      <c r="E7945" s="367">
        <f t="shared" si="124"/>
        <v>40301144</v>
      </c>
      <c r="F7945" s="367" t="s">
        <v>12562</v>
      </c>
      <c r="G7945" s="367" t="s">
        <v>13386</v>
      </c>
      <c r="H7945" s="367" t="s">
        <v>13536</v>
      </c>
      <c r="I7945" s="367" t="s">
        <v>13607</v>
      </c>
    </row>
    <row r="7946" spans="1:12">
      <c r="A7946" s="367" t="s">
        <v>3930</v>
      </c>
      <c r="D7946" s="367" t="s">
        <v>13608</v>
      </c>
      <c r="E7946" s="367">
        <f t="shared" si="124"/>
        <v>40301145</v>
      </c>
      <c r="F7946" s="367" t="s">
        <v>12562</v>
      </c>
      <c r="G7946" s="367" t="s">
        <v>13386</v>
      </c>
      <c r="H7946" s="367" t="s">
        <v>13536</v>
      </c>
      <c r="I7946" s="367" t="s">
        <v>13609</v>
      </c>
    </row>
    <row r="7947" spans="1:12">
      <c r="A7947" s="367" t="s">
        <v>3930</v>
      </c>
      <c r="D7947" s="367" t="s">
        <v>13610</v>
      </c>
      <c r="E7947" s="367">
        <f t="shared" si="124"/>
        <v>40301150</v>
      </c>
      <c r="F7947" s="367" t="s">
        <v>12562</v>
      </c>
      <c r="G7947" s="367" t="s">
        <v>13386</v>
      </c>
      <c r="H7947" s="367" t="s">
        <v>13536</v>
      </c>
      <c r="I7947" s="367" t="s">
        <v>13611</v>
      </c>
    </row>
    <row r="7948" spans="1:12">
      <c r="A7948" s="367" t="s">
        <v>3930</v>
      </c>
      <c r="D7948" s="367" t="s">
        <v>13612</v>
      </c>
      <c r="E7948" s="367">
        <f t="shared" si="124"/>
        <v>40301151</v>
      </c>
      <c r="F7948" s="367" t="s">
        <v>12562</v>
      </c>
      <c r="G7948" s="367" t="s">
        <v>13386</v>
      </c>
      <c r="H7948" s="367" t="s">
        <v>13536</v>
      </c>
      <c r="I7948" s="367" t="s">
        <v>13613</v>
      </c>
    </row>
    <row r="7949" spans="1:12">
      <c r="A7949" s="367" t="s">
        <v>3930</v>
      </c>
      <c r="D7949" s="367" t="s">
        <v>13614</v>
      </c>
      <c r="E7949" s="367">
        <f t="shared" si="124"/>
        <v>40301152</v>
      </c>
      <c r="F7949" s="367" t="s">
        <v>12562</v>
      </c>
      <c r="G7949" s="367" t="s">
        <v>13386</v>
      </c>
      <c r="H7949" s="367" t="s">
        <v>13536</v>
      </c>
      <c r="I7949" s="367" t="s">
        <v>13615</v>
      </c>
    </row>
    <row r="7950" spans="1:12">
      <c r="A7950" s="367" t="s">
        <v>3930</v>
      </c>
      <c r="D7950" s="367" t="s">
        <v>13616</v>
      </c>
      <c r="E7950" s="367">
        <f t="shared" si="124"/>
        <v>40301153</v>
      </c>
      <c r="F7950" s="367" t="s">
        <v>12562</v>
      </c>
      <c r="G7950" s="367" t="s">
        <v>13386</v>
      </c>
      <c r="H7950" s="367" t="s">
        <v>13536</v>
      </c>
      <c r="I7950" s="367" t="s">
        <v>13617</v>
      </c>
      <c r="K7950" s="369"/>
      <c r="L7950" s="367"/>
    </row>
    <row r="7951" spans="1:12">
      <c r="A7951" s="367" t="s">
        <v>3930</v>
      </c>
      <c r="D7951" s="367" t="s">
        <v>13618</v>
      </c>
      <c r="E7951" s="367">
        <f t="shared" si="124"/>
        <v>40301154</v>
      </c>
      <c r="F7951" s="367" t="s">
        <v>12562</v>
      </c>
      <c r="G7951" s="367" t="s">
        <v>13386</v>
      </c>
      <c r="H7951" s="367" t="s">
        <v>13536</v>
      </c>
      <c r="I7951" s="367" t="s">
        <v>13619</v>
      </c>
    </row>
    <row r="7952" spans="1:12">
      <c r="A7952" s="367" t="s">
        <v>3930</v>
      </c>
      <c r="D7952" s="367" t="s">
        <v>13620</v>
      </c>
      <c r="E7952" s="367">
        <f t="shared" si="124"/>
        <v>40301155</v>
      </c>
      <c r="F7952" s="367" t="s">
        <v>12562</v>
      </c>
      <c r="G7952" s="367" t="s">
        <v>13386</v>
      </c>
      <c r="H7952" s="367" t="s">
        <v>13536</v>
      </c>
      <c r="I7952" s="367" t="s">
        <v>13621</v>
      </c>
    </row>
    <row r="7953" spans="1:12">
      <c r="A7953" s="367" t="s">
        <v>3930</v>
      </c>
      <c r="D7953" s="367" t="s">
        <v>13622</v>
      </c>
      <c r="E7953" s="367">
        <f t="shared" si="124"/>
        <v>40301165</v>
      </c>
      <c r="F7953" s="367" t="s">
        <v>12562</v>
      </c>
      <c r="G7953" s="367" t="s">
        <v>13386</v>
      </c>
      <c r="H7953" s="367" t="s">
        <v>13536</v>
      </c>
      <c r="I7953" s="367" t="s">
        <v>13623</v>
      </c>
      <c r="K7953" s="369"/>
      <c r="L7953" s="367"/>
    </row>
    <row r="7954" spans="1:12">
      <c r="A7954" s="367" t="s">
        <v>3930</v>
      </c>
      <c r="D7954" s="367" t="s">
        <v>13624</v>
      </c>
      <c r="E7954" s="367">
        <f t="shared" si="124"/>
        <v>40301166</v>
      </c>
      <c r="F7954" s="367" t="s">
        <v>12562</v>
      </c>
      <c r="G7954" s="367" t="s">
        <v>13386</v>
      </c>
      <c r="H7954" s="367" t="s">
        <v>13536</v>
      </c>
      <c r="I7954" s="367" t="s">
        <v>13625</v>
      </c>
      <c r="K7954" s="369"/>
      <c r="L7954" s="367"/>
    </row>
    <row r="7955" spans="1:12">
      <c r="A7955" s="367" t="s">
        <v>3930</v>
      </c>
      <c r="D7955" s="367" t="s">
        <v>13626</v>
      </c>
      <c r="E7955" s="367">
        <f t="shared" si="124"/>
        <v>40301167</v>
      </c>
      <c r="F7955" s="367" t="s">
        <v>12562</v>
      </c>
      <c r="G7955" s="367" t="s">
        <v>13386</v>
      </c>
      <c r="H7955" s="367" t="s">
        <v>13536</v>
      </c>
      <c r="I7955" s="367" t="s">
        <v>13627</v>
      </c>
      <c r="K7955" s="369"/>
      <c r="L7955" s="367"/>
    </row>
    <row r="7956" spans="1:12">
      <c r="A7956" s="367" t="s">
        <v>3930</v>
      </c>
      <c r="D7956" s="367" t="s">
        <v>13628</v>
      </c>
      <c r="E7956" s="367">
        <f t="shared" si="124"/>
        <v>40301168</v>
      </c>
      <c r="F7956" s="367" t="s">
        <v>12562</v>
      </c>
      <c r="G7956" s="367" t="s">
        <v>13386</v>
      </c>
      <c r="H7956" s="367" t="s">
        <v>13536</v>
      </c>
      <c r="I7956" s="367" t="s">
        <v>13629</v>
      </c>
      <c r="K7956" s="369"/>
      <c r="L7956" s="367"/>
    </row>
    <row r="7957" spans="1:12">
      <c r="A7957" s="367" t="s">
        <v>3930</v>
      </c>
      <c r="D7957" s="367" t="s">
        <v>13630</v>
      </c>
      <c r="E7957" s="367">
        <f t="shared" si="124"/>
        <v>40301169</v>
      </c>
      <c r="F7957" s="367" t="s">
        <v>12562</v>
      </c>
      <c r="G7957" s="367" t="s">
        <v>13386</v>
      </c>
      <c r="H7957" s="367" t="s">
        <v>13536</v>
      </c>
      <c r="I7957" s="367" t="s">
        <v>13631</v>
      </c>
      <c r="K7957" s="369"/>
      <c r="L7957" s="367"/>
    </row>
    <row r="7958" spans="1:12">
      <c r="A7958" s="367" t="s">
        <v>3930</v>
      </c>
      <c r="D7958" s="367" t="s">
        <v>13632</v>
      </c>
      <c r="E7958" s="367">
        <f t="shared" si="124"/>
        <v>40301175</v>
      </c>
      <c r="F7958" s="367" t="s">
        <v>12562</v>
      </c>
      <c r="G7958" s="367" t="s">
        <v>13386</v>
      </c>
      <c r="H7958" s="367" t="s">
        <v>13536</v>
      </c>
      <c r="I7958" s="367" t="s">
        <v>13633</v>
      </c>
      <c r="K7958" s="369"/>
      <c r="L7958" s="367"/>
    </row>
    <row r="7959" spans="1:12">
      <c r="A7959" s="367" t="s">
        <v>3930</v>
      </c>
      <c r="D7959" s="367" t="s">
        <v>13634</v>
      </c>
      <c r="E7959" s="367">
        <f t="shared" si="124"/>
        <v>40301176</v>
      </c>
      <c r="F7959" s="367" t="s">
        <v>12562</v>
      </c>
      <c r="G7959" s="367" t="s">
        <v>13386</v>
      </c>
      <c r="H7959" s="367" t="s">
        <v>13536</v>
      </c>
      <c r="I7959" s="367" t="s">
        <v>13635</v>
      </c>
      <c r="K7959" s="369"/>
      <c r="L7959" s="367"/>
    </row>
    <row r="7960" spans="1:12">
      <c r="A7960" s="367" t="s">
        <v>3930</v>
      </c>
      <c r="D7960" s="367" t="s">
        <v>13636</v>
      </c>
      <c r="E7960" s="367">
        <f t="shared" si="124"/>
        <v>40301177</v>
      </c>
      <c r="F7960" s="367" t="s">
        <v>12562</v>
      </c>
      <c r="G7960" s="367" t="s">
        <v>13386</v>
      </c>
      <c r="H7960" s="367" t="s">
        <v>13536</v>
      </c>
      <c r="I7960" s="367" t="s">
        <v>13637</v>
      </c>
      <c r="K7960" s="369"/>
      <c r="L7960" s="367"/>
    </row>
    <row r="7961" spans="1:12">
      <c r="A7961" s="367" t="s">
        <v>3930</v>
      </c>
      <c r="D7961" s="367" t="s">
        <v>13638</v>
      </c>
      <c r="E7961" s="367">
        <f t="shared" si="124"/>
        <v>40301178</v>
      </c>
      <c r="F7961" s="367" t="s">
        <v>12562</v>
      </c>
      <c r="G7961" s="367" t="s">
        <v>13386</v>
      </c>
      <c r="H7961" s="367" t="s">
        <v>13536</v>
      </c>
      <c r="I7961" s="367" t="s">
        <v>13639</v>
      </c>
      <c r="K7961" s="369"/>
      <c r="L7961" s="367"/>
    </row>
    <row r="7962" spans="1:12">
      <c r="A7962" s="367" t="s">
        <v>3930</v>
      </c>
      <c r="D7962" s="367" t="s">
        <v>13640</v>
      </c>
      <c r="E7962" s="367">
        <f t="shared" si="124"/>
        <v>40301179</v>
      </c>
      <c r="F7962" s="367" t="s">
        <v>12562</v>
      </c>
      <c r="G7962" s="367" t="s">
        <v>13386</v>
      </c>
      <c r="H7962" s="367" t="s">
        <v>13536</v>
      </c>
      <c r="I7962" s="367" t="s">
        <v>13641</v>
      </c>
      <c r="K7962" s="369"/>
      <c r="L7962" s="367"/>
    </row>
    <row r="7963" spans="1:12">
      <c r="A7963" s="367" t="s">
        <v>3930</v>
      </c>
      <c r="D7963" s="367" t="s">
        <v>13642</v>
      </c>
      <c r="E7963" s="367">
        <f t="shared" si="124"/>
        <v>40301180</v>
      </c>
      <c r="F7963" s="367" t="s">
        <v>12562</v>
      </c>
      <c r="G7963" s="367" t="s">
        <v>13386</v>
      </c>
      <c r="H7963" s="367" t="s">
        <v>13536</v>
      </c>
      <c r="I7963" s="367" t="s">
        <v>13643</v>
      </c>
    </row>
    <row r="7964" spans="1:12">
      <c r="A7964" s="367" t="s">
        <v>3930</v>
      </c>
      <c r="D7964" s="367" t="s">
        <v>13644</v>
      </c>
      <c r="E7964" s="367">
        <f t="shared" si="124"/>
        <v>40301181</v>
      </c>
      <c r="F7964" s="367" t="s">
        <v>12562</v>
      </c>
      <c r="G7964" s="367" t="s">
        <v>13386</v>
      </c>
      <c r="H7964" s="367" t="s">
        <v>13536</v>
      </c>
      <c r="I7964" s="367" t="s">
        <v>13645</v>
      </c>
    </row>
    <row r="7965" spans="1:12">
      <c r="A7965" s="367" t="s">
        <v>3930</v>
      </c>
      <c r="D7965" s="367" t="s">
        <v>13646</v>
      </c>
      <c r="E7965" s="367">
        <f t="shared" si="124"/>
        <v>40301182</v>
      </c>
      <c r="F7965" s="367" t="s">
        <v>12562</v>
      </c>
      <c r="G7965" s="367" t="s">
        <v>13386</v>
      </c>
      <c r="H7965" s="367" t="s">
        <v>13536</v>
      </c>
      <c r="I7965" s="367" t="s">
        <v>13647</v>
      </c>
    </row>
    <row r="7966" spans="1:12">
      <c r="A7966" s="367" t="s">
        <v>3930</v>
      </c>
      <c r="D7966" s="367" t="s">
        <v>13648</v>
      </c>
      <c r="E7966" s="367">
        <f t="shared" si="124"/>
        <v>40301197</v>
      </c>
      <c r="F7966" s="367" t="s">
        <v>12562</v>
      </c>
      <c r="G7966" s="367" t="s">
        <v>13386</v>
      </c>
      <c r="H7966" s="367" t="s">
        <v>13536</v>
      </c>
      <c r="I7966" s="367" t="s">
        <v>6880</v>
      </c>
    </row>
    <row r="7967" spans="1:12">
      <c r="A7967" s="367" t="s">
        <v>3930</v>
      </c>
      <c r="D7967" s="367" t="s">
        <v>13649</v>
      </c>
      <c r="E7967" s="367">
        <f t="shared" si="124"/>
        <v>40301198</v>
      </c>
      <c r="F7967" s="367" t="s">
        <v>12562</v>
      </c>
      <c r="G7967" s="367" t="s">
        <v>13386</v>
      </c>
      <c r="H7967" s="367" t="s">
        <v>13536</v>
      </c>
      <c r="I7967" s="367" t="s">
        <v>13650</v>
      </c>
    </row>
    <row r="7968" spans="1:12">
      <c r="A7968" s="367" t="s">
        <v>3930</v>
      </c>
      <c r="D7968" s="367" t="s">
        <v>13651</v>
      </c>
      <c r="E7968" s="367">
        <f t="shared" si="124"/>
        <v>40301199</v>
      </c>
      <c r="F7968" s="367" t="s">
        <v>12562</v>
      </c>
      <c r="G7968" s="367" t="s">
        <v>13386</v>
      </c>
      <c r="H7968" s="367" t="s">
        <v>13536</v>
      </c>
      <c r="I7968" s="367" t="s">
        <v>13652</v>
      </c>
    </row>
    <row r="7969" spans="1:12">
      <c r="A7969" s="367" t="s">
        <v>3930</v>
      </c>
      <c r="D7969" s="367" t="s">
        <v>13653</v>
      </c>
      <c r="E7969" s="367">
        <f t="shared" si="124"/>
        <v>40301201</v>
      </c>
      <c r="F7969" s="367" t="s">
        <v>12562</v>
      </c>
      <c r="G7969" s="367" t="s">
        <v>13386</v>
      </c>
      <c r="H7969" s="367" t="s">
        <v>13654</v>
      </c>
      <c r="I7969" s="367" t="s">
        <v>13655</v>
      </c>
    </row>
    <row r="7970" spans="1:12">
      <c r="A7970" s="367" t="s">
        <v>3930</v>
      </c>
      <c r="D7970" s="367" t="s">
        <v>13656</v>
      </c>
      <c r="E7970" s="367">
        <f t="shared" si="124"/>
        <v>40301202</v>
      </c>
      <c r="F7970" s="367" t="s">
        <v>12562</v>
      </c>
      <c r="G7970" s="367" t="s">
        <v>13386</v>
      </c>
      <c r="H7970" s="367" t="s">
        <v>13654</v>
      </c>
      <c r="I7970" s="367" t="s">
        <v>13657</v>
      </c>
    </row>
    <row r="7971" spans="1:12">
      <c r="A7971" s="367" t="s">
        <v>3930</v>
      </c>
      <c r="D7971" s="367" t="s">
        <v>13658</v>
      </c>
      <c r="E7971" s="367">
        <f t="shared" si="124"/>
        <v>40301203</v>
      </c>
      <c r="F7971" s="367" t="s">
        <v>12562</v>
      </c>
      <c r="G7971" s="367" t="s">
        <v>13386</v>
      </c>
      <c r="H7971" s="367" t="s">
        <v>13654</v>
      </c>
      <c r="I7971" s="367" t="s">
        <v>13659</v>
      </c>
    </row>
    <row r="7972" spans="1:12">
      <c r="A7972" s="367" t="s">
        <v>3930</v>
      </c>
      <c r="D7972" s="367" t="s">
        <v>13660</v>
      </c>
      <c r="E7972" s="367">
        <f t="shared" si="124"/>
        <v>40301204</v>
      </c>
      <c r="F7972" s="367" t="s">
        <v>12562</v>
      </c>
      <c r="G7972" s="367" t="s">
        <v>13386</v>
      </c>
      <c r="H7972" s="367" t="s">
        <v>13654</v>
      </c>
      <c r="I7972" s="367" t="s">
        <v>13661</v>
      </c>
      <c r="K7972" s="369"/>
      <c r="L7972" s="367"/>
    </row>
    <row r="7973" spans="1:12">
      <c r="A7973" s="367" t="s">
        <v>3930</v>
      </c>
      <c r="D7973" s="367" t="s">
        <v>13662</v>
      </c>
      <c r="E7973" s="367">
        <f t="shared" si="124"/>
        <v>40301205</v>
      </c>
      <c r="F7973" s="367" t="s">
        <v>12562</v>
      </c>
      <c r="G7973" s="367" t="s">
        <v>13386</v>
      </c>
      <c r="H7973" s="367" t="s">
        <v>13654</v>
      </c>
      <c r="I7973" s="367" t="s">
        <v>13663</v>
      </c>
    </row>
    <row r="7974" spans="1:12">
      <c r="A7974" s="367" t="s">
        <v>3930</v>
      </c>
      <c r="D7974" s="367" t="s">
        <v>13664</v>
      </c>
      <c r="E7974" s="367">
        <f t="shared" si="124"/>
        <v>40301206</v>
      </c>
      <c r="F7974" s="367" t="s">
        <v>12562</v>
      </c>
      <c r="G7974" s="367" t="s">
        <v>13386</v>
      </c>
      <c r="H7974" s="367" t="s">
        <v>13654</v>
      </c>
      <c r="I7974" s="367" t="s">
        <v>13665</v>
      </c>
    </row>
    <row r="7975" spans="1:12">
      <c r="A7975" s="367" t="s">
        <v>3930</v>
      </c>
      <c r="D7975" s="367" t="s">
        <v>13666</v>
      </c>
      <c r="E7975" s="367">
        <f t="shared" si="124"/>
        <v>40301207</v>
      </c>
      <c r="F7975" s="367" t="s">
        <v>12562</v>
      </c>
      <c r="G7975" s="367" t="s">
        <v>13386</v>
      </c>
      <c r="H7975" s="367" t="s">
        <v>13654</v>
      </c>
      <c r="I7975" s="367" t="s">
        <v>13667</v>
      </c>
    </row>
    <row r="7976" spans="1:12">
      <c r="A7976" s="367" t="s">
        <v>3930</v>
      </c>
      <c r="D7976" s="367" t="s">
        <v>13668</v>
      </c>
      <c r="E7976" s="367">
        <f t="shared" si="124"/>
        <v>40301299</v>
      </c>
      <c r="F7976" s="367" t="s">
        <v>12562</v>
      </c>
      <c r="G7976" s="367" t="s">
        <v>13386</v>
      </c>
      <c r="H7976" s="367" t="s">
        <v>13654</v>
      </c>
      <c r="I7976" s="367" t="s">
        <v>13669</v>
      </c>
    </row>
    <row r="7977" spans="1:12">
      <c r="A7977" s="367" t="s">
        <v>3930</v>
      </c>
      <c r="D7977" s="367" t="s">
        <v>13670</v>
      </c>
      <c r="E7977" s="367">
        <f t="shared" si="124"/>
        <v>40388801</v>
      </c>
      <c r="F7977" s="367" t="s">
        <v>12562</v>
      </c>
      <c r="G7977" s="367" t="s">
        <v>13386</v>
      </c>
      <c r="H7977" s="367" t="s">
        <v>4598</v>
      </c>
      <c r="I7977" s="367" t="s">
        <v>6910</v>
      </c>
    </row>
    <row r="7978" spans="1:12">
      <c r="A7978" s="367" t="s">
        <v>3930</v>
      </c>
      <c r="B7978" s="370" t="s">
        <v>718</v>
      </c>
      <c r="C7978" s="367" t="s">
        <v>13670</v>
      </c>
      <c r="D7978" s="367" t="s">
        <v>13671</v>
      </c>
      <c r="E7978" s="367">
        <f t="shared" si="124"/>
        <v>40388802</v>
      </c>
      <c r="F7978" s="367" t="s">
        <v>12562</v>
      </c>
      <c r="G7978" s="367" t="s">
        <v>13386</v>
      </c>
      <c r="H7978" s="367" t="s">
        <v>4598</v>
      </c>
      <c r="I7978" s="367" t="s">
        <v>6910</v>
      </c>
    </row>
    <row r="7979" spans="1:12">
      <c r="A7979" s="367" t="s">
        <v>3930</v>
      </c>
      <c r="B7979" s="370" t="s">
        <v>718</v>
      </c>
      <c r="C7979" s="367" t="s">
        <v>13670</v>
      </c>
      <c r="D7979" s="367" t="s">
        <v>13672</v>
      </c>
      <c r="E7979" s="367">
        <f t="shared" si="124"/>
        <v>40388803</v>
      </c>
      <c r="F7979" s="367" t="s">
        <v>12562</v>
      </c>
      <c r="G7979" s="367" t="s">
        <v>13386</v>
      </c>
      <c r="H7979" s="367" t="s">
        <v>4598</v>
      </c>
      <c r="I7979" s="367" t="s">
        <v>6910</v>
      </c>
    </row>
    <row r="7980" spans="1:12">
      <c r="A7980" s="367" t="s">
        <v>3930</v>
      </c>
      <c r="B7980" s="370" t="s">
        <v>718</v>
      </c>
      <c r="C7980" s="367" t="s">
        <v>13670</v>
      </c>
      <c r="D7980" s="367" t="s">
        <v>13673</v>
      </c>
      <c r="E7980" s="367">
        <f t="shared" si="124"/>
        <v>40388804</v>
      </c>
      <c r="F7980" s="367" t="s">
        <v>12562</v>
      </c>
      <c r="G7980" s="367" t="s">
        <v>13386</v>
      </c>
      <c r="H7980" s="367" t="s">
        <v>4598</v>
      </c>
      <c r="I7980" s="367" t="s">
        <v>6910</v>
      </c>
    </row>
    <row r="7981" spans="1:12">
      <c r="A7981" s="367" t="s">
        <v>3930</v>
      </c>
      <c r="B7981" s="370" t="s">
        <v>718</v>
      </c>
      <c r="C7981" s="367" t="s">
        <v>13670</v>
      </c>
      <c r="D7981" s="367" t="s">
        <v>13674</v>
      </c>
      <c r="E7981" s="367">
        <f t="shared" si="124"/>
        <v>40388805</v>
      </c>
      <c r="F7981" s="367" t="s">
        <v>12562</v>
      </c>
      <c r="G7981" s="367" t="s">
        <v>13386</v>
      </c>
      <c r="H7981" s="367" t="s">
        <v>4598</v>
      </c>
      <c r="I7981" s="367" t="s">
        <v>6910</v>
      </c>
    </row>
    <row r="7982" spans="1:12">
      <c r="A7982" s="367" t="s">
        <v>3930</v>
      </c>
      <c r="D7982" s="367" t="s">
        <v>13675</v>
      </c>
      <c r="E7982" s="367">
        <f t="shared" si="124"/>
        <v>40399999</v>
      </c>
      <c r="F7982" s="367" t="s">
        <v>12562</v>
      </c>
      <c r="G7982" s="367" t="s">
        <v>13386</v>
      </c>
      <c r="H7982" s="367" t="s">
        <v>4251</v>
      </c>
      <c r="I7982" s="367" t="s">
        <v>8157</v>
      </c>
    </row>
    <row r="7983" spans="1:12">
      <c r="A7983" s="367" t="s">
        <v>3930</v>
      </c>
      <c r="D7983" s="367" t="s">
        <v>13676</v>
      </c>
      <c r="E7983" s="367">
        <f t="shared" si="124"/>
        <v>40400101</v>
      </c>
      <c r="F7983" s="367" t="s">
        <v>12562</v>
      </c>
      <c r="G7983" s="367" t="s">
        <v>13677</v>
      </c>
      <c r="H7983" s="367" t="s">
        <v>13678</v>
      </c>
      <c r="I7983" s="367" t="s">
        <v>13679</v>
      </c>
    </row>
    <row r="7984" spans="1:12">
      <c r="A7984" s="367" t="s">
        <v>3930</v>
      </c>
      <c r="D7984" s="367" t="s">
        <v>13680</v>
      </c>
      <c r="E7984" s="367">
        <f t="shared" si="124"/>
        <v>40400102</v>
      </c>
      <c r="F7984" s="367" t="s">
        <v>12562</v>
      </c>
      <c r="G7984" s="367" t="s">
        <v>13677</v>
      </c>
      <c r="H7984" s="367" t="s">
        <v>13678</v>
      </c>
      <c r="I7984" s="367" t="s">
        <v>13681</v>
      </c>
    </row>
    <row r="7985" spans="1:9">
      <c r="A7985" s="367" t="s">
        <v>3930</v>
      </c>
      <c r="D7985" s="367" t="s">
        <v>13682</v>
      </c>
      <c r="E7985" s="367">
        <f t="shared" si="124"/>
        <v>40400103</v>
      </c>
      <c r="F7985" s="367" t="s">
        <v>12562</v>
      </c>
      <c r="G7985" s="367" t="s">
        <v>13677</v>
      </c>
      <c r="H7985" s="367" t="s">
        <v>13678</v>
      </c>
      <c r="I7985" s="367" t="s">
        <v>13683</v>
      </c>
    </row>
    <row r="7986" spans="1:9">
      <c r="A7986" s="367" t="s">
        <v>3930</v>
      </c>
      <c r="D7986" s="367" t="s">
        <v>13684</v>
      </c>
      <c r="E7986" s="367">
        <f t="shared" si="124"/>
        <v>40400104</v>
      </c>
      <c r="F7986" s="367" t="s">
        <v>12562</v>
      </c>
      <c r="G7986" s="367" t="s">
        <v>13677</v>
      </c>
      <c r="H7986" s="367" t="s">
        <v>13678</v>
      </c>
      <c r="I7986" s="367" t="s">
        <v>13685</v>
      </c>
    </row>
    <row r="7987" spans="1:9">
      <c r="A7987" s="367" t="s">
        <v>3930</v>
      </c>
      <c r="D7987" s="367" t="s">
        <v>13686</v>
      </c>
      <c r="E7987" s="367">
        <f t="shared" si="124"/>
        <v>40400105</v>
      </c>
      <c r="F7987" s="367" t="s">
        <v>12562</v>
      </c>
      <c r="G7987" s="367" t="s">
        <v>13677</v>
      </c>
      <c r="H7987" s="367" t="s">
        <v>13678</v>
      </c>
      <c r="I7987" s="367" t="s">
        <v>13687</v>
      </c>
    </row>
    <row r="7988" spans="1:9">
      <c r="A7988" s="367" t="s">
        <v>3930</v>
      </c>
      <c r="D7988" s="367" t="s">
        <v>13688</v>
      </c>
      <c r="E7988" s="367">
        <f t="shared" si="124"/>
        <v>40400106</v>
      </c>
      <c r="F7988" s="367" t="s">
        <v>12562</v>
      </c>
      <c r="G7988" s="367" t="s">
        <v>13677</v>
      </c>
      <c r="H7988" s="367" t="s">
        <v>13678</v>
      </c>
      <c r="I7988" s="367" t="s">
        <v>13689</v>
      </c>
    </row>
    <row r="7989" spans="1:9">
      <c r="A7989" s="367" t="s">
        <v>3930</v>
      </c>
      <c r="D7989" s="367" t="s">
        <v>13690</v>
      </c>
      <c r="E7989" s="367">
        <f t="shared" si="124"/>
        <v>40400107</v>
      </c>
      <c r="F7989" s="367" t="s">
        <v>12562</v>
      </c>
      <c r="G7989" s="367" t="s">
        <v>13677</v>
      </c>
      <c r="H7989" s="367" t="s">
        <v>13678</v>
      </c>
      <c r="I7989" s="367" t="s">
        <v>13691</v>
      </c>
    </row>
    <row r="7990" spans="1:9">
      <c r="A7990" s="367" t="s">
        <v>3930</v>
      </c>
      <c r="D7990" s="367" t="s">
        <v>13692</v>
      </c>
      <c r="E7990" s="367">
        <f t="shared" si="124"/>
        <v>40400108</v>
      </c>
      <c r="F7990" s="367" t="s">
        <v>12562</v>
      </c>
      <c r="G7990" s="367" t="s">
        <v>13677</v>
      </c>
      <c r="H7990" s="367" t="s">
        <v>13678</v>
      </c>
      <c r="I7990" s="367" t="s">
        <v>13693</v>
      </c>
    </row>
    <row r="7991" spans="1:9">
      <c r="A7991" s="367" t="s">
        <v>3930</v>
      </c>
      <c r="D7991" s="367" t="s">
        <v>13694</v>
      </c>
      <c r="E7991" s="367">
        <f t="shared" si="124"/>
        <v>40400109</v>
      </c>
      <c r="F7991" s="367" t="s">
        <v>12562</v>
      </c>
      <c r="G7991" s="367" t="s">
        <v>13677</v>
      </c>
      <c r="H7991" s="367" t="s">
        <v>13678</v>
      </c>
      <c r="I7991" s="367" t="s">
        <v>13695</v>
      </c>
    </row>
    <row r="7992" spans="1:9">
      <c r="A7992" s="367" t="s">
        <v>3930</v>
      </c>
      <c r="D7992" s="367" t="s">
        <v>13696</v>
      </c>
      <c r="E7992" s="367">
        <f t="shared" si="124"/>
        <v>40400110</v>
      </c>
      <c r="F7992" s="367" t="s">
        <v>12562</v>
      </c>
      <c r="G7992" s="367" t="s">
        <v>13677</v>
      </c>
      <c r="H7992" s="367" t="s">
        <v>13678</v>
      </c>
      <c r="I7992" s="367" t="s">
        <v>13697</v>
      </c>
    </row>
    <row r="7993" spans="1:9">
      <c r="A7993" s="367" t="s">
        <v>3930</v>
      </c>
      <c r="D7993" s="367" t="s">
        <v>13698</v>
      </c>
      <c r="E7993" s="367">
        <f t="shared" si="124"/>
        <v>40400111</v>
      </c>
      <c r="F7993" s="367" t="s">
        <v>12562</v>
      </c>
      <c r="G7993" s="367" t="s">
        <v>13677</v>
      </c>
      <c r="H7993" s="367" t="s">
        <v>13678</v>
      </c>
      <c r="I7993" s="367" t="s">
        <v>13699</v>
      </c>
    </row>
    <row r="7994" spans="1:9">
      <c r="A7994" s="367" t="s">
        <v>3930</v>
      </c>
      <c r="D7994" s="367" t="s">
        <v>13700</v>
      </c>
      <c r="E7994" s="367">
        <f t="shared" si="124"/>
        <v>40400112</v>
      </c>
      <c r="F7994" s="367" t="s">
        <v>12562</v>
      </c>
      <c r="G7994" s="367" t="s">
        <v>13677</v>
      </c>
      <c r="H7994" s="367" t="s">
        <v>13678</v>
      </c>
      <c r="I7994" s="367" t="s">
        <v>13701</v>
      </c>
    </row>
    <row r="7995" spans="1:9">
      <c r="A7995" s="367" t="s">
        <v>3930</v>
      </c>
      <c r="D7995" s="367" t="s">
        <v>13702</v>
      </c>
      <c r="E7995" s="367">
        <f t="shared" si="124"/>
        <v>40400113</v>
      </c>
      <c r="F7995" s="367" t="s">
        <v>12562</v>
      </c>
      <c r="G7995" s="367" t="s">
        <v>13677</v>
      </c>
      <c r="H7995" s="367" t="s">
        <v>13678</v>
      </c>
      <c r="I7995" s="367" t="s">
        <v>13703</v>
      </c>
    </row>
    <row r="7996" spans="1:9">
      <c r="A7996" s="367" t="s">
        <v>3930</v>
      </c>
      <c r="D7996" s="367" t="s">
        <v>13704</v>
      </c>
      <c r="E7996" s="367">
        <f t="shared" si="124"/>
        <v>40400114</v>
      </c>
      <c r="F7996" s="367" t="s">
        <v>12562</v>
      </c>
      <c r="G7996" s="367" t="s">
        <v>13677</v>
      </c>
      <c r="H7996" s="367" t="s">
        <v>13678</v>
      </c>
      <c r="I7996" s="367" t="s">
        <v>13705</v>
      </c>
    </row>
    <row r="7997" spans="1:9">
      <c r="A7997" s="367" t="s">
        <v>3930</v>
      </c>
      <c r="D7997" s="367" t="s">
        <v>13706</v>
      </c>
      <c r="E7997" s="367">
        <f t="shared" si="124"/>
        <v>40400115</v>
      </c>
      <c r="F7997" s="367" t="s">
        <v>12562</v>
      </c>
      <c r="G7997" s="367" t="s">
        <v>13677</v>
      </c>
      <c r="H7997" s="367" t="s">
        <v>13678</v>
      </c>
      <c r="I7997" s="367" t="s">
        <v>13707</v>
      </c>
    </row>
    <row r="7998" spans="1:9">
      <c r="A7998" s="367" t="s">
        <v>3930</v>
      </c>
      <c r="D7998" s="367" t="s">
        <v>13708</v>
      </c>
      <c r="E7998" s="367">
        <f t="shared" si="124"/>
        <v>40400116</v>
      </c>
      <c r="F7998" s="367" t="s">
        <v>12562</v>
      </c>
      <c r="G7998" s="367" t="s">
        <v>13677</v>
      </c>
      <c r="H7998" s="367" t="s">
        <v>13678</v>
      </c>
      <c r="I7998" s="367" t="s">
        <v>13709</v>
      </c>
    </row>
    <row r="7999" spans="1:9">
      <c r="A7999" s="367" t="s">
        <v>3930</v>
      </c>
      <c r="D7999" s="367" t="s">
        <v>13710</v>
      </c>
      <c r="E7999" s="367">
        <f t="shared" si="124"/>
        <v>40400117</v>
      </c>
      <c r="F7999" s="367" t="s">
        <v>12562</v>
      </c>
      <c r="G7999" s="367" t="s">
        <v>13677</v>
      </c>
      <c r="H7999" s="367" t="s">
        <v>13678</v>
      </c>
      <c r="I7999" s="367" t="s">
        <v>13711</v>
      </c>
    </row>
    <row r="8000" spans="1:9">
      <c r="A8000" s="367" t="s">
        <v>3930</v>
      </c>
      <c r="D8000" s="367" t="s">
        <v>13712</v>
      </c>
      <c r="E8000" s="367">
        <f t="shared" si="124"/>
        <v>40400118</v>
      </c>
      <c r="F8000" s="367" t="s">
        <v>12562</v>
      </c>
      <c r="G8000" s="367" t="s">
        <v>13677</v>
      </c>
      <c r="H8000" s="367" t="s">
        <v>13678</v>
      </c>
      <c r="I8000" s="367" t="s">
        <v>13713</v>
      </c>
    </row>
    <row r="8001" spans="1:12">
      <c r="A8001" s="367" t="s">
        <v>3930</v>
      </c>
      <c r="D8001" s="367" t="s">
        <v>13714</v>
      </c>
      <c r="E8001" s="367">
        <f t="shared" si="124"/>
        <v>40400119</v>
      </c>
      <c r="F8001" s="367" t="s">
        <v>12562</v>
      </c>
      <c r="G8001" s="367" t="s">
        <v>13677</v>
      </c>
      <c r="H8001" s="367" t="s">
        <v>13678</v>
      </c>
      <c r="I8001" s="367" t="s">
        <v>13715</v>
      </c>
    </row>
    <row r="8002" spans="1:12">
      <c r="A8002" s="367" t="s">
        <v>3930</v>
      </c>
      <c r="D8002" s="367" t="s">
        <v>13716</v>
      </c>
      <c r="E8002" s="367">
        <f t="shared" ref="E8002:E8065" si="125">VALUE(D8002)</f>
        <v>40400120</v>
      </c>
      <c r="F8002" s="367" t="s">
        <v>12562</v>
      </c>
      <c r="G8002" s="367" t="s">
        <v>13677</v>
      </c>
      <c r="H8002" s="367" t="s">
        <v>13678</v>
      </c>
      <c r="I8002" s="367" t="s">
        <v>13717</v>
      </c>
    </row>
    <row r="8003" spans="1:12">
      <c r="A8003" s="367" t="s">
        <v>3930</v>
      </c>
      <c r="D8003" s="367" t="s">
        <v>13718</v>
      </c>
      <c r="E8003" s="367">
        <f t="shared" si="125"/>
        <v>40400121</v>
      </c>
      <c r="F8003" s="367" t="s">
        <v>12562</v>
      </c>
      <c r="G8003" s="367" t="s">
        <v>13677</v>
      </c>
      <c r="H8003" s="367" t="s">
        <v>13678</v>
      </c>
      <c r="I8003" s="367" t="s">
        <v>13719</v>
      </c>
    </row>
    <row r="8004" spans="1:12">
      <c r="A8004" s="367" t="s">
        <v>3930</v>
      </c>
      <c r="D8004" s="367" t="s">
        <v>13720</v>
      </c>
      <c r="E8004" s="367">
        <f t="shared" si="125"/>
        <v>40400122</v>
      </c>
      <c r="F8004" s="367" t="s">
        <v>12562</v>
      </c>
      <c r="G8004" s="367" t="s">
        <v>13677</v>
      </c>
      <c r="H8004" s="367" t="s">
        <v>13678</v>
      </c>
      <c r="I8004" s="367" t="s">
        <v>13721</v>
      </c>
      <c r="K8004" s="369"/>
      <c r="L8004" s="367"/>
    </row>
    <row r="8005" spans="1:12">
      <c r="A8005" s="367" t="s">
        <v>3930</v>
      </c>
      <c r="D8005" s="367" t="s">
        <v>13722</v>
      </c>
      <c r="E8005" s="367">
        <f t="shared" si="125"/>
        <v>40400130</v>
      </c>
      <c r="F8005" s="367" t="s">
        <v>12562</v>
      </c>
      <c r="G8005" s="367" t="s">
        <v>13677</v>
      </c>
      <c r="H8005" s="367" t="s">
        <v>13678</v>
      </c>
      <c r="I8005" s="367" t="s">
        <v>13723</v>
      </c>
    </row>
    <row r="8006" spans="1:12">
      <c r="A8006" s="367" t="s">
        <v>3930</v>
      </c>
      <c r="D8006" s="367" t="s">
        <v>13724</v>
      </c>
      <c r="E8006" s="367">
        <f t="shared" si="125"/>
        <v>40400131</v>
      </c>
      <c r="F8006" s="367" t="s">
        <v>12562</v>
      </c>
      <c r="G8006" s="367" t="s">
        <v>13677</v>
      </c>
      <c r="H8006" s="367" t="s">
        <v>13678</v>
      </c>
      <c r="I8006" s="367" t="s">
        <v>13725</v>
      </c>
    </row>
    <row r="8007" spans="1:12">
      <c r="A8007" s="367" t="s">
        <v>3930</v>
      </c>
      <c r="D8007" s="367" t="s">
        <v>13726</v>
      </c>
      <c r="E8007" s="367">
        <f t="shared" si="125"/>
        <v>40400132</v>
      </c>
      <c r="F8007" s="367" t="s">
        <v>12562</v>
      </c>
      <c r="G8007" s="367" t="s">
        <v>13677</v>
      </c>
      <c r="H8007" s="367" t="s">
        <v>13678</v>
      </c>
      <c r="I8007" s="367" t="s">
        <v>13727</v>
      </c>
    </row>
    <row r="8008" spans="1:12">
      <c r="A8008" s="367" t="s">
        <v>3930</v>
      </c>
      <c r="D8008" s="367" t="s">
        <v>13728</v>
      </c>
      <c r="E8008" s="367">
        <f t="shared" si="125"/>
        <v>40400133</v>
      </c>
      <c r="F8008" s="367" t="s">
        <v>12562</v>
      </c>
      <c r="G8008" s="367" t="s">
        <v>13677</v>
      </c>
      <c r="H8008" s="367" t="s">
        <v>13678</v>
      </c>
      <c r="I8008" s="367" t="s">
        <v>13729</v>
      </c>
    </row>
    <row r="8009" spans="1:12">
      <c r="A8009" s="367" t="s">
        <v>3930</v>
      </c>
      <c r="D8009" s="367" t="s">
        <v>13730</v>
      </c>
      <c r="E8009" s="367">
        <f t="shared" si="125"/>
        <v>40400140</v>
      </c>
      <c r="F8009" s="367" t="s">
        <v>12562</v>
      </c>
      <c r="G8009" s="367" t="s">
        <v>13677</v>
      </c>
      <c r="H8009" s="367" t="s">
        <v>13678</v>
      </c>
      <c r="I8009" s="367" t="s">
        <v>13731</v>
      </c>
    </row>
    <row r="8010" spans="1:12">
      <c r="A8010" s="367" t="s">
        <v>3930</v>
      </c>
      <c r="D8010" s="367" t="s">
        <v>13732</v>
      </c>
      <c r="E8010" s="367">
        <f t="shared" si="125"/>
        <v>40400141</v>
      </c>
      <c r="F8010" s="367" t="s">
        <v>12562</v>
      </c>
      <c r="G8010" s="367" t="s">
        <v>13677</v>
      </c>
      <c r="H8010" s="367" t="s">
        <v>13678</v>
      </c>
      <c r="I8010" s="367" t="s">
        <v>13733</v>
      </c>
    </row>
    <row r="8011" spans="1:12">
      <c r="A8011" s="367" t="s">
        <v>3930</v>
      </c>
      <c r="D8011" s="367" t="s">
        <v>13734</v>
      </c>
      <c r="E8011" s="367">
        <f t="shared" si="125"/>
        <v>40400142</v>
      </c>
      <c r="F8011" s="367" t="s">
        <v>12562</v>
      </c>
      <c r="G8011" s="367" t="s">
        <v>13677</v>
      </c>
      <c r="H8011" s="367" t="s">
        <v>13678</v>
      </c>
      <c r="I8011" s="367" t="s">
        <v>13735</v>
      </c>
    </row>
    <row r="8012" spans="1:12">
      <c r="A8012" s="367" t="s">
        <v>3930</v>
      </c>
      <c r="D8012" s="367" t="s">
        <v>13736</v>
      </c>
      <c r="E8012" s="367">
        <f t="shared" si="125"/>
        <v>40400143</v>
      </c>
      <c r="F8012" s="367" t="s">
        <v>12562</v>
      </c>
      <c r="G8012" s="367" t="s">
        <v>13677</v>
      </c>
      <c r="H8012" s="367" t="s">
        <v>13678</v>
      </c>
      <c r="I8012" s="367" t="s">
        <v>13737</v>
      </c>
    </row>
    <row r="8013" spans="1:12">
      <c r="A8013" s="367" t="s">
        <v>3930</v>
      </c>
      <c r="D8013" s="367" t="s">
        <v>13738</v>
      </c>
      <c r="E8013" s="367">
        <f t="shared" si="125"/>
        <v>40400148</v>
      </c>
      <c r="F8013" s="367" t="s">
        <v>12562</v>
      </c>
      <c r="G8013" s="367" t="s">
        <v>13677</v>
      </c>
      <c r="H8013" s="367" t="s">
        <v>13678</v>
      </c>
      <c r="I8013" s="367" t="s">
        <v>13739</v>
      </c>
    </row>
    <row r="8014" spans="1:12">
      <c r="A8014" s="367" t="s">
        <v>3930</v>
      </c>
      <c r="D8014" s="367" t="s">
        <v>13740</v>
      </c>
      <c r="E8014" s="367">
        <f t="shared" si="125"/>
        <v>40400149</v>
      </c>
      <c r="F8014" s="367" t="s">
        <v>12562</v>
      </c>
      <c r="G8014" s="367" t="s">
        <v>13677</v>
      </c>
      <c r="H8014" s="367" t="s">
        <v>13678</v>
      </c>
      <c r="I8014" s="367" t="s">
        <v>13741</v>
      </c>
    </row>
    <row r="8015" spans="1:12">
      <c r="A8015" s="367" t="s">
        <v>3930</v>
      </c>
      <c r="D8015" s="367" t="s">
        <v>13742</v>
      </c>
      <c r="E8015" s="367">
        <f t="shared" si="125"/>
        <v>40400150</v>
      </c>
      <c r="F8015" s="367" t="s">
        <v>12562</v>
      </c>
      <c r="G8015" s="367" t="s">
        <v>13677</v>
      </c>
      <c r="H8015" s="367" t="s">
        <v>13678</v>
      </c>
      <c r="I8015" s="367" t="s">
        <v>13743</v>
      </c>
    </row>
    <row r="8016" spans="1:12">
      <c r="A8016" s="367" t="s">
        <v>3930</v>
      </c>
      <c r="D8016" s="367" t="s">
        <v>13744</v>
      </c>
      <c r="E8016" s="367">
        <f t="shared" si="125"/>
        <v>40400151</v>
      </c>
      <c r="F8016" s="367" t="s">
        <v>12562</v>
      </c>
      <c r="G8016" s="367" t="s">
        <v>13677</v>
      </c>
      <c r="H8016" s="367" t="s">
        <v>13678</v>
      </c>
      <c r="I8016" s="367" t="s">
        <v>13745</v>
      </c>
    </row>
    <row r="8017" spans="1:9">
      <c r="A8017" s="367" t="s">
        <v>3930</v>
      </c>
      <c r="D8017" s="367" t="s">
        <v>13746</v>
      </c>
      <c r="E8017" s="367">
        <f t="shared" si="125"/>
        <v>40400152</v>
      </c>
      <c r="F8017" s="367" t="s">
        <v>12562</v>
      </c>
      <c r="G8017" s="367" t="s">
        <v>13677</v>
      </c>
      <c r="H8017" s="367" t="s">
        <v>13678</v>
      </c>
      <c r="I8017" s="367" t="s">
        <v>13747</v>
      </c>
    </row>
    <row r="8018" spans="1:9">
      <c r="A8018" s="367" t="s">
        <v>3930</v>
      </c>
      <c r="D8018" s="367" t="s">
        <v>13748</v>
      </c>
      <c r="E8018" s="367">
        <f t="shared" si="125"/>
        <v>40400153</v>
      </c>
      <c r="F8018" s="367" t="s">
        <v>12562</v>
      </c>
      <c r="G8018" s="367" t="s">
        <v>13677</v>
      </c>
      <c r="H8018" s="367" t="s">
        <v>13678</v>
      </c>
      <c r="I8018" s="367" t="s">
        <v>13749</v>
      </c>
    </row>
    <row r="8019" spans="1:9">
      <c r="A8019" s="367" t="s">
        <v>3930</v>
      </c>
      <c r="D8019" s="367" t="s">
        <v>13750</v>
      </c>
      <c r="E8019" s="367">
        <f t="shared" si="125"/>
        <v>40400154</v>
      </c>
      <c r="F8019" s="367" t="s">
        <v>12562</v>
      </c>
      <c r="G8019" s="367" t="s">
        <v>13677</v>
      </c>
      <c r="H8019" s="367" t="s">
        <v>13678</v>
      </c>
      <c r="I8019" s="367" t="s">
        <v>13751</v>
      </c>
    </row>
    <row r="8020" spans="1:9">
      <c r="A8020" s="367" t="s">
        <v>3930</v>
      </c>
      <c r="D8020" s="367" t="s">
        <v>13752</v>
      </c>
      <c r="E8020" s="367">
        <f t="shared" si="125"/>
        <v>40400160</v>
      </c>
      <c r="F8020" s="367" t="s">
        <v>12562</v>
      </c>
      <c r="G8020" s="367" t="s">
        <v>13677</v>
      </c>
      <c r="H8020" s="367" t="s">
        <v>13678</v>
      </c>
      <c r="I8020" s="367" t="s">
        <v>13753</v>
      </c>
    </row>
    <row r="8021" spans="1:9">
      <c r="A8021" s="367" t="s">
        <v>3930</v>
      </c>
      <c r="D8021" s="367" t="s">
        <v>13754</v>
      </c>
      <c r="E8021" s="367">
        <f t="shared" si="125"/>
        <v>40400161</v>
      </c>
      <c r="F8021" s="367" t="s">
        <v>12562</v>
      </c>
      <c r="G8021" s="367" t="s">
        <v>13677</v>
      </c>
      <c r="H8021" s="367" t="s">
        <v>13678</v>
      </c>
      <c r="I8021" s="367" t="s">
        <v>13755</v>
      </c>
    </row>
    <row r="8022" spans="1:9">
      <c r="A8022" s="367" t="s">
        <v>3930</v>
      </c>
      <c r="D8022" s="367" t="s">
        <v>13756</v>
      </c>
      <c r="E8022" s="367">
        <f t="shared" si="125"/>
        <v>40400162</v>
      </c>
      <c r="F8022" s="367" t="s">
        <v>12562</v>
      </c>
      <c r="G8022" s="367" t="s">
        <v>13677</v>
      </c>
      <c r="H8022" s="367" t="s">
        <v>13678</v>
      </c>
      <c r="I8022" s="367" t="s">
        <v>13757</v>
      </c>
    </row>
    <row r="8023" spans="1:9">
      <c r="A8023" s="367" t="s">
        <v>3930</v>
      </c>
      <c r="D8023" s="367" t="s">
        <v>13758</v>
      </c>
      <c r="E8023" s="367">
        <f t="shared" si="125"/>
        <v>40400163</v>
      </c>
      <c r="F8023" s="367" t="s">
        <v>12562</v>
      </c>
      <c r="G8023" s="367" t="s">
        <v>13677</v>
      </c>
      <c r="H8023" s="367" t="s">
        <v>13678</v>
      </c>
      <c r="I8023" s="367" t="s">
        <v>13759</v>
      </c>
    </row>
    <row r="8024" spans="1:9">
      <c r="A8024" s="367" t="s">
        <v>3930</v>
      </c>
      <c r="D8024" s="367" t="s">
        <v>13760</v>
      </c>
      <c r="E8024" s="367">
        <f t="shared" si="125"/>
        <v>40400170</v>
      </c>
      <c r="F8024" s="367" t="s">
        <v>12562</v>
      </c>
      <c r="G8024" s="367" t="s">
        <v>13677</v>
      </c>
      <c r="H8024" s="367" t="s">
        <v>13678</v>
      </c>
      <c r="I8024" s="367" t="s">
        <v>13761</v>
      </c>
    </row>
    <row r="8025" spans="1:9">
      <c r="A8025" s="367" t="s">
        <v>3930</v>
      </c>
      <c r="D8025" s="367" t="s">
        <v>13762</v>
      </c>
      <c r="E8025" s="367">
        <f t="shared" si="125"/>
        <v>40400171</v>
      </c>
      <c r="F8025" s="367" t="s">
        <v>12562</v>
      </c>
      <c r="G8025" s="367" t="s">
        <v>13677</v>
      </c>
      <c r="H8025" s="367" t="s">
        <v>13678</v>
      </c>
      <c r="I8025" s="367" t="s">
        <v>13763</v>
      </c>
    </row>
    <row r="8026" spans="1:9">
      <c r="A8026" s="367" t="s">
        <v>3930</v>
      </c>
      <c r="D8026" s="367" t="s">
        <v>13764</v>
      </c>
      <c r="E8026" s="367">
        <f t="shared" si="125"/>
        <v>40400172</v>
      </c>
      <c r="F8026" s="367" t="s">
        <v>12562</v>
      </c>
      <c r="G8026" s="367" t="s">
        <v>13677</v>
      </c>
      <c r="H8026" s="367" t="s">
        <v>13678</v>
      </c>
      <c r="I8026" s="367" t="s">
        <v>13765</v>
      </c>
    </row>
    <row r="8027" spans="1:9">
      <c r="A8027" s="367" t="s">
        <v>3930</v>
      </c>
      <c r="D8027" s="367" t="s">
        <v>13766</v>
      </c>
      <c r="E8027" s="367">
        <f t="shared" si="125"/>
        <v>40400173</v>
      </c>
      <c r="F8027" s="367" t="s">
        <v>12562</v>
      </c>
      <c r="G8027" s="367" t="s">
        <v>13677</v>
      </c>
      <c r="H8027" s="367" t="s">
        <v>13678</v>
      </c>
      <c r="I8027" s="367" t="s">
        <v>13767</v>
      </c>
    </row>
    <row r="8028" spans="1:9">
      <c r="A8028" s="367" t="s">
        <v>3930</v>
      </c>
      <c r="D8028" s="367" t="s">
        <v>13768</v>
      </c>
      <c r="E8028" s="367">
        <f t="shared" si="125"/>
        <v>40400178</v>
      </c>
      <c r="F8028" s="367" t="s">
        <v>12562</v>
      </c>
      <c r="G8028" s="367" t="s">
        <v>13677</v>
      </c>
      <c r="H8028" s="367" t="s">
        <v>13678</v>
      </c>
      <c r="I8028" s="367" t="s">
        <v>13769</v>
      </c>
    </row>
    <row r="8029" spans="1:9">
      <c r="A8029" s="367" t="s">
        <v>3930</v>
      </c>
      <c r="D8029" s="367" t="s">
        <v>13770</v>
      </c>
      <c r="E8029" s="367">
        <f t="shared" si="125"/>
        <v>40400179</v>
      </c>
      <c r="F8029" s="367" t="s">
        <v>12562</v>
      </c>
      <c r="G8029" s="367" t="s">
        <v>13677</v>
      </c>
      <c r="H8029" s="367" t="s">
        <v>13678</v>
      </c>
      <c r="I8029" s="367" t="s">
        <v>13771</v>
      </c>
    </row>
    <row r="8030" spans="1:9">
      <c r="A8030" s="367" t="s">
        <v>3930</v>
      </c>
      <c r="D8030" s="367" t="s">
        <v>13772</v>
      </c>
      <c r="E8030" s="367">
        <f t="shared" si="125"/>
        <v>40400199</v>
      </c>
      <c r="F8030" s="367" t="s">
        <v>12562</v>
      </c>
      <c r="G8030" s="367" t="s">
        <v>13677</v>
      </c>
      <c r="H8030" s="367" t="s">
        <v>13678</v>
      </c>
      <c r="I8030" s="367" t="s">
        <v>8157</v>
      </c>
    </row>
    <row r="8031" spans="1:9">
      <c r="A8031" s="367" t="s">
        <v>3930</v>
      </c>
      <c r="D8031" s="367" t="s">
        <v>13773</v>
      </c>
      <c r="E8031" s="367">
        <f t="shared" si="125"/>
        <v>40400201</v>
      </c>
      <c r="F8031" s="367" t="s">
        <v>12562</v>
      </c>
      <c r="G8031" s="367" t="s">
        <v>13677</v>
      </c>
      <c r="H8031" s="367" t="s">
        <v>13774</v>
      </c>
      <c r="I8031" s="367" t="s">
        <v>13679</v>
      </c>
    </row>
    <row r="8032" spans="1:9">
      <c r="A8032" s="367" t="s">
        <v>3930</v>
      </c>
      <c r="D8032" s="367" t="s">
        <v>13775</v>
      </c>
      <c r="E8032" s="367">
        <f t="shared" si="125"/>
        <v>40400202</v>
      </c>
      <c r="F8032" s="367" t="s">
        <v>12562</v>
      </c>
      <c r="G8032" s="367" t="s">
        <v>13677</v>
      </c>
      <c r="H8032" s="367" t="s">
        <v>13774</v>
      </c>
      <c r="I8032" s="367" t="s">
        <v>13681</v>
      </c>
    </row>
    <row r="8033" spans="1:9">
      <c r="A8033" s="367" t="s">
        <v>3930</v>
      </c>
      <c r="D8033" s="367" t="s">
        <v>13776</v>
      </c>
      <c r="E8033" s="367">
        <f t="shared" si="125"/>
        <v>40400203</v>
      </c>
      <c r="F8033" s="367" t="s">
        <v>12562</v>
      </c>
      <c r="G8033" s="367" t="s">
        <v>13677</v>
      </c>
      <c r="H8033" s="367" t="s">
        <v>13774</v>
      </c>
      <c r="I8033" s="367" t="s">
        <v>13683</v>
      </c>
    </row>
    <row r="8034" spans="1:9">
      <c r="A8034" s="367" t="s">
        <v>3930</v>
      </c>
      <c r="D8034" s="367" t="s">
        <v>13777</v>
      </c>
      <c r="E8034" s="367">
        <f t="shared" si="125"/>
        <v>40400204</v>
      </c>
      <c r="F8034" s="367" t="s">
        <v>12562</v>
      </c>
      <c r="G8034" s="367" t="s">
        <v>13677</v>
      </c>
      <c r="H8034" s="367" t="s">
        <v>13774</v>
      </c>
      <c r="I8034" s="367" t="s">
        <v>13778</v>
      </c>
    </row>
    <row r="8035" spans="1:9">
      <c r="A8035" s="367" t="s">
        <v>3930</v>
      </c>
      <c r="D8035" s="367" t="s">
        <v>13779</v>
      </c>
      <c r="E8035" s="367">
        <f t="shared" si="125"/>
        <v>40400205</v>
      </c>
      <c r="F8035" s="367" t="s">
        <v>12562</v>
      </c>
      <c r="G8035" s="367" t="s">
        <v>13677</v>
      </c>
      <c r="H8035" s="367" t="s">
        <v>13774</v>
      </c>
      <c r="I8035" s="367" t="s">
        <v>13780</v>
      </c>
    </row>
    <row r="8036" spans="1:9">
      <c r="A8036" s="367" t="s">
        <v>3930</v>
      </c>
      <c r="D8036" s="367" t="s">
        <v>13781</v>
      </c>
      <c r="E8036" s="367">
        <f t="shared" si="125"/>
        <v>40400206</v>
      </c>
      <c r="F8036" s="367" t="s">
        <v>12562</v>
      </c>
      <c r="G8036" s="367" t="s">
        <v>13677</v>
      </c>
      <c r="H8036" s="367" t="s">
        <v>13774</v>
      </c>
      <c r="I8036" s="367" t="s">
        <v>13782</v>
      </c>
    </row>
    <row r="8037" spans="1:9">
      <c r="A8037" s="367" t="s">
        <v>3930</v>
      </c>
      <c r="D8037" s="367" t="s">
        <v>13783</v>
      </c>
      <c r="E8037" s="367">
        <f t="shared" si="125"/>
        <v>40400207</v>
      </c>
      <c r="F8037" s="367" t="s">
        <v>12562</v>
      </c>
      <c r="G8037" s="367" t="s">
        <v>13677</v>
      </c>
      <c r="H8037" s="367" t="s">
        <v>13774</v>
      </c>
      <c r="I8037" s="367" t="s">
        <v>13784</v>
      </c>
    </row>
    <row r="8038" spans="1:9">
      <c r="A8038" s="367" t="s">
        <v>3930</v>
      </c>
      <c r="D8038" s="367" t="s">
        <v>13785</v>
      </c>
      <c r="E8038" s="367">
        <f t="shared" si="125"/>
        <v>40400208</v>
      </c>
      <c r="F8038" s="367" t="s">
        <v>12562</v>
      </c>
      <c r="G8038" s="367" t="s">
        <v>13677</v>
      </c>
      <c r="H8038" s="367" t="s">
        <v>13774</v>
      </c>
      <c r="I8038" s="367" t="s">
        <v>13786</v>
      </c>
    </row>
    <row r="8039" spans="1:9">
      <c r="A8039" s="367" t="s">
        <v>3930</v>
      </c>
      <c r="D8039" s="367" t="s">
        <v>13787</v>
      </c>
      <c r="E8039" s="367">
        <f t="shared" si="125"/>
        <v>40400209</v>
      </c>
      <c r="F8039" s="367" t="s">
        <v>12562</v>
      </c>
      <c r="G8039" s="367" t="s">
        <v>13677</v>
      </c>
      <c r="H8039" s="367" t="s">
        <v>13774</v>
      </c>
      <c r="I8039" s="367" t="s">
        <v>13788</v>
      </c>
    </row>
    <row r="8040" spans="1:9">
      <c r="A8040" s="367" t="s">
        <v>3930</v>
      </c>
      <c r="D8040" s="367" t="s">
        <v>13789</v>
      </c>
      <c r="E8040" s="367">
        <f t="shared" si="125"/>
        <v>40400210</v>
      </c>
      <c r="F8040" s="367" t="s">
        <v>12562</v>
      </c>
      <c r="G8040" s="367" t="s">
        <v>13677</v>
      </c>
      <c r="H8040" s="367" t="s">
        <v>13774</v>
      </c>
      <c r="I8040" s="367" t="s">
        <v>13709</v>
      </c>
    </row>
    <row r="8041" spans="1:9">
      <c r="A8041" s="367" t="s">
        <v>3930</v>
      </c>
      <c r="D8041" s="367" t="s">
        <v>13790</v>
      </c>
      <c r="E8041" s="367">
        <f t="shared" si="125"/>
        <v>40400211</v>
      </c>
      <c r="F8041" s="367" t="s">
        <v>12562</v>
      </c>
      <c r="G8041" s="367" t="s">
        <v>13677</v>
      </c>
      <c r="H8041" s="367" t="s">
        <v>13774</v>
      </c>
      <c r="I8041" s="367" t="s">
        <v>13713</v>
      </c>
    </row>
    <row r="8042" spans="1:9">
      <c r="A8042" s="367" t="s">
        <v>3930</v>
      </c>
      <c r="D8042" s="367" t="s">
        <v>13791</v>
      </c>
      <c r="E8042" s="367">
        <f t="shared" si="125"/>
        <v>40400212</v>
      </c>
      <c r="F8042" s="367" t="s">
        <v>12562</v>
      </c>
      <c r="G8042" s="367" t="s">
        <v>13677</v>
      </c>
      <c r="H8042" s="367" t="s">
        <v>13774</v>
      </c>
      <c r="I8042" s="367" t="s">
        <v>13715</v>
      </c>
    </row>
    <row r="8043" spans="1:9">
      <c r="A8043" s="367" t="s">
        <v>3930</v>
      </c>
      <c r="D8043" s="367" t="s">
        <v>13792</v>
      </c>
      <c r="E8043" s="367">
        <f t="shared" si="125"/>
        <v>40400213</v>
      </c>
      <c r="F8043" s="367" t="s">
        <v>12562</v>
      </c>
      <c r="G8043" s="367" t="s">
        <v>13677</v>
      </c>
      <c r="H8043" s="367" t="s">
        <v>13774</v>
      </c>
      <c r="I8043" s="367" t="s">
        <v>13717</v>
      </c>
    </row>
    <row r="8044" spans="1:9">
      <c r="A8044" s="367" t="s">
        <v>3930</v>
      </c>
      <c r="D8044" s="367" t="s">
        <v>13793</v>
      </c>
      <c r="E8044" s="367">
        <f t="shared" si="125"/>
        <v>40400230</v>
      </c>
      <c r="F8044" s="367" t="s">
        <v>12562</v>
      </c>
      <c r="G8044" s="367" t="s">
        <v>13677</v>
      </c>
      <c r="H8044" s="367" t="s">
        <v>13774</v>
      </c>
      <c r="I8044" s="367" t="s">
        <v>13723</v>
      </c>
    </row>
    <row r="8045" spans="1:9">
      <c r="A8045" s="367" t="s">
        <v>3930</v>
      </c>
      <c r="D8045" s="367" t="s">
        <v>13794</v>
      </c>
      <c r="E8045" s="367">
        <f t="shared" si="125"/>
        <v>40400231</v>
      </c>
      <c r="F8045" s="367" t="s">
        <v>12562</v>
      </c>
      <c r="G8045" s="367" t="s">
        <v>13677</v>
      </c>
      <c r="H8045" s="367" t="s">
        <v>13774</v>
      </c>
      <c r="I8045" s="367" t="s">
        <v>13725</v>
      </c>
    </row>
    <row r="8046" spans="1:9">
      <c r="A8046" s="367" t="s">
        <v>3930</v>
      </c>
      <c r="D8046" s="367" t="s">
        <v>13795</v>
      </c>
      <c r="E8046" s="367">
        <f t="shared" si="125"/>
        <v>40400232</v>
      </c>
      <c r="F8046" s="367" t="s">
        <v>12562</v>
      </c>
      <c r="G8046" s="367" t="s">
        <v>13677</v>
      </c>
      <c r="H8046" s="367" t="s">
        <v>13774</v>
      </c>
      <c r="I8046" s="367" t="s">
        <v>13727</v>
      </c>
    </row>
    <row r="8047" spans="1:9">
      <c r="A8047" s="367" t="s">
        <v>3930</v>
      </c>
      <c r="D8047" s="367" t="s">
        <v>13796</v>
      </c>
      <c r="E8047" s="367">
        <f t="shared" si="125"/>
        <v>40400233</v>
      </c>
      <c r="F8047" s="367" t="s">
        <v>12562</v>
      </c>
      <c r="G8047" s="367" t="s">
        <v>13677</v>
      </c>
      <c r="H8047" s="367" t="s">
        <v>13774</v>
      </c>
      <c r="I8047" s="367" t="s">
        <v>13729</v>
      </c>
    </row>
    <row r="8048" spans="1:9">
      <c r="A8048" s="367" t="s">
        <v>3930</v>
      </c>
      <c r="D8048" s="367" t="s">
        <v>13797</v>
      </c>
      <c r="E8048" s="367">
        <f t="shared" si="125"/>
        <v>40400240</v>
      </c>
      <c r="F8048" s="367" t="s">
        <v>12562</v>
      </c>
      <c r="G8048" s="367" t="s">
        <v>13677</v>
      </c>
      <c r="H8048" s="367" t="s">
        <v>13774</v>
      </c>
      <c r="I8048" s="367" t="s">
        <v>13798</v>
      </c>
    </row>
    <row r="8049" spans="1:9">
      <c r="A8049" s="367" t="s">
        <v>3930</v>
      </c>
      <c r="D8049" s="367" t="s">
        <v>13799</v>
      </c>
      <c r="E8049" s="367">
        <f t="shared" si="125"/>
        <v>40400241</v>
      </c>
      <c r="F8049" s="367" t="s">
        <v>12562</v>
      </c>
      <c r="G8049" s="367" t="s">
        <v>13677</v>
      </c>
      <c r="H8049" s="367" t="s">
        <v>13774</v>
      </c>
      <c r="I8049" s="367" t="s">
        <v>13733</v>
      </c>
    </row>
    <row r="8050" spans="1:9">
      <c r="A8050" s="367" t="s">
        <v>3930</v>
      </c>
      <c r="D8050" s="367" t="s">
        <v>13800</v>
      </c>
      <c r="E8050" s="367">
        <f t="shared" si="125"/>
        <v>40400242</v>
      </c>
      <c r="F8050" s="367" t="s">
        <v>12562</v>
      </c>
      <c r="G8050" s="367" t="s">
        <v>13677</v>
      </c>
      <c r="H8050" s="367" t="s">
        <v>13774</v>
      </c>
      <c r="I8050" s="367" t="s">
        <v>13735</v>
      </c>
    </row>
    <row r="8051" spans="1:9">
      <c r="A8051" s="367" t="s">
        <v>3930</v>
      </c>
      <c r="D8051" s="367" t="s">
        <v>13801</v>
      </c>
      <c r="E8051" s="367">
        <f t="shared" si="125"/>
        <v>40400243</v>
      </c>
      <c r="F8051" s="367" t="s">
        <v>12562</v>
      </c>
      <c r="G8051" s="367" t="s">
        <v>13677</v>
      </c>
      <c r="H8051" s="367" t="s">
        <v>13774</v>
      </c>
      <c r="I8051" s="367" t="s">
        <v>13737</v>
      </c>
    </row>
    <row r="8052" spans="1:9">
      <c r="A8052" s="367" t="s">
        <v>3930</v>
      </c>
      <c r="D8052" s="367" t="s">
        <v>13802</v>
      </c>
      <c r="E8052" s="367">
        <f t="shared" si="125"/>
        <v>40400248</v>
      </c>
      <c r="F8052" s="367" t="s">
        <v>12562</v>
      </c>
      <c r="G8052" s="367" t="s">
        <v>13677</v>
      </c>
      <c r="H8052" s="367" t="s">
        <v>13774</v>
      </c>
      <c r="I8052" s="367" t="s">
        <v>13803</v>
      </c>
    </row>
    <row r="8053" spans="1:9">
      <c r="A8053" s="367" t="s">
        <v>3930</v>
      </c>
      <c r="D8053" s="367" t="s">
        <v>13804</v>
      </c>
      <c r="E8053" s="367">
        <f t="shared" si="125"/>
        <v>40400249</v>
      </c>
      <c r="F8053" s="367" t="s">
        <v>12562</v>
      </c>
      <c r="G8053" s="367" t="s">
        <v>13677</v>
      </c>
      <c r="H8053" s="367" t="s">
        <v>13774</v>
      </c>
      <c r="I8053" s="367" t="s">
        <v>13741</v>
      </c>
    </row>
    <row r="8054" spans="1:9">
      <c r="A8054" s="367" t="s">
        <v>3930</v>
      </c>
      <c r="D8054" s="367" t="s">
        <v>13805</v>
      </c>
      <c r="E8054" s="367">
        <f t="shared" si="125"/>
        <v>40400250</v>
      </c>
      <c r="F8054" s="367" t="s">
        <v>12562</v>
      </c>
      <c r="G8054" s="367" t="s">
        <v>13677</v>
      </c>
      <c r="H8054" s="367" t="s">
        <v>13774</v>
      </c>
      <c r="I8054" s="367" t="s">
        <v>277</v>
      </c>
    </row>
    <row r="8055" spans="1:9">
      <c r="A8055" s="367" t="s">
        <v>3930</v>
      </c>
      <c r="D8055" s="367" t="s">
        <v>13806</v>
      </c>
      <c r="E8055" s="367">
        <f t="shared" si="125"/>
        <v>40400251</v>
      </c>
      <c r="F8055" s="367" t="s">
        <v>12562</v>
      </c>
      <c r="G8055" s="367" t="s">
        <v>13677</v>
      </c>
      <c r="H8055" s="367" t="s">
        <v>13774</v>
      </c>
      <c r="I8055" s="367" t="s">
        <v>13745</v>
      </c>
    </row>
    <row r="8056" spans="1:9">
      <c r="A8056" s="367" t="s">
        <v>3930</v>
      </c>
      <c r="D8056" s="367" t="s">
        <v>13807</v>
      </c>
      <c r="E8056" s="367">
        <f t="shared" si="125"/>
        <v>40400252</v>
      </c>
      <c r="F8056" s="367" t="s">
        <v>12562</v>
      </c>
      <c r="G8056" s="367" t="s">
        <v>13677</v>
      </c>
      <c r="H8056" s="367" t="s">
        <v>13774</v>
      </c>
      <c r="I8056" s="367" t="s">
        <v>13808</v>
      </c>
    </row>
    <row r="8057" spans="1:9">
      <c r="A8057" s="367" t="s">
        <v>3930</v>
      </c>
      <c r="D8057" s="367" t="s">
        <v>13809</v>
      </c>
      <c r="E8057" s="367">
        <f t="shared" si="125"/>
        <v>40400253</v>
      </c>
      <c r="F8057" s="367" t="s">
        <v>12562</v>
      </c>
      <c r="G8057" s="367" t="s">
        <v>13677</v>
      </c>
      <c r="H8057" s="367" t="s">
        <v>13774</v>
      </c>
      <c r="I8057" s="367" t="s">
        <v>13810</v>
      </c>
    </row>
    <row r="8058" spans="1:9">
      <c r="A8058" s="367" t="s">
        <v>3930</v>
      </c>
      <c r="D8058" s="367" t="s">
        <v>13811</v>
      </c>
      <c r="E8058" s="367">
        <f t="shared" si="125"/>
        <v>40400254</v>
      </c>
      <c r="F8058" s="367" t="s">
        <v>12562</v>
      </c>
      <c r="G8058" s="367" t="s">
        <v>13677</v>
      </c>
      <c r="H8058" s="367" t="s">
        <v>13774</v>
      </c>
      <c r="I8058" s="367" t="s">
        <v>13812</v>
      </c>
    </row>
    <row r="8059" spans="1:9">
      <c r="A8059" s="367" t="s">
        <v>3930</v>
      </c>
      <c r="D8059" s="367" t="s">
        <v>13813</v>
      </c>
      <c r="E8059" s="367">
        <f t="shared" si="125"/>
        <v>40400255</v>
      </c>
      <c r="F8059" s="367" t="s">
        <v>12562</v>
      </c>
      <c r="G8059" s="367" t="s">
        <v>13677</v>
      </c>
      <c r="H8059" s="367" t="s">
        <v>13774</v>
      </c>
      <c r="I8059" s="367" t="s">
        <v>13814</v>
      </c>
    </row>
    <row r="8060" spans="1:9">
      <c r="A8060" s="367" t="s">
        <v>3930</v>
      </c>
      <c r="D8060" s="367" t="s">
        <v>13815</v>
      </c>
      <c r="E8060" s="367">
        <f t="shared" si="125"/>
        <v>40400260</v>
      </c>
      <c r="F8060" s="367" t="s">
        <v>12562</v>
      </c>
      <c r="G8060" s="367" t="s">
        <v>13677</v>
      </c>
      <c r="H8060" s="367" t="s">
        <v>13774</v>
      </c>
      <c r="I8060" s="367" t="s">
        <v>13753</v>
      </c>
    </row>
    <row r="8061" spans="1:9">
      <c r="A8061" s="367" t="s">
        <v>3930</v>
      </c>
      <c r="D8061" s="367" t="s">
        <v>13816</v>
      </c>
      <c r="E8061" s="367">
        <f t="shared" si="125"/>
        <v>40400261</v>
      </c>
      <c r="F8061" s="367" t="s">
        <v>12562</v>
      </c>
      <c r="G8061" s="367" t="s">
        <v>13677</v>
      </c>
      <c r="H8061" s="367" t="s">
        <v>13774</v>
      </c>
      <c r="I8061" s="367" t="s">
        <v>13755</v>
      </c>
    </row>
    <row r="8062" spans="1:9">
      <c r="A8062" s="367" t="s">
        <v>3930</v>
      </c>
      <c r="D8062" s="367" t="s">
        <v>13817</v>
      </c>
      <c r="E8062" s="367">
        <f t="shared" si="125"/>
        <v>40400262</v>
      </c>
      <c r="F8062" s="367" t="s">
        <v>12562</v>
      </c>
      <c r="G8062" s="367" t="s">
        <v>13677</v>
      </c>
      <c r="H8062" s="367" t="s">
        <v>13774</v>
      </c>
      <c r="I8062" s="367" t="s">
        <v>13757</v>
      </c>
    </row>
    <row r="8063" spans="1:9">
      <c r="A8063" s="367" t="s">
        <v>3930</v>
      </c>
      <c r="D8063" s="367" t="s">
        <v>13818</v>
      </c>
      <c r="E8063" s="367">
        <f t="shared" si="125"/>
        <v>40400263</v>
      </c>
      <c r="F8063" s="367" t="s">
        <v>12562</v>
      </c>
      <c r="G8063" s="367" t="s">
        <v>13677</v>
      </c>
      <c r="H8063" s="367" t="s">
        <v>13774</v>
      </c>
      <c r="I8063" s="367" t="s">
        <v>13759</v>
      </c>
    </row>
    <row r="8064" spans="1:9">
      <c r="A8064" s="367" t="s">
        <v>3930</v>
      </c>
      <c r="D8064" s="367" t="s">
        <v>13819</v>
      </c>
      <c r="E8064" s="367">
        <f t="shared" si="125"/>
        <v>40400270</v>
      </c>
      <c r="F8064" s="367" t="s">
        <v>12562</v>
      </c>
      <c r="G8064" s="367" t="s">
        <v>13677</v>
      </c>
      <c r="H8064" s="367" t="s">
        <v>13774</v>
      </c>
      <c r="I8064" s="367" t="s">
        <v>13761</v>
      </c>
    </row>
    <row r="8065" spans="1:9">
      <c r="A8065" s="367" t="s">
        <v>3930</v>
      </c>
      <c r="D8065" s="367" t="s">
        <v>13820</v>
      </c>
      <c r="E8065" s="367">
        <f t="shared" si="125"/>
        <v>40400271</v>
      </c>
      <c r="F8065" s="367" t="s">
        <v>12562</v>
      </c>
      <c r="G8065" s="367" t="s">
        <v>13677</v>
      </c>
      <c r="H8065" s="367" t="s">
        <v>13774</v>
      </c>
      <c r="I8065" s="367" t="s">
        <v>13763</v>
      </c>
    </row>
    <row r="8066" spans="1:9">
      <c r="A8066" s="367" t="s">
        <v>3930</v>
      </c>
      <c r="D8066" s="367" t="s">
        <v>13821</v>
      </c>
      <c r="E8066" s="367">
        <f t="shared" ref="E8066:E8129" si="126">VALUE(D8066)</f>
        <v>40400272</v>
      </c>
      <c r="F8066" s="367" t="s">
        <v>12562</v>
      </c>
      <c r="G8066" s="367" t="s">
        <v>13677</v>
      </c>
      <c r="H8066" s="367" t="s">
        <v>13774</v>
      </c>
      <c r="I8066" s="367" t="s">
        <v>13765</v>
      </c>
    </row>
    <row r="8067" spans="1:9">
      <c r="A8067" s="367" t="s">
        <v>3930</v>
      </c>
      <c r="D8067" s="367" t="s">
        <v>13822</v>
      </c>
      <c r="E8067" s="367">
        <f t="shared" si="126"/>
        <v>40400273</v>
      </c>
      <c r="F8067" s="367" t="s">
        <v>12562</v>
      </c>
      <c r="G8067" s="367" t="s">
        <v>13677</v>
      </c>
      <c r="H8067" s="367" t="s">
        <v>13774</v>
      </c>
      <c r="I8067" s="367" t="s">
        <v>13767</v>
      </c>
    </row>
    <row r="8068" spans="1:9">
      <c r="A8068" s="367" t="s">
        <v>3930</v>
      </c>
      <c r="D8068" s="367" t="s">
        <v>13823</v>
      </c>
      <c r="E8068" s="367">
        <f t="shared" si="126"/>
        <v>40400278</v>
      </c>
      <c r="F8068" s="367" t="s">
        <v>12562</v>
      </c>
      <c r="G8068" s="367" t="s">
        <v>13677</v>
      </c>
      <c r="H8068" s="367" t="s">
        <v>13774</v>
      </c>
      <c r="I8068" s="367" t="s">
        <v>13824</v>
      </c>
    </row>
    <row r="8069" spans="1:9">
      <c r="A8069" s="367" t="s">
        <v>3930</v>
      </c>
      <c r="D8069" s="367" t="s">
        <v>13825</v>
      </c>
      <c r="E8069" s="367">
        <f t="shared" si="126"/>
        <v>40400279</v>
      </c>
      <c r="F8069" s="367" t="s">
        <v>12562</v>
      </c>
      <c r="G8069" s="367" t="s">
        <v>13677</v>
      </c>
      <c r="H8069" s="367" t="s">
        <v>13774</v>
      </c>
      <c r="I8069" s="367" t="s">
        <v>13771</v>
      </c>
    </row>
    <row r="8070" spans="1:9">
      <c r="A8070" s="367" t="s">
        <v>3930</v>
      </c>
      <c r="D8070" s="367" t="s">
        <v>412</v>
      </c>
      <c r="E8070" s="367">
        <f t="shared" si="126"/>
        <v>40400301</v>
      </c>
      <c r="F8070" s="367" t="s">
        <v>12562</v>
      </c>
      <c r="G8070" s="367" t="s">
        <v>13677</v>
      </c>
      <c r="H8070" s="367" t="s">
        <v>13826</v>
      </c>
      <c r="I8070" s="367" t="s">
        <v>13827</v>
      </c>
    </row>
    <row r="8071" spans="1:9">
      <c r="A8071" s="367" t="s">
        <v>3930</v>
      </c>
      <c r="D8071" s="367" t="s">
        <v>13828</v>
      </c>
      <c r="E8071" s="367">
        <f t="shared" si="126"/>
        <v>40400302</v>
      </c>
      <c r="F8071" s="367" t="s">
        <v>12562</v>
      </c>
      <c r="G8071" s="367" t="s">
        <v>13677</v>
      </c>
      <c r="H8071" s="367" t="s">
        <v>13826</v>
      </c>
      <c r="I8071" s="367" t="s">
        <v>9280</v>
      </c>
    </row>
    <row r="8072" spans="1:9">
      <c r="A8072" s="367" t="s">
        <v>3930</v>
      </c>
      <c r="D8072" s="367" t="s">
        <v>13829</v>
      </c>
      <c r="E8072" s="367">
        <f t="shared" si="126"/>
        <v>40400303</v>
      </c>
      <c r="F8072" s="367" t="s">
        <v>12562</v>
      </c>
      <c r="G8072" s="367" t="s">
        <v>13677</v>
      </c>
      <c r="H8072" s="367" t="s">
        <v>13826</v>
      </c>
      <c r="I8072" s="367" t="s">
        <v>13830</v>
      </c>
    </row>
    <row r="8073" spans="1:9">
      <c r="A8073" s="367" t="s">
        <v>3930</v>
      </c>
      <c r="D8073" s="367" t="s">
        <v>13831</v>
      </c>
      <c r="E8073" s="367">
        <f t="shared" si="126"/>
        <v>40400304</v>
      </c>
      <c r="F8073" s="367" t="s">
        <v>12562</v>
      </c>
      <c r="G8073" s="367" t="s">
        <v>13677</v>
      </c>
      <c r="H8073" s="367" t="s">
        <v>13826</v>
      </c>
      <c r="I8073" s="367" t="s">
        <v>13832</v>
      </c>
    </row>
    <row r="8074" spans="1:9">
      <c r="A8074" s="367" t="s">
        <v>3930</v>
      </c>
      <c r="D8074" s="367" t="s">
        <v>13833</v>
      </c>
      <c r="E8074" s="367">
        <f t="shared" si="126"/>
        <v>40400305</v>
      </c>
      <c r="F8074" s="367" t="s">
        <v>12562</v>
      </c>
      <c r="G8074" s="367" t="s">
        <v>13677</v>
      </c>
      <c r="H8074" s="367" t="s">
        <v>13826</v>
      </c>
      <c r="I8074" s="367" t="s">
        <v>13834</v>
      </c>
    </row>
    <row r="8075" spans="1:9">
      <c r="A8075" s="367" t="s">
        <v>3930</v>
      </c>
      <c r="D8075" s="367" t="s">
        <v>13835</v>
      </c>
      <c r="E8075" s="367">
        <f t="shared" si="126"/>
        <v>40400306</v>
      </c>
      <c r="F8075" s="367" t="s">
        <v>12562</v>
      </c>
      <c r="G8075" s="367" t="s">
        <v>13677</v>
      </c>
      <c r="H8075" s="367" t="s">
        <v>13826</v>
      </c>
      <c r="I8075" s="367" t="s">
        <v>13836</v>
      </c>
    </row>
    <row r="8076" spans="1:9">
      <c r="A8076" s="367" t="s">
        <v>3930</v>
      </c>
      <c r="D8076" s="367" t="s">
        <v>13837</v>
      </c>
      <c r="E8076" s="367">
        <f t="shared" si="126"/>
        <v>40400307</v>
      </c>
      <c r="F8076" s="367" t="s">
        <v>12562</v>
      </c>
      <c r="G8076" s="367" t="s">
        <v>13677</v>
      </c>
      <c r="H8076" s="367" t="s">
        <v>13826</v>
      </c>
      <c r="I8076" s="367" t="s">
        <v>13838</v>
      </c>
    </row>
    <row r="8077" spans="1:9">
      <c r="A8077" s="367" t="s">
        <v>3930</v>
      </c>
      <c r="D8077" s="367" t="s">
        <v>395</v>
      </c>
      <c r="E8077" s="367">
        <f t="shared" si="126"/>
        <v>40400311</v>
      </c>
      <c r="F8077" s="367" t="s">
        <v>12562</v>
      </c>
      <c r="G8077" s="367" t="s">
        <v>13677</v>
      </c>
      <c r="H8077" s="367" t="s">
        <v>13826</v>
      </c>
      <c r="I8077" s="367" t="s">
        <v>13839</v>
      </c>
    </row>
    <row r="8078" spans="1:9">
      <c r="A8078" s="367" t="s">
        <v>3930</v>
      </c>
      <c r="D8078" s="367" t="s">
        <v>13840</v>
      </c>
      <c r="E8078" s="367">
        <f t="shared" si="126"/>
        <v>40400312</v>
      </c>
      <c r="F8078" s="367" t="s">
        <v>12562</v>
      </c>
      <c r="G8078" s="367" t="s">
        <v>13677</v>
      </c>
      <c r="H8078" s="367" t="s">
        <v>13826</v>
      </c>
      <c r="I8078" s="367" t="s">
        <v>13841</v>
      </c>
    </row>
    <row r="8079" spans="1:9">
      <c r="A8079" s="367" t="s">
        <v>3930</v>
      </c>
      <c r="D8079" s="367" t="s">
        <v>399</v>
      </c>
      <c r="E8079" s="367">
        <f t="shared" si="126"/>
        <v>40400313</v>
      </c>
      <c r="F8079" s="367" t="s">
        <v>12562</v>
      </c>
      <c r="G8079" s="367" t="s">
        <v>13677</v>
      </c>
      <c r="H8079" s="367" t="s">
        <v>13826</v>
      </c>
      <c r="I8079" s="367" t="s">
        <v>282</v>
      </c>
    </row>
    <row r="8080" spans="1:9">
      <c r="A8080" s="367" t="s">
        <v>3930</v>
      </c>
      <c r="D8080" s="367" t="s">
        <v>400</v>
      </c>
      <c r="E8080" s="367">
        <f t="shared" si="126"/>
        <v>40400314</v>
      </c>
      <c r="F8080" s="367" t="s">
        <v>12562</v>
      </c>
      <c r="G8080" s="367" t="s">
        <v>13677</v>
      </c>
      <c r="H8080" s="367" t="s">
        <v>13826</v>
      </c>
      <c r="I8080" s="367" t="s">
        <v>279</v>
      </c>
    </row>
    <row r="8081" spans="1:9">
      <c r="A8081" s="367" t="s">
        <v>3930</v>
      </c>
      <c r="D8081" s="367" t="s">
        <v>408</v>
      </c>
      <c r="E8081" s="367">
        <f t="shared" si="126"/>
        <v>40400315</v>
      </c>
      <c r="F8081" s="367" t="s">
        <v>12562</v>
      </c>
      <c r="G8081" s="367" t="s">
        <v>13677</v>
      </c>
      <c r="H8081" s="367" t="s">
        <v>13826</v>
      </c>
      <c r="I8081" s="367" t="s">
        <v>13842</v>
      </c>
    </row>
    <row r="8082" spans="1:9">
      <c r="A8082" s="367" t="s">
        <v>3930</v>
      </c>
      <c r="D8082" s="367" t="s">
        <v>13843</v>
      </c>
      <c r="E8082" s="367">
        <f t="shared" si="126"/>
        <v>40400316</v>
      </c>
      <c r="F8082" s="367" t="s">
        <v>12562</v>
      </c>
      <c r="G8082" s="367" t="s">
        <v>13677</v>
      </c>
      <c r="H8082" s="367" t="s">
        <v>13826</v>
      </c>
      <c r="I8082" s="367" t="s">
        <v>13844</v>
      </c>
    </row>
    <row r="8083" spans="1:9">
      <c r="A8083" s="367" t="s">
        <v>3930</v>
      </c>
      <c r="D8083" s="367" t="s">
        <v>13845</v>
      </c>
      <c r="E8083" s="367">
        <f t="shared" si="126"/>
        <v>40400321</v>
      </c>
      <c r="F8083" s="367" t="s">
        <v>12562</v>
      </c>
      <c r="G8083" s="367" t="s">
        <v>13677</v>
      </c>
      <c r="H8083" s="367" t="s">
        <v>13826</v>
      </c>
      <c r="I8083" s="367" t="s">
        <v>13846</v>
      </c>
    </row>
    <row r="8084" spans="1:9">
      <c r="A8084" s="367" t="s">
        <v>3930</v>
      </c>
      <c r="D8084" s="367" t="s">
        <v>13847</v>
      </c>
      <c r="E8084" s="367">
        <f t="shared" si="126"/>
        <v>40400322</v>
      </c>
      <c r="F8084" s="367" t="s">
        <v>12562</v>
      </c>
      <c r="G8084" s="367" t="s">
        <v>13677</v>
      </c>
      <c r="H8084" s="367" t="s">
        <v>13826</v>
      </c>
      <c r="I8084" s="367" t="s">
        <v>13848</v>
      </c>
    </row>
    <row r="8085" spans="1:9">
      <c r="A8085" s="367" t="s">
        <v>3930</v>
      </c>
      <c r="D8085" s="367" t="s">
        <v>13849</v>
      </c>
      <c r="E8085" s="367">
        <f t="shared" si="126"/>
        <v>40400323</v>
      </c>
      <c r="F8085" s="367" t="s">
        <v>12562</v>
      </c>
      <c r="G8085" s="367" t="s">
        <v>13677</v>
      </c>
      <c r="H8085" s="367" t="s">
        <v>13826</v>
      </c>
      <c r="I8085" s="367" t="s">
        <v>13850</v>
      </c>
    </row>
    <row r="8086" spans="1:9">
      <c r="A8086" s="367" t="s">
        <v>3930</v>
      </c>
      <c r="D8086" s="367" t="s">
        <v>13851</v>
      </c>
      <c r="E8086" s="367">
        <f t="shared" si="126"/>
        <v>40400324</v>
      </c>
      <c r="F8086" s="367" t="s">
        <v>12562</v>
      </c>
      <c r="G8086" s="367" t="s">
        <v>13677</v>
      </c>
      <c r="H8086" s="367" t="s">
        <v>13826</v>
      </c>
      <c r="I8086" s="367" t="s">
        <v>13852</v>
      </c>
    </row>
    <row r="8087" spans="1:9">
      <c r="A8087" s="367" t="s">
        <v>3930</v>
      </c>
      <c r="D8087" s="367" t="s">
        <v>13853</v>
      </c>
      <c r="E8087" s="367">
        <f t="shared" si="126"/>
        <v>40400325</v>
      </c>
      <c r="F8087" s="367" t="s">
        <v>12562</v>
      </c>
      <c r="G8087" s="367" t="s">
        <v>13677</v>
      </c>
      <c r="H8087" s="367" t="s">
        <v>13826</v>
      </c>
      <c r="I8087" s="367" t="s">
        <v>13854</v>
      </c>
    </row>
    <row r="8088" spans="1:9">
      <c r="A8088" s="367" t="s">
        <v>3930</v>
      </c>
      <c r="D8088" s="367" t="s">
        <v>13855</v>
      </c>
      <c r="E8088" s="367">
        <f t="shared" si="126"/>
        <v>40400326</v>
      </c>
      <c r="F8088" s="367" t="s">
        <v>12562</v>
      </c>
      <c r="G8088" s="367" t="s">
        <v>13677</v>
      </c>
      <c r="H8088" s="367" t="s">
        <v>13826</v>
      </c>
      <c r="I8088" s="367" t="s">
        <v>13856</v>
      </c>
    </row>
    <row r="8089" spans="1:9">
      <c r="A8089" s="367" t="s">
        <v>3930</v>
      </c>
      <c r="D8089" s="367" t="s">
        <v>13857</v>
      </c>
      <c r="E8089" s="367">
        <f t="shared" si="126"/>
        <v>40400331</v>
      </c>
      <c r="F8089" s="367" t="s">
        <v>12562</v>
      </c>
      <c r="G8089" s="367" t="s">
        <v>13677</v>
      </c>
      <c r="H8089" s="367" t="s">
        <v>13826</v>
      </c>
      <c r="I8089" s="367" t="s">
        <v>13858</v>
      </c>
    </row>
    <row r="8090" spans="1:9">
      <c r="A8090" s="367" t="s">
        <v>3930</v>
      </c>
      <c r="D8090" s="367" t="s">
        <v>13859</v>
      </c>
      <c r="E8090" s="367">
        <f t="shared" si="126"/>
        <v>40400332</v>
      </c>
      <c r="F8090" s="367" t="s">
        <v>12562</v>
      </c>
      <c r="G8090" s="367" t="s">
        <v>13677</v>
      </c>
      <c r="H8090" s="367" t="s">
        <v>13826</v>
      </c>
      <c r="I8090" s="367" t="s">
        <v>13860</v>
      </c>
    </row>
    <row r="8091" spans="1:9">
      <c r="A8091" s="367" t="s">
        <v>3930</v>
      </c>
      <c r="D8091" s="367" t="s">
        <v>13861</v>
      </c>
      <c r="E8091" s="367">
        <f t="shared" si="126"/>
        <v>40400333</v>
      </c>
      <c r="F8091" s="367" t="s">
        <v>12562</v>
      </c>
      <c r="G8091" s="367" t="s">
        <v>13677</v>
      </c>
      <c r="H8091" s="367" t="s">
        <v>13826</v>
      </c>
      <c r="I8091" s="367" t="s">
        <v>13862</v>
      </c>
    </row>
    <row r="8092" spans="1:9">
      <c r="A8092" s="367" t="s">
        <v>3930</v>
      </c>
      <c r="D8092" s="367" t="s">
        <v>13863</v>
      </c>
      <c r="E8092" s="367">
        <f t="shared" si="126"/>
        <v>40400334</v>
      </c>
      <c r="F8092" s="367" t="s">
        <v>12562</v>
      </c>
      <c r="G8092" s="367" t="s">
        <v>13677</v>
      </c>
      <c r="H8092" s="367" t="s">
        <v>13826</v>
      </c>
      <c r="I8092" s="367" t="s">
        <v>13864</v>
      </c>
    </row>
    <row r="8093" spans="1:9">
      <c r="A8093" s="367" t="s">
        <v>3930</v>
      </c>
      <c r="D8093" s="367" t="s">
        <v>13865</v>
      </c>
      <c r="E8093" s="367">
        <f t="shared" si="126"/>
        <v>40400335</v>
      </c>
      <c r="F8093" s="367" t="s">
        <v>12562</v>
      </c>
      <c r="G8093" s="367" t="s">
        <v>13677</v>
      </c>
      <c r="H8093" s="367" t="s">
        <v>13826</v>
      </c>
      <c r="I8093" s="367" t="s">
        <v>13866</v>
      </c>
    </row>
    <row r="8094" spans="1:9">
      <c r="A8094" s="367" t="s">
        <v>3930</v>
      </c>
      <c r="D8094" s="367" t="s">
        <v>13867</v>
      </c>
      <c r="E8094" s="367">
        <f t="shared" si="126"/>
        <v>40400336</v>
      </c>
      <c r="F8094" s="367" t="s">
        <v>12562</v>
      </c>
      <c r="G8094" s="367" t="s">
        <v>13677</v>
      </c>
      <c r="H8094" s="367" t="s">
        <v>13826</v>
      </c>
      <c r="I8094" s="367" t="s">
        <v>13868</v>
      </c>
    </row>
    <row r="8095" spans="1:9">
      <c r="A8095" s="367" t="s">
        <v>3930</v>
      </c>
      <c r="D8095" s="367" t="s">
        <v>13869</v>
      </c>
      <c r="E8095" s="367">
        <f t="shared" si="126"/>
        <v>40400340</v>
      </c>
      <c r="F8095" s="367" t="s">
        <v>12562</v>
      </c>
      <c r="G8095" s="367" t="s">
        <v>13677</v>
      </c>
      <c r="H8095" s="367" t="s">
        <v>13826</v>
      </c>
      <c r="I8095" s="367" t="s">
        <v>286</v>
      </c>
    </row>
    <row r="8096" spans="1:9">
      <c r="A8096" s="367" t="s">
        <v>3930</v>
      </c>
      <c r="D8096" s="367" t="s">
        <v>13870</v>
      </c>
      <c r="E8096" s="367">
        <f t="shared" si="126"/>
        <v>40400401</v>
      </c>
      <c r="F8096" s="367" t="s">
        <v>12562</v>
      </c>
      <c r="G8096" s="367" t="s">
        <v>13677</v>
      </c>
      <c r="H8096" s="367" t="s">
        <v>13871</v>
      </c>
      <c r="I8096" s="367" t="s">
        <v>13872</v>
      </c>
    </row>
    <row r="8097" spans="1:12">
      <c r="A8097" s="367" t="s">
        <v>3930</v>
      </c>
      <c r="D8097" s="367" t="s">
        <v>13873</v>
      </c>
      <c r="E8097" s="367">
        <f t="shared" si="126"/>
        <v>40400402</v>
      </c>
      <c r="F8097" s="367" t="s">
        <v>12562</v>
      </c>
      <c r="G8097" s="367" t="s">
        <v>13677</v>
      </c>
      <c r="H8097" s="367" t="s">
        <v>13871</v>
      </c>
      <c r="I8097" s="367" t="s">
        <v>13874</v>
      </c>
    </row>
    <row r="8098" spans="1:12">
      <c r="A8098" s="367" t="s">
        <v>3930</v>
      </c>
      <c r="D8098" s="367" t="s">
        <v>13875</v>
      </c>
      <c r="E8098" s="367">
        <f t="shared" si="126"/>
        <v>40400403</v>
      </c>
      <c r="F8098" s="367" t="s">
        <v>12562</v>
      </c>
      <c r="G8098" s="367" t="s">
        <v>13677</v>
      </c>
      <c r="H8098" s="367" t="s">
        <v>13871</v>
      </c>
      <c r="I8098" s="367" t="s">
        <v>13876</v>
      </c>
    </row>
    <row r="8099" spans="1:12">
      <c r="A8099" s="367" t="s">
        <v>3930</v>
      </c>
      <c r="D8099" s="367" t="s">
        <v>13877</v>
      </c>
      <c r="E8099" s="367">
        <f t="shared" si="126"/>
        <v>40400404</v>
      </c>
      <c r="F8099" s="367" t="s">
        <v>12562</v>
      </c>
      <c r="G8099" s="367" t="s">
        <v>13677</v>
      </c>
      <c r="H8099" s="367" t="s">
        <v>13871</v>
      </c>
      <c r="I8099" s="367" t="s">
        <v>13878</v>
      </c>
    </row>
    <row r="8100" spans="1:12">
      <c r="A8100" s="367" t="s">
        <v>3930</v>
      </c>
      <c r="D8100" s="367" t="s">
        <v>13879</v>
      </c>
      <c r="E8100" s="367">
        <f t="shared" si="126"/>
        <v>40400405</v>
      </c>
      <c r="F8100" s="367" t="s">
        <v>12562</v>
      </c>
      <c r="G8100" s="367" t="s">
        <v>13677</v>
      </c>
      <c r="H8100" s="367" t="s">
        <v>13871</v>
      </c>
      <c r="I8100" s="367" t="s">
        <v>13880</v>
      </c>
    </row>
    <row r="8101" spans="1:12">
      <c r="A8101" s="367" t="s">
        <v>3930</v>
      </c>
      <c r="D8101" s="367" t="s">
        <v>13881</v>
      </c>
      <c r="E8101" s="367">
        <f t="shared" si="126"/>
        <v>40400406</v>
      </c>
      <c r="F8101" s="367" t="s">
        <v>12562</v>
      </c>
      <c r="G8101" s="367" t="s">
        <v>13677</v>
      </c>
      <c r="H8101" s="367" t="s">
        <v>13871</v>
      </c>
      <c r="I8101" s="367" t="s">
        <v>13882</v>
      </c>
    </row>
    <row r="8102" spans="1:12">
      <c r="A8102" s="367" t="s">
        <v>3930</v>
      </c>
      <c r="D8102" s="367" t="s">
        <v>13883</v>
      </c>
      <c r="E8102" s="367">
        <f t="shared" si="126"/>
        <v>40400407</v>
      </c>
      <c r="F8102" s="367" t="s">
        <v>12562</v>
      </c>
      <c r="G8102" s="367" t="s">
        <v>13677</v>
      </c>
      <c r="H8102" s="367" t="s">
        <v>13871</v>
      </c>
      <c r="I8102" s="367" t="s">
        <v>13884</v>
      </c>
    </row>
    <row r="8103" spans="1:12">
      <c r="A8103" s="367" t="s">
        <v>3930</v>
      </c>
      <c r="D8103" s="367" t="s">
        <v>13885</v>
      </c>
      <c r="E8103" s="367">
        <f t="shared" si="126"/>
        <v>40400408</v>
      </c>
      <c r="F8103" s="367" t="s">
        <v>12562</v>
      </c>
      <c r="G8103" s="367" t="s">
        <v>13677</v>
      </c>
      <c r="H8103" s="367" t="s">
        <v>13871</v>
      </c>
      <c r="I8103" s="367" t="s">
        <v>13886</v>
      </c>
    </row>
    <row r="8104" spans="1:12">
      <c r="A8104" s="367" t="s">
        <v>3930</v>
      </c>
      <c r="D8104" s="367" t="s">
        <v>13887</v>
      </c>
      <c r="E8104" s="367">
        <f t="shared" si="126"/>
        <v>40400409</v>
      </c>
      <c r="F8104" s="367" t="s">
        <v>12562</v>
      </c>
      <c r="G8104" s="367" t="s">
        <v>13677</v>
      </c>
      <c r="H8104" s="367" t="s">
        <v>13871</v>
      </c>
      <c r="I8104" s="367" t="s">
        <v>13888</v>
      </c>
      <c r="K8104" s="369"/>
      <c r="L8104" s="367"/>
    </row>
    <row r="8105" spans="1:12">
      <c r="A8105" s="367" t="s">
        <v>3930</v>
      </c>
      <c r="D8105" s="367" t="s">
        <v>13889</v>
      </c>
      <c r="E8105" s="367">
        <f t="shared" si="126"/>
        <v>40400410</v>
      </c>
      <c r="F8105" s="367" t="s">
        <v>12562</v>
      </c>
      <c r="G8105" s="367" t="s">
        <v>13677</v>
      </c>
      <c r="H8105" s="367" t="s">
        <v>13871</v>
      </c>
      <c r="I8105" s="367" t="s">
        <v>13890</v>
      </c>
      <c r="K8105" s="369"/>
      <c r="L8105" s="367"/>
    </row>
    <row r="8106" spans="1:12">
      <c r="A8106" s="367" t="s">
        <v>3930</v>
      </c>
      <c r="D8106" s="367" t="s">
        <v>13891</v>
      </c>
      <c r="E8106" s="367">
        <f t="shared" si="126"/>
        <v>40400411</v>
      </c>
      <c r="F8106" s="367" t="s">
        <v>12562</v>
      </c>
      <c r="G8106" s="367" t="s">
        <v>13677</v>
      </c>
      <c r="H8106" s="367" t="s">
        <v>13871</v>
      </c>
      <c r="I8106" s="367" t="s">
        <v>13892</v>
      </c>
    </row>
    <row r="8107" spans="1:12">
      <c r="A8107" s="367" t="s">
        <v>3930</v>
      </c>
      <c r="D8107" s="367" t="s">
        <v>13893</v>
      </c>
      <c r="E8107" s="367">
        <f t="shared" si="126"/>
        <v>40400412</v>
      </c>
      <c r="F8107" s="367" t="s">
        <v>12562</v>
      </c>
      <c r="G8107" s="367" t="s">
        <v>13677</v>
      </c>
      <c r="H8107" s="367" t="s">
        <v>13871</v>
      </c>
      <c r="I8107" s="367" t="s">
        <v>13894</v>
      </c>
    </row>
    <row r="8108" spans="1:12">
      <c r="A8108" s="367" t="s">
        <v>3930</v>
      </c>
      <c r="D8108" s="367" t="s">
        <v>13895</v>
      </c>
      <c r="E8108" s="367">
        <f t="shared" si="126"/>
        <v>40400413</v>
      </c>
      <c r="F8108" s="367" t="s">
        <v>12562</v>
      </c>
      <c r="G8108" s="367" t="s">
        <v>13677</v>
      </c>
      <c r="H8108" s="367" t="s">
        <v>13871</v>
      </c>
      <c r="I8108" s="367" t="s">
        <v>13896</v>
      </c>
    </row>
    <row r="8109" spans="1:12">
      <c r="A8109" s="367" t="s">
        <v>3930</v>
      </c>
      <c r="D8109" s="367" t="s">
        <v>13897</v>
      </c>
      <c r="E8109" s="367">
        <f t="shared" si="126"/>
        <v>40400414</v>
      </c>
      <c r="F8109" s="367" t="s">
        <v>12562</v>
      </c>
      <c r="G8109" s="367" t="s">
        <v>13677</v>
      </c>
      <c r="H8109" s="367" t="s">
        <v>13871</v>
      </c>
      <c r="I8109" s="367" t="s">
        <v>13898</v>
      </c>
    </row>
    <row r="8110" spans="1:12">
      <c r="A8110" s="367" t="s">
        <v>3930</v>
      </c>
      <c r="D8110" s="367" t="s">
        <v>13899</v>
      </c>
      <c r="E8110" s="367">
        <f t="shared" si="126"/>
        <v>40400497</v>
      </c>
      <c r="F8110" s="367" t="s">
        <v>12562</v>
      </c>
      <c r="G8110" s="367" t="s">
        <v>13677</v>
      </c>
      <c r="H8110" s="367" t="s">
        <v>13871</v>
      </c>
      <c r="I8110" s="367" t="s">
        <v>6810</v>
      </c>
    </row>
    <row r="8111" spans="1:12">
      <c r="A8111" s="367" t="s">
        <v>3930</v>
      </c>
      <c r="D8111" s="367" t="s">
        <v>13900</v>
      </c>
      <c r="E8111" s="367">
        <f t="shared" si="126"/>
        <v>40400498</v>
      </c>
      <c r="F8111" s="367" t="s">
        <v>12562</v>
      </c>
      <c r="G8111" s="367" t="s">
        <v>13677</v>
      </c>
      <c r="H8111" s="367" t="s">
        <v>13871</v>
      </c>
      <c r="I8111" s="367" t="s">
        <v>6812</v>
      </c>
    </row>
    <row r="8112" spans="1:12">
      <c r="A8112" s="367" t="s">
        <v>3930</v>
      </c>
      <c r="D8112" s="367" t="s">
        <v>13901</v>
      </c>
      <c r="E8112" s="367">
        <f t="shared" si="126"/>
        <v>40500101</v>
      </c>
      <c r="F8112" s="367" t="s">
        <v>12562</v>
      </c>
      <c r="G8112" s="367" t="s">
        <v>13902</v>
      </c>
      <c r="H8112" s="367" t="s">
        <v>1852</v>
      </c>
      <c r="I8112" s="367" t="s">
        <v>4618</v>
      </c>
    </row>
    <row r="8113" spans="1:9">
      <c r="A8113" s="367" t="s">
        <v>3930</v>
      </c>
      <c r="D8113" s="367" t="s">
        <v>13903</v>
      </c>
      <c r="E8113" s="367">
        <f t="shared" si="126"/>
        <v>40500199</v>
      </c>
      <c r="F8113" s="367" t="s">
        <v>12562</v>
      </c>
      <c r="G8113" s="367" t="s">
        <v>13902</v>
      </c>
      <c r="H8113" s="367" t="s">
        <v>1852</v>
      </c>
      <c r="I8113" s="367" t="s">
        <v>4618</v>
      </c>
    </row>
    <row r="8114" spans="1:9">
      <c r="A8114" s="367" t="s">
        <v>3930</v>
      </c>
      <c r="D8114" s="367" t="s">
        <v>13904</v>
      </c>
      <c r="E8114" s="367">
        <f t="shared" si="126"/>
        <v>40500201</v>
      </c>
      <c r="F8114" s="367" t="s">
        <v>12562</v>
      </c>
      <c r="G8114" s="367" t="s">
        <v>13902</v>
      </c>
      <c r="H8114" s="367" t="s">
        <v>1823</v>
      </c>
      <c r="I8114" s="367" t="s">
        <v>13905</v>
      </c>
    </row>
    <row r="8115" spans="1:9">
      <c r="A8115" s="367" t="s">
        <v>3930</v>
      </c>
      <c r="D8115" s="367" t="s">
        <v>13906</v>
      </c>
      <c r="E8115" s="367">
        <f t="shared" si="126"/>
        <v>40500202</v>
      </c>
      <c r="F8115" s="367" t="s">
        <v>12562</v>
      </c>
      <c r="G8115" s="367" t="s">
        <v>13902</v>
      </c>
      <c r="H8115" s="367" t="s">
        <v>1823</v>
      </c>
      <c r="I8115" s="367" t="s">
        <v>13907</v>
      </c>
    </row>
    <row r="8116" spans="1:9">
      <c r="A8116" s="367" t="s">
        <v>3930</v>
      </c>
      <c r="D8116" s="367" t="s">
        <v>13908</v>
      </c>
      <c r="E8116" s="367">
        <f t="shared" si="126"/>
        <v>40500203</v>
      </c>
      <c r="F8116" s="367" t="s">
        <v>12562</v>
      </c>
      <c r="G8116" s="367" t="s">
        <v>13902</v>
      </c>
      <c r="H8116" s="367" t="s">
        <v>1823</v>
      </c>
      <c r="I8116" s="367" t="s">
        <v>13909</v>
      </c>
    </row>
    <row r="8117" spans="1:9">
      <c r="A8117" s="367" t="s">
        <v>3930</v>
      </c>
      <c r="D8117" s="367" t="s">
        <v>13910</v>
      </c>
      <c r="E8117" s="367">
        <f t="shared" si="126"/>
        <v>40500211</v>
      </c>
      <c r="F8117" s="367" t="s">
        <v>12562</v>
      </c>
      <c r="G8117" s="367" t="s">
        <v>13902</v>
      </c>
      <c r="H8117" s="367" t="s">
        <v>1823</v>
      </c>
      <c r="I8117" s="367" t="s">
        <v>13905</v>
      </c>
    </row>
    <row r="8118" spans="1:9">
      <c r="A8118" s="367" t="s">
        <v>3930</v>
      </c>
      <c r="D8118" s="367" t="s">
        <v>13911</v>
      </c>
      <c r="E8118" s="367">
        <f t="shared" si="126"/>
        <v>40500212</v>
      </c>
      <c r="F8118" s="367" t="s">
        <v>12562</v>
      </c>
      <c r="G8118" s="367" t="s">
        <v>13902</v>
      </c>
      <c r="H8118" s="367" t="s">
        <v>1823</v>
      </c>
      <c r="I8118" s="367" t="s">
        <v>13912</v>
      </c>
    </row>
    <row r="8119" spans="1:9">
      <c r="A8119" s="367" t="s">
        <v>3930</v>
      </c>
      <c r="D8119" s="367" t="s">
        <v>13913</v>
      </c>
      <c r="E8119" s="367">
        <f t="shared" si="126"/>
        <v>40500215</v>
      </c>
      <c r="F8119" s="367" t="s">
        <v>12562</v>
      </c>
      <c r="G8119" s="367" t="s">
        <v>13902</v>
      </c>
      <c r="H8119" s="367" t="s">
        <v>1823</v>
      </c>
      <c r="I8119" s="367" t="s">
        <v>13914</v>
      </c>
    </row>
    <row r="8120" spans="1:9">
      <c r="A8120" s="367" t="s">
        <v>3930</v>
      </c>
      <c r="D8120" s="367" t="s">
        <v>13915</v>
      </c>
      <c r="E8120" s="367">
        <f t="shared" si="126"/>
        <v>40500301</v>
      </c>
      <c r="F8120" s="367" t="s">
        <v>12562</v>
      </c>
      <c r="G8120" s="367" t="s">
        <v>13902</v>
      </c>
      <c r="H8120" s="367" t="s">
        <v>1823</v>
      </c>
      <c r="I8120" s="367" t="s">
        <v>13916</v>
      </c>
    </row>
    <row r="8121" spans="1:9">
      <c r="A8121" s="367" t="s">
        <v>3930</v>
      </c>
      <c r="D8121" s="367" t="s">
        <v>13917</v>
      </c>
      <c r="E8121" s="367">
        <f t="shared" si="126"/>
        <v>40500302</v>
      </c>
      <c r="F8121" s="367" t="s">
        <v>12562</v>
      </c>
      <c r="G8121" s="367" t="s">
        <v>13902</v>
      </c>
      <c r="H8121" s="367" t="s">
        <v>1823</v>
      </c>
      <c r="I8121" s="367" t="s">
        <v>13918</v>
      </c>
    </row>
    <row r="8122" spans="1:9">
      <c r="A8122" s="367" t="s">
        <v>3930</v>
      </c>
      <c r="D8122" s="367" t="s">
        <v>13919</v>
      </c>
      <c r="E8122" s="367">
        <f t="shared" si="126"/>
        <v>40500303</v>
      </c>
      <c r="F8122" s="367" t="s">
        <v>12562</v>
      </c>
      <c r="G8122" s="367" t="s">
        <v>13902</v>
      </c>
      <c r="H8122" s="367" t="s">
        <v>1823</v>
      </c>
      <c r="I8122" s="367" t="s">
        <v>13920</v>
      </c>
    </row>
    <row r="8123" spans="1:9">
      <c r="A8123" s="367" t="s">
        <v>3930</v>
      </c>
      <c r="D8123" s="367" t="s">
        <v>13921</v>
      </c>
      <c r="E8123" s="367">
        <f t="shared" si="126"/>
        <v>40500304</v>
      </c>
      <c r="F8123" s="367" t="s">
        <v>12562</v>
      </c>
      <c r="G8123" s="367" t="s">
        <v>13902</v>
      </c>
      <c r="H8123" s="367" t="s">
        <v>1823</v>
      </c>
      <c r="I8123" s="367" t="s">
        <v>13922</v>
      </c>
    </row>
    <row r="8124" spans="1:9">
      <c r="A8124" s="367" t="s">
        <v>3930</v>
      </c>
      <c r="D8124" s="367" t="s">
        <v>13923</v>
      </c>
      <c r="E8124" s="367">
        <f t="shared" si="126"/>
        <v>40500305</v>
      </c>
      <c r="F8124" s="367" t="s">
        <v>12562</v>
      </c>
      <c r="G8124" s="367" t="s">
        <v>13902</v>
      </c>
      <c r="H8124" s="367" t="s">
        <v>1823</v>
      </c>
      <c r="I8124" s="367" t="s">
        <v>13924</v>
      </c>
    </row>
    <row r="8125" spans="1:9">
      <c r="A8125" s="367" t="s">
        <v>3930</v>
      </c>
      <c r="D8125" s="367" t="s">
        <v>13925</v>
      </c>
      <c r="E8125" s="367">
        <f t="shared" si="126"/>
        <v>40500306</v>
      </c>
      <c r="F8125" s="367" t="s">
        <v>12562</v>
      </c>
      <c r="G8125" s="367" t="s">
        <v>13902</v>
      </c>
      <c r="H8125" s="367" t="s">
        <v>1823</v>
      </c>
      <c r="I8125" s="367" t="s">
        <v>13926</v>
      </c>
    </row>
    <row r="8126" spans="1:9">
      <c r="A8126" s="367" t="s">
        <v>3930</v>
      </c>
      <c r="D8126" s="367" t="s">
        <v>13927</v>
      </c>
      <c r="E8126" s="367">
        <f t="shared" si="126"/>
        <v>40500307</v>
      </c>
      <c r="F8126" s="367" t="s">
        <v>12562</v>
      </c>
      <c r="G8126" s="367" t="s">
        <v>13902</v>
      </c>
      <c r="H8126" s="367" t="s">
        <v>1823</v>
      </c>
      <c r="I8126" s="367" t="s">
        <v>13928</v>
      </c>
    </row>
    <row r="8127" spans="1:9">
      <c r="A8127" s="367" t="s">
        <v>3930</v>
      </c>
      <c r="D8127" s="367" t="s">
        <v>13929</v>
      </c>
      <c r="E8127" s="367">
        <f t="shared" si="126"/>
        <v>40500311</v>
      </c>
      <c r="F8127" s="367" t="s">
        <v>12562</v>
      </c>
      <c r="G8127" s="367" t="s">
        <v>13902</v>
      </c>
      <c r="H8127" s="367" t="s">
        <v>1823</v>
      </c>
      <c r="I8127" s="367" t="s">
        <v>13916</v>
      </c>
    </row>
    <row r="8128" spans="1:9">
      <c r="A8128" s="367" t="s">
        <v>3930</v>
      </c>
      <c r="D8128" s="367" t="s">
        <v>13930</v>
      </c>
      <c r="E8128" s="367">
        <f t="shared" si="126"/>
        <v>40500312</v>
      </c>
      <c r="F8128" s="367" t="s">
        <v>12562</v>
      </c>
      <c r="G8128" s="367" t="s">
        <v>13902</v>
      </c>
      <c r="H8128" s="367" t="s">
        <v>1823</v>
      </c>
      <c r="I8128" s="367" t="s">
        <v>13916</v>
      </c>
    </row>
    <row r="8129" spans="1:9">
      <c r="A8129" s="367" t="s">
        <v>3930</v>
      </c>
      <c r="D8129" s="367" t="s">
        <v>13931</v>
      </c>
      <c r="E8129" s="367">
        <f t="shared" si="126"/>
        <v>40500314</v>
      </c>
      <c r="F8129" s="367" t="s">
        <v>12562</v>
      </c>
      <c r="G8129" s="367" t="s">
        <v>13902</v>
      </c>
      <c r="H8129" s="367" t="s">
        <v>1823</v>
      </c>
      <c r="I8129" s="367" t="s">
        <v>13932</v>
      </c>
    </row>
    <row r="8130" spans="1:9">
      <c r="A8130" s="367" t="s">
        <v>3930</v>
      </c>
      <c r="D8130" s="367" t="s">
        <v>13933</v>
      </c>
      <c r="E8130" s="367">
        <f t="shared" ref="E8130:E8193" si="127">VALUE(D8130)</f>
        <v>40500315</v>
      </c>
      <c r="F8130" s="367" t="s">
        <v>12562</v>
      </c>
      <c r="G8130" s="367" t="s">
        <v>13902</v>
      </c>
      <c r="H8130" s="367" t="s">
        <v>1823</v>
      </c>
      <c r="I8130" s="367" t="s">
        <v>13934</v>
      </c>
    </row>
    <row r="8131" spans="1:9">
      <c r="A8131" s="367" t="s">
        <v>3930</v>
      </c>
      <c r="D8131" s="367" t="s">
        <v>13935</v>
      </c>
      <c r="E8131" s="367">
        <f t="shared" si="127"/>
        <v>40500316</v>
      </c>
      <c r="F8131" s="367" t="s">
        <v>12562</v>
      </c>
      <c r="G8131" s="367" t="s">
        <v>13902</v>
      </c>
      <c r="H8131" s="367" t="s">
        <v>1823</v>
      </c>
      <c r="I8131" s="367" t="s">
        <v>13934</v>
      </c>
    </row>
    <row r="8132" spans="1:9">
      <c r="A8132" s="367" t="s">
        <v>3930</v>
      </c>
      <c r="D8132" s="367" t="s">
        <v>13936</v>
      </c>
      <c r="E8132" s="367">
        <f t="shared" si="127"/>
        <v>40500317</v>
      </c>
      <c r="F8132" s="367" t="s">
        <v>12562</v>
      </c>
      <c r="G8132" s="367" t="s">
        <v>13902</v>
      </c>
      <c r="H8132" s="367" t="s">
        <v>1823</v>
      </c>
      <c r="I8132" s="367" t="s">
        <v>13934</v>
      </c>
    </row>
    <row r="8133" spans="1:9">
      <c r="A8133" s="367" t="s">
        <v>3930</v>
      </c>
      <c r="D8133" s="367" t="s">
        <v>13937</v>
      </c>
      <c r="E8133" s="367">
        <f t="shared" si="127"/>
        <v>40500318</v>
      </c>
      <c r="F8133" s="367" t="s">
        <v>12562</v>
      </c>
      <c r="G8133" s="367" t="s">
        <v>13902</v>
      </c>
      <c r="H8133" s="367" t="s">
        <v>1823</v>
      </c>
      <c r="I8133" s="367" t="s">
        <v>13938</v>
      </c>
    </row>
    <row r="8134" spans="1:9">
      <c r="A8134" s="367" t="s">
        <v>3930</v>
      </c>
      <c r="D8134" s="367" t="s">
        <v>13939</v>
      </c>
      <c r="E8134" s="367">
        <f t="shared" si="127"/>
        <v>40500319</v>
      </c>
      <c r="F8134" s="367" t="s">
        <v>12562</v>
      </c>
      <c r="G8134" s="367" t="s">
        <v>13902</v>
      </c>
      <c r="H8134" s="367" t="s">
        <v>1823</v>
      </c>
      <c r="I8134" s="367" t="s">
        <v>13940</v>
      </c>
    </row>
    <row r="8135" spans="1:9">
      <c r="A8135" s="367" t="s">
        <v>3930</v>
      </c>
      <c r="D8135" s="367" t="s">
        <v>13941</v>
      </c>
      <c r="E8135" s="367">
        <f t="shared" si="127"/>
        <v>40500401</v>
      </c>
      <c r="F8135" s="367" t="s">
        <v>12562</v>
      </c>
      <c r="G8135" s="367" t="s">
        <v>13902</v>
      </c>
      <c r="H8135" s="367" t="s">
        <v>1823</v>
      </c>
      <c r="I8135" s="367" t="s">
        <v>13942</v>
      </c>
    </row>
    <row r="8136" spans="1:9">
      <c r="A8136" s="367" t="s">
        <v>3930</v>
      </c>
      <c r="D8136" s="367" t="s">
        <v>13943</v>
      </c>
      <c r="E8136" s="367">
        <f t="shared" si="127"/>
        <v>40500411</v>
      </c>
      <c r="F8136" s="367" t="s">
        <v>12562</v>
      </c>
      <c r="G8136" s="367" t="s">
        <v>13902</v>
      </c>
      <c r="H8136" s="367" t="s">
        <v>1823</v>
      </c>
      <c r="I8136" s="367" t="s">
        <v>13942</v>
      </c>
    </row>
    <row r="8137" spans="1:9">
      <c r="A8137" s="367" t="s">
        <v>3930</v>
      </c>
      <c r="D8137" s="367" t="s">
        <v>13944</v>
      </c>
      <c r="E8137" s="367">
        <f t="shared" si="127"/>
        <v>40500412</v>
      </c>
      <c r="F8137" s="367" t="s">
        <v>12562</v>
      </c>
      <c r="G8137" s="367" t="s">
        <v>13902</v>
      </c>
      <c r="H8137" s="367" t="s">
        <v>1823</v>
      </c>
      <c r="I8137" s="367" t="s">
        <v>13942</v>
      </c>
    </row>
    <row r="8138" spans="1:9">
      <c r="A8138" s="367" t="s">
        <v>3930</v>
      </c>
      <c r="D8138" s="367" t="s">
        <v>13945</v>
      </c>
      <c r="E8138" s="367">
        <f t="shared" si="127"/>
        <v>40500413</v>
      </c>
      <c r="F8138" s="367" t="s">
        <v>12562</v>
      </c>
      <c r="G8138" s="367" t="s">
        <v>13902</v>
      </c>
      <c r="H8138" s="367" t="s">
        <v>1823</v>
      </c>
      <c r="I8138" s="367" t="s">
        <v>13946</v>
      </c>
    </row>
    <row r="8139" spans="1:9">
      <c r="A8139" s="367" t="s">
        <v>3930</v>
      </c>
      <c r="D8139" s="367" t="s">
        <v>13947</v>
      </c>
      <c r="E8139" s="367">
        <f t="shared" si="127"/>
        <v>40500414</v>
      </c>
      <c r="F8139" s="367" t="s">
        <v>12562</v>
      </c>
      <c r="G8139" s="367" t="s">
        <v>13902</v>
      </c>
      <c r="H8139" s="367" t="s">
        <v>1823</v>
      </c>
      <c r="I8139" s="367" t="s">
        <v>13948</v>
      </c>
    </row>
    <row r="8140" spans="1:9">
      <c r="A8140" s="367" t="s">
        <v>3930</v>
      </c>
      <c r="D8140" s="367" t="s">
        <v>13949</v>
      </c>
      <c r="E8140" s="367">
        <f t="shared" si="127"/>
        <v>40500415</v>
      </c>
      <c r="F8140" s="367" t="s">
        <v>12562</v>
      </c>
      <c r="G8140" s="367" t="s">
        <v>13902</v>
      </c>
      <c r="H8140" s="367" t="s">
        <v>1823</v>
      </c>
      <c r="I8140" s="367" t="s">
        <v>13950</v>
      </c>
    </row>
    <row r="8141" spans="1:9">
      <c r="A8141" s="367" t="s">
        <v>3930</v>
      </c>
      <c r="D8141" s="367" t="s">
        <v>13951</v>
      </c>
      <c r="E8141" s="367">
        <f t="shared" si="127"/>
        <v>40500416</v>
      </c>
      <c r="F8141" s="367" t="s">
        <v>12562</v>
      </c>
      <c r="G8141" s="367" t="s">
        <v>13902</v>
      </c>
      <c r="H8141" s="367" t="s">
        <v>1823</v>
      </c>
      <c r="I8141" s="367" t="s">
        <v>13952</v>
      </c>
    </row>
    <row r="8142" spans="1:9">
      <c r="A8142" s="367" t="s">
        <v>3930</v>
      </c>
      <c r="D8142" s="367" t="s">
        <v>13953</v>
      </c>
      <c r="E8142" s="367">
        <f t="shared" si="127"/>
        <v>40500417</v>
      </c>
      <c r="F8142" s="367" t="s">
        <v>12562</v>
      </c>
      <c r="G8142" s="367" t="s">
        <v>13902</v>
      </c>
      <c r="H8142" s="367" t="s">
        <v>1823</v>
      </c>
      <c r="I8142" s="367" t="s">
        <v>13954</v>
      </c>
    </row>
    <row r="8143" spans="1:9">
      <c r="A8143" s="367" t="s">
        <v>3930</v>
      </c>
      <c r="D8143" s="367" t="s">
        <v>13955</v>
      </c>
      <c r="E8143" s="367">
        <f t="shared" si="127"/>
        <v>40500418</v>
      </c>
      <c r="F8143" s="367" t="s">
        <v>12562</v>
      </c>
      <c r="G8143" s="367" t="s">
        <v>13902</v>
      </c>
      <c r="H8143" s="367" t="s">
        <v>1823</v>
      </c>
      <c r="I8143" s="367" t="s">
        <v>13956</v>
      </c>
    </row>
    <row r="8144" spans="1:9">
      <c r="A8144" s="367" t="s">
        <v>3930</v>
      </c>
      <c r="D8144" s="367" t="s">
        <v>13957</v>
      </c>
      <c r="E8144" s="367">
        <f t="shared" si="127"/>
        <v>40500421</v>
      </c>
      <c r="F8144" s="367" t="s">
        <v>12562</v>
      </c>
      <c r="G8144" s="367" t="s">
        <v>13902</v>
      </c>
      <c r="H8144" s="367" t="s">
        <v>1823</v>
      </c>
      <c r="I8144" s="367" t="s">
        <v>13958</v>
      </c>
    </row>
    <row r="8145" spans="1:9">
      <c r="A8145" s="367" t="s">
        <v>3930</v>
      </c>
      <c r="D8145" s="367" t="s">
        <v>13959</v>
      </c>
      <c r="E8145" s="367">
        <f t="shared" si="127"/>
        <v>40500422</v>
      </c>
      <c r="F8145" s="367" t="s">
        <v>12562</v>
      </c>
      <c r="G8145" s="367" t="s">
        <v>13902</v>
      </c>
      <c r="H8145" s="367" t="s">
        <v>1823</v>
      </c>
      <c r="I8145" s="367" t="s">
        <v>13960</v>
      </c>
    </row>
    <row r="8146" spans="1:9">
      <c r="A8146" s="367" t="s">
        <v>3930</v>
      </c>
      <c r="D8146" s="367" t="s">
        <v>13961</v>
      </c>
      <c r="E8146" s="367">
        <f t="shared" si="127"/>
        <v>40500431</v>
      </c>
      <c r="F8146" s="367" t="s">
        <v>12562</v>
      </c>
      <c r="G8146" s="367" t="s">
        <v>13902</v>
      </c>
      <c r="H8146" s="367" t="s">
        <v>1823</v>
      </c>
      <c r="I8146" s="367" t="s">
        <v>13962</v>
      </c>
    </row>
    <row r="8147" spans="1:9">
      <c r="A8147" s="367" t="s">
        <v>3930</v>
      </c>
      <c r="D8147" s="367" t="s">
        <v>13963</v>
      </c>
      <c r="E8147" s="367">
        <f t="shared" si="127"/>
        <v>40500432</v>
      </c>
      <c r="F8147" s="367" t="s">
        <v>12562</v>
      </c>
      <c r="G8147" s="367" t="s">
        <v>13902</v>
      </c>
      <c r="H8147" s="367" t="s">
        <v>1823</v>
      </c>
      <c r="I8147" s="367" t="s">
        <v>13962</v>
      </c>
    </row>
    <row r="8148" spans="1:9">
      <c r="A8148" s="367" t="s">
        <v>3930</v>
      </c>
      <c r="D8148" s="367" t="s">
        <v>13964</v>
      </c>
      <c r="E8148" s="367">
        <f t="shared" si="127"/>
        <v>40500433</v>
      </c>
      <c r="F8148" s="367" t="s">
        <v>12562</v>
      </c>
      <c r="G8148" s="367" t="s">
        <v>13902</v>
      </c>
      <c r="H8148" s="367" t="s">
        <v>1823</v>
      </c>
      <c r="I8148" s="367" t="s">
        <v>13962</v>
      </c>
    </row>
    <row r="8149" spans="1:9">
      <c r="A8149" s="367" t="s">
        <v>3930</v>
      </c>
      <c r="D8149" s="367" t="s">
        <v>13965</v>
      </c>
      <c r="E8149" s="367">
        <f t="shared" si="127"/>
        <v>40500501</v>
      </c>
      <c r="F8149" s="367" t="s">
        <v>12562</v>
      </c>
      <c r="G8149" s="367" t="s">
        <v>13902</v>
      </c>
      <c r="H8149" s="367" t="s">
        <v>1823</v>
      </c>
      <c r="I8149" s="367" t="s">
        <v>13966</v>
      </c>
    </row>
    <row r="8150" spans="1:9">
      <c r="A8150" s="367" t="s">
        <v>3930</v>
      </c>
      <c r="D8150" s="367" t="s">
        <v>13967</v>
      </c>
      <c r="E8150" s="367">
        <f t="shared" si="127"/>
        <v>40500502</v>
      </c>
      <c r="F8150" s="367" t="s">
        <v>12562</v>
      </c>
      <c r="G8150" s="367" t="s">
        <v>13902</v>
      </c>
      <c r="H8150" s="367" t="s">
        <v>1823</v>
      </c>
      <c r="I8150" s="367" t="s">
        <v>13968</v>
      </c>
    </row>
    <row r="8151" spans="1:9">
      <c r="A8151" s="367" t="s">
        <v>3930</v>
      </c>
      <c r="D8151" s="367" t="s">
        <v>13969</v>
      </c>
      <c r="E8151" s="367">
        <f t="shared" si="127"/>
        <v>40500503</v>
      </c>
      <c r="F8151" s="367" t="s">
        <v>12562</v>
      </c>
      <c r="G8151" s="367" t="s">
        <v>13902</v>
      </c>
      <c r="H8151" s="367" t="s">
        <v>1823</v>
      </c>
      <c r="I8151" s="367" t="s">
        <v>13970</v>
      </c>
    </row>
    <row r="8152" spans="1:9">
      <c r="A8152" s="367" t="s">
        <v>3930</v>
      </c>
      <c r="D8152" s="367" t="s">
        <v>13971</v>
      </c>
      <c r="E8152" s="367">
        <f t="shared" si="127"/>
        <v>40500506</v>
      </c>
      <c r="F8152" s="367" t="s">
        <v>12562</v>
      </c>
      <c r="G8152" s="367" t="s">
        <v>13902</v>
      </c>
      <c r="H8152" s="367" t="s">
        <v>1823</v>
      </c>
      <c r="I8152" s="367" t="s">
        <v>13972</v>
      </c>
    </row>
    <row r="8153" spans="1:9">
      <c r="A8153" s="367" t="s">
        <v>3930</v>
      </c>
      <c r="D8153" s="367" t="s">
        <v>13973</v>
      </c>
      <c r="E8153" s="367">
        <f t="shared" si="127"/>
        <v>40500507</v>
      </c>
      <c r="F8153" s="367" t="s">
        <v>12562</v>
      </c>
      <c r="G8153" s="367" t="s">
        <v>13902</v>
      </c>
      <c r="H8153" s="367" t="s">
        <v>1823</v>
      </c>
      <c r="I8153" s="367" t="s">
        <v>13974</v>
      </c>
    </row>
    <row r="8154" spans="1:9">
      <c r="A8154" s="367" t="s">
        <v>3930</v>
      </c>
      <c r="D8154" s="367" t="s">
        <v>13975</v>
      </c>
      <c r="E8154" s="367">
        <f t="shared" si="127"/>
        <v>40500510</v>
      </c>
      <c r="F8154" s="367" t="s">
        <v>12562</v>
      </c>
      <c r="G8154" s="367" t="s">
        <v>13902</v>
      </c>
      <c r="H8154" s="367" t="s">
        <v>1823</v>
      </c>
      <c r="I8154" s="367" t="s">
        <v>13976</v>
      </c>
    </row>
    <row r="8155" spans="1:9">
      <c r="A8155" s="367" t="s">
        <v>3930</v>
      </c>
      <c r="D8155" s="367" t="s">
        <v>13977</v>
      </c>
      <c r="E8155" s="367">
        <f t="shared" si="127"/>
        <v>40500511</v>
      </c>
      <c r="F8155" s="367" t="s">
        <v>12562</v>
      </c>
      <c r="G8155" s="367" t="s">
        <v>13902</v>
      </c>
      <c r="H8155" s="367" t="s">
        <v>1823</v>
      </c>
      <c r="I8155" s="367" t="s">
        <v>13966</v>
      </c>
    </row>
    <row r="8156" spans="1:9">
      <c r="A8156" s="367" t="s">
        <v>3930</v>
      </c>
      <c r="D8156" s="367" t="s">
        <v>13978</v>
      </c>
      <c r="E8156" s="367">
        <f t="shared" si="127"/>
        <v>40500512</v>
      </c>
      <c r="F8156" s="367" t="s">
        <v>12562</v>
      </c>
      <c r="G8156" s="367" t="s">
        <v>13902</v>
      </c>
      <c r="H8156" s="367" t="s">
        <v>1823</v>
      </c>
      <c r="I8156" s="367" t="s">
        <v>13966</v>
      </c>
    </row>
    <row r="8157" spans="1:9">
      <c r="A8157" s="367" t="s">
        <v>3930</v>
      </c>
      <c r="D8157" s="367" t="s">
        <v>13979</v>
      </c>
      <c r="E8157" s="367">
        <f t="shared" si="127"/>
        <v>40500513</v>
      </c>
      <c r="F8157" s="367" t="s">
        <v>12562</v>
      </c>
      <c r="G8157" s="367" t="s">
        <v>13902</v>
      </c>
      <c r="H8157" s="367" t="s">
        <v>1823</v>
      </c>
      <c r="I8157" s="367" t="s">
        <v>13966</v>
      </c>
    </row>
    <row r="8158" spans="1:9">
      <c r="A8158" s="367" t="s">
        <v>3930</v>
      </c>
      <c r="D8158" s="367" t="s">
        <v>13980</v>
      </c>
      <c r="E8158" s="367">
        <f t="shared" si="127"/>
        <v>40500514</v>
      </c>
      <c r="F8158" s="367" t="s">
        <v>12562</v>
      </c>
      <c r="G8158" s="367" t="s">
        <v>13902</v>
      </c>
      <c r="H8158" s="367" t="s">
        <v>1823</v>
      </c>
      <c r="I8158" s="367" t="s">
        <v>13981</v>
      </c>
    </row>
    <row r="8159" spans="1:9">
      <c r="A8159" s="367" t="s">
        <v>3930</v>
      </c>
      <c r="D8159" s="367" t="s">
        <v>13982</v>
      </c>
      <c r="E8159" s="367">
        <f t="shared" si="127"/>
        <v>40500597</v>
      </c>
      <c r="F8159" s="367" t="s">
        <v>12562</v>
      </c>
      <c r="G8159" s="367" t="s">
        <v>13902</v>
      </c>
      <c r="H8159" s="367" t="s">
        <v>1823</v>
      </c>
      <c r="I8159" s="367" t="s">
        <v>4251</v>
      </c>
    </row>
    <row r="8160" spans="1:9">
      <c r="A8160" s="367" t="s">
        <v>3930</v>
      </c>
      <c r="D8160" s="367" t="s">
        <v>13983</v>
      </c>
      <c r="E8160" s="367">
        <f t="shared" si="127"/>
        <v>40500598</v>
      </c>
      <c r="F8160" s="367" t="s">
        <v>12562</v>
      </c>
      <c r="G8160" s="367" t="s">
        <v>13902</v>
      </c>
      <c r="H8160" s="367" t="s">
        <v>1823</v>
      </c>
      <c r="I8160" s="367" t="s">
        <v>13984</v>
      </c>
    </row>
    <row r="8161" spans="1:9">
      <c r="A8161" s="367" t="s">
        <v>3930</v>
      </c>
      <c r="D8161" s="367" t="s">
        <v>13985</v>
      </c>
      <c r="E8161" s="367">
        <f t="shared" si="127"/>
        <v>40500599</v>
      </c>
      <c r="F8161" s="367" t="s">
        <v>12562</v>
      </c>
      <c r="G8161" s="367" t="s">
        <v>13902</v>
      </c>
      <c r="H8161" s="367" t="s">
        <v>1823</v>
      </c>
      <c r="I8161" s="367" t="s">
        <v>13984</v>
      </c>
    </row>
    <row r="8162" spans="1:9">
      <c r="A8162" s="367" t="s">
        <v>3930</v>
      </c>
      <c r="D8162" s="367" t="s">
        <v>13986</v>
      </c>
      <c r="E8162" s="367">
        <f t="shared" si="127"/>
        <v>40500601</v>
      </c>
      <c r="F8162" s="367" t="s">
        <v>12562</v>
      </c>
      <c r="G8162" s="367" t="s">
        <v>13902</v>
      </c>
      <c r="H8162" s="367" t="s">
        <v>1823</v>
      </c>
      <c r="I8162" s="367" t="s">
        <v>13987</v>
      </c>
    </row>
    <row r="8163" spans="1:9">
      <c r="A8163" s="367" t="s">
        <v>3930</v>
      </c>
      <c r="D8163" s="367" t="s">
        <v>13988</v>
      </c>
      <c r="E8163" s="367">
        <f t="shared" si="127"/>
        <v>40500701</v>
      </c>
      <c r="F8163" s="367" t="s">
        <v>12562</v>
      </c>
      <c r="G8163" s="367" t="s">
        <v>13902</v>
      </c>
      <c r="H8163" s="367" t="s">
        <v>1823</v>
      </c>
      <c r="I8163" s="367" t="s">
        <v>5060</v>
      </c>
    </row>
    <row r="8164" spans="1:9">
      <c r="A8164" s="367" t="s">
        <v>3930</v>
      </c>
      <c r="D8164" s="367" t="s">
        <v>13989</v>
      </c>
      <c r="E8164" s="367">
        <f t="shared" si="127"/>
        <v>40500801</v>
      </c>
      <c r="F8164" s="367" t="s">
        <v>12562</v>
      </c>
      <c r="G8164" s="367" t="s">
        <v>13902</v>
      </c>
      <c r="H8164" s="367" t="s">
        <v>1823</v>
      </c>
      <c r="I8164" s="367" t="s">
        <v>13990</v>
      </c>
    </row>
    <row r="8165" spans="1:9">
      <c r="A8165" s="367" t="s">
        <v>3930</v>
      </c>
      <c r="D8165" s="367" t="s">
        <v>13991</v>
      </c>
      <c r="E8165" s="367">
        <f t="shared" si="127"/>
        <v>40500802</v>
      </c>
      <c r="F8165" s="367" t="s">
        <v>12562</v>
      </c>
      <c r="G8165" s="367" t="s">
        <v>13902</v>
      </c>
      <c r="H8165" s="367" t="s">
        <v>1823</v>
      </c>
      <c r="I8165" s="367" t="s">
        <v>13992</v>
      </c>
    </row>
    <row r="8166" spans="1:9">
      <c r="A8166" s="367" t="s">
        <v>3930</v>
      </c>
      <c r="D8166" s="367" t="s">
        <v>13993</v>
      </c>
      <c r="E8166" s="367">
        <f t="shared" si="127"/>
        <v>40500811</v>
      </c>
      <c r="F8166" s="367" t="s">
        <v>12562</v>
      </c>
      <c r="G8166" s="367" t="s">
        <v>13902</v>
      </c>
      <c r="H8166" s="367" t="s">
        <v>1823</v>
      </c>
      <c r="I8166" s="367" t="s">
        <v>13990</v>
      </c>
    </row>
    <row r="8167" spans="1:9">
      <c r="A8167" s="367" t="s">
        <v>3930</v>
      </c>
      <c r="D8167" s="367" t="s">
        <v>13994</v>
      </c>
      <c r="E8167" s="367">
        <f t="shared" si="127"/>
        <v>40500812</v>
      </c>
      <c r="F8167" s="367" t="s">
        <v>12562</v>
      </c>
      <c r="G8167" s="367" t="s">
        <v>13902</v>
      </c>
      <c r="H8167" s="367" t="s">
        <v>1823</v>
      </c>
      <c r="I8167" s="367" t="s">
        <v>13990</v>
      </c>
    </row>
    <row r="8168" spans="1:9">
      <c r="A8168" s="367" t="s">
        <v>3930</v>
      </c>
      <c r="D8168" s="367" t="s">
        <v>13995</v>
      </c>
      <c r="E8168" s="367">
        <f t="shared" si="127"/>
        <v>40588801</v>
      </c>
      <c r="F8168" s="367" t="s">
        <v>12562</v>
      </c>
      <c r="G8168" s="367" t="s">
        <v>13902</v>
      </c>
      <c r="H8168" s="367" t="s">
        <v>4598</v>
      </c>
      <c r="I8168" s="367" t="s">
        <v>6910</v>
      </c>
    </row>
    <row r="8169" spans="1:9">
      <c r="A8169" s="367" t="s">
        <v>3930</v>
      </c>
      <c r="D8169" s="367" t="s">
        <v>13996</v>
      </c>
      <c r="E8169" s="367">
        <f t="shared" si="127"/>
        <v>40588802</v>
      </c>
      <c r="F8169" s="367" t="s">
        <v>12562</v>
      </c>
      <c r="G8169" s="367" t="s">
        <v>13902</v>
      </c>
      <c r="H8169" s="367" t="s">
        <v>4598</v>
      </c>
      <c r="I8169" s="367" t="s">
        <v>6910</v>
      </c>
    </row>
    <row r="8170" spans="1:9">
      <c r="A8170" s="367" t="s">
        <v>3930</v>
      </c>
      <c r="D8170" s="367" t="s">
        <v>13997</v>
      </c>
      <c r="E8170" s="367">
        <f t="shared" si="127"/>
        <v>40588803</v>
      </c>
      <c r="F8170" s="367" t="s">
        <v>12562</v>
      </c>
      <c r="G8170" s="367" t="s">
        <v>13902</v>
      </c>
      <c r="H8170" s="367" t="s">
        <v>4598</v>
      </c>
      <c r="I8170" s="367" t="s">
        <v>6910</v>
      </c>
    </row>
    <row r="8171" spans="1:9">
      <c r="A8171" s="367" t="s">
        <v>3930</v>
      </c>
      <c r="D8171" s="367" t="s">
        <v>13998</v>
      </c>
      <c r="E8171" s="367">
        <f t="shared" si="127"/>
        <v>40588804</v>
      </c>
      <c r="F8171" s="367" t="s">
        <v>12562</v>
      </c>
      <c r="G8171" s="367" t="s">
        <v>13902</v>
      </c>
      <c r="H8171" s="367" t="s">
        <v>4598</v>
      </c>
      <c r="I8171" s="367" t="s">
        <v>6910</v>
      </c>
    </row>
    <row r="8172" spans="1:9">
      <c r="A8172" s="367" t="s">
        <v>3930</v>
      </c>
      <c r="D8172" s="367" t="s">
        <v>13999</v>
      </c>
      <c r="E8172" s="367">
        <f t="shared" si="127"/>
        <v>40588805</v>
      </c>
      <c r="F8172" s="367" t="s">
        <v>12562</v>
      </c>
      <c r="G8172" s="367" t="s">
        <v>13902</v>
      </c>
      <c r="H8172" s="367" t="s">
        <v>4598</v>
      </c>
      <c r="I8172" s="367" t="s">
        <v>6910</v>
      </c>
    </row>
    <row r="8173" spans="1:9">
      <c r="A8173" s="367" t="s">
        <v>3930</v>
      </c>
      <c r="D8173" s="367" t="s">
        <v>14000</v>
      </c>
      <c r="E8173" s="367">
        <f t="shared" si="127"/>
        <v>40600101</v>
      </c>
      <c r="F8173" s="367" t="s">
        <v>12562</v>
      </c>
      <c r="G8173" s="367" t="s">
        <v>14001</v>
      </c>
      <c r="H8173" s="367" t="s">
        <v>14002</v>
      </c>
      <c r="I8173" s="367" t="s">
        <v>14003</v>
      </c>
    </row>
    <row r="8174" spans="1:9">
      <c r="A8174" s="367" t="s">
        <v>3930</v>
      </c>
      <c r="D8174" s="367" t="s">
        <v>14004</v>
      </c>
      <c r="E8174" s="367">
        <f t="shared" si="127"/>
        <v>40600126</v>
      </c>
      <c r="F8174" s="367" t="s">
        <v>12562</v>
      </c>
      <c r="G8174" s="367" t="s">
        <v>14001</v>
      </c>
      <c r="H8174" s="367" t="s">
        <v>14002</v>
      </c>
      <c r="I8174" s="367" t="s">
        <v>14005</v>
      </c>
    </row>
    <row r="8175" spans="1:9">
      <c r="A8175" s="367" t="s">
        <v>3930</v>
      </c>
      <c r="D8175" s="367" t="s">
        <v>14006</v>
      </c>
      <c r="E8175" s="367">
        <f t="shared" si="127"/>
        <v>40600129</v>
      </c>
      <c r="F8175" s="367" t="s">
        <v>12562</v>
      </c>
      <c r="G8175" s="367" t="s">
        <v>14001</v>
      </c>
      <c r="H8175" s="367" t="s">
        <v>14002</v>
      </c>
      <c r="I8175" s="367" t="s">
        <v>14007</v>
      </c>
    </row>
    <row r="8176" spans="1:9">
      <c r="A8176" s="367" t="s">
        <v>3930</v>
      </c>
      <c r="D8176" s="367" t="s">
        <v>14008</v>
      </c>
      <c r="E8176" s="367">
        <f t="shared" si="127"/>
        <v>40600130</v>
      </c>
      <c r="F8176" s="367" t="s">
        <v>12562</v>
      </c>
      <c r="G8176" s="367" t="s">
        <v>14001</v>
      </c>
      <c r="H8176" s="367" t="s">
        <v>14002</v>
      </c>
      <c r="I8176" s="367" t="s">
        <v>14009</v>
      </c>
    </row>
    <row r="8177" spans="1:9">
      <c r="A8177" s="367" t="s">
        <v>3930</v>
      </c>
      <c r="D8177" s="367" t="s">
        <v>14010</v>
      </c>
      <c r="E8177" s="367">
        <f t="shared" si="127"/>
        <v>40600131</v>
      </c>
      <c r="F8177" s="367" t="s">
        <v>12562</v>
      </c>
      <c r="G8177" s="367" t="s">
        <v>14001</v>
      </c>
      <c r="H8177" s="367" t="s">
        <v>14002</v>
      </c>
      <c r="I8177" s="367" t="s">
        <v>14011</v>
      </c>
    </row>
    <row r="8178" spans="1:9">
      <c r="A8178" s="367" t="s">
        <v>3930</v>
      </c>
      <c r="D8178" s="367" t="s">
        <v>14012</v>
      </c>
      <c r="E8178" s="367">
        <f t="shared" si="127"/>
        <v>40600132</v>
      </c>
      <c r="F8178" s="367" t="s">
        <v>12562</v>
      </c>
      <c r="G8178" s="367" t="s">
        <v>14001</v>
      </c>
      <c r="H8178" s="367" t="s">
        <v>14002</v>
      </c>
      <c r="I8178" s="367" t="s">
        <v>14013</v>
      </c>
    </row>
    <row r="8179" spans="1:9">
      <c r="A8179" s="367" t="s">
        <v>3930</v>
      </c>
      <c r="D8179" s="367" t="s">
        <v>14014</v>
      </c>
      <c r="E8179" s="367">
        <f t="shared" si="127"/>
        <v>40600133</v>
      </c>
      <c r="F8179" s="367" t="s">
        <v>12562</v>
      </c>
      <c r="G8179" s="367" t="s">
        <v>14001</v>
      </c>
      <c r="H8179" s="367" t="s">
        <v>14002</v>
      </c>
      <c r="I8179" s="367" t="s">
        <v>14015</v>
      </c>
    </row>
    <row r="8180" spans="1:9">
      <c r="A8180" s="367" t="s">
        <v>3930</v>
      </c>
      <c r="D8180" s="367" t="s">
        <v>14016</v>
      </c>
      <c r="E8180" s="367">
        <f t="shared" si="127"/>
        <v>40600134</v>
      </c>
      <c r="F8180" s="367" t="s">
        <v>12562</v>
      </c>
      <c r="G8180" s="367" t="s">
        <v>14001</v>
      </c>
      <c r="H8180" s="367" t="s">
        <v>14002</v>
      </c>
      <c r="I8180" s="367" t="s">
        <v>14017</v>
      </c>
    </row>
    <row r="8181" spans="1:9">
      <c r="A8181" s="367" t="s">
        <v>3930</v>
      </c>
      <c r="D8181" s="367" t="s">
        <v>14018</v>
      </c>
      <c r="E8181" s="367">
        <f t="shared" si="127"/>
        <v>40600135</v>
      </c>
      <c r="F8181" s="367" t="s">
        <v>12562</v>
      </c>
      <c r="G8181" s="367" t="s">
        <v>14001</v>
      </c>
      <c r="H8181" s="367" t="s">
        <v>14002</v>
      </c>
      <c r="I8181" s="367" t="s">
        <v>14019</v>
      </c>
    </row>
    <row r="8182" spans="1:9">
      <c r="A8182" s="367" t="s">
        <v>3930</v>
      </c>
      <c r="D8182" s="367" t="s">
        <v>14020</v>
      </c>
      <c r="E8182" s="367">
        <f t="shared" si="127"/>
        <v>40600136</v>
      </c>
      <c r="F8182" s="367" t="s">
        <v>12562</v>
      </c>
      <c r="G8182" s="367" t="s">
        <v>14001</v>
      </c>
      <c r="H8182" s="367" t="s">
        <v>14002</v>
      </c>
      <c r="I8182" s="367" t="s">
        <v>14021</v>
      </c>
    </row>
    <row r="8183" spans="1:9">
      <c r="A8183" s="367" t="s">
        <v>3930</v>
      </c>
      <c r="D8183" s="367" t="s">
        <v>14022</v>
      </c>
      <c r="E8183" s="367">
        <f t="shared" si="127"/>
        <v>40600137</v>
      </c>
      <c r="F8183" s="367" t="s">
        <v>12562</v>
      </c>
      <c r="G8183" s="367" t="s">
        <v>14001</v>
      </c>
      <c r="H8183" s="367" t="s">
        <v>14002</v>
      </c>
      <c r="I8183" s="367" t="s">
        <v>14023</v>
      </c>
    </row>
    <row r="8184" spans="1:9">
      <c r="A8184" s="367" t="s">
        <v>3930</v>
      </c>
      <c r="D8184" s="367" t="s">
        <v>14024</v>
      </c>
      <c r="E8184" s="367">
        <f t="shared" si="127"/>
        <v>40600138</v>
      </c>
      <c r="F8184" s="367" t="s">
        <v>12562</v>
      </c>
      <c r="G8184" s="367" t="s">
        <v>14001</v>
      </c>
      <c r="H8184" s="367" t="s">
        <v>14002</v>
      </c>
      <c r="I8184" s="367" t="s">
        <v>14025</v>
      </c>
    </row>
    <row r="8185" spans="1:9">
      <c r="A8185" s="367" t="s">
        <v>3930</v>
      </c>
      <c r="D8185" s="367" t="s">
        <v>14026</v>
      </c>
      <c r="E8185" s="367">
        <f t="shared" si="127"/>
        <v>40600139</v>
      </c>
      <c r="F8185" s="367" t="s">
        <v>12562</v>
      </c>
      <c r="G8185" s="367" t="s">
        <v>14001</v>
      </c>
      <c r="H8185" s="367" t="s">
        <v>14002</v>
      </c>
      <c r="I8185" s="367" t="s">
        <v>14027</v>
      </c>
    </row>
    <row r="8186" spans="1:9">
      <c r="A8186" s="367" t="s">
        <v>3930</v>
      </c>
      <c r="D8186" s="367" t="s">
        <v>14028</v>
      </c>
      <c r="E8186" s="367">
        <f t="shared" si="127"/>
        <v>40600140</v>
      </c>
      <c r="F8186" s="367" t="s">
        <v>12562</v>
      </c>
      <c r="G8186" s="367" t="s">
        <v>14001</v>
      </c>
      <c r="H8186" s="367" t="s">
        <v>14002</v>
      </c>
      <c r="I8186" s="367" t="s">
        <v>14029</v>
      </c>
    </row>
    <row r="8187" spans="1:9">
      <c r="A8187" s="367" t="s">
        <v>3930</v>
      </c>
      <c r="D8187" s="367" t="s">
        <v>14030</v>
      </c>
      <c r="E8187" s="367">
        <f t="shared" si="127"/>
        <v>40600141</v>
      </c>
      <c r="F8187" s="367" t="s">
        <v>12562</v>
      </c>
      <c r="G8187" s="367" t="s">
        <v>14001</v>
      </c>
      <c r="H8187" s="367" t="s">
        <v>14002</v>
      </c>
      <c r="I8187" s="367" t="s">
        <v>14031</v>
      </c>
    </row>
    <row r="8188" spans="1:9">
      <c r="A8188" s="367" t="s">
        <v>3930</v>
      </c>
      <c r="D8188" s="367" t="s">
        <v>14032</v>
      </c>
      <c r="E8188" s="367">
        <f t="shared" si="127"/>
        <v>40600142</v>
      </c>
      <c r="F8188" s="367" t="s">
        <v>12562</v>
      </c>
      <c r="G8188" s="367" t="s">
        <v>14001</v>
      </c>
      <c r="H8188" s="367" t="s">
        <v>14002</v>
      </c>
      <c r="I8188" s="367" t="s">
        <v>14033</v>
      </c>
    </row>
    <row r="8189" spans="1:9">
      <c r="A8189" s="367" t="s">
        <v>3930</v>
      </c>
      <c r="D8189" s="367" t="s">
        <v>14034</v>
      </c>
      <c r="E8189" s="367">
        <f t="shared" si="127"/>
        <v>40600143</v>
      </c>
      <c r="F8189" s="367" t="s">
        <v>12562</v>
      </c>
      <c r="G8189" s="367" t="s">
        <v>14001</v>
      </c>
      <c r="H8189" s="367" t="s">
        <v>14002</v>
      </c>
      <c r="I8189" s="367" t="s">
        <v>14035</v>
      </c>
    </row>
    <row r="8190" spans="1:9">
      <c r="A8190" s="367" t="s">
        <v>3930</v>
      </c>
      <c r="D8190" s="367" t="s">
        <v>14036</v>
      </c>
      <c r="E8190" s="367">
        <f t="shared" si="127"/>
        <v>40600144</v>
      </c>
      <c r="F8190" s="367" t="s">
        <v>12562</v>
      </c>
      <c r="G8190" s="367" t="s">
        <v>14001</v>
      </c>
      <c r="H8190" s="367" t="s">
        <v>14002</v>
      </c>
      <c r="I8190" s="367" t="s">
        <v>14037</v>
      </c>
    </row>
    <row r="8191" spans="1:9">
      <c r="A8191" s="367" t="s">
        <v>3930</v>
      </c>
      <c r="D8191" s="367" t="s">
        <v>14038</v>
      </c>
      <c r="E8191" s="367">
        <f t="shared" si="127"/>
        <v>40600145</v>
      </c>
      <c r="F8191" s="367" t="s">
        <v>12562</v>
      </c>
      <c r="G8191" s="367" t="s">
        <v>14001</v>
      </c>
      <c r="H8191" s="367" t="s">
        <v>14002</v>
      </c>
      <c r="I8191" s="367" t="s">
        <v>14039</v>
      </c>
    </row>
    <row r="8192" spans="1:9">
      <c r="A8192" s="367" t="s">
        <v>3930</v>
      </c>
      <c r="D8192" s="367" t="s">
        <v>14040</v>
      </c>
      <c r="E8192" s="367">
        <f t="shared" si="127"/>
        <v>40600146</v>
      </c>
      <c r="F8192" s="367" t="s">
        <v>12562</v>
      </c>
      <c r="G8192" s="367" t="s">
        <v>14001</v>
      </c>
      <c r="H8192" s="367" t="s">
        <v>14002</v>
      </c>
      <c r="I8192" s="367" t="s">
        <v>14041</v>
      </c>
    </row>
    <row r="8193" spans="1:9">
      <c r="A8193" s="367" t="s">
        <v>3930</v>
      </c>
      <c r="D8193" s="367" t="s">
        <v>14042</v>
      </c>
      <c r="E8193" s="367">
        <f t="shared" si="127"/>
        <v>40600147</v>
      </c>
      <c r="F8193" s="367" t="s">
        <v>12562</v>
      </c>
      <c r="G8193" s="367" t="s">
        <v>14001</v>
      </c>
      <c r="H8193" s="367" t="s">
        <v>14002</v>
      </c>
      <c r="I8193" s="367" t="s">
        <v>14043</v>
      </c>
    </row>
    <row r="8194" spans="1:9">
      <c r="A8194" s="367" t="s">
        <v>3930</v>
      </c>
      <c r="D8194" s="367" t="s">
        <v>14044</v>
      </c>
      <c r="E8194" s="367">
        <f t="shared" ref="E8194:E8257" si="128">VALUE(D8194)</f>
        <v>40600148</v>
      </c>
      <c r="F8194" s="367" t="s">
        <v>12562</v>
      </c>
      <c r="G8194" s="367" t="s">
        <v>14001</v>
      </c>
      <c r="H8194" s="367" t="s">
        <v>14002</v>
      </c>
      <c r="I8194" s="367" t="s">
        <v>14045</v>
      </c>
    </row>
    <row r="8195" spans="1:9">
      <c r="A8195" s="367" t="s">
        <v>3930</v>
      </c>
      <c r="D8195" s="367" t="s">
        <v>14046</v>
      </c>
      <c r="E8195" s="367">
        <f t="shared" si="128"/>
        <v>40600149</v>
      </c>
      <c r="F8195" s="367" t="s">
        <v>12562</v>
      </c>
      <c r="G8195" s="367" t="s">
        <v>14001</v>
      </c>
      <c r="H8195" s="367" t="s">
        <v>14002</v>
      </c>
      <c r="I8195" s="367" t="s">
        <v>14047</v>
      </c>
    </row>
    <row r="8196" spans="1:9">
      <c r="A8196" s="367" t="s">
        <v>3930</v>
      </c>
      <c r="D8196" s="367" t="s">
        <v>14048</v>
      </c>
      <c r="E8196" s="367">
        <f t="shared" si="128"/>
        <v>40600160</v>
      </c>
      <c r="F8196" s="367" t="s">
        <v>12562</v>
      </c>
      <c r="G8196" s="367" t="s">
        <v>14001</v>
      </c>
      <c r="H8196" s="367" t="s">
        <v>14002</v>
      </c>
      <c r="I8196" s="367" t="s">
        <v>14049</v>
      </c>
    </row>
    <row r="8197" spans="1:9">
      <c r="A8197" s="367" t="s">
        <v>3930</v>
      </c>
      <c r="D8197" s="367" t="s">
        <v>14050</v>
      </c>
      <c r="E8197" s="367">
        <f t="shared" si="128"/>
        <v>40600161</v>
      </c>
      <c r="F8197" s="367" t="s">
        <v>12562</v>
      </c>
      <c r="G8197" s="367" t="s">
        <v>14001</v>
      </c>
      <c r="H8197" s="367" t="s">
        <v>14002</v>
      </c>
      <c r="I8197" s="367" t="s">
        <v>14051</v>
      </c>
    </row>
    <row r="8198" spans="1:9">
      <c r="A8198" s="367" t="s">
        <v>3930</v>
      </c>
      <c r="D8198" s="367" t="s">
        <v>14052</v>
      </c>
      <c r="E8198" s="367">
        <f t="shared" si="128"/>
        <v>40600162</v>
      </c>
      <c r="F8198" s="367" t="s">
        <v>12562</v>
      </c>
      <c r="G8198" s="367" t="s">
        <v>14001</v>
      </c>
      <c r="H8198" s="367" t="s">
        <v>14002</v>
      </c>
      <c r="I8198" s="367" t="s">
        <v>14053</v>
      </c>
    </row>
    <row r="8199" spans="1:9">
      <c r="A8199" s="367" t="s">
        <v>3930</v>
      </c>
      <c r="D8199" s="367" t="s">
        <v>14054</v>
      </c>
      <c r="E8199" s="367">
        <f t="shared" si="128"/>
        <v>40600163</v>
      </c>
      <c r="F8199" s="367" t="s">
        <v>12562</v>
      </c>
      <c r="G8199" s="367" t="s">
        <v>14001</v>
      </c>
      <c r="H8199" s="367" t="s">
        <v>14002</v>
      </c>
      <c r="I8199" s="367" t="s">
        <v>14055</v>
      </c>
    </row>
    <row r="8200" spans="1:9">
      <c r="A8200" s="367" t="s">
        <v>3930</v>
      </c>
      <c r="D8200" s="367" t="s">
        <v>14056</v>
      </c>
      <c r="E8200" s="367">
        <f t="shared" si="128"/>
        <v>40600164</v>
      </c>
      <c r="F8200" s="367" t="s">
        <v>12562</v>
      </c>
      <c r="G8200" s="367" t="s">
        <v>14001</v>
      </c>
      <c r="H8200" s="367" t="s">
        <v>14002</v>
      </c>
      <c r="I8200" s="367" t="s">
        <v>14057</v>
      </c>
    </row>
    <row r="8201" spans="1:9">
      <c r="A8201" s="367" t="s">
        <v>3930</v>
      </c>
      <c r="D8201" s="367" t="s">
        <v>14058</v>
      </c>
      <c r="E8201" s="367">
        <f t="shared" si="128"/>
        <v>40600165</v>
      </c>
      <c r="F8201" s="367" t="s">
        <v>12562</v>
      </c>
      <c r="G8201" s="367" t="s">
        <v>14001</v>
      </c>
      <c r="H8201" s="367" t="s">
        <v>14002</v>
      </c>
      <c r="I8201" s="367" t="s">
        <v>14059</v>
      </c>
    </row>
    <row r="8202" spans="1:9">
      <c r="A8202" s="367" t="s">
        <v>3930</v>
      </c>
      <c r="D8202" s="367" t="s">
        <v>14060</v>
      </c>
      <c r="E8202" s="367">
        <f t="shared" si="128"/>
        <v>40600166</v>
      </c>
      <c r="F8202" s="367" t="s">
        <v>12562</v>
      </c>
      <c r="G8202" s="367" t="s">
        <v>14001</v>
      </c>
      <c r="H8202" s="367" t="s">
        <v>14002</v>
      </c>
      <c r="I8202" s="367" t="s">
        <v>14061</v>
      </c>
    </row>
    <row r="8203" spans="1:9">
      <c r="A8203" s="367" t="s">
        <v>3930</v>
      </c>
      <c r="D8203" s="367" t="s">
        <v>14062</v>
      </c>
      <c r="E8203" s="367">
        <f t="shared" si="128"/>
        <v>40600167</v>
      </c>
      <c r="F8203" s="367" t="s">
        <v>12562</v>
      </c>
      <c r="G8203" s="367" t="s">
        <v>14001</v>
      </c>
      <c r="H8203" s="367" t="s">
        <v>14002</v>
      </c>
      <c r="I8203" s="367" t="s">
        <v>14063</v>
      </c>
    </row>
    <row r="8204" spans="1:9">
      <c r="A8204" s="367" t="s">
        <v>3930</v>
      </c>
      <c r="D8204" s="367" t="s">
        <v>14064</v>
      </c>
      <c r="E8204" s="367">
        <f t="shared" si="128"/>
        <v>40600168</v>
      </c>
      <c r="F8204" s="367" t="s">
        <v>12562</v>
      </c>
      <c r="G8204" s="367" t="s">
        <v>14001</v>
      </c>
      <c r="H8204" s="367" t="s">
        <v>14002</v>
      </c>
      <c r="I8204" s="367" t="s">
        <v>14065</v>
      </c>
    </row>
    <row r="8205" spans="1:9">
      <c r="A8205" s="367" t="s">
        <v>3930</v>
      </c>
      <c r="D8205" s="367" t="s">
        <v>14066</v>
      </c>
      <c r="E8205" s="367">
        <f t="shared" si="128"/>
        <v>40600169</v>
      </c>
      <c r="F8205" s="367" t="s">
        <v>12562</v>
      </c>
      <c r="G8205" s="367" t="s">
        <v>14001</v>
      </c>
      <c r="H8205" s="367" t="s">
        <v>14002</v>
      </c>
      <c r="I8205" s="367" t="s">
        <v>14067</v>
      </c>
    </row>
    <row r="8206" spans="1:9">
      <c r="A8206" s="367" t="s">
        <v>3930</v>
      </c>
      <c r="D8206" s="367" t="s">
        <v>14068</v>
      </c>
      <c r="E8206" s="367">
        <f t="shared" si="128"/>
        <v>40600170</v>
      </c>
      <c r="F8206" s="367" t="s">
        <v>12562</v>
      </c>
      <c r="G8206" s="367" t="s">
        <v>14001</v>
      </c>
      <c r="H8206" s="367" t="s">
        <v>14002</v>
      </c>
      <c r="I8206" s="367" t="s">
        <v>14069</v>
      </c>
    </row>
    <row r="8207" spans="1:9">
      <c r="A8207" s="367" t="s">
        <v>3930</v>
      </c>
      <c r="D8207" s="367" t="s">
        <v>14070</v>
      </c>
      <c r="E8207" s="367">
        <f t="shared" si="128"/>
        <v>40600171</v>
      </c>
      <c r="F8207" s="367" t="s">
        <v>12562</v>
      </c>
      <c r="G8207" s="367" t="s">
        <v>14001</v>
      </c>
      <c r="H8207" s="367" t="s">
        <v>14002</v>
      </c>
      <c r="I8207" s="367" t="s">
        <v>14071</v>
      </c>
    </row>
    <row r="8208" spans="1:9">
      <c r="A8208" s="367" t="s">
        <v>3930</v>
      </c>
      <c r="D8208" s="367" t="s">
        <v>14072</v>
      </c>
      <c r="E8208" s="367">
        <f t="shared" si="128"/>
        <v>40600172</v>
      </c>
      <c r="F8208" s="367" t="s">
        <v>12562</v>
      </c>
      <c r="G8208" s="367" t="s">
        <v>14001</v>
      </c>
      <c r="H8208" s="367" t="s">
        <v>14002</v>
      </c>
      <c r="I8208" s="367" t="s">
        <v>14073</v>
      </c>
    </row>
    <row r="8209" spans="1:9">
      <c r="A8209" s="367" t="s">
        <v>3930</v>
      </c>
      <c r="D8209" s="367" t="s">
        <v>14074</v>
      </c>
      <c r="E8209" s="367">
        <f t="shared" si="128"/>
        <v>40600173</v>
      </c>
      <c r="F8209" s="367" t="s">
        <v>12562</v>
      </c>
      <c r="G8209" s="367" t="s">
        <v>14001</v>
      </c>
      <c r="H8209" s="367" t="s">
        <v>14002</v>
      </c>
      <c r="I8209" s="367" t="s">
        <v>14075</v>
      </c>
    </row>
    <row r="8210" spans="1:9">
      <c r="A8210" s="367" t="s">
        <v>3930</v>
      </c>
      <c r="D8210" s="367" t="s">
        <v>14076</v>
      </c>
      <c r="E8210" s="367">
        <f t="shared" si="128"/>
        <v>40600197</v>
      </c>
      <c r="F8210" s="367" t="s">
        <v>12562</v>
      </c>
      <c r="G8210" s="367" t="s">
        <v>14001</v>
      </c>
      <c r="H8210" s="367" t="s">
        <v>14002</v>
      </c>
      <c r="I8210" s="367" t="s">
        <v>5815</v>
      </c>
    </row>
    <row r="8211" spans="1:9">
      <c r="A8211" s="367" t="s">
        <v>3930</v>
      </c>
      <c r="D8211" s="367" t="s">
        <v>14077</v>
      </c>
      <c r="E8211" s="367">
        <f t="shared" si="128"/>
        <v>40600198</v>
      </c>
      <c r="F8211" s="367" t="s">
        <v>12562</v>
      </c>
      <c r="G8211" s="367" t="s">
        <v>14001</v>
      </c>
      <c r="H8211" s="367" t="s">
        <v>14002</v>
      </c>
      <c r="I8211" s="367" t="s">
        <v>5815</v>
      </c>
    </row>
    <row r="8212" spans="1:9">
      <c r="A8212" s="367" t="s">
        <v>3930</v>
      </c>
      <c r="D8212" s="367" t="s">
        <v>14078</v>
      </c>
      <c r="E8212" s="367">
        <f t="shared" si="128"/>
        <v>40600199</v>
      </c>
      <c r="F8212" s="367" t="s">
        <v>12562</v>
      </c>
      <c r="G8212" s="367" t="s">
        <v>14001</v>
      </c>
      <c r="H8212" s="367" t="s">
        <v>14002</v>
      </c>
      <c r="I8212" s="367" t="s">
        <v>5815</v>
      </c>
    </row>
    <row r="8213" spans="1:9">
      <c r="A8213" s="367" t="s">
        <v>3930</v>
      </c>
      <c r="D8213" s="367" t="s">
        <v>14079</v>
      </c>
      <c r="E8213" s="367">
        <f t="shared" si="128"/>
        <v>40600231</v>
      </c>
      <c r="F8213" s="367" t="s">
        <v>12562</v>
      </c>
      <c r="G8213" s="367" t="s">
        <v>14001</v>
      </c>
      <c r="H8213" s="367" t="s">
        <v>14080</v>
      </c>
      <c r="I8213" s="367" t="s">
        <v>14081</v>
      </c>
    </row>
    <row r="8214" spans="1:9">
      <c r="A8214" s="367" t="s">
        <v>3930</v>
      </c>
      <c r="D8214" s="367" t="s">
        <v>14082</v>
      </c>
      <c r="E8214" s="367">
        <f t="shared" si="128"/>
        <v>40600232</v>
      </c>
      <c r="F8214" s="367" t="s">
        <v>12562</v>
      </c>
      <c r="G8214" s="367" t="s">
        <v>14001</v>
      </c>
      <c r="H8214" s="367" t="s">
        <v>14080</v>
      </c>
      <c r="I8214" s="367" t="s">
        <v>14083</v>
      </c>
    </row>
    <row r="8215" spans="1:9">
      <c r="A8215" s="367" t="s">
        <v>3930</v>
      </c>
      <c r="D8215" s="367" t="s">
        <v>14084</v>
      </c>
      <c r="E8215" s="367">
        <f t="shared" si="128"/>
        <v>40600233</v>
      </c>
      <c r="F8215" s="367" t="s">
        <v>12562</v>
      </c>
      <c r="G8215" s="367" t="s">
        <v>14001</v>
      </c>
      <c r="H8215" s="367" t="s">
        <v>14080</v>
      </c>
      <c r="I8215" s="367" t="s">
        <v>14085</v>
      </c>
    </row>
    <row r="8216" spans="1:9">
      <c r="A8216" s="367" t="s">
        <v>3930</v>
      </c>
      <c r="D8216" s="367" t="s">
        <v>14086</v>
      </c>
      <c r="E8216" s="367">
        <f t="shared" si="128"/>
        <v>40600234</v>
      </c>
      <c r="F8216" s="367" t="s">
        <v>12562</v>
      </c>
      <c r="G8216" s="367" t="s">
        <v>14001</v>
      </c>
      <c r="H8216" s="367" t="s">
        <v>14080</v>
      </c>
      <c r="I8216" s="367" t="s">
        <v>14087</v>
      </c>
    </row>
    <row r="8217" spans="1:9">
      <c r="A8217" s="367" t="s">
        <v>3930</v>
      </c>
      <c r="D8217" s="367" t="s">
        <v>14088</v>
      </c>
      <c r="E8217" s="367">
        <f t="shared" si="128"/>
        <v>40600235</v>
      </c>
      <c r="F8217" s="367" t="s">
        <v>12562</v>
      </c>
      <c r="G8217" s="367" t="s">
        <v>14001</v>
      </c>
      <c r="H8217" s="367" t="s">
        <v>14080</v>
      </c>
      <c r="I8217" s="367" t="s">
        <v>14089</v>
      </c>
    </row>
    <row r="8218" spans="1:9">
      <c r="A8218" s="367" t="s">
        <v>3930</v>
      </c>
      <c r="D8218" s="367" t="s">
        <v>14090</v>
      </c>
      <c r="E8218" s="367">
        <f t="shared" si="128"/>
        <v>40600236</v>
      </c>
      <c r="F8218" s="367" t="s">
        <v>12562</v>
      </c>
      <c r="G8218" s="367" t="s">
        <v>14001</v>
      </c>
      <c r="H8218" s="367" t="s">
        <v>14080</v>
      </c>
      <c r="I8218" s="367" t="s">
        <v>14091</v>
      </c>
    </row>
    <row r="8219" spans="1:9">
      <c r="A8219" s="367" t="s">
        <v>3930</v>
      </c>
      <c r="D8219" s="367" t="s">
        <v>14092</v>
      </c>
      <c r="E8219" s="367">
        <f t="shared" si="128"/>
        <v>40600237</v>
      </c>
      <c r="F8219" s="367" t="s">
        <v>12562</v>
      </c>
      <c r="G8219" s="367" t="s">
        <v>14001</v>
      </c>
      <c r="H8219" s="367" t="s">
        <v>14080</v>
      </c>
      <c r="I8219" s="367" t="s">
        <v>14093</v>
      </c>
    </row>
    <row r="8220" spans="1:9">
      <c r="A8220" s="367" t="s">
        <v>3930</v>
      </c>
      <c r="D8220" s="367" t="s">
        <v>14094</v>
      </c>
      <c r="E8220" s="367">
        <f t="shared" si="128"/>
        <v>40600238</v>
      </c>
      <c r="F8220" s="367" t="s">
        <v>12562</v>
      </c>
      <c r="G8220" s="367" t="s">
        <v>14001</v>
      </c>
      <c r="H8220" s="367" t="s">
        <v>14080</v>
      </c>
      <c r="I8220" s="367" t="s">
        <v>14095</v>
      </c>
    </row>
    <row r="8221" spans="1:9">
      <c r="A8221" s="367" t="s">
        <v>3930</v>
      </c>
      <c r="D8221" s="367" t="s">
        <v>14096</v>
      </c>
      <c r="E8221" s="367">
        <f t="shared" si="128"/>
        <v>40600239</v>
      </c>
      <c r="F8221" s="367" t="s">
        <v>12562</v>
      </c>
      <c r="G8221" s="367" t="s">
        <v>14001</v>
      </c>
      <c r="H8221" s="367" t="s">
        <v>14080</v>
      </c>
      <c r="I8221" s="367" t="s">
        <v>14097</v>
      </c>
    </row>
    <row r="8222" spans="1:9">
      <c r="A8222" s="367" t="s">
        <v>3930</v>
      </c>
      <c r="D8222" s="367" t="s">
        <v>14098</v>
      </c>
      <c r="E8222" s="367">
        <f t="shared" si="128"/>
        <v>40600240</v>
      </c>
      <c r="F8222" s="367" t="s">
        <v>12562</v>
      </c>
      <c r="G8222" s="367" t="s">
        <v>14001</v>
      </c>
      <c r="H8222" s="367" t="s">
        <v>14080</v>
      </c>
      <c r="I8222" s="367" t="s">
        <v>14099</v>
      </c>
    </row>
    <row r="8223" spans="1:9">
      <c r="A8223" s="367" t="s">
        <v>3930</v>
      </c>
      <c r="D8223" s="367" t="s">
        <v>14100</v>
      </c>
      <c r="E8223" s="367">
        <f t="shared" si="128"/>
        <v>40600241</v>
      </c>
      <c r="F8223" s="367" t="s">
        <v>12562</v>
      </c>
      <c r="G8223" s="367" t="s">
        <v>14001</v>
      </c>
      <c r="H8223" s="367" t="s">
        <v>14080</v>
      </c>
      <c r="I8223" s="367" t="s">
        <v>14101</v>
      </c>
    </row>
    <row r="8224" spans="1:9">
      <c r="A8224" s="367" t="s">
        <v>3930</v>
      </c>
      <c r="D8224" s="367" t="s">
        <v>14102</v>
      </c>
      <c r="E8224" s="367">
        <f t="shared" si="128"/>
        <v>40600242</v>
      </c>
      <c r="F8224" s="367" t="s">
        <v>12562</v>
      </c>
      <c r="G8224" s="367" t="s">
        <v>14001</v>
      </c>
      <c r="H8224" s="367" t="s">
        <v>14080</v>
      </c>
      <c r="I8224" s="367" t="s">
        <v>14103</v>
      </c>
    </row>
    <row r="8225" spans="1:9">
      <c r="A8225" s="367" t="s">
        <v>3930</v>
      </c>
      <c r="D8225" s="367" t="s">
        <v>14104</v>
      </c>
      <c r="E8225" s="367">
        <f t="shared" si="128"/>
        <v>40600243</v>
      </c>
      <c r="F8225" s="367" t="s">
        <v>12562</v>
      </c>
      <c r="G8225" s="367" t="s">
        <v>14001</v>
      </c>
      <c r="H8225" s="367" t="s">
        <v>14080</v>
      </c>
      <c r="I8225" s="367" t="s">
        <v>14105</v>
      </c>
    </row>
    <row r="8226" spans="1:9">
      <c r="A8226" s="367" t="s">
        <v>3930</v>
      </c>
      <c r="D8226" s="367" t="s">
        <v>14106</v>
      </c>
      <c r="E8226" s="367">
        <f t="shared" si="128"/>
        <v>40600244</v>
      </c>
      <c r="F8226" s="367" t="s">
        <v>12562</v>
      </c>
      <c r="G8226" s="367" t="s">
        <v>14001</v>
      </c>
      <c r="H8226" s="367" t="s">
        <v>14080</v>
      </c>
      <c r="I8226" s="367" t="s">
        <v>14107</v>
      </c>
    </row>
    <row r="8227" spans="1:9">
      <c r="A8227" s="367" t="s">
        <v>3930</v>
      </c>
      <c r="D8227" s="367" t="s">
        <v>14108</v>
      </c>
      <c r="E8227" s="367">
        <f t="shared" si="128"/>
        <v>40600245</v>
      </c>
      <c r="F8227" s="367" t="s">
        <v>12562</v>
      </c>
      <c r="G8227" s="367" t="s">
        <v>14001</v>
      </c>
      <c r="H8227" s="367" t="s">
        <v>14080</v>
      </c>
      <c r="I8227" s="367" t="s">
        <v>14109</v>
      </c>
    </row>
    <row r="8228" spans="1:9">
      <c r="A8228" s="367" t="s">
        <v>3930</v>
      </c>
      <c r="D8228" s="367" t="s">
        <v>14110</v>
      </c>
      <c r="E8228" s="367">
        <f t="shared" si="128"/>
        <v>40600246</v>
      </c>
      <c r="F8228" s="367" t="s">
        <v>12562</v>
      </c>
      <c r="G8228" s="367" t="s">
        <v>14001</v>
      </c>
      <c r="H8228" s="367" t="s">
        <v>14080</v>
      </c>
      <c r="I8228" s="367" t="s">
        <v>14111</v>
      </c>
    </row>
    <row r="8229" spans="1:9">
      <c r="A8229" s="367" t="s">
        <v>3930</v>
      </c>
      <c r="D8229" s="367" t="s">
        <v>14112</v>
      </c>
      <c r="E8229" s="367">
        <f t="shared" si="128"/>
        <v>40600248</v>
      </c>
      <c r="F8229" s="367" t="s">
        <v>12562</v>
      </c>
      <c r="G8229" s="367" t="s">
        <v>14001</v>
      </c>
      <c r="H8229" s="367" t="s">
        <v>14080</v>
      </c>
      <c r="I8229" s="367" t="s">
        <v>14113</v>
      </c>
    </row>
    <row r="8230" spans="1:9">
      <c r="A8230" s="367" t="s">
        <v>3930</v>
      </c>
      <c r="D8230" s="367" t="s">
        <v>14114</v>
      </c>
      <c r="E8230" s="367">
        <f t="shared" si="128"/>
        <v>40600249</v>
      </c>
      <c r="F8230" s="367" t="s">
        <v>12562</v>
      </c>
      <c r="G8230" s="367" t="s">
        <v>14001</v>
      </c>
      <c r="H8230" s="367" t="s">
        <v>14080</v>
      </c>
      <c r="I8230" s="367" t="s">
        <v>14115</v>
      </c>
    </row>
    <row r="8231" spans="1:9">
      <c r="A8231" s="367" t="s">
        <v>3930</v>
      </c>
      <c r="D8231" s="367" t="s">
        <v>14116</v>
      </c>
      <c r="E8231" s="367">
        <f t="shared" si="128"/>
        <v>40600250</v>
      </c>
      <c r="F8231" s="367" t="s">
        <v>12562</v>
      </c>
      <c r="G8231" s="367" t="s">
        <v>14001</v>
      </c>
      <c r="H8231" s="367" t="s">
        <v>14080</v>
      </c>
      <c r="I8231" s="367" t="s">
        <v>14117</v>
      </c>
    </row>
    <row r="8232" spans="1:9">
      <c r="A8232" s="367" t="s">
        <v>3930</v>
      </c>
      <c r="D8232" s="367" t="s">
        <v>14118</v>
      </c>
      <c r="E8232" s="367">
        <f t="shared" si="128"/>
        <v>40600251</v>
      </c>
      <c r="F8232" s="367" t="s">
        <v>12562</v>
      </c>
      <c r="G8232" s="367" t="s">
        <v>14001</v>
      </c>
      <c r="H8232" s="367" t="s">
        <v>14080</v>
      </c>
      <c r="I8232" s="367" t="s">
        <v>14119</v>
      </c>
    </row>
    <row r="8233" spans="1:9">
      <c r="A8233" s="367" t="s">
        <v>3930</v>
      </c>
      <c r="D8233" s="367" t="s">
        <v>14120</v>
      </c>
      <c r="E8233" s="367">
        <f t="shared" si="128"/>
        <v>40600253</v>
      </c>
      <c r="F8233" s="367" t="s">
        <v>12562</v>
      </c>
      <c r="G8233" s="367" t="s">
        <v>14001</v>
      </c>
      <c r="H8233" s="367" t="s">
        <v>14080</v>
      </c>
      <c r="I8233" s="367" t="s">
        <v>14121</v>
      </c>
    </row>
    <row r="8234" spans="1:9">
      <c r="A8234" s="367" t="s">
        <v>3930</v>
      </c>
      <c r="D8234" s="367" t="s">
        <v>14122</v>
      </c>
      <c r="E8234" s="367">
        <f t="shared" si="128"/>
        <v>40600254</v>
      </c>
      <c r="F8234" s="367" t="s">
        <v>12562</v>
      </c>
      <c r="G8234" s="367" t="s">
        <v>14001</v>
      </c>
      <c r="H8234" s="367" t="s">
        <v>14080</v>
      </c>
      <c r="I8234" s="367" t="s">
        <v>14123</v>
      </c>
    </row>
    <row r="8235" spans="1:9">
      <c r="A8235" s="367" t="s">
        <v>3930</v>
      </c>
      <c r="D8235" s="367" t="s">
        <v>14124</v>
      </c>
      <c r="E8235" s="367">
        <f t="shared" si="128"/>
        <v>40600255</v>
      </c>
      <c r="F8235" s="367" t="s">
        <v>12562</v>
      </c>
      <c r="G8235" s="367" t="s">
        <v>14001</v>
      </c>
      <c r="H8235" s="367" t="s">
        <v>14080</v>
      </c>
      <c r="I8235" s="367" t="s">
        <v>14125</v>
      </c>
    </row>
    <row r="8236" spans="1:9">
      <c r="A8236" s="367" t="s">
        <v>3930</v>
      </c>
      <c r="D8236" s="367" t="s">
        <v>14126</v>
      </c>
      <c r="E8236" s="367">
        <f t="shared" si="128"/>
        <v>40600256</v>
      </c>
      <c r="F8236" s="367" t="s">
        <v>12562</v>
      </c>
      <c r="G8236" s="367" t="s">
        <v>14001</v>
      </c>
      <c r="H8236" s="367" t="s">
        <v>14080</v>
      </c>
      <c r="I8236" s="367" t="s">
        <v>14127</v>
      </c>
    </row>
    <row r="8237" spans="1:9">
      <c r="A8237" s="367" t="s">
        <v>3930</v>
      </c>
      <c r="D8237" s="367" t="s">
        <v>14128</v>
      </c>
      <c r="E8237" s="367">
        <f t="shared" si="128"/>
        <v>40600257</v>
      </c>
      <c r="F8237" s="367" t="s">
        <v>12562</v>
      </c>
      <c r="G8237" s="367" t="s">
        <v>14001</v>
      </c>
      <c r="H8237" s="367" t="s">
        <v>14080</v>
      </c>
      <c r="I8237" s="367" t="s">
        <v>14129</v>
      </c>
    </row>
    <row r="8238" spans="1:9">
      <c r="A8238" s="367" t="s">
        <v>3930</v>
      </c>
      <c r="D8238" s="367" t="s">
        <v>14130</v>
      </c>
      <c r="E8238" s="367">
        <f t="shared" si="128"/>
        <v>40600259</v>
      </c>
      <c r="F8238" s="367" t="s">
        <v>12562</v>
      </c>
      <c r="G8238" s="367" t="s">
        <v>14001</v>
      </c>
      <c r="H8238" s="367" t="s">
        <v>14080</v>
      </c>
      <c r="I8238" s="367" t="s">
        <v>14131</v>
      </c>
    </row>
    <row r="8239" spans="1:9">
      <c r="A8239" s="367" t="s">
        <v>3930</v>
      </c>
      <c r="D8239" s="367" t="s">
        <v>14132</v>
      </c>
      <c r="E8239" s="367">
        <f t="shared" si="128"/>
        <v>40600260</v>
      </c>
      <c r="F8239" s="367" t="s">
        <v>12562</v>
      </c>
      <c r="G8239" s="367" t="s">
        <v>14001</v>
      </c>
      <c r="H8239" s="367" t="s">
        <v>14080</v>
      </c>
      <c r="I8239" s="367" t="s">
        <v>14133</v>
      </c>
    </row>
    <row r="8240" spans="1:9">
      <c r="A8240" s="367" t="s">
        <v>3930</v>
      </c>
      <c r="D8240" s="367" t="s">
        <v>14134</v>
      </c>
      <c r="E8240" s="367">
        <f t="shared" si="128"/>
        <v>40600261</v>
      </c>
      <c r="F8240" s="367" t="s">
        <v>12562</v>
      </c>
      <c r="G8240" s="367" t="s">
        <v>14001</v>
      </c>
      <c r="H8240" s="367" t="s">
        <v>14080</v>
      </c>
      <c r="I8240" s="367" t="s">
        <v>14135</v>
      </c>
    </row>
    <row r="8241" spans="1:12">
      <c r="A8241" s="367" t="s">
        <v>3930</v>
      </c>
      <c r="D8241" s="367" t="s">
        <v>14136</v>
      </c>
      <c r="E8241" s="367">
        <f t="shared" si="128"/>
        <v>40600298</v>
      </c>
      <c r="F8241" s="367" t="s">
        <v>12562</v>
      </c>
      <c r="G8241" s="367" t="s">
        <v>14001</v>
      </c>
      <c r="H8241" s="367" t="s">
        <v>14080</v>
      </c>
      <c r="I8241" s="367" t="s">
        <v>5815</v>
      </c>
    </row>
    <row r="8242" spans="1:12">
      <c r="A8242" s="367" t="s">
        <v>3930</v>
      </c>
      <c r="D8242" s="367" t="s">
        <v>14137</v>
      </c>
      <c r="E8242" s="367">
        <f t="shared" si="128"/>
        <v>40600299</v>
      </c>
      <c r="F8242" s="367" t="s">
        <v>12562</v>
      </c>
      <c r="G8242" s="367" t="s">
        <v>14001</v>
      </c>
      <c r="H8242" s="367" t="s">
        <v>14080</v>
      </c>
      <c r="I8242" s="367" t="s">
        <v>5815</v>
      </c>
    </row>
    <row r="8243" spans="1:12">
      <c r="A8243" s="367" t="s">
        <v>3930</v>
      </c>
      <c r="D8243" s="367" t="s">
        <v>14138</v>
      </c>
      <c r="E8243" s="367">
        <f t="shared" si="128"/>
        <v>40600301</v>
      </c>
      <c r="F8243" s="367" t="s">
        <v>12562</v>
      </c>
      <c r="G8243" s="367" t="s">
        <v>14001</v>
      </c>
      <c r="H8243" s="367" t="s">
        <v>14139</v>
      </c>
      <c r="I8243" s="367" t="s">
        <v>14140</v>
      </c>
    </row>
    <row r="8244" spans="1:12">
      <c r="A8244" s="367" t="s">
        <v>3930</v>
      </c>
      <c r="D8244" s="367" t="s">
        <v>14141</v>
      </c>
      <c r="E8244" s="367">
        <f t="shared" si="128"/>
        <v>40600302</v>
      </c>
      <c r="F8244" s="367" t="s">
        <v>12562</v>
      </c>
      <c r="G8244" s="367" t="s">
        <v>14001</v>
      </c>
      <c r="H8244" s="367" t="s">
        <v>14139</v>
      </c>
      <c r="I8244" s="367" t="s">
        <v>14142</v>
      </c>
    </row>
    <row r="8245" spans="1:12">
      <c r="A8245" s="367" t="s">
        <v>3930</v>
      </c>
      <c r="D8245" s="367" t="s">
        <v>14143</v>
      </c>
      <c r="E8245" s="367">
        <f t="shared" si="128"/>
        <v>40600305</v>
      </c>
      <c r="F8245" s="367" t="s">
        <v>12562</v>
      </c>
      <c r="G8245" s="367" t="s">
        <v>14001</v>
      </c>
      <c r="H8245" s="367" t="s">
        <v>14139</v>
      </c>
      <c r="I8245" s="367" t="s">
        <v>14144</v>
      </c>
    </row>
    <row r="8246" spans="1:12">
      <c r="A8246" s="367" t="s">
        <v>3930</v>
      </c>
      <c r="D8246" s="367" t="s">
        <v>14145</v>
      </c>
      <c r="E8246" s="367">
        <f t="shared" si="128"/>
        <v>40600306</v>
      </c>
      <c r="F8246" s="367" t="s">
        <v>12562</v>
      </c>
      <c r="G8246" s="367" t="s">
        <v>14001</v>
      </c>
      <c r="H8246" s="367" t="s">
        <v>14139</v>
      </c>
      <c r="I8246" s="367" t="s">
        <v>14146</v>
      </c>
    </row>
    <row r="8247" spans="1:12">
      <c r="A8247" s="367" t="s">
        <v>3930</v>
      </c>
      <c r="D8247" s="367" t="s">
        <v>14147</v>
      </c>
      <c r="E8247" s="367">
        <f t="shared" si="128"/>
        <v>40600307</v>
      </c>
      <c r="F8247" s="367" t="s">
        <v>12562</v>
      </c>
      <c r="G8247" s="367" t="s">
        <v>14001</v>
      </c>
      <c r="H8247" s="367" t="s">
        <v>14139</v>
      </c>
      <c r="I8247" s="367" t="s">
        <v>14148</v>
      </c>
    </row>
    <row r="8248" spans="1:12">
      <c r="A8248" s="367" t="s">
        <v>3930</v>
      </c>
      <c r="D8248" s="367" t="s">
        <v>14149</v>
      </c>
      <c r="E8248" s="367">
        <f t="shared" si="128"/>
        <v>40600399</v>
      </c>
      <c r="F8248" s="367" t="s">
        <v>12562</v>
      </c>
      <c r="G8248" s="367" t="s">
        <v>14001</v>
      </c>
      <c r="H8248" s="367" t="s">
        <v>14139</v>
      </c>
      <c r="I8248" s="367" t="s">
        <v>5815</v>
      </c>
    </row>
    <row r="8249" spans="1:12">
      <c r="A8249" s="367" t="s">
        <v>3930</v>
      </c>
      <c r="D8249" s="367" t="s">
        <v>14150</v>
      </c>
      <c r="E8249" s="367">
        <f t="shared" si="128"/>
        <v>40600401</v>
      </c>
      <c r="F8249" s="367" t="s">
        <v>12562</v>
      </c>
      <c r="G8249" s="367" t="s">
        <v>14001</v>
      </c>
      <c r="H8249" s="367" t="s">
        <v>14151</v>
      </c>
      <c r="I8249" s="367" t="s">
        <v>14152</v>
      </c>
    </row>
    <row r="8250" spans="1:12">
      <c r="A8250" s="367" t="s">
        <v>3930</v>
      </c>
      <c r="D8250" s="367" t="s">
        <v>14153</v>
      </c>
      <c r="E8250" s="367">
        <f t="shared" si="128"/>
        <v>40600402</v>
      </c>
      <c r="F8250" s="367" t="s">
        <v>12562</v>
      </c>
      <c r="G8250" s="367" t="s">
        <v>14001</v>
      </c>
      <c r="H8250" s="367" t="s">
        <v>14151</v>
      </c>
      <c r="I8250" s="367" t="s">
        <v>14154</v>
      </c>
    </row>
    <row r="8251" spans="1:12">
      <c r="A8251" s="367" t="s">
        <v>3930</v>
      </c>
      <c r="B8251" s="367"/>
      <c r="D8251" s="367" t="s">
        <v>14155</v>
      </c>
      <c r="E8251" s="367">
        <f t="shared" si="128"/>
        <v>40600403</v>
      </c>
      <c r="F8251" s="367" t="s">
        <v>12562</v>
      </c>
      <c r="G8251" s="367" t="s">
        <v>14001</v>
      </c>
      <c r="H8251" s="367" t="s">
        <v>14151</v>
      </c>
      <c r="I8251" s="367" t="s">
        <v>14152</v>
      </c>
      <c r="L8251" s="367" t="s">
        <v>14156</v>
      </c>
    </row>
    <row r="8252" spans="1:12">
      <c r="A8252" s="367" t="s">
        <v>3930</v>
      </c>
      <c r="D8252" s="367" t="s">
        <v>14157</v>
      </c>
      <c r="E8252" s="367">
        <f t="shared" si="128"/>
        <v>40600499</v>
      </c>
      <c r="F8252" s="367" t="s">
        <v>12562</v>
      </c>
      <c r="G8252" s="367" t="s">
        <v>14001</v>
      </c>
      <c r="H8252" s="367" t="s">
        <v>14151</v>
      </c>
      <c r="I8252" s="367" t="s">
        <v>5815</v>
      </c>
    </row>
    <row r="8253" spans="1:12">
      <c r="A8253" s="367" t="s">
        <v>3930</v>
      </c>
      <c r="D8253" s="367" t="s">
        <v>14158</v>
      </c>
      <c r="E8253" s="367">
        <f t="shared" si="128"/>
        <v>40600501</v>
      </c>
      <c r="F8253" s="367" t="s">
        <v>12562</v>
      </c>
      <c r="G8253" s="367" t="s">
        <v>14001</v>
      </c>
      <c r="H8253" s="367" t="s">
        <v>14159</v>
      </c>
      <c r="I8253" s="367" t="s">
        <v>14160</v>
      </c>
    </row>
    <row r="8254" spans="1:12">
      <c r="A8254" s="367" t="s">
        <v>3930</v>
      </c>
      <c r="D8254" s="367" t="s">
        <v>14161</v>
      </c>
      <c r="E8254" s="367">
        <f t="shared" si="128"/>
        <v>40600502</v>
      </c>
      <c r="F8254" s="367" t="s">
        <v>12562</v>
      </c>
      <c r="G8254" s="367" t="s">
        <v>14001</v>
      </c>
      <c r="H8254" s="367" t="s">
        <v>14159</v>
      </c>
      <c r="I8254" s="367" t="s">
        <v>14162</v>
      </c>
    </row>
    <row r="8255" spans="1:12">
      <c r="A8255" s="367" t="s">
        <v>3930</v>
      </c>
      <c r="D8255" s="367" t="s">
        <v>14163</v>
      </c>
      <c r="E8255" s="367">
        <f t="shared" si="128"/>
        <v>40600503</v>
      </c>
      <c r="F8255" s="367" t="s">
        <v>12562</v>
      </c>
      <c r="G8255" s="367" t="s">
        <v>14001</v>
      </c>
      <c r="H8255" s="367" t="s">
        <v>14159</v>
      </c>
      <c r="I8255" s="367" t="s">
        <v>14164</v>
      </c>
    </row>
    <row r="8256" spans="1:12">
      <c r="A8256" s="367" t="s">
        <v>3930</v>
      </c>
      <c r="D8256" s="367" t="s">
        <v>14165</v>
      </c>
      <c r="E8256" s="367">
        <f t="shared" si="128"/>
        <v>40600504</v>
      </c>
      <c r="F8256" s="367" t="s">
        <v>12562</v>
      </c>
      <c r="G8256" s="367" t="s">
        <v>14001</v>
      </c>
      <c r="H8256" s="367" t="s">
        <v>14159</v>
      </c>
      <c r="I8256" s="367" t="s">
        <v>14166</v>
      </c>
    </row>
    <row r="8257" spans="1:12">
      <c r="A8257" s="367" t="s">
        <v>3930</v>
      </c>
      <c r="D8257" s="367" t="s">
        <v>14167</v>
      </c>
      <c r="E8257" s="367">
        <f t="shared" si="128"/>
        <v>40600601</v>
      </c>
      <c r="F8257" s="367" t="s">
        <v>12562</v>
      </c>
      <c r="G8257" s="367" t="s">
        <v>14001</v>
      </c>
      <c r="H8257" s="367" t="s">
        <v>14168</v>
      </c>
      <c r="I8257" s="367" t="s">
        <v>14152</v>
      </c>
    </row>
    <row r="8258" spans="1:12">
      <c r="A8258" s="367" t="s">
        <v>3930</v>
      </c>
      <c r="D8258" s="367" t="s">
        <v>14169</v>
      </c>
      <c r="E8258" s="367">
        <f t="shared" ref="E8258:E8321" si="129">VALUE(D8258)</f>
        <v>40600602</v>
      </c>
      <c r="F8258" s="367" t="s">
        <v>12562</v>
      </c>
      <c r="G8258" s="367" t="s">
        <v>14001</v>
      </c>
      <c r="H8258" s="367" t="s">
        <v>14168</v>
      </c>
      <c r="I8258" s="367" t="s">
        <v>14154</v>
      </c>
    </row>
    <row r="8259" spans="1:12">
      <c r="A8259" s="367" t="s">
        <v>3930</v>
      </c>
      <c r="D8259" s="367" t="s">
        <v>14170</v>
      </c>
      <c r="E8259" s="367">
        <f t="shared" si="129"/>
        <v>40600603</v>
      </c>
      <c r="F8259" s="367" t="s">
        <v>12562</v>
      </c>
      <c r="G8259" s="367" t="s">
        <v>14001</v>
      </c>
      <c r="H8259" s="367" t="s">
        <v>14168</v>
      </c>
      <c r="I8259" s="367" t="s">
        <v>14171</v>
      </c>
    </row>
    <row r="8260" spans="1:12">
      <c r="A8260" s="367" t="s">
        <v>3930</v>
      </c>
      <c r="D8260" s="367" t="s">
        <v>14172</v>
      </c>
      <c r="E8260" s="367">
        <f t="shared" si="129"/>
        <v>40600630</v>
      </c>
      <c r="F8260" s="367" t="s">
        <v>12562</v>
      </c>
      <c r="G8260" s="367" t="s">
        <v>14001</v>
      </c>
      <c r="H8260" s="367" t="s">
        <v>14168</v>
      </c>
      <c r="I8260" s="367" t="s">
        <v>14007</v>
      </c>
    </row>
    <row r="8261" spans="1:12">
      <c r="A8261" s="367" t="s">
        <v>3930</v>
      </c>
      <c r="D8261" s="367" t="s">
        <v>14173</v>
      </c>
      <c r="E8261" s="367">
        <f t="shared" si="129"/>
        <v>40600651</v>
      </c>
      <c r="F8261" s="367" t="s">
        <v>12562</v>
      </c>
      <c r="G8261" s="367" t="s">
        <v>14001</v>
      </c>
      <c r="H8261" s="367" t="s">
        <v>14168</v>
      </c>
      <c r="I8261" s="367" t="s">
        <v>14174</v>
      </c>
    </row>
    <row r="8262" spans="1:12">
      <c r="A8262" s="367" t="s">
        <v>3930</v>
      </c>
      <c r="D8262" s="367" t="s">
        <v>14175</v>
      </c>
      <c r="E8262" s="367">
        <f t="shared" si="129"/>
        <v>40600701</v>
      </c>
      <c r="F8262" s="367" t="s">
        <v>12562</v>
      </c>
      <c r="G8262" s="367" t="s">
        <v>14001</v>
      </c>
      <c r="H8262" s="367" t="s">
        <v>14176</v>
      </c>
      <c r="I8262" s="367" t="s">
        <v>14140</v>
      </c>
    </row>
    <row r="8263" spans="1:12">
      <c r="A8263" s="367" t="s">
        <v>3930</v>
      </c>
      <c r="D8263" s="367" t="s">
        <v>14177</v>
      </c>
      <c r="E8263" s="367">
        <f t="shared" si="129"/>
        <v>40600702</v>
      </c>
      <c r="F8263" s="367" t="s">
        <v>12562</v>
      </c>
      <c r="G8263" s="367" t="s">
        <v>14001</v>
      </c>
      <c r="H8263" s="367" t="s">
        <v>14176</v>
      </c>
      <c r="I8263" s="367" t="s">
        <v>14142</v>
      </c>
    </row>
    <row r="8264" spans="1:12">
      <c r="A8264" s="367" t="s">
        <v>3930</v>
      </c>
      <c r="D8264" s="367" t="s">
        <v>14178</v>
      </c>
      <c r="E8264" s="367">
        <f t="shared" si="129"/>
        <v>40600706</v>
      </c>
      <c r="F8264" s="367" t="s">
        <v>12562</v>
      </c>
      <c r="G8264" s="367" t="s">
        <v>14001</v>
      </c>
      <c r="H8264" s="367" t="s">
        <v>14176</v>
      </c>
      <c r="I8264" s="367" t="s">
        <v>14146</v>
      </c>
    </row>
    <row r="8265" spans="1:12">
      <c r="A8265" s="367" t="s">
        <v>3930</v>
      </c>
      <c r="D8265" s="367" t="s">
        <v>14179</v>
      </c>
      <c r="E8265" s="367">
        <f t="shared" si="129"/>
        <v>40600707</v>
      </c>
      <c r="F8265" s="367" t="s">
        <v>12562</v>
      </c>
      <c r="G8265" s="367" t="s">
        <v>14001</v>
      </c>
      <c r="H8265" s="367" t="s">
        <v>14176</v>
      </c>
      <c r="I8265" s="367" t="s">
        <v>14148</v>
      </c>
    </row>
    <row r="8266" spans="1:12">
      <c r="A8266" s="367" t="s">
        <v>3930</v>
      </c>
      <c r="D8266" s="367" t="s">
        <v>14180</v>
      </c>
      <c r="E8266" s="367">
        <f t="shared" si="129"/>
        <v>40688801</v>
      </c>
      <c r="F8266" s="367" t="s">
        <v>12562</v>
      </c>
      <c r="G8266" s="367" t="s">
        <v>14001</v>
      </c>
      <c r="H8266" s="367" t="s">
        <v>4598</v>
      </c>
      <c r="I8266" s="367" t="s">
        <v>6910</v>
      </c>
    </row>
    <row r="8267" spans="1:12">
      <c r="A8267" s="367" t="s">
        <v>3930</v>
      </c>
      <c r="D8267" s="367" t="s">
        <v>14181</v>
      </c>
      <c r="E8267" s="367">
        <f t="shared" si="129"/>
        <v>40688802</v>
      </c>
      <c r="F8267" s="367" t="s">
        <v>12562</v>
      </c>
      <c r="G8267" s="367" t="s">
        <v>14001</v>
      </c>
      <c r="H8267" s="367" t="s">
        <v>4598</v>
      </c>
      <c r="I8267" s="367" t="s">
        <v>6910</v>
      </c>
    </row>
    <row r="8268" spans="1:12">
      <c r="A8268" s="367" t="s">
        <v>3930</v>
      </c>
      <c r="D8268" s="367" t="s">
        <v>14182</v>
      </c>
      <c r="E8268" s="367">
        <f t="shared" si="129"/>
        <v>40688803</v>
      </c>
      <c r="F8268" s="367" t="s">
        <v>12562</v>
      </c>
      <c r="G8268" s="367" t="s">
        <v>14001</v>
      </c>
      <c r="H8268" s="367" t="s">
        <v>4598</v>
      </c>
      <c r="I8268" s="367" t="s">
        <v>6910</v>
      </c>
    </row>
    <row r="8269" spans="1:12">
      <c r="A8269" s="367" t="s">
        <v>3930</v>
      </c>
      <c r="D8269" s="367" t="s">
        <v>14183</v>
      </c>
      <c r="E8269" s="367">
        <f t="shared" si="129"/>
        <v>40688804</v>
      </c>
      <c r="F8269" s="367" t="s">
        <v>12562</v>
      </c>
      <c r="G8269" s="367" t="s">
        <v>14001</v>
      </c>
      <c r="H8269" s="367" t="s">
        <v>4598</v>
      </c>
      <c r="I8269" s="367" t="s">
        <v>6910</v>
      </c>
    </row>
    <row r="8270" spans="1:12">
      <c r="A8270" s="367" t="s">
        <v>3930</v>
      </c>
      <c r="D8270" s="367" t="s">
        <v>14184</v>
      </c>
      <c r="E8270" s="367">
        <f t="shared" si="129"/>
        <v>40688805</v>
      </c>
      <c r="F8270" s="367" t="s">
        <v>12562</v>
      </c>
      <c r="G8270" s="367" t="s">
        <v>14001</v>
      </c>
      <c r="H8270" s="367" t="s">
        <v>4598</v>
      </c>
      <c r="I8270" s="367" t="s">
        <v>6910</v>
      </c>
    </row>
    <row r="8271" spans="1:12">
      <c r="A8271" s="367" t="s">
        <v>3930</v>
      </c>
      <c r="D8271" s="367" t="s">
        <v>14185</v>
      </c>
      <c r="E8271" s="367">
        <f t="shared" si="129"/>
        <v>40700401</v>
      </c>
      <c r="F8271" s="367" t="s">
        <v>12562</v>
      </c>
      <c r="G8271" s="367" t="s">
        <v>1302</v>
      </c>
      <c r="H8271" s="367" t="s">
        <v>14186</v>
      </c>
      <c r="I8271" s="367" t="s">
        <v>14187</v>
      </c>
      <c r="K8271" s="369"/>
      <c r="L8271" s="367"/>
    </row>
    <row r="8272" spans="1:12">
      <c r="A8272" s="367" t="s">
        <v>3930</v>
      </c>
      <c r="D8272" s="367" t="s">
        <v>14188</v>
      </c>
      <c r="E8272" s="367">
        <f t="shared" si="129"/>
        <v>40700402</v>
      </c>
      <c r="F8272" s="367" t="s">
        <v>12562</v>
      </c>
      <c r="G8272" s="367" t="s">
        <v>1302</v>
      </c>
      <c r="H8272" s="367" t="s">
        <v>14186</v>
      </c>
      <c r="I8272" s="367" t="s">
        <v>14189</v>
      </c>
      <c r="K8272" s="369"/>
      <c r="L8272" s="367"/>
    </row>
    <row r="8273" spans="1:9">
      <c r="A8273" s="367" t="s">
        <v>3930</v>
      </c>
      <c r="D8273" s="367" t="s">
        <v>14190</v>
      </c>
      <c r="E8273" s="367">
        <f t="shared" si="129"/>
        <v>40700403</v>
      </c>
      <c r="F8273" s="367" t="s">
        <v>12562</v>
      </c>
      <c r="G8273" s="367" t="s">
        <v>1302</v>
      </c>
      <c r="H8273" s="367" t="s">
        <v>14186</v>
      </c>
      <c r="I8273" s="367" t="s">
        <v>14191</v>
      </c>
    </row>
    <row r="8274" spans="1:9">
      <c r="A8274" s="367" t="s">
        <v>3930</v>
      </c>
      <c r="D8274" s="367" t="s">
        <v>14192</v>
      </c>
      <c r="E8274" s="367">
        <f t="shared" si="129"/>
        <v>40700404</v>
      </c>
      <c r="F8274" s="367" t="s">
        <v>12562</v>
      </c>
      <c r="G8274" s="367" t="s">
        <v>1302</v>
      </c>
      <c r="H8274" s="367" t="s">
        <v>14186</v>
      </c>
      <c r="I8274" s="367" t="s">
        <v>14193</v>
      </c>
    </row>
    <row r="8275" spans="1:9">
      <c r="A8275" s="367" t="s">
        <v>3930</v>
      </c>
      <c r="D8275" s="367" t="s">
        <v>14194</v>
      </c>
      <c r="E8275" s="367">
        <f t="shared" si="129"/>
        <v>40700405</v>
      </c>
      <c r="F8275" s="367" t="s">
        <v>12562</v>
      </c>
      <c r="G8275" s="367" t="s">
        <v>1302</v>
      </c>
      <c r="H8275" s="367" t="s">
        <v>14186</v>
      </c>
      <c r="I8275" s="367" t="s">
        <v>14195</v>
      </c>
    </row>
    <row r="8276" spans="1:9">
      <c r="A8276" s="367" t="s">
        <v>3930</v>
      </c>
      <c r="D8276" s="367" t="s">
        <v>14196</v>
      </c>
      <c r="E8276" s="367">
        <f t="shared" si="129"/>
        <v>40700406</v>
      </c>
      <c r="F8276" s="367" t="s">
        <v>12562</v>
      </c>
      <c r="G8276" s="367" t="s">
        <v>1302</v>
      </c>
      <c r="H8276" s="367" t="s">
        <v>14186</v>
      </c>
      <c r="I8276" s="367" t="s">
        <v>14197</v>
      </c>
    </row>
    <row r="8277" spans="1:9">
      <c r="A8277" s="367" t="s">
        <v>3930</v>
      </c>
      <c r="D8277" s="367" t="s">
        <v>14198</v>
      </c>
      <c r="E8277" s="367">
        <f t="shared" si="129"/>
        <v>40700497</v>
      </c>
      <c r="F8277" s="367" t="s">
        <v>12562</v>
      </c>
      <c r="G8277" s="367" t="s">
        <v>1302</v>
      </c>
      <c r="H8277" s="367" t="s">
        <v>14186</v>
      </c>
      <c r="I8277" s="367" t="s">
        <v>14199</v>
      </c>
    </row>
    <row r="8278" spans="1:9">
      <c r="A8278" s="367" t="s">
        <v>3930</v>
      </c>
      <c r="D8278" s="367" t="s">
        <v>14200</v>
      </c>
      <c r="E8278" s="367">
        <f t="shared" si="129"/>
        <v>40700498</v>
      </c>
      <c r="F8278" s="367" t="s">
        <v>12562</v>
      </c>
      <c r="G8278" s="367" t="s">
        <v>1302</v>
      </c>
      <c r="H8278" s="367" t="s">
        <v>14186</v>
      </c>
      <c r="I8278" s="367" t="s">
        <v>14201</v>
      </c>
    </row>
    <row r="8279" spans="1:9">
      <c r="A8279" s="367" t="s">
        <v>3930</v>
      </c>
      <c r="D8279" s="367" t="s">
        <v>14202</v>
      </c>
      <c r="E8279" s="367">
        <f t="shared" si="129"/>
        <v>40700801</v>
      </c>
      <c r="F8279" s="367" t="s">
        <v>12562</v>
      </c>
      <c r="G8279" s="367" t="s">
        <v>1302</v>
      </c>
      <c r="H8279" s="367" t="s">
        <v>14203</v>
      </c>
      <c r="I8279" s="367" t="s">
        <v>14204</v>
      </c>
    </row>
    <row r="8280" spans="1:9">
      <c r="A8280" s="367" t="s">
        <v>3930</v>
      </c>
      <c r="D8280" s="367" t="s">
        <v>14205</v>
      </c>
      <c r="E8280" s="367">
        <f t="shared" si="129"/>
        <v>40700802</v>
      </c>
      <c r="F8280" s="367" t="s">
        <v>12562</v>
      </c>
      <c r="G8280" s="367" t="s">
        <v>1302</v>
      </c>
      <c r="H8280" s="367" t="s">
        <v>14203</v>
      </c>
      <c r="I8280" s="367" t="s">
        <v>14206</v>
      </c>
    </row>
    <row r="8281" spans="1:9">
      <c r="A8281" s="367" t="s">
        <v>3930</v>
      </c>
      <c r="D8281" s="367" t="s">
        <v>14207</v>
      </c>
      <c r="E8281" s="367">
        <f t="shared" si="129"/>
        <v>40700803</v>
      </c>
      <c r="F8281" s="367" t="s">
        <v>12562</v>
      </c>
      <c r="G8281" s="367" t="s">
        <v>1302</v>
      </c>
      <c r="H8281" s="367" t="s">
        <v>14203</v>
      </c>
      <c r="I8281" s="367" t="s">
        <v>14208</v>
      </c>
    </row>
    <row r="8282" spans="1:9">
      <c r="A8282" s="367" t="s">
        <v>3930</v>
      </c>
      <c r="D8282" s="367" t="s">
        <v>14209</v>
      </c>
      <c r="E8282" s="367">
        <f t="shared" si="129"/>
        <v>40700804</v>
      </c>
      <c r="F8282" s="367" t="s">
        <v>12562</v>
      </c>
      <c r="G8282" s="367" t="s">
        <v>1302</v>
      </c>
      <c r="H8282" s="367" t="s">
        <v>14203</v>
      </c>
      <c r="I8282" s="367" t="s">
        <v>14210</v>
      </c>
    </row>
    <row r="8283" spans="1:9">
      <c r="A8283" s="367" t="s">
        <v>3930</v>
      </c>
      <c r="D8283" s="367" t="s">
        <v>14211</v>
      </c>
      <c r="E8283" s="367">
        <f t="shared" si="129"/>
        <v>40700805</v>
      </c>
      <c r="F8283" s="367" t="s">
        <v>12562</v>
      </c>
      <c r="G8283" s="367" t="s">
        <v>1302</v>
      </c>
      <c r="H8283" s="367" t="s">
        <v>14203</v>
      </c>
      <c r="I8283" s="367" t="s">
        <v>14212</v>
      </c>
    </row>
    <row r="8284" spans="1:9">
      <c r="A8284" s="367" t="s">
        <v>3930</v>
      </c>
      <c r="D8284" s="367" t="s">
        <v>14213</v>
      </c>
      <c r="E8284" s="367">
        <f t="shared" si="129"/>
        <v>40700806</v>
      </c>
      <c r="F8284" s="367" t="s">
        <v>12562</v>
      </c>
      <c r="G8284" s="367" t="s">
        <v>1302</v>
      </c>
      <c r="H8284" s="367" t="s">
        <v>14203</v>
      </c>
      <c r="I8284" s="367" t="s">
        <v>14214</v>
      </c>
    </row>
    <row r="8285" spans="1:9">
      <c r="A8285" s="367" t="s">
        <v>3930</v>
      </c>
      <c r="D8285" s="367" t="s">
        <v>14215</v>
      </c>
      <c r="E8285" s="367">
        <f t="shared" si="129"/>
        <v>40700807</v>
      </c>
      <c r="F8285" s="367" t="s">
        <v>12562</v>
      </c>
      <c r="G8285" s="367" t="s">
        <v>1302</v>
      </c>
      <c r="H8285" s="367" t="s">
        <v>14203</v>
      </c>
      <c r="I8285" s="367" t="s">
        <v>14216</v>
      </c>
    </row>
    <row r="8286" spans="1:9">
      <c r="A8286" s="367" t="s">
        <v>3930</v>
      </c>
      <c r="D8286" s="367" t="s">
        <v>14217</v>
      </c>
      <c r="E8286" s="367">
        <f t="shared" si="129"/>
        <v>40700808</v>
      </c>
      <c r="F8286" s="367" t="s">
        <v>12562</v>
      </c>
      <c r="G8286" s="367" t="s">
        <v>1302</v>
      </c>
      <c r="H8286" s="367" t="s">
        <v>14203</v>
      </c>
      <c r="I8286" s="367" t="s">
        <v>14218</v>
      </c>
    </row>
    <row r="8287" spans="1:9">
      <c r="A8287" s="367" t="s">
        <v>3930</v>
      </c>
      <c r="D8287" s="367" t="s">
        <v>14219</v>
      </c>
      <c r="E8287" s="367">
        <f t="shared" si="129"/>
        <v>40700809</v>
      </c>
      <c r="F8287" s="367" t="s">
        <v>12562</v>
      </c>
      <c r="G8287" s="367" t="s">
        <v>1302</v>
      </c>
      <c r="H8287" s="367" t="s">
        <v>14203</v>
      </c>
      <c r="I8287" s="367" t="s">
        <v>14220</v>
      </c>
    </row>
    <row r="8288" spans="1:9">
      <c r="A8288" s="367" t="s">
        <v>3930</v>
      </c>
      <c r="D8288" s="367" t="s">
        <v>14221</v>
      </c>
      <c r="E8288" s="367">
        <f t="shared" si="129"/>
        <v>40700810</v>
      </c>
      <c r="F8288" s="367" t="s">
        <v>12562</v>
      </c>
      <c r="G8288" s="367" t="s">
        <v>1302</v>
      </c>
      <c r="H8288" s="367" t="s">
        <v>14203</v>
      </c>
      <c r="I8288" s="367" t="s">
        <v>14222</v>
      </c>
    </row>
    <row r="8289" spans="1:12">
      <c r="A8289" s="367" t="s">
        <v>3930</v>
      </c>
      <c r="D8289" s="367" t="s">
        <v>14223</v>
      </c>
      <c r="E8289" s="367">
        <f t="shared" si="129"/>
        <v>40700811</v>
      </c>
      <c r="F8289" s="367" t="s">
        <v>12562</v>
      </c>
      <c r="G8289" s="367" t="s">
        <v>1302</v>
      </c>
      <c r="H8289" s="367" t="s">
        <v>14203</v>
      </c>
      <c r="I8289" s="367" t="s">
        <v>14224</v>
      </c>
    </row>
    <row r="8290" spans="1:12">
      <c r="A8290" s="367" t="s">
        <v>3930</v>
      </c>
      <c r="D8290" s="367" t="s">
        <v>14225</v>
      </c>
      <c r="E8290" s="367">
        <f t="shared" si="129"/>
        <v>40700812</v>
      </c>
      <c r="F8290" s="367" t="s">
        <v>12562</v>
      </c>
      <c r="G8290" s="367" t="s">
        <v>1302</v>
      </c>
      <c r="H8290" s="367" t="s">
        <v>14203</v>
      </c>
      <c r="I8290" s="367" t="s">
        <v>14226</v>
      </c>
    </row>
    <row r="8291" spans="1:12">
      <c r="A8291" s="367" t="s">
        <v>3930</v>
      </c>
      <c r="D8291" s="367" t="s">
        <v>14227</v>
      </c>
      <c r="E8291" s="367">
        <f t="shared" si="129"/>
        <v>40700813</v>
      </c>
      <c r="F8291" s="367" t="s">
        <v>12562</v>
      </c>
      <c r="G8291" s="367" t="s">
        <v>1302</v>
      </c>
      <c r="H8291" s="367" t="s">
        <v>14203</v>
      </c>
      <c r="I8291" s="367" t="s">
        <v>14228</v>
      </c>
      <c r="K8291" s="369"/>
      <c r="L8291" s="367"/>
    </row>
    <row r="8292" spans="1:12">
      <c r="A8292" s="367" t="s">
        <v>3930</v>
      </c>
      <c r="D8292" s="367" t="s">
        <v>14229</v>
      </c>
      <c r="E8292" s="367">
        <f t="shared" si="129"/>
        <v>40700814</v>
      </c>
      <c r="F8292" s="367" t="s">
        <v>12562</v>
      </c>
      <c r="G8292" s="367" t="s">
        <v>1302</v>
      </c>
      <c r="H8292" s="367" t="s">
        <v>14203</v>
      </c>
      <c r="I8292" s="367" t="s">
        <v>14230</v>
      </c>
      <c r="K8292" s="369"/>
      <c r="L8292" s="367"/>
    </row>
    <row r="8293" spans="1:12">
      <c r="A8293" s="367" t="s">
        <v>3930</v>
      </c>
      <c r="D8293" s="367" t="s">
        <v>14231</v>
      </c>
      <c r="E8293" s="367">
        <f t="shared" si="129"/>
        <v>40700815</v>
      </c>
      <c r="F8293" s="367" t="s">
        <v>12562</v>
      </c>
      <c r="G8293" s="367" t="s">
        <v>1302</v>
      </c>
      <c r="H8293" s="367" t="s">
        <v>14203</v>
      </c>
      <c r="I8293" s="367" t="s">
        <v>14232</v>
      </c>
    </row>
    <row r="8294" spans="1:12">
      <c r="A8294" s="367" t="s">
        <v>3930</v>
      </c>
      <c r="D8294" s="367" t="s">
        <v>14233</v>
      </c>
      <c r="E8294" s="367">
        <f t="shared" si="129"/>
        <v>40700816</v>
      </c>
      <c r="F8294" s="367" t="s">
        <v>12562</v>
      </c>
      <c r="G8294" s="367" t="s">
        <v>1302</v>
      </c>
      <c r="H8294" s="367" t="s">
        <v>14203</v>
      </c>
      <c r="I8294" s="367" t="s">
        <v>14234</v>
      </c>
    </row>
    <row r="8295" spans="1:12">
      <c r="A8295" s="367" t="s">
        <v>3930</v>
      </c>
      <c r="D8295" s="367" t="s">
        <v>14235</v>
      </c>
      <c r="E8295" s="367">
        <f t="shared" si="129"/>
        <v>40700817</v>
      </c>
      <c r="F8295" s="367" t="s">
        <v>12562</v>
      </c>
      <c r="G8295" s="367" t="s">
        <v>1302</v>
      </c>
      <c r="H8295" s="367" t="s">
        <v>14203</v>
      </c>
      <c r="I8295" s="367" t="s">
        <v>14236</v>
      </c>
    </row>
    <row r="8296" spans="1:12">
      <c r="A8296" s="367" t="s">
        <v>3930</v>
      </c>
      <c r="D8296" s="367" t="s">
        <v>14237</v>
      </c>
      <c r="E8296" s="367">
        <f t="shared" si="129"/>
        <v>40700818</v>
      </c>
      <c r="F8296" s="367" t="s">
        <v>12562</v>
      </c>
      <c r="G8296" s="367" t="s">
        <v>1302</v>
      </c>
      <c r="H8296" s="367" t="s">
        <v>14203</v>
      </c>
      <c r="I8296" s="367" t="s">
        <v>14238</v>
      </c>
    </row>
    <row r="8297" spans="1:12">
      <c r="A8297" s="367" t="s">
        <v>3930</v>
      </c>
      <c r="D8297" s="367" t="s">
        <v>14239</v>
      </c>
      <c r="E8297" s="367">
        <f t="shared" si="129"/>
        <v>40700819</v>
      </c>
      <c r="F8297" s="367" t="s">
        <v>12562</v>
      </c>
      <c r="G8297" s="367" t="s">
        <v>1302</v>
      </c>
      <c r="H8297" s="367" t="s">
        <v>14203</v>
      </c>
      <c r="I8297" s="367" t="s">
        <v>14240</v>
      </c>
    </row>
    <row r="8298" spans="1:12">
      <c r="A8298" s="367" t="s">
        <v>3930</v>
      </c>
      <c r="D8298" s="367" t="s">
        <v>14241</v>
      </c>
      <c r="E8298" s="367">
        <f t="shared" si="129"/>
        <v>40700820</v>
      </c>
      <c r="F8298" s="367" t="s">
        <v>12562</v>
      </c>
      <c r="G8298" s="367" t="s">
        <v>1302</v>
      </c>
      <c r="H8298" s="367" t="s">
        <v>14203</v>
      </c>
      <c r="I8298" s="367" t="s">
        <v>14242</v>
      </c>
    </row>
    <row r="8299" spans="1:12">
      <c r="A8299" s="367" t="s">
        <v>3930</v>
      </c>
      <c r="D8299" s="367" t="s">
        <v>14243</v>
      </c>
      <c r="E8299" s="367">
        <f t="shared" si="129"/>
        <v>40700897</v>
      </c>
      <c r="F8299" s="367" t="s">
        <v>12562</v>
      </c>
      <c r="G8299" s="367" t="s">
        <v>1302</v>
      </c>
      <c r="H8299" s="367" t="s">
        <v>14203</v>
      </c>
      <c r="I8299" s="367" t="s">
        <v>14244</v>
      </c>
    </row>
    <row r="8300" spans="1:12">
      <c r="A8300" s="367" t="s">
        <v>3930</v>
      </c>
      <c r="D8300" s="367" t="s">
        <v>14245</v>
      </c>
      <c r="E8300" s="367">
        <f t="shared" si="129"/>
        <v>40700898</v>
      </c>
      <c r="F8300" s="367" t="s">
        <v>12562</v>
      </c>
      <c r="G8300" s="367" t="s">
        <v>1302</v>
      </c>
      <c r="H8300" s="367" t="s">
        <v>14203</v>
      </c>
      <c r="I8300" s="367" t="s">
        <v>14246</v>
      </c>
    </row>
    <row r="8301" spans="1:12">
      <c r="A8301" s="367" t="s">
        <v>3930</v>
      </c>
      <c r="D8301" s="367" t="s">
        <v>14247</v>
      </c>
      <c r="E8301" s="367">
        <f t="shared" si="129"/>
        <v>40701601</v>
      </c>
      <c r="F8301" s="367" t="s">
        <v>12562</v>
      </c>
      <c r="G8301" s="367" t="s">
        <v>1302</v>
      </c>
      <c r="H8301" s="367" t="s">
        <v>14248</v>
      </c>
      <c r="I8301" s="367" t="s">
        <v>14249</v>
      </c>
    </row>
    <row r="8302" spans="1:12">
      <c r="A8302" s="367" t="s">
        <v>3930</v>
      </c>
      <c r="D8302" s="367" t="s">
        <v>14250</v>
      </c>
      <c r="E8302" s="367">
        <f t="shared" si="129"/>
        <v>40701602</v>
      </c>
      <c r="F8302" s="367" t="s">
        <v>12562</v>
      </c>
      <c r="G8302" s="367" t="s">
        <v>1302</v>
      </c>
      <c r="H8302" s="367" t="s">
        <v>14248</v>
      </c>
      <c r="I8302" s="367" t="s">
        <v>14251</v>
      </c>
    </row>
    <row r="8303" spans="1:12">
      <c r="A8303" s="367" t="s">
        <v>3930</v>
      </c>
      <c r="D8303" s="367" t="s">
        <v>14252</v>
      </c>
      <c r="E8303" s="367">
        <f t="shared" si="129"/>
        <v>40701603</v>
      </c>
      <c r="F8303" s="367" t="s">
        <v>12562</v>
      </c>
      <c r="G8303" s="367" t="s">
        <v>1302</v>
      </c>
      <c r="H8303" s="367" t="s">
        <v>14248</v>
      </c>
      <c r="I8303" s="367" t="s">
        <v>14253</v>
      </c>
    </row>
    <row r="8304" spans="1:12">
      <c r="A8304" s="367" t="s">
        <v>3930</v>
      </c>
      <c r="D8304" s="367" t="s">
        <v>14254</v>
      </c>
      <c r="E8304" s="367">
        <f t="shared" si="129"/>
        <v>40701604</v>
      </c>
      <c r="F8304" s="367" t="s">
        <v>12562</v>
      </c>
      <c r="G8304" s="367" t="s">
        <v>1302</v>
      </c>
      <c r="H8304" s="367" t="s">
        <v>14248</v>
      </c>
      <c r="I8304" s="367" t="s">
        <v>14255</v>
      </c>
    </row>
    <row r="8305" spans="1:12">
      <c r="A8305" s="367" t="s">
        <v>3930</v>
      </c>
      <c r="D8305" s="367" t="s">
        <v>14256</v>
      </c>
      <c r="E8305" s="367">
        <f t="shared" si="129"/>
        <v>40701605</v>
      </c>
      <c r="F8305" s="367" t="s">
        <v>12562</v>
      </c>
      <c r="G8305" s="367" t="s">
        <v>1302</v>
      </c>
      <c r="H8305" s="367" t="s">
        <v>14248</v>
      </c>
      <c r="I8305" s="367" t="s">
        <v>14257</v>
      </c>
    </row>
    <row r="8306" spans="1:12">
      <c r="A8306" s="367" t="s">
        <v>3930</v>
      </c>
      <c r="D8306" s="367" t="s">
        <v>14258</v>
      </c>
      <c r="E8306" s="367">
        <f t="shared" si="129"/>
        <v>40701606</v>
      </c>
      <c r="F8306" s="367" t="s">
        <v>12562</v>
      </c>
      <c r="G8306" s="367" t="s">
        <v>1302</v>
      </c>
      <c r="H8306" s="367" t="s">
        <v>14248</v>
      </c>
      <c r="I8306" s="367" t="s">
        <v>14259</v>
      </c>
    </row>
    <row r="8307" spans="1:12">
      <c r="A8307" s="367" t="s">
        <v>3930</v>
      </c>
      <c r="D8307" s="367" t="s">
        <v>14260</v>
      </c>
      <c r="E8307" s="367">
        <f t="shared" si="129"/>
        <v>40701607</v>
      </c>
      <c r="F8307" s="367" t="s">
        <v>12562</v>
      </c>
      <c r="G8307" s="367" t="s">
        <v>1302</v>
      </c>
      <c r="H8307" s="367" t="s">
        <v>14248</v>
      </c>
      <c r="I8307" s="367" t="s">
        <v>14261</v>
      </c>
    </row>
    <row r="8308" spans="1:12">
      <c r="A8308" s="367" t="s">
        <v>3930</v>
      </c>
      <c r="D8308" s="367" t="s">
        <v>14262</v>
      </c>
      <c r="E8308" s="367">
        <f t="shared" si="129"/>
        <v>40701608</v>
      </c>
      <c r="F8308" s="367" t="s">
        <v>12562</v>
      </c>
      <c r="G8308" s="367" t="s">
        <v>1302</v>
      </c>
      <c r="H8308" s="367" t="s">
        <v>14248</v>
      </c>
      <c r="I8308" s="367" t="s">
        <v>14263</v>
      </c>
    </row>
    <row r="8309" spans="1:12">
      <c r="A8309" s="367" t="s">
        <v>3930</v>
      </c>
      <c r="D8309" s="367" t="s">
        <v>14264</v>
      </c>
      <c r="E8309" s="367">
        <f t="shared" si="129"/>
        <v>40701609</v>
      </c>
      <c r="F8309" s="367" t="s">
        <v>12562</v>
      </c>
      <c r="G8309" s="367" t="s">
        <v>1302</v>
      </c>
      <c r="H8309" s="367" t="s">
        <v>14248</v>
      </c>
      <c r="I8309" s="367" t="s">
        <v>14265</v>
      </c>
    </row>
    <row r="8310" spans="1:12">
      <c r="A8310" s="367" t="s">
        <v>3930</v>
      </c>
      <c r="D8310" s="367" t="s">
        <v>14266</v>
      </c>
      <c r="E8310" s="367">
        <f t="shared" si="129"/>
        <v>40701610</v>
      </c>
      <c r="F8310" s="367" t="s">
        <v>12562</v>
      </c>
      <c r="G8310" s="367" t="s">
        <v>1302</v>
      </c>
      <c r="H8310" s="367" t="s">
        <v>14248</v>
      </c>
      <c r="I8310" s="367" t="s">
        <v>14267</v>
      </c>
    </row>
    <row r="8311" spans="1:12">
      <c r="A8311" s="367" t="s">
        <v>3930</v>
      </c>
      <c r="D8311" s="367" t="s">
        <v>14268</v>
      </c>
      <c r="E8311" s="367">
        <f t="shared" si="129"/>
        <v>40701611</v>
      </c>
      <c r="F8311" s="367" t="s">
        <v>12562</v>
      </c>
      <c r="G8311" s="367" t="s">
        <v>1302</v>
      </c>
      <c r="H8311" s="367" t="s">
        <v>14248</v>
      </c>
      <c r="I8311" s="367" t="s">
        <v>14269</v>
      </c>
    </row>
    <row r="8312" spans="1:12">
      <c r="A8312" s="367" t="s">
        <v>3930</v>
      </c>
      <c r="D8312" s="367" t="s">
        <v>14270</v>
      </c>
      <c r="E8312" s="367">
        <f t="shared" si="129"/>
        <v>40701612</v>
      </c>
      <c r="F8312" s="367" t="s">
        <v>12562</v>
      </c>
      <c r="G8312" s="367" t="s">
        <v>1302</v>
      </c>
      <c r="H8312" s="367" t="s">
        <v>14248</v>
      </c>
      <c r="I8312" s="367" t="s">
        <v>14271</v>
      </c>
    </row>
    <row r="8313" spans="1:12">
      <c r="A8313" s="367" t="s">
        <v>3930</v>
      </c>
      <c r="D8313" s="367" t="s">
        <v>14272</v>
      </c>
      <c r="E8313" s="367">
        <f t="shared" si="129"/>
        <v>40701613</v>
      </c>
      <c r="F8313" s="367" t="s">
        <v>12562</v>
      </c>
      <c r="G8313" s="367" t="s">
        <v>1302</v>
      </c>
      <c r="H8313" s="367" t="s">
        <v>14248</v>
      </c>
      <c r="I8313" s="367" t="s">
        <v>14273</v>
      </c>
    </row>
    <row r="8314" spans="1:12">
      <c r="A8314" s="367" t="s">
        <v>3930</v>
      </c>
      <c r="D8314" s="367" t="s">
        <v>14274</v>
      </c>
      <c r="E8314" s="367">
        <f t="shared" si="129"/>
        <v>40701614</v>
      </c>
      <c r="F8314" s="367" t="s">
        <v>12562</v>
      </c>
      <c r="G8314" s="367" t="s">
        <v>1302</v>
      </c>
      <c r="H8314" s="367" t="s">
        <v>14248</v>
      </c>
      <c r="I8314" s="367" t="s">
        <v>14275</v>
      </c>
    </row>
    <row r="8315" spans="1:12">
      <c r="A8315" s="367" t="s">
        <v>3930</v>
      </c>
      <c r="D8315" s="367" t="s">
        <v>14276</v>
      </c>
      <c r="E8315" s="367">
        <f t="shared" si="129"/>
        <v>40701615</v>
      </c>
      <c r="F8315" s="367" t="s">
        <v>12562</v>
      </c>
      <c r="G8315" s="367" t="s">
        <v>1302</v>
      </c>
      <c r="H8315" s="367" t="s">
        <v>14248</v>
      </c>
      <c r="I8315" s="367" t="s">
        <v>14277</v>
      </c>
      <c r="K8315" s="369"/>
      <c r="L8315" s="367"/>
    </row>
    <row r="8316" spans="1:12">
      <c r="A8316" s="367" t="s">
        <v>3930</v>
      </c>
      <c r="D8316" s="367" t="s">
        <v>14278</v>
      </c>
      <c r="E8316" s="367">
        <f t="shared" si="129"/>
        <v>40701616</v>
      </c>
      <c r="F8316" s="367" t="s">
        <v>12562</v>
      </c>
      <c r="G8316" s="367" t="s">
        <v>1302</v>
      </c>
      <c r="H8316" s="367" t="s">
        <v>14248</v>
      </c>
      <c r="I8316" s="367" t="s">
        <v>14279</v>
      </c>
      <c r="K8316" s="369"/>
      <c r="L8316" s="367"/>
    </row>
    <row r="8317" spans="1:12">
      <c r="A8317" s="367" t="s">
        <v>3930</v>
      </c>
      <c r="D8317" s="367" t="s">
        <v>14280</v>
      </c>
      <c r="E8317" s="367">
        <f t="shared" si="129"/>
        <v>40701697</v>
      </c>
      <c r="F8317" s="367" t="s">
        <v>12562</v>
      </c>
      <c r="G8317" s="367" t="s">
        <v>1302</v>
      </c>
      <c r="H8317" s="367" t="s">
        <v>14248</v>
      </c>
      <c r="I8317" s="367" t="s">
        <v>14281</v>
      </c>
    </row>
    <row r="8318" spans="1:12">
      <c r="A8318" s="367" t="s">
        <v>3930</v>
      </c>
      <c r="D8318" s="367" t="s">
        <v>14282</v>
      </c>
      <c r="E8318" s="367">
        <f t="shared" si="129"/>
        <v>40701698</v>
      </c>
      <c r="F8318" s="367" t="s">
        <v>12562</v>
      </c>
      <c r="G8318" s="367" t="s">
        <v>1302</v>
      </c>
      <c r="H8318" s="367" t="s">
        <v>14248</v>
      </c>
      <c r="I8318" s="367" t="s">
        <v>14283</v>
      </c>
    </row>
    <row r="8319" spans="1:12">
      <c r="A8319" s="367" t="s">
        <v>3930</v>
      </c>
      <c r="D8319" s="367" t="s">
        <v>14284</v>
      </c>
      <c r="E8319" s="367">
        <f t="shared" si="129"/>
        <v>40702001</v>
      </c>
      <c r="F8319" s="367" t="s">
        <v>12562</v>
      </c>
      <c r="G8319" s="367" t="s">
        <v>1302</v>
      </c>
      <c r="H8319" s="367" t="s">
        <v>14285</v>
      </c>
      <c r="I8319" s="367" t="s">
        <v>14286</v>
      </c>
    </row>
    <row r="8320" spans="1:12">
      <c r="A8320" s="367" t="s">
        <v>3930</v>
      </c>
      <c r="D8320" s="367" t="s">
        <v>14287</v>
      </c>
      <c r="E8320" s="367">
        <f t="shared" si="129"/>
        <v>40702002</v>
      </c>
      <c r="F8320" s="367" t="s">
        <v>12562</v>
      </c>
      <c r="G8320" s="367" t="s">
        <v>1302</v>
      </c>
      <c r="H8320" s="367" t="s">
        <v>14285</v>
      </c>
      <c r="I8320" s="367" t="s">
        <v>14288</v>
      </c>
    </row>
    <row r="8321" spans="1:9">
      <c r="A8321" s="367" t="s">
        <v>3930</v>
      </c>
      <c r="D8321" s="367" t="s">
        <v>14289</v>
      </c>
      <c r="E8321" s="367">
        <f t="shared" si="129"/>
        <v>40702003</v>
      </c>
      <c r="F8321" s="367" t="s">
        <v>12562</v>
      </c>
      <c r="G8321" s="367" t="s">
        <v>1302</v>
      </c>
      <c r="H8321" s="367" t="s">
        <v>14285</v>
      </c>
      <c r="I8321" s="367" t="s">
        <v>14290</v>
      </c>
    </row>
    <row r="8322" spans="1:9">
      <c r="A8322" s="367" t="s">
        <v>3930</v>
      </c>
      <c r="D8322" s="367" t="s">
        <v>14291</v>
      </c>
      <c r="E8322" s="367">
        <f t="shared" ref="E8322:E8385" si="130">VALUE(D8322)</f>
        <v>40702004</v>
      </c>
      <c r="F8322" s="367" t="s">
        <v>12562</v>
      </c>
      <c r="G8322" s="367" t="s">
        <v>1302</v>
      </c>
      <c r="H8322" s="367" t="s">
        <v>14285</v>
      </c>
      <c r="I8322" s="367" t="s">
        <v>14292</v>
      </c>
    </row>
    <row r="8323" spans="1:9">
      <c r="A8323" s="367" t="s">
        <v>3930</v>
      </c>
      <c r="D8323" s="367" t="s">
        <v>14293</v>
      </c>
      <c r="E8323" s="367">
        <f t="shared" si="130"/>
        <v>40702097</v>
      </c>
      <c r="F8323" s="367" t="s">
        <v>12562</v>
      </c>
      <c r="G8323" s="367" t="s">
        <v>1302</v>
      </c>
      <c r="H8323" s="367" t="s">
        <v>14285</v>
      </c>
      <c r="I8323" s="367" t="s">
        <v>14294</v>
      </c>
    </row>
    <row r="8324" spans="1:9">
      <c r="A8324" s="367" t="s">
        <v>3930</v>
      </c>
      <c r="D8324" s="367" t="s">
        <v>14295</v>
      </c>
      <c r="E8324" s="367">
        <f t="shared" si="130"/>
        <v>40702098</v>
      </c>
      <c r="F8324" s="367" t="s">
        <v>12562</v>
      </c>
      <c r="G8324" s="367" t="s">
        <v>1302</v>
      </c>
      <c r="H8324" s="367" t="s">
        <v>14285</v>
      </c>
      <c r="I8324" s="367" t="s">
        <v>14296</v>
      </c>
    </row>
    <row r="8325" spans="1:9">
      <c r="A8325" s="367" t="s">
        <v>3930</v>
      </c>
      <c r="D8325" s="367" t="s">
        <v>14297</v>
      </c>
      <c r="E8325" s="367">
        <f t="shared" si="130"/>
        <v>40702801</v>
      </c>
      <c r="F8325" s="367" t="s">
        <v>12562</v>
      </c>
      <c r="G8325" s="367" t="s">
        <v>1302</v>
      </c>
      <c r="H8325" s="367" t="s">
        <v>14298</v>
      </c>
      <c r="I8325" s="367" t="s">
        <v>14299</v>
      </c>
    </row>
    <row r="8326" spans="1:9">
      <c r="A8326" s="367" t="s">
        <v>3930</v>
      </c>
      <c r="D8326" s="367" t="s">
        <v>14300</v>
      </c>
      <c r="E8326" s="367">
        <f t="shared" si="130"/>
        <v>40702802</v>
      </c>
      <c r="F8326" s="367" t="s">
        <v>12562</v>
      </c>
      <c r="G8326" s="367" t="s">
        <v>1302</v>
      </c>
      <c r="H8326" s="367" t="s">
        <v>14298</v>
      </c>
      <c r="I8326" s="367" t="s">
        <v>14301</v>
      </c>
    </row>
    <row r="8327" spans="1:9">
      <c r="A8327" s="367" t="s">
        <v>3930</v>
      </c>
      <c r="D8327" s="367" t="s">
        <v>14302</v>
      </c>
      <c r="E8327" s="367">
        <f t="shared" si="130"/>
        <v>40703201</v>
      </c>
      <c r="F8327" s="367" t="s">
        <v>12562</v>
      </c>
      <c r="G8327" s="367" t="s">
        <v>1302</v>
      </c>
      <c r="H8327" s="367" t="s">
        <v>14303</v>
      </c>
      <c r="I8327" s="367" t="s">
        <v>14304</v>
      </c>
    </row>
    <row r="8328" spans="1:9">
      <c r="A8328" s="367" t="s">
        <v>3930</v>
      </c>
      <c r="D8328" s="367" t="s">
        <v>14305</v>
      </c>
      <c r="E8328" s="367">
        <f t="shared" si="130"/>
        <v>40703202</v>
      </c>
      <c r="F8328" s="367" t="s">
        <v>12562</v>
      </c>
      <c r="G8328" s="367" t="s">
        <v>1302</v>
      </c>
      <c r="H8328" s="367" t="s">
        <v>14303</v>
      </c>
      <c r="I8328" s="367" t="s">
        <v>14306</v>
      </c>
    </row>
    <row r="8329" spans="1:9">
      <c r="A8329" s="367" t="s">
        <v>3930</v>
      </c>
      <c r="D8329" s="367" t="s">
        <v>14307</v>
      </c>
      <c r="E8329" s="367">
        <f t="shared" si="130"/>
        <v>40703203</v>
      </c>
      <c r="F8329" s="367" t="s">
        <v>12562</v>
      </c>
      <c r="G8329" s="367" t="s">
        <v>1302</v>
      </c>
      <c r="H8329" s="367" t="s">
        <v>14303</v>
      </c>
      <c r="I8329" s="367" t="s">
        <v>14308</v>
      </c>
    </row>
    <row r="8330" spans="1:9">
      <c r="A8330" s="367" t="s">
        <v>3930</v>
      </c>
      <c r="D8330" s="367" t="s">
        <v>14309</v>
      </c>
      <c r="E8330" s="367">
        <f t="shared" si="130"/>
        <v>40703204</v>
      </c>
      <c r="F8330" s="367" t="s">
        <v>12562</v>
      </c>
      <c r="G8330" s="367" t="s">
        <v>1302</v>
      </c>
      <c r="H8330" s="367" t="s">
        <v>14303</v>
      </c>
      <c r="I8330" s="367" t="s">
        <v>14310</v>
      </c>
    </row>
    <row r="8331" spans="1:9">
      <c r="A8331" s="367" t="s">
        <v>3930</v>
      </c>
      <c r="D8331" s="367" t="s">
        <v>14311</v>
      </c>
      <c r="E8331" s="367">
        <f t="shared" si="130"/>
        <v>40703205</v>
      </c>
      <c r="F8331" s="367" t="s">
        <v>12562</v>
      </c>
      <c r="G8331" s="367" t="s">
        <v>1302</v>
      </c>
      <c r="H8331" s="367" t="s">
        <v>14303</v>
      </c>
      <c r="I8331" s="367" t="s">
        <v>14312</v>
      </c>
    </row>
    <row r="8332" spans="1:9">
      <c r="A8332" s="367" t="s">
        <v>3930</v>
      </c>
      <c r="D8332" s="367" t="s">
        <v>14313</v>
      </c>
      <c r="E8332" s="367">
        <f t="shared" si="130"/>
        <v>40703206</v>
      </c>
      <c r="F8332" s="367" t="s">
        <v>12562</v>
      </c>
      <c r="G8332" s="367" t="s">
        <v>1302</v>
      </c>
      <c r="H8332" s="367" t="s">
        <v>14303</v>
      </c>
      <c r="I8332" s="367" t="s">
        <v>14314</v>
      </c>
    </row>
    <row r="8333" spans="1:9">
      <c r="A8333" s="367" t="s">
        <v>3930</v>
      </c>
      <c r="D8333" s="367" t="s">
        <v>14315</v>
      </c>
      <c r="E8333" s="367">
        <f t="shared" si="130"/>
        <v>40703207</v>
      </c>
      <c r="F8333" s="367" t="s">
        <v>12562</v>
      </c>
      <c r="G8333" s="367" t="s">
        <v>1302</v>
      </c>
      <c r="H8333" s="367" t="s">
        <v>14303</v>
      </c>
      <c r="I8333" s="367" t="s">
        <v>14316</v>
      </c>
    </row>
    <row r="8334" spans="1:9">
      <c r="A8334" s="367" t="s">
        <v>3930</v>
      </c>
      <c r="D8334" s="367" t="s">
        <v>14317</v>
      </c>
      <c r="E8334" s="367">
        <f t="shared" si="130"/>
        <v>40703208</v>
      </c>
      <c r="F8334" s="367" t="s">
        <v>12562</v>
      </c>
      <c r="G8334" s="367" t="s">
        <v>1302</v>
      </c>
      <c r="H8334" s="367" t="s">
        <v>14303</v>
      </c>
      <c r="I8334" s="367" t="s">
        <v>14318</v>
      </c>
    </row>
    <row r="8335" spans="1:9">
      <c r="A8335" s="367" t="s">
        <v>3930</v>
      </c>
      <c r="D8335" s="367" t="s">
        <v>14319</v>
      </c>
      <c r="E8335" s="367">
        <f t="shared" si="130"/>
        <v>40703209</v>
      </c>
      <c r="F8335" s="367" t="s">
        <v>12562</v>
      </c>
      <c r="G8335" s="367" t="s">
        <v>1302</v>
      </c>
      <c r="H8335" s="367" t="s">
        <v>14303</v>
      </c>
      <c r="I8335" s="367" t="s">
        <v>14320</v>
      </c>
    </row>
    <row r="8336" spans="1:9">
      <c r="A8336" s="367" t="s">
        <v>3930</v>
      </c>
      <c r="D8336" s="367" t="s">
        <v>14321</v>
      </c>
      <c r="E8336" s="367">
        <f t="shared" si="130"/>
        <v>40703210</v>
      </c>
      <c r="F8336" s="367" t="s">
        <v>12562</v>
      </c>
      <c r="G8336" s="367" t="s">
        <v>1302</v>
      </c>
      <c r="H8336" s="367" t="s">
        <v>14303</v>
      </c>
      <c r="I8336" s="367" t="s">
        <v>14322</v>
      </c>
    </row>
    <row r="8337" spans="1:9">
      <c r="A8337" s="367" t="s">
        <v>3930</v>
      </c>
      <c r="D8337" s="367" t="s">
        <v>14323</v>
      </c>
      <c r="E8337" s="367">
        <f t="shared" si="130"/>
        <v>40703211</v>
      </c>
      <c r="F8337" s="367" t="s">
        <v>12562</v>
      </c>
      <c r="G8337" s="367" t="s">
        <v>1302</v>
      </c>
      <c r="H8337" s="367" t="s">
        <v>14303</v>
      </c>
      <c r="I8337" s="367" t="s">
        <v>14324</v>
      </c>
    </row>
    <row r="8338" spans="1:9">
      <c r="A8338" s="367" t="s">
        <v>3930</v>
      </c>
      <c r="D8338" s="367" t="s">
        <v>14325</v>
      </c>
      <c r="E8338" s="367">
        <f t="shared" si="130"/>
        <v>40703212</v>
      </c>
      <c r="F8338" s="367" t="s">
        <v>12562</v>
      </c>
      <c r="G8338" s="367" t="s">
        <v>1302</v>
      </c>
      <c r="H8338" s="367" t="s">
        <v>14303</v>
      </c>
      <c r="I8338" s="367" t="s">
        <v>14326</v>
      </c>
    </row>
    <row r="8339" spans="1:9">
      <c r="A8339" s="367" t="s">
        <v>3930</v>
      </c>
      <c r="D8339" s="367" t="s">
        <v>14327</v>
      </c>
      <c r="E8339" s="367">
        <f t="shared" si="130"/>
        <v>40703297</v>
      </c>
      <c r="F8339" s="367" t="s">
        <v>12562</v>
      </c>
      <c r="G8339" s="367" t="s">
        <v>1302</v>
      </c>
      <c r="H8339" s="367" t="s">
        <v>14303</v>
      </c>
      <c r="I8339" s="367" t="s">
        <v>14328</v>
      </c>
    </row>
    <row r="8340" spans="1:9">
      <c r="A8340" s="367" t="s">
        <v>3930</v>
      </c>
      <c r="D8340" s="367" t="s">
        <v>14329</v>
      </c>
      <c r="E8340" s="367">
        <f t="shared" si="130"/>
        <v>40703298</v>
      </c>
      <c r="F8340" s="367" t="s">
        <v>12562</v>
      </c>
      <c r="G8340" s="367" t="s">
        <v>1302</v>
      </c>
      <c r="H8340" s="367" t="s">
        <v>14303</v>
      </c>
      <c r="I8340" s="367" t="s">
        <v>14330</v>
      </c>
    </row>
    <row r="8341" spans="1:9">
      <c r="A8341" s="367" t="s">
        <v>3930</v>
      </c>
      <c r="D8341" s="367" t="s">
        <v>14331</v>
      </c>
      <c r="E8341" s="367">
        <f t="shared" si="130"/>
        <v>40703601</v>
      </c>
      <c r="F8341" s="367" t="s">
        <v>12562</v>
      </c>
      <c r="G8341" s="367" t="s">
        <v>1302</v>
      </c>
      <c r="H8341" s="367" t="s">
        <v>14332</v>
      </c>
      <c r="I8341" s="367" t="s">
        <v>14333</v>
      </c>
    </row>
    <row r="8342" spans="1:9">
      <c r="A8342" s="367" t="s">
        <v>3930</v>
      </c>
      <c r="D8342" s="367" t="s">
        <v>14334</v>
      </c>
      <c r="E8342" s="367">
        <f t="shared" si="130"/>
        <v>40703602</v>
      </c>
      <c r="F8342" s="367" t="s">
        <v>12562</v>
      </c>
      <c r="G8342" s="367" t="s">
        <v>1302</v>
      </c>
      <c r="H8342" s="367" t="s">
        <v>14332</v>
      </c>
      <c r="I8342" s="367" t="s">
        <v>14335</v>
      </c>
    </row>
    <row r="8343" spans="1:9">
      <c r="A8343" s="367" t="s">
        <v>3930</v>
      </c>
      <c r="D8343" s="367" t="s">
        <v>14336</v>
      </c>
      <c r="E8343" s="367">
        <f t="shared" si="130"/>
        <v>40703603</v>
      </c>
      <c r="F8343" s="367" t="s">
        <v>12562</v>
      </c>
      <c r="G8343" s="367" t="s">
        <v>1302</v>
      </c>
      <c r="H8343" s="367" t="s">
        <v>14332</v>
      </c>
      <c r="I8343" s="367" t="s">
        <v>14337</v>
      </c>
    </row>
    <row r="8344" spans="1:9">
      <c r="A8344" s="367" t="s">
        <v>3930</v>
      </c>
      <c r="D8344" s="367" t="s">
        <v>14338</v>
      </c>
      <c r="E8344" s="367">
        <f t="shared" si="130"/>
        <v>40703604</v>
      </c>
      <c r="F8344" s="367" t="s">
        <v>12562</v>
      </c>
      <c r="G8344" s="367" t="s">
        <v>1302</v>
      </c>
      <c r="H8344" s="367" t="s">
        <v>14332</v>
      </c>
      <c r="I8344" s="367" t="s">
        <v>14339</v>
      </c>
    </row>
    <row r="8345" spans="1:9">
      <c r="A8345" s="367" t="s">
        <v>3930</v>
      </c>
      <c r="D8345" s="367" t="s">
        <v>14340</v>
      </c>
      <c r="E8345" s="367">
        <f t="shared" si="130"/>
        <v>40703605</v>
      </c>
      <c r="F8345" s="367" t="s">
        <v>12562</v>
      </c>
      <c r="G8345" s="367" t="s">
        <v>1302</v>
      </c>
      <c r="H8345" s="367" t="s">
        <v>14332</v>
      </c>
      <c r="I8345" s="367" t="s">
        <v>14341</v>
      </c>
    </row>
    <row r="8346" spans="1:9">
      <c r="A8346" s="367" t="s">
        <v>3930</v>
      </c>
      <c r="D8346" s="367" t="s">
        <v>14342</v>
      </c>
      <c r="E8346" s="367">
        <f t="shared" si="130"/>
        <v>40703606</v>
      </c>
      <c r="F8346" s="367" t="s">
        <v>12562</v>
      </c>
      <c r="G8346" s="367" t="s">
        <v>1302</v>
      </c>
      <c r="H8346" s="367" t="s">
        <v>14332</v>
      </c>
      <c r="I8346" s="367" t="s">
        <v>14343</v>
      </c>
    </row>
    <row r="8347" spans="1:9">
      <c r="A8347" s="367" t="s">
        <v>3930</v>
      </c>
      <c r="D8347" s="367" t="s">
        <v>14344</v>
      </c>
      <c r="E8347" s="367">
        <f t="shared" si="130"/>
        <v>40703607</v>
      </c>
      <c r="F8347" s="367" t="s">
        <v>12562</v>
      </c>
      <c r="G8347" s="367" t="s">
        <v>1302</v>
      </c>
      <c r="H8347" s="367" t="s">
        <v>14332</v>
      </c>
      <c r="I8347" s="367" t="s">
        <v>14345</v>
      </c>
    </row>
    <row r="8348" spans="1:9">
      <c r="A8348" s="367" t="s">
        <v>3930</v>
      </c>
      <c r="D8348" s="367" t="s">
        <v>14346</v>
      </c>
      <c r="E8348" s="367">
        <f t="shared" si="130"/>
        <v>40703608</v>
      </c>
      <c r="F8348" s="367" t="s">
        <v>12562</v>
      </c>
      <c r="G8348" s="367" t="s">
        <v>1302</v>
      </c>
      <c r="H8348" s="367" t="s">
        <v>14332</v>
      </c>
      <c r="I8348" s="367" t="s">
        <v>14347</v>
      </c>
    </row>
    <row r="8349" spans="1:9">
      <c r="A8349" s="367" t="s">
        <v>3930</v>
      </c>
      <c r="D8349" s="367" t="s">
        <v>14348</v>
      </c>
      <c r="E8349" s="367">
        <f t="shared" si="130"/>
        <v>40703609</v>
      </c>
      <c r="F8349" s="367" t="s">
        <v>12562</v>
      </c>
      <c r="G8349" s="367" t="s">
        <v>1302</v>
      </c>
      <c r="H8349" s="367" t="s">
        <v>14332</v>
      </c>
      <c r="I8349" s="367" t="s">
        <v>14349</v>
      </c>
    </row>
    <row r="8350" spans="1:9">
      <c r="A8350" s="367" t="s">
        <v>3930</v>
      </c>
      <c r="D8350" s="367" t="s">
        <v>14350</v>
      </c>
      <c r="E8350" s="367">
        <f t="shared" si="130"/>
        <v>40703610</v>
      </c>
      <c r="F8350" s="367" t="s">
        <v>12562</v>
      </c>
      <c r="G8350" s="367" t="s">
        <v>1302</v>
      </c>
      <c r="H8350" s="367" t="s">
        <v>14332</v>
      </c>
      <c r="I8350" s="367" t="s">
        <v>14351</v>
      </c>
    </row>
    <row r="8351" spans="1:9">
      <c r="A8351" s="367" t="s">
        <v>3930</v>
      </c>
      <c r="D8351" s="367" t="s">
        <v>14352</v>
      </c>
      <c r="E8351" s="367">
        <f t="shared" si="130"/>
        <v>40703611</v>
      </c>
      <c r="F8351" s="367" t="s">
        <v>12562</v>
      </c>
      <c r="G8351" s="367" t="s">
        <v>1302</v>
      </c>
      <c r="H8351" s="367" t="s">
        <v>14332</v>
      </c>
      <c r="I8351" s="367" t="s">
        <v>14353</v>
      </c>
    </row>
    <row r="8352" spans="1:9">
      <c r="A8352" s="367" t="s">
        <v>3930</v>
      </c>
      <c r="D8352" s="367" t="s">
        <v>14354</v>
      </c>
      <c r="E8352" s="367">
        <f t="shared" si="130"/>
        <v>40703612</v>
      </c>
      <c r="F8352" s="367" t="s">
        <v>12562</v>
      </c>
      <c r="G8352" s="367" t="s">
        <v>1302</v>
      </c>
      <c r="H8352" s="367" t="s">
        <v>14332</v>
      </c>
      <c r="I8352" s="367" t="s">
        <v>14355</v>
      </c>
    </row>
    <row r="8353" spans="1:9">
      <c r="A8353" s="367" t="s">
        <v>3930</v>
      </c>
      <c r="D8353" s="367" t="s">
        <v>14356</v>
      </c>
      <c r="E8353" s="367">
        <f t="shared" si="130"/>
        <v>40703613</v>
      </c>
      <c r="F8353" s="367" t="s">
        <v>12562</v>
      </c>
      <c r="G8353" s="367" t="s">
        <v>1302</v>
      </c>
      <c r="H8353" s="367" t="s">
        <v>14332</v>
      </c>
      <c r="I8353" s="367" t="s">
        <v>14357</v>
      </c>
    </row>
    <row r="8354" spans="1:9">
      <c r="A8354" s="367" t="s">
        <v>3930</v>
      </c>
      <c r="D8354" s="367" t="s">
        <v>14358</v>
      </c>
      <c r="E8354" s="367">
        <f t="shared" si="130"/>
        <v>40703614</v>
      </c>
      <c r="F8354" s="367" t="s">
        <v>12562</v>
      </c>
      <c r="G8354" s="367" t="s">
        <v>1302</v>
      </c>
      <c r="H8354" s="367" t="s">
        <v>14332</v>
      </c>
      <c r="I8354" s="367" t="s">
        <v>14359</v>
      </c>
    </row>
    <row r="8355" spans="1:9">
      <c r="A8355" s="367" t="s">
        <v>3930</v>
      </c>
      <c r="D8355" s="367" t="s">
        <v>14360</v>
      </c>
      <c r="E8355" s="367">
        <f t="shared" si="130"/>
        <v>40703615</v>
      </c>
      <c r="F8355" s="367" t="s">
        <v>12562</v>
      </c>
      <c r="G8355" s="367" t="s">
        <v>1302</v>
      </c>
      <c r="H8355" s="367" t="s">
        <v>14332</v>
      </c>
      <c r="I8355" s="367" t="s">
        <v>14361</v>
      </c>
    </row>
    <row r="8356" spans="1:9">
      <c r="A8356" s="367" t="s">
        <v>3930</v>
      </c>
      <c r="D8356" s="367" t="s">
        <v>14362</v>
      </c>
      <c r="E8356" s="367">
        <f t="shared" si="130"/>
        <v>40703616</v>
      </c>
      <c r="F8356" s="367" t="s">
        <v>12562</v>
      </c>
      <c r="G8356" s="367" t="s">
        <v>1302</v>
      </c>
      <c r="H8356" s="367" t="s">
        <v>14332</v>
      </c>
      <c r="I8356" s="367" t="s">
        <v>14363</v>
      </c>
    </row>
    <row r="8357" spans="1:9">
      <c r="A8357" s="367" t="s">
        <v>3930</v>
      </c>
      <c r="D8357" s="367" t="s">
        <v>14364</v>
      </c>
      <c r="E8357" s="367">
        <f t="shared" si="130"/>
        <v>40703617</v>
      </c>
      <c r="F8357" s="367" t="s">
        <v>12562</v>
      </c>
      <c r="G8357" s="367" t="s">
        <v>1302</v>
      </c>
      <c r="H8357" s="367" t="s">
        <v>14332</v>
      </c>
      <c r="I8357" s="367" t="s">
        <v>14365</v>
      </c>
    </row>
    <row r="8358" spans="1:9">
      <c r="A8358" s="367" t="s">
        <v>3930</v>
      </c>
      <c r="D8358" s="367" t="s">
        <v>14366</v>
      </c>
      <c r="E8358" s="367">
        <f t="shared" si="130"/>
        <v>40703618</v>
      </c>
      <c r="F8358" s="367" t="s">
        <v>12562</v>
      </c>
      <c r="G8358" s="367" t="s">
        <v>1302</v>
      </c>
      <c r="H8358" s="367" t="s">
        <v>14332</v>
      </c>
      <c r="I8358" s="367" t="s">
        <v>14367</v>
      </c>
    </row>
    <row r="8359" spans="1:9">
      <c r="A8359" s="367" t="s">
        <v>3930</v>
      </c>
      <c r="D8359" s="367" t="s">
        <v>14368</v>
      </c>
      <c r="E8359" s="367">
        <f t="shared" si="130"/>
        <v>40703619</v>
      </c>
      <c r="F8359" s="367" t="s">
        <v>12562</v>
      </c>
      <c r="G8359" s="367" t="s">
        <v>1302</v>
      </c>
      <c r="H8359" s="367" t="s">
        <v>14332</v>
      </c>
      <c r="I8359" s="367" t="s">
        <v>14369</v>
      </c>
    </row>
    <row r="8360" spans="1:9">
      <c r="A8360" s="367" t="s">
        <v>3930</v>
      </c>
      <c r="D8360" s="367" t="s">
        <v>14370</v>
      </c>
      <c r="E8360" s="367">
        <f t="shared" si="130"/>
        <v>40703620</v>
      </c>
      <c r="F8360" s="367" t="s">
        <v>12562</v>
      </c>
      <c r="G8360" s="367" t="s">
        <v>1302</v>
      </c>
      <c r="H8360" s="367" t="s">
        <v>14332</v>
      </c>
      <c r="I8360" s="367" t="s">
        <v>14371</v>
      </c>
    </row>
    <row r="8361" spans="1:9">
      <c r="A8361" s="367" t="s">
        <v>3930</v>
      </c>
      <c r="D8361" s="367" t="s">
        <v>14372</v>
      </c>
      <c r="E8361" s="367">
        <f t="shared" si="130"/>
        <v>40703621</v>
      </c>
      <c r="F8361" s="367" t="s">
        <v>12562</v>
      </c>
      <c r="G8361" s="367" t="s">
        <v>1302</v>
      </c>
      <c r="H8361" s="367" t="s">
        <v>14332</v>
      </c>
      <c r="I8361" s="367" t="s">
        <v>14373</v>
      </c>
    </row>
    <row r="8362" spans="1:9">
      <c r="A8362" s="367" t="s">
        <v>3930</v>
      </c>
      <c r="D8362" s="367" t="s">
        <v>14374</v>
      </c>
      <c r="E8362" s="367">
        <f t="shared" si="130"/>
        <v>40703622</v>
      </c>
      <c r="F8362" s="367" t="s">
        <v>12562</v>
      </c>
      <c r="G8362" s="367" t="s">
        <v>1302</v>
      </c>
      <c r="H8362" s="367" t="s">
        <v>14332</v>
      </c>
      <c r="I8362" s="367" t="s">
        <v>14375</v>
      </c>
    </row>
    <row r="8363" spans="1:9">
      <c r="A8363" s="367" t="s">
        <v>3930</v>
      </c>
      <c r="D8363" s="367" t="s">
        <v>14376</v>
      </c>
      <c r="E8363" s="367">
        <f t="shared" si="130"/>
        <v>40703623</v>
      </c>
      <c r="F8363" s="367" t="s">
        <v>12562</v>
      </c>
      <c r="G8363" s="367" t="s">
        <v>1302</v>
      </c>
      <c r="H8363" s="367" t="s">
        <v>14332</v>
      </c>
      <c r="I8363" s="367" t="s">
        <v>14377</v>
      </c>
    </row>
    <row r="8364" spans="1:9">
      <c r="A8364" s="367" t="s">
        <v>3930</v>
      </c>
      <c r="D8364" s="367" t="s">
        <v>14378</v>
      </c>
      <c r="E8364" s="367">
        <f t="shared" si="130"/>
        <v>40703624</v>
      </c>
      <c r="F8364" s="367" t="s">
        <v>12562</v>
      </c>
      <c r="G8364" s="367" t="s">
        <v>1302</v>
      </c>
      <c r="H8364" s="367" t="s">
        <v>14332</v>
      </c>
      <c r="I8364" s="367" t="s">
        <v>14379</v>
      </c>
    </row>
    <row r="8365" spans="1:9">
      <c r="A8365" s="367" t="s">
        <v>3930</v>
      </c>
      <c r="D8365" s="367" t="s">
        <v>14380</v>
      </c>
      <c r="E8365" s="367">
        <f t="shared" si="130"/>
        <v>40703625</v>
      </c>
      <c r="F8365" s="367" t="s">
        <v>12562</v>
      </c>
      <c r="G8365" s="367" t="s">
        <v>1302</v>
      </c>
      <c r="H8365" s="367" t="s">
        <v>14332</v>
      </c>
      <c r="I8365" s="367" t="s">
        <v>14381</v>
      </c>
    </row>
    <row r="8366" spans="1:9">
      <c r="A8366" s="367" t="s">
        <v>3930</v>
      </c>
      <c r="D8366" s="367" t="s">
        <v>14382</v>
      </c>
      <c r="E8366" s="367">
        <f t="shared" si="130"/>
        <v>40703626</v>
      </c>
      <c r="F8366" s="367" t="s">
        <v>12562</v>
      </c>
      <c r="G8366" s="367" t="s">
        <v>1302</v>
      </c>
      <c r="H8366" s="367" t="s">
        <v>14332</v>
      </c>
      <c r="I8366" s="367" t="s">
        <v>14383</v>
      </c>
    </row>
    <row r="8367" spans="1:9">
      <c r="A8367" s="367" t="s">
        <v>3930</v>
      </c>
      <c r="D8367" s="367" t="s">
        <v>14384</v>
      </c>
      <c r="E8367" s="367">
        <f t="shared" si="130"/>
        <v>40703697</v>
      </c>
      <c r="F8367" s="367" t="s">
        <v>12562</v>
      </c>
      <c r="G8367" s="367" t="s">
        <v>1302</v>
      </c>
      <c r="H8367" s="367" t="s">
        <v>14332</v>
      </c>
      <c r="I8367" s="367" t="s">
        <v>14385</v>
      </c>
    </row>
    <row r="8368" spans="1:9">
      <c r="A8368" s="367" t="s">
        <v>3930</v>
      </c>
      <c r="D8368" s="367" t="s">
        <v>14386</v>
      </c>
      <c r="E8368" s="367">
        <f t="shared" si="130"/>
        <v>40703698</v>
      </c>
      <c r="F8368" s="367" t="s">
        <v>12562</v>
      </c>
      <c r="G8368" s="367" t="s">
        <v>1302</v>
      </c>
      <c r="H8368" s="367" t="s">
        <v>14332</v>
      </c>
      <c r="I8368" s="367" t="s">
        <v>14387</v>
      </c>
    </row>
    <row r="8369" spans="1:9">
      <c r="A8369" s="367" t="s">
        <v>3930</v>
      </c>
      <c r="D8369" s="367" t="s">
        <v>14388</v>
      </c>
      <c r="E8369" s="367">
        <f t="shared" si="130"/>
        <v>40704001</v>
      </c>
      <c r="F8369" s="367" t="s">
        <v>12562</v>
      </c>
      <c r="G8369" s="367" t="s">
        <v>1302</v>
      </c>
      <c r="H8369" s="367" t="s">
        <v>14389</v>
      </c>
      <c r="I8369" s="367" t="s">
        <v>14390</v>
      </c>
    </row>
    <row r="8370" spans="1:9">
      <c r="A8370" s="367" t="s">
        <v>3930</v>
      </c>
      <c r="D8370" s="367" t="s">
        <v>14391</v>
      </c>
      <c r="E8370" s="367">
        <f t="shared" si="130"/>
        <v>40704002</v>
      </c>
      <c r="F8370" s="367" t="s">
        <v>12562</v>
      </c>
      <c r="G8370" s="367" t="s">
        <v>1302</v>
      </c>
      <c r="H8370" s="367" t="s">
        <v>14389</v>
      </c>
      <c r="I8370" s="367" t="s">
        <v>14392</v>
      </c>
    </row>
    <row r="8371" spans="1:9">
      <c r="A8371" s="367" t="s">
        <v>3930</v>
      </c>
      <c r="D8371" s="367" t="s">
        <v>14393</v>
      </c>
      <c r="E8371" s="367">
        <f t="shared" si="130"/>
        <v>40704003</v>
      </c>
      <c r="F8371" s="367" t="s">
        <v>12562</v>
      </c>
      <c r="G8371" s="367" t="s">
        <v>1302</v>
      </c>
      <c r="H8371" s="367" t="s">
        <v>14389</v>
      </c>
      <c r="I8371" s="367" t="s">
        <v>14394</v>
      </c>
    </row>
    <row r="8372" spans="1:9">
      <c r="A8372" s="367" t="s">
        <v>3930</v>
      </c>
      <c r="D8372" s="367" t="s">
        <v>14395</v>
      </c>
      <c r="E8372" s="367">
        <f t="shared" si="130"/>
        <v>40704004</v>
      </c>
      <c r="F8372" s="367" t="s">
        <v>12562</v>
      </c>
      <c r="G8372" s="367" t="s">
        <v>1302</v>
      </c>
      <c r="H8372" s="367" t="s">
        <v>14389</v>
      </c>
      <c r="I8372" s="367" t="s">
        <v>14396</v>
      </c>
    </row>
    <row r="8373" spans="1:9">
      <c r="A8373" s="367" t="s">
        <v>3930</v>
      </c>
      <c r="D8373" s="367" t="s">
        <v>14397</v>
      </c>
      <c r="E8373" s="367">
        <f t="shared" si="130"/>
        <v>40704005</v>
      </c>
      <c r="F8373" s="367" t="s">
        <v>12562</v>
      </c>
      <c r="G8373" s="367" t="s">
        <v>1302</v>
      </c>
      <c r="H8373" s="367" t="s">
        <v>14389</v>
      </c>
      <c r="I8373" s="367" t="s">
        <v>14398</v>
      </c>
    </row>
    <row r="8374" spans="1:9">
      <c r="A8374" s="367" t="s">
        <v>3930</v>
      </c>
      <c r="D8374" s="367" t="s">
        <v>14399</v>
      </c>
      <c r="E8374" s="367">
        <f t="shared" si="130"/>
        <v>40704006</v>
      </c>
      <c r="F8374" s="367" t="s">
        <v>12562</v>
      </c>
      <c r="G8374" s="367" t="s">
        <v>1302</v>
      </c>
      <c r="H8374" s="367" t="s">
        <v>14389</v>
      </c>
      <c r="I8374" s="367" t="s">
        <v>14400</v>
      </c>
    </row>
    <row r="8375" spans="1:9">
      <c r="A8375" s="367" t="s">
        <v>3930</v>
      </c>
      <c r="D8375" s="367" t="s">
        <v>14401</v>
      </c>
      <c r="E8375" s="367">
        <f t="shared" si="130"/>
        <v>40704007</v>
      </c>
      <c r="F8375" s="367" t="s">
        <v>12562</v>
      </c>
      <c r="G8375" s="367" t="s">
        <v>1302</v>
      </c>
      <c r="H8375" s="367" t="s">
        <v>14389</v>
      </c>
      <c r="I8375" s="367" t="s">
        <v>14402</v>
      </c>
    </row>
    <row r="8376" spans="1:9">
      <c r="A8376" s="367" t="s">
        <v>3930</v>
      </c>
      <c r="D8376" s="367" t="s">
        <v>14403</v>
      </c>
      <c r="E8376" s="367">
        <f t="shared" si="130"/>
        <v>40704008</v>
      </c>
      <c r="F8376" s="367" t="s">
        <v>12562</v>
      </c>
      <c r="G8376" s="367" t="s">
        <v>1302</v>
      </c>
      <c r="H8376" s="367" t="s">
        <v>14389</v>
      </c>
      <c r="I8376" s="367" t="s">
        <v>14404</v>
      </c>
    </row>
    <row r="8377" spans="1:9">
      <c r="A8377" s="367" t="s">
        <v>3930</v>
      </c>
      <c r="D8377" s="367" t="s">
        <v>14405</v>
      </c>
      <c r="E8377" s="367">
        <f t="shared" si="130"/>
        <v>40704009</v>
      </c>
      <c r="F8377" s="367" t="s">
        <v>12562</v>
      </c>
      <c r="G8377" s="367" t="s">
        <v>1302</v>
      </c>
      <c r="H8377" s="367" t="s">
        <v>14389</v>
      </c>
      <c r="I8377" s="367" t="s">
        <v>14406</v>
      </c>
    </row>
    <row r="8378" spans="1:9">
      <c r="A8378" s="367" t="s">
        <v>3930</v>
      </c>
      <c r="D8378" s="367" t="s">
        <v>14407</v>
      </c>
      <c r="E8378" s="367">
        <f t="shared" si="130"/>
        <v>40704010</v>
      </c>
      <c r="F8378" s="367" t="s">
        <v>12562</v>
      </c>
      <c r="G8378" s="367" t="s">
        <v>1302</v>
      </c>
      <c r="H8378" s="367" t="s">
        <v>14389</v>
      </c>
      <c r="I8378" s="367" t="s">
        <v>14408</v>
      </c>
    </row>
    <row r="8379" spans="1:9">
      <c r="A8379" s="367" t="s">
        <v>3930</v>
      </c>
      <c r="D8379" s="367" t="s">
        <v>14409</v>
      </c>
      <c r="E8379" s="367">
        <f t="shared" si="130"/>
        <v>40704011</v>
      </c>
      <c r="F8379" s="367" t="s">
        <v>12562</v>
      </c>
      <c r="G8379" s="367" t="s">
        <v>1302</v>
      </c>
      <c r="H8379" s="367" t="s">
        <v>14389</v>
      </c>
      <c r="I8379" s="367" t="s">
        <v>14410</v>
      </c>
    </row>
    <row r="8380" spans="1:9">
      <c r="A8380" s="367" t="s">
        <v>3930</v>
      </c>
      <c r="D8380" s="367" t="s">
        <v>14411</v>
      </c>
      <c r="E8380" s="367">
        <f t="shared" si="130"/>
        <v>40704012</v>
      </c>
      <c r="F8380" s="367" t="s">
        <v>12562</v>
      </c>
      <c r="G8380" s="367" t="s">
        <v>1302</v>
      </c>
      <c r="H8380" s="367" t="s">
        <v>14389</v>
      </c>
      <c r="I8380" s="367" t="s">
        <v>14412</v>
      </c>
    </row>
    <row r="8381" spans="1:9">
      <c r="A8381" s="367" t="s">
        <v>3930</v>
      </c>
      <c r="D8381" s="367" t="s">
        <v>14413</v>
      </c>
      <c r="E8381" s="367">
        <f t="shared" si="130"/>
        <v>40704097</v>
      </c>
      <c r="F8381" s="367" t="s">
        <v>12562</v>
      </c>
      <c r="G8381" s="367" t="s">
        <v>1302</v>
      </c>
      <c r="H8381" s="367" t="s">
        <v>14389</v>
      </c>
      <c r="I8381" s="367" t="s">
        <v>14414</v>
      </c>
    </row>
    <row r="8382" spans="1:9">
      <c r="A8382" s="367" t="s">
        <v>3930</v>
      </c>
      <c r="D8382" s="367" t="s">
        <v>14415</v>
      </c>
      <c r="E8382" s="367">
        <f t="shared" si="130"/>
        <v>40704098</v>
      </c>
      <c r="F8382" s="367" t="s">
        <v>12562</v>
      </c>
      <c r="G8382" s="367" t="s">
        <v>1302</v>
      </c>
      <c r="H8382" s="367" t="s">
        <v>14389</v>
      </c>
      <c r="I8382" s="367" t="s">
        <v>14416</v>
      </c>
    </row>
    <row r="8383" spans="1:9">
      <c r="A8383" s="367" t="s">
        <v>3930</v>
      </c>
      <c r="D8383" s="367" t="s">
        <v>14417</v>
      </c>
      <c r="E8383" s="367">
        <f t="shared" si="130"/>
        <v>40704099</v>
      </c>
      <c r="F8383" s="367" t="s">
        <v>12562</v>
      </c>
      <c r="G8383" s="367" t="s">
        <v>1302</v>
      </c>
      <c r="H8383" s="367" t="s">
        <v>14389</v>
      </c>
      <c r="I8383" s="367" t="s">
        <v>14414</v>
      </c>
    </row>
    <row r="8384" spans="1:9">
      <c r="A8384" s="367" t="s">
        <v>3930</v>
      </c>
      <c r="D8384" s="367" t="s">
        <v>14418</v>
      </c>
      <c r="E8384" s="367">
        <f t="shared" si="130"/>
        <v>40704401</v>
      </c>
      <c r="F8384" s="367" t="s">
        <v>12562</v>
      </c>
      <c r="G8384" s="367" t="s">
        <v>1302</v>
      </c>
      <c r="H8384" s="367" t="s">
        <v>14419</v>
      </c>
      <c r="I8384" s="367" t="s">
        <v>14420</v>
      </c>
    </row>
    <row r="8385" spans="1:9">
      <c r="A8385" s="367" t="s">
        <v>3930</v>
      </c>
      <c r="D8385" s="367" t="s">
        <v>14421</v>
      </c>
      <c r="E8385" s="367">
        <f t="shared" si="130"/>
        <v>40704402</v>
      </c>
      <c r="F8385" s="367" t="s">
        <v>12562</v>
      </c>
      <c r="G8385" s="367" t="s">
        <v>1302</v>
      </c>
      <c r="H8385" s="367" t="s">
        <v>14419</v>
      </c>
      <c r="I8385" s="367" t="s">
        <v>14422</v>
      </c>
    </row>
    <row r="8386" spans="1:9">
      <c r="A8386" s="367" t="s">
        <v>3930</v>
      </c>
      <c r="D8386" s="367" t="s">
        <v>14423</v>
      </c>
      <c r="E8386" s="367">
        <f t="shared" ref="E8386:E8449" si="131">VALUE(D8386)</f>
        <v>40704403</v>
      </c>
      <c r="F8386" s="367" t="s">
        <v>12562</v>
      </c>
      <c r="G8386" s="367" t="s">
        <v>1302</v>
      </c>
      <c r="H8386" s="367" t="s">
        <v>14419</v>
      </c>
      <c r="I8386" s="367" t="s">
        <v>14424</v>
      </c>
    </row>
    <row r="8387" spans="1:9">
      <c r="A8387" s="367" t="s">
        <v>3930</v>
      </c>
      <c r="D8387" s="367" t="s">
        <v>14425</v>
      </c>
      <c r="E8387" s="367">
        <f t="shared" si="131"/>
        <v>40704404</v>
      </c>
      <c r="F8387" s="367" t="s">
        <v>12562</v>
      </c>
      <c r="G8387" s="367" t="s">
        <v>1302</v>
      </c>
      <c r="H8387" s="367" t="s">
        <v>14419</v>
      </c>
      <c r="I8387" s="367" t="s">
        <v>14426</v>
      </c>
    </row>
    <row r="8388" spans="1:9">
      <c r="A8388" s="367" t="s">
        <v>3930</v>
      </c>
      <c r="D8388" s="367" t="s">
        <v>14427</v>
      </c>
      <c r="E8388" s="367">
        <f t="shared" si="131"/>
        <v>40704405</v>
      </c>
      <c r="F8388" s="367" t="s">
        <v>12562</v>
      </c>
      <c r="G8388" s="367" t="s">
        <v>1302</v>
      </c>
      <c r="H8388" s="367" t="s">
        <v>14419</v>
      </c>
      <c r="I8388" s="367" t="s">
        <v>14428</v>
      </c>
    </row>
    <row r="8389" spans="1:9">
      <c r="A8389" s="367" t="s">
        <v>3930</v>
      </c>
      <c r="D8389" s="367" t="s">
        <v>14429</v>
      </c>
      <c r="E8389" s="367">
        <f t="shared" si="131"/>
        <v>40704406</v>
      </c>
      <c r="F8389" s="367" t="s">
        <v>12562</v>
      </c>
      <c r="G8389" s="367" t="s">
        <v>1302</v>
      </c>
      <c r="H8389" s="367" t="s">
        <v>14419</v>
      </c>
      <c r="I8389" s="367" t="s">
        <v>14430</v>
      </c>
    </row>
    <row r="8390" spans="1:9">
      <c r="A8390" s="367" t="s">
        <v>3930</v>
      </c>
      <c r="D8390" s="367" t="s">
        <v>14431</v>
      </c>
      <c r="E8390" s="367">
        <f t="shared" si="131"/>
        <v>40704407</v>
      </c>
      <c r="F8390" s="367" t="s">
        <v>12562</v>
      </c>
      <c r="G8390" s="367" t="s">
        <v>1302</v>
      </c>
      <c r="H8390" s="367" t="s">
        <v>14419</v>
      </c>
      <c r="I8390" s="367" t="s">
        <v>14432</v>
      </c>
    </row>
    <row r="8391" spans="1:9">
      <c r="A8391" s="367" t="s">
        <v>3930</v>
      </c>
      <c r="D8391" s="367" t="s">
        <v>14433</v>
      </c>
      <c r="E8391" s="367">
        <f t="shared" si="131"/>
        <v>40704408</v>
      </c>
      <c r="F8391" s="367" t="s">
        <v>12562</v>
      </c>
      <c r="G8391" s="367" t="s">
        <v>1302</v>
      </c>
      <c r="H8391" s="367" t="s">
        <v>14419</v>
      </c>
      <c r="I8391" s="367" t="s">
        <v>14434</v>
      </c>
    </row>
    <row r="8392" spans="1:9">
      <c r="A8392" s="367" t="s">
        <v>3930</v>
      </c>
      <c r="D8392" s="367" t="s">
        <v>14435</v>
      </c>
      <c r="E8392" s="367">
        <f t="shared" si="131"/>
        <v>40704409</v>
      </c>
      <c r="F8392" s="367" t="s">
        <v>12562</v>
      </c>
      <c r="G8392" s="367" t="s">
        <v>1302</v>
      </c>
      <c r="H8392" s="367" t="s">
        <v>14419</v>
      </c>
      <c r="I8392" s="367" t="s">
        <v>14436</v>
      </c>
    </row>
    <row r="8393" spans="1:9">
      <c r="A8393" s="367" t="s">
        <v>3930</v>
      </c>
      <c r="D8393" s="367" t="s">
        <v>14437</v>
      </c>
      <c r="E8393" s="367">
        <f t="shared" si="131"/>
        <v>40704410</v>
      </c>
      <c r="F8393" s="367" t="s">
        <v>12562</v>
      </c>
      <c r="G8393" s="367" t="s">
        <v>1302</v>
      </c>
      <c r="H8393" s="367" t="s">
        <v>14419</v>
      </c>
      <c r="I8393" s="367" t="s">
        <v>14438</v>
      </c>
    </row>
    <row r="8394" spans="1:9">
      <c r="A8394" s="367" t="s">
        <v>3930</v>
      </c>
      <c r="D8394" s="367" t="s">
        <v>14439</v>
      </c>
      <c r="E8394" s="367">
        <f t="shared" si="131"/>
        <v>40704411</v>
      </c>
      <c r="F8394" s="367" t="s">
        <v>12562</v>
      </c>
      <c r="G8394" s="367" t="s">
        <v>1302</v>
      </c>
      <c r="H8394" s="367" t="s">
        <v>14419</v>
      </c>
      <c r="I8394" s="367" t="s">
        <v>14440</v>
      </c>
    </row>
    <row r="8395" spans="1:9">
      <c r="A8395" s="367" t="s">
        <v>3930</v>
      </c>
      <c r="D8395" s="367" t="s">
        <v>14441</v>
      </c>
      <c r="E8395" s="367">
        <f t="shared" si="131"/>
        <v>40704412</v>
      </c>
      <c r="F8395" s="367" t="s">
        <v>12562</v>
      </c>
      <c r="G8395" s="367" t="s">
        <v>1302</v>
      </c>
      <c r="H8395" s="367" t="s">
        <v>14419</v>
      </c>
      <c r="I8395" s="367" t="s">
        <v>14442</v>
      </c>
    </row>
    <row r="8396" spans="1:9">
      <c r="A8396" s="367" t="s">
        <v>3930</v>
      </c>
      <c r="D8396" s="367" t="s">
        <v>14443</v>
      </c>
      <c r="E8396" s="367">
        <f t="shared" si="131"/>
        <v>40704413</v>
      </c>
      <c r="F8396" s="367" t="s">
        <v>12562</v>
      </c>
      <c r="G8396" s="367" t="s">
        <v>1302</v>
      </c>
      <c r="H8396" s="367" t="s">
        <v>14419</v>
      </c>
      <c r="I8396" s="367" t="s">
        <v>14444</v>
      </c>
    </row>
    <row r="8397" spans="1:9">
      <c r="A8397" s="367" t="s">
        <v>3930</v>
      </c>
      <c r="D8397" s="367" t="s">
        <v>14445</v>
      </c>
      <c r="E8397" s="367">
        <f t="shared" si="131"/>
        <v>40704414</v>
      </c>
      <c r="F8397" s="367" t="s">
        <v>12562</v>
      </c>
      <c r="G8397" s="367" t="s">
        <v>1302</v>
      </c>
      <c r="H8397" s="367" t="s">
        <v>14419</v>
      </c>
      <c r="I8397" s="367" t="s">
        <v>14446</v>
      </c>
    </row>
    <row r="8398" spans="1:9">
      <c r="A8398" s="367" t="s">
        <v>3930</v>
      </c>
      <c r="D8398" s="367" t="s">
        <v>14447</v>
      </c>
      <c r="E8398" s="367">
        <f t="shared" si="131"/>
        <v>40704415</v>
      </c>
      <c r="F8398" s="367" t="s">
        <v>12562</v>
      </c>
      <c r="G8398" s="367" t="s">
        <v>1302</v>
      </c>
      <c r="H8398" s="367" t="s">
        <v>14419</v>
      </c>
      <c r="I8398" s="367" t="s">
        <v>14448</v>
      </c>
    </row>
    <row r="8399" spans="1:9">
      <c r="A8399" s="367" t="s">
        <v>3930</v>
      </c>
      <c r="D8399" s="367" t="s">
        <v>14449</v>
      </c>
      <c r="E8399" s="367">
        <f t="shared" si="131"/>
        <v>40704416</v>
      </c>
      <c r="F8399" s="367" t="s">
        <v>12562</v>
      </c>
      <c r="G8399" s="367" t="s">
        <v>1302</v>
      </c>
      <c r="H8399" s="367" t="s">
        <v>14419</v>
      </c>
      <c r="I8399" s="367" t="s">
        <v>14450</v>
      </c>
    </row>
    <row r="8400" spans="1:9">
      <c r="A8400" s="367" t="s">
        <v>3930</v>
      </c>
      <c r="D8400" s="367" t="s">
        <v>14451</v>
      </c>
      <c r="E8400" s="367">
        <f t="shared" si="131"/>
        <v>40704417</v>
      </c>
      <c r="F8400" s="367" t="s">
        <v>12562</v>
      </c>
      <c r="G8400" s="367" t="s">
        <v>1302</v>
      </c>
      <c r="H8400" s="367" t="s">
        <v>14419</v>
      </c>
      <c r="I8400" s="367" t="s">
        <v>14452</v>
      </c>
    </row>
    <row r="8401" spans="1:12">
      <c r="A8401" s="367" t="s">
        <v>3930</v>
      </c>
      <c r="D8401" s="367" t="s">
        <v>14453</v>
      </c>
      <c r="E8401" s="367">
        <f t="shared" si="131"/>
        <v>40704418</v>
      </c>
      <c r="F8401" s="367" t="s">
        <v>12562</v>
      </c>
      <c r="G8401" s="367" t="s">
        <v>1302</v>
      </c>
      <c r="H8401" s="367" t="s">
        <v>14419</v>
      </c>
      <c r="I8401" s="367" t="s">
        <v>14454</v>
      </c>
    </row>
    <row r="8402" spans="1:12">
      <c r="A8402" s="367" t="s">
        <v>3930</v>
      </c>
      <c r="D8402" s="367" t="s">
        <v>14455</v>
      </c>
      <c r="E8402" s="367">
        <f t="shared" si="131"/>
        <v>40704419</v>
      </c>
      <c r="F8402" s="367" t="s">
        <v>12562</v>
      </c>
      <c r="G8402" s="367" t="s">
        <v>1302</v>
      </c>
      <c r="H8402" s="367" t="s">
        <v>14419</v>
      </c>
      <c r="I8402" s="367" t="s">
        <v>14456</v>
      </c>
    </row>
    <row r="8403" spans="1:12">
      <c r="A8403" s="367" t="s">
        <v>3930</v>
      </c>
      <c r="D8403" s="367" t="s">
        <v>14457</v>
      </c>
      <c r="E8403" s="367">
        <f t="shared" si="131"/>
        <v>40704420</v>
      </c>
      <c r="F8403" s="367" t="s">
        <v>12562</v>
      </c>
      <c r="G8403" s="367" t="s">
        <v>1302</v>
      </c>
      <c r="H8403" s="367" t="s">
        <v>14419</v>
      </c>
      <c r="I8403" s="367" t="s">
        <v>14458</v>
      </c>
    </row>
    <row r="8404" spans="1:12">
      <c r="A8404" s="367" t="s">
        <v>3930</v>
      </c>
      <c r="D8404" s="367" t="s">
        <v>14459</v>
      </c>
      <c r="E8404" s="367">
        <f t="shared" si="131"/>
        <v>40704421</v>
      </c>
      <c r="F8404" s="367" t="s">
        <v>12562</v>
      </c>
      <c r="G8404" s="367" t="s">
        <v>1302</v>
      </c>
      <c r="H8404" s="367" t="s">
        <v>14419</v>
      </c>
      <c r="I8404" s="367" t="s">
        <v>14460</v>
      </c>
    </row>
    <row r="8405" spans="1:12">
      <c r="A8405" s="367" t="s">
        <v>3930</v>
      </c>
      <c r="D8405" s="367" t="s">
        <v>14461</v>
      </c>
      <c r="E8405" s="367">
        <f t="shared" si="131"/>
        <v>40704422</v>
      </c>
      <c r="F8405" s="367" t="s">
        <v>12562</v>
      </c>
      <c r="G8405" s="367" t="s">
        <v>1302</v>
      </c>
      <c r="H8405" s="367" t="s">
        <v>14419</v>
      </c>
      <c r="I8405" s="367" t="s">
        <v>14462</v>
      </c>
    </row>
    <row r="8406" spans="1:12">
      <c r="A8406" s="367" t="s">
        <v>3930</v>
      </c>
      <c r="D8406" s="367" t="s">
        <v>14463</v>
      </c>
      <c r="E8406" s="367">
        <f t="shared" si="131"/>
        <v>40704423</v>
      </c>
      <c r="F8406" s="367" t="s">
        <v>12562</v>
      </c>
      <c r="G8406" s="367" t="s">
        <v>1302</v>
      </c>
      <c r="H8406" s="367" t="s">
        <v>14419</v>
      </c>
      <c r="I8406" s="367" t="s">
        <v>14464</v>
      </c>
      <c r="K8406" s="369"/>
      <c r="L8406" s="367"/>
    </row>
    <row r="8407" spans="1:12">
      <c r="A8407" s="367" t="s">
        <v>3930</v>
      </c>
      <c r="D8407" s="367" t="s">
        <v>14465</v>
      </c>
      <c r="E8407" s="367">
        <f t="shared" si="131"/>
        <v>40704424</v>
      </c>
      <c r="F8407" s="367" t="s">
        <v>12562</v>
      </c>
      <c r="G8407" s="367" t="s">
        <v>1302</v>
      </c>
      <c r="H8407" s="367" t="s">
        <v>14419</v>
      </c>
      <c r="I8407" s="367" t="s">
        <v>14466</v>
      </c>
      <c r="K8407" s="369"/>
      <c r="L8407" s="367"/>
    </row>
    <row r="8408" spans="1:12">
      <c r="A8408" s="367" t="s">
        <v>3930</v>
      </c>
      <c r="D8408" s="367" t="s">
        <v>14467</v>
      </c>
      <c r="E8408" s="367">
        <f t="shared" si="131"/>
        <v>40704425</v>
      </c>
      <c r="F8408" s="367" t="s">
        <v>12562</v>
      </c>
      <c r="G8408" s="367" t="s">
        <v>1302</v>
      </c>
      <c r="H8408" s="367" t="s">
        <v>14419</v>
      </c>
      <c r="I8408" s="367" t="s">
        <v>14468</v>
      </c>
    </row>
    <row r="8409" spans="1:12">
      <c r="A8409" s="367" t="s">
        <v>3930</v>
      </c>
      <c r="D8409" s="367" t="s">
        <v>14469</v>
      </c>
      <c r="E8409" s="367">
        <f t="shared" si="131"/>
        <v>40704426</v>
      </c>
      <c r="F8409" s="367" t="s">
        <v>12562</v>
      </c>
      <c r="G8409" s="367" t="s">
        <v>1302</v>
      </c>
      <c r="H8409" s="367" t="s">
        <v>14419</v>
      </c>
      <c r="I8409" s="367" t="s">
        <v>14470</v>
      </c>
    </row>
    <row r="8410" spans="1:12">
      <c r="A8410" s="367" t="s">
        <v>3930</v>
      </c>
      <c r="D8410" s="367" t="s">
        <v>14471</v>
      </c>
      <c r="E8410" s="367">
        <f t="shared" si="131"/>
        <v>40704497</v>
      </c>
      <c r="F8410" s="367" t="s">
        <v>12562</v>
      </c>
      <c r="G8410" s="367" t="s">
        <v>1302</v>
      </c>
      <c r="H8410" s="367" t="s">
        <v>14419</v>
      </c>
      <c r="I8410" s="367" t="s">
        <v>14472</v>
      </c>
    </row>
    <row r="8411" spans="1:12">
      <c r="A8411" s="367" t="s">
        <v>3930</v>
      </c>
      <c r="D8411" s="367" t="s">
        <v>14473</v>
      </c>
      <c r="E8411" s="367">
        <f t="shared" si="131"/>
        <v>40704498</v>
      </c>
      <c r="F8411" s="367" t="s">
        <v>12562</v>
      </c>
      <c r="G8411" s="367" t="s">
        <v>1302</v>
      </c>
      <c r="H8411" s="367" t="s">
        <v>14419</v>
      </c>
      <c r="I8411" s="367" t="s">
        <v>14474</v>
      </c>
    </row>
    <row r="8412" spans="1:12">
      <c r="A8412" s="367" t="s">
        <v>3930</v>
      </c>
      <c r="D8412" s="367" t="s">
        <v>14475</v>
      </c>
      <c r="E8412" s="367">
        <f t="shared" si="131"/>
        <v>40704801</v>
      </c>
      <c r="F8412" s="367" t="s">
        <v>12562</v>
      </c>
      <c r="G8412" s="367" t="s">
        <v>1302</v>
      </c>
      <c r="H8412" s="367" t="s">
        <v>14476</v>
      </c>
      <c r="I8412" s="367" t="s">
        <v>14477</v>
      </c>
    </row>
    <row r="8413" spans="1:12">
      <c r="A8413" s="367" t="s">
        <v>3930</v>
      </c>
      <c r="D8413" s="367" t="s">
        <v>14478</v>
      </c>
      <c r="E8413" s="367">
        <f t="shared" si="131"/>
        <v>40704802</v>
      </c>
      <c r="F8413" s="367" t="s">
        <v>12562</v>
      </c>
      <c r="G8413" s="367" t="s">
        <v>1302</v>
      </c>
      <c r="H8413" s="367" t="s">
        <v>14476</v>
      </c>
      <c r="I8413" s="367" t="s">
        <v>14479</v>
      </c>
    </row>
    <row r="8414" spans="1:12">
      <c r="A8414" s="367" t="s">
        <v>3930</v>
      </c>
      <c r="D8414" s="367" t="s">
        <v>14480</v>
      </c>
      <c r="E8414" s="367">
        <f t="shared" si="131"/>
        <v>40704805</v>
      </c>
      <c r="F8414" s="367" t="s">
        <v>12562</v>
      </c>
      <c r="G8414" s="367" t="s">
        <v>1302</v>
      </c>
      <c r="H8414" s="367" t="s">
        <v>14476</v>
      </c>
      <c r="I8414" s="367" t="s">
        <v>14481</v>
      </c>
    </row>
    <row r="8415" spans="1:12">
      <c r="A8415" s="367" t="s">
        <v>3930</v>
      </c>
      <c r="D8415" s="367" t="s">
        <v>14482</v>
      </c>
      <c r="E8415" s="367">
        <f t="shared" si="131"/>
        <v>40704806</v>
      </c>
      <c r="F8415" s="367" t="s">
        <v>12562</v>
      </c>
      <c r="G8415" s="367" t="s">
        <v>1302</v>
      </c>
      <c r="H8415" s="367" t="s">
        <v>14476</v>
      </c>
      <c r="I8415" s="367" t="s">
        <v>14483</v>
      </c>
    </row>
    <row r="8416" spans="1:12">
      <c r="A8416" s="367" t="s">
        <v>3930</v>
      </c>
      <c r="D8416" s="367" t="s">
        <v>14484</v>
      </c>
      <c r="E8416" s="367">
        <f t="shared" si="131"/>
        <v>40704897</v>
      </c>
      <c r="F8416" s="367" t="s">
        <v>12562</v>
      </c>
      <c r="G8416" s="367" t="s">
        <v>1302</v>
      </c>
      <c r="H8416" s="367" t="s">
        <v>14476</v>
      </c>
      <c r="I8416" s="367" t="s">
        <v>14485</v>
      </c>
    </row>
    <row r="8417" spans="1:9">
      <c r="A8417" s="367" t="s">
        <v>3930</v>
      </c>
      <c r="D8417" s="367" t="s">
        <v>14486</v>
      </c>
      <c r="E8417" s="367">
        <f t="shared" si="131"/>
        <v>40704898</v>
      </c>
      <c r="F8417" s="367" t="s">
        <v>12562</v>
      </c>
      <c r="G8417" s="367" t="s">
        <v>1302</v>
      </c>
      <c r="H8417" s="367" t="s">
        <v>14476</v>
      </c>
      <c r="I8417" s="367" t="s">
        <v>14487</v>
      </c>
    </row>
    <row r="8418" spans="1:9">
      <c r="A8418" s="367" t="s">
        <v>3930</v>
      </c>
      <c r="D8418" s="367" t="s">
        <v>14488</v>
      </c>
      <c r="E8418" s="367">
        <f t="shared" si="131"/>
        <v>40705201</v>
      </c>
      <c r="F8418" s="367" t="s">
        <v>12562</v>
      </c>
      <c r="G8418" s="367" t="s">
        <v>1302</v>
      </c>
      <c r="H8418" s="367" t="s">
        <v>14489</v>
      </c>
      <c r="I8418" s="367" t="s">
        <v>14490</v>
      </c>
    </row>
    <row r="8419" spans="1:9">
      <c r="A8419" s="367" t="s">
        <v>3930</v>
      </c>
      <c r="D8419" s="367" t="s">
        <v>14491</v>
      </c>
      <c r="E8419" s="367">
        <f t="shared" si="131"/>
        <v>40705202</v>
      </c>
      <c r="F8419" s="367" t="s">
        <v>12562</v>
      </c>
      <c r="G8419" s="367" t="s">
        <v>1302</v>
      </c>
      <c r="H8419" s="367" t="s">
        <v>14489</v>
      </c>
      <c r="I8419" s="367" t="s">
        <v>14492</v>
      </c>
    </row>
    <row r="8420" spans="1:9">
      <c r="A8420" s="367" t="s">
        <v>3930</v>
      </c>
      <c r="D8420" s="367" t="s">
        <v>14493</v>
      </c>
      <c r="E8420" s="367">
        <f t="shared" si="131"/>
        <v>40705203</v>
      </c>
      <c r="F8420" s="367" t="s">
        <v>12562</v>
      </c>
      <c r="G8420" s="367" t="s">
        <v>1302</v>
      </c>
      <c r="H8420" s="367" t="s">
        <v>14489</v>
      </c>
      <c r="I8420" s="367" t="s">
        <v>14494</v>
      </c>
    </row>
    <row r="8421" spans="1:9">
      <c r="A8421" s="367" t="s">
        <v>3930</v>
      </c>
      <c r="D8421" s="367" t="s">
        <v>14495</v>
      </c>
      <c r="E8421" s="367">
        <f t="shared" si="131"/>
        <v>40705204</v>
      </c>
      <c r="F8421" s="367" t="s">
        <v>12562</v>
      </c>
      <c r="G8421" s="367" t="s">
        <v>1302</v>
      </c>
      <c r="H8421" s="367" t="s">
        <v>14489</v>
      </c>
      <c r="I8421" s="367" t="s">
        <v>14496</v>
      </c>
    </row>
    <row r="8422" spans="1:9">
      <c r="A8422" s="367" t="s">
        <v>3930</v>
      </c>
      <c r="D8422" s="367" t="s">
        <v>14497</v>
      </c>
      <c r="E8422" s="367">
        <f t="shared" si="131"/>
        <v>40705205</v>
      </c>
      <c r="F8422" s="367" t="s">
        <v>12562</v>
      </c>
      <c r="G8422" s="367" t="s">
        <v>1302</v>
      </c>
      <c r="H8422" s="367" t="s">
        <v>14489</v>
      </c>
      <c r="I8422" s="367" t="s">
        <v>14498</v>
      </c>
    </row>
    <row r="8423" spans="1:9">
      <c r="A8423" s="367" t="s">
        <v>3930</v>
      </c>
      <c r="D8423" s="367" t="s">
        <v>14499</v>
      </c>
      <c r="E8423" s="367">
        <f t="shared" si="131"/>
        <v>40705206</v>
      </c>
      <c r="F8423" s="367" t="s">
        <v>12562</v>
      </c>
      <c r="G8423" s="367" t="s">
        <v>1302</v>
      </c>
      <c r="H8423" s="367" t="s">
        <v>14489</v>
      </c>
      <c r="I8423" s="367" t="s">
        <v>14500</v>
      </c>
    </row>
    <row r="8424" spans="1:9">
      <c r="A8424" s="367" t="s">
        <v>3930</v>
      </c>
      <c r="D8424" s="367" t="s">
        <v>14501</v>
      </c>
      <c r="E8424" s="367">
        <f t="shared" si="131"/>
        <v>40705207</v>
      </c>
      <c r="F8424" s="367" t="s">
        <v>12562</v>
      </c>
      <c r="G8424" s="367" t="s">
        <v>1302</v>
      </c>
      <c r="H8424" s="367" t="s">
        <v>14489</v>
      </c>
      <c r="I8424" s="367" t="s">
        <v>14502</v>
      </c>
    </row>
    <row r="8425" spans="1:9">
      <c r="A8425" s="367" t="s">
        <v>3930</v>
      </c>
      <c r="D8425" s="367" t="s">
        <v>14503</v>
      </c>
      <c r="E8425" s="367">
        <f t="shared" si="131"/>
        <v>40705208</v>
      </c>
      <c r="F8425" s="367" t="s">
        <v>12562</v>
      </c>
      <c r="G8425" s="367" t="s">
        <v>1302</v>
      </c>
      <c r="H8425" s="367" t="s">
        <v>14489</v>
      </c>
      <c r="I8425" s="367" t="s">
        <v>14504</v>
      </c>
    </row>
    <row r="8426" spans="1:9">
      <c r="A8426" s="367" t="s">
        <v>3930</v>
      </c>
      <c r="D8426" s="367" t="s">
        <v>14505</v>
      </c>
      <c r="E8426" s="367">
        <f t="shared" si="131"/>
        <v>40705209</v>
      </c>
      <c r="F8426" s="367" t="s">
        <v>12562</v>
      </c>
      <c r="G8426" s="367" t="s">
        <v>1302</v>
      </c>
      <c r="H8426" s="367" t="s">
        <v>14489</v>
      </c>
      <c r="I8426" s="367" t="s">
        <v>14506</v>
      </c>
    </row>
    <row r="8427" spans="1:9">
      <c r="A8427" s="367" t="s">
        <v>3930</v>
      </c>
      <c r="D8427" s="367" t="s">
        <v>14507</v>
      </c>
      <c r="E8427" s="367">
        <f t="shared" si="131"/>
        <v>40705210</v>
      </c>
      <c r="F8427" s="367" t="s">
        <v>12562</v>
      </c>
      <c r="G8427" s="367" t="s">
        <v>1302</v>
      </c>
      <c r="H8427" s="367" t="s">
        <v>14489</v>
      </c>
      <c r="I8427" s="367" t="s">
        <v>14508</v>
      </c>
    </row>
    <row r="8428" spans="1:9">
      <c r="A8428" s="367" t="s">
        <v>3930</v>
      </c>
      <c r="D8428" s="367" t="s">
        <v>14509</v>
      </c>
      <c r="E8428" s="367">
        <f t="shared" si="131"/>
        <v>40705211</v>
      </c>
      <c r="F8428" s="367" t="s">
        <v>12562</v>
      </c>
      <c r="G8428" s="367" t="s">
        <v>1302</v>
      </c>
      <c r="H8428" s="367" t="s">
        <v>14489</v>
      </c>
      <c r="I8428" s="367" t="s">
        <v>14510</v>
      </c>
    </row>
    <row r="8429" spans="1:9">
      <c r="A8429" s="367" t="s">
        <v>3930</v>
      </c>
      <c r="D8429" s="367" t="s">
        <v>14511</v>
      </c>
      <c r="E8429" s="367">
        <f t="shared" si="131"/>
        <v>40705212</v>
      </c>
      <c r="F8429" s="367" t="s">
        <v>12562</v>
      </c>
      <c r="G8429" s="367" t="s">
        <v>1302</v>
      </c>
      <c r="H8429" s="367" t="s">
        <v>14489</v>
      </c>
      <c r="I8429" s="367" t="s">
        <v>14512</v>
      </c>
    </row>
    <row r="8430" spans="1:9">
      <c r="A8430" s="367" t="s">
        <v>3930</v>
      </c>
      <c r="D8430" s="367" t="s">
        <v>14513</v>
      </c>
      <c r="E8430" s="367">
        <f t="shared" si="131"/>
        <v>40705213</v>
      </c>
      <c r="F8430" s="367" t="s">
        <v>12562</v>
      </c>
      <c r="G8430" s="367" t="s">
        <v>1302</v>
      </c>
      <c r="H8430" s="367" t="s">
        <v>14489</v>
      </c>
      <c r="I8430" s="367" t="s">
        <v>14514</v>
      </c>
    </row>
    <row r="8431" spans="1:9">
      <c r="A8431" s="367" t="s">
        <v>3930</v>
      </c>
      <c r="D8431" s="367" t="s">
        <v>14515</v>
      </c>
      <c r="E8431" s="367">
        <f t="shared" si="131"/>
        <v>40705214</v>
      </c>
      <c r="F8431" s="367" t="s">
        <v>12562</v>
      </c>
      <c r="G8431" s="367" t="s">
        <v>1302</v>
      </c>
      <c r="H8431" s="367" t="s">
        <v>14489</v>
      </c>
      <c r="I8431" s="367" t="s">
        <v>14516</v>
      </c>
    </row>
    <row r="8432" spans="1:9">
      <c r="A8432" s="367" t="s">
        <v>3930</v>
      </c>
      <c r="D8432" s="367" t="s">
        <v>14517</v>
      </c>
      <c r="E8432" s="367">
        <f t="shared" si="131"/>
        <v>40705215</v>
      </c>
      <c r="F8432" s="367" t="s">
        <v>12562</v>
      </c>
      <c r="G8432" s="367" t="s">
        <v>1302</v>
      </c>
      <c r="H8432" s="367" t="s">
        <v>14489</v>
      </c>
      <c r="I8432" s="367" t="s">
        <v>14518</v>
      </c>
    </row>
    <row r="8433" spans="1:9">
      <c r="A8433" s="367" t="s">
        <v>3930</v>
      </c>
      <c r="D8433" s="367" t="s">
        <v>14519</v>
      </c>
      <c r="E8433" s="367">
        <f t="shared" si="131"/>
        <v>40705216</v>
      </c>
      <c r="F8433" s="367" t="s">
        <v>12562</v>
      </c>
      <c r="G8433" s="367" t="s">
        <v>1302</v>
      </c>
      <c r="H8433" s="367" t="s">
        <v>14489</v>
      </c>
      <c r="I8433" s="367" t="s">
        <v>14520</v>
      </c>
    </row>
    <row r="8434" spans="1:9">
      <c r="A8434" s="367" t="s">
        <v>3930</v>
      </c>
      <c r="D8434" s="367" t="s">
        <v>14521</v>
      </c>
      <c r="E8434" s="367">
        <f t="shared" si="131"/>
        <v>40705217</v>
      </c>
      <c r="F8434" s="367" t="s">
        <v>12562</v>
      </c>
      <c r="G8434" s="367" t="s">
        <v>1302</v>
      </c>
      <c r="H8434" s="367" t="s">
        <v>14489</v>
      </c>
      <c r="I8434" s="367" t="s">
        <v>14522</v>
      </c>
    </row>
    <row r="8435" spans="1:9">
      <c r="A8435" s="367" t="s">
        <v>3930</v>
      </c>
      <c r="D8435" s="367" t="s">
        <v>14523</v>
      </c>
      <c r="E8435" s="367">
        <f t="shared" si="131"/>
        <v>40705218</v>
      </c>
      <c r="F8435" s="367" t="s">
        <v>12562</v>
      </c>
      <c r="G8435" s="367" t="s">
        <v>1302</v>
      </c>
      <c r="H8435" s="367" t="s">
        <v>14489</v>
      </c>
      <c r="I8435" s="367" t="s">
        <v>14524</v>
      </c>
    </row>
    <row r="8436" spans="1:9">
      <c r="A8436" s="367" t="s">
        <v>3930</v>
      </c>
      <c r="D8436" s="367" t="s">
        <v>14525</v>
      </c>
      <c r="E8436" s="367">
        <f t="shared" si="131"/>
        <v>40705297</v>
      </c>
      <c r="F8436" s="367" t="s">
        <v>12562</v>
      </c>
      <c r="G8436" s="367" t="s">
        <v>1302</v>
      </c>
      <c r="H8436" s="367" t="s">
        <v>14489</v>
      </c>
      <c r="I8436" s="367" t="s">
        <v>14526</v>
      </c>
    </row>
    <row r="8437" spans="1:9">
      <c r="A8437" s="367" t="s">
        <v>3930</v>
      </c>
      <c r="D8437" s="367" t="s">
        <v>14527</v>
      </c>
      <c r="E8437" s="367">
        <f t="shared" si="131"/>
        <v>40705298</v>
      </c>
      <c r="F8437" s="367" t="s">
        <v>12562</v>
      </c>
      <c r="G8437" s="367" t="s">
        <v>1302</v>
      </c>
      <c r="H8437" s="367" t="s">
        <v>14489</v>
      </c>
      <c r="I8437" s="367" t="s">
        <v>14528</v>
      </c>
    </row>
    <row r="8438" spans="1:9">
      <c r="A8438" s="367" t="s">
        <v>3930</v>
      </c>
      <c r="D8438" s="367" t="s">
        <v>14529</v>
      </c>
      <c r="E8438" s="367">
        <f t="shared" si="131"/>
        <v>40705601</v>
      </c>
      <c r="F8438" s="367" t="s">
        <v>12562</v>
      </c>
      <c r="G8438" s="367" t="s">
        <v>1302</v>
      </c>
      <c r="H8438" s="367" t="s">
        <v>14530</v>
      </c>
      <c r="I8438" s="367" t="s">
        <v>14531</v>
      </c>
    </row>
    <row r="8439" spans="1:9">
      <c r="A8439" s="367" t="s">
        <v>3930</v>
      </c>
      <c r="D8439" s="367" t="s">
        <v>14532</v>
      </c>
      <c r="E8439" s="367">
        <f t="shared" si="131"/>
        <v>40705602</v>
      </c>
      <c r="F8439" s="367" t="s">
        <v>12562</v>
      </c>
      <c r="G8439" s="367" t="s">
        <v>1302</v>
      </c>
      <c r="H8439" s="367" t="s">
        <v>14530</v>
      </c>
      <c r="I8439" s="367" t="s">
        <v>14533</v>
      </c>
    </row>
    <row r="8440" spans="1:9">
      <c r="A8440" s="367" t="s">
        <v>3930</v>
      </c>
      <c r="D8440" s="367" t="s">
        <v>14534</v>
      </c>
      <c r="E8440" s="367">
        <f t="shared" si="131"/>
        <v>40705603</v>
      </c>
      <c r="F8440" s="367" t="s">
        <v>12562</v>
      </c>
      <c r="G8440" s="367" t="s">
        <v>1302</v>
      </c>
      <c r="H8440" s="367" t="s">
        <v>14530</v>
      </c>
      <c r="I8440" s="367" t="s">
        <v>14535</v>
      </c>
    </row>
    <row r="8441" spans="1:9">
      <c r="A8441" s="367" t="s">
        <v>3930</v>
      </c>
      <c r="D8441" s="367" t="s">
        <v>14536</v>
      </c>
      <c r="E8441" s="367">
        <f t="shared" si="131"/>
        <v>40705604</v>
      </c>
      <c r="F8441" s="367" t="s">
        <v>12562</v>
      </c>
      <c r="G8441" s="367" t="s">
        <v>1302</v>
      </c>
      <c r="H8441" s="367" t="s">
        <v>14530</v>
      </c>
      <c r="I8441" s="367" t="s">
        <v>14537</v>
      </c>
    </row>
    <row r="8442" spans="1:9">
      <c r="A8442" s="367" t="s">
        <v>3930</v>
      </c>
      <c r="D8442" s="367" t="s">
        <v>14538</v>
      </c>
      <c r="E8442" s="367">
        <f t="shared" si="131"/>
        <v>40705605</v>
      </c>
      <c r="F8442" s="367" t="s">
        <v>12562</v>
      </c>
      <c r="G8442" s="367" t="s">
        <v>1302</v>
      </c>
      <c r="H8442" s="367" t="s">
        <v>14530</v>
      </c>
      <c r="I8442" s="367" t="s">
        <v>14539</v>
      </c>
    </row>
    <row r="8443" spans="1:9">
      <c r="A8443" s="367" t="s">
        <v>3930</v>
      </c>
      <c r="D8443" s="367" t="s">
        <v>14540</v>
      </c>
      <c r="E8443" s="367">
        <f t="shared" si="131"/>
        <v>40705606</v>
      </c>
      <c r="F8443" s="367" t="s">
        <v>12562</v>
      </c>
      <c r="G8443" s="367" t="s">
        <v>1302</v>
      </c>
      <c r="H8443" s="367" t="s">
        <v>14530</v>
      </c>
      <c r="I8443" s="367" t="s">
        <v>14541</v>
      </c>
    </row>
    <row r="8444" spans="1:9">
      <c r="A8444" s="367" t="s">
        <v>3930</v>
      </c>
      <c r="D8444" s="367" t="s">
        <v>14542</v>
      </c>
      <c r="E8444" s="367">
        <f t="shared" si="131"/>
        <v>40705607</v>
      </c>
      <c r="F8444" s="367" t="s">
        <v>12562</v>
      </c>
      <c r="G8444" s="367" t="s">
        <v>1302</v>
      </c>
      <c r="H8444" s="367" t="s">
        <v>14530</v>
      </c>
      <c r="I8444" s="367" t="s">
        <v>14543</v>
      </c>
    </row>
    <row r="8445" spans="1:9">
      <c r="A8445" s="367" t="s">
        <v>3930</v>
      </c>
      <c r="D8445" s="367" t="s">
        <v>14544</v>
      </c>
      <c r="E8445" s="367">
        <f t="shared" si="131"/>
        <v>40705608</v>
      </c>
      <c r="F8445" s="367" t="s">
        <v>12562</v>
      </c>
      <c r="G8445" s="367" t="s">
        <v>1302</v>
      </c>
      <c r="H8445" s="367" t="s">
        <v>14530</v>
      </c>
      <c r="I8445" s="367" t="s">
        <v>14545</v>
      </c>
    </row>
    <row r="8446" spans="1:9">
      <c r="A8446" s="367" t="s">
        <v>3930</v>
      </c>
      <c r="D8446" s="367" t="s">
        <v>14546</v>
      </c>
      <c r="E8446" s="367">
        <f t="shared" si="131"/>
        <v>40705609</v>
      </c>
      <c r="F8446" s="367" t="s">
        <v>12562</v>
      </c>
      <c r="G8446" s="367" t="s">
        <v>1302</v>
      </c>
      <c r="H8446" s="367" t="s">
        <v>14530</v>
      </c>
      <c r="I8446" s="367" t="s">
        <v>14547</v>
      </c>
    </row>
    <row r="8447" spans="1:9">
      <c r="A8447" s="367" t="s">
        <v>3930</v>
      </c>
      <c r="D8447" s="367" t="s">
        <v>14548</v>
      </c>
      <c r="E8447" s="367">
        <f t="shared" si="131"/>
        <v>40705610</v>
      </c>
      <c r="F8447" s="367" t="s">
        <v>12562</v>
      </c>
      <c r="G8447" s="367" t="s">
        <v>1302</v>
      </c>
      <c r="H8447" s="367" t="s">
        <v>14530</v>
      </c>
      <c r="I8447" s="367" t="s">
        <v>14549</v>
      </c>
    </row>
    <row r="8448" spans="1:9">
      <c r="A8448" s="367" t="s">
        <v>3930</v>
      </c>
      <c r="D8448" s="367" t="s">
        <v>14550</v>
      </c>
      <c r="E8448" s="367">
        <f t="shared" si="131"/>
        <v>40705697</v>
      </c>
      <c r="F8448" s="367" t="s">
        <v>12562</v>
      </c>
      <c r="G8448" s="367" t="s">
        <v>1302</v>
      </c>
      <c r="H8448" s="367" t="s">
        <v>14530</v>
      </c>
      <c r="I8448" s="367" t="s">
        <v>14551</v>
      </c>
    </row>
    <row r="8449" spans="1:9">
      <c r="A8449" s="367" t="s">
        <v>3930</v>
      </c>
      <c r="D8449" s="367" t="s">
        <v>14552</v>
      </c>
      <c r="E8449" s="367">
        <f t="shared" si="131"/>
        <v>40705698</v>
      </c>
      <c r="F8449" s="367" t="s">
        <v>12562</v>
      </c>
      <c r="G8449" s="367" t="s">
        <v>1302</v>
      </c>
      <c r="H8449" s="367" t="s">
        <v>14530</v>
      </c>
      <c r="I8449" s="367" t="s">
        <v>14553</v>
      </c>
    </row>
    <row r="8450" spans="1:9">
      <c r="A8450" s="367" t="s">
        <v>3930</v>
      </c>
      <c r="D8450" s="367" t="s">
        <v>14554</v>
      </c>
      <c r="E8450" s="367">
        <f t="shared" ref="E8450:E8513" si="132">VALUE(D8450)</f>
        <v>40706001</v>
      </c>
      <c r="F8450" s="367" t="s">
        <v>12562</v>
      </c>
      <c r="G8450" s="367" t="s">
        <v>1302</v>
      </c>
      <c r="H8450" s="367" t="s">
        <v>14555</v>
      </c>
      <c r="I8450" s="367" t="s">
        <v>14556</v>
      </c>
    </row>
    <row r="8451" spans="1:9">
      <c r="A8451" s="367" t="s">
        <v>3930</v>
      </c>
      <c r="D8451" s="367" t="s">
        <v>14557</v>
      </c>
      <c r="E8451" s="367">
        <f t="shared" si="132"/>
        <v>40706002</v>
      </c>
      <c r="F8451" s="367" t="s">
        <v>12562</v>
      </c>
      <c r="G8451" s="367" t="s">
        <v>1302</v>
      </c>
      <c r="H8451" s="367" t="s">
        <v>14555</v>
      </c>
      <c r="I8451" s="367" t="s">
        <v>14558</v>
      </c>
    </row>
    <row r="8452" spans="1:9">
      <c r="A8452" s="367" t="s">
        <v>3930</v>
      </c>
      <c r="D8452" s="367" t="s">
        <v>14559</v>
      </c>
      <c r="E8452" s="367">
        <f t="shared" si="132"/>
        <v>40706003</v>
      </c>
      <c r="F8452" s="367" t="s">
        <v>12562</v>
      </c>
      <c r="G8452" s="367" t="s">
        <v>1302</v>
      </c>
      <c r="H8452" s="367" t="s">
        <v>14555</v>
      </c>
      <c r="I8452" s="367" t="s">
        <v>14560</v>
      </c>
    </row>
    <row r="8453" spans="1:9">
      <c r="A8453" s="367" t="s">
        <v>3930</v>
      </c>
      <c r="D8453" s="367" t="s">
        <v>14561</v>
      </c>
      <c r="E8453" s="367">
        <f t="shared" si="132"/>
        <v>40706004</v>
      </c>
      <c r="F8453" s="367" t="s">
        <v>12562</v>
      </c>
      <c r="G8453" s="367" t="s">
        <v>1302</v>
      </c>
      <c r="H8453" s="367" t="s">
        <v>14555</v>
      </c>
      <c r="I8453" s="367" t="s">
        <v>14562</v>
      </c>
    </row>
    <row r="8454" spans="1:9">
      <c r="A8454" s="367" t="s">
        <v>3930</v>
      </c>
      <c r="D8454" s="367" t="s">
        <v>14563</v>
      </c>
      <c r="E8454" s="367">
        <f t="shared" si="132"/>
        <v>40706005</v>
      </c>
      <c r="F8454" s="367" t="s">
        <v>12562</v>
      </c>
      <c r="G8454" s="367" t="s">
        <v>1302</v>
      </c>
      <c r="H8454" s="367" t="s">
        <v>14555</v>
      </c>
      <c r="I8454" s="367" t="s">
        <v>14564</v>
      </c>
    </row>
    <row r="8455" spans="1:9">
      <c r="A8455" s="367" t="s">
        <v>3930</v>
      </c>
      <c r="D8455" s="367" t="s">
        <v>14565</v>
      </c>
      <c r="E8455" s="367">
        <f t="shared" si="132"/>
        <v>40706006</v>
      </c>
      <c r="F8455" s="367" t="s">
        <v>12562</v>
      </c>
      <c r="G8455" s="367" t="s">
        <v>1302</v>
      </c>
      <c r="H8455" s="367" t="s">
        <v>14555</v>
      </c>
      <c r="I8455" s="367" t="s">
        <v>14566</v>
      </c>
    </row>
    <row r="8456" spans="1:9">
      <c r="A8456" s="367" t="s">
        <v>3930</v>
      </c>
      <c r="D8456" s="367" t="s">
        <v>14567</v>
      </c>
      <c r="E8456" s="367">
        <f t="shared" si="132"/>
        <v>40706007</v>
      </c>
      <c r="F8456" s="367" t="s">
        <v>12562</v>
      </c>
      <c r="G8456" s="367" t="s">
        <v>1302</v>
      </c>
      <c r="H8456" s="367" t="s">
        <v>14555</v>
      </c>
      <c r="I8456" s="367" t="s">
        <v>14568</v>
      </c>
    </row>
    <row r="8457" spans="1:9">
      <c r="A8457" s="367" t="s">
        <v>3930</v>
      </c>
      <c r="D8457" s="367" t="s">
        <v>14569</v>
      </c>
      <c r="E8457" s="367">
        <f t="shared" si="132"/>
        <v>40706008</v>
      </c>
      <c r="F8457" s="367" t="s">
        <v>12562</v>
      </c>
      <c r="G8457" s="367" t="s">
        <v>1302</v>
      </c>
      <c r="H8457" s="367" t="s">
        <v>14555</v>
      </c>
      <c r="I8457" s="367" t="s">
        <v>14570</v>
      </c>
    </row>
    <row r="8458" spans="1:9">
      <c r="A8458" s="367" t="s">
        <v>3930</v>
      </c>
      <c r="D8458" s="367" t="s">
        <v>14571</v>
      </c>
      <c r="E8458" s="367">
        <f t="shared" si="132"/>
        <v>40706009</v>
      </c>
      <c r="F8458" s="367" t="s">
        <v>12562</v>
      </c>
      <c r="G8458" s="367" t="s">
        <v>1302</v>
      </c>
      <c r="H8458" s="367" t="s">
        <v>14555</v>
      </c>
      <c r="I8458" s="367" t="s">
        <v>14572</v>
      </c>
    </row>
    <row r="8459" spans="1:9">
      <c r="A8459" s="367" t="s">
        <v>3930</v>
      </c>
      <c r="D8459" s="367" t="s">
        <v>14573</v>
      </c>
      <c r="E8459" s="367">
        <f t="shared" si="132"/>
        <v>40706010</v>
      </c>
      <c r="F8459" s="367" t="s">
        <v>12562</v>
      </c>
      <c r="G8459" s="367" t="s">
        <v>1302</v>
      </c>
      <c r="H8459" s="367" t="s">
        <v>14555</v>
      </c>
      <c r="I8459" s="367" t="s">
        <v>14574</v>
      </c>
    </row>
    <row r="8460" spans="1:9">
      <c r="A8460" s="367" t="s">
        <v>3930</v>
      </c>
      <c r="D8460" s="367" t="s">
        <v>14575</v>
      </c>
      <c r="E8460" s="367">
        <f t="shared" si="132"/>
        <v>40706011</v>
      </c>
      <c r="F8460" s="367" t="s">
        <v>12562</v>
      </c>
      <c r="G8460" s="367" t="s">
        <v>1302</v>
      </c>
      <c r="H8460" s="367" t="s">
        <v>14555</v>
      </c>
      <c r="I8460" s="367" t="s">
        <v>14576</v>
      </c>
    </row>
    <row r="8461" spans="1:9">
      <c r="A8461" s="367" t="s">
        <v>3930</v>
      </c>
      <c r="D8461" s="367" t="s">
        <v>14577</v>
      </c>
      <c r="E8461" s="367">
        <f t="shared" si="132"/>
        <v>40706012</v>
      </c>
      <c r="F8461" s="367" t="s">
        <v>12562</v>
      </c>
      <c r="G8461" s="367" t="s">
        <v>1302</v>
      </c>
      <c r="H8461" s="367" t="s">
        <v>14555</v>
      </c>
      <c r="I8461" s="367" t="s">
        <v>14578</v>
      </c>
    </row>
    <row r="8462" spans="1:9">
      <c r="A8462" s="367" t="s">
        <v>3930</v>
      </c>
      <c r="D8462" s="367" t="s">
        <v>14579</v>
      </c>
      <c r="E8462" s="367">
        <f t="shared" si="132"/>
        <v>40706013</v>
      </c>
      <c r="F8462" s="367" t="s">
        <v>12562</v>
      </c>
      <c r="G8462" s="367" t="s">
        <v>1302</v>
      </c>
      <c r="H8462" s="367" t="s">
        <v>14555</v>
      </c>
      <c r="I8462" s="367" t="s">
        <v>14580</v>
      </c>
    </row>
    <row r="8463" spans="1:9">
      <c r="A8463" s="367" t="s">
        <v>3930</v>
      </c>
      <c r="D8463" s="367" t="s">
        <v>14581</v>
      </c>
      <c r="E8463" s="367">
        <f t="shared" si="132"/>
        <v>40706014</v>
      </c>
      <c r="F8463" s="367" t="s">
        <v>12562</v>
      </c>
      <c r="G8463" s="367" t="s">
        <v>1302</v>
      </c>
      <c r="H8463" s="367" t="s">
        <v>14555</v>
      </c>
      <c r="I8463" s="367" t="s">
        <v>14582</v>
      </c>
    </row>
    <row r="8464" spans="1:9">
      <c r="A8464" s="367" t="s">
        <v>3930</v>
      </c>
      <c r="D8464" s="367" t="s">
        <v>14583</v>
      </c>
      <c r="E8464" s="367">
        <f t="shared" si="132"/>
        <v>40706015</v>
      </c>
      <c r="F8464" s="367" t="s">
        <v>12562</v>
      </c>
      <c r="G8464" s="367" t="s">
        <v>1302</v>
      </c>
      <c r="H8464" s="367" t="s">
        <v>14555</v>
      </c>
      <c r="I8464" s="367" t="s">
        <v>14584</v>
      </c>
    </row>
    <row r="8465" spans="1:9">
      <c r="A8465" s="367" t="s">
        <v>3930</v>
      </c>
      <c r="D8465" s="367" t="s">
        <v>14585</v>
      </c>
      <c r="E8465" s="367">
        <f t="shared" si="132"/>
        <v>40706016</v>
      </c>
      <c r="F8465" s="367" t="s">
        <v>12562</v>
      </c>
      <c r="G8465" s="367" t="s">
        <v>1302</v>
      </c>
      <c r="H8465" s="367" t="s">
        <v>14555</v>
      </c>
      <c r="I8465" s="367" t="s">
        <v>14586</v>
      </c>
    </row>
    <row r="8466" spans="1:9">
      <c r="A8466" s="367" t="s">
        <v>3930</v>
      </c>
      <c r="D8466" s="367" t="s">
        <v>14587</v>
      </c>
      <c r="E8466" s="367">
        <f t="shared" si="132"/>
        <v>40706017</v>
      </c>
      <c r="F8466" s="367" t="s">
        <v>12562</v>
      </c>
      <c r="G8466" s="367" t="s">
        <v>1302</v>
      </c>
      <c r="H8466" s="367" t="s">
        <v>14555</v>
      </c>
      <c r="I8466" s="367" t="s">
        <v>14588</v>
      </c>
    </row>
    <row r="8467" spans="1:9">
      <c r="A8467" s="367" t="s">
        <v>3930</v>
      </c>
      <c r="D8467" s="367" t="s">
        <v>14589</v>
      </c>
      <c r="E8467" s="367">
        <f t="shared" si="132"/>
        <v>40706018</v>
      </c>
      <c r="F8467" s="367" t="s">
        <v>12562</v>
      </c>
      <c r="G8467" s="367" t="s">
        <v>1302</v>
      </c>
      <c r="H8467" s="367" t="s">
        <v>14555</v>
      </c>
      <c r="I8467" s="367" t="s">
        <v>14590</v>
      </c>
    </row>
    <row r="8468" spans="1:9">
      <c r="A8468" s="367" t="s">
        <v>3930</v>
      </c>
      <c r="D8468" s="367" t="s">
        <v>14591</v>
      </c>
      <c r="E8468" s="367">
        <f t="shared" si="132"/>
        <v>40706019</v>
      </c>
      <c r="F8468" s="367" t="s">
        <v>12562</v>
      </c>
      <c r="G8468" s="367" t="s">
        <v>1302</v>
      </c>
      <c r="H8468" s="367" t="s">
        <v>14555</v>
      </c>
      <c r="I8468" s="367" t="s">
        <v>14592</v>
      </c>
    </row>
    <row r="8469" spans="1:9">
      <c r="A8469" s="367" t="s">
        <v>3930</v>
      </c>
      <c r="D8469" s="367" t="s">
        <v>14593</v>
      </c>
      <c r="E8469" s="367">
        <f t="shared" si="132"/>
        <v>40706020</v>
      </c>
      <c r="F8469" s="367" t="s">
        <v>12562</v>
      </c>
      <c r="G8469" s="367" t="s">
        <v>1302</v>
      </c>
      <c r="H8469" s="367" t="s">
        <v>14555</v>
      </c>
      <c r="I8469" s="367" t="s">
        <v>14594</v>
      </c>
    </row>
    <row r="8470" spans="1:9">
      <c r="A8470" s="367" t="s">
        <v>3930</v>
      </c>
      <c r="D8470" s="367" t="s">
        <v>14595</v>
      </c>
      <c r="E8470" s="367">
        <f t="shared" si="132"/>
        <v>40706021</v>
      </c>
      <c r="F8470" s="367" t="s">
        <v>12562</v>
      </c>
      <c r="G8470" s="367" t="s">
        <v>1302</v>
      </c>
      <c r="H8470" s="367" t="s">
        <v>14555</v>
      </c>
      <c r="I8470" s="367" t="s">
        <v>14596</v>
      </c>
    </row>
    <row r="8471" spans="1:9">
      <c r="A8471" s="367" t="s">
        <v>3930</v>
      </c>
      <c r="D8471" s="367" t="s">
        <v>14597</v>
      </c>
      <c r="E8471" s="367">
        <f t="shared" si="132"/>
        <v>40706022</v>
      </c>
      <c r="F8471" s="367" t="s">
        <v>12562</v>
      </c>
      <c r="G8471" s="367" t="s">
        <v>1302</v>
      </c>
      <c r="H8471" s="367" t="s">
        <v>14555</v>
      </c>
      <c r="I8471" s="367" t="s">
        <v>14598</v>
      </c>
    </row>
    <row r="8472" spans="1:9">
      <c r="A8472" s="367" t="s">
        <v>3930</v>
      </c>
      <c r="D8472" s="367" t="s">
        <v>14599</v>
      </c>
      <c r="E8472" s="367">
        <f t="shared" si="132"/>
        <v>40706023</v>
      </c>
      <c r="F8472" s="367" t="s">
        <v>12562</v>
      </c>
      <c r="G8472" s="367" t="s">
        <v>1302</v>
      </c>
      <c r="H8472" s="367" t="s">
        <v>14555</v>
      </c>
      <c r="I8472" s="367" t="s">
        <v>14600</v>
      </c>
    </row>
    <row r="8473" spans="1:9">
      <c r="A8473" s="367" t="s">
        <v>3930</v>
      </c>
      <c r="D8473" s="367" t="s">
        <v>14601</v>
      </c>
      <c r="E8473" s="367">
        <f t="shared" si="132"/>
        <v>40706024</v>
      </c>
      <c r="F8473" s="367" t="s">
        <v>12562</v>
      </c>
      <c r="G8473" s="367" t="s">
        <v>1302</v>
      </c>
      <c r="H8473" s="367" t="s">
        <v>14555</v>
      </c>
      <c r="I8473" s="367" t="s">
        <v>14602</v>
      </c>
    </row>
    <row r="8474" spans="1:9">
      <c r="A8474" s="367" t="s">
        <v>3930</v>
      </c>
      <c r="D8474" s="367" t="s">
        <v>14603</v>
      </c>
      <c r="E8474" s="367">
        <f t="shared" si="132"/>
        <v>40706027</v>
      </c>
      <c r="F8474" s="367" t="s">
        <v>12562</v>
      </c>
      <c r="G8474" s="367" t="s">
        <v>1302</v>
      </c>
      <c r="H8474" s="367" t="s">
        <v>14555</v>
      </c>
      <c r="I8474" s="367" t="s">
        <v>14604</v>
      </c>
    </row>
    <row r="8475" spans="1:9">
      <c r="A8475" s="367" t="s">
        <v>3930</v>
      </c>
      <c r="D8475" s="367" t="s">
        <v>14605</v>
      </c>
      <c r="E8475" s="367">
        <f t="shared" si="132"/>
        <v>40706028</v>
      </c>
      <c r="F8475" s="367" t="s">
        <v>12562</v>
      </c>
      <c r="G8475" s="367" t="s">
        <v>1302</v>
      </c>
      <c r="H8475" s="367" t="s">
        <v>14555</v>
      </c>
      <c r="I8475" s="367" t="s">
        <v>14606</v>
      </c>
    </row>
    <row r="8476" spans="1:9">
      <c r="A8476" s="367" t="s">
        <v>3930</v>
      </c>
      <c r="D8476" s="367" t="s">
        <v>14607</v>
      </c>
      <c r="E8476" s="367">
        <f t="shared" si="132"/>
        <v>40706029</v>
      </c>
      <c r="F8476" s="367" t="s">
        <v>12562</v>
      </c>
      <c r="G8476" s="367" t="s">
        <v>1302</v>
      </c>
      <c r="H8476" s="367" t="s">
        <v>14555</v>
      </c>
      <c r="I8476" s="367" t="s">
        <v>14608</v>
      </c>
    </row>
    <row r="8477" spans="1:9">
      <c r="A8477" s="367" t="s">
        <v>3930</v>
      </c>
      <c r="D8477" s="367" t="s">
        <v>14609</v>
      </c>
      <c r="E8477" s="367">
        <f t="shared" si="132"/>
        <v>40706030</v>
      </c>
      <c r="F8477" s="367" t="s">
        <v>12562</v>
      </c>
      <c r="G8477" s="367" t="s">
        <v>1302</v>
      </c>
      <c r="H8477" s="367" t="s">
        <v>14555</v>
      </c>
      <c r="I8477" s="367" t="s">
        <v>14610</v>
      </c>
    </row>
    <row r="8478" spans="1:9">
      <c r="A8478" s="367" t="s">
        <v>3930</v>
      </c>
      <c r="D8478" s="367" t="s">
        <v>14611</v>
      </c>
      <c r="E8478" s="367">
        <f t="shared" si="132"/>
        <v>40706031</v>
      </c>
      <c r="F8478" s="367" t="s">
        <v>12562</v>
      </c>
      <c r="G8478" s="367" t="s">
        <v>1302</v>
      </c>
      <c r="H8478" s="367" t="s">
        <v>14555</v>
      </c>
      <c r="I8478" s="367" t="s">
        <v>14612</v>
      </c>
    </row>
    <row r="8479" spans="1:9">
      <c r="A8479" s="367" t="s">
        <v>3930</v>
      </c>
      <c r="D8479" s="367" t="s">
        <v>14613</v>
      </c>
      <c r="E8479" s="367">
        <f t="shared" si="132"/>
        <v>40706032</v>
      </c>
      <c r="F8479" s="367" t="s">
        <v>12562</v>
      </c>
      <c r="G8479" s="367" t="s">
        <v>1302</v>
      </c>
      <c r="H8479" s="367" t="s">
        <v>14555</v>
      </c>
      <c r="I8479" s="367" t="s">
        <v>14614</v>
      </c>
    </row>
    <row r="8480" spans="1:9">
      <c r="A8480" s="367" t="s">
        <v>3930</v>
      </c>
      <c r="D8480" s="367" t="s">
        <v>14615</v>
      </c>
      <c r="E8480" s="367">
        <f t="shared" si="132"/>
        <v>40706033</v>
      </c>
      <c r="F8480" s="367" t="s">
        <v>12562</v>
      </c>
      <c r="G8480" s="367" t="s">
        <v>1302</v>
      </c>
      <c r="H8480" s="367" t="s">
        <v>14555</v>
      </c>
      <c r="I8480" s="367" t="s">
        <v>14616</v>
      </c>
    </row>
    <row r="8481" spans="1:12">
      <c r="A8481" s="367" t="s">
        <v>3930</v>
      </c>
      <c r="D8481" s="367" t="s">
        <v>14617</v>
      </c>
      <c r="E8481" s="367">
        <f t="shared" si="132"/>
        <v>40706034</v>
      </c>
      <c r="F8481" s="367" t="s">
        <v>12562</v>
      </c>
      <c r="G8481" s="367" t="s">
        <v>1302</v>
      </c>
      <c r="H8481" s="367" t="s">
        <v>14555</v>
      </c>
      <c r="I8481" s="367" t="s">
        <v>14618</v>
      </c>
    </row>
    <row r="8482" spans="1:12">
      <c r="A8482" s="367" t="s">
        <v>3930</v>
      </c>
      <c r="D8482" s="367" t="s">
        <v>14619</v>
      </c>
      <c r="E8482" s="367">
        <f t="shared" si="132"/>
        <v>40706035</v>
      </c>
      <c r="F8482" s="367" t="s">
        <v>12562</v>
      </c>
      <c r="G8482" s="367" t="s">
        <v>1302</v>
      </c>
      <c r="H8482" s="367" t="s">
        <v>14555</v>
      </c>
      <c r="I8482" s="367" t="s">
        <v>14620</v>
      </c>
    </row>
    <row r="8483" spans="1:12">
      <c r="A8483" s="367" t="s">
        <v>3930</v>
      </c>
      <c r="D8483" s="367" t="s">
        <v>14621</v>
      </c>
      <c r="E8483" s="367">
        <f t="shared" si="132"/>
        <v>40706036</v>
      </c>
      <c r="F8483" s="367" t="s">
        <v>12562</v>
      </c>
      <c r="G8483" s="367" t="s">
        <v>1302</v>
      </c>
      <c r="H8483" s="367" t="s">
        <v>14555</v>
      </c>
      <c r="I8483" s="367" t="s">
        <v>14622</v>
      </c>
    </row>
    <row r="8484" spans="1:12">
      <c r="A8484" s="367" t="s">
        <v>3930</v>
      </c>
      <c r="D8484" s="367" t="s">
        <v>14623</v>
      </c>
      <c r="E8484" s="367">
        <f t="shared" si="132"/>
        <v>40706097</v>
      </c>
      <c r="F8484" s="367" t="s">
        <v>12562</v>
      </c>
      <c r="G8484" s="367" t="s">
        <v>1302</v>
      </c>
      <c r="H8484" s="367" t="s">
        <v>14555</v>
      </c>
      <c r="I8484" s="367" t="s">
        <v>14624</v>
      </c>
    </row>
    <row r="8485" spans="1:12">
      <c r="A8485" s="367" t="s">
        <v>3930</v>
      </c>
      <c r="D8485" s="367" t="s">
        <v>14625</v>
      </c>
      <c r="E8485" s="367">
        <f t="shared" si="132"/>
        <v>40706098</v>
      </c>
      <c r="F8485" s="367" t="s">
        <v>12562</v>
      </c>
      <c r="G8485" s="367" t="s">
        <v>1302</v>
      </c>
      <c r="H8485" s="367" t="s">
        <v>14555</v>
      </c>
      <c r="I8485" s="367" t="s">
        <v>14626</v>
      </c>
    </row>
    <row r="8486" spans="1:12">
      <c r="A8486" s="367" t="s">
        <v>3930</v>
      </c>
      <c r="D8486" s="367" t="s">
        <v>14627</v>
      </c>
      <c r="E8486" s="367">
        <f t="shared" si="132"/>
        <v>40706401</v>
      </c>
      <c r="F8486" s="367" t="s">
        <v>12562</v>
      </c>
      <c r="G8486" s="367" t="s">
        <v>1302</v>
      </c>
      <c r="H8486" s="367" t="s">
        <v>14628</v>
      </c>
      <c r="I8486" s="367" t="s">
        <v>14629</v>
      </c>
    </row>
    <row r="8487" spans="1:12">
      <c r="A8487" s="367" t="s">
        <v>3930</v>
      </c>
      <c r="D8487" s="367" t="s">
        <v>14630</v>
      </c>
      <c r="E8487" s="367">
        <f t="shared" si="132"/>
        <v>40706402</v>
      </c>
      <c r="F8487" s="367" t="s">
        <v>12562</v>
      </c>
      <c r="G8487" s="367" t="s">
        <v>1302</v>
      </c>
      <c r="H8487" s="367" t="s">
        <v>14628</v>
      </c>
      <c r="I8487" s="367" t="s">
        <v>14631</v>
      </c>
    </row>
    <row r="8488" spans="1:12">
      <c r="A8488" s="367" t="s">
        <v>3930</v>
      </c>
      <c r="D8488" s="367" t="s">
        <v>14632</v>
      </c>
      <c r="E8488" s="367">
        <f t="shared" si="132"/>
        <v>40706403</v>
      </c>
      <c r="F8488" s="367" t="s">
        <v>12562</v>
      </c>
      <c r="G8488" s="367" t="s">
        <v>1302</v>
      </c>
      <c r="H8488" s="367" t="s">
        <v>14628</v>
      </c>
      <c r="I8488" s="367" t="s">
        <v>14633</v>
      </c>
      <c r="K8488" s="369"/>
      <c r="L8488" s="367"/>
    </row>
    <row r="8489" spans="1:12">
      <c r="A8489" s="367" t="s">
        <v>3930</v>
      </c>
      <c r="D8489" s="367" t="s">
        <v>14634</v>
      </c>
      <c r="E8489" s="367">
        <f t="shared" si="132"/>
        <v>40706404</v>
      </c>
      <c r="F8489" s="367" t="s">
        <v>12562</v>
      </c>
      <c r="G8489" s="367" t="s">
        <v>1302</v>
      </c>
      <c r="H8489" s="367" t="s">
        <v>14628</v>
      </c>
      <c r="I8489" s="367" t="s">
        <v>14635</v>
      </c>
      <c r="K8489" s="369"/>
      <c r="L8489" s="367"/>
    </row>
    <row r="8490" spans="1:12">
      <c r="A8490" s="367" t="s">
        <v>3930</v>
      </c>
      <c r="D8490" s="367" t="s">
        <v>14636</v>
      </c>
      <c r="E8490" s="367">
        <f t="shared" si="132"/>
        <v>40706497</v>
      </c>
      <c r="F8490" s="367" t="s">
        <v>12562</v>
      </c>
      <c r="G8490" s="367" t="s">
        <v>1302</v>
      </c>
      <c r="H8490" s="367" t="s">
        <v>14628</v>
      </c>
      <c r="I8490" s="367" t="s">
        <v>14637</v>
      </c>
    </row>
    <row r="8491" spans="1:12">
      <c r="A8491" s="367" t="s">
        <v>3930</v>
      </c>
      <c r="D8491" s="367" t="s">
        <v>14638</v>
      </c>
      <c r="E8491" s="367">
        <f t="shared" si="132"/>
        <v>40706498</v>
      </c>
      <c r="F8491" s="367" t="s">
        <v>12562</v>
      </c>
      <c r="G8491" s="367" t="s">
        <v>1302</v>
      </c>
      <c r="H8491" s="367" t="s">
        <v>14628</v>
      </c>
      <c r="I8491" s="367" t="s">
        <v>14639</v>
      </c>
    </row>
    <row r="8492" spans="1:12">
      <c r="A8492" s="367" t="s">
        <v>3930</v>
      </c>
      <c r="D8492" s="367" t="s">
        <v>14640</v>
      </c>
      <c r="E8492" s="367">
        <f t="shared" si="132"/>
        <v>40706801</v>
      </c>
      <c r="F8492" s="367" t="s">
        <v>12562</v>
      </c>
      <c r="G8492" s="367" t="s">
        <v>1302</v>
      </c>
      <c r="H8492" s="367" t="s">
        <v>14641</v>
      </c>
      <c r="I8492" s="367" t="s">
        <v>14642</v>
      </c>
    </row>
    <row r="8493" spans="1:12">
      <c r="A8493" s="367" t="s">
        <v>3930</v>
      </c>
      <c r="D8493" s="367" t="s">
        <v>14643</v>
      </c>
      <c r="E8493" s="367">
        <f t="shared" si="132"/>
        <v>40706802</v>
      </c>
      <c r="F8493" s="367" t="s">
        <v>12562</v>
      </c>
      <c r="G8493" s="367" t="s">
        <v>1302</v>
      </c>
      <c r="H8493" s="367" t="s">
        <v>14641</v>
      </c>
      <c r="I8493" s="367" t="s">
        <v>14644</v>
      </c>
    </row>
    <row r="8494" spans="1:12">
      <c r="A8494" s="367" t="s">
        <v>3930</v>
      </c>
      <c r="D8494" s="367" t="s">
        <v>14645</v>
      </c>
      <c r="E8494" s="367">
        <f t="shared" si="132"/>
        <v>40706803</v>
      </c>
      <c r="F8494" s="367" t="s">
        <v>12562</v>
      </c>
      <c r="G8494" s="367" t="s">
        <v>1302</v>
      </c>
      <c r="H8494" s="367" t="s">
        <v>14641</v>
      </c>
      <c r="I8494" s="367" t="s">
        <v>14646</v>
      </c>
    </row>
    <row r="8495" spans="1:12">
      <c r="A8495" s="367" t="s">
        <v>3930</v>
      </c>
      <c r="D8495" s="367" t="s">
        <v>14647</v>
      </c>
      <c r="E8495" s="367">
        <f t="shared" si="132"/>
        <v>40706804</v>
      </c>
      <c r="F8495" s="367" t="s">
        <v>12562</v>
      </c>
      <c r="G8495" s="367" t="s">
        <v>1302</v>
      </c>
      <c r="H8495" s="367" t="s">
        <v>14641</v>
      </c>
      <c r="I8495" s="367" t="s">
        <v>14648</v>
      </c>
    </row>
    <row r="8496" spans="1:12">
      <c r="A8496" s="367" t="s">
        <v>3930</v>
      </c>
      <c r="D8496" s="367" t="s">
        <v>14649</v>
      </c>
      <c r="E8496" s="367">
        <f t="shared" si="132"/>
        <v>40706805</v>
      </c>
      <c r="F8496" s="367" t="s">
        <v>12562</v>
      </c>
      <c r="G8496" s="367" t="s">
        <v>1302</v>
      </c>
      <c r="H8496" s="367" t="s">
        <v>14641</v>
      </c>
      <c r="I8496" s="367" t="s">
        <v>14650</v>
      </c>
    </row>
    <row r="8497" spans="1:12">
      <c r="A8497" s="367" t="s">
        <v>3930</v>
      </c>
      <c r="D8497" s="367" t="s">
        <v>14651</v>
      </c>
      <c r="E8497" s="367">
        <f t="shared" si="132"/>
        <v>40706806</v>
      </c>
      <c r="F8497" s="367" t="s">
        <v>12562</v>
      </c>
      <c r="G8497" s="367" t="s">
        <v>1302</v>
      </c>
      <c r="H8497" s="367" t="s">
        <v>14641</v>
      </c>
      <c r="I8497" s="367" t="s">
        <v>14652</v>
      </c>
    </row>
    <row r="8498" spans="1:12">
      <c r="A8498" s="367" t="s">
        <v>3930</v>
      </c>
      <c r="D8498" s="367" t="s">
        <v>14653</v>
      </c>
      <c r="E8498" s="367">
        <f t="shared" si="132"/>
        <v>40706807</v>
      </c>
      <c r="F8498" s="367" t="s">
        <v>12562</v>
      </c>
      <c r="G8498" s="367" t="s">
        <v>1302</v>
      </c>
      <c r="H8498" s="367" t="s">
        <v>14641</v>
      </c>
      <c r="I8498" s="367" t="s">
        <v>14654</v>
      </c>
    </row>
    <row r="8499" spans="1:12">
      <c r="A8499" s="367" t="s">
        <v>3930</v>
      </c>
      <c r="D8499" s="367" t="s">
        <v>14655</v>
      </c>
      <c r="E8499" s="367">
        <f t="shared" si="132"/>
        <v>40706808</v>
      </c>
      <c r="F8499" s="367" t="s">
        <v>12562</v>
      </c>
      <c r="G8499" s="367" t="s">
        <v>1302</v>
      </c>
      <c r="H8499" s="367" t="s">
        <v>14641</v>
      </c>
      <c r="I8499" s="367" t="s">
        <v>14656</v>
      </c>
    </row>
    <row r="8500" spans="1:12">
      <c r="A8500" s="367" t="s">
        <v>3930</v>
      </c>
      <c r="D8500" s="367" t="s">
        <v>14657</v>
      </c>
      <c r="E8500" s="367">
        <f t="shared" si="132"/>
        <v>40706813</v>
      </c>
      <c r="F8500" s="367" t="s">
        <v>12562</v>
      </c>
      <c r="G8500" s="367" t="s">
        <v>1302</v>
      </c>
      <c r="H8500" s="367" t="s">
        <v>14641</v>
      </c>
      <c r="I8500" s="367" t="s">
        <v>14658</v>
      </c>
      <c r="K8500" s="369"/>
      <c r="L8500" s="367"/>
    </row>
    <row r="8501" spans="1:12">
      <c r="A8501" s="367" t="s">
        <v>3930</v>
      </c>
      <c r="D8501" s="367" t="s">
        <v>14659</v>
      </c>
      <c r="E8501" s="367">
        <f t="shared" si="132"/>
        <v>40706814</v>
      </c>
      <c r="F8501" s="367" t="s">
        <v>12562</v>
      </c>
      <c r="G8501" s="367" t="s">
        <v>1302</v>
      </c>
      <c r="H8501" s="367" t="s">
        <v>14641</v>
      </c>
      <c r="I8501" s="367" t="s">
        <v>14660</v>
      </c>
      <c r="K8501" s="369"/>
      <c r="L8501" s="367"/>
    </row>
    <row r="8502" spans="1:12">
      <c r="A8502" s="367" t="s">
        <v>3930</v>
      </c>
      <c r="D8502" s="367" t="s">
        <v>14661</v>
      </c>
      <c r="E8502" s="367">
        <f t="shared" si="132"/>
        <v>40706897</v>
      </c>
      <c r="F8502" s="367" t="s">
        <v>12562</v>
      </c>
      <c r="G8502" s="367" t="s">
        <v>1302</v>
      </c>
      <c r="H8502" s="367" t="s">
        <v>14641</v>
      </c>
      <c r="I8502" s="367" t="s">
        <v>14662</v>
      </c>
    </row>
    <row r="8503" spans="1:12">
      <c r="A8503" s="367" t="s">
        <v>3930</v>
      </c>
      <c r="D8503" s="367" t="s">
        <v>14663</v>
      </c>
      <c r="E8503" s="367">
        <f t="shared" si="132"/>
        <v>40706898</v>
      </c>
      <c r="F8503" s="367" t="s">
        <v>12562</v>
      </c>
      <c r="G8503" s="367" t="s">
        <v>1302</v>
      </c>
      <c r="H8503" s="367" t="s">
        <v>14641</v>
      </c>
      <c r="I8503" s="367" t="s">
        <v>14664</v>
      </c>
    </row>
    <row r="8504" spans="1:12">
      <c r="A8504" s="367" t="s">
        <v>3930</v>
      </c>
      <c r="D8504" s="367" t="s">
        <v>14665</v>
      </c>
      <c r="E8504" s="367">
        <f t="shared" si="132"/>
        <v>40707203</v>
      </c>
      <c r="F8504" s="367" t="s">
        <v>12562</v>
      </c>
      <c r="G8504" s="367" t="s">
        <v>1302</v>
      </c>
      <c r="H8504" s="367" t="s">
        <v>14666</v>
      </c>
      <c r="I8504" s="367" t="s">
        <v>14667</v>
      </c>
    </row>
    <row r="8505" spans="1:12">
      <c r="A8505" s="367" t="s">
        <v>3930</v>
      </c>
      <c r="D8505" s="367" t="s">
        <v>14668</v>
      </c>
      <c r="E8505" s="367">
        <f t="shared" si="132"/>
        <v>40707204</v>
      </c>
      <c r="F8505" s="367" t="s">
        <v>12562</v>
      </c>
      <c r="G8505" s="367" t="s">
        <v>1302</v>
      </c>
      <c r="H8505" s="367" t="s">
        <v>14666</v>
      </c>
      <c r="I8505" s="367" t="s">
        <v>14669</v>
      </c>
    </row>
    <row r="8506" spans="1:12">
      <c r="A8506" s="367" t="s">
        <v>3930</v>
      </c>
      <c r="D8506" s="367" t="s">
        <v>14670</v>
      </c>
      <c r="E8506" s="367">
        <f t="shared" si="132"/>
        <v>40707601</v>
      </c>
      <c r="F8506" s="367" t="s">
        <v>12562</v>
      </c>
      <c r="G8506" s="367" t="s">
        <v>1302</v>
      </c>
      <c r="H8506" s="367" t="s">
        <v>14671</v>
      </c>
      <c r="I8506" s="367" t="s">
        <v>14672</v>
      </c>
    </row>
    <row r="8507" spans="1:12">
      <c r="A8507" s="367" t="s">
        <v>3930</v>
      </c>
      <c r="D8507" s="367" t="s">
        <v>14673</v>
      </c>
      <c r="E8507" s="367">
        <f t="shared" si="132"/>
        <v>40707602</v>
      </c>
      <c r="F8507" s="367" t="s">
        <v>12562</v>
      </c>
      <c r="G8507" s="367" t="s">
        <v>1302</v>
      </c>
      <c r="H8507" s="367" t="s">
        <v>14671</v>
      </c>
      <c r="I8507" s="367" t="s">
        <v>14674</v>
      </c>
    </row>
    <row r="8508" spans="1:12">
      <c r="A8508" s="367" t="s">
        <v>3930</v>
      </c>
      <c r="D8508" s="367" t="s">
        <v>14675</v>
      </c>
      <c r="E8508" s="367">
        <f t="shared" si="132"/>
        <v>40707603</v>
      </c>
      <c r="F8508" s="367" t="s">
        <v>12562</v>
      </c>
      <c r="G8508" s="367" t="s">
        <v>1302</v>
      </c>
      <c r="H8508" s="367" t="s">
        <v>14671</v>
      </c>
      <c r="I8508" s="367" t="s">
        <v>14676</v>
      </c>
    </row>
    <row r="8509" spans="1:12">
      <c r="A8509" s="367" t="s">
        <v>3930</v>
      </c>
      <c r="D8509" s="367" t="s">
        <v>14677</v>
      </c>
      <c r="E8509" s="367">
        <f t="shared" si="132"/>
        <v>40707604</v>
      </c>
      <c r="F8509" s="367" t="s">
        <v>12562</v>
      </c>
      <c r="G8509" s="367" t="s">
        <v>1302</v>
      </c>
      <c r="H8509" s="367" t="s">
        <v>14671</v>
      </c>
      <c r="I8509" s="367" t="s">
        <v>14678</v>
      </c>
    </row>
    <row r="8510" spans="1:12">
      <c r="A8510" s="367" t="s">
        <v>3930</v>
      </c>
      <c r="D8510" s="367" t="s">
        <v>14679</v>
      </c>
      <c r="E8510" s="367">
        <f t="shared" si="132"/>
        <v>40707697</v>
      </c>
      <c r="F8510" s="367" t="s">
        <v>12562</v>
      </c>
      <c r="G8510" s="367" t="s">
        <v>1302</v>
      </c>
      <c r="H8510" s="367" t="s">
        <v>14671</v>
      </c>
      <c r="I8510" s="367" t="s">
        <v>14680</v>
      </c>
    </row>
    <row r="8511" spans="1:12">
      <c r="A8511" s="367" t="s">
        <v>3930</v>
      </c>
      <c r="D8511" s="367" t="s">
        <v>14681</v>
      </c>
      <c r="E8511" s="367">
        <f t="shared" si="132"/>
        <v>40707698</v>
      </c>
      <c r="F8511" s="367" t="s">
        <v>12562</v>
      </c>
      <c r="G8511" s="367" t="s">
        <v>1302</v>
      </c>
      <c r="H8511" s="367" t="s">
        <v>14671</v>
      </c>
      <c r="I8511" s="367" t="s">
        <v>14682</v>
      </c>
    </row>
    <row r="8512" spans="1:12">
      <c r="A8512" s="367" t="s">
        <v>3930</v>
      </c>
      <c r="D8512" s="367" t="s">
        <v>14683</v>
      </c>
      <c r="E8512" s="367">
        <f t="shared" si="132"/>
        <v>40708001</v>
      </c>
      <c r="F8512" s="367" t="s">
        <v>12562</v>
      </c>
      <c r="G8512" s="367" t="s">
        <v>1302</v>
      </c>
      <c r="H8512" s="367" t="s">
        <v>14684</v>
      </c>
      <c r="I8512" s="367" t="s">
        <v>14685</v>
      </c>
    </row>
    <row r="8513" spans="1:9">
      <c r="A8513" s="367" t="s">
        <v>3930</v>
      </c>
      <c r="D8513" s="367" t="s">
        <v>14686</v>
      </c>
      <c r="E8513" s="367">
        <f t="shared" si="132"/>
        <v>40708002</v>
      </c>
      <c r="F8513" s="367" t="s">
        <v>12562</v>
      </c>
      <c r="G8513" s="367" t="s">
        <v>1302</v>
      </c>
      <c r="H8513" s="367" t="s">
        <v>14684</v>
      </c>
      <c r="I8513" s="367" t="s">
        <v>14687</v>
      </c>
    </row>
    <row r="8514" spans="1:9">
      <c r="A8514" s="367" t="s">
        <v>3930</v>
      </c>
      <c r="D8514" s="367" t="s">
        <v>14688</v>
      </c>
      <c r="E8514" s="367">
        <f t="shared" ref="E8514:E8577" si="133">VALUE(D8514)</f>
        <v>40708097</v>
      </c>
      <c r="F8514" s="367" t="s">
        <v>12562</v>
      </c>
      <c r="G8514" s="367" t="s">
        <v>1302</v>
      </c>
      <c r="H8514" s="367" t="s">
        <v>14684</v>
      </c>
      <c r="I8514" s="367" t="s">
        <v>14689</v>
      </c>
    </row>
    <row r="8515" spans="1:9">
      <c r="A8515" s="367" t="s">
        <v>3930</v>
      </c>
      <c r="D8515" s="367" t="s">
        <v>14690</v>
      </c>
      <c r="E8515" s="367">
        <f t="shared" si="133"/>
        <v>40708098</v>
      </c>
      <c r="F8515" s="367" t="s">
        <v>12562</v>
      </c>
      <c r="G8515" s="367" t="s">
        <v>1302</v>
      </c>
      <c r="H8515" s="367" t="s">
        <v>14684</v>
      </c>
      <c r="I8515" s="367" t="s">
        <v>14691</v>
      </c>
    </row>
    <row r="8516" spans="1:9">
      <c r="A8516" s="367" t="s">
        <v>3930</v>
      </c>
      <c r="D8516" s="367" t="s">
        <v>14692</v>
      </c>
      <c r="E8516" s="367">
        <f t="shared" si="133"/>
        <v>40708401</v>
      </c>
      <c r="F8516" s="367" t="s">
        <v>12562</v>
      </c>
      <c r="G8516" s="367" t="s">
        <v>1302</v>
      </c>
      <c r="H8516" s="367" t="s">
        <v>14693</v>
      </c>
      <c r="I8516" s="367" t="s">
        <v>14694</v>
      </c>
    </row>
    <row r="8517" spans="1:9">
      <c r="A8517" s="367" t="s">
        <v>3930</v>
      </c>
      <c r="D8517" s="367" t="s">
        <v>14695</v>
      </c>
      <c r="E8517" s="367">
        <f t="shared" si="133"/>
        <v>40708402</v>
      </c>
      <c r="F8517" s="367" t="s">
        <v>12562</v>
      </c>
      <c r="G8517" s="367" t="s">
        <v>1302</v>
      </c>
      <c r="H8517" s="367" t="s">
        <v>14693</v>
      </c>
      <c r="I8517" s="367" t="s">
        <v>14696</v>
      </c>
    </row>
    <row r="8518" spans="1:9">
      <c r="A8518" s="367" t="s">
        <v>3930</v>
      </c>
      <c r="D8518" s="367" t="s">
        <v>14697</v>
      </c>
      <c r="E8518" s="367">
        <f t="shared" si="133"/>
        <v>40708403</v>
      </c>
      <c r="F8518" s="367" t="s">
        <v>12562</v>
      </c>
      <c r="G8518" s="367" t="s">
        <v>1302</v>
      </c>
      <c r="H8518" s="367" t="s">
        <v>14693</v>
      </c>
      <c r="I8518" s="367" t="s">
        <v>14698</v>
      </c>
    </row>
    <row r="8519" spans="1:9">
      <c r="A8519" s="367" t="s">
        <v>3930</v>
      </c>
      <c r="D8519" s="367" t="s">
        <v>14699</v>
      </c>
      <c r="E8519" s="367">
        <f t="shared" si="133"/>
        <v>40708404</v>
      </c>
      <c r="F8519" s="367" t="s">
        <v>12562</v>
      </c>
      <c r="G8519" s="367" t="s">
        <v>1302</v>
      </c>
      <c r="H8519" s="367" t="s">
        <v>14693</v>
      </c>
      <c r="I8519" s="367" t="s">
        <v>14700</v>
      </c>
    </row>
    <row r="8520" spans="1:9">
      <c r="A8520" s="367" t="s">
        <v>3930</v>
      </c>
      <c r="D8520" s="367" t="s">
        <v>14701</v>
      </c>
      <c r="E8520" s="367">
        <f t="shared" si="133"/>
        <v>40708405</v>
      </c>
      <c r="F8520" s="367" t="s">
        <v>12562</v>
      </c>
      <c r="G8520" s="367" t="s">
        <v>1302</v>
      </c>
      <c r="H8520" s="367" t="s">
        <v>14693</v>
      </c>
      <c r="I8520" s="367" t="s">
        <v>14702</v>
      </c>
    </row>
    <row r="8521" spans="1:9">
      <c r="A8521" s="367" t="s">
        <v>3930</v>
      </c>
      <c r="D8521" s="367" t="s">
        <v>14703</v>
      </c>
      <c r="E8521" s="367">
        <f t="shared" si="133"/>
        <v>40708406</v>
      </c>
      <c r="F8521" s="367" t="s">
        <v>12562</v>
      </c>
      <c r="G8521" s="367" t="s">
        <v>1302</v>
      </c>
      <c r="H8521" s="367" t="s">
        <v>14693</v>
      </c>
      <c r="I8521" s="367" t="s">
        <v>14704</v>
      </c>
    </row>
    <row r="8522" spans="1:9">
      <c r="A8522" s="367" t="s">
        <v>3930</v>
      </c>
      <c r="D8522" s="367" t="s">
        <v>14705</v>
      </c>
      <c r="E8522" s="367">
        <f t="shared" si="133"/>
        <v>40708497</v>
      </c>
      <c r="F8522" s="367" t="s">
        <v>12562</v>
      </c>
      <c r="G8522" s="367" t="s">
        <v>1302</v>
      </c>
      <c r="H8522" s="367" t="s">
        <v>14693</v>
      </c>
      <c r="I8522" s="367" t="s">
        <v>14706</v>
      </c>
    </row>
    <row r="8523" spans="1:9">
      <c r="A8523" s="367" t="s">
        <v>3930</v>
      </c>
      <c r="D8523" s="367" t="s">
        <v>14707</v>
      </c>
      <c r="E8523" s="367">
        <f t="shared" si="133"/>
        <v>40708498</v>
      </c>
      <c r="F8523" s="367" t="s">
        <v>12562</v>
      </c>
      <c r="G8523" s="367" t="s">
        <v>1302</v>
      </c>
      <c r="H8523" s="367" t="s">
        <v>14693</v>
      </c>
      <c r="I8523" s="367" t="s">
        <v>14708</v>
      </c>
    </row>
    <row r="8524" spans="1:9">
      <c r="A8524" s="367" t="s">
        <v>3930</v>
      </c>
      <c r="D8524" s="367" t="s">
        <v>14709</v>
      </c>
      <c r="E8524" s="367">
        <f t="shared" si="133"/>
        <v>40714601</v>
      </c>
      <c r="F8524" s="367" t="s">
        <v>12562</v>
      </c>
      <c r="G8524" s="367" t="s">
        <v>1302</v>
      </c>
      <c r="H8524" s="367" t="s">
        <v>14710</v>
      </c>
      <c r="I8524" s="367" t="s">
        <v>14711</v>
      </c>
    </row>
    <row r="8525" spans="1:9">
      <c r="A8525" s="367" t="s">
        <v>3930</v>
      </c>
      <c r="D8525" s="367" t="s">
        <v>14712</v>
      </c>
      <c r="E8525" s="367">
        <f t="shared" si="133"/>
        <v>40714602</v>
      </c>
      <c r="F8525" s="367" t="s">
        <v>12562</v>
      </c>
      <c r="G8525" s="367" t="s">
        <v>1302</v>
      </c>
      <c r="H8525" s="367" t="s">
        <v>14710</v>
      </c>
      <c r="I8525" s="367" t="s">
        <v>14713</v>
      </c>
    </row>
    <row r="8526" spans="1:9">
      <c r="A8526" s="367" t="s">
        <v>3930</v>
      </c>
      <c r="D8526" s="367" t="s">
        <v>14714</v>
      </c>
      <c r="E8526" s="367">
        <f t="shared" si="133"/>
        <v>40714603</v>
      </c>
      <c r="F8526" s="367" t="s">
        <v>12562</v>
      </c>
      <c r="G8526" s="367" t="s">
        <v>1302</v>
      </c>
      <c r="H8526" s="367" t="s">
        <v>14710</v>
      </c>
      <c r="I8526" s="367" t="s">
        <v>14715</v>
      </c>
    </row>
    <row r="8527" spans="1:9">
      <c r="A8527" s="367" t="s">
        <v>3930</v>
      </c>
      <c r="D8527" s="367" t="s">
        <v>14716</v>
      </c>
      <c r="E8527" s="367">
        <f t="shared" si="133"/>
        <v>40714604</v>
      </c>
      <c r="F8527" s="367" t="s">
        <v>12562</v>
      </c>
      <c r="G8527" s="367" t="s">
        <v>1302</v>
      </c>
      <c r="H8527" s="367" t="s">
        <v>14710</v>
      </c>
      <c r="I8527" s="367" t="s">
        <v>14717</v>
      </c>
    </row>
    <row r="8528" spans="1:9">
      <c r="A8528" s="367" t="s">
        <v>3930</v>
      </c>
      <c r="D8528" s="367" t="s">
        <v>14718</v>
      </c>
      <c r="E8528" s="367">
        <f t="shared" si="133"/>
        <v>40714605</v>
      </c>
      <c r="F8528" s="367" t="s">
        <v>12562</v>
      </c>
      <c r="G8528" s="367" t="s">
        <v>1302</v>
      </c>
      <c r="H8528" s="367" t="s">
        <v>14710</v>
      </c>
      <c r="I8528" s="367" t="s">
        <v>14719</v>
      </c>
    </row>
    <row r="8529" spans="1:12">
      <c r="A8529" s="367" t="s">
        <v>3930</v>
      </c>
      <c r="D8529" s="367" t="s">
        <v>14720</v>
      </c>
      <c r="E8529" s="367">
        <f t="shared" si="133"/>
        <v>40714606</v>
      </c>
      <c r="F8529" s="367" t="s">
        <v>12562</v>
      </c>
      <c r="G8529" s="367" t="s">
        <v>1302</v>
      </c>
      <c r="H8529" s="367" t="s">
        <v>14710</v>
      </c>
      <c r="I8529" s="367" t="s">
        <v>14721</v>
      </c>
    </row>
    <row r="8530" spans="1:12">
      <c r="A8530" s="367" t="s">
        <v>3930</v>
      </c>
      <c r="D8530" s="367" t="s">
        <v>14722</v>
      </c>
      <c r="E8530" s="367">
        <f t="shared" si="133"/>
        <v>40714697</v>
      </c>
      <c r="F8530" s="367" t="s">
        <v>12562</v>
      </c>
      <c r="G8530" s="367" t="s">
        <v>1302</v>
      </c>
      <c r="H8530" s="367" t="s">
        <v>14710</v>
      </c>
      <c r="I8530" s="367" t="s">
        <v>14723</v>
      </c>
    </row>
    <row r="8531" spans="1:12">
      <c r="A8531" s="367" t="s">
        <v>3930</v>
      </c>
      <c r="D8531" s="367" t="s">
        <v>14724</v>
      </c>
      <c r="E8531" s="367">
        <f t="shared" si="133"/>
        <v>40714698</v>
      </c>
      <c r="F8531" s="367" t="s">
        <v>12562</v>
      </c>
      <c r="G8531" s="367" t="s">
        <v>1302</v>
      </c>
      <c r="H8531" s="367" t="s">
        <v>14710</v>
      </c>
      <c r="I8531" s="367" t="s">
        <v>14725</v>
      </c>
    </row>
    <row r="8532" spans="1:12">
      <c r="A8532" s="367" t="s">
        <v>3930</v>
      </c>
      <c r="D8532" s="367" t="s">
        <v>14726</v>
      </c>
      <c r="E8532" s="367">
        <f t="shared" si="133"/>
        <v>40715401</v>
      </c>
      <c r="F8532" s="367" t="s">
        <v>12562</v>
      </c>
      <c r="G8532" s="367" t="s">
        <v>1302</v>
      </c>
      <c r="H8532" s="367" t="s">
        <v>14727</v>
      </c>
      <c r="I8532" s="367" t="s">
        <v>14728</v>
      </c>
      <c r="K8532" s="369"/>
      <c r="L8532" s="367"/>
    </row>
    <row r="8533" spans="1:12">
      <c r="A8533" s="367" t="s">
        <v>3930</v>
      </c>
      <c r="D8533" s="367" t="s">
        <v>14729</v>
      </c>
      <c r="E8533" s="367">
        <f t="shared" si="133"/>
        <v>40715402</v>
      </c>
      <c r="F8533" s="367" t="s">
        <v>12562</v>
      </c>
      <c r="G8533" s="367" t="s">
        <v>1302</v>
      </c>
      <c r="H8533" s="367" t="s">
        <v>14727</v>
      </c>
      <c r="I8533" s="367" t="s">
        <v>14730</v>
      </c>
      <c r="K8533" s="369"/>
      <c r="L8533" s="367"/>
    </row>
    <row r="8534" spans="1:12">
      <c r="A8534" s="367" t="s">
        <v>3930</v>
      </c>
      <c r="D8534" s="367" t="s">
        <v>14731</v>
      </c>
      <c r="E8534" s="367">
        <f t="shared" si="133"/>
        <v>40715403</v>
      </c>
      <c r="F8534" s="367" t="s">
        <v>12562</v>
      </c>
      <c r="G8534" s="367" t="s">
        <v>1302</v>
      </c>
      <c r="H8534" s="367" t="s">
        <v>14727</v>
      </c>
      <c r="I8534" s="367" t="s">
        <v>14732</v>
      </c>
    </row>
    <row r="8535" spans="1:12">
      <c r="A8535" s="367" t="s">
        <v>3930</v>
      </c>
      <c r="D8535" s="367" t="s">
        <v>14733</v>
      </c>
      <c r="E8535" s="367">
        <f t="shared" si="133"/>
        <v>40715404</v>
      </c>
      <c r="F8535" s="367" t="s">
        <v>12562</v>
      </c>
      <c r="G8535" s="367" t="s">
        <v>1302</v>
      </c>
      <c r="H8535" s="367" t="s">
        <v>14727</v>
      </c>
      <c r="I8535" s="367" t="s">
        <v>14734</v>
      </c>
    </row>
    <row r="8536" spans="1:12">
      <c r="A8536" s="367" t="s">
        <v>3930</v>
      </c>
      <c r="D8536" s="367" t="s">
        <v>14735</v>
      </c>
      <c r="E8536" s="367">
        <f t="shared" si="133"/>
        <v>40715405</v>
      </c>
      <c r="F8536" s="367" t="s">
        <v>12562</v>
      </c>
      <c r="G8536" s="367" t="s">
        <v>1302</v>
      </c>
      <c r="H8536" s="367" t="s">
        <v>14727</v>
      </c>
      <c r="I8536" s="367" t="s">
        <v>14736</v>
      </c>
    </row>
    <row r="8537" spans="1:12">
      <c r="A8537" s="367" t="s">
        <v>3930</v>
      </c>
      <c r="D8537" s="367" t="s">
        <v>14737</v>
      </c>
      <c r="E8537" s="367">
        <f t="shared" si="133"/>
        <v>40715406</v>
      </c>
      <c r="F8537" s="367" t="s">
        <v>12562</v>
      </c>
      <c r="G8537" s="367" t="s">
        <v>1302</v>
      </c>
      <c r="H8537" s="367" t="s">
        <v>14727</v>
      </c>
      <c r="I8537" s="367" t="s">
        <v>14738</v>
      </c>
    </row>
    <row r="8538" spans="1:12">
      <c r="A8538" s="367" t="s">
        <v>3930</v>
      </c>
      <c r="D8538" s="367" t="s">
        <v>14739</v>
      </c>
      <c r="E8538" s="367">
        <f t="shared" si="133"/>
        <v>40715801</v>
      </c>
      <c r="F8538" s="367" t="s">
        <v>12562</v>
      </c>
      <c r="G8538" s="367" t="s">
        <v>1302</v>
      </c>
      <c r="H8538" s="367" t="s">
        <v>14740</v>
      </c>
      <c r="I8538" s="367" t="s">
        <v>12500</v>
      </c>
    </row>
    <row r="8539" spans="1:12">
      <c r="A8539" s="367" t="s">
        <v>3930</v>
      </c>
      <c r="D8539" s="367" t="s">
        <v>14741</v>
      </c>
      <c r="E8539" s="367">
        <f t="shared" si="133"/>
        <v>40715802</v>
      </c>
      <c r="F8539" s="367" t="s">
        <v>12562</v>
      </c>
      <c r="G8539" s="367" t="s">
        <v>1302</v>
      </c>
      <c r="H8539" s="367" t="s">
        <v>14740</v>
      </c>
      <c r="I8539" s="367" t="s">
        <v>12502</v>
      </c>
    </row>
    <row r="8540" spans="1:12">
      <c r="A8540" s="367" t="s">
        <v>3930</v>
      </c>
      <c r="D8540" s="367" t="s">
        <v>14742</v>
      </c>
      <c r="E8540" s="367">
        <f t="shared" si="133"/>
        <v>40715809</v>
      </c>
      <c r="F8540" s="367" t="s">
        <v>12562</v>
      </c>
      <c r="G8540" s="367" t="s">
        <v>1302</v>
      </c>
      <c r="H8540" s="367" t="s">
        <v>14740</v>
      </c>
      <c r="I8540" s="367" t="s">
        <v>14743</v>
      </c>
    </row>
    <row r="8541" spans="1:12">
      <c r="A8541" s="367" t="s">
        <v>3930</v>
      </c>
      <c r="D8541" s="367" t="s">
        <v>14744</v>
      </c>
      <c r="E8541" s="367">
        <f t="shared" si="133"/>
        <v>40715810</v>
      </c>
      <c r="F8541" s="367" t="s">
        <v>12562</v>
      </c>
      <c r="G8541" s="367" t="s">
        <v>1302</v>
      </c>
      <c r="H8541" s="367" t="s">
        <v>14740</v>
      </c>
      <c r="I8541" s="367" t="s">
        <v>14222</v>
      </c>
    </row>
    <row r="8542" spans="1:12">
      <c r="A8542" s="367" t="s">
        <v>3930</v>
      </c>
      <c r="D8542" s="367" t="s">
        <v>14745</v>
      </c>
      <c r="E8542" s="367">
        <f t="shared" si="133"/>
        <v>40715811</v>
      </c>
      <c r="F8542" s="367" t="s">
        <v>12562</v>
      </c>
      <c r="G8542" s="367" t="s">
        <v>1302</v>
      </c>
      <c r="H8542" s="367" t="s">
        <v>14740</v>
      </c>
      <c r="I8542" s="367" t="s">
        <v>14746</v>
      </c>
    </row>
    <row r="8543" spans="1:12">
      <c r="A8543" s="367" t="s">
        <v>3930</v>
      </c>
      <c r="D8543" s="367" t="s">
        <v>14747</v>
      </c>
      <c r="E8543" s="367">
        <f t="shared" si="133"/>
        <v>40715812</v>
      </c>
      <c r="F8543" s="367" t="s">
        <v>12562</v>
      </c>
      <c r="G8543" s="367" t="s">
        <v>1302</v>
      </c>
      <c r="H8543" s="367" t="s">
        <v>14740</v>
      </c>
      <c r="I8543" s="367" t="s">
        <v>14748</v>
      </c>
    </row>
    <row r="8544" spans="1:12">
      <c r="A8544" s="367" t="s">
        <v>3930</v>
      </c>
      <c r="D8544" s="367" t="s">
        <v>14749</v>
      </c>
      <c r="E8544" s="367">
        <f t="shared" si="133"/>
        <v>40715817</v>
      </c>
      <c r="F8544" s="367" t="s">
        <v>12562</v>
      </c>
      <c r="G8544" s="367" t="s">
        <v>1302</v>
      </c>
      <c r="H8544" s="367" t="s">
        <v>14740</v>
      </c>
      <c r="I8544" s="367" t="s">
        <v>14750</v>
      </c>
    </row>
    <row r="8545" spans="1:9">
      <c r="A8545" s="367" t="s">
        <v>3930</v>
      </c>
      <c r="D8545" s="367" t="s">
        <v>14751</v>
      </c>
      <c r="E8545" s="367">
        <f t="shared" si="133"/>
        <v>40715818</v>
      </c>
      <c r="F8545" s="367" t="s">
        <v>12562</v>
      </c>
      <c r="G8545" s="367" t="s">
        <v>1302</v>
      </c>
      <c r="H8545" s="367" t="s">
        <v>14740</v>
      </c>
      <c r="I8545" s="367" t="s">
        <v>14752</v>
      </c>
    </row>
    <row r="8546" spans="1:9">
      <c r="A8546" s="367" t="s">
        <v>3930</v>
      </c>
      <c r="D8546" s="367" t="s">
        <v>14753</v>
      </c>
      <c r="E8546" s="367">
        <f t="shared" si="133"/>
        <v>40715819</v>
      </c>
      <c r="F8546" s="367" t="s">
        <v>12562</v>
      </c>
      <c r="G8546" s="367" t="s">
        <v>1302</v>
      </c>
      <c r="H8546" s="367" t="s">
        <v>14740</v>
      </c>
      <c r="I8546" s="367" t="s">
        <v>14754</v>
      </c>
    </row>
    <row r="8547" spans="1:9">
      <c r="A8547" s="367" t="s">
        <v>3930</v>
      </c>
      <c r="D8547" s="367" t="s">
        <v>14755</v>
      </c>
      <c r="E8547" s="367">
        <f t="shared" si="133"/>
        <v>40715820</v>
      </c>
      <c r="F8547" s="367" t="s">
        <v>12562</v>
      </c>
      <c r="G8547" s="367" t="s">
        <v>1302</v>
      </c>
      <c r="H8547" s="367" t="s">
        <v>14740</v>
      </c>
      <c r="I8547" s="367" t="s">
        <v>14756</v>
      </c>
    </row>
    <row r="8548" spans="1:9">
      <c r="A8548" s="367" t="s">
        <v>3930</v>
      </c>
      <c r="D8548" s="367" t="s">
        <v>14757</v>
      </c>
      <c r="E8548" s="367">
        <f t="shared" si="133"/>
        <v>40717201</v>
      </c>
      <c r="F8548" s="367" t="s">
        <v>12562</v>
      </c>
      <c r="G8548" s="367" t="s">
        <v>1302</v>
      </c>
      <c r="H8548" s="367" t="s">
        <v>14758</v>
      </c>
      <c r="I8548" s="367" t="s">
        <v>14759</v>
      </c>
    </row>
    <row r="8549" spans="1:9">
      <c r="A8549" s="367" t="s">
        <v>3930</v>
      </c>
      <c r="D8549" s="367" t="s">
        <v>14760</v>
      </c>
      <c r="E8549" s="367">
        <f t="shared" si="133"/>
        <v>40717202</v>
      </c>
      <c r="F8549" s="367" t="s">
        <v>12562</v>
      </c>
      <c r="G8549" s="367" t="s">
        <v>1302</v>
      </c>
      <c r="H8549" s="367" t="s">
        <v>14758</v>
      </c>
      <c r="I8549" s="367" t="s">
        <v>14761</v>
      </c>
    </row>
    <row r="8550" spans="1:9">
      <c r="A8550" s="367" t="s">
        <v>3930</v>
      </c>
      <c r="D8550" s="367" t="s">
        <v>14762</v>
      </c>
      <c r="E8550" s="367">
        <f t="shared" si="133"/>
        <v>40717203</v>
      </c>
      <c r="F8550" s="367" t="s">
        <v>12562</v>
      </c>
      <c r="G8550" s="367" t="s">
        <v>1302</v>
      </c>
      <c r="H8550" s="367" t="s">
        <v>14758</v>
      </c>
      <c r="I8550" s="367" t="s">
        <v>14763</v>
      </c>
    </row>
    <row r="8551" spans="1:9">
      <c r="A8551" s="367" t="s">
        <v>3930</v>
      </c>
      <c r="D8551" s="367" t="s">
        <v>14764</v>
      </c>
      <c r="E8551" s="367">
        <f t="shared" si="133"/>
        <v>40717204</v>
      </c>
      <c r="F8551" s="367" t="s">
        <v>12562</v>
      </c>
      <c r="G8551" s="367" t="s">
        <v>1302</v>
      </c>
      <c r="H8551" s="367" t="s">
        <v>14758</v>
      </c>
      <c r="I8551" s="367" t="s">
        <v>14765</v>
      </c>
    </row>
    <row r="8552" spans="1:9">
      <c r="A8552" s="367" t="s">
        <v>3930</v>
      </c>
      <c r="D8552" s="367" t="s">
        <v>14766</v>
      </c>
      <c r="E8552" s="367">
        <f t="shared" si="133"/>
        <v>40717205</v>
      </c>
      <c r="F8552" s="367" t="s">
        <v>12562</v>
      </c>
      <c r="G8552" s="367" t="s">
        <v>1302</v>
      </c>
      <c r="H8552" s="367" t="s">
        <v>14758</v>
      </c>
      <c r="I8552" s="367" t="s">
        <v>14767</v>
      </c>
    </row>
    <row r="8553" spans="1:9">
      <c r="A8553" s="367" t="s">
        <v>3930</v>
      </c>
      <c r="D8553" s="367" t="s">
        <v>14768</v>
      </c>
      <c r="E8553" s="367">
        <f t="shared" si="133"/>
        <v>40717206</v>
      </c>
      <c r="F8553" s="367" t="s">
        <v>12562</v>
      </c>
      <c r="G8553" s="367" t="s">
        <v>1302</v>
      </c>
      <c r="H8553" s="367" t="s">
        <v>14758</v>
      </c>
      <c r="I8553" s="367" t="s">
        <v>14769</v>
      </c>
    </row>
    <row r="8554" spans="1:9">
      <c r="A8554" s="367" t="s">
        <v>3930</v>
      </c>
      <c r="D8554" s="367" t="s">
        <v>14770</v>
      </c>
      <c r="E8554" s="367">
        <f t="shared" si="133"/>
        <v>40717207</v>
      </c>
      <c r="F8554" s="367" t="s">
        <v>12562</v>
      </c>
      <c r="G8554" s="367" t="s">
        <v>1302</v>
      </c>
      <c r="H8554" s="367" t="s">
        <v>14758</v>
      </c>
      <c r="I8554" s="367" t="s">
        <v>14771</v>
      </c>
    </row>
    <row r="8555" spans="1:9">
      <c r="A8555" s="367" t="s">
        <v>3930</v>
      </c>
      <c r="D8555" s="367" t="s">
        <v>14772</v>
      </c>
      <c r="E8555" s="367">
        <f t="shared" si="133"/>
        <v>40717208</v>
      </c>
      <c r="F8555" s="367" t="s">
        <v>12562</v>
      </c>
      <c r="G8555" s="367" t="s">
        <v>1302</v>
      </c>
      <c r="H8555" s="367" t="s">
        <v>14758</v>
      </c>
      <c r="I8555" s="367" t="s">
        <v>14773</v>
      </c>
    </row>
    <row r="8556" spans="1:9">
      <c r="A8556" s="367" t="s">
        <v>3930</v>
      </c>
      <c r="D8556" s="367" t="s">
        <v>14774</v>
      </c>
      <c r="E8556" s="367">
        <f t="shared" si="133"/>
        <v>40717209</v>
      </c>
      <c r="F8556" s="367" t="s">
        <v>12562</v>
      </c>
      <c r="G8556" s="367" t="s">
        <v>1302</v>
      </c>
      <c r="H8556" s="367" t="s">
        <v>14758</v>
      </c>
      <c r="I8556" s="367" t="s">
        <v>14775</v>
      </c>
    </row>
    <row r="8557" spans="1:9">
      <c r="A8557" s="367" t="s">
        <v>3930</v>
      </c>
      <c r="D8557" s="367" t="s">
        <v>14776</v>
      </c>
      <c r="E8557" s="367">
        <f t="shared" si="133"/>
        <v>40717210</v>
      </c>
      <c r="F8557" s="367" t="s">
        <v>12562</v>
      </c>
      <c r="G8557" s="367" t="s">
        <v>1302</v>
      </c>
      <c r="H8557" s="367" t="s">
        <v>14758</v>
      </c>
      <c r="I8557" s="367" t="s">
        <v>14777</v>
      </c>
    </row>
    <row r="8558" spans="1:9">
      <c r="A8558" s="367" t="s">
        <v>3930</v>
      </c>
      <c r="D8558" s="367" t="s">
        <v>14778</v>
      </c>
      <c r="E8558" s="367">
        <f t="shared" si="133"/>
        <v>40717211</v>
      </c>
      <c r="F8558" s="367" t="s">
        <v>12562</v>
      </c>
      <c r="G8558" s="367" t="s">
        <v>1302</v>
      </c>
      <c r="H8558" s="367" t="s">
        <v>14758</v>
      </c>
      <c r="I8558" s="367" t="s">
        <v>14779</v>
      </c>
    </row>
    <row r="8559" spans="1:9">
      <c r="A8559" s="367" t="s">
        <v>3930</v>
      </c>
      <c r="D8559" s="367" t="s">
        <v>14780</v>
      </c>
      <c r="E8559" s="367">
        <f t="shared" si="133"/>
        <v>40717212</v>
      </c>
      <c r="F8559" s="367" t="s">
        <v>12562</v>
      </c>
      <c r="G8559" s="367" t="s">
        <v>1302</v>
      </c>
      <c r="H8559" s="367" t="s">
        <v>14758</v>
      </c>
      <c r="I8559" s="367" t="s">
        <v>14781</v>
      </c>
    </row>
    <row r="8560" spans="1:9">
      <c r="A8560" s="367" t="s">
        <v>3930</v>
      </c>
      <c r="D8560" s="367" t="s">
        <v>14782</v>
      </c>
      <c r="E8560" s="367">
        <f t="shared" si="133"/>
        <v>40717297</v>
      </c>
      <c r="F8560" s="367" t="s">
        <v>12562</v>
      </c>
      <c r="G8560" s="367" t="s">
        <v>1302</v>
      </c>
      <c r="H8560" s="367" t="s">
        <v>14758</v>
      </c>
      <c r="I8560" s="367" t="s">
        <v>14783</v>
      </c>
    </row>
    <row r="8561" spans="1:9">
      <c r="A8561" s="367" t="s">
        <v>3930</v>
      </c>
      <c r="D8561" s="367" t="s">
        <v>14784</v>
      </c>
      <c r="E8561" s="367">
        <f t="shared" si="133"/>
        <v>40717298</v>
      </c>
      <c r="F8561" s="367" t="s">
        <v>12562</v>
      </c>
      <c r="G8561" s="367" t="s">
        <v>1302</v>
      </c>
      <c r="H8561" s="367" t="s">
        <v>14758</v>
      </c>
      <c r="I8561" s="367" t="s">
        <v>14785</v>
      </c>
    </row>
    <row r="8562" spans="1:9">
      <c r="A8562" s="367" t="s">
        <v>3930</v>
      </c>
      <c r="D8562" s="367" t="s">
        <v>14786</v>
      </c>
      <c r="E8562" s="367">
        <f t="shared" si="133"/>
        <v>40717601</v>
      </c>
      <c r="F8562" s="367" t="s">
        <v>12562</v>
      </c>
      <c r="G8562" s="367" t="s">
        <v>1302</v>
      </c>
      <c r="H8562" s="367" t="s">
        <v>14787</v>
      </c>
      <c r="I8562" s="367" t="s">
        <v>14788</v>
      </c>
    </row>
    <row r="8563" spans="1:9">
      <c r="A8563" s="367" t="s">
        <v>3930</v>
      </c>
      <c r="D8563" s="367" t="s">
        <v>14789</v>
      </c>
      <c r="E8563" s="367">
        <f t="shared" si="133"/>
        <v>40717602</v>
      </c>
      <c r="F8563" s="367" t="s">
        <v>12562</v>
      </c>
      <c r="G8563" s="367" t="s">
        <v>1302</v>
      </c>
      <c r="H8563" s="367" t="s">
        <v>14787</v>
      </c>
      <c r="I8563" s="367" t="s">
        <v>14790</v>
      </c>
    </row>
    <row r="8564" spans="1:9">
      <c r="A8564" s="367" t="s">
        <v>3930</v>
      </c>
      <c r="D8564" s="367" t="s">
        <v>14791</v>
      </c>
      <c r="E8564" s="367">
        <f t="shared" si="133"/>
        <v>40717603</v>
      </c>
      <c r="F8564" s="367" t="s">
        <v>12562</v>
      </c>
      <c r="G8564" s="367" t="s">
        <v>1302</v>
      </c>
      <c r="H8564" s="367" t="s">
        <v>14787</v>
      </c>
      <c r="I8564" s="367" t="s">
        <v>14792</v>
      </c>
    </row>
    <row r="8565" spans="1:9">
      <c r="A8565" s="367" t="s">
        <v>3930</v>
      </c>
      <c r="D8565" s="367" t="s">
        <v>14793</v>
      </c>
      <c r="E8565" s="367">
        <f t="shared" si="133"/>
        <v>40717604</v>
      </c>
      <c r="F8565" s="367" t="s">
        <v>12562</v>
      </c>
      <c r="G8565" s="367" t="s">
        <v>1302</v>
      </c>
      <c r="H8565" s="367" t="s">
        <v>14787</v>
      </c>
      <c r="I8565" s="367" t="s">
        <v>14794</v>
      </c>
    </row>
    <row r="8566" spans="1:9">
      <c r="A8566" s="367" t="s">
        <v>3930</v>
      </c>
      <c r="D8566" s="367" t="s">
        <v>14795</v>
      </c>
      <c r="E8566" s="367">
        <f t="shared" si="133"/>
        <v>40717605</v>
      </c>
      <c r="F8566" s="367" t="s">
        <v>12562</v>
      </c>
      <c r="G8566" s="367" t="s">
        <v>1302</v>
      </c>
      <c r="H8566" s="367" t="s">
        <v>14787</v>
      </c>
      <c r="I8566" s="367" t="s">
        <v>14796</v>
      </c>
    </row>
    <row r="8567" spans="1:9">
      <c r="A8567" s="367" t="s">
        <v>3930</v>
      </c>
      <c r="D8567" s="367" t="s">
        <v>14797</v>
      </c>
      <c r="E8567" s="367">
        <f t="shared" si="133"/>
        <v>40717606</v>
      </c>
      <c r="F8567" s="367" t="s">
        <v>12562</v>
      </c>
      <c r="G8567" s="367" t="s">
        <v>1302</v>
      </c>
      <c r="H8567" s="367" t="s">
        <v>14787</v>
      </c>
      <c r="I8567" s="367" t="s">
        <v>14798</v>
      </c>
    </row>
    <row r="8568" spans="1:9">
      <c r="A8568" s="367" t="s">
        <v>3930</v>
      </c>
      <c r="D8568" s="367" t="s">
        <v>14799</v>
      </c>
      <c r="E8568" s="367">
        <f t="shared" si="133"/>
        <v>40717611</v>
      </c>
      <c r="F8568" s="367" t="s">
        <v>12562</v>
      </c>
      <c r="G8568" s="367" t="s">
        <v>1302</v>
      </c>
      <c r="H8568" s="367" t="s">
        <v>14787</v>
      </c>
      <c r="I8568" s="367" t="s">
        <v>14800</v>
      </c>
    </row>
    <row r="8569" spans="1:9">
      <c r="A8569" s="367" t="s">
        <v>3930</v>
      </c>
      <c r="D8569" s="367" t="s">
        <v>14801</v>
      </c>
      <c r="E8569" s="367">
        <f t="shared" si="133"/>
        <v>40717612</v>
      </c>
      <c r="F8569" s="367" t="s">
        <v>12562</v>
      </c>
      <c r="G8569" s="367" t="s">
        <v>1302</v>
      </c>
      <c r="H8569" s="367" t="s">
        <v>14787</v>
      </c>
      <c r="I8569" s="367" t="s">
        <v>14802</v>
      </c>
    </row>
    <row r="8570" spans="1:9">
      <c r="A8570" s="367" t="s">
        <v>3930</v>
      </c>
      <c r="D8570" s="367" t="s">
        <v>14803</v>
      </c>
      <c r="E8570" s="367">
        <f t="shared" si="133"/>
        <v>40717613</v>
      </c>
      <c r="F8570" s="367" t="s">
        <v>12562</v>
      </c>
      <c r="G8570" s="367" t="s">
        <v>1302</v>
      </c>
      <c r="H8570" s="367" t="s">
        <v>14787</v>
      </c>
      <c r="I8570" s="367" t="s">
        <v>14804</v>
      </c>
    </row>
    <row r="8571" spans="1:9">
      <c r="A8571" s="367" t="s">
        <v>3930</v>
      </c>
      <c r="D8571" s="367" t="s">
        <v>14805</v>
      </c>
      <c r="E8571" s="367">
        <f t="shared" si="133"/>
        <v>40717614</v>
      </c>
      <c r="F8571" s="367" t="s">
        <v>12562</v>
      </c>
      <c r="G8571" s="367" t="s">
        <v>1302</v>
      </c>
      <c r="H8571" s="367" t="s">
        <v>14787</v>
      </c>
      <c r="I8571" s="367" t="s">
        <v>14806</v>
      </c>
    </row>
    <row r="8572" spans="1:9">
      <c r="A8572" s="367" t="s">
        <v>3930</v>
      </c>
      <c r="D8572" s="367" t="s">
        <v>14807</v>
      </c>
      <c r="E8572" s="367">
        <f t="shared" si="133"/>
        <v>40717697</v>
      </c>
      <c r="F8572" s="367" t="s">
        <v>12562</v>
      </c>
      <c r="G8572" s="367" t="s">
        <v>1302</v>
      </c>
      <c r="H8572" s="367" t="s">
        <v>14787</v>
      </c>
      <c r="I8572" s="367" t="s">
        <v>14808</v>
      </c>
    </row>
    <row r="8573" spans="1:9">
      <c r="A8573" s="367" t="s">
        <v>3930</v>
      </c>
      <c r="D8573" s="367" t="s">
        <v>14809</v>
      </c>
      <c r="E8573" s="367">
        <f t="shared" si="133"/>
        <v>40717698</v>
      </c>
      <c r="F8573" s="367" t="s">
        <v>12562</v>
      </c>
      <c r="G8573" s="367" t="s">
        <v>1302</v>
      </c>
      <c r="H8573" s="367" t="s">
        <v>14787</v>
      </c>
      <c r="I8573" s="367" t="s">
        <v>14810</v>
      </c>
    </row>
    <row r="8574" spans="1:9">
      <c r="A8574" s="367" t="s">
        <v>3930</v>
      </c>
      <c r="D8574" s="367" t="s">
        <v>14811</v>
      </c>
      <c r="E8574" s="367">
        <f t="shared" si="133"/>
        <v>40718001</v>
      </c>
      <c r="F8574" s="367" t="s">
        <v>12562</v>
      </c>
      <c r="G8574" s="367" t="s">
        <v>1302</v>
      </c>
      <c r="H8574" s="367" t="s">
        <v>14812</v>
      </c>
      <c r="I8574" s="367" t="s">
        <v>14813</v>
      </c>
    </row>
    <row r="8575" spans="1:9">
      <c r="A8575" s="367" t="s">
        <v>3930</v>
      </c>
      <c r="D8575" s="367" t="s">
        <v>14814</v>
      </c>
      <c r="E8575" s="367">
        <f t="shared" si="133"/>
        <v>40718002</v>
      </c>
      <c r="F8575" s="367" t="s">
        <v>12562</v>
      </c>
      <c r="G8575" s="367" t="s">
        <v>1302</v>
      </c>
      <c r="H8575" s="367" t="s">
        <v>14812</v>
      </c>
      <c r="I8575" s="367" t="s">
        <v>14815</v>
      </c>
    </row>
    <row r="8576" spans="1:9">
      <c r="A8576" s="367" t="s">
        <v>3930</v>
      </c>
      <c r="D8576" s="367" t="s">
        <v>14816</v>
      </c>
      <c r="E8576" s="367">
        <f t="shared" si="133"/>
        <v>40718003</v>
      </c>
      <c r="F8576" s="367" t="s">
        <v>12562</v>
      </c>
      <c r="G8576" s="367" t="s">
        <v>1302</v>
      </c>
      <c r="H8576" s="367" t="s">
        <v>14812</v>
      </c>
      <c r="I8576" s="367" t="s">
        <v>14817</v>
      </c>
    </row>
    <row r="8577" spans="1:9">
      <c r="A8577" s="367" t="s">
        <v>3930</v>
      </c>
      <c r="D8577" s="367" t="s">
        <v>14818</v>
      </c>
      <c r="E8577" s="367">
        <f t="shared" si="133"/>
        <v>40718004</v>
      </c>
      <c r="F8577" s="367" t="s">
        <v>12562</v>
      </c>
      <c r="G8577" s="367" t="s">
        <v>1302</v>
      </c>
      <c r="H8577" s="367" t="s">
        <v>14812</v>
      </c>
      <c r="I8577" s="367" t="s">
        <v>14819</v>
      </c>
    </row>
    <row r="8578" spans="1:9">
      <c r="A8578" s="367" t="s">
        <v>3930</v>
      </c>
      <c r="D8578" s="367" t="s">
        <v>14820</v>
      </c>
      <c r="E8578" s="367">
        <f t="shared" ref="E8578:E8641" si="134">VALUE(D8578)</f>
        <v>40718005</v>
      </c>
      <c r="F8578" s="367" t="s">
        <v>12562</v>
      </c>
      <c r="G8578" s="367" t="s">
        <v>1302</v>
      </c>
      <c r="H8578" s="367" t="s">
        <v>14812</v>
      </c>
      <c r="I8578" s="367" t="s">
        <v>14821</v>
      </c>
    </row>
    <row r="8579" spans="1:9">
      <c r="A8579" s="367" t="s">
        <v>3930</v>
      </c>
      <c r="D8579" s="367" t="s">
        <v>14822</v>
      </c>
      <c r="E8579" s="367">
        <f t="shared" si="134"/>
        <v>40718006</v>
      </c>
      <c r="F8579" s="367" t="s">
        <v>12562</v>
      </c>
      <c r="G8579" s="367" t="s">
        <v>1302</v>
      </c>
      <c r="H8579" s="367" t="s">
        <v>14812</v>
      </c>
      <c r="I8579" s="367" t="s">
        <v>14823</v>
      </c>
    </row>
    <row r="8580" spans="1:9">
      <c r="A8580" s="367" t="s">
        <v>3930</v>
      </c>
      <c r="D8580" s="367" t="s">
        <v>14824</v>
      </c>
      <c r="E8580" s="367">
        <f t="shared" si="134"/>
        <v>40718007</v>
      </c>
      <c r="F8580" s="367" t="s">
        <v>12562</v>
      </c>
      <c r="G8580" s="367" t="s">
        <v>1302</v>
      </c>
      <c r="H8580" s="367" t="s">
        <v>14812</v>
      </c>
      <c r="I8580" s="367" t="s">
        <v>14825</v>
      </c>
    </row>
    <row r="8581" spans="1:9">
      <c r="A8581" s="367" t="s">
        <v>3930</v>
      </c>
      <c r="D8581" s="367" t="s">
        <v>14826</v>
      </c>
      <c r="E8581" s="367">
        <f t="shared" si="134"/>
        <v>40718008</v>
      </c>
      <c r="F8581" s="367" t="s">
        <v>12562</v>
      </c>
      <c r="G8581" s="367" t="s">
        <v>1302</v>
      </c>
      <c r="H8581" s="367" t="s">
        <v>14812</v>
      </c>
      <c r="I8581" s="367" t="s">
        <v>14827</v>
      </c>
    </row>
    <row r="8582" spans="1:9">
      <c r="A8582" s="367" t="s">
        <v>3930</v>
      </c>
      <c r="D8582" s="367" t="s">
        <v>14828</v>
      </c>
      <c r="E8582" s="367">
        <f t="shared" si="134"/>
        <v>40718009</v>
      </c>
      <c r="F8582" s="367" t="s">
        <v>12562</v>
      </c>
      <c r="G8582" s="367" t="s">
        <v>1302</v>
      </c>
      <c r="H8582" s="367" t="s">
        <v>14812</v>
      </c>
      <c r="I8582" s="367" t="s">
        <v>14829</v>
      </c>
    </row>
    <row r="8583" spans="1:9">
      <c r="A8583" s="367" t="s">
        <v>3930</v>
      </c>
      <c r="D8583" s="367" t="s">
        <v>14830</v>
      </c>
      <c r="E8583" s="367">
        <f t="shared" si="134"/>
        <v>40718010</v>
      </c>
      <c r="F8583" s="367" t="s">
        <v>12562</v>
      </c>
      <c r="G8583" s="367" t="s">
        <v>1302</v>
      </c>
      <c r="H8583" s="367" t="s">
        <v>14812</v>
      </c>
      <c r="I8583" s="367" t="s">
        <v>14831</v>
      </c>
    </row>
    <row r="8584" spans="1:9">
      <c r="A8584" s="367" t="s">
        <v>3930</v>
      </c>
      <c r="D8584" s="367" t="s">
        <v>14832</v>
      </c>
      <c r="E8584" s="367">
        <f t="shared" si="134"/>
        <v>40718097</v>
      </c>
      <c r="F8584" s="367" t="s">
        <v>12562</v>
      </c>
      <c r="G8584" s="367" t="s">
        <v>1302</v>
      </c>
      <c r="H8584" s="367" t="s">
        <v>14812</v>
      </c>
      <c r="I8584" s="367" t="s">
        <v>14833</v>
      </c>
    </row>
    <row r="8585" spans="1:9">
      <c r="A8585" s="367" t="s">
        <v>3930</v>
      </c>
      <c r="D8585" s="367" t="s">
        <v>14834</v>
      </c>
      <c r="E8585" s="367">
        <f t="shared" si="134"/>
        <v>40718098</v>
      </c>
      <c r="F8585" s="367" t="s">
        <v>12562</v>
      </c>
      <c r="G8585" s="367" t="s">
        <v>1302</v>
      </c>
      <c r="H8585" s="367" t="s">
        <v>14812</v>
      </c>
      <c r="I8585" s="367" t="s">
        <v>14835</v>
      </c>
    </row>
    <row r="8586" spans="1:9">
      <c r="A8586" s="367" t="s">
        <v>3930</v>
      </c>
      <c r="D8586" s="367" t="s">
        <v>14836</v>
      </c>
      <c r="E8586" s="367">
        <f t="shared" si="134"/>
        <v>40718801</v>
      </c>
      <c r="F8586" s="367" t="s">
        <v>12562</v>
      </c>
      <c r="G8586" s="367" t="s">
        <v>1302</v>
      </c>
      <c r="H8586" s="367" t="s">
        <v>14837</v>
      </c>
      <c r="I8586" s="367" t="s">
        <v>14838</v>
      </c>
    </row>
    <row r="8587" spans="1:9">
      <c r="A8587" s="367" t="s">
        <v>3930</v>
      </c>
      <c r="D8587" s="367" t="s">
        <v>14839</v>
      </c>
      <c r="E8587" s="367">
        <f t="shared" si="134"/>
        <v>40718802</v>
      </c>
      <c r="F8587" s="367" t="s">
        <v>12562</v>
      </c>
      <c r="G8587" s="367" t="s">
        <v>1302</v>
      </c>
      <c r="H8587" s="367" t="s">
        <v>14837</v>
      </c>
      <c r="I8587" s="367" t="s">
        <v>14840</v>
      </c>
    </row>
    <row r="8588" spans="1:9">
      <c r="A8588" s="367" t="s">
        <v>3930</v>
      </c>
      <c r="D8588" s="367" t="s">
        <v>14841</v>
      </c>
      <c r="E8588" s="367">
        <f t="shared" si="134"/>
        <v>40719201</v>
      </c>
      <c r="F8588" s="367" t="s">
        <v>12562</v>
      </c>
      <c r="G8588" s="367" t="s">
        <v>1302</v>
      </c>
      <c r="H8588" s="367" t="s">
        <v>14842</v>
      </c>
      <c r="I8588" s="367" t="s">
        <v>14843</v>
      </c>
    </row>
    <row r="8589" spans="1:9">
      <c r="A8589" s="367" t="s">
        <v>3930</v>
      </c>
      <c r="D8589" s="367" t="s">
        <v>14844</v>
      </c>
      <c r="E8589" s="367">
        <f t="shared" si="134"/>
        <v>40719202</v>
      </c>
      <c r="F8589" s="367" t="s">
        <v>12562</v>
      </c>
      <c r="G8589" s="367" t="s">
        <v>1302</v>
      </c>
      <c r="H8589" s="367" t="s">
        <v>14842</v>
      </c>
      <c r="I8589" s="367" t="s">
        <v>14845</v>
      </c>
    </row>
    <row r="8590" spans="1:9">
      <c r="A8590" s="367" t="s">
        <v>3930</v>
      </c>
      <c r="D8590" s="367" t="s">
        <v>14846</v>
      </c>
      <c r="E8590" s="367">
        <f t="shared" si="134"/>
        <v>40719207</v>
      </c>
      <c r="F8590" s="367" t="s">
        <v>12562</v>
      </c>
      <c r="G8590" s="367" t="s">
        <v>1302</v>
      </c>
      <c r="H8590" s="367" t="s">
        <v>14842</v>
      </c>
      <c r="I8590" s="367" t="s">
        <v>14847</v>
      </c>
    </row>
    <row r="8591" spans="1:9">
      <c r="A8591" s="367" t="s">
        <v>3930</v>
      </c>
      <c r="D8591" s="367" t="s">
        <v>14848</v>
      </c>
      <c r="E8591" s="367">
        <f t="shared" si="134"/>
        <v>40719208</v>
      </c>
      <c r="F8591" s="367" t="s">
        <v>12562</v>
      </c>
      <c r="G8591" s="367" t="s">
        <v>1302</v>
      </c>
      <c r="H8591" s="367" t="s">
        <v>14842</v>
      </c>
      <c r="I8591" s="367" t="s">
        <v>14849</v>
      </c>
    </row>
    <row r="8592" spans="1:9">
      <c r="A8592" s="367" t="s">
        <v>3930</v>
      </c>
      <c r="D8592" s="367" t="s">
        <v>14850</v>
      </c>
      <c r="E8592" s="367">
        <f t="shared" si="134"/>
        <v>40719209</v>
      </c>
      <c r="F8592" s="367" t="s">
        <v>12562</v>
      </c>
      <c r="G8592" s="367" t="s">
        <v>1302</v>
      </c>
      <c r="H8592" s="367" t="s">
        <v>14842</v>
      </c>
      <c r="I8592" s="367" t="s">
        <v>14851</v>
      </c>
    </row>
    <row r="8593" spans="1:9">
      <c r="A8593" s="367" t="s">
        <v>3930</v>
      </c>
      <c r="D8593" s="367" t="s">
        <v>14852</v>
      </c>
      <c r="E8593" s="367">
        <f t="shared" si="134"/>
        <v>40719210</v>
      </c>
      <c r="F8593" s="367" t="s">
        <v>12562</v>
      </c>
      <c r="G8593" s="367" t="s">
        <v>1302</v>
      </c>
      <c r="H8593" s="367" t="s">
        <v>14842</v>
      </c>
      <c r="I8593" s="367" t="s">
        <v>14853</v>
      </c>
    </row>
    <row r="8594" spans="1:9">
      <c r="A8594" s="367" t="s">
        <v>3930</v>
      </c>
      <c r="D8594" s="367" t="s">
        <v>14854</v>
      </c>
      <c r="E8594" s="367">
        <f t="shared" si="134"/>
        <v>40719211</v>
      </c>
      <c r="F8594" s="367" t="s">
        <v>12562</v>
      </c>
      <c r="G8594" s="367" t="s">
        <v>1302</v>
      </c>
      <c r="H8594" s="367" t="s">
        <v>14842</v>
      </c>
      <c r="I8594" s="367" t="s">
        <v>14855</v>
      </c>
    </row>
    <row r="8595" spans="1:9">
      <c r="A8595" s="367" t="s">
        <v>3930</v>
      </c>
      <c r="D8595" s="367" t="s">
        <v>14856</v>
      </c>
      <c r="E8595" s="367">
        <f t="shared" si="134"/>
        <v>40719212</v>
      </c>
      <c r="F8595" s="367" t="s">
        <v>12562</v>
      </c>
      <c r="G8595" s="367" t="s">
        <v>1302</v>
      </c>
      <c r="H8595" s="367" t="s">
        <v>14842</v>
      </c>
      <c r="I8595" s="367" t="s">
        <v>14857</v>
      </c>
    </row>
    <row r="8596" spans="1:9">
      <c r="A8596" s="367" t="s">
        <v>3930</v>
      </c>
      <c r="D8596" s="367" t="s">
        <v>14858</v>
      </c>
      <c r="E8596" s="367">
        <f t="shared" si="134"/>
        <v>40719601</v>
      </c>
      <c r="F8596" s="367" t="s">
        <v>12562</v>
      </c>
      <c r="G8596" s="367" t="s">
        <v>1302</v>
      </c>
      <c r="H8596" s="367" t="s">
        <v>14859</v>
      </c>
      <c r="I8596" s="367" t="s">
        <v>14860</v>
      </c>
    </row>
    <row r="8597" spans="1:9">
      <c r="A8597" s="367" t="s">
        <v>3930</v>
      </c>
      <c r="D8597" s="367" t="s">
        <v>14861</v>
      </c>
      <c r="E8597" s="367">
        <f t="shared" si="134"/>
        <v>40719602</v>
      </c>
      <c r="F8597" s="367" t="s">
        <v>12562</v>
      </c>
      <c r="G8597" s="367" t="s">
        <v>1302</v>
      </c>
      <c r="H8597" s="367" t="s">
        <v>14859</v>
      </c>
      <c r="I8597" s="367" t="s">
        <v>14862</v>
      </c>
    </row>
    <row r="8598" spans="1:9">
      <c r="A8598" s="367" t="s">
        <v>3930</v>
      </c>
      <c r="D8598" s="367" t="s">
        <v>14863</v>
      </c>
      <c r="E8598" s="367">
        <f t="shared" si="134"/>
        <v>40719613</v>
      </c>
      <c r="F8598" s="367" t="s">
        <v>12562</v>
      </c>
      <c r="G8598" s="367" t="s">
        <v>1302</v>
      </c>
      <c r="H8598" s="367" t="s">
        <v>14859</v>
      </c>
      <c r="I8598" s="367" t="s">
        <v>14864</v>
      </c>
    </row>
    <row r="8599" spans="1:9">
      <c r="A8599" s="367" t="s">
        <v>3930</v>
      </c>
      <c r="D8599" s="367" t="s">
        <v>14865</v>
      </c>
      <c r="E8599" s="367">
        <f t="shared" si="134"/>
        <v>40719614</v>
      </c>
      <c r="F8599" s="367" t="s">
        <v>12562</v>
      </c>
      <c r="G8599" s="367" t="s">
        <v>1302</v>
      </c>
      <c r="H8599" s="367" t="s">
        <v>14859</v>
      </c>
      <c r="I8599" s="367" t="s">
        <v>14866</v>
      </c>
    </row>
    <row r="8600" spans="1:9">
      <c r="A8600" s="367" t="s">
        <v>3930</v>
      </c>
      <c r="D8600" s="367" t="s">
        <v>14867</v>
      </c>
      <c r="E8600" s="367">
        <f t="shared" si="134"/>
        <v>40719615</v>
      </c>
      <c r="F8600" s="367" t="s">
        <v>12562</v>
      </c>
      <c r="G8600" s="367" t="s">
        <v>1302</v>
      </c>
      <c r="H8600" s="367" t="s">
        <v>14859</v>
      </c>
      <c r="I8600" s="367" t="s">
        <v>14868</v>
      </c>
    </row>
    <row r="8601" spans="1:9">
      <c r="A8601" s="367" t="s">
        <v>3930</v>
      </c>
      <c r="D8601" s="367" t="s">
        <v>14869</v>
      </c>
      <c r="E8601" s="367">
        <f t="shared" si="134"/>
        <v>40719616</v>
      </c>
      <c r="F8601" s="367" t="s">
        <v>12562</v>
      </c>
      <c r="G8601" s="367" t="s">
        <v>1302</v>
      </c>
      <c r="H8601" s="367" t="s">
        <v>14859</v>
      </c>
      <c r="I8601" s="367" t="s">
        <v>14870</v>
      </c>
    </row>
    <row r="8602" spans="1:9">
      <c r="A8602" s="367" t="s">
        <v>3930</v>
      </c>
      <c r="D8602" s="367" t="s">
        <v>14871</v>
      </c>
      <c r="E8602" s="367">
        <f t="shared" si="134"/>
        <v>40719619</v>
      </c>
      <c r="F8602" s="367" t="s">
        <v>12562</v>
      </c>
      <c r="G8602" s="367" t="s">
        <v>1302</v>
      </c>
      <c r="H8602" s="367" t="s">
        <v>14859</v>
      </c>
      <c r="I8602" s="367" t="s">
        <v>14369</v>
      </c>
    </row>
    <row r="8603" spans="1:9">
      <c r="A8603" s="367" t="s">
        <v>3930</v>
      </c>
      <c r="D8603" s="367" t="s">
        <v>14872</v>
      </c>
      <c r="E8603" s="367">
        <f t="shared" si="134"/>
        <v>40719620</v>
      </c>
      <c r="F8603" s="367" t="s">
        <v>12562</v>
      </c>
      <c r="G8603" s="367" t="s">
        <v>1302</v>
      </c>
      <c r="H8603" s="367" t="s">
        <v>14859</v>
      </c>
      <c r="I8603" s="367" t="s">
        <v>14371</v>
      </c>
    </row>
    <row r="8604" spans="1:9">
      <c r="A8604" s="367" t="s">
        <v>3930</v>
      </c>
      <c r="D8604" s="367" t="s">
        <v>14873</v>
      </c>
      <c r="E8604" s="367">
        <f t="shared" si="134"/>
        <v>40719621</v>
      </c>
      <c r="F8604" s="367" t="s">
        <v>12562</v>
      </c>
      <c r="G8604" s="367" t="s">
        <v>1302</v>
      </c>
      <c r="H8604" s="367" t="s">
        <v>14859</v>
      </c>
      <c r="I8604" s="367" t="s">
        <v>14874</v>
      </c>
    </row>
    <row r="8605" spans="1:9">
      <c r="A8605" s="367" t="s">
        <v>3930</v>
      </c>
      <c r="D8605" s="367" t="s">
        <v>14875</v>
      </c>
      <c r="E8605" s="367">
        <f t="shared" si="134"/>
        <v>40719622</v>
      </c>
      <c r="F8605" s="367" t="s">
        <v>12562</v>
      </c>
      <c r="G8605" s="367" t="s">
        <v>1302</v>
      </c>
      <c r="H8605" s="367" t="s">
        <v>14859</v>
      </c>
      <c r="I8605" s="367" t="s">
        <v>14876</v>
      </c>
    </row>
    <row r="8606" spans="1:9">
      <c r="A8606" s="367" t="s">
        <v>3930</v>
      </c>
      <c r="D8606" s="367" t="s">
        <v>14877</v>
      </c>
      <c r="E8606" s="367">
        <f t="shared" si="134"/>
        <v>40719623</v>
      </c>
      <c r="F8606" s="367" t="s">
        <v>12562</v>
      </c>
      <c r="G8606" s="367" t="s">
        <v>1302</v>
      </c>
      <c r="H8606" s="367" t="s">
        <v>14859</v>
      </c>
      <c r="I8606" s="367" t="s">
        <v>14878</v>
      </c>
    </row>
    <row r="8607" spans="1:9">
      <c r="A8607" s="367" t="s">
        <v>3930</v>
      </c>
      <c r="D8607" s="367" t="s">
        <v>14879</v>
      </c>
      <c r="E8607" s="367">
        <f t="shared" si="134"/>
        <v>40719624</v>
      </c>
      <c r="F8607" s="367" t="s">
        <v>12562</v>
      </c>
      <c r="G8607" s="367" t="s">
        <v>1302</v>
      </c>
      <c r="H8607" s="367" t="s">
        <v>14859</v>
      </c>
      <c r="I8607" s="367" t="s">
        <v>14880</v>
      </c>
    </row>
    <row r="8608" spans="1:9">
      <c r="A8608" s="367" t="s">
        <v>3930</v>
      </c>
      <c r="D8608" s="367" t="s">
        <v>14881</v>
      </c>
      <c r="E8608" s="367">
        <f t="shared" si="134"/>
        <v>40719697</v>
      </c>
      <c r="F8608" s="367" t="s">
        <v>12562</v>
      </c>
      <c r="G8608" s="367" t="s">
        <v>1302</v>
      </c>
      <c r="H8608" s="367" t="s">
        <v>14859</v>
      </c>
      <c r="I8608" s="367" t="s">
        <v>14882</v>
      </c>
    </row>
    <row r="8609" spans="1:9">
      <c r="A8609" s="367" t="s">
        <v>3930</v>
      </c>
      <c r="D8609" s="367" t="s">
        <v>14883</v>
      </c>
      <c r="E8609" s="367">
        <f t="shared" si="134"/>
        <v>40719698</v>
      </c>
      <c r="F8609" s="367" t="s">
        <v>12562</v>
      </c>
      <c r="G8609" s="367" t="s">
        <v>1302</v>
      </c>
      <c r="H8609" s="367" t="s">
        <v>14859</v>
      </c>
      <c r="I8609" s="367" t="s">
        <v>14884</v>
      </c>
    </row>
    <row r="8610" spans="1:9">
      <c r="A8610" s="367" t="s">
        <v>3930</v>
      </c>
      <c r="D8610" s="367" t="s">
        <v>14885</v>
      </c>
      <c r="E8610" s="367">
        <f t="shared" si="134"/>
        <v>40720001</v>
      </c>
      <c r="F8610" s="367" t="s">
        <v>12562</v>
      </c>
      <c r="G8610" s="367" t="s">
        <v>1302</v>
      </c>
      <c r="H8610" s="367" t="s">
        <v>14886</v>
      </c>
      <c r="I8610" s="367" t="s">
        <v>14887</v>
      </c>
    </row>
    <row r="8611" spans="1:9">
      <c r="A8611" s="367" t="s">
        <v>3930</v>
      </c>
      <c r="D8611" s="367" t="s">
        <v>14888</v>
      </c>
      <c r="E8611" s="367">
        <f t="shared" si="134"/>
        <v>40720002</v>
      </c>
      <c r="F8611" s="367" t="s">
        <v>12562</v>
      </c>
      <c r="G8611" s="367" t="s">
        <v>1302</v>
      </c>
      <c r="H8611" s="367" t="s">
        <v>14886</v>
      </c>
      <c r="I8611" s="367" t="s">
        <v>14889</v>
      </c>
    </row>
    <row r="8612" spans="1:9">
      <c r="A8612" s="367" t="s">
        <v>3930</v>
      </c>
      <c r="D8612" s="367" t="s">
        <v>14890</v>
      </c>
      <c r="E8612" s="367">
        <f t="shared" si="134"/>
        <v>40720003</v>
      </c>
      <c r="F8612" s="367" t="s">
        <v>12562</v>
      </c>
      <c r="G8612" s="367" t="s">
        <v>1302</v>
      </c>
      <c r="H8612" s="367" t="s">
        <v>14886</v>
      </c>
      <c r="I8612" s="367" t="s">
        <v>14891</v>
      </c>
    </row>
    <row r="8613" spans="1:9">
      <c r="A8613" s="367" t="s">
        <v>3930</v>
      </c>
      <c r="D8613" s="367" t="s">
        <v>14892</v>
      </c>
      <c r="E8613" s="367">
        <f t="shared" si="134"/>
        <v>40720004</v>
      </c>
      <c r="F8613" s="367" t="s">
        <v>12562</v>
      </c>
      <c r="G8613" s="367" t="s">
        <v>1302</v>
      </c>
      <c r="H8613" s="367" t="s">
        <v>14886</v>
      </c>
      <c r="I8613" s="367" t="s">
        <v>14893</v>
      </c>
    </row>
    <row r="8614" spans="1:9">
      <c r="A8614" s="367" t="s">
        <v>3930</v>
      </c>
      <c r="D8614" s="367" t="s">
        <v>14894</v>
      </c>
      <c r="E8614" s="367">
        <f t="shared" si="134"/>
        <v>40720011</v>
      </c>
      <c r="F8614" s="367" t="s">
        <v>12562</v>
      </c>
      <c r="G8614" s="367" t="s">
        <v>1302</v>
      </c>
      <c r="H8614" s="367" t="s">
        <v>14886</v>
      </c>
      <c r="I8614" s="367" t="s">
        <v>14895</v>
      </c>
    </row>
    <row r="8615" spans="1:9">
      <c r="A8615" s="367" t="s">
        <v>3930</v>
      </c>
      <c r="D8615" s="367" t="s">
        <v>14896</v>
      </c>
      <c r="E8615" s="367">
        <f t="shared" si="134"/>
        <v>40720012</v>
      </c>
      <c r="F8615" s="367" t="s">
        <v>12562</v>
      </c>
      <c r="G8615" s="367" t="s">
        <v>1302</v>
      </c>
      <c r="H8615" s="367" t="s">
        <v>14886</v>
      </c>
      <c r="I8615" s="367" t="s">
        <v>14897</v>
      </c>
    </row>
    <row r="8616" spans="1:9">
      <c r="A8616" s="367" t="s">
        <v>3930</v>
      </c>
      <c r="D8616" s="367" t="s">
        <v>14898</v>
      </c>
      <c r="E8616" s="367">
        <f t="shared" si="134"/>
        <v>40720097</v>
      </c>
      <c r="F8616" s="367" t="s">
        <v>12562</v>
      </c>
      <c r="G8616" s="367" t="s">
        <v>1302</v>
      </c>
      <c r="H8616" s="367" t="s">
        <v>14886</v>
      </c>
      <c r="I8616" s="367" t="s">
        <v>14899</v>
      </c>
    </row>
    <row r="8617" spans="1:9">
      <c r="A8617" s="367" t="s">
        <v>3930</v>
      </c>
      <c r="D8617" s="367" t="s">
        <v>14900</v>
      </c>
      <c r="E8617" s="367">
        <f t="shared" si="134"/>
        <v>40720098</v>
      </c>
      <c r="F8617" s="367" t="s">
        <v>12562</v>
      </c>
      <c r="G8617" s="367" t="s">
        <v>1302</v>
      </c>
      <c r="H8617" s="367" t="s">
        <v>14886</v>
      </c>
      <c r="I8617" s="367" t="s">
        <v>14901</v>
      </c>
    </row>
    <row r="8618" spans="1:9">
      <c r="A8618" s="367" t="s">
        <v>3930</v>
      </c>
      <c r="D8618" s="367" t="s">
        <v>14902</v>
      </c>
      <c r="E8618" s="367">
        <f t="shared" si="134"/>
        <v>40720401</v>
      </c>
      <c r="F8618" s="367" t="s">
        <v>12562</v>
      </c>
      <c r="G8618" s="367" t="s">
        <v>1302</v>
      </c>
      <c r="H8618" s="367" t="s">
        <v>14903</v>
      </c>
      <c r="I8618" s="367" t="s">
        <v>14904</v>
      </c>
    </row>
    <row r="8619" spans="1:9">
      <c r="A8619" s="367" t="s">
        <v>3930</v>
      </c>
      <c r="D8619" s="367" t="s">
        <v>14905</v>
      </c>
      <c r="E8619" s="367">
        <f t="shared" si="134"/>
        <v>40720402</v>
      </c>
      <c r="F8619" s="367" t="s">
        <v>12562</v>
      </c>
      <c r="G8619" s="367" t="s">
        <v>1302</v>
      </c>
      <c r="H8619" s="367" t="s">
        <v>14903</v>
      </c>
      <c r="I8619" s="367" t="s">
        <v>14906</v>
      </c>
    </row>
    <row r="8620" spans="1:9">
      <c r="A8620" s="367" t="s">
        <v>3930</v>
      </c>
      <c r="D8620" s="367" t="s">
        <v>14907</v>
      </c>
      <c r="E8620" s="367">
        <f t="shared" si="134"/>
        <v>40720405</v>
      </c>
      <c r="F8620" s="367" t="s">
        <v>12562</v>
      </c>
      <c r="G8620" s="367" t="s">
        <v>1302</v>
      </c>
      <c r="H8620" s="367" t="s">
        <v>14903</v>
      </c>
      <c r="I8620" s="367" t="s">
        <v>14908</v>
      </c>
    </row>
    <row r="8621" spans="1:9">
      <c r="A8621" s="367" t="s">
        <v>3930</v>
      </c>
      <c r="D8621" s="367" t="s">
        <v>14909</v>
      </c>
      <c r="E8621" s="367">
        <f t="shared" si="134"/>
        <v>40720406</v>
      </c>
      <c r="F8621" s="367" t="s">
        <v>12562</v>
      </c>
      <c r="G8621" s="367" t="s">
        <v>1302</v>
      </c>
      <c r="H8621" s="367" t="s">
        <v>14903</v>
      </c>
      <c r="I8621" s="367" t="s">
        <v>14910</v>
      </c>
    </row>
    <row r="8622" spans="1:9">
      <c r="A8622" s="367" t="s">
        <v>3930</v>
      </c>
      <c r="D8622" s="367" t="s">
        <v>14911</v>
      </c>
      <c r="E8622" s="367">
        <f t="shared" si="134"/>
        <v>40720417</v>
      </c>
      <c r="F8622" s="367" t="s">
        <v>12562</v>
      </c>
      <c r="G8622" s="367" t="s">
        <v>1302</v>
      </c>
      <c r="H8622" s="367" t="s">
        <v>14903</v>
      </c>
      <c r="I8622" s="367" t="s">
        <v>14912</v>
      </c>
    </row>
    <row r="8623" spans="1:9">
      <c r="A8623" s="367" t="s">
        <v>3930</v>
      </c>
      <c r="D8623" s="367" t="s">
        <v>14913</v>
      </c>
      <c r="E8623" s="367">
        <f t="shared" si="134"/>
        <v>40720418</v>
      </c>
      <c r="F8623" s="367" t="s">
        <v>12562</v>
      </c>
      <c r="G8623" s="367" t="s">
        <v>1302</v>
      </c>
      <c r="H8623" s="367" t="s">
        <v>14903</v>
      </c>
      <c r="I8623" s="367" t="s">
        <v>14914</v>
      </c>
    </row>
    <row r="8624" spans="1:9">
      <c r="A8624" s="367" t="s">
        <v>3930</v>
      </c>
      <c r="D8624" s="367" t="s">
        <v>14915</v>
      </c>
      <c r="E8624" s="367">
        <f t="shared" si="134"/>
        <v>40720419</v>
      </c>
      <c r="F8624" s="367" t="s">
        <v>12562</v>
      </c>
      <c r="G8624" s="367" t="s">
        <v>1302</v>
      </c>
      <c r="H8624" s="367" t="s">
        <v>14903</v>
      </c>
      <c r="I8624" s="367" t="s">
        <v>14916</v>
      </c>
    </row>
    <row r="8625" spans="1:9">
      <c r="A8625" s="367" t="s">
        <v>3930</v>
      </c>
      <c r="D8625" s="367" t="s">
        <v>14917</v>
      </c>
      <c r="E8625" s="367">
        <f t="shared" si="134"/>
        <v>40720420</v>
      </c>
      <c r="F8625" s="367" t="s">
        <v>12562</v>
      </c>
      <c r="G8625" s="367" t="s">
        <v>1302</v>
      </c>
      <c r="H8625" s="367" t="s">
        <v>14903</v>
      </c>
      <c r="I8625" s="367" t="s">
        <v>14918</v>
      </c>
    </row>
    <row r="8626" spans="1:9">
      <c r="A8626" s="367" t="s">
        <v>3930</v>
      </c>
      <c r="D8626" s="367" t="s">
        <v>14919</v>
      </c>
      <c r="E8626" s="367">
        <f t="shared" si="134"/>
        <v>40720425</v>
      </c>
      <c r="F8626" s="367" t="s">
        <v>12562</v>
      </c>
      <c r="G8626" s="367" t="s">
        <v>1302</v>
      </c>
      <c r="H8626" s="367" t="s">
        <v>14903</v>
      </c>
      <c r="I8626" s="367" t="s">
        <v>14920</v>
      </c>
    </row>
    <row r="8627" spans="1:9">
      <c r="A8627" s="367" t="s">
        <v>3930</v>
      </c>
      <c r="D8627" s="367" t="s">
        <v>14921</v>
      </c>
      <c r="E8627" s="367">
        <f t="shared" si="134"/>
        <v>40720426</v>
      </c>
      <c r="F8627" s="367" t="s">
        <v>12562</v>
      </c>
      <c r="G8627" s="367" t="s">
        <v>1302</v>
      </c>
      <c r="H8627" s="367" t="s">
        <v>14903</v>
      </c>
      <c r="I8627" s="367" t="s">
        <v>14922</v>
      </c>
    </row>
    <row r="8628" spans="1:9">
      <c r="A8628" s="367" t="s">
        <v>3930</v>
      </c>
      <c r="D8628" s="367" t="s">
        <v>14923</v>
      </c>
      <c r="E8628" s="367">
        <f t="shared" si="134"/>
        <v>40720801</v>
      </c>
      <c r="F8628" s="367" t="s">
        <v>12562</v>
      </c>
      <c r="G8628" s="367" t="s">
        <v>1302</v>
      </c>
      <c r="H8628" s="367" t="s">
        <v>14924</v>
      </c>
      <c r="I8628" s="367" t="s">
        <v>14925</v>
      </c>
    </row>
    <row r="8629" spans="1:9">
      <c r="A8629" s="367" t="s">
        <v>3930</v>
      </c>
      <c r="D8629" s="367" t="s">
        <v>14926</v>
      </c>
      <c r="E8629" s="367">
        <f t="shared" si="134"/>
        <v>40720802</v>
      </c>
      <c r="F8629" s="367" t="s">
        <v>12562</v>
      </c>
      <c r="G8629" s="367" t="s">
        <v>1302</v>
      </c>
      <c r="H8629" s="367" t="s">
        <v>14924</v>
      </c>
      <c r="I8629" s="367" t="s">
        <v>14927</v>
      </c>
    </row>
    <row r="8630" spans="1:9">
      <c r="A8630" s="367" t="s">
        <v>3930</v>
      </c>
      <c r="D8630" s="367" t="s">
        <v>14928</v>
      </c>
      <c r="E8630" s="367">
        <f t="shared" si="134"/>
        <v>40720803</v>
      </c>
      <c r="F8630" s="367" t="s">
        <v>12562</v>
      </c>
      <c r="G8630" s="367" t="s">
        <v>1302</v>
      </c>
      <c r="H8630" s="367" t="s">
        <v>14924</v>
      </c>
      <c r="I8630" s="367" t="s">
        <v>14929</v>
      </c>
    </row>
    <row r="8631" spans="1:9">
      <c r="A8631" s="367" t="s">
        <v>3930</v>
      </c>
      <c r="D8631" s="367" t="s">
        <v>14930</v>
      </c>
      <c r="E8631" s="367">
        <f t="shared" si="134"/>
        <v>40720804</v>
      </c>
      <c r="F8631" s="367" t="s">
        <v>12562</v>
      </c>
      <c r="G8631" s="367" t="s">
        <v>1302</v>
      </c>
      <c r="H8631" s="367" t="s">
        <v>14924</v>
      </c>
      <c r="I8631" s="367" t="s">
        <v>14931</v>
      </c>
    </row>
    <row r="8632" spans="1:9">
      <c r="A8632" s="367" t="s">
        <v>3930</v>
      </c>
      <c r="D8632" s="367" t="s">
        <v>14932</v>
      </c>
      <c r="E8632" s="367">
        <f t="shared" si="134"/>
        <v>40720805</v>
      </c>
      <c r="F8632" s="367" t="s">
        <v>12562</v>
      </c>
      <c r="G8632" s="367" t="s">
        <v>1302</v>
      </c>
      <c r="H8632" s="367" t="s">
        <v>14924</v>
      </c>
      <c r="I8632" s="367" t="s">
        <v>14933</v>
      </c>
    </row>
    <row r="8633" spans="1:9">
      <c r="A8633" s="367" t="s">
        <v>3930</v>
      </c>
      <c r="D8633" s="367" t="s">
        <v>14934</v>
      </c>
      <c r="E8633" s="367">
        <f t="shared" si="134"/>
        <v>40720806</v>
      </c>
      <c r="F8633" s="367" t="s">
        <v>12562</v>
      </c>
      <c r="G8633" s="367" t="s">
        <v>1302</v>
      </c>
      <c r="H8633" s="367" t="s">
        <v>14924</v>
      </c>
      <c r="I8633" s="367" t="s">
        <v>14935</v>
      </c>
    </row>
    <row r="8634" spans="1:9">
      <c r="A8634" s="367" t="s">
        <v>3930</v>
      </c>
      <c r="D8634" s="367" t="s">
        <v>14936</v>
      </c>
      <c r="E8634" s="367">
        <f t="shared" si="134"/>
        <v>40720897</v>
      </c>
      <c r="F8634" s="367" t="s">
        <v>12562</v>
      </c>
      <c r="G8634" s="367" t="s">
        <v>1302</v>
      </c>
      <c r="H8634" s="367" t="s">
        <v>14924</v>
      </c>
      <c r="I8634" s="367" t="s">
        <v>14937</v>
      </c>
    </row>
    <row r="8635" spans="1:9">
      <c r="A8635" s="367" t="s">
        <v>3930</v>
      </c>
      <c r="D8635" s="367" t="s">
        <v>14938</v>
      </c>
      <c r="E8635" s="367">
        <f t="shared" si="134"/>
        <v>40720898</v>
      </c>
      <c r="F8635" s="367" t="s">
        <v>12562</v>
      </c>
      <c r="G8635" s="367" t="s">
        <v>1302</v>
      </c>
      <c r="H8635" s="367" t="s">
        <v>14924</v>
      </c>
      <c r="I8635" s="367" t="s">
        <v>14939</v>
      </c>
    </row>
    <row r="8636" spans="1:9">
      <c r="A8636" s="367" t="s">
        <v>3930</v>
      </c>
      <c r="D8636" s="367" t="s">
        <v>14940</v>
      </c>
      <c r="E8636" s="367">
        <f t="shared" si="134"/>
        <v>40721205</v>
      </c>
      <c r="F8636" s="367" t="s">
        <v>12562</v>
      </c>
      <c r="G8636" s="367" t="s">
        <v>1302</v>
      </c>
      <c r="H8636" s="367" t="s">
        <v>14941</v>
      </c>
      <c r="I8636" s="367" t="s">
        <v>14942</v>
      </c>
    </row>
    <row r="8637" spans="1:9">
      <c r="A8637" s="367" t="s">
        <v>3930</v>
      </c>
      <c r="D8637" s="367" t="s">
        <v>14943</v>
      </c>
      <c r="E8637" s="367">
        <f t="shared" si="134"/>
        <v>40721206</v>
      </c>
      <c r="F8637" s="367" t="s">
        <v>12562</v>
      </c>
      <c r="G8637" s="367" t="s">
        <v>1302</v>
      </c>
      <c r="H8637" s="367" t="s">
        <v>14941</v>
      </c>
      <c r="I8637" s="367" t="s">
        <v>14944</v>
      </c>
    </row>
    <row r="8638" spans="1:9">
      <c r="A8638" s="367" t="s">
        <v>3930</v>
      </c>
      <c r="D8638" s="367" t="s">
        <v>14945</v>
      </c>
      <c r="E8638" s="367">
        <f t="shared" si="134"/>
        <v>40721207</v>
      </c>
      <c r="F8638" s="367" t="s">
        <v>12562</v>
      </c>
      <c r="G8638" s="367" t="s">
        <v>1302</v>
      </c>
      <c r="H8638" s="367" t="s">
        <v>14941</v>
      </c>
      <c r="I8638" s="367" t="s">
        <v>14946</v>
      </c>
    </row>
    <row r="8639" spans="1:9">
      <c r="A8639" s="367" t="s">
        <v>3930</v>
      </c>
      <c r="D8639" s="367" t="s">
        <v>14947</v>
      </c>
      <c r="E8639" s="367">
        <f t="shared" si="134"/>
        <v>40721208</v>
      </c>
      <c r="F8639" s="367" t="s">
        <v>12562</v>
      </c>
      <c r="G8639" s="367" t="s">
        <v>1302</v>
      </c>
      <c r="H8639" s="367" t="s">
        <v>14941</v>
      </c>
      <c r="I8639" s="367" t="s">
        <v>14948</v>
      </c>
    </row>
    <row r="8640" spans="1:9">
      <c r="A8640" s="367" t="s">
        <v>3930</v>
      </c>
      <c r="D8640" s="367" t="s">
        <v>14949</v>
      </c>
      <c r="E8640" s="367">
        <f t="shared" si="134"/>
        <v>40721217</v>
      </c>
      <c r="F8640" s="367" t="s">
        <v>12562</v>
      </c>
      <c r="G8640" s="367" t="s">
        <v>1302</v>
      </c>
      <c r="H8640" s="367" t="s">
        <v>14941</v>
      </c>
      <c r="I8640" s="367" t="s">
        <v>14950</v>
      </c>
    </row>
    <row r="8641" spans="1:12">
      <c r="A8641" s="367" t="s">
        <v>3930</v>
      </c>
      <c r="D8641" s="367" t="s">
        <v>14951</v>
      </c>
      <c r="E8641" s="367">
        <f t="shared" si="134"/>
        <v>40721218</v>
      </c>
      <c r="F8641" s="367" t="s">
        <v>12562</v>
      </c>
      <c r="G8641" s="367" t="s">
        <v>1302</v>
      </c>
      <c r="H8641" s="367" t="s">
        <v>14941</v>
      </c>
      <c r="I8641" s="367" t="s">
        <v>14952</v>
      </c>
    </row>
    <row r="8642" spans="1:12">
      <c r="A8642" s="367" t="s">
        <v>3930</v>
      </c>
      <c r="D8642" s="367" t="s">
        <v>14953</v>
      </c>
      <c r="E8642" s="367">
        <f t="shared" ref="E8642:E8705" si="135">VALUE(D8642)</f>
        <v>40721603</v>
      </c>
      <c r="F8642" s="367" t="s">
        <v>12562</v>
      </c>
      <c r="G8642" s="367" t="s">
        <v>1302</v>
      </c>
      <c r="H8642" s="367" t="s">
        <v>14954</v>
      </c>
      <c r="I8642" s="367" t="s">
        <v>14955</v>
      </c>
    </row>
    <row r="8643" spans="1:12">
      <c r="A8643" s="367" t="s">
        <v>3930</v>
      </c>
      <c r="D8643" s="367" t="s">
        <v>14956</v>
      </c>
      <c r="E8643" s="367">
        <f t="shared" si="135"/>
        <v>40721604</v>
      </c>
      <c r="F8643" s="367" t="s">
        <v>12562</v>
      </c>
      <c r="G8643" s="367" t="s">
        <v>1302</v>
      </c>
      <c r="H8643" s="367" t="s">
        <v>14954</v>
      </c>
      <c r="I8643" s="367" t="s">
        <v>14957</v>
      </c>
    </row>
    <row r="8644" spans="1:12">
      <c r="A8644" s="367" t="s">
        <v>3930</v>
      </c>
      <c r="D8644" s="367" t="s">
        <v>14958</v>
      </c>
      <c r="E8644" s="367">
        <f t="shared" si="135"/>
        <v>40722001</v>
      </c>
      <c r="F8644" s="367" t="s">
        <v>12562</v>
      </c>
      <c r="G8644" s="367" t="s">
        <v>1302</v>
      </c>
      <c r="H8644" s="367" t="s">
        <v>14959</v>
      </c>
      <c r="I8644" s="367" t="s">
        <v>14960</v>
      </c>
    </row>
    <row r="8645" spans="1:12">
      <c r="A8645" s="367" t="s">
        <v>3930</v>
      </c>
      <c r="D8645" s="367" t="s">
        <v>14961</v>
      </c>
      <c r="E8645" s="367">
        <f t="shared" si="135"/>
        <v>40722002</v>
      </c>
      <c r="F8645" s="367" t="s">
        <v>12562</v>
      </c>
      <c r="G8645" s="367" t="s">
        <v>1302</v>
      </c>
      <c r="H8645" s="367" t="s">
        <v>14959</v>
      </c>
      <c r="I8645" s="367" t="s">
        <v>14962</v>
      </c>
    </row>
    <row r="8646" spans="1:12">
      <c r="A8646" s="367" t="s">
        <v>3930</v>
      </c>
      <c r="D8646" s="367" t="s">
        <v>14963</v>
      </c>
      <c r="E8646" s="367">
        <f t="shared" si="135"/>
        <v>40722003</v>
      </c>
      <c r="F8646" s="367" t="s">
        <v>12562</v>
      </c>
      <c r="G8646" s="367" t="s">
        <v>1302</v>
      </c>
      <c r="H8646" s="367" t="s">
        <v>14959</v>
      </c>
      <c r="I8646" s="367" t="s">
        <v>14964</v>
      </c>
    </row>
    <row r="8647" spans="1:12">
      <c r="A8647" s="367" t="s">
        <v>3930</v>
      </c>
      <c r="D8647" s="367" t="s">
        <v>14965</v>
      </c>
      <c r="E8647" s="367">
        <f t="shared" si="135"/>
        <v>40722004</v>
      </c>
      <c r="F8647" s="367" t="s">
        <v>12562</v>
      </c>
      <c r="G8647" s="367" t="s">
        <v>1302</v>
      </c>
      <c r="H8647" s="367" t="s">
        <v>14959</v>
      </c>
      <c r="I8647" s="367" t="s">
        <v>14966</v>
      </c>
    </row>
    <row r="8648" spans="1:12">
      <c r="A8648" s="367" t="s">
        <v>3930</v>
      </c>
      <c r="D8648" s="367" t="s">
        <v>14967</v>
      </c>
      <c r="E8648" s="367">
        <f t="shared" si="135"/>
        <v>40722005</v>
      </c>
      <c r="F8648" s="367" t="s">
        <v>12562</v>
      </c>
      <c r="G8648" s="367" t="s">
        <v>1302</v>
      </c>
      <c r="H8648" s="367" t="s">
        <v>14959</v>
      </c>
      <c r="I8648" s="367" t="s">
        <v>14968</v>
      </c>
    </row>
    <row r="8649" spans="1:12">
      <c r="A8649" s="367" t="s">
        <v>3930</v>
      </c>
      <c r="D8649" s="367" t="s">
        <v>14969</v>
      </c>
      <c r="E8649" s="367">
        <f t="shared" si="135"/>
        <v>40722006</v>
      </c>
      <c r="F8649" s="367" t="s">
        <v>12562</v>
      </c>
      <c r="G8649" s="367" t="s">
        <v>1302</v>
      </c>
      <c r="H8649" s="367" t="s">
        <v>14959</v>
      </c>
      <c r="I8649" s="367" t="s">
        <v>14970</v>
      </c>
    </row>
    <row r="8650" spans="1:12">
      <c r="A8650" s="367" t="s">
        <v>3930</v>
      </c>
      <c r="D8650" s="367" t="s">
        <v>14971</v>
      </c>
      <c r="E8650" s="367">
        <f t="shared" si="135"/>
        <v>40722007</v>
      </c>
      <c r="F8650" s="367" t="s">
        <v>12562</v>
      </c>
      <c r="G8650" s="367" t="s">
        <v>1302</v>
      </c>
      <c r="H8650" s="367" t="s">
        <v>14959</v>
      </c>
      <c r="I8650" s="367" t="s">
        <v>14972</v>
      </c>
    </row>
    <row r="8651" spans="1:12">
      <c r="A8651" s="367" t="s">
        <v>3930</v>
      </c>
      <c r="D8651" s="367" t="s">
        <v>14973</v>
      </c>
      <c r="E8651" s="367">
        <f t="shared" si="135"/>
        <v>40722008</v>
      </c>
      <c r="F8651" s="367" t="s">
        <v>12562</v>
      </c>
      <c r="G8651" s="367" t="s">
        <v>1302</v>
      </c>
      <c r="H8651" s="367" t="s">
        <v>14959</v>
      </c>
      <c r="I8651" s="367" t="s">
        <v>14974</v>
      </c>
    </row>
    <row r="8652" spans="1:12">
      <c r="A8652" s="367" t="s">
        <v>3930</v>
      </c>
      <c r="D8652" s="367" t="s">
        <v>14975</v>
      </c>
      <c r="E8652" s="367">
        <f t="shared" si="135"/>
        <v>40722009</v>
      </c>
      <c r="F8652" s="367" t="s">
        <v>12562</v>
      </c>
      <c r="G8652" s="367" t="s">
        <v>1302</v>
      </c>
      <c r="H8652" s="367" t="s">
        <v>14959</v>
      </c>
      <c r="I8652" s="367" t="s">
        <v>14976</v>
      </c>
      <c r="K8652" s="369">
        <v>36797</v>
      </c>
      <c r="L8652" s="367" t="s">
        <v>14977</v>
      </c>
    </row>
    <row r="8653" spans="1:12">
      <c r="A8653" s="367" t="s">
        <v>3930</v>
      </c>
      <c r="D8653" s="367" t="s">
        <v>14978</v>
      </c>
      <c r="E8653" s="367">
        <f t="shared" si="135"/>
        <v>40722010</v>
      </c>
      <c r="F8653" s="367" t="s">
        <v>12562</v>
      </c>
      <c r="G8653" s="367" t="s">
        <v>1302</v>
      </c>
      <c r="H8653" s="367" t="s">
        <v>14959</v>
      </c>
      <c r="I8653" s="367" t="s">
        <v>14979</v>
      </c>
      <c r="K8653" s="369">
        <v>36797</v>
      </c>
      <c r="L8653" s="367" t="s">
        <v>14977</v>
      </c>
    </row>
    <row r="8654" spans="1:12">
      <c r="A8654" s="367" t="s">
        <v>3930</v>
      </c>
      <c r="D8654" s="367" t="s">
        <v>14980</v>
      </c>
      <c r="E8654" s="367">
        <f t="shared" si="135"/>
        <v>40722011</v>
      </c>
      <c r="F8654" s="367" t="s">
        <v>12562</v>
      </c>
      <c r="G8654" s="367" t="s">
        <v>1302</v>
      </c>
      <c r="H8654" s="367" t="s">
        <v>14959</v>
      </c>
      <c r="I8654" s="367" t="s">
        <v>14981</v>
      </c>
    </row>
    <row r="8655" spans="1:12">
      <c r="A8655" s="367" t="s">
        <v>3930</v>
      </c>
      <c r="D8655" s="367" t="s">
        <v>14982</v>
      </c>
      <c r="E8655" s="367">
        <f t="shared" si="135"/>
        <v>40722012</v>
      </c>
      <c r="F8655" s="367" t="s">
        <v>12562</v>
      </c>
      <c r="G8655" s="367" t="s">
        <v>1302</v>
      </c>
      <c r="H8655" s="367" t="s">
        <v>14959</v>
      </c>
      <c r="I8655" s="367" t="s">
        <v>14983</v>
      </c>
    </row>
    <row r="8656" spans="1:12">
      <c r="A8656" s="367" t="s">
        <v>3930</v>
      </c>
      <c r="D8656" s="367" t="s">
        <v>14984</v>
      </c>
      <c r="E8656" s="367">
        <f t="shared" si="135"/>
        <v>40722021</v>
      </c>
      <c r="F8656" s="367" t="s">
        <v>12562</v>
      </c>
      <c r="G8656" s="367" t="s">
        <v>1302</v>
      </c>
      <c r="H8656" s="367" t="s">
        <v>14959</v>
      </c>
      <c r="I8656" s="367" t="s">
        <v>14985</v>
      </c>
    </row>
    <row r="8657" spans="1:9">
      <c r="A8657" s="367" t="s">
        <v>3930</v>
      </c>
      <c r="D8657" s="367" t="s">
        <v>14986</v>
      </c>
      <c r="E8657" s="367">
        <f t="shared" si="135"/>
        <v>40722022</v>
      </c>
      <c r="F8657" s="367" t="s">
        <v>12562</v>
      </c>
      <c r="G8657" s="367" t="s">
        <v>1302</v>
      </c>
      <c r="H8657" s="367" t="s">
        <v>14959</v>
      </c>
      <c r="I8657" s="367" t="s">
        <v>14987</v>
      </c>
    </row>
    <row r="8658" spans="1:9">
      <c r="A8658" s="367" t="s">
        <v>3930</v>
      </c>
      <c r="D8658" s="367" t="s">
        <v>14988</v>
      </c>
      <c r="E8658" s="367">
        <f t="shared" si="135"/>
        <v>40722029</v>
      </c>
      <c r="F8658" s="367" t="s">
        <v>12562</v>
      </c>
      <c r="G8658" s="367" t="s">
        <v>1302</v>
      </c>
      <c r="H8658" s="367" t="s">
        <v>14959</v>
      </c>
      <c r="I8658" s="367" t="s">
        <v>14989</v>
      </c>
    </row>
    <row r="8659" spans="1:9">
      <c r="A8659" s="367" t="s">
        <v>3930</v>
      </c>
      <c r="D8659" s="367" t="s">
        <v>14990</v>
      </c>
      <c r="E8659" s="367">
        <f t="shared" si="135"/>
        <v>40722030</v>
      </c>
      <c r="F8659" s="367" t="s">
        <v>12562</v>
      </c>
      <c r="G8659" s="367" t="s">
        <v>1302</v>
      </c>
      <c r="H8659" s="367" t="s">
        <v>14959</v>
      </c>
      <c r="I8659" s="367" t="s">
        <v>14991</v>
      </c>
    </row>
    <row r="8660" spans="1:9">
      <c r="A8660" s="367" t="s">
        <v>3930</v>
      </c>
      <c r="D8660" s="367" t="s">
        <v>14992</v>
      </c>
      <c r="E8660" s="367">
        <f t="shared" si="135"/>
        <v>40722031</v>
      </c>
      <c r="F8660" s="367" t="s">
        <v>12562</v>
      </c>
      <c r="G8660" s="367" t="s">
        <v>1302</v>
      </c>
      <c r="H8660" s="367" t="s">
        <v>14959</v>
      </c>
      <c r="I8660" s="367" t="s">
        <v>14993</v>
      </c>
    </row>
    <row r="8661" spans="1:9">
      <c r="A8661" s="367" t="s">
        <v>3930</v>
      </c>
      <c r="D8661" s="367" t="s">
        <v>14994</v>
      </c>
      <c r="E8661" s="367">
        <f t="shared" si="135"/>
        <v>40722032</v>
      </c>
      <c r="F8661" s="367" t="s">
        <v>12562</v>
      </c>
      <c r="G8661" s="367" t="s">
        <v>1302</v>
      </c>
      <c r="H8661" s="367" t="s">
        <v>14959</v>
      </c>
      <c r="I8661" s="367" t="s">
        <v>14995</v>
      </c>
    </row>
    <row r="8662" spans="1:9">
      <c r="A8662" s="367" t="s">
        <v>3930</v>
      </c>
      <c r="D8662" s="367" t="s">
        <v>14996</v>
      </c>
      <c r="E8662" s="367">
        <f t="shared" si="135"/>
        <v>40722033</v>
      </c>
      <c r="F8662" s="367" t="s">
        <v>12562</v>
      </c>
      <c r="G8662" s="367" t="s">
        <v>1302</v>
      </c>
      <c r="H8662" s="367" t="s">
        <v>14959</v>
      </c>
      <c r="I8662" s="367" t="s">
        <v>14997</v>
      </c>
    </row>
    <row r="8663" spans="1:9">
      <c r="A8663" s="367" t="s">
        <v>3930</v>
      </c>
      <c r="D8663" s="367" t="s">
        <v>14998</v>
      </c>
      <c r="E8663" s="367">
        <f t="shared" si="135"/>
        <v>40722034</v>
      </c>
      <c r="F8663" s="367" t="s">
        <v>12562</v>
      </c>
      <c r="G8663" s="367" t="s">
        <v>1302</v>
      </c>
      <c r="H8663" s="367" t="s">
        <v>14959</v>
      </c>
      <c r="I8663" s="367" t="s">
        <v>14999</v>
      </c>
    </row>
    <row r="8664" spans="1:9">
      <c r="A8664" s="367" t="s">
        <v>3930</v>
      </c>
      <c r="D8664" s="367" t="s">
        <v>15000</v>
      </c>
      <c r="E8664" s="367">
        <f t="shared" si="135"/>
        <v>40722035</v>
      </c>
      <c r="F8664" s="367" t="s">
        <v>12562</v>
      </c>
      <c r="G8664" s="367" t="s">
        <v>1302</v>
      </c>
      <c r="H8664" s="367" t="s">
        <v>14959</v>
      </c>
      <c r="I8664" s="367" t="s">
        <v>15001</v>
      </c>
    </row>
    <row r="8665" spans="1:9">
      <c r="A8665" s="367" t="s">
        <v>3930</v>
      </c>
      <c r="D8665" s="367" t="s">
        <v>15002</v>
      </c>
      <c r="E8665" s="367">
        <f t="shared" si="135"/>
        <v>40722036</v>
      </c>
      <c r="F8665" s="367" t="s">
        <v>12562</v>
      </c>
      <c r="G8665" s="367" t="s">
        <v>1302</v>
      </c>
      <c r="H8665" s="367" t="s">
        <v>14959</v>
      </c>
      <c r="I8665" s="367" t="s">
        <v>15003</v>
      </c>
    </row>
    <row r="8666" spans="1:9">
      <c r="A8666" s="367" t="s">
        <v>3930</v>
      </c>
      <c r="D8666" s="367" t="s">
        <v>15004</v>
      </c>
      <c r="E8666" s="367">
        <f t="shared" si="135"/>
        <v>40722097</v>
      </c>
      <c r="F8666" s="367" t="s">
        <v>12562</v>
      </c>
      <c r="G8666" s="367" t="s">
        <v>1302</v>
      </c>
      <c r="H8666" s="367" t="s">
        <v>14959</v>
      </c>
      <c r="I8666" s="367" t="s">
        <v>15005</v>
      </c>
    </row>
    <row r="8667" spans="1:9">
      <c r="A8667" s="367" t="s">
        <v>3930</v>
      </c>
      <c r="D8667" s="367" t="s">
        <v>15006</v>
      </c>
      <c r="E8667" s="367">
        <f t="shared" si="135"/>
        <v>40722098</v>
      </c>
      <c r="F8667" s="367" t="s">
        <v>12562</v>
      </c>
      <c r="G8667" s="367" t="s">
        <v>1302</v>
      </c>
      <c r="H8667" s="367" t="s">
        <v>14959</v>
      </c>
      <c r="I8667" s="367" t="s">
        <v>15007</v>
      </c>
    </row>
    <row r="8668" spans="1:9">
      <c r="A8668" s="367" t="s">
        <v>3930</v>
      </c>
      <c r="D8668" s="367" t="s">
        <v>15008</v>
      </c>
      <c r="E8668" s="367">
        <f t="shared" si="135"/>
        <v>40722801</v>
      </c>
      <c r="F8668" s="367" t="s">
        <v>12562</v>
      </c>
      <c r="G8668" s="367" t="s">
        <v>1302</v>
      </c>
      <c r="H8668" s="367" t="s">
        <v>15009</v>
      </c>
      <c r="I8668" s="367" t="s">
        <v>15010</v>
      </c>
    </row>
    <row r="8669" spans="1:9">
      <c r="A8669" s="367" t="s">
        <v>3930</v>
      </c>
      <c r="D8669" s="367" t="s">
        <v>15011</v>
      </c>
      <c r="E8669" s="367">
        <f t="shared" si="135"/>
        <v>40722802</v>
      </c>
      <c r="F8669" s="367" t="s">
        <v>12562</v>
      </c>
      <c r="G8669" s="367" t="s">
        <v>1302</v>
      </c>
      <c r="H8669" s="367" t="s">
        <v>15009</v>
      </c>
      <c r="I8669" s="367" t="s">
        <v>15012</v>
      </c>
    </row>
    <row r="8670" spans="1:9">
      <c r="A8670" s="367" t="s">
        <v>3930</v>
      </c>
      <c r="D8670" s="367" t="s">
        <v>15013</v>
      </c>
      <c r="E8670" s="367">
        <f t="shared" si="135"/>
        <v>40722803</v>
      </c>
      <c r="F8670" s="367" t="s">
        <v>12562</v>
      </c>
      <c r="G8670" s="367" t="s">
        <v>1302</v>
      </c>
      <c r="H8670" s="367" t="s">
        <v>15009</v>
      </c>
      <c r="I8670" s="367" t="s">
        <v>15014</v>
      </c>
    </row>
    <row r="8671" spans="1:9">
      <c r="A8671" s="367" t="s">
        <v>3930</v>
      </c>
      <c r="D8671" s="367" t="s">
        <v>15015</v>
      </c>
      <c r="E8671" s="367">
        <f t="shared" si="135"/>
        <v>40722804</v>
      </c>
      <c r="F8671" s="367" t="s">
        <v>12562</v>
      </c>
      <c r="G8671" s="367" t="s">
        <v>1302</v>
      </c>
      <c r="H8671" s="367" t="s">
        <v>15009</v>
      </c>
      <c r="I8671" s="367" t="s">
        <v>15016</v>
      </c>
    </row>
    <row r="8672" spans="1:9">
      <c r="A8672" s="367" t="s">
        <v>3930</v>
      </c>
      <c r="D8672" s="367" t="s">
        <v>15017</v>
      </c>
      <c r="E8672" s="367">
        <f t="shared" si="135"/>
        <v>40722805</v>
      </c>
      <c r="F8672" s="367" t="s">
        <v>12562</v>
      </c>
      <c r="G8672" s="367" t="s">
        <v>1302</v>
      </c>
      <c r="H8672" s="367" t="s">
        <v>15009</v>
      </c>
      <c r="I8672" s="367" t="s">
        <v>15018</v>
      </c>
    </row>
    <row r="8673" spans="1:9">
      <c r="A8673" s="367" t="s">
        <v>3930</v>
      </c>
      <c r="D8673" s="367" t="s">
        <v>15019</v>
      </c>
      <c r="E8673" s="367">
        <f t="shared" si="135"/>
        <v>40722806</v>
      </c>
      <c r="F8673" s="367" t="s">
        <v>12562</v>
      </c>
      <c r="G8673" s="367" t="s">
        <v>1302</v>
      </c>
      <c r="H8673" s="367" t="s">
        <v>15009</v>
      </c>
      <c r="I8673" s="367" t="s">
        <v>15020</v>
      </c>
    </row>
    <row r="8674" spans="1:9">
      <c r="A8674" s="367" t="s">
        <v>3930</v>
      </c>
      <c r="D8674" s="367" t="s">
        <v>15021</v>
      </c>
      <c r="E8674" s="367">
        <f t="shared" si="135"/>
        <v>40722807</v>
      </c>
      <c r="F8674" s="367" t="s">
        <v>12562</v>
      </c>
      <c r="G8674" s="367" t="s">
        <v>1302</v>
      </c>
      <c r="H8674" s="367" t="s">
        <v>15009</v>
      </c>
      <c r="I8674" s="367" t="s">
        <v>15022</v>
      </c>
    </row>
    <row r="8675" spans="1:9">
      <c r="A8675" s="367" t="s">
        <v>3930</v>
      </c>
      <c r="D8675" s="367" t="s">
        <v>15023</v>
      </c>
      <c r="E8675" s="367">
        <f t="shared" si="135"/>
        <v>40722808</v>
      </c>
      <c r="F8675" s="367" t="s">
        <v>12562</v>
      </c>
      <c r="G8675" s="367" t="s">
        <v>1302</v>
      </c>
      <c r="H8675" s="367" t="s">
        <v>15009</v>
      </c>
      <c r="I8675" s="367" t="s">
        <v>15024</v>
      </c>
    </row>
    <row r="8676" spans="1:9">
      <c r="A8676" s="367" t="s">
        <v>3930</v>
      </c>
      <c r="D8676" s="367" t="s">
        <v>15025</v>
      </c>
      <c r="E8676" s="367">
        <f t="shared" si="135"/>
        <v>40722897</v>
      </c>
      <c r="F8676" s="367" t="s">
        <v>12562</v>
      </c>
      <c r="G8676" s="367" t="s">
        <v>1302</v>
      </c>
      <c r="H8676" s="367" t="s">
        <v>15009</v>
      </c>
      <c r="I8676" s="367" t="s">
        <v>15026</v>
      </c>
    </row>
    <row r="8677" spans="1:9">
      <c r="A8677" s="367" t="s">
        <v>3930</v>
      </c>
      <c r="D8677" s="367" t="s">
        <v>15027</v>
      </c>
      <c r="E8677" s="367">
        <f t="shared" si="135"/>
        <v>40722898</v>
      </c>
      <c r="F8677" s="367" t="s">
        <v>12562</v>
      </c>
      <c r="G8677" s="367" t="s">
        <v>1302</v>
      </c>
      <c r="H8677" s="367" t="s">
        <v>15009</v>
      </c>
      <c r="I8677" s="367" t="s">
        <v>15028</v>
      </c>
    </row>
    <row r="8678" spans="1:9">
      <c r="A8678" s="367" t="s">
        <v>3930</v>
      </c>
      <c r="D8678" s="367" t="s">
        <v>15029</v>
      </c>
      <c r="E8678" s="367">
        <f t="shared" si="135"/>
        <v>40723201</v>
      </c>
      <c r="F8678" s="367" t="s">
        <v>12562</v>
      </c>
      <c r="G8678" s="367" t="s">
        <v>1302</v>
      </c>
      <c r="H8678" s="367" t="s">
        <v>15030</v>
      </c>
      <c r="I8678" s="367" t="s">
        <v>15031</v>
      </c>
    </row>
    <row r="8679" spans="1:9">
      <c r="A8679" s="367" t="s">
        <v>3930</v>
      </c>
      <c r="D8679" s="367" t="s">
        <v>15032</v>
      </c>
      <c r="E8679" s="367">
        <f t="shared" si="135"/>
        <v>40723202</v>
      </c>
      <c r="F8679" s="367" t="s">
        <v>12562</v>
      </c>
      <c r="G8679" s="367" t="s">
        <v>1302</v>
      </c>
      <c r="H8679" s="367" t="s">
        <v>15030</v>
      </c>
      <c r="I8679" s="367" t="s">
        <v>15033</v>
      </c>
    </row>
    <row r="8680" spans="1:9">
      <c r="A8680" s="367" t="s">
        <v>3930</v>
      </c>
      <c r="D8680" s="367" t="s">
        <v>15034</v>
      </c>
      <c r="E8680" s="367">
        <f t="shared" si="135"/>
        <v>40723203</v>
      </c>
      <c r="F8680" s="367" t="s">
        <v>12562</v>
      </c>
      <c r="G8680" s="367" t="s">
        <v>1302</v>
      </c>
      <c r="H8680" s="367" t="s">
        <v>15030</v>
      </c>
      <c r="I8680" s="367" t="s">
        <v>15035</v>
      </c>
    </row>
    <row r="8681" spans="1:9">
      <c r="A8681" s="367" t="s">
        <v>3930</v>
      </c>
      <c r="D8681" s="367" t="s">
        <v>15036</v>
      </c>
      <c r="E8681" s="367">
        <f t="shared" si="135"/>
        <v>40723204</v>
      </c>
      <c r="F8681" s="367" t="s">
        <v>12562</v>
      </c>
      <c r="G8681" s="367" t="s">
        <v>1302</v>
      </c>
      <c r="H8681" s="367" t="s">
        <v>15030</v>
      </c>
      <c r="I8681" s="367" t="s">
        <v>15037</v>
      </c>
    </row>
    <row r="8682" spans="1:9">
      <c r="A8682" s="367" t="s">
        <v>3930</v>
      </c>
      <c r="D8682" s="367" t="s">
        <v>15038</v>
      </c>
      <c r="E8682" s="367">
        <f t="shared" si="135"/>
        <v>40723297</v>
      </c>
      <c r="F8682" s="367" t="s">
        <v>12562</v>
      </c>
      <c r="G8682" s="367" t="s">
        <v>1302</v>
      </c>
      <c r="H8682" s="367" t="s">
        <v>15030</v>
      </c>
      <c r="I8682" s="367" t="s">
        <v>15039</v>
      </c>
    </row>
    <row r="8683" spans="1:9">
      <c r="A8683" s="367" t="s">
        <v>3930</v>
      </c>
      <c r="D8683" s="367" t="s">
        <v>15040</v>
      </c>
      <c r="E8683" s="367">
        <f t="shared" si="135"/>
        <v>40723298</v>
      </c>
      <c r="F8683" s="367" t="s">
        <v>12562</v>
      </c>
      <c r="G8683" s="367" t="s">
        <v>1302</v>
      </c>
      <c r="H8683" s="367" t="s">
        <v>15030</v>
      </c>
      <c r="I8683" s="367" t="s">
        <v>15041</v>
      </c>
    </row>
    <row r="8684" spans="1:9">
      <c r="A8684" s="367" t="s">
        <v>3930</v>
      </c>
      <c r="D8684" s="367" t="s">
        <v>15042</v>
      </c>
      <c r="E8684" s="367">
        <f t="shared" si="135"/>
        <v>40723601</v>
      </c>
      <c r="F8684" s="367" t="s">
        <v>12562</v>
      </c>
      <c r="G8684" s="367" t="s">
        <v>1302</v>
      </c>
      <c r="H8684" s="367" t="s">
        <v>15043</v>
      </c>
      <c r="I8684" s="367" t="s">
        <v>15044</v>
      </c>
    </row>
    <row r="8685" spans="1:9">
      <c r="A8685" s="367" t="s">
        <v>3930</v>
      </c>
      <c r="D8685" s="367" t="s">
        <v>15045</v>
      </c>
      <c r="E8685" s="367">
        <f t="shared" si="135"/>
        <v>40723602</v>
      </c>
      <c r="F8685" s="367" t="s">
        <v>12562</v>
      </c>
      <c r="G8685" s="367" t="s">
        <v>1302</v>
      </c>
      <c r="H8685" s="367" t="s">
        <v>15043</v>
      </c>
      <c r="I8685" s="367" t="s">
        <v>15046</v>
      </c>
    </row>
    <row r="8686" spans="1:9">
      <c r="A8686" s="367" t="s">
        <v>3930</v>
      </c>
      <c r="D8686" s="367" t="s">
        <v>15047</v>
      </c>
      <c r="E8686" s="367">
        <f t="shared" si="135"/>
        <v>40723603</v>
      </c>
      <c r="F8686" s="367" t="s">
        <v>12562</v>
      </c>
      <c r="G8686" s="367" t="s">
        <v>1302</v>
      </c>
      <c r="H8686" s="367" t="s">
        <v>15043</v>
      </c>
      <c r="I8686" s="367" t="s">
        <v>15048</v>
      </c>
    </row>
    <row r="8687" spans="1:9">
      <c r="A8687" s="367" t="s">
        <v>3930</v>
      </c>
      <c r="D8687" s="367" t="s">
        <v>15049</v>
      </c>
      <c r="E8687" s="367">
        <f t="shared" si="135"/>
        <v>40723604</v>
      </c>
      <c r="F8687" s="367" t="s">
        <v>12562</v>
      </c>
      <c r="G8687" s="367" t="s">
        <v>1302</v>
      </c>
      <c r="H8687" s="367" t="s">
        <v>15043</v>
      </c>
      <c r="I8687" s="367" t="s">
        <v>15050</v>
      </c>
    </row>
    <row r="8688" spans="1:9">
      <c r="A8688" s="367" t="s">
        <v>3930</v>
      </c>
      <c r="D8688" s="367" t="s">
        <v>15051</v>
      </c>
      <c r="E8688" s="367">
        <f t="shared" si="135"/>
        <v>40724403</v>
      </c>
      <c r="F8688" s="367" t="s">
        <v>12562</v>
      </c>
      <c r="G8688" s="367" t="s">
        <v>1302</v>
      </c>
      <c r="H8688" s="367" t="s">
        <v>15052</v>
      </c>
      <c r="I8688" s="367" t="s">
        <v>15053</v>
      </c>
    </row>
    <row r="8689" spans="1:12">
      <c r="A8689" s="367" t="s">
        <v>3930</v>
      </c>
      <c r="D8689" s="367" t="s">
        <v>15054</v>
      </c>
      <c r="E8689" s="367">
        <f t="shared" si="135"/>
        <v>40724404</v>
      </c>
      <c r="F8689" s="367" t="s">
        <v>12562</v>
      </c>
      <c r="G8689" s="367" t="s">
        <v>1302</v>
      </c>
      <c r="H8689" s="367" t="s">
        <v>15052</v>
      </c>
      <c r="I8689" s="367" t="s">
        <v>15055</v>
      </c>
    </row>
    <row r="8690" spans="1:12">
      <c r="A8690" s="367" t="s">
        <v>3930</v>
      </c>
      <c r="D8690" s="367" t="s">
        <v>15056</v>
      </c>
      <c r="E8690" s="367">
        <f t="shared" si="135"/>
        <v>40724405</v>
      </c>
      <c r="F8690" s="367" t="s">
        <v>12562</v>
      </c>
      <c r="G8690" s="367" t="s">
        <v>1302</v>
      </c>
      <c r="H8690" s="367" t="s">
        <v>15052</v>
      </c>
      <c r="I8690" s="367" t="s">
        <v>15057</v>
      </c>
    </row>
    <row r="8691" spans="1:12">
      <c r="A8691" s="367" t="s">
        <v>3930</v>
      </c>
      <c r="D8691" s="367" t="s">
        <v>15058</v>
      </c>
      <c r="E8691" s="367">
        <f t="shared" si="135"/>
        <v>40724406</v>
      </c>
      <c r="F8691" s="367" t="s">
        <v>12562</v>
      </c>
      <c r="G8691" s="367" t="s">
        <v>1302</v>
      </c>
      <c r="H8691" s="367" t="s">
        <v>15052</v>
      </c>
      <c r="I8691" s="367" t="s">
        <v>15059</v>
      </c>
    </row>
    <row r="8692" spans="1:12">
      <c r="A8692" s="367" t="s">
        <v>3930</v>
      </c>
      <c r="D8692" s="367" t="s">
        <v>15060</v>
      </c>
      <c r="E8692" s="367">
        <f t="shared" si="135"/>
        <v>40729601</v>
      </c>
      <c r="F8692" s="367" t="s">
        <v>12562</v>
      </c>
      <c r="G8692" s="367" t="s">
        <v>1302</v>
      </c>
      <c r="H8692" s="367" t="s">
        <v>15061</v>
      </c>
      <c r="I8692" s="367" t="s">
        <v>15062</v>
      </c>
    </row>
    <row r="8693" spans="1:12">
      <c r="A8693" s="367" t="s">
        <v>3930</v>
      </c>
      <c r="D8693" s="367" t="s">
        <v>15063</v>
      </c>
      <c r="E8693" s="367">
        <f t="shared" si="135"/>
        <v>40729602</v>
      </c>
      <c r="F8693" s="367" t="s">
        <v>12562</v>
      </c>
      <c r="G8693" s="367" t="s">
        <v>1302</v>
      </c>
      <c r="H8693" s="367" t="s">
        <v>15061</v>
      </c>
      <c r="I8693" s="367" t="s">
        <v>15064</v>
      </c>
    </row>
    <row r="8694" spans="1:12">
      <c r="A8694" s="367" t="s">
        <v>3930</v>
      </c>
      <c r="D8694" s="367" t="s">
        <v>15065</v>
      </c>
      <c r="E8694" s="367">
        <f t="shared" si="135"/>
        <v>40729603</v>
      </c>
      <c r="F8694" s="367" t="s">
        <v>12562</v>
      </c>
      <c r="G8694" s="367" t="s">
        <v>1302</v>
      </c>
      <c r="H8694" s="367" t="s">
        <v>15061</v>
      </c>
      <c r="I8694" s="367" t="s">
        <v>15066</v>
      </c>
    </row>
    <row r="8695" spans="1:12">
      <c r="A8695" s="367" t="s">
        <v>3930</v>
      </c>
      <c r="D8695" s="367" t="s">
        <v>15067</v>
      </c>
      <c r="E8695" s="367">
        <f t="shared" si="135"/>
        <v>40729604</v>
      </c>
      <c r="F8695" s="367" t="s">
        <v>12562</v>
      </c>
      <c r="G8695" s="367" t="s">
        <v>1302</v>
      </c>
      <c r="H8695" s="367" t="s">
        <v>15061</v>
      </c>
      <c r="I8695" s="367" t="s">
        <v>15068</v>
      </c>
    </row>
    <row r="8696" spans="1:12">
      <c r="A8696" s="367" t="s">
        <v>3930</v>
      </c>
      <c r="D8696" s="367" t="s">
        <v>15069</v>
      </c>
      <c r="E8696" s="367">
        <f t="shared" si="135"/>
        <v>40729605</v>
      </c>
      <c r="F8696" s="367" t="s">
        <v>12562</v>
      </c>
      <c r="G8696" s="367" t="s">
        <v>1302</v>
      </c>
      <c r="H8696" s="367" t="s">
        <v>15061</v>
      </c>
      <c r="I8696" s="367" t="s">
        <v>15070</v>
      </c>
    </row>
    <row r="8697" spans="1:12">
      <c r="A8697" s="367" t="s">
        <v>3930</v>
      </c>
      <c r="D8697" s="367" t="s">
        <v>15071</v>
      </c>
      <c r="E8697" s="367">
        <f t="shared" si="135"/>
        <v>40729606</v>
      </c>
      <c r="F8697" s="367" t="s">
        <v>12562</v>
      </c>
      <c r="G8697" s="367" t="s">
        <v>1302</v>
      </c>
      <c r="H8697" s="367" t="s">
        <v>15061</v>
      </c>
      <c r="I8697" s="367" t="s">
        <v>15072</v>
      </c>
    </row>
    <row r="8698" spans="1:12">
      <c r="A8698" s="367" t="s">
        <v>3930</v>
      </c>
      <c r="D8698" s="367" t="s">
        <v>15073</v>
      </c>
      <c r="E8698" s="367">
        <f t="shared" si="135"/>
        <v>40729697</v>
      </c>
      <c r="F8698" s="367" t="s">
        <v>12562</v>
      </c>
      <c r="G8698" s="367" t="s">
        <v>1302</v>
      </c>
      <c r="H8698" s="367" t="s">
        <v>15061</v>
      </c>
      <c r="I8698" s="367" t="s">
        <v>14723</v>
      </c>
    </row>
    <row r="8699" spans="1:12">
      <c r="A8699" s="367" t="s">
        <v>3930</v>
      </c>
      <c r="D8699" s="367" t="s">
        <v>15074</v>
      </c>
      <c r="E8699" s="367">
        <f t="shared" si="135"/>
        <v>40729698</v>
      </c>
      <c r="F8699" s="367" t="s">
        <v>12562</v>
      </c>
      <c r="G8699" s="367" t="s">
        <v>1302</v>
      </c>
      <c r="H8699" s="367" t="s">
        <v>15061</v>
      </c>
      <c r="I8699" s="367" t="s">
        <v>14725</v>
      </c>
    </row>
    <row r="8700" spans="1:12">
      <c r="A8700" s="367" t="s">
        <v>3930</v>
      </c>
      <c r="D8700" s="367" t="s">
        <v>15075</v>
      </c>
      <c r="E8700" s="367">
        <f t="shared" si="135"/>
        <v>40780401</v>
      </c>
      <c r="F8700" s="367" t="s">
        <v>12562</v>
      </c>
      <c r="G8700" s="367" t="s">
        <v>1302</v>
      </c>
      <c r="H8700" s="367" t="s">
        <v>15076</v>
      </c>
      <c r="I8700" s="367" t="s">
        <v>15077</v>
      </c>
      <c r="K8700" s="369"/>
      <c r="L8700" s="367"/>
    </row>
    <row r="8701" spans="1:12">
      <c r="A8701" s="367" t="s">
        <v>3930</v>
      </c>
      <c r="D8701" s="367" t="s">
        <v>15078</v>
      </c>
      <c r="E8701" s="367">
        <f t="shared" si="135"/>
        <v>40780403</v>
      </c>
      <c r="F8701" s="367" t="s">
        <v>12562</v>
      </c>
      <c r="G8701" s="367" t="s">
        <v>1302</v>
      </c>
      <c r="H8701" s="367" t="s">
        <v>15076</v>
      </c>
      <c r="I8701" s="367" t="s">
        <v>14734</v>
      </c>
    </row>
    <row r="8702" spans="1:12">
      <c r="A8702" s="367" t="s">
        <v>3930</v>
      </c>
      <c r="D8702" s="367" t="s">
        <v>15079</v>
      </c>
      <c r="E8702" s="367">
        <f t="shared" si="135"/>
        <v>40780815</v>
      </c>
      <c r="F8702" s="367" t="s">
        <v>12562</v>
      </c>
      <c r="G8702" s="367" t="s">
        <v>1302</v>
      </c>
      <c r="H8702" s="367" t="s">
        <v>15080</v>
      </c>
      <c r="I8702" s="367" t="s">
        <v>12502</v>
      </c>
    </row>
    <row r="8703" spans="1:12">
      <c r="A8703" s="367" t="s">
        <v>3930</v>
      </c>
      <c r="D8703" s="367" t="s">
        <v>15081</v>
      </c>
      <c r="E8703" s="367">
        <f t="shared" si="135"/>
        <v>40780819</v>
      </c>
      <c r="F8703" s="367" t="s">
        <v>12562</v>
      </c>
      <c r="G8703" s="367" t="s">
        <v>1302</v>
      </c>
      <c r="H8703" s="367" t="s">
        <v>15080</v>
      </c>
      <c r="I8703" s="367" t="s">
        <v>14756</v>
      </c>
    </row>
    <row r="8704" spans="1:12">
      <c r="A8704" s="367" t="s">
        <v>3930</v>
      </c>
      <c r="D8704" s="367" t="s">
        <v>15082</v>
      </c>
      <c r="E8704" s="367">
        <f t="shared" si="135"/>
        <v>40781201</v>
      </c>
      <c r="F8704" s="367" t="s">
        <v>12562</v>
      </c>
      <c r="G8704" s="367" t="s">
        <v>1302</v>
      </c>
      <c r="H8704" s="367" t="s">
        <v>15083</v>
      </c>
      <c r="I8704" s="367" t="s">
        <v>15084</v>
      </c>
    </row>
    <row r="8705" spans="1:12">
      <c r="A8705" s="367" t="s">
        <v>3930</v>
      </c>
      <c r="D8705" s="367" t="s">
        <v>15085</v>
      </c>
      <c r="E8705" s="367">
        <f t="shared" si="135"/>
        <v>40781202</v>
      </c>
      <c r="F8705" s="367" t="s">
        <v>12562</v>
      </c>
      <c r="G8705" s="367" t="s">
        <v>1302</v>
      </c>
      <c r="H8705" s="367" t="s">
        <v>15083</v>
      </c>
      <c r="I8705" s="367" t="s">
        <v>15086</v>
      </c>
    </row>
    <row r="8706" spans="1:12">
      <c r="A8706" s="367" t="s">
        <v>3930</v>
      </c>
      <c r="D8706" s="367" t="s">
        <v>15087</v>
      </c>
      <c r="E8706" s="367">
        <f t="shared" ref="E8706:E8769" si="136">VALUE(D8706)</f>
        <v>40781601</v>
      </c>
      <c r="F8706" s="367" t="s">
        <v>12562</v>
      </c>
      <c r="G8706" s="367" t="s">
        <v>1302</v>
      </c>
      <c r="H8706" s="367" t="s">
        <v>15088</v>
      </c>
      <c r="I8706" s="367" t="s">
        <v>15089</v>
      </c>
    </row>
    <row r="8707" spans="1:12">
      <c r="A8707" s="367" t="s">
        <v>3930</v>
      </c>
      <c r="D8707" s="367" t="s">
        <v>15090</v>
      </c>
      <c r="E8707" s="367">
        <f t="shared" si="136"/>
        <v>40781602</v>
      </c>
      <c r="F8707" s="367" t="s">
        <v>12562</v>
      </c>
      <c r="G8707" s="367" t="s">
        <v>1302</v>
      </c>
      <c r="H8707" s="367" t="s">
        <v>15088</v>
      </c>
      <c r="I8707" s="367" t="s">
        <v>15091</v>
      </c>
    </row>
    <row r="8708" spans="1:12">
      <c r="A8708" s="367" t="s">
        <v>3930</v>
      </c>
      <c r="D8708" s="367" t="s">
        <v>15092</v>
      </c>
      <c r="E8708" s="367">
        <f t="shared" si="136"/>
        <v>40781603</v>
      </c>
      <c r="F8708" s="367" t="s">
        <v>12562</v>
      </c>
      <c r="G8708" s="367" t="s">
        <v>1302</v>
      </c>
      <c r="H8708" s="367" t="s">
        <v>15088</v>
      </c>
      <c r="I8708" s="367" t="s">
        <v>15093</v>
      </c>
    </row>
    <row r="8709" spans="1:12">
      <c r="A8709" s="367" t="s">
        <v>3930</v>
      </c>
      <c r="D8709" s="367" t="s">
        <v>15094</v>
      </c>
      <c r="E8709" s="367">
        <f t="shared" si="136"/>
        <v>40781604</v>
      </c>
      <c r="F8709" s="367" t="s">
        <v>12562</v>
      </c>
      <c r="G8709" s="367" t="s">
        <v>1302</v>
      </c>
      <c r="H8709" s="367" t="s">
        <v>15088</v>
      </c>
      <c r="I8709" s="367" t="s">
        <v>12513</v>
      </c>
    </row>
    <row r="8710" spans="1:12">
      <c r="A8710" s="367" t="s">
        <v>3930</v>
      </c>
      <c r="D8710" s="367" t="s">
        <v>15095</v>
      </c>
      <c r="E8710" s="367">
        <f t="shared" si="136"/>
        <v>40781605</v>
      </c>
      <c r="F8710" s="367" t="s">
        <v>12562</v>
      </c>
      <c r="G8710" s="367" t="s">
        <v>1302</v>
      </c>
      <c r="H8710" s="367" t="s">
        <v>15088</v>
      </c>
      <c r="I8710" s="367" t="s">
        <v>15096</v>
      </c>
    </row>
    <row r="8711" spans="1:12">
      <c r="A8711" s="367" t="s">
        <v>3930</v>
      </c>
      <c r="D8711" s="367" t="s">
        <v>15097</v>
      </c>
      <c r="E8711" s="367">
        <f t="shared" si="136"/>
        <v>40781606</v>
      </c>
      <c r="F8711" s="367" t="s">
        <v>12562</v>
      </c>
      <c r="G8711" s="367" t="s">
        <v>1302</v>
      </c>
      <c r="H8711" s="367" t="s">
        <v>15088</v>
      </c>
      <c r="I8711" s="367" t="s">
        <v>15098</v>
      </c>
    </row>
    <row r="8712" spans="1:12">
      <c r="A8712" s="367" t="s">
        <v>3930</v>
      </c>
      <c r="D8712" s="367" t="s">
        <v>15099</v>
      </c>
      <c r="E8712" s="367">
        <f t="shared" si="136"/>
        <v>40781607</v>
      </c>
      <c r="F8712" s="367" t="s">
        <v>12562</v>
      </c>
      <c r="G8712" s="367" t="s">
        <v>1302</v>
      </c>
      <c r="H8712" s="367" t="s">
        <v>15088</v>
      </c>
      <c r="I8712" s="367" t="s">
        <v>14798</v>
      </c>
    </row>
    <row r="8713" spans="1:12">
      <c r="A8713" s="367" t="s">
        <v>3930</v>
      </c>
      <c r="D8713" s="367" t="s">
        <v>15100</v>
      </c>
      <c r="E8713" s="367">
        <f t="shared" si="136"/>
        <v>40781699</v>
      </c>
      <c r="F8713" s="367" t="s">
        <v>12562</v>
      </c>
      <c r="G8713" s="367" t="s">
        <v>1302</v>
      </c>
      <c r="H8713" s="367" t="s">
        <v>15088</v>
      </c>
      <c r="I8713" s="367" t="s">
        <v>6908</v>
      </c>
    </row>
    <row r="8714" spans="1:12">
      <c r="A8714" s="367" t="s">
        <v>3930</v>
      </c>
      <c r="D8714" s="367" t="s">
        <v>15101</v>
      </c>
      <c r="E8714" s="367">
        <f t="shared" si="136"/>
        <v>40782001</v>
      </c>
      <c r="F8714" s="367" t="s">
        <v>12562</v>
      </c>
      <c r="G8714" s="367" t="s">
        <v>1302</v>
      </c>
      <c r="H8714" s="367" t="s">
        <v>15102</v>
      </c>
      <c r="I8714" s="367" t="s">
        <v>15103</v>
      </c>
      <c r="K8714" s="369"/>
      <c r="L8714" s="367"/>
    </row>
    <row r="8715" spans="1:12">
      <c r="A8715" s="367" t="s">
        <v>3930</v>
      </c>
      <c r="D8715" s="367" t="s">
        <v>15104</v>
      </c>
      <c r="E8715" s="367">
        <f t="shared" si="136"/>
        <v>40782002</v>
      </c>
      <c r="F8715" s="367" t="s">
        <v>12562</v>
      </c>
      <c r="G8715" s="367" t="s">
        <v>1302</v>
      </c>
      <c r="H8715" s="367" t="s">
        <v>15102</v>
      </c>
      <c r="I8715" s="367" t="s">
        <v>15105</v>
      </c>
    </row>
    <row r="8716" spans="1:12">
      <c r="A8716" s="367" t="s">
        <v>3930</v>
      </c>
      <c r="D8716" s="367" t="s">
        <v>15106</v>
      </c>
      <c r="E8716" s="367">
        <f t="shared" si="136"/>
        <v>40782003</v>
      </c>
      <c r="F8716" s="367" t="s">
        <v>12562</v>
      </c>
      <c r="G8716" s="367" t="s">
        <v>1302</v>
      </c>
      <c r="H8716" s="367" t="s">
        <v>15102</v>
      </c>
      <c r="I8716" s="367" t="s">
        <v>15107</v>
      </c>
    </row>
    <row r="8717" spans="1:12">
      <c r="A8717" s="367" t="s">
        <v>3930</v>
      </c>
      <c r="D8717" s="367" t="s">
        <v>15108</v>
      </c>
      <c r="E8717" s="367">
        <f t="shared" si="136"/>
        <v>40782004</v>
      </c>
      <c r="F8717" s="367" t="s">
        <v>12562</v>
      </c>
      <c r="G8717" s="367" t="s">
        <v>1302</v>
      </c>
      <c r="H8717" s="367" t="s">
        <v>15102</v>
      </c>
      <c r="I8717" s="367" t="s">
        <v>15109</v>
      </c>
    </row>
    <row r="8718" spans="1:12">
      <c r="A8718" s="367" t="s">
        <v>3930</v>
      </c>
      <c r="D8718" s="367" t="s">
        <v>15110</v>
      </c>
      <c r="E8718" s="367">
        <f t="shared" si="136"/>
        <v>40782005</v>
      </c>
      <c r="F8718" s="367" t="s">
        <v>12562</v>
      </c>
      <c r="G8718" s="367" t="s">
        <v>1302</v>
      </c>
      <c r="H8718" s="367" t="s">
        <v>15102</v>
      </c>
      <c r="I8718" s="367" t="s">
        <v>15111</v>
      </c>
    </row>
    <row r="8719" spans="1:12">
      <c r="A8719" s="367" t="s">
        <v>3930</v>
      </c>
      <c r="D8719" s="367" t="s">
        <v>15112</v>
      </c>
      <c r="E8719" s="367">
        <f t="shared" si="136"/>
        <v>40782006</v>
      </c>
      <c r="F8719" s="367" t="s">
        <v>12562</v>
      </c>
      <c r="G8719" s="367" t="s">
        <v>1302</v>
      </c>
      <c r="H8719" s="367" t="s">
        <v>15102</v>
      </c>
      <c r="I8719" s="367" t="s">
        <v>15113</v>
      </c>
    </row>
    <row r="8720" spans="1:12">
      <c r="A8720" s="367" t="s">
        <v>3930</v>
      </c>
      <c r="D8720" s="367" t="s">
        <v>15114</v>
      </c>
      <c r="E8720" s="367">
        <f t="shared" si="136"/>
        <v>40782007</v>
      </c>
      <c r="F8720" s="367" t="s">
        <v>12562</v>
      </c>
      <c r="G8720" s="367" t="s">
        <v>1302</v>
      </c>
      <c r="H8720" s="367" t="s">
        <v>15102</v>
      </c>
      <c r="I8720" s="367" t="s">
        <v>14815</v>
      </c>
    </row>
    <row r="8721" spans="1:9">
      <c r="A8721" s="367" t="s">
        <v>3930</v>
      </c>
      <c r="D8721" s="367" t="s">
        <v>15115</v>
      </c>
      <c r="E8721" s="367">
        <f t="shared" si="136"/>
        <v>40782008</v>
      </c>
      <c r="F8721" s="367" t="s">
        <v>12562</v>
      </c>
      <c r="G8721" s="367" t="s">
        <v>1302</v>
      </c>
      <c r="H8721" s="367" t="s">
        <v>15102</v>
      </c>
      <c r="I8721" s="367" t="s">
        <v>14819</v>
      </c>
    </row>
    <row r="8722" spans="1:9">
      <c r="A8722" s="367" t="s">
        <v>3930</v>
      </c>
      <c r="D8722" s="367" t="s">
        <v>15116</v>
      </c>
      <c r="E8722" s="367">
        <f t="shared" si="136"/>
        <v>40782009</v>
      </c>
      <c r="F8722" s="367" t="s">
        <v>12562</v>
      </c>
      <c r="G8722" s="367" t="s">
        <v>1302</v>
      </c>
      <c r="H8722" s="367" t="s">
        <v>15102</v>
      </c>
      <c r="I8722" s="367" t="s">
        <v>14823</v>
      </c>
    </row>
    <row r="8723" spans="1:9">
      <c r="A8723" s="367" t="s">
        <v>3930</v>
      </c>
      <c r="D8723" s="367" t="s">
        <v>15117</v>
      </c>
      <c r="E8723" s="367">
        <f t="shared" si="136"/>
        <v>40782010</v>
      </c>
      <c r="F8723" s="367" t="s">
        <v>12562</v>
      </c>
      <c r="G8723" s="367" t="s">
        <v>1302</v>
      </c>
      <c r="H8723" s="367" t="s">
        <v>15102</v>
      </c>
      <c r="I8723" s="367" t="s">
        <v>14827</v>
      </c>
    </row>
    <row r="8724" spans="1:9">
      <c r="A8724" s="367" t="s">
        <v>3930</v>
      </c>
      <c r="D8724" s="367" t="s">
        <v>15118</v>
      </c>
      <c r="E8724" s="367">
        <f t="shared" si="136"/>
        <v>40782011</v>
      </c>
      <c r="F8724" s="367" t="s">
        <v>12562</v>
      </c>
      <c r="G8724" s="367" t="s">
        <v>1302</v>
      </c>
      <c r="H8724" s="367" t="s">
        <v>15102</v>
      </c>
      <c r="I8724" s="367" t="s">
        <v>14831</v>
      </c>
    </row>
    <row r="8725" spans="1:9">
      <c r="A8725" s="367" t="s">
        <v>3930</v>
      </c>
      <c r="D8725" s="367" t="s">
        <v>15119</v>
      </c>
      <c r="E8725" s="367">
        <f t="shared" si="136"/>
        <v>40782012</v>
      </c>
      <c r="F8725" s="367" t="s">
        <v>12562</v>
      </c>
      <c r="G8725" s="367" t="s">
        <v>1302</v>
      </c>
      <c r="H8725" s="367" t="s">
        <v>15102</v>
      </c>
      <c r="I8725" s="367" t="s">
        <v>15120</v>
      </c>
    </row>
    <row r="8726" spans="1:9">
      <c r="A8726" s="367" t="s">
        <v>3930</v>
      </c>
      <c r="D8726" s="367" t="s">
        <v>15121</v>
      </c>
      <c r="E8726" s="367">
        <f t="shared" si="136"/>
        <v>40782099</v>
      </c>
      <c r="F8726" s="367" t="s">
        <v>12562</v>
      </c>
      <c r="G8726" s="367" t="s">
        <v>1302</v>
      </c>
      <c r="H8726" s="367" t="s">
        <v>15102</v>
      </c>
      <c r="I8726" s="367" t="s">
        <v>15122</v>
      </c>
    </row>
    <row r="8727" spans="1:9">
      <c r="A8727" s="367" t="s">
        <v>3930</v>
      </c>
      <c r="D8727" s="367" t="s">
        <v>15123</v>
      </c>
      <c r="E8727" s="367">
        <f t="shared" si="136"/>
        <v>40782401</v>
      </c>
      <c r="F8727" s="367" t="s">
        <v>12562</v>
      </c>
      <c r="G8727" s="367" t="s">
        <v>1302</v>
      </c>
      <c r="H8727" s="367" t="s">
        <v>15124</v>
      </c>
      <c r="I8727" s="367" t="s">
        <v>15125</v>
      </c>
    </row>
    <row r="8728" spans="1:9">
      <c r="A8728" s="367" t="s">
        <v>3930</v>
      </c>
      <c r="D8728" s="367" t="s">
        <v>15126</v>
      </c>
      <c r="E8728" s="367">
        <f t="shared" si="136"/>
        <v>40782499</v>
      </c>
      <c r="F8728" s="367" t="s">
        <v>12562</v>
      </c>
      <c r="G8728" s="367" t="s">
        <v>1302</v>
      </c>
      <c r="H8728" s="367" t="s">
        <v>15124</v>
      </c>
      <c r="I8728" s="367" t="s">
        <v>15127</v>
      </c>
    </row>
    <row r="8729" spans="1:9">
      <c r="A8729" s="367" t="s">
        <v>3930</v>
      </c>
      <c r="D8729" s="367" t="s">
        <v>15128</v>
      </c>
      <c r="E8729" s="367">
        <f t="shared" si="136"/>
        <v>40783201</v>
      </c>
      <c r="F8729" s="367" t="s">
        <v>12562</v>
      </c>
      <c r="G8729" s="367" t="s">
        <v>1302</v>
      </c>
      <c r="H8729" s="367" t="s">
        <v>15129</v>
      </c>
      <c r="I8729" s="367" t="s">
        <v>15130</v>
      </c>
    </row>
    <row r="8730" spans="1:9">
      <c r="A8730" s="367" t="s">
        <v>3930</v>
      </c>
      <c r="D8730" s="367" t="s">
        <v>15131</v>
      </c>
      <c r="E8730" s="367">
        <f t="shared" si="136"/>
        <v>40783202</v>
      </c>
      <c r="F8730" s="367" t="s">
        <v>12562</v>
      </c>
      <c r="G8730" s="367" t="s">
        <v>1302</v>
      </c>
      <c r="H8730" s="367" t="s">
        <v>15129</v>
      </c>
      <c r="I8730" s="367" t="s">
        <v>15132</v>
      </c>
    </row>
    <row r="8731" spans="1:9">
      <c r="A8731" s="367" t="s">
        <v>3930</v>
      </c>
      <c r="D8731" s="367" t="s">
        <v>15133</v>
      </c>
      <c r="E8731" s="367">
        <f t="shared" si="136"/>
        <v>40783203</v>
      </c>
      <c r="F8731" s="367" t="s">
        <v>12562</v>
      </c>
      <c r="G8731" s="367" t="s">
        <v>1302</v>
      </c>
      <c r="H8731" s="367" t="s">
        <v>15129</v>
      </c>
      <c r="I8731" s="367" t="s">
        <v>15134</v>
      </c>
    </row>
    <row r="8732" spans="1:9">
      <c r="A8732" s="367" t="s">
        <v>3930</v>
      </c>
      <c r="D8732" s="367" t="s">
        <v>15135</v>
      </c>
      <c r="E8732" s="367">
        <f t="shared" si="136"/>
        <v>40783204</v>
      </c>
      <c r="F8732" s="367" t="s">
        <v>12562</v>
      </c>
      <c r="G8732" s="367" t="s">
        <v>1302</v>
      </c>
      <c r="H8732" s="367" t="s">
        <v>15129</v>
      </c>
      <c r="I8732" s="367" t="s">
        <v>14853</v>
      </c>
    </row>
    <row r="8733" spans="1:9">
      <c r="A8733" s="367" t="s">
        <v>3930</v>
      </c>
      <c r="D8733" s="367" t="s">
        <v>15136</v>
      </c>
      <c r="E8733" s="367">
        <f t="shared" si="136"/>
        <v>40783205</v>
      </c>
      <c r="F8733" s="367" t="s">
        <v>12562</v>
      </c>
      <c r="G8733" s="367" t="s">
        <v>1302</v>
      </c>
      <c r="H8733" s="367" t="s">
        <v>15129</v>
      </c>
      <c r="I8733" s="367" t="s">
        <v>14845</v>
      </c>
    </row>
    <row r="8734" spans="1:9">
      <c r="A8734" s="367" t="s">
        <v>3930</v>
      </c>
      <c r="D8734" s="367" t="s">
        <v>15137</v>
      </c>
      <c r="E8734" s="367">
        <f t="shared" si="136"/>
        <v>40783299</v>
      </c>
      <c r="F8734" s="367" t="s">
        <v>12562</v>
      </c>
      <c r="G8734" s="367" t="s">
        <v>1302</v>
      </c>
      <c r="H8734" s="367" t="s">
        <v>15129</v>
      </c>
      <c r="I8734" s="367" t="s">
        <v>15138</v>
      </c>
    </row>
    <row r="8735" spans="1:9">
      <c r="A8735" s="367" t="s">
        <v>3930</v>
      </c>
      <c r="D8735" s="367" t="s">
        <v>15139</v>
      </c>
      <c r="E8735" s="367">
        <f t="shared" si="136"/>
        <v>40783601</v>
      </c>
      <c r="F8735" s="367" t="s">
        <v>12562</v>
      </c>
      <c r="G8735" s="367" t="s">
        <v>1302</v>
      </c>
      <c r="H8735" s="367" t="s">
        <v>15140</v>
      </c>
      <c r="I8735" s="367" t="s">
        <v>14862</v>
      </c>
    </row>
    <row r="8736" spans="1:9">
      <c r="A8736" s="367" t="s">
        <v>3930</v>
      </c>
      <c r="D8736" s="367" t="s">
        <v>15141</v>
      </c>
      <c r="E8736" s="367">
        <f t="shared" si="136"/>
        <v>40783621</v>
      </c>
      <c r="F8736" s="367" t="s">
        <v>12562</v>
      </c>
      <c r="G8736" s="367" t="s">
        <v>1302</v>
      </c>
      <c r="H8736" s="367" t="s">
        <v>15140</v>
      </c>
      <c r="I8736" s="367" t="s">
        <v>14876</v>
      </c>
    </row>
    <row r="8737" spans="1:9">
      <c r="A8737" s="367" t="s">
        <v>3930</v>
      </c>
      <c r="D8737" s="367" t="s">
        <v>15142</v>
      </c>
      <c r="E8737" s="367">
        <f t="shared" si="136"/>
        <v>40784801</v>
      </c>
      <c r="F8737" s="367" t="s">
        <v>12562</v>
      </c>
      <c r="G8737" s="367" t="s">
        <v>1302</v>
      </c>
      <c r="H8737" s="367" t="s">
        <v>15143</v>
      </c>
      <c r="I8737" s="367" t="s">
        <v>15144</v>
      </c>
    </row>
    <row r="8738" spans="1:9">
      <c r="A8738" s="367" t="s">
        <v>3930</v>
      </c>
      <c r="D8738" s="367" t="s">
        <v>15145</v>
      </c>
      <c r="E8738" s="367">
        <f t="shared" si="136"/>
        <v>40784899</v>
      </c>
      <c r="F8738" s="367" t="s">
        <v>12562</v>
      </c>
      <c r="G8738" s="367" t="s">
        <v>1302</v>
      </c>
      <c r="H8738" s="367" t="s">
        <v>15143</v>
      </c>
      <c r="I8738" s="367" t="s">
        <v>14939</v>
      </c>
    </row>
    <row r="8739" spans="1:9">
      <c r="A8739" s="367" t="s">
        <v>3930</v>
      </c>
      <c r="D8739" s="367" t="s">
        <v>15146</v>
      </c>
      <c r="E8739" s="367">
        <f t="shared" si="136"/>
        <v>40786001</v>
      </c>
      <c r="F8739" s="367" t="s">
        <v>12562</v>
      </c>
      <c r="G8739" s="367" t="s">
        <v>1302</v>
      </c>
      <c r="H8739" s="367" t="s">
        <v>15147</v>
      </c>
      <c r="I8739" s="367" t="s">
        <v>15148</v>
      </c>
    </row>
    <row r="8740" spans="1:9">
      <c r="A8740" s="367" t="s">
        <v>3930</v>
      </c>
      <c r="D8740" s="367" t="s">
        <v>15149</v>
      </c>
      <c r="E8740" s="367">
        <f t="shared" si="136"/>
        <v>40786002</v>
      </c>
      <c r="F8740" s="367" t="s">
        <v>12562</v>
      </c>
      <c r="G8740" s="367" t="s">
        <v>1302</v>
      </c>
      <c r="H8740" s="367" t="s">
        <v>15147</v>
      </c>
      <c r="I8740" s="367" t="s">
        <v>14995</v>
      </c>
    </row>
    <row r="8741" spans="1:9">
      <c r="A8741" s="367" t="s">
        <v>3930</v>
      </c>
      <c r="D8741" s="367" t="s">
        <v>15150</v>
      </c>
      <c r="E8741" s="367">
        <f t="shared" si="136"/>
        <v>40786003</v>
      </c>
      <c r="F8741" s="367" t="s">
        <v>12562</v>
      </c>
      <c r="G8741" s="367" t="s">
        <v>1302</v>
      </c>
      <c r="H8741" s="367" t="s">
        <v>15147</v>
      </c>
      <c r="I8741" s="367" t="s">
        <v>15151</v>
      </c>
    </row>
    <row r="8742" spans="1:9">
      <c r="A8742" s="367" t="s">
        <v>3930</v>
      </c>
      <c r="D8742" s="367" t="s">
        <v>15152</v>
      </c>
      <c r="E8742" s="367">
        <f t="shared" si="136"/>
        <v>40786004</v>
      </c>
      <c r="F8742" s="367" t="s">
        <v>12562</v>
      </c>
      <c r="G8742" s="367" t="s">
        <v>1302</v>
      </c>
      <c r="H8742" s="367" t="s">
        <v>15147</v>
      </c>
      <c r="I8742" s="367" t="s">
        <v>15153</v>
      </c>
    </row>
    <row r="8743" spans="1:9">
      <c r="A8743" s="367" t="s">
        <v>3930</v>
      </c>
      <c r="D8743" s="367" t="s">
        <v>15154</v>
      </c>
      <c r="E8743" s="367">
        <f t="shared" si="136"/>
        <v>40786005</v>
      </c>
      <c r="F8743" s="367" t="s">
        <v>12562</v>
      </c>
      <c r="G8743" s="367" t="s">
        <v>1302</v>
      </c>
      <c r="H8743" s="367" t="s">
        <v>15147</v>
      </c>
      <c r="I8743" s="367" t="s">
        <v>15155</v>
      </c>
    </row>
    <row r="8744" spans="1:9">
      <c r="A8744" s="367" t="s">
        <v>3930</v>
      </c>
      <c r="D8744" s="367" t="s">
        <v>15156</v>
      </c>
      <c r="E8744" s="367">
        <f t="shared" si="136"/>
        <v>40786006</v>
      </c>
      <c r="F8744" s="367" t="s">
        <v>12562</v>
      </c>
      <c r="G8744" s="367" t="s">
        <v>1302</v>
      </c>
      <c r="H8744" s="367" t="s">
        <v>15147</v>
      </c>
      <c r="I8744" s="367" t="s">
        <v>14962</v>
      </c>
    </row>
    <row r="8745" spans="1:9">
      <c r="A8745" s="367" t="s">
        <v>3930</v>
      </c>
      <c r="D8745" s="367" t="s">
        <v>15157</v>
      </c>
      <c r="E8745" s="367">
        <f t="shared" si="136"/>
        <v>40786019</v>
      </c>
      <c r="F8745" s="367" t="s">
        <v>12562</v>
      </c>
      <c r="G8745" s="367" t="s">
        <v>1302</v>
      </c>
      <c r="H8745" s="367" t="s">
        <v>15147</v>
      </c>
      <c r="I8745" s="367" t="s">
        <v>14974</v>
      </c>
    </row>
    <row r="8746" spans="1:9">
      <c r="A8746" s="367" t="s">
        <v>3930</v>
      </c>
      <c r="D8746" s="367" t="s">
        <v>15158</v>
      </c>
      <c r="E8746" s="367">
        <f t="shared" si="136"/>
        <v>40786021</v>
      </c>
      <c r="F8746" s="367" t="s">
        <v>12562</v>
      </c>
      <c r="G8746" s="367" t="s">
        <v>1302</v>
      </c>
      <c r="H8746" s="367" t="s">
        <v>15147</v>
      </c>
      <c r="I8746" s="367" t="s">
        <v>14987</v>
      </c>
    </row>
    <row r="8747" spans="1:9">
      <c r="A8747" s="367" t="s">
        <v>3930</v>
      </c>
      <c r="D8747" s="367" t="s">
        <v>15159</v>
      </c>
      <c r="E8747" s="367">
        <f t="shared" si="136"/>
        <v>40786023</v>
      </c>
      <c r="F8747" s="367" t="s">
        <v>12562</v>
      </c>
      <c r="G8747" s="367" t="s">
        <v>1302</v>
      </c>
      <c r="H8747" s="367" t="s">
        <v>15147</v>
      </c>
      <c r="I8747" s="367" t="s">
        <v>15160</v>
      </c>
    </row>
    <row r="8748" spans="1:9">
      <c r="A8748" s="367" t="s">
        <v>3930</v>
      </c>
      <c r="D8748" s="367" t="s">
        <v>15161</v>
      </c>
      <c r="E8748" s="367">
        <f t="shared" si="136"/>
        <v>40786099</v>
      </c>
      <c r="F8748" s="367" t="s">
        <v>12562</v>
      </c>
      <c r="G8748" s="367" t="s">
        <v>1302</v>
      </c>
      <c r="H8748" s="367" t="s">
        <v>15147</v>
      </c>
      <c r="I8748" s="367" t="s">
        <v>15007</v>
      </c>
    </row>
    <row r="8749" spans="1:9">
      <c r="A8749" s="367" t="s">
        <v>3930</v>
      </c>
      <c r="D8749" s="367" t="s">
        <v>15162</v>
      </c>
      <c r="E8749" s="367">
        <f t="shared" si="136"/>
        <v>40786401</v>
      </c>
      <c r="F8749" s="367" t="s">
        <v>12562</v>
      </c>
      <c r="G8749" s="367" t="s">
        <v>1302</v>
      </c>
      <c r="H8749" s="367" t="s">
        <v>15163</v>
      </c>
      <c r="I8749" s="367" t="s">
        <v>15164</v>
      </c>
    </row>
    <row r="8750" spans="1:9">
      <c r="A8750" s="367" t="s">
        <v>3930</v>
      </c>
      <c r="D8750" s="367" t="s">
        <v>15165</v>
      </c>
      <c r="E8750" s="367">
        <f t="shared" si="136"/>
        <v>40786499</v>
      </c>
      <c r="F8750" s="367" t="s">
        <v>12562</v>
      </c>
      <c r="G8750" s="367" t="s">
        <v>1302</v>
      </c>
      <c r="H8750" s="367" t="s">
        <v>15163</v>
      </c>
      <c r="I8750" s="367" t="s">
        <v>15166</v>
      </c>
    </row>
    <row r="8751" spans="1:9">
      <c r="A8751" s="367" t="s">
        <v>3930</v>
      </c>
      <c r="D8751" s="367" t="s">
        <v>15167</v>
      </c>
      <c r="E8751" s="367">
        <f t="shared" si="136"/>
        <v>40786801</v>
      </c>
      <c r="F8751" s="367" t="s">
        <v>12562</v>
      </c>
      <c r="G8751" s="367" t="s">
        <v>1302</v>
      </c>
      <c r="H8751" s="367" t="s">
        <v>15168</v>
      </c>
      <c r="I8751" s="367" t="s">
        <v>15024</v>
      </c>
    </row>
    <row r="8752" spans="1:9">
      <c r="A8752" s="367" t="s">
        <v>3930</v>
      </c>
      <c r="D8752" s="367" t="s">
        <v>15169</v>
      </c>
      <c r="E8752" s="367">
        <f t="shared" si="136"/>
        <v>40786803</v>
      </c>
      <c r="F8752" s="367" t="s">
        <v>12562</v>
      </c>
      <c r="G8752" s="367" t="s">
        <v>1302</v>
      </c>
      <c r="H8752" s="367" t="s">
        <v>15168</v>
      </c>
      <c r="I8752" s="367" t="s">
        <v>15012</v>
      </c>
    </row>
    <row r="8753" spans="1:9">
      <c r="A8753" s="367" t="s">
        <v>3930</v>
      </c>
      <c r="D8753" s="367" t="s">
        <v>15170</v>
      </c>
      <c r="E8753" s="367">
        <f t="shared" si="136"/>
        <v>40786805</v>
      </c>
      <c r="F8753" s="367" t="s">
        <v>12562</v>
      </c>
      <c r="G8753" s="367" t="s">
        <v>1302</v>
      </c>
      <c r="H8753" s="367" t="s">
        <v>15168</v>
      </c>
      <c r="I8753" s="367" t="s">
        <v>15016</v>
      </c>
    </row>
    <row r="8754" spans="1:9">
      <c r="A8754" s="367" t="s">
        <v>3930</v>
      </c>
      <c r="D8754" s="367" t="s">
        <v>15171</v>
      </c>
      <c r="E8754" s="367">
        <f t="shared" si="136"/>
        <v>40787201</v>
      </c>
      <c r="F8754" s="367" t="s">
        <v>12562</v>
      </c>
      <c r="G8754" s="367" t="s">
        <v>1302</v>
      </c>
      <c r="H8754" s="367" t="s">
        <v>15172</v>
      </c>
      <c r="I8754" s="367" t="s">
        <v>15173</v>
      </c>
    </row>
    <row r="8755" spans="1:9">
      <c r="A8755" s="367" t="s">
        <v>3930</v>
      </c>
      <c r="D8755" s="367" t="s">
        <v>15174</v>
      </c>
      <c r="E8755" s="367">
        <f t="shared" si="136"/>
        <v>40787203</v>
      </c>
      <c r="F8755" s="367" t="s">
        <v>12562</v>
      </c>
      <c r="G8755" s="367" t="s">
        <v>1302</v>
      </c>
      <c r="H8755" s="367" t="s">
        <v>15172</v>
      </c>
      <c r="I8755" s="367" t="s">
        <v>15037</v>
      </c>
    </row>
    <row r="8756" spans="1:9">
      <c r="A8756" s="367" t="s">
        <v>3930</v>
      </c>
      <c r="D8756" s="367" t="s">
        <v>15175</v>
      </c>
      <c r="E8756" s="367">
        <f t="shared" si="136"/>
        <v>40787299</v>
      </c>
      <c r="F8756" s="367" t="s">
        <v>12562</v>
      </c>
      <c r="G8756" s="367" t="s">
        <v>1302</v>
      </c>
      <c r="H8756" s="367" t="s">
        <v>15172</v>
      </c>
      <c r="I8756" s="367" t="s">
        <v>15041</v>
      </c>
    </row>
    <row r="8757" spans="1:9">
      <c r="A8757" s="367" t="s">
        <v>3930</v>
      </c>
      <c r="D8757" s="367" t="s">
        <v>15176</v>
      </c>
      <c r="E8757" s="367">
        <f t="shared" si="136"/>
        <v>40788403</v>
      </c>
      <c r="F8757" s="367" t="s">
        <v>12562</v>
      </c>
      <c r="G8757" s="367" t="s">
        <v>1302</v>
      </c>
      <c r="H8757" s="367" t="s">
        <v>15177</v>
      </c>
      <c r="I8757" s="367" t="s">
        <v>15055</v>
      </c>
    </row>
    <row r="8758" spans="1:9">
      <c r="A8758" s="367" t="s">
        <v>3930</v>
      </c>
      <c r="D8758" s="367" t="s">
        <v>15178</v>
      </c>
      <c r="E8758" s="367">
        <f t="shared" si="136"/>
        <v>40788405</v>
      </c>
      <c r="F8758" s="367" t="s">
        <v>12562</v>
      </c>
      <c r="G8758" s="367" t="s">
        <v>1302</v>
      </c>
      <c r="H8758" s="367" t="s">
        <v>15177</v>
      </c>
      <c r="I8758" s="367" t="s">
        <v>15059</v>
      </c>
    </row>
    <row r="8759" spans="1:9">
      <c r="A8759" s="367" t="s">
        <v>3930</v>
      </c>
      <c r="D8759" s="367" t="s">
        <v>15179</v>
      </c>
      <c r="E8759" s="367">
        <f t="shared" si="136"/>
        <v>40799901</v>
      </c>
      <c r="F8759" s="367" t="s">
        <v>12562</v>
      </c>
      <c r="G8759" s="367" t="s">
        <v>1302</v>
      </c>
      <c r="H8759" s="367" t="s">
        <v>2410</v>
      </c>
      <c r="I8759" s="367" t="s">
        <v>15064</v>
      </c>
    </row>
    <row r="8760" spans="1:9">
      <c r="A8760" s="367" t="s">
        <v>3930</v>
      </c>
      <c r="D8760" s="367" t="s">
        <v>15180</v>
      </c>
      <c r="E8760" s="367">
        <f t="shared" si="136"/>
        <v>40799903</v>
      </c>
      <c r="F8760" s="367" t="s">
        <v>12562</v>
      </c>
      <c r="G8760" s="367" t="s">
        <v>1302</v>
      </c>
      <c r="H8760" s="367" t="s">
        <v>2410</v>
      </c>
      <c r="I8760" s="367" t="s">
        <v>15068</v>
      </c>
    </row>
    <row r="8761" spans="1:9">
      <c r="A8761" s="367" t="s">
        <v>3930</v>
      </c>
      <c r="D8761" s="367" t="s">
        <v>15181</v>
      </c>
      <c r="E8761" s="367">
        <f t="shared" si="136"/>
        <v>40799905</v>
      </c>
      <c r="F8761" s="367" t="s">
        <v>12562</v>
      </c>
      <c r="G8761" s="367" t="s">
        <v>1302</v>
      </c>
      <c r="H8761" s="367" t="s">
        <v>2410</v>
      </c>
      <c r="I8761" s="367" t="s">
        <v>15072</v>
      </c>
    </row>
    <row r="8762" spans="1:9">
      <c r="A8762" s="367" t="s">
        <v>3930</v>
      </c>
      <c r="D8762" s="367" t="s">
        <v>15182</v>
      </c>
      <c r="E8762" s="367">
        <f t="shared" si="136"/>
        <v>40799997</v>
      </c>
      <c r="F8762" s="367" t="s">
        <v>12562</v>
      </c>
      <c r="G8762" s="367" t="s">
        <v>1302</v>
      </c>
      <c r="H8762" s="367" t="s">
        <v>2410</v>
      </c>
      <c r="I8762" s="367" t="s">
        <v>4599</v>
      </c>
    </row>
    <row r="8763" spans="1:9">
      <c r="A8763" s="367" t="s">
        <v>3930</v>
      </c>
      <c r="D8763" s="367" t="s">
        <v>15183</v>
      </c>
      <c r="E8763" s="367">
        <f t="shared" si="136"/>
        <v>40799998</v>
      </c>
      <c r="F8763" s="367" t="s">
        <v>12562</v>
      </c>
      <c r="G8763" s="367" t="s">
        <v>1302</v>
      </c>
      <c r="H8763" s="367" t="s">
        <v>2410</v>
      </c>
      <c r="I8763" s="367" t="s">
        <v>4599</v>
      </c>
    </row>
    <row r="8764" spans="1:9">
      <c r="A8764" s="367" t="s">
        <v>3930</v>
      </c>
      <c r="D8764" s="367" t="s">
        <v>15184</v>
      </c>
      <c r="E8764" s="367">
        <f t="shared" si="136"/>
        <v>40799999</v>
      </c>
      <c r="F8764" s="367" t="s">
        <v>12562</v>
      </c>
      <c r="G8764" s="367" t="s">
        <v>1302</v>
      </c>
      <c r="H8764" s="367" t="s">
        <v>2410</v>
      </c>
      <c r="I8764" s="367" t="s">
        <v>4251</v>
      </c>
    </row>
    <row r="8765" spans="1:9">
      <c r="A8765" s="367" t="s">
        <v>3930</v>
      </c>
      <c r="D8765" s="367" t="s">
        <v>15185</v>
      </c>
      <c r="E8765" s="367">
        <f t="shared" si="136"/>
        <v>40880001</v>
      </c>
      <c r="F8765" s="367" t="s">
        <v>12562</v>
      </c>
      <c r="G8765" s="367" t="s">
        <v>15186</v>
      </c>
      <c r="H8765" s="367" t="s">
        <v>4346</v>
      </c>
      <c r="I8765" s="367" t="s">
        <v>4346</v>
      </c>
    </row>
    <row r="8766" spans="1:9">
      <c r="A8766" s="367" t="s">
        <v>3930</v>
      </c>
      <c r="D8766" s="367" t="s">
        <v>15187</v>
      </c>
      <c r="E8766" s="367">
        <f t="shared" si="136"/>
        <v>40899995</v>
      </c>
      <c r="F8766" s="367" t="s">
        <v>12562</v>
      </c>
      <c r="G8766" s="367" t="s">
        <v>15186</v>
      </c>
      <c r="H8766" s="367" t="s">
        <v>15188</v>
      </c>
      <c r="I8766" s="367" t="s">
        <v>15189</v>
      </c>
    </row>
    <row r="8767" spans="1:9">
      <c r="A8767" s="367" t="s">
        <v>3930</v>
      </c>
      <c r="D8767" s="367" t="s">
        <v>15190</v>
      </c>
      <c r="E8767" s="367">
        <f t="shared" si="136"/>
        <v>40899997</v>
      </c>
      <c r="F8767" s="367" t="s">
        <v>12562</v>
      </c>
      <c r="G8767" s="367" t="s">
        <v>15186</v>
      </c>
      <c r="H8767" s="367" t="s">
        <v>15188</v>
      </c>
      <c r="I8767" s="367" t="s">
        <v>15191</v>
      </c>
    </row>
    <row r="8768" spans="1:9">
      <c r="A8768" s="367" t="s">
        <v>3930</v>
      </c>
      <c r="D8768" s="367" t="s">
        <v>15192</v>
      </c>
      <c r="E8768" s="367">
        <f t="shared" si="136"/>
        <v>40899999</v>
      </c>
      <c r="F8768" s="367" t="s">
        <v>12562</v>
      </c>
      <c r="G8768" s="367" t="s">
        <v>15186</v>
      </c>
      <c r="H8768" s="367" t="s">
        <v>15188</v>
      </c>
      <c r="I8768" s="367" t="s">
        <v>15193</v>
      </c>
    </row>
    <row r="8769" spans="1:9">
      <c r="A8769" s="367" t="s">
        <v>3930</v>
      </c>
      <c r="D8769" s="367" t="s">
        <v>15194</v>
      </c>
      <c r="E8769" s="367">
        <f t="shared" si="136"/>
        <v>41000101</v>
      </c>
      <c r="F8769" s="367" t="s">
        <v>12562</v>
      </c>
      <c r="G8769" s="367" t="s">
        <v>985</v>
      </c>
      <c r="H8769" s="367" t="s">
        <v>15195</v>
      </c>
      <c r="I8769" s="367" t="s">
        <v>15196</v>
      </c>
    </row>
    <row r="8770" spans="1:9">
      <c r="A8770" s="367" t="s">
        <v>3930</v>
      </c>
      <c r="D8770" s="367" t="s">
        <v>15197</v>
      </c>
      <c r="E8770" s="367">
        <f t="shared" ref="E8770:E8833" si="137">VALUE(D8770)</f>
        <v>41000102</v>
      </c>
      <c r="F8770" s="367" t="s">
        <v>12562</v>
      </c>
      <c r="G8770" s="367" t="s">
        <v>985</v>
      </c>
      <c r="H8770" s="367" t="s">
        <v>15195</v>
      </c>
      <c r="I8770" s="367" t="s">
        <v>15196</v>
      </c>
    </row>
    <row r="8771" spans="1:9">
      <c r="A8771" s="367" t="s">
        <v>3930</v>
      </c>
      <c r="D8771" s="367" t="s">
        <v>15198</v>
      </c>
      <c r="E8771" s="367">
        <f t="shared" si="137"/>
        <v>41000115</v>
      </c>
      <c r="F8771" s="367" t="s">
        <v>12562</v>
      </c>
      <c r="G8771" s="367" t="s">
        <v>985</v>
      </c>
      <c r="H8771" s="367" t="s">
        <v>15195</v>
      </c>
      <c r="I8771" s="367" t="s">
        <v>15199</v>
      </c>
    </row>
    <row r="8772" spans="1:9">
      <c r="A8772" s="367" t="s">
        <v>3930</v>
      </c>
      <c r="D8772" s="367" t="s">
        <v>15200</v>
      </c>
      <c r="E8772" s="367">
        <f t="shared" si="137"/>
        <v>41000125</v>
      </c>
      <c r="F8772" s="367" t="s">
        <v>12562</v>
      </c>
      <c r="G8772" s="367" t="s">
        <v>985</v>
      </c>
      <c r="H8772" s="367" t="s">
        <v>15195</v>
      </c>
      <c r="I8772" s="367" t="s">
        <v>15201</v>
      </c>
    </row>
    <row r="8773" spans="1:9">
      <c r="A8773" s="367" t="s">
        <v>3930</v>
      </c>
      <c r="D8773" s="367" t="s">
        <v>15202</v>
      </c>
      <c r="E8773" s="367">
        <f t="shared" si="137"/>
        <v>41000126</v>
      </c>
      <c r="F8773" s="367" t="s">
        <v>12562</v>
      </c>
      <c r="G8773" s="367" t="s">
        <v>985</v>
      </c>
      <c r="H8773" s="367" t="s">
        <v>15195</v>
      </c>
      <c r="I8773" s="367" t="s">
        <v>15203</v>
      </c>
    </row>
    <row r="8774" spans="1:9">
      <c r="A8774" s="367" t="s">
        <v>3930</v>
      </c>
      <c r="D8774" s="367" t="s">
        <v>15204</v>
      </c>
      <c r="E8774" s="367">
        <f t="shared" si="137"/>
        <v>41000130</v>
      </c>
      <c r="F8774" s="367" t="s">
        <v>12562</v>
      </c>
      <c r="G8774" s="367" t="s">
        <v>985</v>
      </c>
      <c r="H8774" s="367" t="s">
        <v>15195</v>
      </c>
      <c r="I8774" s="367" t="s">
        <v>4618</v>
      </c>
    </row>
    <row r="8775" spans="1:9">
      <c r="A8775" s="367" t="s">
        <v>3930</v>
      </c>
      <c r="D8775" s="367" t="s">
        <v>15205</v>
      </c>
      <c r="E8775" s="367">
        <f t="shared" si="137"/>
        <v>41000131</v>
      </c>
      <c r="F8775" s="367" t="s">
        <v>12562</v>
      </c>
      <c r="G8775" s="367" t="s">
        <v>985</v>
      </c>
      <c r="H8775" s="367" t="s">
        <v>15195</v>
      </c>
      <c r="I8775" s="367" t="s">
        <v>15206</v>
      </c>
    </row>
    <row r="8776" spans="1:9">
      <c r="A8776" s="367" t="s">
        <v>3930</v>
      </c>
      <c r="D8776" s="367" t="s">
        <v>15207</v>
      </c>
      <c r="E8776" s="367">
        <f t="shared" si="137"/>
        <v>41000132</v>
      </c>
      <c r="F8776" s="367" t="s">
        <v>12562</v>
      </c>
      <c r="G8776" s="367" t="s">
        <v>985</v>
      </c>
      <c r="H8776" s="367" t="s">
        <v>15195</v>
      </c>
      <c r="I8776" s="367" t="s">
        <v>15208</v>
      </c>
    </row>
    <row r="8777" spans="1:9">
      <c r="A8777" s="367" t="s">
        <v>3930</v>
      </c>
      <c r="D8777" s="367" t="s">
        <v>15209</v>
      </c>
      <c r="E8777" s="367">
        <f t="shared" si="137"/>
        <v>41000133</v>
      </c>
      <c r="F8777" s="367" t="s">
        <v>12562</v>
      </c>
      <c r="G8777" s="367" t="s">
        <v>985</v>
      </c>
      <c r="H8777" s="367" t="s">
        <v>15195</v>
      </c>
      <c r="I8777" s="367" t="s">
        <v>15210</v>
      </c>
    </row>
    <row r="8778" spans="1:9">
      <c r="A8778" s="367" t="s">
        <v>3930</v>
      </c>
      <c r="D8778" s="367" t="s">
        <v>15211</v>
      </c>
      <c r="E8778" s="367">
        <f t="shared" si="137"/>
        <v>41000140</v>
      </c>
      <c r="F8778" s="367" t="s">
        <v>12562</v>
      </c>
      <c r="G8778" s="367" t="s">
        <v>985</v>
      </c>
      <c r="H8778" s="367" t="s">
        <v>15195</v>
      </c>
      <c r="I8778" s="367" t="s">
        <v>15212</v>
      </c>
    </row>
    <row r="8779" spans="1:9">
      <c r="A8779" s="367" t="s">
        <v>3930</v>
      </c>
      <c r="D8779" s="367" t="s">
        <v>15213</v>
      </c>
      <c r="E8779" s="367">
        <f t="shared" si="137"/>
        <v>41000141</v>
      </c>
      <c r="F8779" s="367" t="s">
        <v>12562</v>
      </c>
      <c r="G8779" s="367" t="s">
        <v>985</v>
      </c>
      <c r="H8779" s="367" t="s">
        <v>15195</v>
      </c>
      <c r="I8779" s="367" t="s">
        <v>15214</v>
      </c>
    </row>
    <row r="8780" spans="1:9">
      <c r="A8780" s="367" t="s">
        <v>3930</v>
      </c>
      <c r="D8780" s="367" t="s">
        <v>15215</v>
      </c>
      <c r="E8780" s="367">
        <f t="shared" si="137"/>
        <v>41000142</v>
      </c>
      <c r="F8780" s="367" t="s">
        <v>12562</v>
      </c>
      <c r="G8780" s="367" t="s">
        <v>985</v>
      </c>
      <c r="H8780" s="367" t="s">
        <v>15195</v>
      </c>
      <c r="I8780" s="367" t="s">
        <v>15216</v>
      </c>
    </row>
    <row r="8781" spans="1:9">
      <c r="A8781" s="367" t="s">
        <v>3930</v>
      </c>
      <c r="D8781" s="367" t="s">
        <v>15217</v>
      </c>
      <c r="E8781" s="367">
        <f t="shared" si="137"/>
        <v>41000143</v>
      </c>
      <c r="F8781" s="367" t="s">
        <v>12562</v>
      </c>
      <c r="G8781" s="367" t="s">
        <v>985</v>
      </c>
      <c r="H8781" s="367" t="s">
        <v>15195</v>
      </c>
      <c r="I8781" s="367" t="s">
        <v>15218</v>
      </c>
    </row>
    <row r="8782" spans="1:9">
      <c r="A8782" s="367" t="s">
        <v>3930</v>
      </c>
      <c r="D8782" s="367" t="s">
        <v>15219</v>
      </c>
      <c r="E8782" s="367">
        <f t="shared" si="137"/>
        <v>41000144</v>
      </c>
      <c r="F8782" s="367" t="s">
        <v>12562</v>
      </c>
      <c r="G8782" s="367" t="s">
        <v>985</v>
      </c>
      <c r="H8782" s="367" t="s">
        <v>15195</v>
      </c>
      <c r="I8782" s="367" t="s">
        <v>15220</v>
      </c>
    </row>
    <row r="8783" spans="1:9">
      <c r="A8783" s="367" t="s">
        <v>3930</v>
      </c>
      <c r="D8783" s="367" t="s">
        <v>15221</v>
      </c>
      <c r="E8783" s="367">
        <f t="shared" si="137"/>
        <v>41000145</v>
      </c>
      <c r="F8783" s="367" t="s">
        <v>12562</v>
      </c>
      <c r="G8783" s="367" t="s">
        <v>985</v>
      </c>
      <c r="H8783" s="367" t="s">
        <v>15195</v>
      </c>
      <c r="I8783" s="367" t="s">
        <v>15222</v>
      </c>
    </row>
    <row r="8784" spans="1:9">
      <c r="A8784" s="367" t="s">
        <v>3930</v>
      </c>
      <c r="D8784" s="367" t="s">
        <v>15223</v>
      </c>
      <c r="E8784" s="367">
        <f t="shared" si="137"/>
        <v>41000146</v>
      </c>
      <c r="F8784" s="367" t="s">
        <v>12562</v>
      </c>
      <c r="G8784" s="367" t="s">
        <v>985</v>
      </c>
      <c r="H8784" s="367" t="s">
        <v>15195</v>
      </c>
      <c r="I8784" s="367" t="s">
        <v>15224</v>
      </c>
    </row>
    <row r="8785" spans="1:9">
      <c r="A8785" s="367" t="s">
        <v>3930</v>
      </c>
      <c r="D8785" s="367" t="s">
        <v>15225</v>
      </c>
      <c r="E8785" s="367">
        <f t="shared" si="137"/>
        <v>41000147</v>
      </c>
      <c r="F8785" s="367" t="s">
        <v>12562</v>
      </c>
      <c r="G8785" s="367" t="s">
        <v>985</v>
      </c>
      <c r="H8785" s="367" t="s">
        <v>15195</v>
      </c>
      <c r="I8785" s="367" t="s">
        <v>15226</v>
      </c>
    </row>
    <row r="8786" spans="1:9">
      <c r="A8786" s="367" t="s">
        <v>3930</v>
      </c>
      <c r="D8786" s="367" t="s">
        <v>15227</v>
      </c>
      <c r="E8786" s="367">
        <f t="shared" si="137"/>
        <v>41000160</v>
      </c>
      <c r="F8786" s="367" t="s">
        <v>12562</v>
      </c>
      <c r="G8786" s="367" t="s">
        <v>985</v>
      </c>
      <c r="H8786" s="367" t="s">
        <v>15195</v>
      </c>
      <c r="I8786" s="367" t="s">
        <v>15228</v>
      </c>
    </row>
    <row r="8787" spans="1:9">
      <c r="A8787" s="367" t="s">
        <v>3930</v>
      </c>
      <c r="D8787" s="367" t="s">
        <v>15229</v>
      </c>
      <c r="E8787" s="367">
        <f t="shared" si="137"/>
        <v>41000161</v>
      </c>
      <c r="F8787" s="367" t="s">
        <v>12562</v>
      </c>
      <c r="G8787" s="367" t="s">
        <v>985</v>
      </c>
      <c r="H8787" s="367" t="s">
        <v>15195</v>
      </c>
      <c r="I8787" s="367" t="s">
        <v>15230</v>
      </c>
    </row>
    <row r="8788" spans="1:9">
      <c r="A8788" s="367" t="s">
        <v>3930</v>
      </c>
      <c r="D8788" s="367" t="s">
        <v>15231</v>
      </c>
      <c r="E8788" s="367">
        <f t="shared" si="137"/>
        <v>41000162</v>
      </c>
      <c r="F8788" s="367" t="s">
        <v>12562</v>
      </c>
      <c r="G8788" s="367" t="s">
        <v>985</v>
      </c>
      <c r="H8788" s="367" t="s">
        <v>15195</v>
      </c>
      <c r="I8788" s="367" t="s">
        <v>15232</v>
      </c>
    </row>
    <row r="8789" spans="1:9">
      <c r="A8789" s="367" t="s">
        <v>3930</v>
      </c>
      <c r="D8789" s="367" t="s">
        <v>15233</v>
      </c>
      <c r="E8789" s="367">
        <f t="shared" si="137"/>
        <v>41000163</v>
      </c>
      <c r="F8789" s="367" t="s">
        <v>12562</v>
      </c>
      <c r="G8789" s="367" t="s">
        <v>985</v>
      </c>
      <c r="H8789" s="367" t="s">
        <v>15195</v>
      </c>
      <c r="I8789" s="367" t="s">
        <v>15234</v>
      </c>
    </row>
    <row r="8790" spans="1:9">
      <c r="A8790" s="367" t="s">
        <v>3930</v>
      </c>
      <c r="D8790" s="367" t="s">
        <v>15235</v>
      </c>
      <c r="E8790" s="367">
        <f t="shared" si="137"/>
        <v>41000164</v>
      </c>
      <c r="F8790" s="367" t="s">
        <v>12562</v>
      </c>
      <c r="G8790" s="367" t="s">
        <v>985</v>
      </c>
      <c r="H8790" s="367" t="s">
        <v>15195</v>
      </c>
      <c r="I8790" s="367" t="s">
        <v>15236</v>
      </c>
    </row>
    <row r="8791" spans="1:9">
      <c r="A8791" s="367" t="s">
        <v>3930</v>
      </c>
      <c r="D8791" s="367" t="s">
        <v>15237</v>
      </c>
      <c r="E8791" s="367">
        <f t="shared" si="137"/>
        <v>41000165</v>
      </c>
      <c r="F8791" s="367" t="s">
        <v>12562</v>
      </c>
      <c r="G8791" s="367" t="s">
        <v>985</v>
      </c>
      <c r="H8791" s="367" t="s">
        <v>15195</v>
      </c>
      <c r="I8791" s="367" t="s">
        <v>15238</v>
      </c>
    </row>
    <row r="8792" spans="1:9">
      <c r="A8792" s="367" t="s">
        <v>3930</v>
      </c>
      <c r="D8792" s="367" t="s">
        <v>15239</v>
      </c>
      <c r="E8792" s="367">
        <f t="shared" si="137"/>
        <v>41000166</v>
      </c>
      <c r="F8792" s="367" t="s">
        <v>12562</v>
      </c>
      <c r="G8792" s="367" t="s">
        <v>985</v>
      </c>
      <c r="H8792" s="367" t="s">
        <v>15195</v>
      </c>
      <c r="I8792" s="367" t="s">
        <v>15240</v>
      </c>
    </row>
    <row r="8793" spans="1:9">
      <c r="A8793" s="367" t="s">
        <v>3930</v>
      </c>
      <c r="D8793" s="367" t="s">
        <v>15241</v>
      </c>
      <c r="E8793" s="367">
        <f t="shared" si="137"/>
        <v>41000201</v>
      </c>
      <c r="F8793" s="367" t="s">
        <v>12562</v>
      </c>
      <c r="G8793" s="367" t="s">
        <v>985</v>
      </c>
      <c r="H8793" s="367" t="s">
        <v>15242</v>
      </c>
      <c r="I8793" s="367" t="s">
        <v>15196</v>
      </c>
    </row>
    <row r="8794" spans="1:9">
      <c r="A8794" s="367" t="s">
        <v>3930</v>
      </c>
      <c r="D8794" s="367" t="s">
        <v>15243</v>
      </c>
      <c r="E8794" s="367">
        <f t="shared" si="137"/>
        <v>41000202</v>
      </c>
      <c r="F8794" s="367" t="s">
        <v>12562</v>
      </c>
      <c r="G8794" s="367" t="s">
        <v>985</v>
      </c>
      <c r="H8794" s="367" t="s">
        <v>15242</v>
      </c>
      <c r="I8794" s="367" t="s">
        <v>15196</v>
      </c>
    </row>
    <row r="8795" spans="1:9">
      <c r="A8795" s="367" t="s">
        <v>3930</v>
      </c>
      <c r="D8795" s="367" t="s">
        <v>15244</v>
      </c>
      <c r="E8795" s="367">
        <f t="shared" si="137"/>
        <v>41000215</v>
      </c>
      <c r="F8795" s="367" t="s">
        <v>12562</v>
      </c>
      <c r="G8795" s="367" t="s">
        <v>985</v>
      </c>
      <c r="H8795" s="367" t="s">
        <v>15242</v>
      </c>
      <c r="I8795" s="367" t="s">
        <v>15199</v>
      </c>
    </row>
    <row r="8796" spans="1:9">
      <c r="A8796" s="367" t="s">
        <v>3930</v>
      </c>
      <c r="D8796" s="367" t="s">
        <v>15245</v>
      </c>
      <c r="E8796" s="367">
        <f t="shared" si="137"/>
        <v>41000225</v>
      </c>
      <c r="F8796" s="367" t="s">
        <v>12562</v>
      </c>
      <c r="G8796" s="367" t="s">
        <v>985</v>
      </c>
      <c r="H8796" s="367" t="s">
        <v>15242</v>
      </c>
      <c r="I8796" s="367" t="s">
        <v>15201</v>
      </c>
    </row>
    <row r="8797" spans="1:9">
      <c r="A8797" s="367" t="s">
        <v>3930</v>
      </c>
      <c r="D8797" s="367" t="s">
        <v>15246</v>
      </c>
      <c r="E8797" s="367">
        <f t="shared" si="137"/>
        <v>41000226</v>
      </c>
      <c r="F8797" s="367" t="s">
        <v>12562</v>
      </c>
      <c r="G8797" s="367" t="s">
        <v>985</v>
      </c>
      <c r="H8797" s="367" t="s">
        <v>15242</v>
      </c>
      <c r="I8797" s="367" t="s">
        <v>15203</v>
      </c>
    </row>
    <row r="8798" spans="1:9">
      <c r="A8798" s="367" t="s">
        <v>3930</v>
      </c>
      <c r="D8798" s="367" t="s">
        <v>15247</v>
      </c>
      <c r="E8798" s="367">
        <f t="shared" si="137"/>
        <v>41000230</v>
      </c>
      <c r="F8798" s="367" t="s">
        <v>12562</v>
      </c>
      <c r="G8798" s="367" t="s">
        <v>985</v>
      </c>
      <c r="H8798" s="367" t="s">
        <v>15242</v>
      </c>
      <c r="I8798" s="367" t="s">
        <v>4618</v>
      </c>
    </row>
    <row r="8799" spans="1:9">
      <c r="A8799" s="367" t="s">
        <v>3930</v>
      </c>
      <c r="D8799" s="367" t="s">
        <v>15248</v>
      </c>
      <c r="E8799" s="367">
        <f t="shared" si="137"/>
        <v>41000231</v>
      </c>
      <c r="F8799" s="367" t="s">
        <v>12562</v>
      </c>
      <c r="G8799" s="367" t="s">
        <v>985</v>
      </c>
      <c r="H8799" s="367" t="s">
        <v>15242</v>
      </c>
      <c r="I8799" s="367" t="s">
        <v>15206</v>
      </c>
    </row>
    <row r="8800" spans="1:9">
      <c r="A8800" s="367" t="s">
        <v>3930</v>
      </c>
      <c r="D8800" s="367" t="s">
        <v>15249</v>
      </c>
      <c r="E8800" s="367">
        <f t="shared" si="137"/>
        <v>41000232</v>
      </c>
      <c r="F8800" s="367" t="s">
        <v>12562</v>
      </c>
      <c r="G8800" s="367" t="s">
        <v>985</v>
      </c>
      <c r="H8800" s="367" t="s">
        <v>15242</v>
      </c>
      <c r="I8800" s="367" t="s">
        <v>15208</v>
      </c>
    </row>
    <row r="8801" spans="1:9">
      <c r="A8801" s="367" t="s">
        <v>3930</v>
      </c>
      <c r="D8801" s="367" t="s">
        <v>15250</v>
      </c>
      <c r="E8801" s="367">
        <f t="shared" si="137"/>
        <v>41000233</v>
      </c>
      <c r="F8801" s="367" t="s">
        <v>12562</v>
      </c>
      <c r="G8801" s="367" t="s">
        <v>985</v>
      </c>
      <c r="H8801" s="367" t="s">
        <v>15242</v>
      </c>
      <c r="I8801" s="367" t="s">
        <v>15210</v>
      </c>
    </row>
    <row r="8802" spans="1:9">
      <c r="A8802" s="367" t="s">
        <v>3930</v>
      </c>
      <c r="D8802" s="367" t="s">
        <v>15251</v>
      </c>
      <c r="E8802" s="367">
        <f t="shared" si="137"/>
        <v>41000240</v>
      </c>
      <c r="F8802" s="367" t="s">
        <v>12562</v>
      </c>
      <c r="G8802" s="367" t="s">
        <v>985</v>
      </c>
      <c r="H8802" s="367" t="s">
        <v>15242</v>
      </c>
      <c r="I8802" s="367" t="s">
        <v>15212</v>
      </c>
    </row>
    <row r="8803" spans="1:9">
      <c r="A8803" s="367" t="s">
        <v>3930</v>
      </c>
      <c r="D8803" s="367" t="s">
        <v>15252</v>
      </c>
      <c r="E8803" s="367">
        <f t="shared" si="137"/>
        <v>41000241</v>
      </c>
      <c r="F8803" s="367" t="s">
        <v>12562</v>
      </c>
      <c r="G8803" s="367" t="s">
        <v>985</v>
      </c>
      <c r="H8803" s="367" t="s">
        <v>15242</v>
      </c>
      <c r="I8803" s="367" t="s">
        <v>15214</v>
      </c>
    </row>
    <row r="8804" spans="1:9">
      <c r="A8804" s="367" t="s">
        <v>3930</v>
      </c>
      <c r="D8804" s="367" t="s">
        <v>15253</v>
      </c>
      <c r="E8804" s="367">
        <f t="shared" si="137"/>
        <v>41000242</v>
      </c>
      <c r="F8804" s="367" t="s">
        <v>12562</v>
      </c>
      <c r="G8804" s="367" t="s">
        <v>985</v>
      </c>
      <c r="H8804" s="367" t="s">
        <v>15242</v>
      </c>
      <c r="I8804" s="367" t="s">
        <v>15216</v>
      </c>
    </row>
    <row r="8805" spans="1:9">
      <c r="A8805" s="367" t="s">
        <v>3930</v>
      </c>
      <c r="D8805" s="367" t="s">
        <v>15254</v>
      </c>
      <c r="E8805" s="367">
        <f t="shared" si="137"/>
        <v>41000243</v>
      </c>
      <c r="F8805" s="367" t="s">
        <v>12562</v>
      </c>
      <c r="G8805" s="367" t="s">
        <v>985</v>
      </c>
      <c r="H8805" s="367" t="s">
        <v>15242</v>
      </c>
      <c r="I8805" s="367" t="s">
        <v>15218</v>
      </c>
    </row>
    <row r="8806" spans="1:9">
      <c r="A8806" s="367" t="s">
        <v>3930</v>
      </c>
      <c r="D8806" s="367" t="s">
        <v>15255</v>
      </c>
      <c r="E8806" s="367">
        <f t="shared" si="137"/>
        <v>41000244</v>
      </c>
      <c r="F8806" s="367" t="s">
        <v>12562</v>
      </c>
      <c r="G8806" s="367" t="s">
        <v>985</v>
      </c>
      <c r="H8806" s="367" t="s">
        <v>15242</v>
      </c>
      <c r="I8806" s="367" t="s">
        <v>15220</v>
      </c>
    </row>
    <row r="8807" spans="1:9">
      <c r="A8807" s="367" t="s">
        <v>3930</v>
      </c>
      <c r="D8807" s="367" t="s">
        <v>15256</v>
      </c>
      <c r="E8807" s="367">
        <f t="shared" si="137"/>
        <v>41000245</v>
      </c>
      <c r="F8807" s="367" t="s">
        <v>12562</v>
      </c>
      <c r="G8807" s="367" t="s">
        <v>985</v>
      </c>
      <c r="H8807" s="367" t="s">
        <v>15242</v>
      </c>
      <c r="I8807" s="367" t="s">
        <v>15222</v>
      </c>
    </row>
    <row r="8808" spans="1:9">
      <c r="A8808" s="367" t="s">
        <v>3930</v>
      </c>
      <c r="D8808" s="367" t="s">
        <v>15257</v>
      </c>
      <c r="E8808" s="367">
        <f t="shared" si="137"/>
        <v>41000246</v>
      </c>
      <c r="F8808" s="367" t="s">
        <v>12562</v>
      </c>
      <c r="G8808" s="367" t="s">
        <v>985</v>
      </c>
      <c r="H8808" s="367" t="s">
        <v>15242</v>
      </c>
      <c r="I8808" s="367" t="s">
        <v>15224</v>
      </c>
    </row>
    <row r="8809" spans="1:9">
      <c r="A8809" s="367" t="s">
        <v>3930</v>
      </c>
      <c r="D8809" s="367" t="s">
        <v>15258</v>
      </c>
      <c r="E8809" s="367">
        <f t="shared" si="137"/>
        <v>41000247</v>
      </c>
      <c r="F8809" s="367" t="s">
        <v>12562</v>
      </c>
      <c r="G8809" s="367" t="s">
        <v>985</v>
      </c>
      <c r="H8809" s="367" t="s">
        <v>15242</v>
      </c>
      <c r="I8809" s="367" t="s">
        <v>15226</v>
      </c>
    </row>
    <row r="8810" spans="1:9">
      <c r="A8810" s="367" t="s">
        <v>3930</v>
      </c>
      <c r="D8810" s="367" t="s">
        <v>15259</v>
      </c>
      <c r="E8810" s="367">
        <f t="shared" si="137"/>
        <v>41000260</v>
      </c>
      <c r="F8810" s="367" t="s">
        <v>12562</v>
      </c>
      <c r="G8810" s="367" t="s">
        <v>985</v>
      </c>
      <c r="H8810" s="367" t="s">
        <v>15242</v>
      </c>
      <c r="I8810" s="367" t="s">
        <v>15228</v>
      </c>
    </row>
    <row r="8811" spans="1:9">
      <c r="A8811" s="367" t="s">
        <v>3930</v>
      </c>
      <c r="D8811" s="367" t="s">
        <v>15260</v>
      </c>
      <c r="E8811" s="367">
        <f t="shared" si="137"/>
        <v>41000261</v>
      </c>
      <c r="F8811" s="367" t="s">
        <v>12562</v>
      </c>
      <c r="G8811" s="367" t="s">
        <v>985</v>
      </c>
      <c r="H8811" s="367" t="s">
        <v>15242</v>
      </c>
      <c r="I8811" s="367" t="s">
        <v>15230</v>
      </c>
    </row>
    <row r="8812" spans="1:9">
      <c r="A8812" s="367" t="s">
        <v>3930</v>
      </c>
      <c r="D8812" s="367" t="s">
        <v>15261</v>
      </c>
      <c r="E8812" s="367">
        <f t="shared" si="137"/>
        <v>41000262</v>
      </c>
      <c r="F8812" s="367" t="s">
        <v>12562</v>
      </c>
      <c r="G8812" s="367" t="s">
        <v>985</v>
      </c>
      <c r="H8812" s="367" t="s">
        <v>15242</v>
      </c>
      <c r="I8812" s="367" t="s">
        <v>15232</v>
      </c>
    </row>
    <row r="8813" spans="1:9">
      <c r="A8813" s="367" t="s">
        <v>3930</v>
      </c>
      <c r="D8813" s="367" t="s">
        <v>15262</v>
      </c>
      <c r="E8813" s="367">
        <f t="shared" si="137"/>
        <v>41000263</v>
      </c>
      <c r="F8813" s="367" t="s">
        <v>12562</v>
      </c>
      <c r="G8813" s="367" t="s">
        <v>985</v>
      </c>
      <c r="H8813" s="367" t="s">
        <v>15242</v>
      </c>
      <c r="I8813" s="367" t="s">
        <v>15234</v>
      </c>
    </row>
    <row r="8814" spans="1:9">
      <c r="A8814" s="367" t="s">
        <v>3930</v>
      </c>
      <c r="D8814" s="367" t="s">
        <v>15263</v>
      </c>
      <c r="E8814" s="367">
        <f t="shared" si="137"/>
        <v>41000264</v>
      </c>
      <c r="F8814" s="367" t="s">
        <v>12562</v>
      </c>
      <c r="G8814" s="367" t="s">
        <v>985</v>
      </c>
      <c r="H8814" s="367" t="s">
        <v>15242</v>
      </c>
      <c r="I8814" s="367" t="s">
        <v>15236</v>
      </c>
    </row>
    <row r="8815" spans="1:9">
      <c r="A8815" s="367" t="s">
        <v>3930</v>
      </c>
      <c r="D8815" s="367" t="s">
        <v>15264</v>
      </c>
      <c r="E8815" s="367">
        <f t="shared" si="137"/>
        <v>41000265</v>
      </c>
      <c r="F8815" s="367" t="s">
        <v>12562</v>
      </c>
      <c r="G8815" s="367" t="s">
        <v>985</v>
      </c>
      <c r="H8815" s="367" t="s">
        <v>15242</v>
      </c>
      <c r="I8815" s="367" t="s">
        <v>15238</v>
      </c>
    </row>
    <row r="8816" spans="1:9">
      <c r="A8816" s="367" t="s">
        <v>3930</v>
      </c>
      <c r="D8816" s="367" t="s">
        <v>15265</v>
      </c>
      <c r="E8816" s="367">
        <f t="shared" si="137"/>
        <v>41000266</v>
      </c>
      <c r="F8816" s="367" t="s">
        <v>12562</v>
      </c>
      <c r="G8816" s="367" t="s">
        <v>985</v>
      </c>
      <c r="H8816" s="367" t="s">
        <v>15242</v>
      </c>
      <c r="I8816" s="367" t="s">
        <v>15240</v>
      </c>
    </row>
    <row r="8817" spans="1:9">
      <c r="A8817" s="367" t="s">
        <v>3930</v>
      </c>
      <c r="D8817" s="367" t="s">
        <v>15266</v>
      </c>
      <c r="E8817" s="367">
        <f t="shared" si="137"/>
        <v>41080001</v>
      </c>
      <c r="F8817" s="367" t="s">
        <v>12562</v>
      </c>
      <c r="G8817" s="367" t="s">
        <v>985</v>
      </c>
      <c r="H8817" s="367" t="s">
        <v>15267</v>
      </c>
      <c r="I8817" s="367" t="s">
        <v>4346</v>
      </c>
    </row>
    <row r="8818" spans="1:9">
      <c r="A8818" s="367" t="s">
        <v>3930</v>
      </c>
      <c r="D8818" s="367" t="s">
        <v>15268</v>
      </c>
      <c r="E8818" s="367">
        <f t="shared" si="137"/>
        <v>41082001</v>
      </c>
      <c r="F8818" s="367" t="s">
        <v>12562</v>
      </c>
      <c r="G8818" s="367" t="s">
        <v>985</v>
      </c>
      <c r="H8818" s="367" t="s">
        <v>15269</v>
      </c>
      <c r="I8818" s="367" t="s">
        <v>4349</v>
      </c>
    </row>
    <row r="8819" spans="1:9">
      <c r="A8819" s="367" t="s">
        <v>3930</v>
      </c>
      <c r="D8819" s="367" t="s">
        <v>15270</v>
      </c>
      <c r="E8819" s="367">
        <f t="shared" si="137"/>
        <v>41082002</v>
      </c>
      <c r="F8819" s="367" t="s">
        <v>12562</v>
      </c>
      <c r="G8819" s="367" t="s">
        <v>985</v>
      </c>
      <c r="H8819" s="367" t="s">
        <v>15269</v>
      </c>
      <c r="I8819" s="367" t="s">
        <v>4351</v>
      </c>
    </row>
    <row r="8820" spans="1:9">
      <c r="A8820" s="367" t="s">
        <v>3930</v>
      </c>
      <c r="D8820" s="367" t="s">
        <v>15271</v>
      </c>
      <c r="E8820" s="367">
        <f t="shared" si="137"/>
        <v>41082599</v>
      </c>
      <c r="F8820" s="367" t="s">
        <v>12562</v>
      </c>
      <c r="G8820" s="367" t="s">
        <v>985</v>
      </c>
      <c r="H8820" s="367" t="s">
        <v>15272</v>
      </c>
      <c r="I8820" s="367" t="s">
        <v>4354</v>
      </c>
    </row>
    <row r="8821" spans="1:9">
      <c r="A8821" s="367" t="s">
        <v>3930</v>
      </c>
      <c r="D8821" s="367" t="s">
        <v>15273</v>
      </c>
      <c r="E8821" s="367">
        <f t="shared" si="137"/>
        <v>42500101</v>
      </c>
      <c r="F8821" s="367" t="s">
        <v>12562</v>
      </c>
      <c r="I8821" s="367" t="s">
        <v>15274</v>
      </c>
    </row>
    <row r="8822" spans="1:9">
      <c r="A8822" s="367" t="s">
        <v>3930</v>
      </c>
      <c r="D8822" s="367" t="s">
        <v>15275</v>
      </c>
      <c r="E8822" s="367">
        <f t="shared" si="137"/>
        <v>42500102</v>
      </c>
      <c r="F8822" s="367" t="s">
        <v>12562</v>
      </c>
      <c r="I8822" s="367" t="s">
        <v>15276</v>
      </c>
    </row>
    <row r="8823" spans="1:9">
      <c r="A8823" s="367" t="s">
        <v>3930</v>
      </c>
      <c r="D8823" s="367" t="s">
        <v>15277</v>
      </c>
      <c r="E8823" s="367">
        <f t="shared" si="137"/>
        <v>42500201</v>
      </c>
      <c r="F8823" s="367" t="s">
        <v>12562</v>
      </c>
      <c r="I8823" s="367" t="s">
        <v>15278</v>
      </c>
    </row>
    <row r="8824" spans="1:9">
      <c r="A8824" s="367" t="s">
        <v>3930</v>
      </c>
      <c r="D8824" s="367" t="s">
        <v>15279</v>
      </c>
      <c r="E8824" s="367">
        <f t="shared" si="137"/>
        <v>42500202</v>
      </c>
      <c r="F8824" s="367" t="s">
        <v>12562</v>
      </c>
      <c r="I8824" s="367" t="s">
        <v>15280</v>
      </c>
    </row>
    <row r="8825" spans="1:9">
      <c r="A8825" s="367" t="s">
        <v>3930</v>
      </c>
      <c r="D8825" s="367" t="s">
        <v>15281</v>
      </c>
      <c r="E8825" s="367">
        <f t="shared" si="137"/>
        <v>42500301</v>
      </c>
      <c r="F8825" s="367" t="s">
        <v>12562</v>
      </c>
      <c r="I8825" s="367" t="s">
        <v>15282</v>
      </c>
    </row>
    <row r="8826" spans="1:9">
      <c r="A8826" s="367" t="s">
        <v>3930</v>
      </c>
      <c r="D8826" s="367" t="s">
        <v>15283</v>
      </c>
      <c r="E8826" s="367">
        <f t="shared" si="137"/>
        <v>42500302</v>
      </c>
      <c r="F8826" s="367" t="s">
        <v>12562</v>
      </c>
      <c r="I8826" s="367" t="s">
        <v>15284</v>
      </c>
    </row>
    <row r="8827" spans="1:9">
      <c r="A8827" s="367" t="s">
        <v>3930</v>
      </c>
      <c r="D8827" s="367" t="s">
        <v>15285</v>
      </c>
      <c r="E8827" s="367">
        <f t="shared" si="137"/>
        <v>42505001</v>
      </c>
      <c r="F8827" s="367" t="s">
        <v>12562</v>
      </c>
      <c r="I8827" s="367" t="s">
        <v>15286</v>
      </c>
    </row>
    <row r="8828" spans="1:9">
      <c r="A8828" s="367" t="s">
        <v>3930</v>
      </c>
      <c r="D8828" s="367" t="s">
        <v>15287</v>
      </c>
      <c r="E8828" s="367">
        <f t="shared" si="137"/>
        <v>42505002</v>
      </c>
      <c r="F8828" s="367" t="s">
        <v>12562</v>
      </c>
      <c r="I8828" s="367" t="s">
        <v>15288</v>
      </c>
    </row>
    <row r="8829" spans="1:9">
      <c r="A8829" s="367" t="s">
        <v>3930</v>
      </c>
      <c r="D8829" s="367" t="s">
        <v>15289</v>
      </c>
      <c r="E8829" s="367">
        <f t="shared" si="137"/>
        <v>42505101</v>
      </c>
      <c r="F8829" s="367" t="s">
        <v>12562</v>
      </c>
      <c r="I8829" s="367" t="s">
        <v>15290</v>
      </c>
    </row>
    <row r="8830" spans="1:9">
      <c r="A8830" s="367" t="s">
        <v>3930</v>
      </c>
      <c r="D8830" s="367" t="s">
        <v>15291</v>
      </c>
      <c r="E8830" s="367">
        <f t="shared" si="137"/>
        <v>42505102</v>
      </c>
      <c r="F8830" s="367" t="s">
        <v>12562</v>
      </c>
      <c r="I8830" s="367" t="s">
        <v>15292</v>
      </c>
    </row>
    <row r="8831" spans="1:9">
      <c r="A8831" s="367" t="s">
        <v>3930</v>
      </c>
      <c r="D8831" s="367" t="s">
        <v>15293</v>
      </c>
      <c r="E8831" s="367">
        <f t="shared" si="137"/>
        <v>42505202</v>
      </c>
      <c r="F8831" s="367" t="s">
        <v>12562</v>
      </c>
      <c r="I8831" s="367" t="s">
        <v>15288</v>
      </c>
    </row>
    <row r="8832" spans="1:9">
      <c r="A8832" s="367" t="s">
        <v>3930</v>
      </c>
      <c r="D8832" s="367" t="s">
        <v>15294</v>
      </c>
      <c r="E8832" s="367">
        <f t="shared" si="137"/>
        <v>49000101</v>
      </c>
      <c r="F8832" s="367" t="s">
        <v>12562</v>
      </c>
      <c r="G8832" s="367" t="s">
        <v>12563</v>
      </c>
      <c r="H8832" s="367" t="s">
        <v>15295</v>
      </c>
      <c r="I8832" s="367" t="s">
        <v>15296</v>
      </c>
    </row>
    <row r="8833" spans="1:9">
      <c r="A8833" s="367" t="s">
        <v>3930</v>
      </c>
      <c r="D8833" s="367" t="s">
        <v>15297</v>
      </c>
      <c r="E8833" s="367">
        <f t="shared" si="137"/>
        <v>49000102</v>
      </c>
      <c r="F8833" s="367" t="s">
        <v>12562</v>
      </c>
      <c r="G8833" s="367" t="s">
        <v>12563</v>
      </c>
      <c r="H8833" s="367" t="s">
        <v>15295</v>
      </c>
      <c r="I8833" s="367" t="s">
        <v>1334</v>
      </c>
    </row>
    <row r="8834" spans="1:9">
      <c r="A8834" s="367" t="s">
        <v>3930</v>
      </c>
      <c r="D8834" s="367" t="s">
        <v>15298</v>
      </c>
      <c r="E8834" s="367">
        <f t="shared" ref="E8834:E8897" si="138">VALUE(D8834)</f>
        <v>49000103</v>
      </c>
      <c r="F8834" s="367" t="s">
        <v>12562</v>
      </c>
      <c r="G8834" s="367" t="s">
        <v>12563</v>
      </c>
      <c r="H8834" s="367" t="s">
        <v>15295</v>
      </c>
      <c r="I8834" s="367" t="s">
        <v>1336</v>
      </c>
    </row>
    <row r="8835" spans="1:9">
      <c r="A8835" s="367" t="s">
        <v>3930</v>
      </c>
      <c r="D8835" s="367" t="s">
        <v>15299</v>
      </c>
      <c r="E8835" s="367">
        <f t="shared" si="138"/>
        <v>49000104</v>
      </c>
      <c r="F8835" s="367" t="s">
        <v>12562</v>
      </c>
      <c r="G8835" s="367" t="s">
        <v>12563</v>
      </c>
      <c r="H8835" s="367" t="s">
        <v>15295</v>
      </c>
      <c r="I8835" s="367" t="s">
        <v>15300</v>
      </c>
    </row>
    <row r="8836" spans="1:9">
      <c r="A8836" s="367" t="s">
        <v>3930</v>
      </c>
      <c r="D8836" s="367" t="s">
        <v>15301</v>
      </c>
      <c r="E8836" s="367">
        <f t="shared" si="138"/>
        <v>49000105</v>
      </c>
      <c r="F8836" s="367" t="s">
        <v>12562</v>
      </c>
      <c r="G8836" s="367" t="s">
        <v>12563</v>
      </c>
      <c r="H8836" s="367" t="s">
        <v>15295</v>
      </c>
      <c r="I8836" s="367" t="s">
        <v>1350</v>
      </c>
    </row>
    <row r="8837" spans="1:9">
      <c r="A8837" s="367" t="s">
        <v>3930</v>
      </c>
      <c r="D8837" s="367" t="s">
        <v>15302</v>
      </c>
      <c r="E8837" s="367">
        <f t="shared" si="138"/>
        <v>49000199</v>
      </c>
      <c r="F8837" s="367" t="s">
        <v>12562</v>
      </c>
      <c r="G8837" s="367" t="s">
        <v>12563</v>
      </c>
      <c r="H8837" s="367" t="s">
        <v>15295</v>
      </c>
      <c r="I8837" s="367" t="s">
        <v>4251</v>
      </c>
    </row>
    <row r="8838" spans="1:9">
      <c r="A8838" s="367" t="s">
        <v>3930</v>
      </c>
      <c r="D8838" s="367" t="s">
        <v>15303</v>
      </c>
      <c r="E8838" s="367">
        <f t="shared" si="138"/>
        <v>49000201</v>
      </c>
      <c r="F8838" s="367" t="s">
        <v>12562</v>
      </c>
      <c r="G8838" s="367" t="s">
        <v>12563</v>
      </c>
      <c r="H8838" s="367" t="s">
        <v>15304</v>
      </c>
      <c r="I8838" s="367" t="s">
        <v>5188</v>
      </c>
    </row>
    <row r="8839" spans="1:9">
      <c r="A8839" s="367" t="s">
        <v>3930</v>
      </c>
      <c r="D8839" s="367" t="s">
        <v>15305</v>
      </c>
      <c r="E8839" s="367">
        <f t="shared" si="138"/>
        <v>49000202</v>
      </c>
      <c r="F8839" s="367" t="s">
        <v>12562</v>
      </c>
      <c r="G8839" s="367" t="s">
        <v>12563</v>
      </c>
      <c r="H8839" s="367" t="s">
        <v>15304</v>
      </c>
      <c r="I8839" s="367" t="s">
        <v>15306</v>
      </c>
    </row>
    <row r="8840" spans="1:9">
      <c r="A8840" s="367" t="s">
        <v>3930</v>
      </c>
      <c r="D8840" s="367" t="s">
        <v>15307</v>
      </c>
      <c r="E8840" s="367">
        <f t="shared" si="138"/>
        <v>49000203</v>
      </c>
      <c r="F8840" s="367" t="s">
        <v>12562</v>
      </c>
      <c r="G8840" s="367" t="s">
        <v>12563</v>
      </c>
      <c r="H8840" s="367" t="s">
        <v>15304</v>
      </c>
      <c r="I8840" s="367" t="s">
        <v>15308</v>
      </c>
    </row>
    <row r="8841" spans="1:9">
      <c r="A8841" s="367" t="s">
        <v>3930</v>
      </c>
      <c r="D8841" s="367" t="s">
        <v>15309</v>
      </c>
      <c r="E8841" s="367">
        <f t="shared" si="138"/>
        <v>49000204</v>
      </c>
      <c r="F8841" s="367" t="s">
        <v>12562</v>
      </c>
      <c r="G8841" s="367" t="s">
        <v>12563</v>
      </c>
      <c r="H8841" s="367" t="s">
        <v>15304</v>
      </c>
      <c r="I8841" s="367" t="s">
        <v>15310</v>
      </c>
    </row>
    <row r="8842" spans="1:9">
      <c r="A8842" s="367" t="s">
        <v>3930</v>
      </c>
      <c r="D8842" s="367" t="s">
        <v>15311</v>
      </c>
      <c r="E8842" s="367">
        <f t="shared" si="138"/>
        <v>49000205</v>
      </c>
      <c r="F8842" s="367" t="s">
        <v>12562</v>
      </c>
      <c r="G8842" s="367" t="s">
        <v>12563</v>
      </c>
      <c r="H8842" s="367" t="s">
        <v>15304</v>
      </c>
      <c r="I8842" s="367" t="s">
        <v>15312</v>
      </c>
    </row>
    <row r="8843" spans="1:9">
      <c r="A8843" s="367" t="s">
        <v>3930</v>
      </c>
      <c r="D8843" s="367" t="s">
        <v>15313</v>
      </c>
      <c r="E8843" s="367">
        <f t="shared" si="138"/>
        <v>49000206</v>
      </c>
      <c r="F8843" s="367" t="s">
        <v>12562</v>
      </c>
      <c r="G8843" s="367" t="s">
        <v>12563</v>
      </c>
      <c r="H8843" s="367" t="s">
        <v>15304</v>
      </c>
      <c r="I8843" s="367" t="s">
        <v>5776</v>
      </c>
    </row>
    <row r="8844" spans="1:9">
      <c r="A8844" s="367" t="s">
        <v>3930</v>
      </c>
      <c r="D8844" s="367" t="s">
        <v>15314</v>
      </c>
      <c r="E8844" s="367">
        <f t="shared" si="138"/>
        <v>49000207</v>
      </c>
      <c r="F8844" s="367" t="s">
        <v>12562</v>
      </c>
      <c r="G8844" s="367" t="s">
        <v>12563</v>
      </c>
      <c r="H8844" s="367" t="s">
        <v>15304</v>
      </c>
      <c r="I8844" s="367" t="s">
        <v>6102</v>
      </c>
    </row>
    <row r="8845" spans="1:9">
      <c r="A8845" s="367" t="s">
        <v>3930</v>
      </c>
      <c r="D8845" s="367" t="s">
        <v>15315</v>
      </c>
      <c r="E8845" s="367">
        <f t="shared" si="138"/>
        <v>49000208</v>
      </c>
      <c r="F8845" s="367" t="s">
        <v>12562</v>
      </c>
      <c r="G8845" s="367" t="s">
        <v>12563</v>
      </c>
      <c r="H8845" s="367" t="s">
        <v>15304</v>
      </c>
      <c r="I8845" s="367" t="s">
        <v>15316</v>
      </c>
    </row>
    <row r="8846" spans="1:9">
      <c r="A8846" s="367" t="s">
        <v>3930</v>
      </c>
      <c r="D8846" s="367" t="s">
        <v>15317</v>
      </c>
      <c r="E8846" s="367">
        <f t="shared" si="138"/>
        <v>49000209</v>
      </c>
      <c r="F8846" s="367" t="s">
        <v>12562</v>
      </c>
      <c r="G8846" s="367" t="s">
        <v>12563</v>
      </c>
      <c r="H8846" s="367" t="s">
        <v>15304</v>
      </c>
      <c r="I8846" s="367" t="s">
        <v>15318</v>
      </c>
    </row>
    <row r="8847" spans="1:9">
      <c r="A8847" s="367" t="s">
        <v>3930</v>
      </c>
      <c r="D8847" s="367" t="s">
        <v>15319</v>
      </c>
      <c r="E8847" s="367">
        <f t="shared" si="138"/>
        <v>49000299</v>
      </c>
      <c r="F8847" s="367" t="s">
        <v>12562</v>
      </c>
      <c r="G8847" s="367" t="s">
        <v>12563</v>
      </c>
      <c r="H8847" s="367" t="s">
        <v>15304</v>
      </c>
      <c r="I8847" s="367" t="s">
        <v>4251</v>
      </c>
    </row>
    <row r="8848" spans="1:9">
      <c r="A8848" s="367" t="s">
        <v>3930</v>
      </c>
      <c r="D8848" s="367" t="s">
        <v>15320</v>
      </c>
      <c r="E8848" s="367">
        <f t="shared" si="138"/>
        <v>49000301</v>
      </c>
      <c r="F8848" s="367" t="s">
        <v>12562</v>
      </c>
      <c r="G8848" s="367" t="s">
        <v>12563</v>
      </c>
      <c r="H8848" s="367" t="s">
        <v>15321</v>
      </c>
      <c r="I8848" s="367" t="s">
        <v>1318</v>
      </c>
    </row>
    <row r="8849" spans="1:9">
      <c r="A8849" s="367" t="s">
        <v>3930</v>
      </c>
      <c r="D8849" s="367" t="s">
        <v>15322</v>
      </c>
      <c r="E8849" s="367">
        <f t="shared" si="138"/>
        <v>49000302</v>
      </c>
      <c r="F8849" s="367" t="s">
        <v>12562</v>
      </c>
      <c r="G8849" s="367" t="s">
        <v>12563</v>
      </c>
      <c r="H8849" s="367" t="s">
        <v>15321</v>
      </c>
      <c r="I8849" s="367" t="s">
        <v>6481</v>
      </c>
    </row>
    <row r="8850" spans="1:9">
      <c r="A8850" s="367" t="s">
        <v>3930</v>
      </c>
      <c r="D8850" s="367" t="s">
        <v>15323</v>
      </c>
      <c r="E8850" s="367">
        <f t="shared" si="138"/>
        <v>49000303</v>
      </c>
      <c r="F8850" s="367" t="s">
        <v>12562</v>
      </c>
      <c r="G8850" s="367" t="s">
        <v>12563</v>
      </c>
      <c r="H8850" s="367" t="s">
        <v>15321</v>
      </c>
      <c r="I8850" s="367" t="s">
        <v>15324</v>
      </c>
    </row>
    <row r="8851" spans="1:9">
      <c r="A8851" s="367" t="s">
        <v>3930</v>
      </c>
      <c r="D8851" s="367" t="s">
        <v>15325</v>
      </c>
      <c r="E8851" s="367">
        <f t="shared" si="138"/>
        <v>49000304</v>
      </c>
      <c r="F8851" s="367" t="s">
        <v>12562</v>
      </c>
      <c r="G8851" s="367" t="s">
        <v>12563</v>
      </c>
      <c r="H8851" s="367" t="s">
        <v>15321</v>
      </c>
      <c r="I8851" s="367" t="s">
        <v>10990</v>
      </c>
    </row>
    <row r="8852" spans="1:9">
      <c r="A8852" s="367" t="s">
        <v>3930</v>
      </c>
      <c r="D8852" s="367" t="s">
        <v>15326</v>
      </c>
      <c r="E8852" s="367">
        <f t="shared" si="138"/>
        <v>49000399</v>
      </c>
      <c r="F8852" s="367" t="s">
        <v>12562</v>
      </c>
      <c r="G8852" s="367" t="s">
        <v>12563</v>
      </c>
      <c r="H8852" s="367" t="s">
        <v>15321</v>
      </c>
      <c r="I8852" s="367" t="s">
        <v>4251</v>
      </c>
    </row>
    <row r="8853" spans="1:9">
      <c r="A8853" s="367" t="s">
        <v>3930</v>
      </c>
      <c r="D8853" s="367" t="s">
        <v>15327</v>
      </c>
      <c r="E8853" s="367">
        <f t="shared" si="138"/>
        <v>49000401</v>
      </c>
      <c r="F8853" s="367" t="s">
        <v>12562</v>
      </c>
      <c r="G8853" s="367" t="s">
        <v>12563</v>
      </c>
      <c r="H8853" s="367" t="s">
        <v>15328</v>
      </c>
      <c r="I8853" s="367" t="s">
        <v>1304</v>
      </c>
    </row>
    <row r="8854" spans="1:9">
      <c r="A8854" s="367" t="s">
        <v>3930</v>
      </c>
      <c r="D8854" s="367" t="s">
        <v>15329</v>
      </c>
      <c r="E8854" s="367">
        <f t="shared" si="138"/>
        <v>49000402</v>
      </c>
      <c r="F8854" s="367" t="s">
        <v>12562</v>
      </c>
      <c r="G8854" s="367" t="s">
        <v>12563</v>
      </c>
      <c r="H8854" s="367" t="s">
        <v>15328</v>
      </c>
      <c r="I8854" s="367" t="s">
        <v>987</v>
      </c>
    </row>
    <row r="8855" spans="1:9">
      <c r="A8855" s="367" t="s">
        <v>3930</v>
      </c>
      <c r="D8855" s="367" t="s">
        <v>15330</v>
      </c>
      <c r="E8855" s="367">
        <f t="shared" si="138"/>
        <v>49000403</v>
      </c>
      <c r="F8855" s="367" t="s">
        <v>12562</v>
      </c>
      <c r="G8855" s="367" t="s">
        <v>12563</v>
      </c>
      <c r="H8855" s="367" t="s">
        <v>15328</v>
      </c>
      <c r="I8855" s="367" t="s">
        <v>6187</v>
      </c>
    </row>
    <row r="8856" spans="1:9">
      <c r="A8856" s="367" t="s">
        <v>3930</v>
      </c>
      <c r="D8856" s="367" t="s">
        <v>15331</v>
      </c>
      <c r="E8856" s="367">
        <f t="shared" si="138"/>
        <v>49000404</v>
      </c>
      <c r="F8856" s="367" t="s">
        <v>12562</v>
      </c>
      <c r="G8856" s="367" t="s">
        <v>12563</v>
      </c>
      <c r="H8856" s="367" t="s">
        <v>15328</v>
      </c>
      <c r="I8856" s="367" t="s">
        <v>6246</v>
      </c>
    </row>
    <row r="8857" spans="1:9">
      <c r="A8857" s="367" t="s">
        <v>3930</v>
      </c>
      <c r="D8857" s="367" t="s">
        <v>15332</v>
      </c>
      <c r="E8857" s="367">
        <f t="shared" si="138"/>
        <v>49000405</v>
      </c>
      <c r="F8857" s="367" t="s">
        <v>12562</v>
      </c>
      <c r="G8857" s="367" t="s">
        <v>12563</v>
      </c>
      <c r="H8857" s="367" t="s">
        <v>15328</v>
      </c>
      <c r="I8857" s="367" t="s">
        <v>1345</v>
      </c>
    </row>
    <row r="8858" spans="1:9">
      <c r="A8858" s="367" t="s">
        <v>3930</v>
      </c>
      <c r="D8858" s="367" t="s">
        <v>15333</v>
      </c>
      <c r="E8858" s="367">
        <f t="shared" si="138"/>
        <v>49000499</v>
      </c>
      <c r="F8858" s="367" t="s">
        <v>12562</v>
      </c>
      <c r="G8858" s="367" t="s">
        <v>12563</v>
      </c>
      <c r="H8858" s="367" t="s">
        <v>15328</v>
      </c>
      <c r="I8858" s="367" t="s">
        <v>4251</v>
      </c>
    </row>
    <row r="8859" spans="1:9">
      <c r="A8859" s="367" t="s">
        <v>3930</v>
      </c>
      <c r="D8859" s="367" t="s">
        <v>15334</v>
      </c>
      <c r="E8859" s="367">
        <f t="shared" si="138"/>
        <v>49000501</v>
      </c>
      <c r="F8859" s="367" t="s">
        <v>12562</v>
      </c>
      <c r="G8859" s="367" t="s">
        <v>12563</v>
      </c>
      <c r="H8859" s="367" t="s">
        <v>15335</v>
      </c>
      <c r="I8859" s="367" t="s">
        <v>1350</v>
      </c>
    </row>
    <row r="8860" spans="1:9">
      <c r="A8860" s="367" t="s">
        <v>3930</v>
      </c>
      <c r="D8860" s="367" t="s">
        <v>15336</v>
      </c>
      <c r="E8860" s="367">
        <f t="shared" si="138"/>
        <v>49000502</v>
      </c>
      <c r="F8860" s="367" t="s">
        <v>12562</v>
      </c>
      <c r="G8860" s="367" t="s">
        <v>12563</v>
      </c>
      <c r="H8860" s="367" t="s">
        <v>15335</v>
      </c>
      <c r="I8860" s="367" t="s">
        <v>987</v>
      </c>
    </row>
    <row r="8861" spans="1:9">
      <c r="A8861" s="367" t="s">
        <v>3930</v>
      </c>
      <c r="D8861" s="367" t="s">
        <v>15337</v>
      </c>
      <c r="E8861" s="367">
        <f t="shared" si="138"/>
        <v>49000503</v>
      </c>
      <c r="F8861" s="367" t="s">
        <v>12562</v>
      </c>
      <c r="G8861" s="367" t="s">
        <v>12563</v>
      </c>
      <c r="H8861" s="367" t="s">
        <v>15335</v>
      </c>
      <c r="I8861" s="367" t="s">
        <v>15338</v>
      </c>
    </row>
    <row r="8862" spans="1:9">
      <c r="A8862" s="367" t="s">
        <v>3930</v>
      </c>
      <c r="D8862" s="367" t="s">
        <v>15339</v>
      </c>
      <c r="E8862" s="367">
        <f t="shared" si="138"/>
        <v>49000504</v>
      </c>
      <c r="F8862" s="367" t="s">
        <v>12562</v>
      </c>
      <c r="G8862" s="367" t="s">
        <v>12563</v>
      </c>
      <c r="H8862" s="367" t="s">
        <v>15335</v>
      </c>
      <c r="I8862" s="367" t="s">
        <v>15340</v>
      </c>
    </row>
    <row r="8863" spans="1:9">
      <c r="A8863" s="367" t="s">
        <v>3930</v>
      </c>
      <c r="D8863" s="367" t="s">
        <v>15341</v>
      </c>
      <c r="E8863" s="367">
        <f t="shared" si="138"/>
        <v>49000599</v>
      </c>
      <c r="F8863" s="367" t="s">
        <v>12562</v>
      </c>
      <c r="G8863" s="367" t="s">
        <v>12563</v>
      </c>
      <c r="H8863" s="367" t="s">
        <v>15335</v>
      </c>
      <c r="I8863" s="367" t="s">
        <v>15342</v>
      </c>
    </row>
    <row r="8864" spans="1:9">
      <c r="A8864" s="367" t="s">
        <v>3930</v>
      </c>
      <c r="D8864" s="367" t="s">
        <v>15343</v>
      </c>
      <c r="E8864" s="367">
        <f t="shared" si="138"/>
        <v>49000601</v>
      </c>
      <c r="F8864" s="367" t="s">
        <v>12562</v>
      </c>
      <c r="G8864" s="367" t="s">
        <v>12563</v>
      </c>
      <c r="H8864" s="367" t="s">
        <v>15344</v>
      </c>
      <c r="I8864" s="367" t="s">
        <v>15345</v>
      </c>
    </row>
    <row r="8865" spans="1:9">
      <c r="A8865" s="367" t="s">
        <v>3930</v>
      </c>
      <c r="D8865" s="367" t="s">
        <v>15346</v>
      </c>
      <c r="E8865" s="367">
        <f t="shared" si="138"/>
        <v>49090011</v>
      </c>
      <c r="F8865" s="367" t="s">
        <v>12562</v>
      </c>
      <c r="G8865" s="367" t="s">
        <v>12563</v>
      </c>
      <c r="H8865" s="367" t="s">
        <v>6916</v>
      </c>
      <c r="I8865" s="367" t="s">
        <v>6927</v>
      </c>
    </row>
    <row r="8866" spans="1:9">
      <c r="A8866" s="367" t="s">
        <v>3930</v>
      </c>
      <c r="D8866" s="367" t="s">
        <v>15347</v>
      </c>
      <c r="E8866" s="367">
        <f t="shared" si="138"/>
        <v>49090012</v>
      </c>
      <c r="F8866" s="367" t="s">
        <v>12562</v>
      </c>
      <c r="G8866" s="367" t="s">
        <v>12563</v>
      </c>
      <c r="H8866" s="367" t="s">
        <v>6916</v>
      </c>
      <c r="I8866" s="367" t="s">
        <v>6929</v>
      </c>
    </row>
    <row r="8867" spans="1:9">
      <c r="A8867" s="367" t="s">
        <v>3930</v>
      </c>
      <c r="D8867" s="367" t="s">
        <v>15348</v>
      </c>
      <c r="E8867" s="367">
        <f t="shared" si="138"/>
        <v>49090013</v>
      </c>
      <c r="F8867" s="367" t="s">
        <v>12562</v>
      </c>
      <c r="G8867" s="367" t="s">
        <v>12563</v>
      </c>
      <c r="H8867" s="367" t="s">
        <v>6916</v>
      </c>
      <c r="I8867" s="367" t="s">
        <v>288</v>
      </c>
    </row>
    <row r="8868" spans="1:9">
      <c r="A8868" s="367" t="s">
        <v>3930</v>
      </c>
      <c r="D8868" s="367" t="s">
        <v>15349</v>
      </c>
      <c r="E8868" s="367">
        <f t="shared" si="138"/>
        <v>49090015</v>
      </c>
      <c r="F8868" s="367" t="s">
        <v>12562</v>
      </c>
      <c r="G8868" s="367" t="s">
        <v>12563</v>
      </c>
      <c r="H8868" s="367" t="s">
        <v>6916</v>
      </c>
      <c r="I8868" s="367" t="s">
        <v>15350</v>
      </c>
    </row>
    <row r="8869" spans="1:9">
      <c r="A8869" s="367" t="s">
        <v>3930</v>
      </c>
      <c r="D8869" s="367" t="s">
        <v>15351</v>
      </c>
      <c r="E8869" s="367">
        <f t="shared" si="138"/>
        <v>49090021</v>
      </c>
      <c r="F8869" s="367" t="s">
        <v>12562</v>
      </c>
      <c r="G8869" s="367" t="s">
        <v>12563</v>
      </c>
      <c r="H8869" s="367" t="s">
        <v>6916</v>
      </c>
      <c r="I8869" s="367" t="s">
        <v>6934</v>
      </c>
    </row>
    <row r="8870" spans="1:9">
      <c r="A8870" s="367" t="s">
        <v>3930</v>
      </c>
      <c r="D8870" s="367" t="s">
        <v>15352</v>
      </c>
      <c r="E8870" s="367">
        <f t="shared" si="138"/>
        <v>49090022</v>
      </c>
      <c r="F8870" s="367" t="s">
        <v>12562</v>
      </c>
      <c r="G8870" s="367" t="s">
        <v>12563</v>
      </c>
      <c r="H8870" s="367" t="s">
        <v>6916</v>
      </c>
      <c r="I8870" s="367" t="s">
        <v>6937</v>
      </c>
    </row>
    <row r="8871" spans="1:9">
      <c r="A8871" s="367" t="s">
        <v>3930</v>
      </c>
      <c r="D8871" s="367" t="s">
        <v>15353</v>
      </c>
      <c r="E8871" s="367">
        <f t="shared" si="138"/>
        <v>49090023</v>
      </c>
      <c r="F8871" s="367" t="s">
        <v>12562</v>
      </c>
      <c r="G8871" s="367" t="s">
        <v>12563</v>
      </c>
      <c r="H8871" s="367" t="s">
        <v>6916</v>
      </c>
      <c r="I8871" s="367" t="s">
        <v>281</v>
      </c>
    </row>
    <row r="8872" spans="1:9">
      <c r="A8872" s="367" t="s">
        <v>3930</v>
      </c>
      <c r="D8872" s="367" t="s">
        <v>15354</v>
      </c>
      <c r="E8872" s="367">
        <f t="shared" si="138"/>
        <v>49099998</v>
      </c>
      <c r="F8872" s="367" t="s">
        <v>12562</v>
      </c>
      <c r="G8872" s="367" t="s">
        <v>12563</v>
      </c>
      <c r="H8872" s="367" t="s">
        <v>15355</v>
      </c>
      <c r="I8872" s="367" t="s">
        <v>15356</v>
      </c>
    </row>
    <row r="8873" spans="1:9">
      <c r="A8873" s="367" t="s">
        <v>3930</v>
      </c>
      <c r="D8873" s="367" t="s">
        <v>15357</v>
      </c>
      <c r="E8873" s="367">
        <f t="shared" si="138"/>
        <v>49099999</v>
      </c>
      <c r="F8873" s="367" t="s">
        <v>12562</v>
      </c>
      <c r="G8873" s="367" t="s">
        <v>12563</v>
      </c>
      <c r="H8873" s="367" t="s">
        <v>15355</v>
      </c>
      <c r="I8873" s="367" t="s">
        <v>15356</v>
      </c>
    </row>
    <row r="8874" spans="1:9">
      <c r="A8874" s="367" t="s">
        <v>3930</v>
      </c>
      <c r="D8874" s="367" t="s">
        <v>15358</v>
      </c>
      <c r="E8874" s="367">
        <f t="shared" si="138"/>
        <v>50100101</v>
      </c>
      <c r="F8874" s="367" t="s">
        <v>15228</v>
      </c>
      <c r="G8874" s="367" t="s">
        <v>15359</v>
      </c>
      <c r="H8874" s="367" t="s">
        <v>15360</v>
      </c>
      <c r="I8874" s="367" t="s">
        <v>15361</v>
      </c>
    </row>
    <row r="8875" spans="1:9">
      <c r="A8875" s="367" t="s">
        <v>3930</v>
      </c>
      <c r="D8875" s="367" t="s">
        <v>15362</v>
      </c>
      <c r="E8875" s="367">
        <f t="shared" si="138"/>
        <v>50100102</v>
      </c>
      <c r="F8875" s="367" t="s">
        <v>15228</v>
      </c>
      <c r="G8875" s="367" t="s">
        <v>15359</v>
      </c>
      <c r="H8875" s="367" t="s">
        <v>15360</v>
      </c>
      <c r="I8875" s="367" t="s">
        <v>15363</v>
      </c>
    </row>
    <row r="8876" spans="1:9">
      <c r="A8876" s="367" t="s">
        <v>3930</v>
      </c>
      <c r="D8876" s="367" t="s">
        <v>15364</v>
      </c>
      <c r="E8876" s="367">
        <f t="shared" si="138"/>
        <v>50100103</v>
      </c>
      <c r="F8876" s="367" t="s">
        <v>15228</v>
      </c>
      <c r="G8876" s="367" t="s">
        <v>15359</v>
      </c>
      <c r="H8876" s="367" t="s">
        <v>15360</v>
      </c>
      <c r="I8876" s="367" t="s">
        <v>4060</v>
      </c>
    </row>
    <row r="8877" spans="1:9">
      <c r="A8877" s="367" t="s">
        <v>3930</v>
      </c>
      <c r="D8877" s="367" t="s">
        <v>15365</v>
      </c>
      <c r="E8877" s="367">
        <f t="shared" si="138"/>
        <v>50100104</v>
      </c>
      <c r="F8877" s="367" t="s">
        <v>15228</v>
      </c>
      <c r="G8877" s="367" t="s">
        <v>15359</v>
      </c>
      <c r="H8877" s="367" t="s">
        <v>15360</v>
      </c>
      <c r="I8877" s="367" t="s">
        <v>15366</v>
      </c>
    </row>
    <row r="8878" spans="1:9">
      <c r="A8878" s="367" t="s">
        <v>3930</v>
      </c>
      <c r="D8878" s="367" t="s">
        <v>15367</v>
      </c>
      <c r="E8878" s="367">
        <f t="shared" si="138"/>
        <v>50100105</v>
      </c>
      <c r="F8878" s="367" t="s">
        <v>15228</v>
      </c>
      <c r="G8878" s="367" t="s">
        <v>15359</v>
      </c>
      <c r="H8878" s="367" t="s">
        <v>15360</v>
      </c>
      <c r="I8878" s="367" t="s">
        <v>15368</v>
      </c>
    </row>
    <row r="8879" spans="1:9">
      <c r="A8879" s="367" t="s">
        <v>3930</v>
      </c>
      <c r="D8879" s="367" t="s">
        <v>15369</v>
      </c>
      <c r="E8879" s="367">
        <f t="shared" si="138"/>
        <v>50100106</v>
      </c>
      <c r="F8879" s="367" t="s">
        <v>15228</v>
      </c>
      <c r="G8879" s="367" t="s">
        <v>15359</v>
      </c>
      <c r="H8879" s="367" t="s">
        <v>15360</v>
      </c>
      <c r="I8879" s="367" t="s">
        <v>15370</v>
      </c>
    </row>
    <row r="8880" spans="1:9">
      <c r="A8880" s="367" t="s">
        <v>3930</v>
      </c>
      <c r="D8880" s="367" t="s">
        <v>15371</v>
      </c>
      <c r="E8880" s="367">
        <f t="shared" si="138"/>
        <v>50100107</v>
      </c>
      <c r="F8880" s="367" t="s">
        <v>15228</v>
      </c>
      <c r="G8880" s="367" t="s">
        <v>15359</v>
      </c>
      <c r="H8880" s="367" t="s">
        <v>15360</v>
      </c>
      <c r="I8880" s="367" t="s">
        <v>15372</v>
      </c>
    </row>
    <row r="8881" spans="1:9">
      <c r="A8881" s="367" t="s">
        <v>3930</v>
      </c>
      <c r="D8881" s="367" t="s">
        <v>15373</v>
      </c>
      <c r="E8881" s="367">
        <f t="shared" si="138"/>
        <v>50100108</v>
      </c>
      <c r="F8881" s="367" t="s">
        <v>15228</v>
      </c>
      <c r="G8881" s="367" t="s">
        <v>15359</v>
      </c>
      <c r="H8881" s="367" t="s">
        <v>15360</v>
      </c>
      <c r="I8881" s="367" t="s">
        <v>15374</v>
      </c>
    </row>
    <row r="8882" spans="1:9">
      <c r="A8882" s="367" t="s">
        <v>3930</v>
      </c>
      <c r="D8882" s="367" t="s">
        <v>15375</v>
      </c>
      <c r="E8882" s="367">
        <f t="shared" si="138"/>
        <v>50100201</v>
      </c>
      <c r="F8882" s="367" t="s">
        <v>15228</v>
      </c>
      <c r="G8882" s="367" t="s">
        <v>15359</v>
      </c>
      <c r="H8882" s="367" t="s">
        <v>15376</v>
      </c>
      <c r="I8882" s="367" t="s">
        <v>15377</v>
      </c>
    </row>
    <row r="8883" spans="1:9">
      <c r="A8883" s="367" t="s">
        <v>3930</v>
      </c>
      <c r="D8883" s="367" t="s">
        <v>15378</v>
      </c>
      <c r="E8883" s="367">
        <f t="shared" si="138"/>
        <v>50100202</v>
      </c>
      <c r="F8883" s="367" t="s">
        <v>15228</v>
      </c>
      <c r="G8883" s="367" t="s">
        <v>15359</v>
      </c>
      <c r="H8883" s="367" t="s">
        <v>15376</v>
      </c>
      <c r="I8883" s="367" t="s">
        <v>15379</v>
      </c>
    </row>
    <row r="8884" spans="1:9">
      <c r="A8884" s="367" t="s">
        <v>3930</v>
      </c>
      <c r="D8884" s="367" t="s">
        <v>15380</v>
      </c>
      <c r="E8884" s="367">
        <f t="shared" si="138"/>
        <v>50100401</v>
      </c>
      <c r="F8884" s="367" t="s">
        <v>15228</v>
      </c>
      <c r="G8884" s="367" t="s">
        <v>15359</v>
      </c>
      <c r="H8884" s="367" t="s">
        <v>15381</v>
      </c>
      <c r="I8884" s="367" t="s">
        <v>15382</v>
      </c>
    </row>
    <row r="8885" spans="1:9">
      <c r="A8885" s="367" t="s">
        <v>3930</v>
      </c>
      <c r="D8885" s="367" t="s">
        <v>15383</v>
      </c>
      <c r="E8885" s="367">
        <f t="shared" si="138"/>
        <v>50100402</v>
      </c>
      <c r="F8885" s="367" t="s">
        <v>15228</v>
      </c>
      <c r="G8885" s="367" t="s">
        <v>15359</v>
      </c>
      <c r="H8885" s="367" t="s">
        <v>15381</v>
      </c>
      <c r="I8885" s="367" t="s">
        <v>4598</v>
      </c>
    </row>
    <row r="8886" spans="1:9">
      <c r="A8886" s="367" t="s">
        <v>3930</v>
      </c>
      <c r="D8886" s="367" t="s">
        <v>15384</v>
      </c>
      <c r="E8886" s="367">
        <f t="shared" si="138"/>
        <v>50100403</v>
      </c>
      <c r="F8886" s="367" t="s">
        <v>15228</v>
      </c>
      <c r="G8886" s="367" t="s">
        <v>15359</v>
      </c>
      <c r="H8886" s="367" t="s">
        <v>15381</v>
      </c>
      <c r="I8886" s="367" t="s">
        <v>15385</v>
      </c>
    </row>
    <row r="8887" spans="1:9">
      <c r="A8887" s="367" t="s">
        <v>3930</v>
      </c>
      <c r="D8887" s="367" t="s">
        <v>15386</v>
      </c>
      <c r="E8887" s="367">
        <f t="shared" si="138"/>
        <v>50100404</v>
      </c>
      <c r="F8887" s="367" t="s">
        <v>15228</v>
      </c>
      <c r="G8887" s="367" t="s">
        <v>15359</v>
      </c>
      <c r="H8887" s="367" t="s">
        <v>15381</v>
      </c>
      <c r="I8887" s="367" t="s">
        <v>15387</v>
      </c>
    </row>
    <row r="8888" spans="1:9">
      <c r="A8888" s="367" t="s">
        <v>3930</v>
      </c>
      <c r="D8888" s="367" t="s">
        <v>15388</v>
      </c>
      <c r="E8888" s="367">
        <f t="shared" si="138"/>
        <v>50100405</v>
      </c>
      <c r="F8888" s="367" t="s">
        <v>15228</v>
      </c>
      <c r="G8888" s="367" t="s">
        <v>15359</v>
      </c>
      <c r="H8888" s="367" t="s">
        <v>15381</v>
      </c>
      <c r="I8888" s="367" t="s">
        <v>15389</v>
      </c>
    </row>
    <row r="8889" spans="1:9">
      <c r="A8889" s="367" t="s">
        <v>3930</v>
      </c>
      <c r="D8889" s="367" t="s">
        <v>15390</v>
      </c>
      <c r="E8889" s="367">
        <f t="shared" si="138"/>
        <v>50100406</v>
      </c>
      <c r="F8889" s="367" t="s">
        <v>15228</v>
      </c>
      <c r="G8889" s="367" t="s">
        <v>15359</v>
      </c>
      <c r="H8889" s="367" t="s">
        <v>15381</v>
      </c>
      <c r="I8889" s="367" t="s">
        <v>15391</v>
      </c>
    </row>
    <row r="8890" spans="1:9">
      <c r="A8890" s="367" t="s">
        <v>3930</v>
      </c>
      <c r="D8890" s="367" t="s">
        <v>15392</v>
      </c>
      <c r="E8890" s="367">
        <f t="shared" si="138"/>
        <v>50100410</v>
      </c>
      <c r="F8890" s="367" t="s">
        <v>15228</v>
      </c>
      <c r="G8890" s="367" t="s">
        <v>15359</v>
      </c>
      <c r="H8890" s="367" t="s">
        <v>15381</v>
      </c>
      <c r="I8890" s="367" t="s">
        <v>15393</v>
      </c>
    </row>
    <row r="8891" spans="1:9">
      <c r="A8891" s="367" t="s">
        <v>3930</v>
      </c>
      <c r="D8891" s="367" t="s">
        <v>15394</v>
      </c>
      <c r="E8891" s="367">
        <f t="shared" si="138"/>
        <v>50100411</v>
      </c>
      <c r="F8891" s="367" t="s">
        <v>15228</v>
      </c>
      <c r="G8891" s="367" t="s">
        <v>15359</v>
      </c>
      <c r="H8891" s="367" t="s">
        <v>15381</v>
      </c>
      <c r="I8891" s="367" t="s">
        <v>15395</v>
      </c>
    </row>
    <row r="8892" spans="1:9">
      <c r="A8892" s="367" t="s">
        <v>3930</v>
      </c>
      <c r="D8892" s="367" t="s">
        <v>15396</v>
      </c>
      <c r="E8892" s="367">
        <f t="shared" si="138"/>
        <v>50100412</v>
      </c>
      <c r="F8892" s="367" t="s">
        <v>15228</v>
      </c>
      <c r="G8892" s="367" t="s">
        <v>15359</v>
      </c>
      <c r="H8892" s="367" t="s">
        <v>15381</v>
      </c>
      <c r="I8892" s="367" t="s">
        <v>15397</v>
      </c>
    </row>
    <row r="8893" spans="1:9">
      <c r="A8893" s="367" t="s">
        <v>3930</v>
      </c>
      <c r="D8893" s="367" t="s">
        <v>15398</v>
      </c>
      <c r="E8893" s="367">
        <f t="shared" si="138"/>
        <v>50100420</v>
      </c>
      <c r="F8893" s="367" t="s">
        <v>15228</v>
      </c>
      <c r="G8893" s="367" t="s">
        <v>15359</v>
      </c>
      <c r="H8893" s="367" t="s">
        <v>15381</v>
      </c>
      <c r="I8893" s="367" t="s">
        <v>15399</v>
      </c>
    </row>
    <row r="8894" spans="1:9">
      <c r="A8894" s="367" t="s">
        <v>3930</v>
      </c>
      <c r="D8894" s="367" t="s">
        <v>15400</v>
      </c>
      <c r="E8894" s="367">
        <f t="shared" si="138"/>
        <v>50100421</v>
      </c>
      <c r="F8894" s="367" t="s">
        <v>15228</v>
      </c>
      <c r="G8894" s="367" t="s">
        <v>15359</v>
      </c>
      <c r="H8894" s="367" t="s">
        <v>15381</v>
      </c>
      <c r="I8894" s="367" t="s">
        <v>15401</v>
      </c>
    </row>
    <row r="8895" spans="1:9">
      <c r="A8895" s="367" t="s">
        <v>3930</v>
      </c>
      <c r="D8895" s="367" t="s">
        <v>15402</v>
      </c>
      <c r="E8895" s="367">
        <f t="shared" si="138"/>
        <v>50100422</v>
      </c>
      <c r="F8895" s="367" t="s">
        <v>15228</v>
      </c>
      <c r="G8895" s="367" t="s">
        <v>15359</v>
      </c>
      <c r="H8895" s="367" t="s">
        <v>15381</v>
      </c>
      <c r="I8895" s="367" t="s">
        <v>15403</v>
      </c>
    </row>
    <row r="8896" spans="1:9">
      <c r="A8896" s="367" t="s">
        <v>3930</v>
      </c>
      <c r="D8896" s="367" t="s">
        <v>15404</v>
      </c>
      <c r="E8896" s="367">
        <f t="shared" si="138"/>
        <v>50100423</v>
      </c>
      <c r="F8896" s="367" t="s">
        <v>15228</v>
      </c>
      <c r="G8896" s="367" t="s">
        <v>15359</v>
      </c>
      <c r="H8896" s="367" t="s">
        <v>15381</v>
      </c>
      <c r="I8896" s="367" t="s">
        <v>15405</v>
      </c>
    </row>
    <row r="8897" spans="1:9">
      <c r="A8897" s="367" t="s">
        <v>3930</v>
      </c>
      <c r="D8897" s="367" t="s">
        <v>15406</v>
      </c>
      <c r="E8897" s="367">
        <f t="shared" si="138"/>
        <v>50100430</v>
      </c>
      <c r="F8897" s="367" t="s">
        <v>15228</v>
      </c>
      <c r="G8897" s="367" t="s">
        <v>15359</v>
      </c>
      <c r="H8897" s="367" t="s">
        <v>15381</v>
      </c>
      <c r="I8897" s="367" t="s">
        <v>15407</v>
      </c>
    </row>
    <row r="8898" spans="1:9">
      <c r="A8898" s="367" t="s">
        <v>3930</v>
      </c>
      <c r="D8898" s="367" t="s">
        <v>15408</v>
      </c>
      <c r="E8898" s="367">
        <f t="shared" ref="E8898:E8961" si="139">VALUE(D8898)</f>
        <v>50100431</v>
      </c>
      <c r="F8898" s="367" t="s">
        <v>15228</v>
      </c>
      <c r="G8898" s="367" t="s">
        <v>15359</v>
      </c>
      <c r="H8898" s="367" t="s">
        <v>15381</v>
      </c>
      <c r="I8898" s="367" t="s">
        <v>15409</v>
      </c>
    </row>
    <row r="8899" spans="1:9">
      <c r="A8899" s="367" t="s">
        <v>3930</v>
      </c>
      <c r="D8899" s="367" t="s">
        <v>15410</v>
      </c>
      <c r="E8899" s="367">
        <f t="shared" si="139"/>
        <v>50100432</v>
      </c>
      <c r="F8899" s="367" t="s">
        <v>15228</v>
      </c>
      <c r="G8899" s="367" t="s">
        <v>15359</v>
      </c>
      <c r="H8899" s="367" t="s">
        <v>15381</v>
      </c>
      <c r="I8899" s="367" t="s">
        <v>15411</v>
      </c>
    </row>
    <row r="8900" spans="1:9">
      <c r="A8900" s="367" t="s">
        <v>3930</v>
      </c>
      <c r="D8900" s="367" t="s">
        <v>15412</v>
      </c>
      <c r="E8900" s="367">
        <f t="shared" si="139"/>
        <v>50100433</v>
      </c>
      <c r="F8900" s="367" t="s">
        <v>15228</v>
      </c>
      <c r="G8900" s="367" t="s">
        <v>15359</v>
      </c>
      <c r="H8900" s="367" t="s">
        <v>15381</v>
      </c>
      <c r="I8900" s="367" t="s">
        <v>15413</v>
      </c>
    </row>
    <row r="8901" spans="1:9">
      <c r="A8901" s="367" t="s">
        <v>3930</v>
      </c>
      <c r="D8901" s="367" t="s">
        <v>15414</v>
      </c>
      <c r="E8901" s="367">
        <f t="shared" si="139"/>
        <v>50100505</v>
      </c>
      <c r="F8901" s="367" t="s">
        <v>15228</v>
      </c>
      <c r="G8901" s="367" t="s">
        <v>15359</v>
      </c>
      <c r="H8901" s="367" t="s">
        <v>15415</v>
      </c>
      <c r="I8901" s="367" t="s">
        <v>15416</v>
      </c>
    </row>
    <row r="8902" spans="1:9">
      <c r="A8902" s="367" t="s">
        <v>3930</v>
      </c>
      <c r="D8902" s="367" t="s">
        <v>15417</v>
      </c>
      <c r="E8902" s="367">
        <f t="shared" si="139"/>
        <v>50100506</v>
      </c>
      <c r="F8902" s="367" t="s">
        <v>15228</v>
      </c>
      <c r="G8902" s="367" t="s">
        <v>15359</v>
      </c>
      <c r="H8902" s="367" t="s">
        <v>15415</v>
      </c>
      <c r="I8902" s="367" t="s">
        <v>15418</v>
      </c>
    </row>
    <row r="8903" spans="1:9">
      <c r="A8903" s="367" t="s">
        <v>3930</v>
      </c>
      <c r="D8903" s="367" t="s">
        <v>15419</v>
      </c>
      <c r="E8903" s="367">
        <f t="shared" si="139"/>
        <v>50100507</v>
      </c>
      <c r="F8903" s="367" t="s">
        <v>15228</v>
      </c>
      <c r="G8903" s="367" t="s">
        <v>15359</v>
      </c>
      <c r="H8903" s="367" t="s">
        <v>15415</v>
      </c>
      <c r="I8903" s="367" t="s">
        <v>15420</v>
      </c>
    </row>
    <row r="8904" spans="1:9">
      <c r="A8904" s="367" t="s">
        <v>3930</v>
      </c>
      <c r="D8904" s="367" t="s">
        <v>15421</v>
      </c>
      <c r="E8904" s="367">
        <f t="shared" si="139"/>
        <v>50100508</v>
      </c>
      <c r="F8904" s="367" t="s">
        <v>15228</v>
      </c>
      <c r="G8904" s="367" t="s">
        <v>15359</v>
      </c>
      <c r="H8904" s="367" t="s">
        <v>15415</v>
      </c>
      <c r="I8904" s="367" t="s">
        <v>15422</v>
      </c>
    </row>
    <row r="8905" spans="1:9">
      <c r="A8905" s="367" t="s">
        <v>3930</v>
      </c>
      <c r="D8905" s="367" t="s">
        <v>15423</v>
      </c>
      <c r="E8905" s="367">
        <f t="shared" si="139"/>
        <v>50100510</v>
      </c>
      <c r="F8905" s="367" t="s">
        <v>15228</v>
      </c>
      <c r="G8905" s="367" t="s">
        <v>15359</v>
      </c>
      <c r="H8905" s="367" t="s">
        <v>15415</v>
      </c>
      <c r="I8905" s="367" t="s">
        <v>15424</v>
      </c>
    </row>
    <row r="8906" spans="1:9">
      <c r="A8906" s="367" t="s">
        <v>3930</v>
      </c>
      <c r="D8906" s="367" t="s">
        <v>15425</v>
      </c>
      <c r="E8906" s="367">
        <f t="shared" si="139"/>
        <v>50100511</v>
      </c>
      <c r="F8906" s="367" t="s">
        <v>15228</v>
      </c>
      <c r="G8906" s="367" t="s">
        <v>15359</v>
      </c>
      <c r="H8906" s="367" t="s">
        <v>15415</v>
      </c>
      <c r="I8906" s="367" t="s">
        <v>15426</v>
      </c>
    </row>
    <row r="8907" spans="1:9">
      <c r="A8907" s="367" t="s">
        <v>3930</v>
      </c>
      <c r="D8907" s="367" t="s">
        <v>15427</v>
      </c>
      <c r="E8907" s="367">
        <f t="shared" si="139"/>
        <v>50100512</v>
      </c>
      <c r="F8907" s="367" t="s">
        <v>15228</v>
      </c>
      <c r="G8907" s="367" t="s">
        <v>15359</v>
      </c>
      <c r="H8907" s="367" t="s">
        <v>15415</v>
      </c>
      <c r="I8907" s="367" t="s">
        <v>15428</v>
      </c>
    </row>
    <row r="8908" spans="1:9">
      <c r="A8908" s="367" t="s">
        <v>3930</v>
      </c>
      <c r="D8908" s="367" t="s">
        <v>15429</v>
      </c>
      <c r="E8908" s="367">
        <f t="shared" si="139"/>
        <v>50100515</v>
      </c>
      <c r="F8908" s="367" t="s">
        <v>15228</v>
      </c>
      <c r="G8908" s="367" t="s">
        <v>15359</v>
      </c>
      <c r="H8908" s="367" t="s">
        <v>15415</v>
      </c>
      <c r="I8908" s="367" t="s">
        <v>15430</v>
      </c>
    </row>
    <row r="8909" spans="1:9">
      <c r="A8909" s="367" t="s">
        <v>3930</v>
      </c>
      <c r="D8909" s="367" t="s">
        <v>15431</v>
      </c>
      <c r="E8909" s="367">
        <f t="shared" si="139"/>
        <v>50100516</v>
      </c>
      <c r="F8909" s="367" t="s">
        <v>15228</v>
      </c>
      <c r="G8909" s="367" t="s">
        <v>15359</v>
      </c>
      <c r="H8909" s="367" t="s">
        <v>15415</v>
      </c>
      <c r="I8909" s="367" t="s">
        <v>15432</v>
      </c>
    </row>
    <row r="8910" spans="1:9">
      <c r="A8910" s="367" t="s">
        <v>3930</v>
      </c>
      <c r="D8910" s="367" t="s">
        <v>15433</v>
      </c>
      <c r="E8910" s="367">
        <f t="shared" si="139"/>
        <v>50100517</v>
      </c>
      <c r="F8910" s="367" t="s">
        <v>15228</v>
      </c>
      <c r="G8910" s="367" t="s">
        <v>15359</v>
      </c>
      <c r="H8910" s="367" t="s">
        <v>15415</v>
      </c>
      <c r="I8910" s="367" t="s">
        <v>15434</v>
      </c>
    </row>
    <row r="8911" spans="1:9">
      <c r="A8911" s="367" t="s">
        <v>3930</v>
      </c>
      <c r="D8911" s="367" t="s">
        <v>15435</v>
      </c>
      <c r="E8911" s="367">
        <f t="shared" si="139"/>
        <v>50100518</v>
      </c>
      <c r="F8911" s="367" t="s">
        <v>15228</v>
      </c>
      <c r="G8911" s="367" t="s">
        <v>15359</v>
      </c>
      <c r="H8911" s="367" t="s">
        <v>15415</v>
      </c>
      <c r="I8911" s="367" t="s">
        <v>15436</v>
      </c>
    </row>
    <row r="8912" spans="1:9">
      <c r="A8912" s="367" t="s">
        <v>3930</v>
      </c>
      <c r="D8912" s="367" t="s">
        <v>15437</v>
      </c>
      <c r="E8912" s="367">
        <f t="shared" si="139"/>
        <v>50100519</v>
      </c>
      <c r="F8912" s="367" t="s">
        <v>15228</v>
      </c>
      <c r="G8912" s="367" t="s">
        <v>15359</v>
      </c>
      <c r="H8912" s="367" t="s">
        <v>15415</v>
      </c>
      <c r="I8912" s="367" t="s">
        <v>15438</v>
      </c>
    </row>
    <row r="8913" spans="1:9">
      <c r="A8913" s="367" t="s">
        <v>3930</v>
      </c>
      <c r="D8913" s="367" t="s">
        <v>15439</v>
      </c>
      <c r="E8913" s="367">
        <f t="shared" si="139"/>
        <v>50100520</v>
      </c>
      <c r="F8913" s="367" t="s">
        <v>15228</v>
      </c>
      <c r="G8913" s="367" t="s">
        <v>15359</v>
      </c>
      <c r="H8913" s="367" t="s">
        <v>15415</v>
      </c>
      <c r="I8913" s="367" t="s">
        <v>15440</v>
      </c>
    </row>
    <row r="8914" spans="1:9">
      <c r="A8914" s="367" t="s">
        <v>3930</v>
      </c>
      <c r="D8914" s="367" t="s">
        <v>15441</v>
      </c>
      <c r="E8914" s="367">
        <f t="shared" si="139"/>
        <v>50100601</v>
      </c>
      <c r="F8914" s="367" t="s">
        <v>15228</v>
      </c>
      <c r="G8914" s="367" t="s">
        <v>15359</v>
      </c>
      <c r="H8914" s="367" t="s">
        <v>15442</v>
      </c>
      <c r="I8914" s="367" t="s">
        <v>15443</v>
      </c>
    </row>
    <row r="8915" spans="1:9">
      <c r="A8915" s="367" t="s">
        <v>3930</v>
      </c>
      <c r="D8915" s="367" t="s">
        <v>15444</v>
      </c>
      <c r="E8915" s="367">
        <f t="shared" si="139"/>
        <v>50100602</v>
      </c>
      <c r="F8915" s="367" t="s">
        <v>15228</v>
      </c>
      <c r="G8915" s="367" t="s">
        <v>15359</v>
      </c>
      <c r="H8915" s="367" t="s">
        <v>15442</v>
      </c>
      <c r="I8915" s="367" t="s">
        <v>15445</v>
      </c>
    </row>
    <row r="8916" spans="1:9">
      <c r="A8916" s="367" t="s">
        <v>3930</v>
      </c>
      <c r="D8916" s="367" t="s">
        <v>15446</v>
      </c>
      <c r="E8916" s="367">
        <f t="shared" si="139"/>
        <v>50100603</v>
      </c>
      <c r="F8916" s="367" t="s">
        <v>15228</v>
      </c>
      <c r="G8916" s="367" t="s">
        <v>15359</v>
      </c>
      <c r="H8916" s="367" t="s">
        <v>15442</v>
      </c>
      <c r="I8916" s="367" t="s">
        <v>15447</v>
      </c>
    </row>
    <row r="8917" spans="1:9">
      <c r="A8917" s="367" t="s">
        <v>3930</v>
      </c>
      <c r="D8917" s="367" t="s">
        <v>15448</v>
      </c>
      <c r="E8917" s="367">
        <f t="shared" si="139"/>
        <v>50100604</v>
      </c>
      <c r="F8917" s="367" t="s">
        <v>15228</v>
      </c>
      <c r="G8917" s="367" t="s">
        <v>15359</v>
      </c>
      <c r="H8917" s="367" t="s">
        <v>15442</v>
      </c>
      <c r="I8917" s="367" t="s">
        <v>15449</v>
      </c>
    </row>
    <row r="8918" spans="1:9">
      <c r="A8918" s="367" t="s">
        <v>3930</v>
      </c>
      <c r="D8918" s="367" t="s">
        <v>15450</v>
      </c>
      <c r="E8918" s="367">
        <f t="shared" si="139"/>
        <v>50100701</v>
      </c>
      <c r="F8918" s="367" t="s">
        <v>15228</v>
      </c>
      <c r="G8918" s="367" t="s">
        <v>15359</v>
      </c>
      <c r="H8918" s="367" t="s">
        <v>15451</v>
      </c>
      <c r="I8918" s="367" t="s">
        <v>5448</v>
      </c>
    </row>
    <row r="8919" spans="1:9">
      <c r="A8919" s="367" t="s">
        <v>3930</v>
      </c>
      <c r="D8919" s="367" t="s">
        <v>15452</v>
      </c>
      <c r="E8919" s="367">
        <f t="shared" si="139"/>
        <v>50100702</v>
      </c>
      <c r="F8919" s="367" t="s">
        <v>15228</v>
      </c>
      <c r="G8919" s="367" t="s">
        <v>15359</v>
      </c>
      <c r="H8919" s="367" t="s">
        <v>15451</v>
      </c>
      <c r="I8919" s="367" t="s">
        <v>15453</v>
      </c>
    </row>
    <row r="8920" spans="1:9">
      <c r="A8920" s="367" t="s">
        <v>3930</v>
      </c>
      <c r="D8920" s="367" t="s">
        <v>15454</v>
      </c>
      <c r="E8920" s="367">
        <f t="shared" si="139"/>
        <v>50100703</v>
      </c>
      <c r="F8920" s="367" t="s">
        <v>15228</v>
      </c>
      <c r="G8920" s="367" t="s">
        <v>15359</v>
      </c>
      <c r="H8920" s="367" t="s">
        <v>15451</v>
      </c>
      <c r="I8920" s="367" t="s">
        <v>15455</v>
      </c>
    </row>
    <row r="8921" spans="1:9">
      <c r="A8921" s="367" t="s">
        <v>3930</v>
      </c>
      <c r="D8921" s="367" t="s">
        <v>15456</v>
      </c>
      <c r="E8921" s="367">
        <f t="shared" si="139"/>
        <v>50100704</v>
      </c>
      <c r="F8921" s="367" t="s">
        <v>15228</v>
      </c>
      <c r="G8921" s="367" t="s">
        <v>15359</v>
      </c>
      <c r="H8921" s="367" t="s">
        <v>15451</v>
      </c>
      <c r="I8921" s="367" t="s">
        <v>15457</v>
      </c>
    </row>
    <row r="8922" spans="1:9">
      <c r="A8922" s="367" t="s">
        <v>3930</v>
      </c>
      <c r="D8922" s="367" t="s">
        <v>15458</v>
      </c>
      <c r="E8922" s="367">
        <f t="shared" si="139"/>
        <v>50100707</v>
      </c>
      <c r="F8922" s="367" t="s">
        <v>15228</v>
      </c>
      <c r="G8922" s="367" t="s">
        <v>15359</v>
      </c>
      <c r="H8922" s="367" t="s">
        <v>15451</v>
      </c>
      <c r="I8922" s="367" t="s">
        <v>15459</v>
      </c>
    </row>
    <row r="8923" spans="1:9">
      <c r="A8923" s="367" t="s">
        <v>3930</v>
      </c>
      <c r="D8923" s="367" t="s">
        <v>15460</v>
      </c>
      <c r="E8923" s="367">
        <f t="shared" si="139"/>
        <v>50100708</v>
      </c>
      <c r="F8923" s="367" t="s">
        <v>15228</v>
      </c>
      <c r="G8923" s="367" t="s">
        <v>15359</v>
      </c>
      <c r="H8923" s="367" t="s">
        <v>15451</v>
      </c>
      <c r="I8923" s="367" t="s">
        <v>15461</v>
      </c>
    </row>
    <row r="8924" spans="1:9">
      <c r="A8924" s="367" t="s">
        <v>3930</v>
      </c>
      <c r="D8924" s="367" t="s">
        <v>15462</v>
      </c>
      <c r="E8924" s="367">
        <f t="shared" si="139"/>
        <v>50100710</v>
      </c>
      <c r="F8924" s="367" t="s">
        <v>15228</v>
      </c>
      <c r="G8924" s="367" t="s">
        <v>15359</v>
      </c>
      <c r="H8924" s="367" t="s">
        <v>15451</v>
      </c>
      <c r="I8924" s="367" t="s">
        <v>15463</v>
      </c>
    </row>
    <row r="8925" spans="1:9">
      <c r="A8925" s="367" t="s">
        <v>3930</v>
      </c>
      <c r="D8925" s="367" t="s">
        <v>15464</v>
      </c>
      <c r="E8925" s="367">
        <f t="shared" si="139"/>
        <v>50100715</v>
      </c>
      <c r="F8925" s="367" t="s">
        <v>15228</v>
      </c>
      <c r="G8925" s="367" t="s">
        <v>15359</v>
      </c>
      <c r="H8925" s="367" t="s">
        <v>15451</v>
      </c>
      <c r="I8925" s="367" t="s">
        <v>15465</v>
      </c>
    </row>
    <row r="8926" spans="1:9">
      <c r="A8926" s="367" t="s">
        <v>3930</v>
      </c>
      <c r="D8926" s="367" t="s">
        <v>15466</v>
      </c>
      <c r="E8926" s="367">
        <f t="shared" si="139"/>
        <v>50100719</v>
      </c>
      <c r="F8926" s="367" t="s">
        <v>15228</v>
      </c>
      <c r="G8926" s="367" t="s">
        <v>15359</v>
      </c>
      <c r="H8926" s="367" t="s">
        <v>15451</v>
      </c>
      <c r="I8926" s="367" t="s">
        <v>15467</v>
      </c>
    </row>
    <row r="8927" spans="1:9">
      <c r="A8927" s="367" t="s">
        <v>3930</v>
      </c>
      <c r="D8927" s="367" t="s">
        <v>15468</v>
      </c>
      <c r="E8927" s="367">
        <f t="shared" si="139"/>
        <v>50100720</v>
      </c>
      <c r="F8927" s="367" t="s">
        <v>15228</v>
      </c>
      <c r="G8927" s="367" t="s">
        <v>15359</v>
      </c>
      <c r="H8927" s="367" t="s">
        <v>15451</v>
      </c>
      <c r="I8927" s="367" t="s">
        <v>15469</v>
      </c>
    </row>
    <row r="8928" spans="1:9">
      <c r="A8928" s="367" t="s">
        <v>3930</v>
      </c>
      <c r="D8928" s="367" t="s">
        <v>15470</v>
      </c>
      <c r="E8928" s="367">
        <f t="shared" si="139"/>
        <v>50100731</v>
      </c>
      <c r="F8928" s="367" t="s">
        <v>15228</v>
      </c>
      <c r="G8928" s="367" t="s">
        <v>15359</v>
      </c>
      <c r="H8928" s="367" t="s">
        <v>15451</v>
      </c>
      <c r="I8928" s="367" t="s">
        <v>15471</v>
      </c>
    </row>
    <row r="8929" spans="1:9">
      <c r="A8929" s="367" t="s">
        <v>3930</v>
      </c>
      <c r="D8929" s="367" t="s">
        <v>15472</v>
      </c>
      <c r="E8929" s="367">
        <f t="shared" si="139"/>
        <v>50100732</v>
      </c>
      <c r="F8929" s="367" t="s">
        <v>15228</v>
      </c>
      <c r="G8929" s="367" t="s">
        <v>15359</v>
      </c>
      <c r="H8929" s="367" t="s">
        <v>15451</v>
      </c>
      <c r="I8929" s="367" t="s">
        <v>15473</v>
      </c>
    </row>
    <row r="8930" spans="1:9">
      <c r="A8930" s="367" t="s">
        <v>3930</v>
      </c>
      <c r="D8930" s="367" t="s">
        <v>15474</v>
      </c>
      <c r="E8930" s="367">
        <f t="shared" si="139"/>
        <v>50100733</v>
      </c>
      <c r="F8930" s="367" t="s">
        <v>15228</v>
      </c>
      <c r="G8930" s="367" t="s">
        <v>15359</v>
      </c>
      <c r="H8930" s="367" t="s">
        <v>15451</v>
      </c>
      <c r="I8930" s="367" t="s">
        <v>15475</v>
      </c>
    </row>
    <row r="8931" spans="1:9">
      <c r="A8931" s="367" t="s">
        <v>3930</v>
      </c>
      <c r="D8931" s="367" t="s">
        <v>15476</v>
      </c>
      <c r="E8931" s="367">
        <f t="shared" si="139"/>
        <v>50100734</v>
      </c>
      <c r="F8931" s="367" t="s">
        <v>15228</v>
      </c>
      <c r="G8931" s="367" t="s">
        <v>15359</v>
      </c>
      <c r="H8931" s="367" t="s">
        <v>15451</v>
      </c>
      <c r="I8931" s="367" t="s">
        <v>15477</v>
      </c>
    </row>
    <row r="8932" spans="1:9">
      <c r="A8932" s="367" t="s">
        <v>3930</v>
      </c>
      <c r="D8932" s="367" t="s">
        <v>15478</v>
      </c>
      <c r="E8932" s="367">
        <f t="shared" si="139"/>
        <v>50100740</v>
      </c>
      <c r="F8932" s="367" t="s">
        <v>15228</v>
      </c>
      <c r="G8932" s="367" t="s">
        <v>15359</v>
      </c>
      <c r="H8932" s="367" t="s">
        <v>15451</v>
      </c>
      <c r="I8932" s="367" t="s">
        <v>15479</v>
      </c>
    </row>
    <row r="8933" spans="1:9">
      <c r="A8933" s="367" t="s">
        <v>3930</v>
      </c>
      <c r="D8933" s="367" t="s">
        <v>15480</v>
      </c>
      <c r="E8933" s="367">
        <f t="shared" si="139"/>
        <v>50100750</v>
      </c>
      <c r="F8933" s="367" t="s">
        <v>15228</v>
      </c>
      <c r="G8933" s="367" t="s">
        <v>15359</v>
      </c>
      <c r="H8933" s="367" t="s">
        <v>15451</v>
      </c>
      <c r="I8933" s="367" t="s">
        <v>15481</v>
      </c>
    </row>
    <row r="8934" spans="1:9">
      <c r="A8934" s="367" t="s">
        <v>3930</v>
      </c>
      <c r="D8934" s="367" t="s">
        <v>15482</v>
      </c>
      <c r="E8934" s="367">
        <f t="shared" si="139"/>
        <v>50100760</v>
      </c>
      <c r="F8934" s="367" t="s">
        <v>15228</v>
      </c>
      <c r="G8934" s="367" t="s">
        <v>15359</v>
      </c>
      <c r="H8934" s="367" t="s">
        <v>15451</v>
      </c>
      <c r="I8934" s="367" t="s">
        <v>15483</v>
      </c>
    </row>
    <row r="8935" spans="1:9">
      <c r="A8935" s="367" t="s">
        <v>3930</v>
      </c>
      <c r="D8935" s="367" t="s">
        <v>15484</v>
      </c>
      <c r="E8935" s="367">
        <f t="shared" si="139"/>
        <v>50100761</v>
      </c>
      <c r="F8935" s="367" t="s">
        <v>15228</v>
      </c>
      <c r="G8935" s="367" t="s">
        <v>15359</v>
      </c>
      <c r="H8935" s="367" t="s">
        <v>15451</v>
      </c>
      <c r="I8935" s="367" t="s">
        <v>15485</v>
      </c>
    </row>
    <row r="8936" spans="1:9">
      <c r="A8936" s="367" t="s">
        <v>3930</v>
      </c>
      <c r="D8936" s="367" t="s">
        <v>15486</v>
      </c>
      <c r="E8936" s="367">
        <f t="shared" si="139"/>
        <v>50100765</v>
      </c>
      <c r="F8936" s="367" t="s">
        <v>15228</v>
      </c>
      <c r="G8936" s="367" t="s">
        <v>15359</v>
      </c>
      <c r="H8936" s="367" t="s">
        <v>15451</v>
      </c>
      <c r="I8936" s="367" t="s">
        <v>15487</v>
      </c>
    </row>
    <row r="8937" spans="1:9">
      <c r="A8937" s="367" t="s">
        <v>3930</v>
      </c>
      <c r="D8937" s="367" t="s">
        <v>15488</v>
      </c>
      <c r="E8937" s="367">
        <f t="shared" si="139"/>
        <v>50100769</v>
      </c>
      <c r="F8937" s="367" t="s">
        <v>15228</v>
      </c>
      <c r="G8937" s="367" t="s">
        <v>15359</v>
      </c>
      <c r="H8937" s="367" t="s">
        <v>15451</v>
      </c>
      <c r="I8937" s="367" t="s">
        <v>15489</v>
      </c>
    </row>
    <row r="8938" spans="1:9">
      <c r="A8938" s="367" t="s">
        <v>3930</v>
      </c>
      <c r="D8938" s="367" t="s">
        <v>15490</v>
      </c>
      <c r="E8938" s="367">
        <f t="shared" si="139"/>
        <v>50100771</v>
      </c>
      <c r="F8938" s="367" t="s">
        <v>15228</v>
      </c>
      <c r="G8938" s="367" t="s">
        <v>15359</v>
      </c>
      <c r="H8938" s="367" t="s">
        <v>15451</v>
      </c>
      <c r="I8938" s="367" t="s">
        <v>15491</v>
      </c>
    </row>
    <row r="8939" spans="1:9">
      <c r="A8939" s="367" t="s">
        <v>3930</v>
      </c>
      <c r="D8939" s="367" t="s">
        <v>15492</v>
      </c>
      <c r="E8939" s="367">
        <f t="shared" si="139"/>
        <v>50100772</v>
      </c>
      <c r="F8939" s="367" t="s">
        <v>15228</v>
      </c>
      <c r="G8939" s="367" t="s">
        <v>15359</v>
      </c>
      <c r="H8939" s="367" t="s">
        <v>15451</v>
      </c>
      <c r="I8939" s="367" t="s">
        <v>15493</v>
      </c>
    </row>
    <row r="8940" spans="1:9">
      <c r="A8940" s="367" t="s">
        <v>3930</v>
      </c>
      <c r="D8940" s="367" t="s">
        <v>15494</v>
      </c>
      <c r="E8940" s="367">
        <f t="shared" si="139"/>
        <v>50100781</v>
      </c>
      <c r="F8940" s="367" t="s">
        <v>15228</v>
      </c>
      <c r="G8940" s="367" t="s">
        <v>15359</v>
      </c>
      <c r="H8940" s="367" t="s">
        <v>15451</v>
      </c>
      <c r="I8940" s="367" t="s">
        <v>15495</v>
      </c>
    </row>
    <row r="8941" spans="1:9">
      <c r="A8941" s="367" t="s">
        <v>3930</v>
      </c>
      <c r="D8941" s="367" t="s">
        <v>15496</v>
      </c>
      <c r="E8941" s="367">
        <f t="shared" si="139"/>
        <v>50100789</v>
      </c>
      <c r="F8941" s="367" t="s">
        <v>15228</v>
      </c>
      <c r="G8941" s="367" t="s">
        <v>15359</v>
      </c>
      <c r="H8941" s="367" t="s">
        <v>15451</v>
      </c>
      <c r="I8941" s="367" t="s">
        <v>15497</v>
      </c>
    </row>
    <row r="8942" spans="1:9">
      <c r="A8942" s="367" t="s">
        <v>3930</v>
      </c>
      <c r="D8942" s="367" t="s">
        <v>15498</v>
      </c>
      <c r="E8942" s="367">
        <f t="shared" si="139"/>
        <v>50100791</v>
      </c>
      <c r="F8942" s="367" t="s">
        <v>15228</v>
      </c>
      <c r="G8942" s="367" t="s">
        <v>15359</v>
      </c>
      <c r="H8942" s="367" t="s">
        <v>15451</v>
      </c>
      <c r="I8942" s="367" t="s">
        <v>15499</v>
      </c>
    </row>
    <row r="8943" spans="1:9">
      <c r="A8943" s="367" t="s">
        <v>3930</v>
      </c>
      <c r="D8943" s="367" t="s">
        <v>15500</v>
      </c>
      <c r="E8943" s="367">
        <f t="shared" si="139"/>
        <v>50100792</v>
      </c>
      <c r="F8943" s="367" t="s">
        <v>15228</v>
      </c>
      <c r="G8943" s="367" t="s">
        <v>15359</v>
      </c>
      <c r="H8943" s="367" t="s">
        <v>15451</v>
      </c>
      <c r="I8943" s="367" t="s">
        <v>15501</v>
      </c>
    </row>
    <row r="8944" spans="1:9">
      <c r="A8944" s="367" t="s">
        <v>3930</v>
      </c>
      <c r="D8944" s="367" t="s">
        <v>15502</v>
      </c>
      <c r="E8944" s="367">
        <f t="shared" si="139"/>
        <v>50100793</v>
      </c>
      <c r="F8944" s="367" t="s">
        <v>15228</v>
      </c>
      <c r="G8944" s="367" t="s">
        <v>15359</v>
      </c>
      <c r="H8944" s="367" t="s">
        <v>15451</v>
      </c>
      <c r="I8944" s="367" t="s">
        <v>15503</v>
      </c>
    </row>
    <row r="8945" spans="1:9">
      <c r="A8945" s="367" t="s">
        <v>3930</v>
      </c>
      <c r="D8945" s="367" t="s">
        <v>15504</v>
      </c>
      <c r="E8945" s="367">
        <f t="shared" si="139"/>
        <v>50100795</v>
      </c>
      <c r="F8945" s="367" t="s">
        <v>15228</v>
      </c>
      <c r="G8945" s="367" t="s">
        <v>15359</v>
      </c>
      <c r="H8945" s="367" t="s">
        <v>15451</v>
      </c>
      <c r="I8945" s="367" t="s">
        <v>15505</v>
      </c>
    </row>
    <row r="8946" spans="1:9">
      <c r="A8946" s="367" t="s">
        <v>3930</v>
      </c>
      <c r="D8946" s="367" t="s">
        <v>15506</v>
      </c>
      <c r="E8946" s="367">
        <f t="shared" si="139"/>
        <v>50100799</v>
      </c>
      <c r="F8946" s="367" t="s">
        <v>15228</v>
      </c>
      <c r="G8946" s="367" t="s">
        <v>15359</v>
      </c>
      <c r="H8946" s="367" t="s">
        <v>15451</v>
      </c>
      <c r="I8946" s="367" t="s">
        <v>4251</v>
      </c>
    </row>
    <row r="8947" spans="1:9">
      <c r="A8947" s="367" t="s">
        <v>3930</v>
      </c>
      <c r="D8947" s="367" t="s">
        <v>15507</v>
      </c>
      <c r="E8947" s="367">
        <f t="shared" si="139"/>
        <v>50180001</v>
      </c>
      <c r="F8947" s="367" t="s">
        <v>15228</v>
      </c>
      <c r="G8947" s="367" t="s">
        <v>15359</v>
      </c>
      <c r="H8947" s="367" t="s">
        <v>4346</v>
      </c>
      <c r="I8947" s="367" t="s">
        <v>4346</v>
      </c>
    </row>
    <row r="8948" spans="1:9">
      <c r="A8948" s="367" t="s">
        <v>3930</v>
      </c>
      <c r="D8948" s="367" t="s">
        <v>15508</v>
      </c>
      <c r="E8948" s="367">
        <f t="shared" si="139"/>
        <v>50182001</v>
      </c>
      <c r="F8948" s="367" t="s">
        <v>15228</v>
      </c>
      <c r="G8948" s="367" t="s">
        <v>15359</v>
      </c>
      <c r="H8948" s="367" t="s">
        <v>4348</v>
      </c>
      <c r="I8948" s="367" t="s">
        <v>4349</v>
      </c>
    </row>
    <row r="8949" spans="1:9">
      <c r="A8949" s="367" t="s">
        <v>3930</v>
      </c>
      <c r="D8949" s="367" t="s">
        <v>15509</v>
      </c>
      <c r="E8949" s="367">
        <f t="shared" si="139"/>
        <v>50182002</v>
      </c>
      <c r="F8949" s="367" t="s">
        <v>15228</v>
      </c>
      <c r="G8949" s="367" t="s">
        <v>15359</v>
      </c>
      <c r="H8949" s="367" t="s">
        <v>4348</v>
      </c>
      <c r="I8949" s="367" t="s">
        <v>4351</v>
      </c>
    </row>
    <row r="8950" spans="1:9">
      <c r="A8950" s="367" t="s">
        <v>3930</v>
      </c>
      <c r="D8950" s="367" t="s">
        <v>15510</v>
      </c>
      <c r="E8950" s="367">
        <f t="shared" si="139"/>
        <v>50182599</v>
      </c>
      <c r="F8950" s="367" t="s">
        <v>15228</v>
      </c>
      <c r="G8950" s="367" t="s">
        <v>15359</v>
      </c>
      <c r="H8950" s="367" t="s">
        <v>4353</v>
      </c>
      <c r="I8950" s="367" t="s">
        <v>4354</v>
      </c>
    </row>
    <row r="8951" spans="1:9">
      <c r="A8951" s="367" t="s">
        <v>3930</v>
      </c>
      <c r="D8951" s="367" t="s">
        <v>15511</v>
      </c>
      <c r="E8951" s="367">
        <f t="shared" si="139"/>
        <v>50190002</v>
      </c>
      <c r="F8951" s="367" t="s">
        <v>15228</v>
      </c>
      <c r="G8951" s="367" t="s">
        <v>15359</v>
      </c>
      <c r="H8951" s="367" t="s">
        <v>15512</v>
      </c>
      <c r="I8951" s="367" t="s">
        <v>1641</v>
      </c>
    </row>
    <row r="8952" spans="1:9">
      <c r="A8952" s="367" t="s">
        <v>3930</v>
      </c>
      <c r="D8952" s="367" t="s">
        <v>15513</v>
      </c>
      <c r="E8952" s="367">
        <f t="shared" si="139"/>
        <v>50190005</v>
      </c>
      <c r="F8952" s="367" t="s">
        <v>15228</v>
      </c>
      <c r="G8952" s="367" t="s">
        <v>15359</v>
      </c>
      <c r="H8952" s="367" t="s">
        <v>15512</v>
      </c>
      <c r="I8952" s="367" t="s">
        <v>437</v>
      </c>
    </row>
    <row r="8953" spans="1:9">
      <c r="A8953" s="367" t="s">
        <v>3930</v>
      </c>
      <c r="D8953" s="367" t="s">
        <v>15514</v>
      </c>
      <c r="E8953" s="367">
        <f t="shared" si="139"/>
        <v>50190006</v>
      </c>
      <c r="F8953" s="367" t="s">
        <v>15228</v>
      </c>
      <c r="G8953" s="367" t="s">
        <v>15359</v>
      </c>
      <c r="H8953" s="367" t="s">
        <v>15512</v>
      </c>
      <c r="I8953" s="367" t="s">
        <v>287</v>
      </c>
    </row>
    <row r="8954" spans="1:9">
      <c r="A8954" s="367" t="s">
        <v>3930</v>
      </c>
      <c r="D8954" s="367" t="s">
        <v>15515</v>
      </c>
      <c r="E8954" s="367">
        <f t="shared" si="139"/>
        <v>50190010</v>
      </c>
      <c r="F8954" s="367" t="s">
        <v>15228</v>
      </c>
      <c r="G8954" s="367" t="s">
        <v>15359</v>
      </c>
      <c r="H8954" s="367" t="s">
        <v>15512</v>
      </c>
      <c r="I8954" s="367" t="s">
        <v>449</v>
      </c>
    </row>
    <row r="8955" spans="1:9">
      <c r="A8955" s="367" t="s">
        <v>3930</v>
      </c>
      <c r="D8955" s="367" t="s">
        <v>15516</v>
      </c>
      <c r="E8955" s="367">
        <f t="shared" si="139"/>
        <v>50200101</v>
      </c>
      <c r="F8955" s="367" t="s">
        <v>15228</v>
      </c>
      <c r="G8955" s="367" t="s">
        <v>15517</v>
      </c>
      <c r="H8955" s="367" t="s">
        <v>15518</v>
      </c>
      <c r="I8955" s="367" t="s">
        <v>15519</v>
      </c>
    </row>
    <row r="8956" spans="1:9">
      <c r="A8956" s="367" t="s">
        <v>3930</v>
      </c>
      <c r="D8956" s="367" t="s">
        <v>15520</v>
      </c>
      <c r="E8956" s="367">
        <f t="shared" si="139"/>
        <v>50200102</v>
      </c>
      <c r="F8956" s="367" t="s">
        <v>15228</v>
      </c>
      <c r="G8956" s="367" t="s">
        <v>15517</v>
      </c>
      <c r="H8956" s="367" t="s">
        <v>15518</v>
      </c>
      <c r="I8956" s="367" t="s">
        <v>15521</v>
      </c>
    </row>
    <row r="8957" spans="1:9">
      <c r="A8957" s="367" t="s">
        <v>3930</v>
      </c>
      <c r="D8957" s="367" t="s">
        <v>15522</v>
      </c>
      <c r="E8957" s="367">
        <f t="shared" si="139"/>
        <v>50200103</v>
      </c>
      <c r="F8957" s="367" t="s">
        <v>15228</v>
      </c>
      <c r="G8957" s="367" t="s">
        <v>15517</v>
      </c>
      <c r="H8957" s="367" t="s">
        <v>15518</v>
      </c>
      <c r="I8957" s="367" t="s">
        <v>15523</v>
      </c>
    </row>
    <row r="8958" spans="1:9">
      <c r="A8958" s="367" t="s">
        <v>3930</v>
      </c>
      <c r="D8958" s="367" t="s">
        <v>15524</v>
      </c>
      <c r="E8958" s="367">
        <f t="shared" si="139"/>
        <v>50200104</v>
      </c>
      <c r="F8958" s="367" t="s">
        <v>15228</v>
      </c>
      <c r="G8958" s="367" t="s">
        <v>15517</v>
      </c>
      <c r="H8958" s="367" t="s">
        <v>15518</v>
      </c>
      <c r="I8958" s="367" t="s">
        <v>15420</v>
      </c>
    </row>
    <row r="8959" spans="1:9">
      <c r="A8959" s="367" t="s">
        <v>3930</v>
      </c>
      <c r="D8959" s="367" t="s">
        <v>15525</v>
      </c>
      <c r="E8959" s="367">
        <f t="shared" si="139"/>
        <v>50200105</v>
      </c>
      <c r="F8959" s="367" t="s">
        <v>15228</v>
      </c>
      <c r="G8959" s="367" t="s">
        <v>15517</v>
      </c>
      <c r="H8959" s="367" t="s">
        <v>15518</v>
      </c>
      <c r="I8959" s="367" t="s">
        <v>15422</v>
      </c>
    </row>
    <row r="8960" spans="1:9">
      <c r="A8960" s="367" t="s">
        <v>3930</v>
      </c>
      <c r="D8960" s="367" t="s">
        <v>15526</v>
      </c>
      <c r="E8960" s="367">
        <f t="shared" si="139"/>
        <v>50200201</v>
      </c>
      <c r="F8960" s="367" t="s">
        <v>15228</v>
      </c>
      <c r="G8960" s="367" t="s">
        <v>15517</v>
      </c>
      <c r="H8960" s="367" t="s">
        <v>1710</v>
      </c>
      <c r="I8960" s="367" t="s">
        <v>451</v>
      </c>
    </row>
    <row r="8961" spans="1:9">
      <c r="A8961" s="367" t="s">
        <v>3930</v>
      </c>
      <c r="D8961" s="367" t="s">
        <v>15527</v>
      </c>
      <c r="E8961" s="367">
        <f t="shared" si="139"/>
        <v>50200202</v>
      </c>
      <c r="F8961" s="367" t="s">
        <v>15228</v>
      </c>
      <c r="G8961" s="367" t="s">
        <v>15517</v>
      </c>
      <c r="H8961" s="367" t="s">
        <v>1710</v>
      </c>
      <c r="I8961" s="367" t="s">
        <v>15528</v>
      </c>
    </row>
    <row r="8962" spans="1:9">
      <c r="A8962" s="367" t="s">
        <v>3930</v>
      </c>
      <c r="D8962" s="367" t="s">
        <v>15529</v>
      </c>
      <c r="E8962" s="367">
        <f t="shared" ref="E8962:E9025" si="140">VALUE(D8962)</f>
        <v>50200203</v>
      </c>
      <c r="F8962" s="367" t="s">
        <v>15228</v>
      </c>
      <c r="G8962" s="367" t="s">
        <v>15517</v>
      </c>
      <c r="H8962" s="367" t="s">
        <v>1710</v>
      </c>
      <c r="I8962" s="367" t="s">
        <v>15530</v>
      </c>
    </row>
    <row r="8963" spans="1:9">
      <c r="A8963" s="367" t="s">
        <v>3930</v>
      </c>
      <c r="D8963" s="367" t="s">
        <v>15531</v>
      </c>
      <c r="E8963" s="367">
        <f t="shared" si="140"/>
        <v>50200204</v>
      </c>
      <c r="F8963" s="367" t="s">
        <v>15228</v>
      </c>
      <c r="G8963" s="367" t="s">
        <v>15517</v>
      </c>
      <c r="H8963" s="367" t="s">
        <v>1710</v>
      </c>
      <c r="I8963" s="367" t="s">
        <v>15532</v>
      </c>
    </row>
    <row r="8964" spans="1:9">
      <c r="A8964" s="367" t="s">
        <v>3930</v>
      </c>
      <c r="D8964" s="367" t="s">
        <v>15533</v>
      </c>
      <c r="E8964" s="367">
        <f t="shared" si="140"/>
        <v>50200205</v>
      </c>
      <c r="F8964" s="367" t="s">
        <v>15228</v>
      </c>
      <c r="G8964" s="367" t="s">
        <v>15517</v>
      </c>
      <c r="H8964" s="367" t="s">
        <v>1710</v>
      </c>
      <c r="I8964" s="367" t="s">
        <v>15534</v>
      </c>
    </row>
    <row r="8965" spans="1:9">
      <c r="A8965" s="367" t="s">
        <v>3930</v>
      </c>
      <c r="D8965" s="367" t="s">
        <v>15535</v>
      </c>
      <c r="E8965" s="367">
        <f t="shared" si="140"/>
        <v>50200206</v>
      </c>
      <c r="F8965" s="367" t="s">
        <v>15228</v>
      </c>
      <c r="G8965" s="367" t="s">
        <v>15517</v>
      </c>
      <c r="H8965" s="367" t="s">
        <v>1710</v>
      </c>
      <c r="I8965" s="367" t="s">
        <v>15536</v>
      </c>
    </row>
    <row r="8966" spans="1:9">
      <c r="A8966" s="367" t="s">
        <v>3930</v>
      </c>
      <c r="D8966" s="367" t="s">
        <v>15537</v>
      </c>
      <c r="E8966" s="367">
        <f t="shared" si="140"/>
        <v>50200207</v>
      </c>
      <c r="F8966" s="367" t="s">
        <v>15228</v>
      </c>
      <c r="G8966" s="367" t="s">
        <v>15517</v>
      </c>
      <c r="H8966" s="367" t="s">
        <v>1710</v>
      </c>
      <c r="I8966" s="367" t="s">
        <v>15538</v>
      </c>
    </row>
    <row r="8967" spans="1:9">
      <c r="A8967" s="367" t="s">
        <v>3930</v>
      </c>
      <c r="D8967" s="367" t="s">
        <v>15539</v>
      </c>
      <c r="E8967" s="367">
        <f t="shared" si="140"/>
        <v>50200301</v>
      </c>
      <c r="F8967" s="367" t="s">
        <v>15228</v>
      </c>
      <c r="G8967" s="367" t="s">
        <v>15517</v>
      </c>
      <c r="H8967" s="367" t="s">
        <v>15540</v>
      </c>
      <c r="I8967" s="367" t="s">
        <v>15541</v>
      </c>
    </row>
    <row r="8968" spans="1:9">
      <c r="A8968" s="367" t="s">
        <v>3930</v>
      </c>
      <c r="D8968" s="367" t="s">
        <v>15542</v>
      </c>
      <c r="E8968" s="367">
        <f t="shared" si="140"/>
        <v>50200302</v>
      </c>
      <c r="F8968" s="367" t="s">
        <v>15228</v>
      </c>
      <c r="G8968" s="367" t="s">
        <v>15517</v>
      </c>
      <c r="H8968" s="367" t="s">
        <v>15540</v>
      </c>
      <c r="I8968" s="367" t="s">
        <v>15543</v>
      </c>
    </row>
    <row r="8969" spans="1:9">
      <c r="A8969" s="367" t="s">
        <v>3930</v>
      </c>
      <c r="D8969" s="367" t="s">
        <v>15544</v>
      </c>
      <c r="E8969" s="367">
        <f t="shared" si="140"/>
        <v>50200501</v>
      </c>
      <c r="F8969" s="367" t="s">
        <v>15228</v>
      </c>
      <c r="G8969" s="367" t="s">
        <v>15517</v>
      </c>
      <c r="H8969" s="367" t="s">
        <v>15545</v>
      </c>
      <c r="I8969" s="367" t="s">
        <v>15546</v>
      </c>
    </row>
    <row r="8970" spans="1:9">
      <c r="A8970" s="367" t="s">
        <v>3930</v>
      </c>
      <c r="D8970" s="367" t="s">
        <v>15547</v>
      </c>
      <c r="E8970" s="367">
        <f t="shared" si="140"/>
        <v>50200502</v>
      </c>
      <c r="F8970" s="367" t="s">
        <v>15228</v>
      </c>
      <c r="G8970" s="367" t="s">
        <v>15517</v>
      </c>
      <c r="H8970" s="367" t="s">
        <v>15545</v>
      </c>
      <c r="I8970" s="367" t="s">
        <v>15548</v>
      </c>
    </row>
    <row r="8971" spans="1:9">
      <c r="A8971" s="367" t="s">
        <v>3930</v>
      </c>
      <c r="D8971" s="367" t="s">
        <v>15549</v>
      </c>
      <c r="E8971" s="367">
        <f t="shared" si="140"/>
        <v>50200503</v>
      </c>
      <c r="F8971" s="367" t="s">
        <v>15228</v>
      </c>
      <c r="G8971" s="367" t="s">
        <v>15517</v>
      </c>
      <c r="H8971" s="367" t="s">
        <v>15545</v>
      </c>
      <c r="I8971" s="367" t="s">
        <v>15550</v>
      </c>
    </row>
    <row r="8972" spans="1:9">
      <c r="A8972" s="367" t="s">
        <v>3930</v>
      </c>
      <c r="D8972" s="367" t="s">
        <v>15551</v>
      </c>
      <c r="E8972" s="367">
        <f t="shared" si="140"/>
        <v>50200504</v>
      </c>
      <c r="F8972" s="367" t="s">
        <v>15228</v>
      </c>
      <c r="G8972" s="367" t="s">
        <v>15517</v>
      </c>
      <c r="H8972" s="367" t="s">
        <v>15545</v>
      </c>
      <c r="I8972" s="367" t="s">
        <v>15552</v>
      </c>
    </row>
    <row r="8973" spans="1:9">
      <c r="A8973" s="367" t="s">
        <v>3930</v>
      </c>
      <c r="D8973" s="367" t="s">
        <v>15553</v>
      </c>
      <c r="E8973" s="367">
        <f t="shared" si="140"/>
        <v>50200505</v>
      </c>
      <c r="F8973" s="367" t="s">
        <v>15228</v>
      </c>
      <c r="G8973" s="367" t="s">
        <v>15517</v>
      </c>
      <c r="H8973" s="367" t="s">
        <v>15545</v>
      </c>
      <c r="I8973" s="367" t="s">
        <v>15416</v>
      </c>
    </row>
    <row r="8974" spans="1:9">
      <c r="A8974" s="367" t="s">
        <v>3930</v>
      </c>
      <c r="D8974" s="367" t="s">
        <v>15554</v>
      </c>
      <c r="E8974" s="367">
        <f t="shared" si="140"/>
        <v>50200506</v>
      </c>
      <c r="F8974" s="367" t="s">
        <v>15228</v>
      </c>
      <c r="G8974" s="367" t="s">
        <v>15517</v>
      </c>
      <c r="H8974" s="367" t="s">
        <v>15545</v>
      </c>
      <c r="I8974" s="367" t="s">
        <v>15418</v>
      </c>
    </row>
    <row r="8975" spans="1:9">
      <c r="A8975" s="367" t="s">
        <v>3930</v>
      </c>
      <c r="D8975" s="367" t="s">
        <v>15555</v>
      </c>
      <c r="E8975" s="367">
        <f t="shared" si="140"/>
        <v>50200507</v>
      </c>
      <c r="F8975" s="367" t="s">
        <v>15228</v>
      </c>
      <c r="G8975" s="367" t="s">
        <v>15517</v>
      </c>
      <c r="H8975" s="367" t="s">
        <v>15545</v>
      </c>
      <c r="I8975" s="367" t="s">
        <v>15556</v>
      </c>
    </row>
    <row r="8976" spans="1:9">
      <c r="A8976" s="367" t="s">
        <v>3930</v>
      </c>
      <c r="D8976" s="367" t="s">
        <v>15557</v>
      </c>
      <c r="E8976" s="367">
        <f t="shared" si="140"/>
        <v>50200515</v>
      </c>
      <c r="F8976" s="367" t="s">
        <v>15228</v>
      </c>
      <c r="G8976" s="367" t="s">
        <v>15517</v>
      </c>
      <c r="H8976" s="367" t="s">
        <v>15545</v>
      </c>
      <c r="I8976" s="367" t="s">
        <v>15558</v>
      </c>
    </row>
    <row r="8977" spans="1:9">
      <c r="A8977" s="367" t="s">
        <v>3930</v>
      </c>
      <c r="D8977" s="367" t="s">
        <v>15559</v>
      </c>
      <c r="E8977" s="367">
        <f t="shared" si="140"/>
        <v>50200516</v>
      </c>
      <c r="F8977" s="367" t="s">
        <v>15228</v>
      </c>
      <c r="G8977" s="367" t="s">
        <v>15517</v>
      </c>
      <c r="H8977" s="367" t="s">
        <v>15545</v>
      </c>
      <c r="I8977" s="367" t="s">
        <v>15560</v>
      </c>
    </row>
    <row r="8978" spans="1:9">
      <c r="A8978" s="367" t="s">
        <v>3930</v>
      </c>
      <c r="D8978" s="367" t="s">
        <v>15561</v>
      </c>
      <c r="E8978" s="367">
        <f t="shared" si="140"/>
        <v>50200517</v>
      </c>
      <c r="F8978" s="367" t="s">
        <v>15228</v>
      </c>
      <c r="G8978" s="367" t="s">
        <v>15517</v>
      </c>
      <c r="H8978" s="367" t="s">
        <v>15545</v>
      </c>
      <c r="I8978" s="367" t="s">
        <v>15562</v>
      </c>
    </row>
    <row r="8979" spans="1:9">
      <c r="A8979" s="367" t="s">
        <v>3930</v>
      </c>
      <c r="D8979" s="367" t="s">
        <v>15563</v>
      </c>
      <c r="E8979" s="367">
        <f t="shared" si="140"/>
        <v>50200518</v>
      </c>
      <c r="F8979" s="367" t="s">
        <v>15228</v>
      </c>
      <c r="G8979" s="367" t="s">
        <v>15517</v>
      </c>
      <c r="H8979" s="367" t="s">
        <v>15545</v>
      </c>
      <c r="I8979" s="367" t="s">
        <v>15436</v>
      </c>
    </row>
    <row r="8980" spans="1:9">
      <c r="A8980" s="367" t="s">
        <v>3930</v>
      </c>
      <c r="D8980" s="367" t="s">
        <v>15564</v>
      </c>
      <c r="E8980" s="367">
        <f t="shared" si="140"/>
        <v>50200519</v>
      </c>
      <c r="F8980" s="367" t="s">
        <v>15228</v>
      </c>
      <c r="G8980" s="367" t="s">
        <v>15517</v>
      </c>
      <c r="H8980" s="367" t="s">
        <v>15545</v>
      </c>
      <c r="I8980" s="367" t="s">
        <v>15438</v>
      </c>
    </row>
    <row r="8981" spans="1:9">
      <c r="A8981" s="367" t="s">
        <v>3930</v>
      </c>
      <c r="D8981" s="367" t="s">
        <v>15565</v>
      </c>
      <c r="E8981" s="367">
        <f t="shared" si="140"/>
        <v>50200520</v>
      </c>
      <c r="F8981" s="367" t="s">
        <v>15228</v>
      </c>
      <c r="G8981" s="367" t="s">
        <v>15517</v>
      </c>
      <c r="H8981" s="367" t="s">
        <v>15545</v>
      </c>
      <c r="I8981" s="367" t="s">
        <v>15440</v>
      </c>
    </row>
    <row r="8982" spans="1:9">
      <c r="A8982" s="367" t="s">
        <v>3930</v>
      </c>
      <c r="D8982" s="367" t="s">
        <v>15566</v>
      </c>
      <c r="E8982" s="367">
        <f t="shared" si="140"/>
        <v>50200601</v>
      </c>
      <c r="F8982" s="367" t="s">
        <v>15228</v>
      </c>
      <c r="G8982" s="367" t="s">
        <v>15517</v>
      </c>
      <c r="H8982" s="367" t="s">
        <v>15381</v>
      </c>
      <c r="I8982" s="367" t="s">
        <v>15567</v>
      </c>
    </row>
    <row r="8983" spans="1:9">
      <c r="A8983" s="367" t="s">
        <v>3930</v>
      </c>
      <c r="D8983" s="367" t="s">
        <v>15568</v>
      </c>
      <c r="E8983" s="367">
        <f t="shared" si="140"/>
        <v>50200602</v>
      </c>
      <c r="F8983" s="367" t="s">
        <v>15228</v>
      </c>
      <c r="G8983" s="367" t="s">
        <v>15517</v>
      </c>
      <c r="H8983" s="367" t="s">
        <v>15381</v>
      </c>
      <c r="I8983" s="367" t="s">
        <v>15569</v>
      </c>
    </row>
    <row r="8984" spans="1:9">
      <c r="A8984" s="367" t="s">
        <v>3930</v>
      </c>
      <c r="D8984" s="367" t="s">
        <v>15570</v>
      </c>
      <c r="E8984" s="367">
        <f t="shared" si="140"/>
        <v>50200901</v>
      </c>
      <c r="F8984" s="367" t="s">
        <v>15228</v>
      </c>
      <c r="G8984" s="367" t="s">
        <v>15517</v>
      </c>
      <c r="H8984" s="367" t="s">
        <v>15571</v>
      </c>
      <c r="I8984" s="367" t="s">
        <v>1823</v>
      </c>
    </row>
    <row r="8985" spans="1:9">
      <c r="A8985" s="367" t="s">
        <v>3930</v>
      </c>
      <c r="D8985" s="367" t="s">
        <v>15572</v>
      </c>
      <c r="E8985" s="367">
        <f t="shared" si="140"/>
        <v>50280001</v>
      </c>
      <c r="F8985" s="367" t="s">
        <v>15228</v>
      </c>
      <c r="G8985" s="367" t="s">
        <v>15517</v>
      </c>
      <c r="H8985" s="367" t="s">
        <v>4346</v>
      </c>
      <c r="I8985" s="367" t="s">
        <v>4346</v>
      </c>
    </row>
    <row r="8986" spans="1:9">
      <c r="A8986" s="367" t="s">
        <v>3930</v>
      </c>
      <c r="D8986" s="367" t="s">
        <v>15573</v>
      </c>
      <c r="E8986" s="367">
        <f t="shared" si="140"/>
        <v>50282001</v>
      </c>
      <c r="F8986" s="367" t="s">
        <v>15228</v>
      </c>
      <c r="G8986" s="367" t="s">
        <v>15517</v>
      </c>
      <c r="H8986" s="367" t="s">
        <v>4348</v>
      </c>
      <c r="I8986" s="367" t="s">
        <v>4349</v>
      </c>
    </row>
    <row r="8987" spans="1:9">
      <c r="A8987" s="367" t="s">
        <v>3930</v>
      </c>
      <c r="D8987" s="367" t="s">
        <v>15574</v>
      </c>
      <c r="E8987" s="367">
        <f t="shared" si="140"/>
        <v>50282002</v>
      </c>
      <c r="F8987" s="367" t="s">
        <v>15228</v>
      </c>
      <c r="G8987" s="367" t="s">
        <v>15517</v>
      </c>
      <c r="H8987" s="367" t="s">
        <v>4348</v>
      </c>
      <c r="I8987" s="367" t="s">
        <v>4351</v>
      </c>
    </row>
    <row r="8988" spans="1:9">
      <c r="A8988" s="367" t="s">
        <v>3930</v>
      </c>
      <c r="D8988" s="367" t="s">
        <v>15575</v>
      </c>
      <c r="E8988" s="367">
        <f t="shared" si="140"/>
        <v>50282599</v>
      </c>
      <c r="F8988" s="367" t="s">
        <v>15228</v>
      </c>
      <c r="G8988" s="367" t="s">
        <v>15517</v>
      </c>
      <c r="H8988" s="367" t="s">
        <v>4353</v>
      </c>
      <c r="I8988" s="367" t="s">
        <v>4354</v>
      </c>
    </row>
    <row r="8989" spans="1:9">
      <c r="A8989" s="367" t="s">
        <v>3930</v>
      </c>
      <c r="D8989" s="367" t="s">
        <v>15576</v>
      </c>
      <c r="E8989" s="367">
        <f t="shared" si="140"/>
        <v>50290002</v>
      </c>
      <c r="F8989" s="367" t="s">
        <v>15228</v>
      </c>
      <c r="G8989" s="367" t="s">
        <v>15517</v>
      </c>
      <c r="H8989" s="367" t="s">
        <v>15512</v>
      </c>
      <c r="I8989" s="367" t="s">
        <v>1641</v>
      </c>
    </row>
    <row r="8990" spans="1:9">
      <c r="A8990" s="367" t="s">
        <v>3930</v>
      </c>
      <c r="D8990" s="367" t="s">
        <v>15577</v>
      </c>
      <c r="E8990" s="367">
        <f t="shared" si="140"/>
        <v>50290005</v>
      </c>
      <c r="F8990" s="367" t="s">
        <v>15228</v>
      </c>
      <c r="G8990" s="367" t="s">
        <v>15517</v>
      </c>
      <c r="H8990" s="367" t="s">
        <v>15512</v>
      </c>
      <c r="I8990" s="367" t="s">
        <v>437</v>
      </c>
    </row>
    <row r="8991" spans="1:9">
      <c r="A8991" s="367" t="s">
        <v>3930</v>
      </c>
      <c r="D8991" s="367" t="s">
        <v>15578</v>
      </c>
      <c r="E8991" s="367">
        <f t="shared" si="140"/>
        <v>50290006</v>
      </c>
      <c r="F8991" s="367" t="s">
        <v>15228</v>
      </c>
      <c r="G8991" s="367" t="s">
        <v>15517</v>
      </c>
      <c r="H8991" s="367" t="s">
        <v>15512</v>
      </c>
      <c r="I8991" s="367" t="s">
        <v>287</v>
      </c>
    </row>
    <row r="8992" spans="1:9">
      <c r="A8992" s="367" t="s">
        <v>3930</v>
      </c>
      <c r="D8992" s="367" t="s">
        <v>15579</v>
      </c>
      <c r="E8992" s="367">
        <f t="shared" si="140"/>
        <v>50290010</v>
      </c>
      <c r="F8992" s="367" t="s">
        <v>15228</v>
      </c>
      <c r="G8992" s="367" t="s">
        <v>15517</v>
      </c>
      <c r="H8992" s="367" t="s">
        <v>15512</v>
      </c>
      <c r="I8992" s="367" t="s">
        <v>449</v>
      </c>
    </row>
    <row r="8993" spans="1:9">
      <c r="A8993" s="367" t="s">
        <v>3930</v>
      </c>
      <c r="D8993" s="367" t="s">
        <v>15580</v>
      </c>
      <c r="E8993" s="367">
        <f t="shared" si="140"/>
        <v>50300101</v>
      </c>
      <c r="F8993" s="367" t="s">
        <v>15228</v>
      </c>
      <c r="G8993" s="367" t="s">
        <v>15581</v>
      </c>
      <c r="H8993" s="367" t="s">
        <v>15518</v>
      </c>
      <c r="I8993" s="367" t="s">
        <v>15519</v>
      </c>
    </row>
    <row r="8994" spans="1:9">
      <c r="A8994" s="367" t="s">
        <v>3930</v>
      </c>
      <c r="D8994" s="367" t="s">
        <v>15582</v>
      </c>
      <c r="E8994" s="367">
        <f t="shared" si="140"/>
        <v>50300102</v>
      </c>
      <c r="F8994" s="367" t="s">
        <v>15228</v>
      </c>
      <c r="G8994" s="367" t="s">
        <v>15581</v>
      </c>
      <c r="H8994" s="367" t="s">
        <v>15518</v>
      </c>
      <c r="I8994" s="367" t="s">
        <v>15521</v>
      </c>
    </row>
    <row r="8995" spans="1:9">
      <c r="A8995" s="367" t="s">
        <v>3930</v>
      </c>
      <c r="D8995" s="367" t="s">
        <v>15583</v>
      </c>
      <c r="E8995" s="367">
        <f t="shared" si="140"/>
        <v>50300103</v>
      </c>
      <c r="F8995" s="367" t="s">
        <v>15228</v>
      </c>
      <c r="G8995" s="367" t="s">
        <v>15581</v>
      </c>
      <c r="H8995" s="367" t="s">
        <v>15518</v>
      </c>
      <c r="I8995" s="367" t="s">
        <v>15523</v>
      </c>
    </row>
    <row r="8996" spans="1:9">
      <c r="A8996" s="367" t="s">
        <v>3930</v>
      </c>
      <c r="D8996" s="367" t="s">
        <v>15584</v>
      </c>
      <c r="E8996" s="367">
        <f t="shared" si="140"/>
        <v>50300104</v>
      </c>
      <c r="F8996" s="367" t="s">
        <v>15228</v>
      </c>
      <c r="G8996" s="367" t="s">
        <v>15581</v>
      </c>
      <c r="H8996" s="367" t="s">
        <v>15518</v>
      </c>
      <c r="I8996" s="367" t="s">
        <v>15420</v>
      </c>
    </row>
    <row r="8997" spans="1:9">
      <c r="A8997" s="367" t="s">
        <v>3930</v>
      </c>
      <c r="D8997" s="367" t="s">
        <v>15585</v>
      </c>
      <c r="E8997" s="367">
        <f t="shared" si="140"/>
        <v>50300105</v>
      </c>
      <c r="F8997" s="367" t="s">
        <v>15228</v>
      </c>
      <c r="G8997" s="367" t="s">
        <v>15581</v>
      </c>
      <c r="H8997" s="367" t="s">
        <v>15518</v>
      </c>
      <c r="I8997" s="367" t="s">
        <v>15422</v>
      </c>
    </row>
    <row r="8998" spans="1:9">
      <c r="A8998" s="367" t="s">
        <v>3930</v>
      </c>
      <c r="D8998" s="367" t="s">
        <v>15586</v>
      </c>
      <c r="E8998" s="367">
        <f t="shared" si="140"/>
        <v>50300106</v>
      </c>
      <c r="F8998" s="367" t="s">
        <v>15228</v>
      </c>
      <c r="G8998" s="367" t="s">
        <v>15581</v>
      </c>
      <c r="H8998" s="367" t="s">
        <v>15518</v>
      </c>
      <c r="I8998" s="367" t="s">
        <v>15424</v>
      </c>
    </row>
    <row r="8999" spans="1:9">
      <c r="A8999" s="367" t="s">
        <v>3930</v>
      </c>
      <c r="D8999" s="367" t="s">
        <v>15587</v>
      </c>
      <c r="E8999" s="367">
        <f t="shared" si="140"/>
        <v>50300107</v>
      </c>
      <c r="F8999" s="367" t="s">
        <v>15228</v>
      </c>
      <c r="G8999" s="367" t="s">
        <v>15581</v>
      </c>
      <c r="H8999" s="367" t="s">
        <v>15518</v>
      </c>
      <c r="I8999" s="367" t="s">
        <v>15426</v>
      </c>
    </row>
    <row r="9000" spans="1:9">
      <c r="A9000" s="367" t="s">
        <v>3930</v>
      </c>
      <c r="D9000" s="367" t="s">
        <v>15588</v>
      </c>
      <c r="E9000" s="367">
        <f t="shared" si="140"/>
        <v>50300108</v>
      </c>
      <c r="F9000" s="367" t="s">
        <v>15228</v>
      </c>
      <c r="G9000" s="367" t="s">
        <v>15581</v>
      </c>
      <c r="H9000" s="367" t="s">
        <v>15518</v>
      </c>
      <c r="I9000" s="367" t="s">
        <v>15589</v>
      </c>
    </row>
    <row r="9001" spans="1:9">
      <c r="A9001" s="367" t="s">
        <v>3930</v>
      </c>
      <c r="D9001" s="367" t="s">
        <v>15590</v>
      </c>
      <c r="E9001" s="367">
        <f t="shared" si="140"/>
        <v>50300109</v>
      </c>
      <c r="F9001" s="367" t="s">
        <v>15228</v>
      </c>
      <c r="G9001" s="367" t="s">
        <v>15581</v>
      </c>
      <c r="H9001" s="367" t="s">
        <v>15518</v>
      </c>
      <c r="I9001" s="367" t="s">
        <v>15428</v>
      </c>
    </row>
    <row r="9002" spans="1:9">
      <c r="A9002" s="367" t="s">
        <v>3930</v>
      </c>
      <c r="D9002" s="367" t="s">
        <v>15591</v>
      </c>
      <c r="E9002" s="367">
        <f t="shared" si="140"/>
        <v>50300111</v>
      </c>
      <c r="F9002" s="367" t="s">
        <v>15228</v>
      </c>
      <c r="G9002" s="367" t="s">
        <v>15581</v>
      </c>
      <c r="H9002" s="367" t="s">
        <v>15518</v>
      </c>
      <c r="I9002" s="367" t="s">
        <v>15366</v>
      </c>
    </row>
    <row r="9003" spans="1:9">
      <c r="A9003" s="367" t="s">
        <v>3930</v>
      </c>
      <c r="D9003" s="367" t="s">
        <v>15592</v>
      </c>
      <c r="E9003" s="367">
        <f t="shared" si="140"/>
        <v>50300112</v>
      </c>
      <c r="F9003" s="367" t="s">
        <v>15228</v>
      </c>
      <c r="G9003" s="367" t="s">
        <v>15581</v>
      </c>
      <c r="H9003" s="367" t="s">
        <v>15518</v>
      </c>
      <c r="I9003" s="367" t="s">
        <v>15368</v>
      </c>
    </row>
    <row r="9004" spans="1:9">
      <c r="A9004" s="367" t="s">
        <v>3930</v>
      </c>
      <c r="D9004" s="367" t="s">
        <v>15593</v>
      </c>
      <c r="E9004" s="367">
        <f t="shared" si="140"/>
        <v>50300113</v>
      </c>
      <c r="F9004" s="367" t="s">
        <v>15228</v>
      </c>
      <c r="G9004" s="367" t="s">
        <v>15581</v>
      </c>
      <c r="H9004" s="367" t="s">
        <v>15518</v>
      </c>
      <c r="I9004" s="367" t="s">
        <v>15370</v>
      </c>
    </row>
    <row r="9005" spans="1:9">
      <c r="A9005" s="367" t="s">
        <v>3930</v>
      </c>
      <c r="D9005" s="367" t="s">
        <v>15594</v>
      </c>
      <c r="E9005" s="367">
        <f t="shared" si="140"/>
        <v>50300114</v>
      </c>
      <c r="F9005" s="367" t="s">
        <v>15228</v>
      </c>
      <c r="G9005" s="367" t="s">
        <v>15581</v>
      </c>
      <c r="H9005" s="367" t="s">
        <v>15518</v>
      </c>
      <c r="I9005" s="367" t="s">
        <v>15595</v>
      </c>
    </row>
    <row r="9006" spans="1:9">
      <c r="A9006" s="367" t="s">
        <v>3930</v>
      </c>
      <c r="D9006" s="367" t="s">
        <v>15596</v>
      </c>
      <c r="E9006" s="367">
        <f t="shared" si="140"/>
        <v>50300115</v>
      </c>
      <c r="F9006" s="367" t="s">
        <v>15228</v>
      </c>
      <c r="G9006" s="367" t="s">
        <v>15581</v>
      </c>
      <c r="H9006" s="367" t="s">
        <v>15518</v>
      </c>
      <c r="I9006" s="367" t="s">
        <v>15597</v>
      </c>
    </row>
    <row r="9007" spans="1:9">
      <c r="A9007" s="367" t="s">
        <v>3930</v>
      </c>
      <c r="D9007" s="367" t="s">
        <v>15598</v>
      </c>
      <c r="E9007" s="367">
        <f t="shared" si="140"/>
        <v>50300201</v>
      </c>
      <c r="F9007" s="367" t="s">
        <v>15228</v>
      </c>
      <c r="G9007" s="367" t="s">
        <v>15581</v>
      </c>
      <c r="H9007" s="367" t="s">
        <v>1710</v>
      </c>
      <c r="I9007" s="367" t="s">
        <v>15599</v>
      </c>
    </row>
    <row r="9008" spans="1:9">
      <c r="A9008" s="367" t="s">
        <v>3930</v>
      </c>
      <c r="D9008" s="367" t="s">
        <v>15600</v>
      </c>
      <c r="E9008" s="367">
        <f t="shared" si="140"/>
        <v>50300202</v>
      </c>
      <c r="F9008" s="367" t="s">
        <v>15228</v>
      </c>
      <c r="G9008" s="367" t="s">
        <v>15581</v>
      </c>
      <c r="H9008" s="367" t="s">
        <v>1710</v>
      </c>
      <c r="I9008" s="367" t="s">
        <v>15528</v>
      </c>
    </row>
    <row r="9009" spans="1:9">
      <c r="A9009" s="367" t="s">
        <v>3930</v>
      </c>
      <c r="D9009" s="367" t="s">
        <v>15601</v>
      </c>
      <c r="E9009" s="367">
        <f t="shared" si="140"/>
        <v>50300203</v>
      </c>
      <c r="F9009" s="367" t="s">
        <v>15228</v>
      </c>
      <c r="G9009" s="367" t="s">
        <v>15581</v>
      </c>
      <c r="H9009" s="367" t="s">
        <v>1710</v>
      </c>
      <c r="I9009" s="367" t="s">
        <v>15589</v>
      </c>
    </row>
    <row r="9010" spans="1:9">
      <c r="A9010" s="367" t="s">
        <v>3930</v>
      </c>
      <c r="D9010" s="367" t="s">
        <v>15602</v>
      </c>
      <c r="E9010" s="367">
        <f t="shared" si="140"/>
        <v>50300204</v>
      </c>
      <c r="F9010" s="367" t="s">
        <v>15228</v>
      </c>
      <c r="G9010" s="367" t="s">
        <v>15581</v>
      </c>
      <c r="H9010" s="367" t="s">
        <v>1710</v>
      </c>
      <c r="I9010" s="367" t="s">
        <v>15603</v>
      </c>
    </row>
    <row r="9011" spans="1:9">
      <c r="A9011" s="367" t="s">
        <v>3930</v>
      </c>
      <c r="D9011" s="367" t="s">
        <v>15604</v>
      </c>
      <c r="E9011" s="367">
        <f t="shared" si="140"/>
        <v>50300205</v>
      </c>
      <c r="F9011" s="367" t="s">
        <v>15228</v>
      </c>
      <c r="G9011" s="367" t="s">
        <v>15581</v>
      </c>
      <c r="H9011" s="367" t="s">
        <v>1710</v>
      </c>
      <c r="I9011" s="367" t="s">
        <v>15605</v>
      </c>
    </row>
    <row r="9012" spans="1:9">
      <c r="A9012" s="367" t="s">
        <v>3930</v>
      </c>
      <c r="D9012" s="367" t="s">
        <v>15606</v>
      </c>
      <c r="E9012" s="367">
        <f t="shared" si="140"/>
        <v>50300501</v>
      </c>
      <c r="F9012" s="367" t="s">
        <v>15228</v>
      </c>
      <c r="G9012" s="367" t="s">
        <v>15581</v>
      </c>
      <c r="H9012" s="367" t="s">
        <v>15518</v>
      </c>
      <c r="I9012" s="367" t="s">
        <v>15607</v>
      </c>
    </row>
    <row r="9013" spans="1:9">
      <c r="A9013" s="367" t="s">
        <v>3930</v>
      </c>
      <c r="D9013" s="367" t="s">
        <v>15608</v>
      </c>
      <c r="E9013" s="367">
        <f t="shared" si="140"/>
        <v>50300502</v>
      </c>
      <c r="F9013" s="367" t="s">
        <v>15228</v>
      </c>
      <c r="G9013" s="367" t="s">
        <v>15581</v>
      </c>
      <c r="H9013" s="367" t="s">
        <v>15518</v>
      </c>
      <c r="I9013" s="367" t="s">
        <v>15609</v>
      </c>
    </row>
    <row r="9014" spans="1:9">
      <c r="A9014" s="367" t="s">
        <v>3930</v>
      </c>
      <c r="D9014" s="367" t="s">
        <v>15610</v>
      </c>
      <c r="E9014" s="367">
        <f t="shared" si="140"/>
        <v>50300503</v>
      </c>
      <c r="F9014" s="367" t="s">
        <v>15228</v>
      </c>
      <c r="G9014" s="367" t="s">
        <v>15581</v>
      </c>
      <c r="H9014" s="367" t="s">
        <v>15518</v>
      </c>
      <c r="I9014" s="367" t="s">
        <v>15611</v>
      </c>
    </row>
    <row r="9015" spans="1:9">
      <c r="A9015" s="367" t="s">
        <v>3930</v>
      </c>
      <c r="D9015" s="367" t="s">
        <v>15612</v>
      </c>
      <c r="E9015" s="367">
        <f t="shared" si="140"/>
        <v>50300504</v>
      </c>
      <c r="F9015" s="367" t="s">
        <v>15228</v>
      </c>
      <c r="G9015" s="367" t="s">
        <v>15581</v>
      </c>
      <c r="H9015" s="367" t="s">
        <v>15518</v>
      </c>
      <c r="I9015" s="367" t="s">
        <v>15613</v>
      </c>
    </row>
    <row r="9016" spans="1:9">
      <c r="A9016" s="367" t="s">
        <v>3930</v>
      </c>
      <c r="D9016" s="367" t="s">
        <v>15614</v>
      </c>
      <c r="E9016" s="367">
        <f t="shared" si="140"/>
        <v>50300505</v>
      </c>
      <c r="F9016" s="367" t="s">
        <v>15228</v>
      </c>
      <c r="G9016" s="367" t="s">
        <v>15581</v>
      </c>
      <c r="H9016" s="367" t="s">
        <v>15518</v>
      </c>
      <c r="I9016" s="367" t="s">
        <v>15615</v>
      </c>
    </row>
    <row r="9017" spans="1:9">
      <c r="A9017" s="367" t="s">
        <v>3930</v>
      </c>
      <c r="D9017" s="367" t="s">
        <v>15616</v>
      </c>
      <c r="E9017" s="367">
        <f t="shared" si="140"/>
        <v>50300506</v>
      </c>
      <c r="F9017" s="367" t="s">
        <v>15228</v>
      </c>
      <c r="G9017" s="367" t="s">
        <v>15581</v>
      </c>
      <c r="H9017" s="367" t="s">
        <v>15518</v>
      </c>
      <c r="I9017" s="367" t="s">
        <v>15418</v>
      </c>
    </row>
    <row r="9018" spans="1:9">
      <c r="A9018" s="367" t="s">
        <v>3930</v>
      </c>
      <c r="D9018" s="367" t="s">
        <v>15617</v>
      </c>
      <c r="E9018" s="367">
        <f t="shared" si="140"/>
        <v>50300515</v>
      </c>
      <c r="F9018" s="367" t="s">
        <v>15228</v>
      </c>
      <c r="G9018" s="367" t="s">
        <v>15581</v>
      </c>
      <c r="H9018" s="367" t="s">
        <v>15518</v>
      </c>
      <c r="I9018" s="367" t="s">
        <v>15558</v>
      </c>
    </row>
    <row r="9019" spans="1:9">
      <c r="A9019" s="367" t="s">
        <v>3930</v>
      </c>
      <c r="D9019" s="367" t="s">
        <v>15618</v>
      </c>
      <c r="E9019" s="367">
        <f t="shared" si="140"/>
        <v>50300516</v>
      </c>
      <c r="F9019" s="367" t="s">
        <v>15228</v>
      </c>
      <c r="G9019" s="367" t="s">
        <v>15581</v>
      </c>
      <c r="H9019" s="367" t="s">
        <v>15518</v>
      </c>
      <c r="I9019" s="367" t="s">
        <v>15560</v>
      </c>
    </row>
    <row r="9020" spans="1:9">
      <c r="A9020" s="367" t="s">
        <v>3930</v>
      </c>
      <c r="D9020" s="367" t="s">
        <v>15619</v>
      </c>
      <c r="E9020" s="367">
        <f t="shared" si="140"/>
        <v>50300517</v>
      </c>
      <c r="F9020" s="367" t="s">
        <v>15228</v>
      </c>
      <c r="G9020" s="367" t="s">
        <v>15581</v>
      </c>
      <c r="H9020" s="367" t="s">
        <v>15518</v>
      </c>
      <c r="I9020" s="367" t="s">
        <v>15562</v>
      </c>
    </row>
    <row r="9021" spans="1:9">
      <c r="A9021" s="367" t="s">
        <v>3930</v>
      </c>
      <c r="D9021" s="367" t="s">
        <v>15620</v>
      </c>
      <c r="E9021" s="367">
        <f t="shared" si="140"/>
        <v>50300518</v>
      </c>
      <c r="F9021" s="367" t="s">
        <v>15228</v>
      </c>
      <c r="G9021" s="367" t="s">
        <v>15581</v>
      </c>
      <c r="H9021" s="367" t="s">
        <v>15518</v>
      </c>
      <c r="I9021" s="367" t="s">
        <v>15436</v>
      </c>
    </row>
    <row r="9022" spans="1:9">
      <c r="A9022" s="367" t="s">
        <v>3930</v>
      </c>
      <c r="D9022" s="367" t="s">
        <v>15621</v>
      </c>
      <c r="E9022" s="367">
        <f t="shared" si="140"/>
        <v>50300519</v>
      </c>
      <c r="F9022" s="367" t="s">
        <v>15228</v>
      </c>
      <c r="G9022" s="367" t="s">
        <v>15581</v>
      </c>
      <c r="H9022" s="367" t="s">
        <v>15518</v>
      </c>
      <c r="I9022" s="367" t="s">
        <v>15438</v>
      </c>
    </row>
    <row r="9023" spans="1:9">
      <c r="A9023" s="367" t="s">
        <v>3930</v>
      </c>
      <c r="D9023" s="367" t="s">
        <v>15622</v>
      </c>
      <c r="E9023" s="367">
        <f t="shared" si="140"/>
        <v>50300520</v>
      </c>
      <c r="F9023" s="367" t="s">
        <v>15228</v>
      </c>
      <c r="G9023" s="367" t="s">
        <v>15581</v>
      </c>
      <c r="H9023" s="367" t="s">
        <v>15518</v>
      </c>
      <c r="I9023" s="367" t="s">
        <v>15440</v>
      </c>
    </row>
    <row r="9024" spans="1:9">
      <c r="A9024" s="367" t="s">
        <v>3930</v>
      </c>
      <c r="D9024" s="367" t="s">
        <v>15623</v>
      </c>
      <c r="E9024" s="367">
        <f t="shared" si="140"/>
        <v>50300599</v>
      </c>
      <c r="F9024" s="367" t="s">
        <v>15228</v>
      </c>
      <c r="G9024" s="367" t="s">
        <v>15581</v>
      </c>
      <c r="H9024" s="367" t="s">
        <v>15518</v>
      </c>
      <c r="I9024" s="367" t="s">
        <v>15624</v>
      </c>
    </row>
    <row r="9025" spans="1:9">
      <c r="A9025" s="367" t="s">
        <v>3930</v>
      </c>
      <c r="D9025" s="367" t="s">
        <v>15625</v>
      </c>
      <c r="E9025" s="367">
        <f t="shared" si="140"/>
        <v>50300601</v>
      </c>
      <c r="F9025" s="367" t="s">
        <v>15228</v>
      </c>
      <c r="G9025" s="367" t="s">
        <v>15581</v>
      </c>
      <c r="H9025" s="367" t="s">
        <v>15381</v>
      </c>
      <c r="I9025" s="367" t="s">
        <v>15626</v>
      </c>
    </row>
    <row r="9026" spans="1:9">
      <c r="A9026" s="367" t="s">
        <v>3930</v>
      </c>
      <c r="D9026" s="367" t="s">
        <v>15627</v>
      </c>
      <c r="E9026" s="367">
        <f t="shared" ref="E9026:E9089" si="141">VALUE(D9026)</f>
        <v>50300602</v>
      </c>
      <c r="F9026" s="367" t="s">
        <v>15228</v>
      </c>
      <c r="G9026" s="367" t="s">
        <v>15581</v>
      </c>
      <c r="H9026" s="367" t="s">
        <v>15381</v>
      </c>
      <c r="I9026" s="367" t="s">
        <v>15628</v>
      </c>
    </row>
    <row r="9027" spans="1:9">
      <c r="A9027" s="367" t="s">
        <v>3930</v>
      </c>
      <c r="D9027" s="367" t="s">
        <v>15629</v>
      </c>
      <c r="E9027" s="367">
        <f t="shared" si="141"/>
        <v>50300603</v>
      </c>
      <c r="F9027" s="367" t="s">
        <v>15228</v>
      </c>
      <c r="G9027" s="367" t="s">
        <v>15581</v>
      </c>
      <c r="H9027" s="367" t="s">
        <v>15381</v>
      </c>
      <c r="I9027" s="367" t="s">
        <v>15630</v>
      </c>
    </row>
    <row r="9028" spans="1:9">
      <c r="A9028" s="367" t="s">
        <v>3930</v>
      </c>
      <c r="D9028" s="367" t="s">
        <v>15631</v>
      </c>
      <c r="E9028" s="367">
        <f t="shared" si="141"/>
        <v>50300701</v>
      </c>
      <c r="F9028" s="367" t="s">
        <v>15228</v>
      </c>
      <c r="G9028" s="367" t="s">
        <v>15581</v>
      </c>
      <c r="H9028" s="367" t="s">
        <v>4072</v>
      </c>
      <c r="I9028" s="367" t="s">
        <v>1823</v>
      </c>
    </row>
    <row r="9029" spans="1:9">
      <c r="A9029" s="367" t="s">
        <v>3930</v>
      </c>
      <c r="D9029" s="367" t="s">
        <v>15632</v>
      </c>
      <c r="E9029" s="367">
        <f t="shared" si="141"/>
        <v>50300702</v>
      </c>
      <c r="F9029" s="367" t="s">
        <v>15228</v>
      </c>
      <c r="G9029" s="367" t="s">
        <v>15581</v>
      </c>
      <c r="H9029" s="367" t="s">
        <v>4072</v>
      </c>
      <c r="I9029" s="367" t="s">
        <v>15633</v>
      </c>
    </row>
    <row r="9030" spans="1:9">
      <c r="A9030" s="367" t="s">
        <v>3930</v>
      </c>
      <c r="D9030" s="367" t="s">
        <v>15634</v>
      </c>
      <c r="E9030" s="367">
        <f t="shared" si="141"/>
        <v>50300709</v>
      </c>
      <c r="F9030" s="367" t="s">
        <v>15228</v>
      </c>
      <c r="G9030" s="367" t="s">
        <v>15581</v>
      </c>
      <c r="H9030" s="367" t="s">
        <v>4072</v>
      </c>
      <c r="I9030" s="367" t="s">
        <v>15635</v>
      </c>
    </row>
    <row r="9031" spans="1:9">
      <c r="A9031" s="367" t="s">
        <v>3930</v>
      </c>
      <c r="D9031" s="367" t="s">
        <v>15636</v>
      </c>
      <c r="E9031" s="367">
        <f t="shared" si="141"/>
        <v>50300710</v>
      </c>
      <c r="F9031" s="367" t="s">
        <v>15228</v>
      </c>
      <c r="G9031" s="367" t="s">
        <v>15581</v>
      </c>
      <c r="H9031" s="367" t="s">
        <v>4072</v>
      </c>
      <c r="I9031" s="367" t="s">
        <v>15637</v>
      </c>
    </row>
    <row r="9032" spans="1:9">
      <c r="A9032" s="367" t="s">
        <v>3930</v>
      </c>
      <c r="D9032" s="367" t="s">
        <v>15638</v>
      </c>
      <c r="E9032" s="367">
        <f t="shared" si="141"/>
        <v>50300711</v>
      </c>
      <c r="F9032" s="367" t="s">
        <v>15228</v>
      </c>
      <c r="G9032" s="367" t="s">
        <v>15581</v>
      </c>
      <c r="H9032" s="367" t="s">
        <v>4072</v>
      </c>
      <c r="I9032" s="367" t="s">
        <v>15639</v>
      </c>
    </row>
    <row r="9033" spans="1:9">
      <c r="A9033" s="367" t="s">
        <v>3930</v>
      </c>
      <c r="D9033" s="367" t="s">
        <v>15640</v>
      </c>
      <c r="E9033" s="367">
        <f t="shared" si="141"/>
        <v>50300713</v>
      </c>
      <c r="F9033" s="367" t="s">
        <v>15228</v>
      </c>
      <c r="G9033" s="367" t="s">
        <v>15581</v>
      </c>
      <c r="H9033" s="367" t="s">
        <v>4072</v>
      </c>
      <c r="I9033" s="367" t="s">
        <v>283</v>
      </c>
    </row>
    <row r="9034" spans="1:9">
      <c r="A9034" s="367" t="s">
        <v>3930</v>
      </c>
      <c r="D9034" s="367" t="s">
        <v>15641</v>
      </c>
      <c r="E9034" s="367">
        <f t="shared" si="141"/>
        <v>50300719</v>
      </c>
      <c r="F9034" s="367" t="s">
        <v>15228</v>
      </c>
      <c r="G9034" s="367" t="s">
        <v>15581</v>
      </c>
      <c r="H9034" s="367" t="s">
        <v>4072</v>
      </c>
      <c r="I9034" s="367" t="s">
        <v>15467</v>
      </c>
    </row>
    <row r="9035" spans="1:9">
      <c r="A9035" s="367" t="s">
        <v>3930</v>
      </c>
      <c r="D9035" s="367" t="s">
        <v>15642</v>
      </c>
      <c r="E9035" s="367">
        <f t="shared" si="141"/>
        <v>50300724</v>
      </c>
      <c r="F9035" s="367" t="s">
        <v>15228</v>
      </c>
      <c r="G9035" s="367" t="s">
        <v>15581</v>
      </c>
      <c r="H9035" s="367" t="s">
        <v>4072</v>
      </c>
      <c r="I9035" s="367" t="s">
        <v>15643</v>
      </c>
    </row>
    <row r="9036" spans="1:9">
      <c r="A9036" s="367" t="s">
        <v>3930</v>
      </c>
      <c r="D9036" s="367" t="s">
        <v>15644</v>
      </c>
      <c r="E9036" s="367">
        <f t="shared" si="141"/>
        <v>50300727</v>
      </c>
      <c r="F9036" s="367" t="s">
        <v>15228</v>
      </c>
      <c r="G9036" s="367" t="s">
        <v>15581</v>
      </c>
      <c r="H9036" s="367" t="s">
        <v>4072</v>
      </c>
      <c r="I9036" s="367" t="s">
        <v>15645</v>
      </c>
    </row>
    <row r="9037" spans="1:9">
      <c r="A9037" s="367" t="s">
        <v>3930</v>
      </c>
      <c r="D9037" s="367" t="s">
        <v>15646</v>
      </c>
      <c r="E9037" s="367">
        <f t="shared" si="141"/>
        <v>50300731</v>
      </c>
      <c r="F9037" s="367" t="s">
        <v>15228</v>
      </c>
      <c r="G9037" s="367" t="s">
        <v>15581</v>
      </c>
      <c r="H9037" s="367" t="s">
        <v>4072</v>
      </c>
      <c r="I9037" s="367" t="s">
        <v>15647</v>
      </c>
    </row>
    <row r="9038" spans="1:9">
      <c r="A9038" s="367" t="s">
        <v>3930</v>
      </c>
      <c r="D9038" s="367" t="s">
        <v>15648</v>
      </c>
      <c r="E9038" s="367">
        <f t="shared" si="141"/>
        <v>50300732</v>
      </c>
      <c r="F9038" s="367" t="s">
        <v>15228</v>
      </c>
      <c r="G9038" s="367" t="s">
        <v>15581</v>
      </c>
      <c r="H9038" s="367" t="s">
        <v>4072</v>
      </c>
      <c r="I9038" s="367" t="s">
        <v>15649</v>
      </c>
    </row>
    <row r="9039" spans="1:9">
      <c r="A9039" s="367" t="s">
        <v>3930</v>
      </c>
      <c r="D9039" s="367" t="s">
        <v>15650</v>
      </c>
      <c r="E9039" s="367">
        <f t="shared" si="141"/>
        <v>50300733</v>
      </c>
      <c r="F9039" s="367" t="s">
        <v>15228</v>
      </c>
      <c r="G9039" s="367" t="s">
        <v>15581</v>
      </c>
      <c r="H9039" s="367" t="s">
        <v>4072</v>
      </c>
      <c r="I9039" s="367" t="s">
        <v>15651</v>
      </c>
    </row>
    <row r="9040" spans="1:9">
      <c r="A9040" s="367" t="s">
        <v>3930</v>
      </c>
      <c r="D9040" s="367" t="s">
        <v>15652</v>
      </c>
      <c r="E9040" s="367">
        <f t="shared" si="141"/>
        <v>50300734</v>
      </c>
      <c r="F9040" s="367" t="s">
        <v>15228</v>
      </c>
      <c r="G9040" s="367" t="s">
        <v>15581</v>
      </c>
      <c r="H9040" s="367" t="s">
        <v>4072</v>
      </c>
      <c r="I9040" s="367" t="s">
        <v>15653</v>
      </c>
    </row>
    <row r="9041" spans="1:9">
      <c r="A9041" s="367" t="s">
        <v>3930</v>
      </c>
      <c r="D9041" s="367" t="s">
        <v>15654</v>
      </c>
      <c r="E9041" s="367">
        <f t="shared" si="141"/>
        <v>50300740</v>
      </c>
      <c r="F9041" s="367" t="s">
        <v>15228</v>
      </c>
      <c r="G9041" s="367" t="s">
        <v>15581</v>
      </c>
      <c r="H9041" s="367" t="s">
        <v>4072</v>
      </c>
      <c r="I9041" s="367" t="s">
        <v>7533</v>
      </c>
    </row>
    <row r="9042" spans="1:9">
      <c r="A9042" s="367" t="s">
        <v>3930</v>
      </c>
      <c r="D9042" s="367" t="s">
        <v>15655</v>
      </c>
      <c r="E9042" s="367">
        <f t="shared" si="141"/>
        <v>50300760</v>
      </c>
      <c r="F9042" s="367" t="s">
        <v>15228</v>
      </c>
      <c r="G9042" s="367" t="s">
        <v>15581</v>
      </c>
      <c r="H9042" s="367" t="s">
        <v>4072</v>
      </c>
      <c r="I9042" s="367" t="s">
        <v>15656</v>
      </c>
    </row>
    <row r="9043" spans="1:9">
      <c r="A9043" s="367" t="s">
        <v>3930</v>
      </c>
      <c r="D9043" s="367" t="s">
        <v>15657</v>
      </c>
      <c r="E9043" s="367">
        <f t="shared" si="141"/>
        <v>50300765</v>
      </c>
      <c r="F9043" s="367" t="s">
        <v>15228</v>
      </c>
      <c r="G9043" s="367" t="s">
        <v>15581</v>
      </c>
      <c r="H9043" s="367" t="s">
        <v>4072</v>
      </c>
      <c r="I9043" s="367" t="s">
        <v>15487</v>
      </c>
    </row>
    <row r="9044" spans="1:9">
      <c r="A9044" s="367" t="s">
        <v>3930</v>
      </c>
      <c r="D9044" s="367" t="s">
        <v>15658</v>
      </c>
      <c r="E9044" s="367">
        <f t="shared" si="141"/>
        <v>50300769</v>
      </c>
      <c r="F9044" s="367" t="s">
        <v>15228</v>
      </c>
      <c r="G9044" s="367" t="s">
        <v>15581</v>
      </c>
      <c r="H9044" s="367" t="s">
        <v>4072</v>
      </c>
      <c r="I9044" s="367" t="s">
        <v>15489</v>
      </c>
    </row>
    <row r="9045" spans="1:9">
      <c r="A9045" s="367" t="s">
        <v>3930</v>
      </c>
      <c r="D9045" s="367" t="s">
        <v>15659</v>
      </c>
      <c r="E9045" s="367">
        <f t="shared" si="141"/>
        <v>50300781</v>
      </c>
      <c r="F9045" s="367" t="s">
        <v>15228</v>
      </c>
      <c r="G9045" s="367" t="s">
        <v>15581</v>
      </c>
      <c r="H9045" s="367" t="s">
        <v>4072</v>
      </c>
      <c r="I9045" s="367" t="s">
        <v>15660</v>
      </c>
    </row>
    <row r="9046" spans="1:9">
      <c r="A9046" s="367" t="s">
        <v>3930</v>
      </c>
      <c r="D9046" s="367" t="s">
        <v>15661</v>
      </c>
      <c r="E9046" s="367">
        <f t="shared" si="141"/>
        <v>50300789</v>
      </c>
      <c r="F9046" s="367" t="s">
        <v>15228</v>
      </c>
      <c r="G9046" s="367" t="s">
        <v>15581</v>
      </c>
      <c r="H9046" s="367" t="s">
        <v>4072</v>
      </c>
      <c r="I9046" s="367" t="s">
        <v>15497</v>
      </c>
    </row>
    <row r="9047" spans="1:9">
      <c r="A9047" s="367" t="s">
        <v>3930</v>
      </c>
      <c r="D9047" s="367" t="s">
        <v>15662</v>
      </c>
      <c r="E9047" s="367">
        <f t="shared" si="141"/>
        <v>50300801</v>
      </c>
      <c r="F9047" s="367" t="s">
        <v>15228</v>
      </c>
      <c r="G9047" s="367" t="s">
        <v>15581</v>
      </c>
      <c r="H9047" s="367" t="s">
        <v>15663</v>
      </c>
      <c r="I9047" s="367" t="s">
        <v>15664</v>
      </c>
    </row>
    <row r="9048" spans="1:9">
      <c r="A9048" s="367" t="s">
        <v>3930</v>
      </c>
      <c r="D9048" s="367" t="s">
        <v>15665</v>
      </c>
      <c r="E9048" s="367">
        <f t="shared" si="141"/>
        <v>50300810</v>
      </c>
      <c r="F9048" s="367" t="s">
        <v>15228</v>
      </c>
      <c r="G9048" s="367" t="s">
        <v>15581</v>
      </c>
      <c r="H9048" s="367" t="s">
        <v>15663</v>
      </c>
      <c r="I9048" s="367" t="s">
        <v>15666</v>
      </c>
    </row>
    <row r="9049" spans="1:9">
      <c r="A9049" s="367" t="s">
        <v>3930</v>
      </c>
      <c r="D9049" s="367" t="s">
        <v>15667</v>
      </c>
      <c r="E9049" s="367">
        <f t="shared" si="141"/>
        <v>50300820</v>
      </c>
      <c r="F9049" s="367" t="s">
        <v>15228</v>
      </c>
      <c r="G9049" s="367" t="s">
        <v>15581</v>
      </c>
      <c r="H9049" s="367" t="s">
        <v>15663</v>
      </c>
      <c r="I9049" s="367" t="s">
        <v>15668</v>
      </c>
    </row>
    <row r="9050" spans="1:9">
      <c r="A9050" s="367" t="s">
        <v>3930</v>
      </c>
      <c r="D9050" s="367" t="s">
        <v>15669</v>
      </c>
      <c r="E9050" s="367">
        <f t="shared" si="141"/>
        <v>50300830</v>
      </c>
      <c r="F9050" s="367" t="s">
        <v>15228</v>
      </c>
      <c r="G9050" s="367" t="s">
        <v>15581</v>
      </c>
      <c r="H9050" s="367" t="s">
        <v>15663</v>
      </c>
      <c r="I9050" s="367" t="s">
        <v>15670</v>
      </c>
    </row>
    <row r="9051" spans="1:9">
      <c r="A9051" s="367" t="s">
        <v>3930</v>
      </c>
      <c r="D9051" s="367" t="s">
        <v>15671</v>
      </c>
      <c r="E9051" s="367">
        <f t="shared" si="141"/>
        <v>50300899</v>
      </c>
      <c r="F9051" s="367" t="s">
        <v>15228</v>
      </c>
      <c r="G9051" s="367" t="s">
        <v>15581</v>
      </c>
      <c r="H9051" s="367" t="s">
        <v>15663</v>
      </c>
      <c r="I9051" s="367" t="s">
        <v>15672</v>
      </c>
    </row>
    <row r="9052" spans="1:9">
      <c r="A9052" s="367" t="s">
        <v>3930</v>
      </c>
      <c r="D9052" s="367" t="s">
        <v>15673</v>
      </c>
      <c r="E9052" s="367">
        <f t="shared" si="141"/>
        <v>50300901</v>
      </c>
      <c r="F9052" s="367" t="s">
        <v>15228</v>
      </c>
      <c r="G9052" s="367" t="s">
        <v>15581</v>
      </c>
      <c r="H9052" s="367" t="s">
        <v>15571</v>
      </c>
      <c r="I9052" s="367" t="s">
        <v>1823</v>
      </c>
    </row>
    <row r="9053" spans="1:9">
      <c r="A9053" s="367" t="s">
        <v>3930</v>
      </c>
      <c r="D9053" s="367" t="s">
        <v>15674</v>
      </c>
      <c r="E9053" s="367">
        <f t="shared" si="141"/>
        <v>50380001</v>
      </c>
      <c r="F9053" s="367" t="s">
        <v>15228</v>
      </c>
      <c r="G9053" s="367" t="s">
        <v>15581</v>
      </c>
      <c r="H9053" s="367" t="s">
        <v>4346</v>
      </c>
      <c r="I9053" s="367" t="s">
        <v>4346</v>
      </c>
    </row>
    <row r="9054" spans="1:9">
      <c r="A9054" s="367" t="s">
        <v>3930</v>
      </c>
      <c r="D9054" s="367" t="s">
        <v>15675</v>
      </c>
      <c r="E9054" s="367">
        <f t="shared" si="141"/>
        <v>50382001</v>
      </c>
      <c r="F9054" s="367" t="s">
        <v>15228</v>
      </c>
      <c r="G9054" s="367" t="s">
        <v>15581</v>
      </c>
      <c r="H9054" s="367" t="s">
        <v>4348</v>
      </c>
      <c r="I9054" s="367" t="s">
        <v>4349</v>
      </c>
    </row>
    <row r="9055" spans="1:9">
      <c r="A9055" s="367" t="s">
        <v>3930</v>
      </c>
      <c r="D9055" s="367" t="s">
        <v>15676</v>
      </c>
      <c r="E9055" s="367">
        <f t="shared" si="141"/>
        <v>50382002</v>
      </c>
      <c r="F9055" s="367" t="s">
        <v>15228</v>
      </c>
      <c r="G9055" s="367" t="s">
        <v>15581</v>
      </c>
      <c r="H9055" s="367" t="s">
        <v>4348</v>
      </c>
      <c r="I9055" s="367" t="s">
        <v>4351</v>
      </c>
    </row>
    <row r="9056" spans="1:9">
      <c r="A9056" s="367" t="s">
        <v>3930</v>
      </c>
      <c r="D9056" s="367" t="s">
        <v>15677</v>
      </c>
      <c r="E9056" s="367">
        <f t="shared" si="141"/>
        <v>50382501</v>
      </c>
      <c r="F9056" s="367" t="s">
        <v>15228</v>
      </c>
      <c r="G9056" s="367" t="s">
        <v>15581</v>
      </c>
      <c r="H9056" s="367" t="s">
        <v>4353</v>
      </c>
      <c r="I9056" s="367" t="s">
        <v>15678</v>
      </c>
    </row>
    <row r="9057" spans="1:9">
      <c r="A9057" s="367" t="s">
        <v>3930</v>
      </c>
      <c r="D9057" s="367" t="s">
        <v>15679</v>
      </c>
      <c r="E9057" s="367">
        <f t="shared" si="141"/>
        <v>50382599</v>
      </c>
      <c r="F9057" s="367" t="s">
        <v>15228</v>
      </c>
      <c r="G9057" s="367" t="s">
        <v>15581</v>
      </c>
      <c r="H9057" s="367" t="s">
        <v>4353</v>
      </c>
      <c r="I9057" s="367" t="s">
        <v>4354</v>
      </c>
    </row>
    <row r="9058" spans="1:9">
      <c r="A9058" s="367" t="s">
        <v>3930</v>
      </c>
      <c r="D9058" s="367" t="s">
        <v>15680</v>
      </c>
      <c r="E9058" s="367">
        <f t="shared" si="141"/>
        <v>50390002</v>
      </c>
      <c r="F9058" s="367" t="s">
        <v>15228</v>
      </c>
      <c r="G9058" s="367" t="s">
        <v>15581</v>
      </c>
      <c r="H9058" s="367" t="s">
        <v>15512</v>
      </c>
      <c r="I9058" s="367" t="s">
        <v>1641</v>
      </c>
    </row>
    <row r="9059" spans="1:9">
      <c r="A9059" s="367" t="s">
        <v>3930</v>
      </c>
      <c r="D9059" s="367" t="s">
        <v>15681</v>
      </c>
      <c r="E9059" s="367">
        <f t="shared" si="141"/>
        <v>50390005</v>
      </c>
      <c r="F9059" s="367" t="s">
        <v>15228</v>
      </c>
      <c r="G9059" s="367" t="s">
        <v>15581</v>
      </c>
      <c r="H9059" s="367" t="s">
        <v>15512</v>
      </c>
      <c r="I9059" s="367" t="s">
        <v>437</v>
      </c>
    </row>
    <row r="9060" spans="1:9">
      <c r="A9060" s="367" t="s">
        <v>3930</v>
      </c>
      <c r="D9060" s="367" t="s">
        <v>15682</v>
      </c>
      <c r="E9060" s="367">
        <f t="shared" si="141"/>
        <v>50390006</v>
      </c>
      <c r="F9060" s="367" t="s">
        <v>15228</v>
      </c>
      <c r="G9060" s="367" t="s">
        <v>15581</v>
      </c>
      <c r="H9060" s="367" t="s">
        <v>15512</v>
      </c>
      <c r="I9060" s="367" t="s">
        <v>287</v>
      </c>
    </row>
    <row r="9061" spans="1:9">
      <c r="A9061" s="367" t="s">
        <v>3930</v>
      </c>
      <c r="D9061" s="367" t="s">
        <v>15683</v>
      </c>
      <c r="E9061" s="367">
        <f t="shared" si="141"/>
        <v>50390007</v>
      </c>
      <c r="F9061" s="367" t="s">
        <v>15228</v>
      </c>
      <c r="G9061" s="367" t="s">
        <v>15581</v>
      </c>
      <c r="H9061" s="367" t="s">
        <v>15512</v>
      </c>
      <c r="I9061" s="367" t="s">
        <v>456</v>
      </c>
    </row>
    <row r="9062" spans="1:9">
      <c r="A9062" s="367" t="s">
        <v>3930</v>
      </c>
      <c r="D9062" s="367" t="s">
        <v>15684</v>
      </c>
      <c r="E9062" s="367">
        <f t="shared" si="141"/>
        <v>50390010</v>
      </c>
      <c r="F9062" s="367" t="s">
        <v>15228</v>
      </c>
      <c r="G9062" s="367" t="s">
        <v>15581</v>
      </c>
      <c r="H9062" s="367" t="s">
        <v>15512</v>
      </c>
      <c r="I9062" s="367" t="s">
        <v>449</v>
      </c>
    </row>
    <row r="9063" spans="1:9">
      <c r="A9063" s="367" t="s">
        <v>3930</v>
      </c>
      <c r="D9063" s="367" t="s">
        <v>15685</v>
      </c>
      <c r="E9063" s="367">
        <f t="shared" si="141"/>
        <v>50400101</v>
      </c>
      <c r="F9063" s="367" t="s">
        <v>15228</v>
      </c>
      <c r="G9063" s="367" t="s">
        <v>15686</v>
      </c>
      <c r="I9063" s="367" t="s">
        <v>15687</v>
      </c>
    </row>
    <row r="9064" spans="1:9">
      <c r="A9064" s="367" t="s">
        <v>3930</v>
      </c>
      <c r="D9064" s="367" t="s">
        <v>15688</v>
      </c>
      <c r="E9064" s="367">
        <f t="shared" si="141"/>
        <v>50400102</v>
      </c>
      <c r="F9064" s="367" t="s">
        <v>15228</v>
      </c>
      <c r="G9064" s="367" t="s">
        <v>15686</v>
      </c>
      <c r="I9064" s="367" t="s">
        <v>15689</v>
      </c>
    </row>
    <row r="9065" spans="1:9">
      <c r="A9065" s="367" t="s">
        <v>3930</v>
      </c>
      <c r="D9065" s="367" t="s">
        <v>15690</v>
      </c>
      <c r="E9065" s="367">
        <f t="shared" si="141"/>
        <v>50400103</v>
      </c>
      <c r="F9065" s="367" t="s">
        <v>15228</v>
      </c>
      <c r="G9065" s="367" t="s">
        <v>15686</v>
      </c>
      <c r="I9065" s="367" t="s">
        <v>15691</v>
      </c>
    </row>
    <row r="9066" spans="1:9">
      <c r="A9066" s="367" t="s">
        <v>3930</v>
      </c>
      <c r="D9066" s="367" t="s">
        <v>15692</v>
      </c>
      <c r="E9066" s="367">
        <f t="shared" si="141"/>
        <v>50400104</v>
      </c>
      <c r="F9066" s="367" t="s">
        <v>15228</v>
      </c>
      <c r="G9066" s="367" t="s">
        <v>15686</v>
      </c>
      <c r="I9066" s="367" t="s">
        <v>15693</v>
      </c>
    </row>
    <row r="9067" spans="1:9">
      <c r="A9067" s="367" t="s">
        <v>3930</v>
      </c>
      <c r="D9067" s="367" t="s">
        <v>15694</v>
      </c>
      <c r="E9067" s="367">
        <f t="shared" si="141"/>
        <v>50400150</v>
      </c>
      <c r="F9067" s="367" t="s">
        <v>15228</v>
      </c>
      <c r="G9067" s="367" t="s">
        <v>15686</v>
      </c>
      <c r="I9067" s="367" t="s">
        <v>15695</v>
      </c>
    </row>
    <row r="9068" spans="1:9">
      <c r="A9068" s="367" t="s">
        <v>3930</v>
      </c>
      <c r="D9068" s="367" t="s">
        <v>15696</v>
      </c>
      <c r="E9068" s="367">
        <f t="shared" si="141"/>
        <v>50400151</v>
      </c>
      <c r="F9068" s="367" t="s">
        <v>15228</v>
      </c>
      <c r="G9068" s="367" t="s">
        <v>15686</v>
      </c>
      <c r="I9068" s="367" t="s">
        <v>15697</v>
      </c>
    </row>
    <row r="9069" spans="1:9">
      <c r="A9069" s="367" t="s">
        <v>3930</v>
      </c>
      <c r="D9069" s="367" t="s">
        <v>15698</v>
      </c>
      <c r="E9069" s="367">
        <f t="shared" si="141"/>
        <v>50400201</v>
      </c>
      <c r="F9069" s="367" t="s">
        <v>15228</v>
      </c>
      <c r="G9069" s="367" t="s">
        <v>15686</v>
      </c>
      <c r="I9069" s="367" t="s">
        <v>15699</v>
      </c>
    </row>
    <row r="9070" spans="1:9">
      <c r="A9070" s="367" t="s">
        <v>3930</v>
      </c>
      <c r="D9070" s="367" t="s">
        <v>15700</v>
      </c>
      <c r="E9070" s="367">
        <f t="shared" si="141"/>
        <v>50400202</v>
      </c>
      <c r="F9070" s="367" t="s">
        <v>15228</v>
      </c>
      <c r="G9070" s="367" t="s">
        <v>15686</v>
      </c>
      <c r="I9070" s="367" t="s">
        <v>15699</v>
      </c>
    </row>
    <row r="9071" spans="1:9">
      <c r="A9071" s="367" t="s">
        <v>3930</v>
      </c>
      <c r="D9071" s="367" t="s">
        <v>15701</v>
      </c>
      <c r="E9071" s="367">
        <f t="shared" si="141"/>
        <v>50400301</v>
      </c>
      <c r="F9071" s="367" t="s">
        <v>15228</v>
      </c>
      <c r="G9071" s="367" t="s">
        <v>15686</v>
      </c>
      <c r="I9071" s="367" t="s">
        <v>15702</v>
      </c>
    </row>
    <row r="9072" spans="1:9">
      <c r="A9072" s="367" t="s">
        <v>3930</v>
      </c>
      <c r="D9072" s="367" t="s">
        <v>15703</v>
      </c>
      <c r="E9072" s="367">
        <f t="shared" si="141"/>
        <v>50400302</v>
      </c>
      <c r="F9072" s="367" t="s">
        <v>15228</v>
      </c>
      <c r="G9072" s="367" t="s">
        <v>15686</v>
      </c>
      <c r="I9072" s="367" t="s">
        <v>15704</v>
      </c>
    </row>
    <row r="9073" spans="1:9">
      <c r="A9073" s="367" t="s">
        <v>3930</v>
      </c>
      <c r="D9073" s="367" t="s">
        <v>15705</v>
      </c>
      <c r="E9073" s="367">
        <f t="shared" si="141"/>
        <v>50400303</v>
      </c>
      <c r="F9073" s="367" t="s">
        <v>15228</v>
      </c>
      <c r="G9073" s="367" t="s">
        <v>15686</v>
      </c>
      <c r="I9073" s="367" t="s">
        <v>15706</v>
      </c>
    </row>
    <row r="9074" spans="1:9">
      <c r="A9074" s="367" t="s">
        <v>3930</v>
      </c>
      <c r="D9074" s="367" t="s">
        <v>15707</v>
      </c>
      <c r="E9074" s="367">
        <f t="shared" si="141"/>
        <v>50400320</v>
      </c>
      <c r="F9074" s="367" t="s">
        <v>15228</v>
      </c>
      <c r="G9074" s="367" t="s">
        <v>15686</v>
      </c>
      <c r="I9074" s="367" t="s">
        <v>15708</v>
      </c>
    </row>
    <row r="9075" spans="1:9">
      <c r="A9075" s="367" t="s">
        <v>3930</v>
      </c>
      <c r="D9075" s="367" t="s">
        <v>15709</v>
      </c>
      <c r="E9075" s="367">
        <f t="shared" si="141"/>
        <v>50410001</v>
      </c>
      <c r="F9075" s="367" t="s">
        <v>15228</v>
      </c>
      <c r="G9075" s="367" t="s">
        <v>15686</v>
      </c>
      <c r="H9075" s="367" t="s">
        <v>15710</v>
      </c>
      <c r="I9075" s="367" t="s">
        <v>15711</v>
      </c>
    </row>
    <row r="9076" spans="1:9">
      <c r="A9076" s="367" t="s">
        <v>3930</v>
      </c>
      <c r="D9076" s="367" t="s">
        <v>15712</v>
      </c>
      <c r="E9076" s="367">
        <f t="shared" si="141"/>
        <v>50410002</v>
      </c>
      <c r="F9076" s="367" t="s">
        <v>15228</v>
      </c>
      <c r="G9076" s="367" t="s">
        <v>15686</v>
      </c>
      <c r="H9076" s="367" t="s">
        <v>15710</v>
      </c>
      <c r="I9076" s="367" t="s">
        <v>15713</v>
      </c>
    </row>
    <row r="9077" spans="1:9">
      <c r="A9077" s="367" t="s">
        <v>3930</v>
      </c>
      <c r="D9077" s="367" t="s">
        <v>15714</v>
      </c>
      <c r="E9077" s="367">
        <f t="shared" si="141"/>
        <v>50410003</v>
      </c>
      <c r="F9077" s="367" t="s">
        <v>15228</v>
      </c>
      <c r="G9077" s="367" t="s">
        <v>15686</v>
      </c>
      <c r="H9077" s="367" t="s">
        <v>15710</v>
      </c>
      <c r="I9077" s="367" t="s">
        <v>15715</v>
      </c>
    </row>
    <row r="9078" spans="1:9">
      <c r="A9078" s="367" t="s">
        <v>3930</v>
      </c>
      <c r="D9078" s="367" t="s">
        <v>15716</v>
      </c>
      <c r="E9078" s="367">
        <f t="shared" si="141"/>
        <v>50410004</v>
      </c>
      <c r="F9078" s="367" t="s">
        <v>15228</v>
      </c>
      <c r="G9078" s="367" t="s">
        <v>15686</v>
      </c>
      <c r="H9078" s="367" t="s">
        <v>15710</v>
      </c>
      <c r="I9078" s="367" t="s">
        <v>15717</v>
      </c>
    </row>
    <row r="9079" spans="1:9">
      <c r="A9079" s="367" t="s">
        <v>3930</v>
      </c>
      <c r="D9079" s="367" t="s">
        <v>15718</v>
      </c>
      <c r="E9079" s="367">
        <f t="shared" si="141"/>
        <v>50410005</v>
      </c>
      <c r="F9079" s="367" t="s">
        <v>15228</v>
      </c>
      <c r="G9079" s="367" t="s">
        <v>15686</v>
      </c>
      <c r="H9079" s="367" t="s">
        <v>15710</v>
      </c>
      <c r="I9079" s="367" t="s">
        <v>15719</v>
      </c>
    </row>
    <row r="9080" spans="1:9">
      <c r="A9080" s="367" t="s">
        <v>3930</v>
      </c>
      <c r="D9080" s="367" t="s">
        <v>15720</v>
      </c>
      <c r="E9080" s="367">
        <f t="shared" si="141"/>
        <v>50410010</v>
      </c>
      <c r="F9080" s="367" t="s">
        <v>15228</v>
      </c>
      <c r="G9080" s="367" t="s">
        <v>15686</v>
      </c>
      <c r="H9080" s="367" t="s">
        <v>15710</v>
      </c>
      <c r="I9080" s="367" t="s">
        <v>1856</v>
      </c>
    </row>
    <row r="9081" spans="1:9">
      <c r="A9081" s="367" t="s">
        <v>3930</v>
      </c>
      <c r="D9081" s="367" t="s">
        <v>15721</v>
      </c>
      <c r="E9081" s="367">
        <f t="shared" si="141"/>
        <v>50410020</v>
      </c>
      <c r="F9081" s="367" t="s">
        <v>15228</v>
      </c>
      <c r="G9081" s="367" t="s">
        <v>15686</v>
      </c>
      <c r="H9081" s="367" t="s">
        <v>15710</v>
      </c>
      <c r="I9081" s="367" t="s">
        <v>15722</v>
      </c>
    </row>
    <row r="9082" spans="1:9">
      <c r="A9082" s="367" t="s">
        <v>3930</v>
      </c>
      <c r="D9082" s="367" t="s">
        <v>15723</v>
      </c>
      <c r="E9082" s="367">
        <f t="shared" si="141"/>
        <v>50410021</v>
      </c>
      <c r="F9082" s="367" t="s">
        <v>15228</v>
      </c>
      <c r="G9082" s="367" t="s">
        <v>15686</v>
      </c>
      <c r="H9082" s="367" t="s">
        <v>15710</v>
      </c>
      <c r="I9082" s="367" t="s">
        <v>15724</v>
      </c>
    </row>
    <row r="9083" spans="1:9">
      <c r="A9083" s="367" t="s">
        <v>3930</v>
      </c>
      <c r="D9083" s="367" t="s">
        <v>15725</v>
      </c>
      <c r="E9083" s="367">
        <f t="shared" si="141"/>
        <v>50410022</v>
      </c>
      <c r="F9083" s="367" t="s">
        <v>15228</v>
      </c>
      <c r="G9083" s="367" t="s">
        <v>15686</v>
      </c>
      <c r="H9083" s="367" t="s">
        <v>15710</v>
      </c>
      <c r="I9083" s="367" t="s">
        <v>15726</v>
      </c>
    </row>
    <row r="9084" spans="1:9">
      <c r="A9084" s="367" t="s">
        <v>3930</v>
      </c>
      <c r="D9084" s="367" t="s">
        <v>15727</v>
      </c>
      <c r="E9084" s="367">
        <f t="shared" si="141"/>
        <v>50410030</v>
      </c>
      <c r="F9084" s="367" t="s">
        <v>15228</v>
      </c>
      <c r="G9084" s="367" t="s">
        <v>15686</v>
      </c>
      <c r="H9084" s="367" t="s">
        <v>15710</v>
      </c>
      <c r="I9084" s="367" t="s">
        <v>4983</v>
      </c>
    </row>
    <row r="9085" spans="1:9">
      <c r="A9085" s="367" t="s">
        <v>3930</v>
      </c>
      <c r="D9085" s="367" t="s">
        <v>15728</v>
      </c>
      <c r="E9085" s="367">
        <f t="shared" si="141"/>
        <v>50410040</v>
      </c>
      <c r="F9085" s="367" t="s">
        <v>15228</v>
      </c>
      <c r="G9085" s="367" t="s">
        <v>15686</v>
      </c>
      <c r="H9085" s="367" t="s">
        <v>15710</v>
      </c>
      <c r="I9085" s="367" t="s">
        <v>9742</v>
      </c>
    </row>
    <row r="9086" spans="1:9">
      <c r="A9086" s="367" t="s">
        <v>3930</v>
      </c>
      <c r="D9086" s="367" t="s">
        <v>15729</v>
      </c>
      <c r="E9086" s="367">
        <f t="shared" si="141"/>
        <v>50410101</v>
      </c>
      <c r="F9086" s="367" t="s">
        <v>15228</v>
      </c>
      <c r="G9086" s="367" t="s">
        <v>15686</v>
      </c>
      <c r="H9086" s="367" t="s">
        <v>15730</v>
      </c>
      <c r="I9086" s="367" t="s">
        <v>1852</v>
      </c>
    </row>
    <row r="9087" spans="1:9">
      <c r="A9087" s="367" t="s">
        <v>3930</v>
      </c>
      <c r="D9087" s="367" t="s">
        <v>15731</v>
      </c>
      <c r="E9087" s="367">
        <f t="shared" si="141"/>
        <v>50410110</v>
      </c>
      <c r="F9087" s="367" t="s">
        <v>15228</v>
      </c>
      <c r="G9087" s="367" t="s">
        <v>15686</v>
      </c>
      <c r="H9087" s="367" t="s">
        <v>15730</v>
      </c>
      <c r="I9087" s="367" t="s">
        <v>5260</v>
      </c>
    </row>
    <row r="9088" spans="1:9">
      <c r="A9088" s="367" t="s">
        <v>3930</v>
      </c>
      <c r="D9088" s="367" t="s">
        <v>15732</v>
      </c>
      <c r="E9088" s="367">
        <f t="shared" si="141"/>
        <v>50410111</v>
      </c>
      <c r="F9088" s="367" t="s">
        <v>15228</v>
      </c>
      <c r="G9088" s="367" t="s">
        <v>15686</v>
      </c>
      <c r="H9088" s="367" t="s">
        <v>15730</v>
      </c>
      <c r="I9088" s="367" t="s">
        <v>15733</v>
      </c>
    </row>
    <row r="9089" spans="1:9">
      <c r="A9089" s="367" t="s">
        <v>3930</v>
      </c>
      <c r="D9089" s="367" t="s">
        <v>15734</v>
      </c>
      <c r="E9089" s="367">
        <f t="shared" si="141"/>
        <v>50410112</v>
      </c>
      <c r="F9089" s="367" t="s">
        <v>15228</v>
      </c>
      <c r="G9089" s="367" t="s">
        <v>15686</v>
      </c>
      <c r="H9089" s="367" t="s">
        <v>15730</v>
      </c>
      <c r="I9089" s="367" t="s">
        <v>15735</v>
      </c>
    </row>
    <row r="9090" spans="1:9">
      <c r="A9090" s="367" t="s">
        <v>3930</v>
      </c>
      <c r="D9090" s="367" t="s">
        <v>15736</v>
      </c>
      <c r="E9090" s="367">
        <f t="shared" ref="E9090:E9153" si="142">VALUE(D9090)</f>
        <v>50410120</v>
      </c>
      <c r="F9090" s="367" t="s">
        <v>15228</v>
      </c>
      <c r="G9090" s="367" t="s">
        <v>15686</v>
      </c>
      <c r="H9090" s="367" t="s">
        <v>15730</v>
      </c>
      <c r="I9090" s="367" t="s">
        <v>15737</v>
      </c>
    </row>
    <row r="9091" spans="1:9">
      <c r="A9091" s="367" t="s">
        <v>3930</v>
      </c>
      <c r="D9091" s="367" t="s">
        <v>15738</v>
      </c>
      <c r="E9091" s="367">
        <f t="shared" si="142"/>
        <v>50410121</v>
      </c>
      <c r="F9091" s="367" t="s">
        <v>15228</v>
      </c>
      <c r="G9091" s="367" t="s">
        <v>15686</v>
      </c>
      <c r="H9091" s="367" t="s">
        <v>15730</v>
      </c>
      <c r="I9091" s="367" t="s">
        <v>15739</v>
      </c>
    </row>
    <row r="9092" spans="1:9">
      <c r="A9092" s="367" t="s">
        <v>3930</v>
      </c>
      <c r="D9092" s="367" t="s">
        <v>15740</v>
      </c>
      <c r="E9092" s="367">
        <f t="shared" si="142"/>
        <v>50410122</v>
      </c>
      <c r="F9092" s="367" t="s">
        <v>15228</v>
      </c>
      <c r="G9092" s="367" t="s">
        <v>15686</v>
      </c>
      <c r="H9092" s="367" t="s">
        <v>15730</v>
      </c>
      <c r="I9092" s="367" t="s">
        <v>15741</v>
      </c>
    </row>
    <row r="9093" spans="1:9">
      <c r="A9093" s="367" t="s">
        <v>3930</v>
      </c>
      <c r="D9093" s="367" t="s">
        <v>15742</v>
      </c>
      <c r="E9093" s="367">
        <f t="shared" si="142"/>
        <v>50410123</v>
      </c>
      <c r="F9093" s="367" t="s">
        <v>15228</v>
      </c>
      <c r="G9093" s="367" t="s">
        <v>15686</v>
      </c>
      <c r="H9093" s="367" t="s">
        <v>15730</v>
      </c>
      <c r="I9093" s="367" t="s">
        <v>15743</v>
      </c>
    </row>
    <row r="9094" spans="1:9">
      <c r="A9094" s="367" t="s">
        <v>3930</v>
      </c>
      <c r="D9094" s="367" t="s">
        <v>15744</v>
      </c>
      <c r="E9094" s="367">
        <f t="shared" si="142"/>
        <v>50410124</v>
      </c>
      <c r="F9094" s="367" t="s">
        <v>15228</v>
      </c>
      <c r="G9094" s="367" t="s">
        <v>15686</v>
      </c>
      <c r="H9094" s="367" t="s">
        <v>15730</v>
      </c>
      <c r="I9094" s="367" t="s">
        <v>15745</v>
      </c>
    </row>
    <row r="9095" spans="1:9">
      <c r="A9095" s="367" t="s">
        <v>3930</v>
      </c>
      <c r="D9095" s="367" t="s">
        <v>15746</v>
      </c>
      <c r="E9095" s="367">
        <f t="shared" si="142"/>
        <v>50410210</v>
      </c>
      <c r="F9095" s="367" t="s">
        <v>15228</v>
      </c>
      <c r="G9095" s="367" t="s">
        <v>15686</v>
      </c>
      <c r="H9095" s="367" t="s">
        <v>15747</v>
      </c>
      <c r="I9095" s="367" t="s">
        <v>15747</v>
      </c>
    </row>
    <row r="9096" spans="1:9">
      <c r="A9096" s="367" t="s">
        <v>3930</v>
      </c>
      <c r="D9096" s="367" t="s">
        <v>15748</v>
      </c>
      <c r="E9096" s="367">
        <f t="shared" si="142"/>
        <v>50410211</v>
      </c>
      <c r="F9096" s="367" t="s">
        <v>15228</v>
      </c>
      <c r="G9096" s="367" t="s">
        <v>15686</v>
      </c>
      <c r="H9096" s="367" t="s">
        <v>15747</v>
      </c>
      <c r="I9096" s="367" t="s">
        <v>15749</v>
      </c>
    </row>
    <row r="9097" spans="1:9">
      <c r="A9097" s="367" t="s">
        <v>3930</v>
      </c>
      <c r="D9097" s="367" t="s">
        <v>15750</v>
      </c>
      <c r="E9097" s="367">
        <f t="shared" si="142"/>
        <v>50410212</v>
      </c>
      <c r="F9097" s="367" t="s">
        <v>15228</v>
      </c>
      <c r="G9097" s="367" t="s">
        <v>15686</v>
      </c>
      <c r="H9097" s="367" t="s">
        <v>15747</v>
      </c>
      <c r="I9097" s="367" t="s">
        <v>15751</v>
      </c>
    </row>
    <row r="9098" spans="1:9">
      <c r="A9098" s="367" t="s">
        <v>3930</v>
      </c>
      <c r="D9098" s="367" t="s">
        <v>15752</v>
      </c>
      <c r="E9098" s="367">
        <f t="shared" si="142"/>
        <v>50410213</v>
      </c>
      <c r="F9098" s="367" t="s">
        <v>15228</v>
      </c>
      <c r="G9098" s="367" t="s">
        <v>15686</v>
      </c>
      <c r="H9098" s="367" t="s">
        <v>15747</v>
      </c>
      <c r="I9098" s="367" t="s">
        <v>15753</v>
      </c>
    </row>
    <row r="9099" spans="1:9">
      <c r="A9099" s="367" t="s">
        <v>3930</v>
      </c>
      <c r="D9099" s="367" t="s">
        <v>15754</v>
      </c>
      <c r="E9099" s="367">
        <f t="shared" si="142"/>
        <v>50410214</v>
      </c>
      <c r="F9099" s="367" t="s">
        <v>15228</v>
      </c>
      <c r="G9099" s="367" t="s">
        <v>15686</v>
      </c>
      <c r="H9099" s="367" t="s">
        <v>15747</v>
      </c>
      <c r="I9099" s="367" t="s">
        <v>15755</v>
      </c>
    </row>
    <row r="9100" spans="1:9">
      <c r="A9100" s="367" t="s">
        <v>3930</v>
      </c>
      <c r="D9100" s="367" t="s">
        <v>15756</v>
      </c>
      <c r="E9100" s="367">
        <f t="shared" si="142"/>
        <v>50410215</v>
      </c>
      <c r="F9100" s="367" t="s">
        <v>15228</v>
      </c>
      <c r="G9100" s="367" t="s">
        <v>15686</v>
      </c>
      <c r="H9100" s="367" t="s">
        <v>15747</v>
      </c>
      <c r="I9100" s="367" t="s">
        <v>15757</v>
      </c>
    </row>
    <row r="9101" spans="1:9">
      <c r="A9101" s="367" t="s">
        <v>3930</v>
      </c>
      <c r="D9101" s="367" t="s">
        <v>15758</v>
      </c>
      <c r="E9101" s="367">
        <f t="shared" si="142"/>
        <v>50410216</v>
      </c>
      <c r="F9101" s="367" t="s">
        <v>15228</v>
      </c>
      <c r="G9101" s="367" t="s">
        <v>15686</v>
      </c>
      <c r="H9101" s="367" t="s">
        <v>15747</v>
      </c>
      <c r="I9101" s="367" t="s">
        <v>15759</v>
      </c>
    </row>
    <row r="9102" spans="1:9">
      <c r="A9102" s="367" t="s">
        <v>3930</v>
      </c>
      <c r="D9102" s="367" t="s">
        <v>15760</v>
      </c>
      <c r="E9102" s="367">
        <f t="shared" si="142"/>
        <v>50410310</v>
      </c>
      <c r="F9102" s="367" t="s">
        <v>15228</v>
      </c>
      <c r="G9102" s="367" t="s">
        <v>15686</v>
      </c>
      <c r="H9102" s="367" t="s">
        <v>15761</v>
      </c>
      <c r="I9102" s="367" t="s">
        <v>15762</v>
      </c>
    </row>
    <row r="9103" spans="1:9">
      <c r="A9103" s="367" t="s">
        <v>3930</v>
      </c>
      <c r="D9103" s="367" t="s">
        <v>15763</v>
      </c>
      <c r="E9103" s="367">
        <f t="shared" si="142"/>
        <v>50410311</v>
      </c>
      <c r="F9103" s="367" t="s">
        <v>15228</v>
      </c>
      <c r="G9103" s="367" t="s">
        <v>15686</v>
      </c>
      <c r="H9103" s="367" t="s">
        <v>15761</v>
      </c>
      <c r="I9103" s="367" t="s">
        <v>15764</v>
      </c>
    </row>
    <row r="9104" spans="1:9">
      <c r="A9104" s="367" t="s">
        <v>3930</v>
      </c>
      <c r="D9104" s="367" t="s">
        <v>15765</v>
      </c>
      <c r="E9104" s="367">
        <f t="shared" si="142"/>
        <v>50410312</v>
      </c>
      <c r="F9104" s="367" t="s">
        <v>15228</v>
      </c>
      <c r="G9104" s="367" t="s">
        <v>15686</v>
      </c>
      <c r="H9104" s="367" t="s">
        <v>15761</v>
      </c>
      <c r="I9104" s="367" t="s">
        <v>15766</v>
      </c>
    </row>
    <row r="9105" spans="1:9">
      <c r="A9105" s="367" t="s">
        <v>3930</v>
      </c>
      <c r="D9105" s="367" t="s">
        <v>15767</v>
      </c>
      <c r="E9105" s="367">
        <f t="shared" si="142"/>
        <v>50410313</v>
      </c>
      <c r="F9105" s="367" t="s">
        <v>15228</v>
      </c>
      <c r="G9105" s="367" t="s">
        <v>15686</v>
      </c>
      <c r="H9105" s="367" t="s">
        <v>15761</v>
      </c>
      <c r="I9105" s="367" t="s">
        <v>15768</v>
      </c>
    </row>
    <row r="9106" spans="1:9">
      <c r="A9106" s="367" t="s">
        <v>3930</v>
      </c>
      <c r="D9106" s="367" t="s">
        <v>15769</v>
      </c>
      <c r="E9106" s="367">
        <f t="shared" si="142"/>
        <v>50410314</v>
      </c>
      <c r="F9106" s="367" t="s">
        <v>15228</v>
      </c>
      <c r="G9106" s="367" t="s">
        <v>15686</v>
      </c>
      <c r="H9106" s="367" t="s">
        <v>15761</v>
      </c>
      <c r="I9106" s="367" t="s">
        <v>15770</v>
      </c>
    </row>
    <row r="9107" spans="1:9">
      <c r="A9107" s="367" t="s">
        <v>3930</v>
      </c>
      <c r="D9107" s="367" t="s">
        <v>15771</v>
      </c>
      <c r="E9107" s="367">
        <f t="shared" si="142"/>
        <v>50410321</v>
      </c>
      <c r="F9107" s="367" t="s">
        <v>15228</v>
      </c>
      <c r="G9107" s="367" t="s">
        <v>15686</v>
      </c>
      <c r="H9107" s="367" t="s">
        <v>15761</v>
      </c>
      <c r="I9107" s="367" t="s">
        <v>15772</v>
      </c>
    </row>
    <row r="9108" spans="1:9">
      <c r="A9108" s="367" t="s">
        <v>3930</v>
      </c>
      <c r="D9108" s="367" t="s">
        <v>15773</v>
      </c>
      <c r="E9108" s="367">
        <f t="shared" si="142"/>
        <v>50410322</v>
      </c>
      <c r="F9108" s="367" t="s">
        <v>15228</v>
      </c>
      <c r="G9108" s="367" t="s">
        <v>15686</v>
      </c>
      <c r="H9108" s="367" t="s">
        <v>15761</v>
      </c>
      <c r="I9108" s="367" t="s">
        <v>15774</v>
      </c>
    </row>
    <row r="9109" spans="1:9">
      <c r="A9109" s="367" t="s">
        <v>3930</v>
      </c>
      <c r="D9109" s="367" t="s">
        <v>15775</v>
      </c>
      <c r="E9109" s="367">
        <f t="shared" si="142"/>
        <v>50410405</v>
      </c>
      <c r="F9109" s="367" t="s">
        <v>15228</v>
      </c>
      <c r="G9109" s="367" t="s">
        <v>15686</v>
      </c>
      <c r="H9109" s="367" t="s">
        <v>15776</v>
      </c>
      <c r="I9109" s="367" t="s">
        <v>283</v>
      </c>
    </row>
    <row r="9110" spans="1:9">
      <c r="A9110" s="367" t="s">
        <v>3930</v>
      </c>
      <c r="D9110" s="367" t="s">
        <v>15777</v>
      </c>
      <c r="E9110" s="367">
        <f t="shared" si="142"/>
        <v>50410406</v>
      </c>
      <c r="F9110" s="367" t="s">
        <v>15228</v>
      </c>
      <c r="G9110" s="367" t="s">
        <v>15686</v>
      </c>
      <c r="H9110" s="367" t="s">
        <v>15776</v>
      </c>
      <c r="I9110" s="367" t="s">
        <v>15778</v>
      </c>
    </row>
    <row r="9111" spans="1:9">
      <c r="A9111" s="367" t="s">
        <v>3930</v>
      </c>
      <c r="D9111" s="367" t="s">
        <v>15779</v>
      </c>
      <c r="E9111" s="367">
        <f t="shared" si="142"/>
        <v>50410407</v>
      </c>
      <c r="F9111" s="367" t="s">
        <v>15228</v>
      </c>
      <c r="G9111" s="367" t="s">
        <v>15686</v>
      </c>
      <c r="H9111" s="367" t="s">
        <v>15776</v>
      </c>
      <c r="I9111" s="367" t="s">
        <v>15780</v>
      </c>
    </row>
    <row r="9112" spans="1:9">
      <c r="A9112" s="367" t="s">
        <v>3930</v>
      </c>
      <c r="D9112" s="367" t="s">
        <v>15781</v>
      </c>
      <c r="E9112" s="367">
        <f t="shared" si="142"/>
        <v>50410408</v>
      </c>
      <c r="F9112" s="367" t="s">
        <v>15228</v>
      </c>
      <c r="G9112" s="367" t="s">
        <v>15686</v>
      </c>
      <c r="H9112" s="367" t="s">
        <v>15776</v>
      </c>
      <c r="I9112" s="367" t="s">
        <v>15782</v>
      </c>
    </row>
    <row r="9113" spans="1:9">
      <c r="A9113" s="367" t="s">
        <v>3930</v>
      </c>
      <c r="D9113" s="367" t="s">
        <v>15783</v>
      </c>
      <c r="E9113" s="367">
        <f t="shared" si="142"/>
        <v>50410409</v>
      </c>
      <c r="F9113" s="367" t="s">
        <v>15228</v>
      </c>
      <c r="G9113" s="367" t="s">
        <v>15686</v>
      </c>
      <c r="H9113" s="367" t="s">
        <v>15776</v>
      </c>
      <c r="I9113" s="367" t="s">
        <v>15784</v>
      </c>
    </row>
    <row r="9114" spans="1:9">
      <c r="A9114" s="367" t="s">
        <v>3930</v>
      </c>
      <c r="D9114" s="367" t="s">
        <v>15785</v>
      </c>
      <c r="E9114" s="367">
        <f t="shared" si="142"/>
        <v>50410420</v>
      </c>
      <c r="F9114" s="367" t="s">
        <v>15228</v>
      </c>
      <c r="G9114" s="367" t="s">
        <v>15686</v>
      </c>
      <c r="H9114" s="367" t="s">
        <v>15776</v>
      </c>
      <c r="I9114" s="367" t="s">
        <v>15335</v>
      </c>
    </row>
    <row r="9115" spans="1:9">
      <c r="A9115" s="367" t="s">
        <v>3930</v>
      </c>
      <c r="D9115" s="367" t="s">
        <v>15786</v>
      </c>
      <c r="E9115" s="367">
        <f t="shared" si="142"/>
        <v>50410510</v>
      </c>
      <c r="F9115" s="367" t="s">
        <v>15228</v>
      </c>
      <c r="G9115" s="367" t="s">
        <v>15686</v>
      </c>
      <c r="H9115" s="367" t="s">
        <v>15787</v>
      </c>
      <c r="I9115" s="367" t="s">
        <v>15788</v>
      </c>
    </row>
    <row r="9116" spans="1:9">
      <c r="A9116" s="367" t="s">
        <v>3930</v>
      </c>
      <c r="D9116" s="367" t="s">
        <v>15789</v>
      </c>
      <c r="E9116" s="367">
        <f t="shared" si="142"/>
        <v>50410511</v>
      </c>
      <c r="F9116" s="367" t="s">
        <v>15228</v>
      </c>
      <c r="G9116" s="367" t="s">
        <v>15686</v>
      </c>
      <c r="H9116" s="367" t="s">
        <v>15787</v>
      </c>
      <c r="I9116" s="367" t="s">
        <v>15790</v>
      </c>
    </row>
    <row r="9117" spans="1:9">
      <c r="A9117" s="367" t="s">
        <v>3930</v>
      </c>
      <c r="D9117" s="367" t="s">
        <v>15791</v>
      </c>
      <c r="E9117" s="367">
        <f t="shared" si="142"/>
        <v>50410512</v>
      </c>
      <c r="F9117" s="367" t="s">
        <v>15228</v>
      </c>
      <c r="G9117" s="367" t="s">
        <v>15686</v>
      </c>
      <c r="H9117" s="367" t="s">
        <v>15787</v>
      </c>
      <c r="I9117" s="367" t="s">
        <v>15792</v>
      </c>
    </row>
    <row r="9118" spans="1:9">
      <c r="A9118" s="367" t="s">
        <v>3930</v>
      </c>
      <c r="D9118" s="367" t="s">
        <v>15793</v>
      </c>
      <c r="E9118" s="367">
        <f t="shared" si="142"/>
        <v>50410513</v>
      </c>
      <c r="F9118" s="367" t="s">
        <v>15228</v>
      </c>
      <c r="G9118" s="367" t="s">
        <v>15686</v>
      </c>
      <c r="H9118" s="367" t="s">
        <v>15787</v>
      </c>
      <c r="I9118" s="367" t="s">
        <v>15794</v>
      </c>
    </row>
    <row r="9119" spans="1:9">
      <c r="A9119" s="367" t="s">
        <v>3930</v>
      </c>
      <c r="D9119" s="367" t="s">
        <v>15795</v>
      </c>
      <c r="E9119" s="367">
        <f t="shared" si="142"/>
        <v>50410514</v>
      </c>
      <c r="F9119" s="367" t="s">
        <v>15228</v>
      </c>
      <c r="G9119" s="367" t="s">
        <v>15686</v>
      </c>
      <c r="H9119" s="367" t="s">
        <v>15787</v>
      </c>
      <c r="I9119" s="367" t="s">
        <v>15796</v>
      </c>
    </row>
    <row r="9120" spans="1:9">
      <c r="A9120" s="367" t="s">
        <v>3930</v>
      </c>
      <c r="D9120" s="367" t="s">
        <v>15797</v>
      </c>
      <c r="E9120" s="367">
        <f t="shared" si="142"/>
        <v>50410520</v>
      </c>
      <c r="F9120" s="367" t="s">
        <v>15228</v>
      </c>
      <c r="G9120" s="367" t="s">
        <v>15686</v>
      </c>
      <c r="H9120" s="367" t="s">
        <v>15787</v>
      </c>
      <c r="I9120" s="367" t="s">
        <v>15798</v>
      </c>
    </row>
    <row r="9121" spans="1:9">
      <c r="A9121" s="367" t="s">
        <v>3930</v>
      </c>
      <c r="D9121" s="367" t="s">
        <v>15799</v>
      </c>
      <c r="E9121" s="367">
        <f t="shared" si="142"/>
        <v>50410521</v>
      </c>
      <c r="F9121" s="367" t="s">
        <v>15228</v>
      </c>
      <c r="G9121" s="367" t="s">
        <v>15686</v>
      </c>
      <c r="H9121" s="367" t="s">
        <v>15787</v>
      </c>
      <c r="I9121" s="367" t="s">
        <v>15800</v>
      </c>
    </row>
    <row r="9122" spans="1:9">
      <c r="A9122" s="367" t="s">
        <v>3930</v>
      </c>
      <c r="D9122" s="367" t="s">
        <v>15801</v>
      </c>
      <c r="E9122" s="367">
        <f t="shared" si="142"/>
        <v>50410522</v>
      </c>
      <c r="F9122" s="367" t="s">
        <v>15228</v>
      </c>
      <c r="G9122" s="367" t="s">
        <v>15686</v>
      </c>
      <c r="H9122" s="367" t="s">
        <v>15787</v>
      </c>
      <c r="I9122" s="367" t="s">
        <v>15802</v>
      </c>
    </row>
    <row r="9123" spans="1:9">
      <c r="A9123" s="367" t="s">
        <v>3930</v>
      </c>
      <c r="D9123" s="367" t="s">
        <v>15803</v>
      </c>
      <c r="E9123" s="367">
        <f t="shared" si="142"/>
        <v>50410523</v>
      </c>
      <c r="F9123" s="367" t="s">
        <v>15228</v>
      </c>
      <c r="G9123" s="367" t="s">
        <v>15686</v>
      </c>
      <c r="H9123" s="367" t="s">
        <v>15787</v>
      </c>
      <c r="I9123" s="367" t="s">
        <v>15804</v>
      </c>
    </row>
    <row r="9124" spans="1:9">
      <c r="A9124" s="367" t="s">
        <v>3930</v>
      </c>
      <c r="D9124" s="367" t="s">
        <v>15805</v>
      </c>
      <c r="E9124" s="367">
        <f t="shared" si="142"/>
        <v>50410524</v>
      </c>
      <c r="F9124" s="367" t="s">
        <v>15228</v>
      </c>
      <c r="G9124" s="367" t="s">
        <v>15686</v>
      </c>
      <c r="H9124" s="367" t="s">
        <v>15787</v>
      </c>
      <c r="I9124" s="367" t="s">
        <v>15806</v>
      </c>
    </row>
    <row r="9125" spans="1:9">
      <c r="A9125" s="367" t="s">
        <v>3930</v>
      </c>
      <c r="D9125" s="367" t="s">
        <v>15807</v>
      </c>
      <c r="E9125" s="367">
        <f t="shared" si="142"/>
        <v>50410525</v>
      </c>
      <c r="F9125" s="367" t="s">
        <v>15228</v>
      </c>
      <c r="G9125" s="367" t="s">
        <v>15686</v>
      </c>
      <c r="H9125" s="367" t="s">
        <v>15787</v>
      </c>
      <c r="I9125" s="367" t="s">
        <v>15808</v>
      </c>
    </row>
    <row r="9126" spans="1:9">
      <c r="A9126" s="367" t="s">
        <v>3930</v>
      </c>
      <c r="D9126" s="367" t="s">
        <v>15809</v>
      </c>
      <c r="E9126" s="367">
        <f t="shared" si="142"/>
        <v>50410530</v>
      </c>
      <c r="F9126" s="367" t="s">
        <v>15228</v>
      </c>
      <c r="G9126" s="367" t="s">
        <v>15686</v>
      </c>
      <c r="H9126" s="367" t="s">
        <v>15787</v>
      </c>
      <c r="I9126" s="367" t="s">
        <v>15810</v>
      </c>
    </row>
    <row r="9127" spans="1:9">
      <c r="A9127" s="367" t="s">
        <v>3930</v>
      </c>
      <c r="D9127" s="367" t="s">
        <v>15811</v>
      </c>
      <c r="E9127" s="367">
        <f t="shared" si="142"/>
        <v>50410531</v>
      </c>
      <c r="F9127" s="367" t="s">
        <v>15228</v>
      </c>
      <c r="G9127" s="367" t="s">
        <v>15686</v>
      </c>
      <c r="H9127" s="367" t="s">
        <v>15787</v>
      </c>
      <c r="I9127" s="367" t="s">
        <v>15812</v>
      </c>
    </row>
    <row r="9128" spans="1:9">
      <c r="A9128" s="367" t="s">
        <v>3930</v>
      </c>
      <c r="D9128" s="367" t="s">
        <v>15813</v>
      </c>
      <c r="E9128" s="367">
        <f t="shared" si="142"/>
        <v>50410532</v>
      </c>
      <c r="F9128" s="367" t="s">
        <v>15228</v>
      </c>
      <c r="G9128" s="367" t="s">
        <v>15686</v>
      </c>
      <c r="H9128" s="367" t="s">
        <v>15787</v>
      </c>
      <c r="I9128" s="367" t="s">
        <v>15814</v>
      </c>
    </row>
    <row r="9129" spans="1:9">
      <c r="A9129" s="367" t="s">
        <v>3930</v>
      </c>
      <c r="D9129" s="367" t="s">
        <v>15815</v>
      </c>
      <c r="E9129" s="367">
        <f t="shared" si="142"/>
        <v>50410533</v>
      </c>
      <c r="F9129" s="367" t="s">
        <v>15228</v>
      </c>
      <c r="G9129" s="367" t="s">
        <v>15686</v>
      </c>
      <c r="H9129" s="367" t="s">
        <v>15787</v>
      </c>
      <c r="I9129" s="367" t="s">
        <v>15816</v>
      </c>
    </row>
    <row r="9130" spans="1:9">
      <c r="A9130" s="367" t="s">
        <v>3930</v>
      </c>
      <c r="D9130" s="367" t="s">
        <v>15817</v>
      </c>
      <c r="E9130" s="367">
        <f t="shared" si="142"/>
        <v>50410534</v>
      </c>
      <c r="F9130" s="367" t="s">
        <v>15228</v>
      </c>
      <c r="G9130" s="367" t="s">
        <v>15686</v>
      </c>
      <c r="H9130" s="367" t="s">
        <v>15787</v>
      </c>
      <c r="I9130" s="367" t="s">
        <v>15818</v>
      </c>
    </row>
    <row r="9131" spans="1:9">
      <c r="A9131" s="367" t="s">
        <v>3930</v>
      </c>
      <c r="D9131" s="367" t="s">
        <v>15819</v>
      </c>
      <c r="E9131" s="367">
        <f t="shared" si="142"/>
        <v>50410535</v>
      </c>
      <c r="F9131" s="367" t="s">
        <v>15228</v>
      </c>
      <c r="G9131" s="367" t="s">
        <v>15686</v>
      </c>
      <c r="H9131" s="367" t="s">
        <v>15787</v>
      </c>
      <c r="I9131" s="367" t="s">
        <v>15820</v>
      </c>
    </row>
    <row r="9132" spans="1:9">
      <c r="A9132" s="367" t="s">
        <v>3930</v>
      </c>
      <c r="D9132" s="367" t="s">
        <v>15821</v>
      </c>
      <c r="E9132" s="367">
        <f t="shared" si="142"/>
        <v>50410536</v>
      </c>
      <c r="F9132" s="367" t="s">
        <v>15228</v>
      </c>
      <c r="G9132" s="367" t="s">
        <v>15686</v>
      </c>
      <c r="H9132" s="367" t="s">
        <v>15787</v>
      </c>
      <c r="I9132" s="367" t="s">
        <v>15822</v>
      </c>
    </row>
    <row r="9133" spans="1:9">
      <c r="A9133" s="367" t="s">
        <v>3930</v>
      </c>
      <c r="D9133" s="367" t="s">
        <v>15823</v>
      </c>
      <c r="E9133" s="367">
        <f t="shared" si="142"/>
        <v>50410537</v>
      </c>
      <c r="F9133" s="367" t="s">
        <v>15228</v>
      </c>
      <c r="G9133" s="367" t="s">
        <v>15686</v>
      </c>
      <c r="H9133" s="367" t="s">
        <v>15787</v>
      </c>
      <c r="I9133" s="367" t="s">
        <v>15824</v>
      </c>
    </row>
    <row r="9134" spans="1:9">
      <c r="A9134" s="367" t="s">
        <v>3930</v>
      </c>
      <c r="D9134" s="367" t="s">
        <v>15825</v>
      </c>
      <c r="E9134" s="367">
        <f t="shared" si="142"/>
        <v>50410538</v>
      </c>
      <c r="F9134" s="367" t="s">
        <v>15228</v>
      </c>
      <c r="G9134" s="367" t="s">
        <v>15686</v>
      </c>
      <c r="H9134" s="367" t="s">
        <v>15787</v>
      </c>
      <c r="I9134" s="367" t="s">
        <v>15826</v>
      </c>
    </row>
    <row r="9135" spans="1:9">
      <c r="A9135" s="367" t="s">
        <v>3930</v>
      </c>
      <c r="D9135" s="367" t="s">
        <v>15827</v>
      </c>
      <c r="E9135" s="367">
        <f t="shared" si="142"/>
        <v>50410539</v>
      </c>
      <c r="F9135" s="367" t="s">
        <v>15228</v>
      </c>
      <c r="G9135" s="367" t="s">
        <v>15686</v>
      </c>
      <c r="H9135" s="367" t="s">
        <v>15787</v>
      </c>
      <c r="I9135" s="367" t="s">
        <v>15828</v>
      </c>
    </row>
    <row r="9136" spans="1:9">
      <c r="A9136" s="367" t="s">
        <v>3930</v>
      </c>
      <c r="D9136" s="367" t="s">
        <v>15829</v>
      </c>
      <c r="E9136" s="367">
        <f t="shared" si="142"/>
        <v>50410540</v>
      </c>
      <c r="F9136" s="367" t="s">
        <v>15228</v>
      </c>
      <c r="G9136" s="367" t="s">
        <v>15686</v>
      </c>
      <c r="H9136" s="367" t="s">
        <v>15787</v>
      </c>
      <c r="I9136" s="367" t="s">
        <v>15830</v>
      </c>
    </row>
    <row r="9137" spans="1:9">
      <c r="A9137" s="367" t="s">
        <v>3930</v>
      </c>
      <c r="D9137" s="367" t="s">
        <v>15831</v>
      </c>
      <c r="E9137" s="367">
        <f t="shared" si="142"/>
        <v>50410541</v>
      </c>
      <c r="F9137" s="367" t="s">
        <v>15228</v>
      </c>
      <c r="G9137" s="367" t="s">
        <v>15686</v>
      </c>
      <c r="H9137" s="367" t="s">
        <v>15787</v>
      </c>
      <c r="I9137" s="367" t="s">
        <v>15832</v>
      </c>
    </row>
    <row r="9138" spans="1:9">
      <c r="A9138" s="367" t="s">
        <v>3930</v>
      </c>
      <c r="D9138" s="367" t="s">
        <v>15833</v>
      </c>
      <c r="E9138" s="367">
        <f t="shared" si="142"/>
        <v>50410542</v>
      </c>
      <c r="F9138" s="367" t="s">
        <v>15228</v>
      </c>
      <c r="G9138" s="367" t="s">
        <v>15686</v>
      </c>
      <c r="H9138" s="367" t="s">
        <v>15787</v>
      </c>
      <c r="I9138" s="367" t="s">
        <v>15834</v>
      </c>
    </row>
    <row r="9139" spans="1:9">
      <c r="A9139" s="367" t="s">
        <v>3930</v>
      </c>
      <c r="D9139" s="367" t="s">
        <v>15835</v>
      </c>
      <c r="E9139" s="367">
        <f t="shared" si="142"/>
        <v>50410543</v>
      </c>
      <c r="F9139" s="367" t="s">
        <v>15228</v>
      </c>
      <c r="G9139" s="367" t="s">
        <v>15686</v>
      </c>
      <c r="H9139" s="367" t="s">
        <v>15787</v>
      </c>
      <c r="I9139" s="367" t="s">
        <v>15836</v>
      </c>
    </row>
    <row r="9140" spans="1:9">
      <c r="A9140" s="367" t="s">
        <v>3930</v>
      </c>
      <c r="D9140" s="367" t="s">
        <v>15837</v>
      </c>
      <c r="E9140" s="367">
        <f t="shared" si="142"/>
        <v>50410560</v>
      </c>
      <c r="F9140" s="367" t="s">
        <v>15228</v>
      </c>
      <c r="G9140" s="367" t="s">
        <v>15686</v>
      </c>
      <c r="H9140" s="367" t="s">
        <v>15787</v>
      </c>
      <c r="I9140" s="367" t="s">
        <v>15228</v>
      </c>
    </row>
    <row r="9141" spans="1:9">
      <c r="A9141" s="367" t="s">
        <v>3930</v>
      </c>
      <c r="D9141" s="367" t="s">
        <v>15838</v>
      </c>
      <c r="E9141" s="367">
        <f t="shared" si="142"/>
        <v>50410561</v>
      </c>
      <c r="F9141" s="367" t="s">
        <v>15228</v>
      </c>
      <c r="G9141" s="367" t="s">
        <v>15686</v>
      </c>
      <c r="H9141" s="367" t="s">
        <v>15787</v>
      </c>
      <c r="I9141" s="367" t="s">
        <v>15839</v>
      </c>
    </row>
    <row r="9142" spans="1:9">
      <c r="A9142" s="367" t="s">
        <v>3930</v>
      </c>
      <c r="D9142" s="367" t="s">
        <v>15840</v>
      </c>
      <c r="E9142" s="367">
        <f t="shared" si="142"/>
        <v>50410562</v>
      </c>
      <c r="F9142" s="367" t="s">
        <v>15228</v>
      </c>
      <c r="G9142" s="367" t="s">
        <v>15686</v>
      </c>
      <c r="H9142" s="367" t="s">
        <v>15787</v>
      </c>
      <c r="I9142" s="367" t="s">
        <v>15841</v>
      </c>
    </row>
    <row r="9143" spans="1:9">
      <c r="A9143" s="367" t="s">
        <v>3930</v>
      </c>
      <c r="D9143" s="367" t="s">
        <v>15842</v>
      </c>
      <c r="E9143" s="367">
        <f t="shared" si="142"/>
        <v>50410563</v>
      </c>
      <c r="F9143" s="367" t="s">
        <v>15228</v>
      </c>
      <c r="G9143" s="367" t="s">
        <v>15686</v>
      </c>
      <c r="H9143" s="367" t="s">
        <v>15787</v>
      </c>
      <c r="I9143" s="367" t="s">
        <v>15843</v>
      </c>
    </row>
    <row r="9144" spans="1:9">
      <c r="A9144" s="367" t="s">
        <v>3930</v>
      </c>
      <c r="D9144" s="367" t="s">
        <v>15844</v>
      </c>
      <c r="E9144" s="367">
        <f t="shared" si="142"/>
        <v>50410564</v>
      </c>
      <c r="F9144" s="367" t="s">
        <v>15228</v>
      </c>
      <c r="G9144" s="367" t="s">
        <v>15686</v>
      </c>
      <c r="H9144" s="367" t="s">
        <v>15787</v>
      </c>
      <c r="I9144" s="367" t="s">
        <v>15845</v>
      </c>
    </row>
    <row r="9145" spans="1:9">
      <c r="A9145" s="367" t="s">
        <v>3930</v>
      </c>
      <c r="D9145" s="367" t="s">
        <v>15846</v>
      </c>
      <c r="E9145" s="367">
        <f t="shared" si="142"/>
        <v>50410565</v>
      </c>
      <c r="F9145" s="367" t="s">
        <v>15228</v>
      </c>
      <c r="G9145" s="367" t="s">
        <v>15686</v>
      </c>
      <c r="H9145" s="367" t="s">
        <v>15787</v>
      </c>
      <c r="I9145" s="367" t="s">
        <v>15847</v>
      </c>
    </row>
    <row r="9146" spans="1:9">
      <c r="A9146" s="367" t="s">
        <v>3930</v>
      </c>
      <c r="D9146" s="367" t="s">
        <v>15848</v>
      </c>
      <c r="E9146" s="367">
        <f t="shared" si="142"/>
        <v>50410610</v>
      </c>
      <c r="F9146" s="367" t="s">
        <v>15228</v>
      </c>
      <c r="G9146" s="367" t="s">
        <v>15686</v>
      </c>
      <c r="H9146" s="367" t="s">
        <v>15849</v>
      </c>
      <c r="I9146" s="367" t="s">
        <v>15850</v>
      </c>
    </row>
    <row r="9147" spans="1:9">
      <c r="A9147" s="367" t="s">
        <v>3930</v>
      </c>
      <c r="D9147" s="367" t="s">
        <v>15851</v>
      </c>
      <c r="E9147" s="367">
        <f t="shared" si="142"/>
        <v>50410620</v>
      </c>
      <c r="F9147" s="367" t="s">
        <v>15228</v>
      </c>
      <c r="G9147" s="367" t="s">
        <v>15686</v>
      </c>
      <c r="H9147" s="367" t="s">
        <v>15849</v>
      </c>
      <c r="I9147" s="367" t="s">
        <v>15852</v>
      </c>
    </row>
    <row r="9148" spans="1:9">
      <c r="A9148" s="367" t="s">
        <v>3930</v>
      </c>
      <c r="D9148" s="367" t="s">
        <v>15853</v>
      </c>
      <c r="E9148" s="367">
        <f t="shared" si="142"/>
        <v>50410621</v>
      </c>
      <c r="F9148" s="367" t="s">
        <v>15228</v>
      </c>
      <c r="G9148" s="367" t="s">
        <v>15686</v>
      </c>
      <c r="H9148" s="367" t="s">
        <v>15849</v>
      </c>
      <c r="I9148" s="367" t="s">
        <v>15854</v>
      </c>
    </row>
    <row r="9149" spans="1:9">
      <c r="A9149" s="367" t="s">
        <v>3930</v>
      </c>
      <c r="D9149" s="367" t="s">
        <v>15855</v>
      </c>
      <c r="E9149" s="367">
        <f t="shared" si="142"/>
        <v>50410622</v>
      </c>
      <c r="F9149" s="367" t="s">
        <v>15228</v>
      </c>
      <c r="G9149" s="367" t="s">
        <v>15686</v>
      </c>
      <c r="H9149" s="367" t="s">
        <v>15849</v>
      </c>
      <c r="I9149" s="367" t="s">
        <v>15856</v>
      </c>
    </row>
    <row r="9150" spans="1:9">
      <c r="A9150" s="367" t="s">
        <v>3930</v>
      </c>
      <c r="D9150" s="367" t="s">
        <v>15857</v>
      </c>
      <c r="E9150" s="367">
        <f t="shared" si="142"/>
        <v>50410623</v>
      </c>
      <c r="F9150" s="367" t="s">
        <v>15228</v>
      </c>
      <c r="G9150" s="367" t="s">
        <v>15686</v>
      </c>
      <c r="H9150" s="367" t="s">
        <v>15849</v>
      </c>
      <c r="I9150" s="367" t="s">
        <v>15858</v>
      </c>
    </row>
    <row r="9151" spans="1:9">
      <c r="A9151" s="367" t="s">
        <v>3930</v>
      </c>
      <c r="D9151" s="367" t="s">
        <v>15859</v>
      </c>
      <c r="E9151" s="367">
        <f t="shared" si="142"/>
        <v>50410640</v>
      </c>
      <c r="F9151" s="367" t="s">
        <v>15228</v>
      </c>
      <c r="G9151" s="367" t="s">
        <v>15686</v>
      </c>
      <c r="H9151" s="367" t="s">
        <v>15849</v>
      </c>
      <c r="I9151" s="367" t="s">
        <v>15860</v>
      </c>
    </row>
    <row r="9152" spans="1:9">
      <c r="A9152" s="367" t="s">
        <v>3930</v>
      </c>
      <c r="D9152" s="367" t="s">
        <v>15861</v>
      </c>
      <c r="E9152" s="367">
        <f t="shared" si="142"/>
        <v>50410641</v>
      </c>
      <c r="F9152" s="367" t="s">
        <v>15228</v>
      </c>
      <c r="G9152" s="367" t="s">
        <v>15686</v>
      </c>
      <c r="H9152" s="367" t="s">
        <v>15849</v>
      </c>
      <c r="I9152" s="367" t="s">
        <v>15862</v>
      </c>
    </row>
    <row r="9153" spans="1:9">
      <c r="A9153" s="367" t="s">
        <v>3930</v>
      </c>
      <c r="D9153" s="367" t="s">
        <v>15863</v>
      </c>
      <c r="E9153" s="367">
        <f t="shared" si="142"/>
        <v>50410642</v>
      </c>
      <c r="F9153" s="367" t="s">
        <v>15228</v>
      </c>
      <c r="G9153" s="367" t="s">
        <v>15686</v>
      </c>
      <c r="H9153" s="367" t="s">
        <v>15849</v>
      </c>
      <c r="I9153" s="367" t="s">
        <v>15864</v>
      </c>
    </row>
    <row r="9154" spans="1:9">
      <c r="A9154" s="367" t="s">
        <v>3930</v>
      </c>
      <c r="D9154" s="367" t="s">
        <v>15865</v>
      </c>
      <c r="E9154" s="367">
        <f t="shared" ref="E9154:E9217" si="143">VALUE(D9154)</f>
        <v>50410643</v>
      </c>
      <c r="F9154" s="367" t="s">
        <v>15228</v>
      </c>
      <c r="G9154" s="367" t="s">
        <v>15686</v>
      </c>
      <c r="H9154" s="367" t="s">
        <v>15849</v>
      </c>
      <c r="I9154" s="367" t="s">
        <v>15866</v>
      </c>
    </row>
    <row r="9155" spans="1:9">
      <c r="A9155" s="367" t="s">
        <v>3930</v>
      </c>
      <c r="D9155" s="367" t="s">
        <v>15867</v>
      </c>
      <c r="E9155" s="367">
        <f t="shared" si="143"/>
        <v>50410644</v>
      </c>
      <c r="F9155" s="367" t="s">
        <v>15228</v>
      </c>
      <c r="G9155" s="367" t="s">
        <v>15686</v>
      </c>
      <c r="H9155" s="367" t="s">
        <v>15849</v>
      </c>
      <c r="I9155" s="367" t="s">
        <v>15868</v>
      </c>
    </row>
    <row r="9156" spans="1:9">
      <c r="A9156" s="367" t="s">
        <v>3930</v>
      </c>
      <c r="D9156" s="367" t="s">
        <v>15869</v>
      </c>
      <c r="E9156" s="367">
        <f t="shared" si="143"/>
        <v>50410645</v>
      </c>
      <c r="F9156" s="367" t="s">
        <v>15228</v>
      </c>
      <c r="G9156" s="367" t="s">
        <v>15686</v>
      </c>
      <c r="H9156" s="367" t="s">
        <v>15849</v>
      </c>
      <c r="I9156" s="367" t="s">
        <v>15870</v>
      </c>
    </row>
    <row r="9157" spans="1:9">
      <c r="A9157" s="367" t="s">
        <v>3930</v>
      </c>
      <c r="D9157" s="367" t="s">
        <v>15871</v>
      </c>
      <c r="E9157" s="367">
        <f t="shared" si="143"/>
        <v>50410710</v>
      </c>
      <c r="F9157" s="367" t="s">
        <v>15228</v>
      </c>
      <c r="G9157" s="367" t="s">
        <v>15686</v>
      </c>
      <c r="H9157" s="367" t="s">
        <v>15872</v>
      </c>
      <c r="I9157" s="367" t="s">
        <v>15873</v>
      </c>
    </row>
    <row r="9158" spans="1:9">
      <c r="A9158" s="367" t="s">
        <v>3930</v>
      </c>
      <c r="D9158" s="367" t="s">
        <v>15874</v>
      </c>
      <c r="E9158" s="367">
        <f t="shared" si="143"/>
        <v>50410711</v>
      </c>
      <c r="F9158" s="367" t="s">
        <v>15228</v>
      </c>
      <c r="G9158" s="367" t="s">
        <v>15686</v>
      </c>
      <c r="H9158" s="367" t="s">
        <v>15872</v>
      </c>
      <c r="I9158" s="367" t="s">
        <v>15875</v>
      </c>
    </row>
    <row r="9159" spans="1:9">
      <c r="A9159" s="367" t="s">
        <v>3930</v>
      </c>
      <c r="D9159" s="367" t="s">
        <v>15876</v>
      </c>
      <c r="E9159" s="367">
        <f t="shared" si="143"/>
        <v>50410712</v>
      </c>
      <c r="F9159" s="367" t="s">
        <v>15228</v>
      </c>
      <c r="G9159" s="367" t="s">
        <v>15686</v>
      </c>
      <c r="H9159" s="367" t="s">
        <v>15872</v>
      </c>
      <c r="I9159" s="367" t="s">
        <v>15877</v>
      </c>
    </row>
    <row r="9160" spans="1:9">
      <c r="A9160" s="367" t="s">
        <v>3930</v>
      </c>
      <c r="D9160" s="367" t="s">
        <v>15878</v>
      </c>
      <c r="E9160" s="367">
        <f t="shared" si="143"/>
        <v>50410720</v>
      </c>
      <c r="F9160" s="367" t="s">
        <v>15228</v>
      </c>
      <c r="G9160" s="367" t="s">
        <v>15686</v>
      </c>
      <c r="H9160" s="367" t="s">
        <v>15872</v>
      </c>
      <c r="I9160" s="367" t="s">
        <v>15879</v>
      </c>
    </row>
    <row r="9161" spans="1:9">
      <c r="A9161" s="367" t="s">
        <v>3930</v>
      </c>
      <c r="D9161" s="367" t="s">
        <v>15880</v>
      </c>
      <c r="E9161" s="367">
        <f t="shared" si="143"/>
        <v>50410721</v>
      </c>
      <c r="F9161" s="367" t="s">
        <v>15228</v>
      </c>
      <c r="G9161" s="367" t="s">
        <v>15686</v>
      </c>
      <c r="H9161" s="367" t="s">
        <v>15872</v>
      </c>
      <c r="I9161" s="367" t="s">
        <v>15881</v>
      </c>
    </row>
    <row r="9162" spans="1:9">
      <c r="A9162" s="367" t="s">
        <v>3930</v>
      </c>
      <c r="D9162" s="367" t="s">
        <v>15882</v>
      </c>
      <c r="E9162" s="367">
        <f t="shared" si="143"/>
        <v>50410722</v>
      </c>
      <c r="F9162" s="367" t="s">
        <v>15228</v>
      </c>
      <c r="G9162" s="367" t="s">
        <v>15686</v>
      </c>
      <c r="H9162" s="367" t="s">
        <v>15872</v>
      </c>
      <c r="I9162" s="367" t="s">
        <v>15883</v>
      </c>
    </row>
    <row r="9163" spans="1:9">
      <c r="A9163" s="367" t="s">
        <v>3930</v>
      </c>
      <c r="D9163" s="367" t="s">
        <v>15884</v>
      </c>
      <c r="E9163" s="367">
        <f t="shared" si="143"/>
        <v>50410723</v>
      </c>
      <c r="F9163" s="367" t="s">
        <v>15228</v>
      </c>
      <c r="G9163" s="367" t="s">
        <v>15686</v>
      </c>
      <c r="H9163" s="367" t="s">
        <v>15872</v>
      </c>
      <c r="I9163" s="367" t="s">
        <v>15885</v>
      </c>
    </row>
    <row r="9164" spans="1:9">
      <c r="A9164" s="367" t="s">
        <v>3930</v>
      </c>
      <c r="D9164" s="367" t="s">
        <v>15886</v>
      </c>
      <c r="E9164" s="367">
        <f t="shared" si="143"/>
        <v>50410724</v>
      </c>
      <c r="F9164" s="367" t="s">
        <v>15228</v>
      </c>
      <c r="G9164" s="367" t="s">
        <v>15686</v>
      </c>
      <c r="H9164" s="367" t="s">
        <v>15872</v>
      </c>
      <c r="I9164" s="367" t="s">
        <v>15887</v>
      </c>
    </row>
    <row r="9165" spans="1:9">
      <c r="A9165" s="367" t="s">
        <v>3930</v>
      </c>
      <c r="D9165" s="367" t="s">
        <v>15888</v>
      </c>
      <c r="E9165" s="367">
        <f t="shared" si="143"/>
        <v>50410725</v>
      </c>
      <c r="F9165" s="367" t="s">
        <v>15228</v>
      </c>
      <c r="G9165" s="367" t="s">
        <v>15686</v>
      </c>
      <c r="H9165" s="367" t="s">
        <v>15872</v>
      </c>
      <c r="I9165" s="367" t="s">
        <v>15889</v>
      </c>
    </row>
    <row r="9166" spans="1:9">
      <c r="A9166" s="367" t="s">
        <v>3930</v>
      </c>
      <c r="D9166" s="367" t="s">
        <v>15890</v>
      </c>
      <c r="E9166" s="367">
        <f t="shared" si="143"/>
        <v>50410726</v>
      </c>
      <c r="F9166" s="367" t="s">
        <v>15228</v>
      </c>
      <c r="G9166" s="367" t="s">
        <v>15686</v>
      </c>
      <c r="H9166" s="367" t="s">
        <v>15872</v>
      </c>
      <c r="I9166" s="367" t="s">
        <v>15891</v>
      </c>
    </row>
    <row r="9167" spans="1:9">
      <c r="A9167" s="367" t="s">
        <v>3930</v>
      </c>
      <c r="D9167" s="367" t="s">
        <v>15892</v>
      </c>
      <c r="E9167" s="367">
        <f t="shared" si="143"/>
        <v>50410740</v>
      </c>
      <c r="F9167" s="367" t="s">
        <v>15228</v>
      </c>
      <c r="G9167" s="367" t="s">
        <v>15686</v>
      </c>
      <c r="H9167" s="367" t="s">
        <v>15872</v>
      </c>
      <c r="I9167" s="367" t="s">
        <v>15893</v>
      </c>
    </row>
    <row r="9168" spans="1:9">
      <c r="A9168" s="367" t="s">
        <v>3930</v>
      </c>
      <c r="D9168" s="367" t="s">
        <v>15894</v>
      </c>
      <c r="E9168" s="367">
        <f t="shared" si="143"/>
        <v>50410760</v>
      </c>
      <c r="F9168" s="367" t="s">
        <v>15228</v>
      </c>
      <c r="G9168" s="367" t="s">
        <v>15686</v>
      </c>
      <c r="H9168" s="367" t="s">
        <v>15872</v>
      </c>
      <c r="I9168" s="367" t="s">
        <v>15895</v>
      </c>
    </row>
    <row r="9169" spans="1:9">
      <c r="A9169" s="367" t="s">
        <v>3930</v>
      </c>
      <c r="D9169" s="367" t="s">
        <v>15896</v>
      </c>
      <c r="E9169" s="367">
        <f t="shared" si="143"/>
        <v>50410761</v>
      </c>
      <c r="F9169" s="367" t="s">
        <v>15228</v>
      </c>
      <c r="G9169" s="367" t="s">
        <v>15686</v>
      </c>
      <c r="H9169" s="367" t="s">
        <v>15872</v>
      </c>
      <c r="I9169" s="367" t="s">
        <v>15897</v>
      </c>
    </row>
    <row r="9170" spans="1:9">
      <c r="A9170" s="367" t="s">
        <v>3930</v>
      </c>
      <c r="D9170" s="367" t="s">
        <v>15898</v>
      </c>
      <c r="E9170" s="367">
        <f t="shared" si="143"/>
        <v>50410762</v>
      </c>
      <c r="F9170" s="367" t="s">
        <v>15228</v>
      </c>
      <c r="G9170" s="367" t="s">
        <v>15686</v>
      </c>
      <c r="H9170" s="367" t="s">
        <v>15872</v>
      </c>
      <c r="I9170" s="367" t="s">
        <v>15899</v>
      </c>
    </row>
    <row r="9171" spans="1:9">
      <c r="A9171" s="367" t="s">
        <v>3930</v>
      </c>
      <c r="D9171" s="367" t="s">
        <v>15900</v>
      </c>
      <c r="E9171" s="367">
        <f t="shared" si="143"/>
        <v>50410763</v>
      </c>
      <c r="F9171" s="367" t="s">
        <v>15228</v>
      </c>
      <c r="G9171" s="367" t="s">
        <v>15686</v>
      </c>
      <c r="H9171" s="367" t="s">
        <v>15872</v>
      </c>
      <c r="I9171" s="367" t="s">
        <v>15901</v>
      </c>
    </row>
    <row r="9172" spans="1:9">
      <c r="A9172" s="367" t="s">
        <v>3930</v>
      </c>
      <c r="D9172" s="367" t="s">
        <v>15902</v>
      </c>
      <c r="E9172" s="367">
        <f t="shared" si="143"/>
        <v>50410764</v>
      </c>
      <c r="F9172" s="367" t="s">
        <v>15228</v>
      </c>
      <c r="G9172" s="367" t="s">
        <v>15686</v>
      </c>
      <c r="H9172" s="367" t="s">
        <v>15872</v>
      </c>
      <c r="I9172" s="367" t="s">
        <v>15903</v>
      </c>
    </row>
    <row r="9173" spans="1:9">
      <c r="A9173" s="367" t="s">
        <v>3930</v>
      </c>
      <c r="D9173" s="367" t="s">
        <v>15904</v>
      </c>
      <c r="E9173" s="367">
        <f t="shared" si="143"/>
        <v>50410765</v>
      </c>
      <c r="F9173" s="367" t="s">
        <v>15228</v>
      </c>
      <c r="G9173" s="367" t="s">
        <v>15686</v>
      </c>
      <c r="H9173" s="367" t="s">
        <v>15872</v>
      </c>
      <c r="I9173" s="367" t="s">
        <v>15905</v>
      </c>
    </row>
    <row r="9174" spans="1:9">
      <c r="A9174" s="367" t="s">
        <v>3930</v>
      </c>
      <c r="D9174" s="367" t="s">
        <v>15906</v>
      </c>
      <c r="E9174" s="367">
        <f t="shared" si="143"/>
        <v>50410766</v>
      </c>
      <c r="F9174" s="367" t="s">
        <v>15228</v>
      </c>
      <c r="G9174" s="367" t="s">
        <v>15686</v>
      </c>
      <c r="H9174" s="367" t="s">
        <v>15872</v>
      </c>
      <c r="I9174" s="367" t="s">
        <v>15907</v>
      </c>
    </row>
    <row r="9175" spans="1:9">
      <c r="A9175" s="367" t="s">
        <v>3930</v>
      </c>
      <c r="D9175" s="367" t="s">
        <v>15908</v>
      </c>
      <c r="E9175" s="367">
        <f t="shared" si="143"/>
        <v>50410780</v>
      </c>
      <c r="F9175" s="367" t="s">
        <v>15228</v>
      </c>
      <c r="G9175" s="367" t="s">
        <v>15686</v>
      </c>
      <c r="H9175" s="367" t="s">
        <v>15872</v>
      </c>
      <c r="I9175" s="367" t="s">
        <v>15909</v>
      </c>
    </row>
    <row r="9176" spans="1:9">
      <c r="A9176" s="367" t="s">
        <v>3930</v>
      </c>
      <c r="D9176" s="367" t="s">
        <v>15910</v>
      </c>
      <c r="E9176" s="367">
        <f t="shared" si="143"/>
        <v>50480001</v>
      </c>
      <c r="F9176" s="367" t="s">
        <v>15228</v>
      </c>
      <c r="G9176" s="367" t="s">
        <v>15686</v>
      </c>
      <c r="H9176" s="367" t="s">
        <v>4346</v>
      </c>
      <c r="I9176" s="367" t="s">
        <v>4346</v>
      </c>
    </row>
    <row r="9177" spans="1:9">
      <c r="A9177" s="367" t="s">
        <v>3930</v>
      </c>
      <c r="D9177" s="367" t="s">
        <v>15911</v>
      </c>
      <c r="E9177" s="367">
        <f t="shared" si="143"/>
        <v>50482001</v>
      </c>
      <c r="F9177" s="367" t="s">
        <v>15228</v>
      </c>
      <c r="G9177" s="367" t="s">
        <v>15686</v>
      </c>
      <c r="H9177" s="367" t="s">
        <v>4348</v>
      </c>
      <c r="I9177" s="367" t="s">
        <v>4349</v>
      </c>
    </row>
    <row r="9178" spans="1:9">
      <c r="A9178" s="367" t="s">
        <v>3930</v>
      </c>
      <c r="D9178" s="367" t="s">
        <v>15912</v>
      </c>
      <c r="E9178" s="367">
        <f t="shared" si="143"/>
        <v>50482002</v>
      </c>
      <c r="F9178" s="367" t="s">
        <v>15228</v>
      </c>
      <c r="G9178" s="367" t="s">
        <v>15686</v>
      </c>
      <c r="H9178" s="367" t="s">
        <v>4348</v>
      </c>
      <c r="I9178" s="367" t="s">
        <v>4351</v>
      </c>
    </row>
    <row r="9179" spans="1:9">
      <c r="A9179" s="367" t="s">
        <v>3930</v>
      </c>
      <c r="D9179" s="367" t="s">
        <v>15913</v>
      </c>
      <c r="E9179" s="367">
        <f t="shared" si="143"/>
        <v>50482599</v>
      </c>
      <c r="F9179" s="367" t="s">
        <v>15228</v>
      </c>
      <c r="G9179" s="367" t="s">
        <v>15686</v>
      </c>
      <c r="H9179" s="367" t="s">
        <v>4353</v>
      </c>
      <c r="I9179" s="367" t="s">
        <v>4354</v>
      </c>
    </row>
    <row r="9180" spans="1:9">
      <c r="A9180" s="367" t="s">
        <v>3930</v>
      </c>
      <c r="D9180" s="367" t="s">
        <v>15914</v>
      </c>
      <c r="E9180" s="367">
        <f t="shared" si="143"/>
        <v>50490004</v>
      </c>
      <c r="F9180" s="367" t="s">
        <v>15228</v>
      </c>
      <c r="G9180" s="367" t="s">
        <v>15686</v>
      </c>
      <c r="I9180" s="367" t="s">
        <v>15915</v>
      </c>
    </row>
    <row r="9181" spans="1:9">
      <c r="A9181" s="367" t="s">
        <v>3930</v>
      </c>
      <c r="D9181" s="367" t="s">
        <v>15916</v>
      </c>
      <c r="E9181" s="367">
        <f t="shared" si="143"/>
        <v>62540001</v>
      </c>
      <c r="F9181" s="367" t="s">
        <v>15917</v>
      </c>
      <c r="G9181" s="367" t="s">
        <v>15918</v>
      </c>
      <c r="H9181" s="367" t="s">
        <v>15919</v>
      </c>
      <c r="I9181" s="367" t="s">
        <v>15920</v>
      </c>
    </row>
    <row r="9182" spans="1:9">
      <c r="A9182" s="367" t="s">
        <v>3930</v>
      </c>
      <c r="D9182" s="367" t="s">
        <v>15921</v>
      </c>
      <c r="E9182" s="367">
        <f t="shared" si="143"/>
        <v>62540010</v>
      </c>
      <c r="F9182" s="367" t="s">
        <v>15917</v>
      </c>
      <c r="G9182" s="367" t="s">
        <v>15918</v>
      </c>
      <c r="H9182" s="367" t="s">
        <v>15919</v>
      </c>
      <c r="I9182" s="367" t="s">
        <v>15922</v>
      </c>
    </row>
    <row r="9183" spans="1:9">
      <c r="A9183" s="367" t="s">
        <v>3930</v>
      </c>
      <c r="D9183" s="367" t="s">
        <v>15923</v>
      </c>
      <c r="E9183" s="367">
        <f t="shared" si="143"/>
        <v>62540020</v>
      </c>
      <c r="F9183" s="367" t="s">
        <v>15917</v>
      </c>
      <c r="G9183" s="367" t="s">
        <v>15918</v>
      </c>
      <c r="H9183" s="367" t="s">
        <v>15919</v>
      </c>
      <c r="I9183" s="367" t="s">
        <v>15924</v>
      </c>
    </row>
    <row r="9184" spans="1:9">
      <c r="A9184" s="367" t="s">
        <v>3930</v>
      </c>
      <c r="D9184" s="367" t="s">
        <v>15925</v>
      </c>
      <c r="E9184" s="367">
        <f t="shared" si="143"/>
        <v>62540021</v>
      </c>
      <c r="F9184" s="367" t="s">
        <v>15917</v>
      </c>
      <c r="G9184" s="367" t="s">
        <v>15918</v>
      </c>
      <c r="H9184" s="367" t="s">
        <v>15919</v>
      </c>
      <c r="I9184" s="367" t="s">
        <v>15926</v>
      </c>
    </row>
    <row r="9185" spans="1:9">
      <c r="A9185" s="367" t="s">
        <v>3930</v>
      </c>
      <c r="D9185" s="367" t="s">
        <v>15927</v>
      </c>
      <c r="E9185" s="367">
        <f t="shared" si="143"/>
        <v>62540022</v>
      </c>
      <c r="F9185" s="367" t="s">
        <v>15917</v>
      </c>
      <c r="G9185" s="367" t="s">
        <v>15918</v>
      </c>
      <c r="H9185" s="367" t="s">
        <v>15919</v>
      </c>
      <c r="I9185" s="367" t="s">
        <v>15928</v>
      </c>
    </row>
    <row r="9186" spans="1:9">
      <c r="A9186" s="367" t="s">
        <v>3930</v>
      </c>
      <c r="D9186" s="367" t="s">
        <v>15929</v>
      </c>
      <c r="E9186" s="367">
        <f t="shared" si="143"/>
        <v>62540023</v>
      </c>
      <c r="F9186" s="367" t="s">
        <v>15917</v>
      </c>
      <c r="G9186" s="367" t="s">
        <v>15918</v>
      </c>
      <c r="H9186" s="367" t="s">
        <v>15919</v>
      </c>
      <c r="I9186" s="367" t="s">
        <v>15930</v>
      </c>
    </row>
    <row r="9187" spans="1:9">
      <c r="A9187" s="367" t="s">
        <v>3930</v>
      </c>
      <c r="D9187" s="367" t="s">
        <v>15931</v>
      </c>
      <c r="E9187" s="367">
        <f t="shared" si="143"/>
        <v>62540024</v>
      </c>
      <c r="F9187" s="367" t="s">
        <v>15917</v>
      </c>
      <c r="G9187" s="367" t="s">
        <v>15918</v>
      </c>
      <c r="H9187" s="367" t="s">
        <v>15919</v>
      </c>
      <c r="I9187" s="367" t="s">
        <v>15932</v>
      </c>
    </row>
    <row r="9188" spans="1:9">
      <c r="A9188" s="367" t="s">
        <v>3930</v>
      </c>
      <c r="D9188" s="367" t="s">
        <v>15933</v>
      </c>
      <c r="E9188" s="367">
        <f t="shared" si="143"/>
        <v>62540025</v>
      </c>
      <c r="F9188" s="367" t="s">
        <v>15917</v>
      </c>
      <c r="G9188" s="367" t="s">
        <v>15918</v>
      </c>
      <c r="H9188" s="367" t="s">
        <v>15919</v>
      </c>
      <c r="I9188" s="367" t="s">
        <v>15934</v>
      </c>
    </row>
    <row r="9189" spans="1:9">
      <c r="A9189" s="367" t="s">
        <v>3930</v>
      </c>
      <c r="D9189" s="367" t="s">
        <v>15935</v>
      </c>
      <c r="E9189" s="367">
        <f t="shared" si="143"/>
        <v>62540030</v>
      </c>
      <c r="F9189" s="367" t="s">
        <v>15917</v>
      </c>
      <c r="G9189" s="367" t="s">
        <v>15918</v>
      </c>
      <c r="H9189" s="367" t="s">
        <v>15919</v>
      </c>
      <c r="I9189" s="367" t="s">
        <v>15936</v>
      </c>
    </row>
    <row r="9190" spans="1:9">
      <c r="A9190" s="367" t="s">
        <v>3930</v>
      </c>
      <c r="D9190" s="367" t="s">
        <v>15937</v>
      </c>
      <c r="E9190" s="367">
        <f t="shared" si="143"/>
        <v>62540040</v>
      </c>
      <c r="F9190" s="367" t="s">
        <v>15917</v>
      </c>
      <c r="G9190" s="367" t="s">
        <v>15918</v>
      </c>
      <c r="H9190" s="367" t="s">
        <v>15919</v>
      </c>
      <c r="I9190" s="367" t="s">
        <v>15938</v>
      </c>
    </row>
    <row r="9191" spans="1:9">
      <c r="A9191" s="367" t="s">
        <v>3930</v>
      </c>
      <c r="D9191" s="367" t="s">
        <v>15939</v>
      </c>
      <c r="E9191" s="367">
        <f t="shared" si="143"/>
        <v>62540041</v>
      </c>
      <c r="F9191" s="367" t="s">
        <v>15917</v>
      </c>
      <c r="G9191" s="367" t="s">
        <v>15918</v>
      </c>
      <c r="H9191" s="367" t="s">
        <v>15919</v>
      </c>
      <c r="I9191" s="367" t="s">
        <v>15940</v>
      </c>
    </row>
    <row r="9192" spans="1:9">
      <c r="A9192" s="367" t="s">
        <v>3930</v>
      </c>
      <c r="D9192" s="367" t="s">
        <v>15941</v>
      </c>
      <c r="E9192" s="367">
        <f t="shared" si="143"/>
        <v>62540042</v>
      </c>
      <c r="F9192" s="367" t="s">
        <v>15917</v>
      </c>
      <c r="G9192" s="367" t="s">
        <v>15918</v>
      </c>
      <c r="H9192" s="367" t="s">
        <v>15919</v>
      </c>
      <c r="I9192" s="367" t="s">
        <v>15942</v>
      </c>
    </row>
    <row r="9193" spans="1:9">
      <c r="A9193" s="367" t="s">
        <v>3930</v>
      </c>
      <c r="D9193" s="367" t="s">
        <v>15943</v>
      </c>
      <c r="E9193" s="367">
        <f t="shared" si="143"/>
        <v>62540050</v>
      </c>
      <c r="F9193" s="367" t="s">
        <v>15917</v>
      </c>
      <c r="G9193" s="367" t="s">
        <v>15918</v>
      </c>
      <c r="H9193" s="367" t="s">
        <v>15919</v>
      </c>
      <c r="I9193" s="367" t="s">
        <v>15944</v>
      </c>
    </row>
    <row r="9194" spans="1:9">
      <c r="A9194" s="367" t="s">
        <v>3930</v>
      </c>
      <c r="D9194" s="367" t="s">
        <v>15945</v>
      </c>
      <c r="E9194" s="367">
        <f t="shared" si="143"/>
        <v>62580001</v>
      </c>
      <c r="F9194" s="367" t="s">
        <v>15917</v>
      </c>
      <c r="G9194" s="367" t="s">
        <v>15918</v>
      </c>
      <c r="H9194" s="367" t="s">
        <v>4346</v>
      </c>
      <c r="I9194" s="367" t="s">
        <v>4346</v>
      </c>
    </row>
    <row r="9195" spans="1:9">
      <c r="A9195" s="367" t="s">
        <v>3930</v>
      </c>
      <c r="D9195" s="367" t="s">
        <v>15946</v>
      </c>
      <c r="E9195" s="367">
        <f t="shared" si="143"/>
        <v>62582001</v>
      </c>
      <c r="F9195" s="367" t="s">
        <v>15917</v>
      </c>
      <c r="G9195" s="367" t="s">
        <v>15918</v>
      </c>
      <c r="H9195" s="367" t="s">
        <v>4348</v>
      </c>
      <c r="I9195" s="367" t="s">
        <v>4349</v>
      </c>
    </row>
    <row r="9196" spans="1:9">
      <c r="A9196" s="367" t="s">
        <v>3930</v>
      </c>
      <c r="D9196" s="367" t="s">
        <v>15947</v>
      </c>
      <c r="E9196" s="367">
        <f t="shared" si="143"/>
        <v>62582002</v>
      </c>
      <c r="F9196" s="367" t="s">
        <v>15917</v>
      </c>
      <c r="G9196" s="367" t="s">
        <v>15918</v>
      </c>
      <c r="H9196" s="367" t="s">
        <v>4348</v>
      </c>
      <c r="I9196" s="367" t="s">
        <v>4351</v>
      </c>
    </row>
    <row r="9197" spans="1:9">
      <c r="A9197" s="367" t="s">
        <v>3930</v>
      </c>
      <c r="D9197" s="367" t="s">
        <v>15948</v>
      </c>
      <c r="E9197" s="367">
        <f t="shared" si="143"/>
        <v>62582501</v>
      </c>
      <c r="F9197" s="367" t="s">
        <v>15917</v>
      </c>
      <c r="G9197" s="367" t="s">
        <v>15918</v>
      </c>
      <c r="H9197" s="367" t="s">
        <v>4353</v>
      </c>
      <c r="I9197" s="367" t="s">
        <v>15949</v>
      </c>
    </row>
    <row r="9198" spans="1:9">
      <c r="A9198" s="367" t="s">
        <v>3930</v>
      </c>
      <c r="D9198" s="367" t="s">
        <v>15950</v>
      </c>
      <c r="E9198" s="367">
        <f t="shared" si="143"/>
        <v>62582502</v>
      </c>
      <c r="F9198" s="367" t="s">
        <v>15917</v>
      </c>
      <c r="G9198" s="367" t="s">
        <v>15918</v>
      </c>
      <c r="H9198" s="367" t="s">
        <v>4353</v>
      </c>
      <c r="I9198" s="367" t="s">
        <v>15951</v>
      </c>
    </row>
    <row r="9199" spans="1:9">
      <c r="A9199" s="367" t="s">
        <v>3930</v>
      </c>
      <c r="D9199" s="367" t="s">
        <v>15952</v>
      </c>
      <c r="E9199" s="367">
        <f t="shared" si="143"/>
        <v>62582503</v>
      </c>
      <c r="F9199" s="367" t="s">
        <v>15917</v>
      </c>
      <c r="G9199" s="367" t="s">
        <v>15918</v>
      </c>
      <c r="H9199" s="367" t="s">
        <v>4353</v>
      </c>
      <c r="I9199" s="367" t="s">
        <v>15953</v>
      </c>
    </row>
    <row r="9200" spans="1:9">
      <c r="A9200" s="367" t="s">
        <v>3930</v>
      </c>
      <c r="D9200" s="367" t="s">
        <v>15954</v>
      </c>
      <c r="E9200" s="367">
        <f t="shared" si="143"/>
        <v>62582599</v>
      </c>
      <c r="F9200" s="367" t="s">
        <v>15917</v>
      </c>
      <c r="G9200" s="367" t="s">
        <v>15918</v>
      </c>
      <c r="H9200" s="367" t="s">
        <v>4353</v>
      </c>
      <c r="I9200" s="367" t="s">
        <v>4354</v>
      </c>
    </row>
    <row r="9201" spans="1:9">
      <c r="A9201" s="367" t="s">
        <v>3930</v>
      </c>
      <c r="D9201" s="367" t="s">
        <v>15955</v>
      </c>
      <c r="E9201" s="367">
        <f t="shared" si="143"/>
        <v>63111001</v>
      </c>
      <c r="F9201" s="367" t="s">
        <v>15917</v>
      </c>
      <c r="G9201" s="367" t="s">
        <v>15956</v>
      </c>
      <c r="H9201" s="367" t="s">
        <v>15957</v>
      </c>
      <c r="I9201" s="367" t="s">
        <v>15957</v>
      </c>
    </row>
    <row r="9202" spans="1:9">
      <c r="A9202" s="367" t="s">
        <v>3930</v>
      </c>
      <c r="D9202" s="367" t="s">
        <v>15958</v>
      </c>
      <c r="E9202" s="367">
        <f t="shared" si="143"/>
        <v>63111010</v>
      </c>
      <c r="F9202" s="367" t="s">
        <v>15917</v>
      </c>
      <c r="G9202" s="367" t="s">
        <v>15956</v>
      </c>
      <c r="H9202" s="367" t="s">
        <v>15957</v>
      </c>
      <c r="I9202" s="367" t="s">
        <v>15959</v>
      </c>
    </row>
    <row r="9203" spans="1:9">
      <c r="A9203" s="367" t="s">
        <v>3930</v>
      </c>
      <c r="D9203" s="367" t="s">
        <v>15960</v>
      </c>
      <c r="E9203" s="367">
        <f t="shared" si="143"/>
        <v>63111011</v>
      </c>
      <c r="F9203" s="367" t="s">
        <v>15917</v>
      </c>
      <c r="G9203" s="367" t="s">
        <v>15956</v>
      </c>
      <c r="H9203" s="367" t="s">
        <v>15957</v>
      </c>
      <c r="I9203" s="367" t="s">
        <v>15961</v>
      </c>
    </row>
    <row r="9204" spans="1:9">
      <c r="A9204" s="367" t="s">
        <v>3930</v>
      </c>
      <c r="D9204" s="367" t="s">
        <v>15962</v>
      </c>
      <c r="E9204" s="367">
        <f t="shared" si="143"/>
        <v>63111012</v>
      </c>
      <c r="F9204" s="367" t="s">
        <v>15917</v>
      </c>
      <c r="G9204" s="367" t="s">
        <v>15956</v>
      </c>
      <c r="H9204" s="367" t="s">
        <v>15957</v>
      </c>
      <c r="I9204" s="367" t="s">
        <v>15963</v>
      </c>
    </row>
    <row r="9205" spans="1:9">
      <c r="A9205" s="367" t="s">
        <v>3930</v>
      </c>
      <c r="D9205" s="367" t="s">
        <v>15964</v>
      </c>
      <c r="E9205" s="367">
        <f t="shared" si="143"/>
        <v>63111020</v>
      </c>
      <c r="F9205" s="367" t="s">
        <v>15917</v>
      </c>
      <c r="G9205" s="367" t="s">
        <v>15956</v>
      </c>
      <c r="H9205" s="367" t="s">
        <v>15957</v>
      </c>
      <c r="I9205" s="367" t="s">
        <v>15965</v>
      </c>
    </row>
    <row r="9206" spans="1:9">
      <c r="A9206" s="367" t="s">
        <v>3930</v>
      </c>
      <c r="D9206" s="367" t="s">
        <v>15966</v>
      </c>
      <c r="E9206" s="367">
        <f t="shared" si="143"/>
        <v>63111021</v>
      </c>
      <c r="F9206" s="367" t="s">
        <v>15917</v>
      </c>
      <c r="G9206" s="367" t="s">
        <v>15956</v>
      </c>
      <c r="H9206" s="367" t="s">
        <v>15957</v>
      </c>
      <c r="I9206" s="367" t="s">
        <v>15967</v>
      </c>
    </row>
    <row r="9207" spans="1:9">
      <c r="A9207" s="367" t="s">
        <v>3930</v>
      </c>
      <c r="D9207" s="367" t="s">
        <v>15968</v>
      </c>
      <c r="E9207" s="367">
        <f t="shared" si="143"/>
        <v>63111030</v>
      </c>
      <c r="F9207" s="367" t="s">
        <v>15917</v>
      </c>
      <c r="G9207" s="367" t="s">
        <v>15956</v>
      </c>
      <c r="H9207" s="367" t="s">
        <v>15957</v>
      </c>
      <c r="I9207" s="367" t="s">
        <v>15969</v>
      </c>
    </row>
    <row r="9208" spans="1:9">
      <c r="A9208" s="367" t="s">
        <v>3930</v>
      </c>
      <c r="D9208" s="367" t="s">
        <v>15970</v>
      </c>
      <c r="E9208" s="367">
        <f t="shared" si="143"/>
        <v>63111040</v>
      </c>
      <c r="F9208" s="367" t="s">
        <v>15917</v>
      </c>
      <c r="G9208" s="367" t="s">
        <v>15956</v>
      </c>
      <c r="H9208" s="367" t="s">
        <v>15957</v>
      </c>
      <c r="I9208" s="367" t="s">
        <v>15971</v>
      </c>
    </row>
    <row r="9209" spans="1:9">
      <c r="A9209" s="367" t="s">
        <v>3930</v>
      </c>
      <c r="D9209" s="367" t="s">
        <v>15972</v>
      </c>
      <c r="E9209" s="367">
        <f t="shared" si="143"/>
        <v>63111041</v>
      </c>
      <c r="F9209" s="367" t="s">
        <v>15917</v>
      </c>
      <c r="G9209" s="367" t="s">
        <v>15956</v>
      </c>
      <c r="H9209" s="367" t="s">
        <v>15957</v>
      </c>
      <c r="I9209" s="367" t="s">
        <v>15973</v>
      </c>
    </row>
    <row r="9210" spans="1:9">
      <c r="A9210" s="367" t="s">
        <v>3930</v>
      </c>
      <c r="D9210" s="367" t="s">
        <v>15974</v>
      </c>
      <c r="E9210" s="367">
        <f t="shared" si="143"/>
        <v>63111042</v>
      </c>
      <c r="F9210" s="367" t="s">
        <v>15917</v>
      </c>
      <c r="G9210" s="367" t="s">
        <v>15956</v>
      </c>
      <c r="H9210" s="367" t="s">
        <v>15957</v>
      </c>
      <c r="I9210" s="367" t="s">
        <v>15975</v>
      </c>
    </row>
    <row r="9211" spans="1:9">
      <c r="A9211" s="367" t="s">
        <v>3930</v>
      </c>
      <c r="D9211" s="367" t="s">
        <v>15976</v>
      </c>
      <c r="E9211" s="367">
        <f t="shared" si="143"/>
        <v>63111043</v>
      </c>
      <c r="F9211" s="367" t="s">
        <v>15917</v>
      </c>
      <c r="G9211" s="367" t="s">
        <v>15956</v>
      </c>
      <c r="H9211" s="367" t="s">
        <v>15957</v>
      </c>
      <c r="I9211" s="367" t="s">
        <v>15977</v>
      </c>
    </row>
    <row r="9212" spans="1:9">
      <c r="A9212" s="367" t="s">
        <v>3930</v>
      </c>
      <c r="D9212" s="367" t="s">
        <v>15978</v>
      </c>
      <c r="E9212" s="367">
        <f t="shared" si="143"/>
        <v>63111044</v>
      </c>
      <c r="F9212" s="367" t="s">
        <v>15917</v>
      </c>
      <c r="G9212" s="367" t="s">
        <v>15956</v>
      </c>
      <c r="H9212" s="367" t="s">
        <v>15957</v>
      </c>
      <c r="I9212" s="367" t="s">
        <v>15979</v>
      </c>
    </row>
    <row r="9213" spans="1:9">
      <c r="A9213" s="367" t="s">
        <v>3930</v>
      </c>
      <c r="D9213" s="367" t="s">
        <v>15980</v>
      </c>
      <c r="E9213" s="367">
        <f t="shared" si="143"/>
        <v>63111045</v>
      </c>
      <c r="F9213" s="367" t="s">
        <v>15917</v>
      </c>
      <c r="G9213" s="367" t="s">
        <v>15956</v>
      </c>
      <c r="H9213" s="367" t="s">
        <v>15957</v>
      </c>
      <c r="I9213" s="367" t="s">
        <v>15981</v>
      </c>
    </row>
    <row r="9214" spans="1:9">
      <c r="A9214" s="367" t="s">
        <v>3930</v>
      </c>
      <c r="D9214" s="367" t="s">
        <v>15982</v>
      </c>
      <c r="E9214" s="367">
        <f t="shared" si="143"/>
        <v>63111050</v>
      </c>
      <c r="F9214" s="367" t="s">
        <v>15917</v>
      </c>
      <c r="G9214" s="367" t="s">
        <v>15956</v>
      </c>
      <c r="H9214" s="367" t="s">
        <v>15957</v>
      </c>
      <c r="I9214" s="367" t="s">
        <v>15983</v>
      </c>
    </row>
    <row r="9215" spans="1:9">
      <c r="A9215" s="367" t="s">
        <v>3930</v>
      </c>
      <c r="D9215" s="367" t="s">
        <v>15984</v>
      </c>
      <c r="E9215" s="367">
        <f t="shared" si="143"/>
        <v>63111070</v>
      </c>
      <c r="F9215" s="367" t="s">
        <v>15917</v>
      </c>
      <c r="G9215" s="367" t="s">
        <v>15956</v>
      </c>
      <c r="H9215" s="367" t="s">
        <v>15957</v>
      </c>
      <c r="I9215" s="367" t="s">
        <v>15985</v>
      </c>
    </row>
    <row r="9216" spans="1:9">
      <c r="A9216" s="367" t="s">
        <v>3930</v>
      </c>
      <c r="D9216" s="367" t="s">
        <v>15986</v>
      </c>
      <c r="E9216" s="367">
        <f t="shared" si="143"/>
        <v>63111071</v>
      </c>
      <c r="F9216" s="367" t="s">
        <v>15917</v>
      </c>
      <c r="G9216" s="367" t="s">
        <v>15956</v>
      </c>
      <c r="H9216" s="367" t="s">
        <v>15957</v>
      </c>
      <c r="I9216" s="367" t="s">
        <v>15987</v>
      </c>
    </row>
    <row r="9217" spans="1:9">
      <c r="A9217" s="367" t="s">
        <v>3930</v>
      </c>
      <c r="D9217" s="367" t="s">
        <v>15988</v>
      </c>
      <c r="E9217" s="367">
        <f t="shared" si="143"/>
        <v>63111072</v>
      </c>
      <c r="F9217" s="367" t="s">
        <v>15917</v>
      </c>
      <c r="G9217" s="367" t="s">
        <v>15956</v>
      </c>
      <c r="H9217" s="367" t="s">
        <v>15957</v>
      </c>
      <c r="I9217" s="367" t="s">
        <v>15989</v>
      </c>
    </row>
    <row r="9218" spans="1:9">
      <c r="A9218" s="367" t="s">
        <v>3930</v>
      </c>
      <c r="D9218" s="367" t="s">
        <v>15990</v>
      </c>
      <c r="E9218" s="367">
        <f t="shared" ref="E9218:E9281" si="144">VALUE(D9218)</f>
        <v>63125001</v>
      </c>
      <c r="F9218" s="367" t="s">
        <v>15917</v>
      </c>
      <c r="G9218" s="367" t="s">
        <v>15956</v>
      </c>
      <c r="H9218" s="367" t="s">
        <v>15991</v>
      </c>
      <c r="I9218" s="367" t="s">
        <v>15991</v>
      </c>
    </row>
    <row r="9219" spans="1:9">
      <c r="A9219" s="367" t="s">
        <v>3930</v>
      </c>
      <c r="D9219" s="367" t="s">
        <v>15992</v>
      </c>
      <c r="E9219" s="367">
        <f t="shared" si="144"/>
        <v>63125010</v>
      </c>
      <c r="F9219" s="367" t="s">
        <v>15917</v>
      </c>
      <c r="G9219" s="367" t="s">
        <v>15956</v>
      </c>
      <c r="H9219" s="367" t="s">
        <v>15991</v>
      </c>
      <c r="I9219" s="367" t="s">
        <v>15993</v>
      </c>
    </row>
    <row r="9220" spans="1:9">
      <c r="A9220" s="367" t="s">
        <v>3930</v>
      </c>
      <c r="D9220" s="367" t="s">
        <v>15994</v>
      </c>
      <c r="E9220" s="367">
        <f t="shared" si="144"/>
        <v>63125011</v>
      </c>
      <c r="F9220" s="367" t="s">
        <v>15917</v>
      </c>
      <c r="G9220" s="367" t="s">
        <v>15956</v>
      </c>
      <c r="H9220" s="367" t="s">
        <v>15991</v>
      </c>
      <c r="I9220" s="367" t="s">
        <v>15995</v>
      </c>
    </row>
    <row r="9221" spans="1:9">
      <c r="A9221" s="367" t="s">
        <v>3930</v>
      </c>
      <c r="D9221" s="367" t="s">
        <v>15996</v>
      </c>
      <c r="E9221" s="367">
        <f t="shared" si="144"/>
        <v>63125012</v>
      </c>
      <c r="F9221" s="367" t="s">
        <v>15917</v>
      </c>
      <c r="G9221" s="367" t="s">
        <v>15956</v>
      </c>
      <c r="H9221" s="367" t="s">
        <v>15991</v>
      </c>
      <c r="I9221" s="367" t="s">
        <v>15997</v>
      </c>
    </row>
    <row r="9222" spans="1:9">
      <c r="A9222" s="367" t="s">
        <v>3930</v>
      </c>
      <c r="D9222" s="367" t="s">
        <v>15998</v>
      </c>
      <c r="E9222" s="367">
        <f t="shared" si="144"/>
        <v>63125013</v>
      </c>
      <c r="F9222" s="367" t="s">
        <v>15917</v>
      </c>
      <c r="G9222" s="367" t="s">
        <v>15956</v>
      </c>
      <c r="H9222" s="367" t="s">
        <v>15991</v>
      </c>
      <c r="I9222" s="367" t="s">
        <v>15999</v>
      </c>
    </row>
    <row r="9223" spans="1:9">
      <c r="A9223" s="367" t="s">
        <v>3930</v>
      </c>
      <c r="D9223" s="367" t="s">
        <v>16000</v>
      </c>
      <c r="E9223" s="367">
        <f t="shared" si="144"/>
        <v>63125014</v>
      </c>
      <c r="F9223" s="367" t="s">
        <v>15917</v>
      </c>
      <c r="G9223" s="367" t="s">
        <v>15956</v>
      </c>
      <c r="H9223" s="367" t="s">
        <v>15991</v>
      </c>
      <c r="I9223" s="367" t="s">
        <v>16001</v>
      </c>
    </row>
    <row r="9224" spans="1:9">
      <c r="A9224" s="367" t="s">
        <v>3930</v>
      </c>
      <c r="D9224" s="367" t="s">
        <v>16002</v>
      </c>
      <c r="E9224" s="367">
        <f t="shared" si="144"/>
        <v>63125015</v>
      </c>
      <c r="F9224" s="367" t="s">
        <v>15917</v>
      </c>
      <c r="G9224" s="367" t="s">
        <v>15956</v>
      </c>
      <c r="H9224" s="367" t="s">
        <v>15991</v>
      </c>
      <c r="I9224" s="367" t="s">
        <v>16003</v>
      </c>
    </row>
    <row r="9225" spans="1:9">
      <c r="A9225" s="367" t="s">
        <v>3930</v>
      </c>
      <c r="D9225" s="367" t="s">
        <v>16004</v>
      </c>
      <c r="E9225" s="367">
        <f t="shared" si="144"/>
        <v>63125030</v>
      </c>
      <c r="F9225" s="367" t="s">
        <v>15917</v>
      </c>
      <c r="G9225" s="367" t="s">
        <v>15956</v>
      </c>
      <c r="H9225" s="367" t="s">
        <v>15991</v>
      </c>
      <c r="I9225" s="367" t="s">
        <v>16005</v>
      </c>
    </row>
    <row r="9226" spans="1:9">
      <c r="A9226" s="367" t="s">
        <v>3930</v>
      </c>
      <c r="D9226" s="367" t="s">
        <v>16006</v>
      </c>
      <c r="E9226" s="367">
        <f t="shared" si="144"/>
        <v>63125031</v>
      </c>
      <c r="F9226" s="367" t="s">
        <v>15917</v>
      </c>
      <c r="G9226" s="367" t="s">
        <v>15956</v>
      </c>
      <c r="H9226" s="367" t="s">
        <v>15991</v>
      </c>
      <c r="I9226" s="367" t="s">
        <v>16007</v>
      </c>
    </row>
    <row r="9227" spans="1:9">
      <c r="A9227" s="367" t="s">
        <v>3930</v>
      </c>
      <c r="D9227" s="367" t="s">
        <v>16008</v>
      </c>
      <c r="E9227" s="367">
        <f t="shared" si="144"/>
        <v>63125032</v>
      </c>
      <c r="F9227" s="367" t="s">
        <v>15917</v>
      </c>
      <c r="G9227" s="367" t="s">
        <v>15956</v>
      </c>
      <c r="H9227" s="367" t="s">
        <v>15991</v>
      </c>
      <c r="I9227" s="367" t="s">
        <v>16009</v>
      </c>
    </row>
    <row r="9228" spans="1:9">
      <c r="A9228" s="367" t="s">
        <v>3930</v>
      </c>
      <c r="D9228" s="367" t="s">
        <v>16010</v>
      </c>
      <c r="E9228" s="367">
        <f t="shared" si="144"/>
        <v>63125040</v>
      </c>
      <c r="F9228" s="367" t="s">
        <v>15917</v>
      </c>
      <c r="G9228" s="367" t="s">
        <v>15956</v>
      </c>
      <c r="H9228" s="367" t="s">
        <v>15991</v>
      </c>
      <c r="I9228" s="367" t="s">
        <v>16011</v>
      </c>
    </row>
    <row r="9229" spans="1:9">
      <c r="A9229" s="367" t="s">
        <v>3930</v>
      </c>
      <c r="D9229" s="367" t="s">
        <v>16012</v>
      </c>
      <c r="E9229" s="367">
        <f t="shared" si="144"/>
        <v>63125041</v>
      </c>
      <c r="F9229" s="367" t="s">
        <v>15917</v>
      </c>
      <c r="G9229" s="367" t="s">
        <v>15956</v>
      </c>
      <c r="H9229" s="367" t="s">
        <v>15991</v>
      </c>
      <c r="I9229" s="367" t="s">
        <v>16013</v>
      </c>
    </row>
    <row r="9230" spans="1:9">
      <c r="A9230" s="367" t="s">
        <v>3930</v>
      </c>
      <c r="D9230" s="367" t="s">
        <v>16014</v>
      </c>
      <c r="E9230" s="367">
        <f t="shared" si="144"/>
        <v>63125042</v>
      </c>
      <c r="F9230" s="367" t="s">
        <v>15917</v>
      </c>
      <c r="G9230" s="367" t="s">
        <v>15956</v>
      </c>
      <c r="H9230" s="367" t="s">
        <v>15991</v>
      </c>
      <c r="I9230" s="367" t="s">
        <v>16015</v>
      </c>
    </row>
    <row r="9231" spans="1:9">
      <c r="A9231" s="367" t="s">
        <v>3930</v>
      </c>
      <c r="D9231" s="367" t="s">
        <v>16016</v>
      </c>
      <c r="E9231" s="367">
        <f t="shared" si="144"/>
        <v>63125080</v>
      </c>
      <c r="F9231" s="367" t="s">
        <v>15917</v>
      </c>
      <c r="G9231" s="367" t="s">
        <v>15956</v>
      </c>
      <c r="H9231" s="367" t="s">
        <v>15991</v>
      </c>
      <c r="I9231" s="367" t="s">
        <v>16017</v>
      </c>
    </row>
    <row r="9232" spans="1:9">
      <c r="A9232" s="367" t="s">
        <v>3930</v>
      </c>
      <c r="D9232" s="367" t="s">
        <v>16018</v>
      </c>
      <c r="E9232" s="367">
        <f t="shared" si="144"/>
        <v>63131001</v>
      </c>
      <c r="F9232" s="367" t="s">
        <v>15917</v>
      </c>
      <c r="G9232" s="367" t="s">
        <v>15956</v>
      </c>
      <c r="H9232" s="367" t="s">
        <v>16019</v>
      </c>
      <c r="I9232" s="367" t="s">
        <v>16019</v>
      </c>
    </row>
    <row r="9233" spans="1:9">
      <c r="A9233" s="367" t="s">
        <v>3930</v>
      </c>
      <c r="D9233" s="367" t="s">
        <v>16020</v>
      </c>
      <c r="E9233" s="367">
        <f t="shared" si="144"/>
        <v>63131010</v>
      </c>
      <c r="F9233" s="367" t="s">
        <v>15917</v>
      </c>
      <c r="G9233" s="367" t="s">
        <v>15956</v>
      </c>
      <c r="H9233" s="367" t="s">
        <v>16019</v>
      </c>
      <c r="I9233" s="367" t="s">
        <v>16021</v>
      </c>
    </row>
    <row r="9234" spans="1:9">
      <c r="A9234" s="367" t="s">
        <v>3930</v>
      </c>
      <c r="D9234" s="367" t="s">
        <v>16022</v>
      </c>
      <c r="E9234" s="367">
        <f t="shared" si="144"/>
        <v>63131011</v>
      </c>
      <c r="F9234" s="367" t="s">
        <v>15917</v>
      </c>
      <c r="G9234" s="367" t="s">
        <v>15956</v>
      </c>
      <c r="H9234" s="367" t="s">
        <v>16019</v>
      </c>
      <c r="I9234" s="367" t="s">
        <v>16023</v>
      </c>
    </row>
    <row r="9235" spans="1:9">
      <c r="A9235" s="367" t="s">
        <v>3930</v>
      </c>
      <c r="D9235" s="367" t="s">
        <v>16024</v>
      </c>
      <c r="E9235" s="367">
        <f t="shared" si="144"/>
        <v>63131012</v>
      </c>
      <c r="F9235" s="367" t="s">
        <v>15917</v>
      </c>
      <c r="G9235" s="367" t="s">
        <v>15956</v>
      </c>
      <c r="H9235" s="367" t="s">
        <v>16019</v>
      </c>
      <c r="I9235" s="367" t="s">
        <v>16025</v>
      </c>
    </row>
    <row r="9236" spans="1:9">
      <c r="A9236" s="367" t="s">
        <v>3930</v>
      </c>
      <c r="D9236" s="367" t="s">
        <v>16026</v>
      </c>
      <c r="E9236" s="367">
        <f t="shared" si="144"/>
        <v>63131013</v>
      </c>
      <c r="F9236" s="367" t="s">
        <v>15917</v>
      </c>
      <c r="G9236" s="367" t="s">
        <v>15956</v>
      </c>
      <c r="H9236" s="367" t="s">
        <v>16019</v>
      </c>
      <c r="I9236" s="367" t="s">
        <v>16027</v>
      </c>
    </row>
    <row r="9237" spans="1:9">
      <c r="A9237" s="367" t="s">
        <v>3930</v>
      </c>
      <c r="D9237" s="367" t="s">
        <v>16028</v>
      </c>
      <c r="E9237" s="367">
        <f t="shared" si="144"/>
        <v>63131014</v>
      </c>
      <c r="F9237" s="367" t="s">
        <v>15917</v>
      </c>
      <c r="G9237" s="367" t="s">
        <v>15956</v>
      </c>
      <c r="H9237" s="367" t="s">
        <v>16019</v>
      </c>
      <c r="I9237" s="367" t="s">
        <v>16029</v>
      </c>
    </row>
    <row r="9238" spans="1:9">
      <c r="A9238" s="367" t="s">
        <v>3930</v>
      </c>
      <c r="D9238" s="367" t="s">
        <v>16030</v>
      </c>
      <c r="E9238" s="367">
        <f t="shared" si="144"/>
        <v>63131015</v>
      </c>
      <c r="F9238" s="367" t="s">
        <v>15917</v>
      </c>
      <c r="G9238" s="367" t="s">
        <v>15956</v>
      </c>
      <c r="H9238" s="367" t="s">
        <v>16019</v>
      </c>
      <c r="I9238" s="367" t="s">
        <v>16031</v>
      </c>
    </row>
    <row r="9239" spans="1:9">
      <c r="A9239" s="367" t="s">
        <v>3930</v>
      </c>
      <c r="D9239" s="367" t="s">
        <v>16032</v>
      </c>
      <c r="E9239" s="367">
        <f t="shared" si="144"/>
        <v>63131016</v>
      </c>
      <c r="F9239" s="367" t="s">
        <v>15917</v>
      </c>
      <c r="G9239" s="367" t="s">
        <v>15956</v>
      </c>
      <c r="H9239" s="367" t="s">
        <v>16019</v>
      </c>
      <c r="I9239" s="367" t="s">
        <v>16033</v>
      </c>
    </row>
    <row r="9240" spans="1:9">
      <c r="A9240" s="367" t="s">
        <v>3930</v>
      </c>
      <c r="D9240" s="367" t="s">
        <v>16034</v>
      </c>
      <c r="E9240" s="367">
        <f t="shared" si="144"/>
        <v>63131017</v>
      </c>
      <c r="F9240" s="367" t="s">
        <v>15917</v>
      </c>
      <c r="G9240" s="367" t="s">
        <v>15956</v>
      </c>
      <c r="H9240" s="367" t="s">
        <v>16019</v>
      </c>
      <c r="I9240" s="367" t="s">
        <v>16035</v>
      </c>
    </row>
    <row r="9241" spans="1:9">
      <c r="A9241" s="367" t="s">
        <v>3930</v>
      </c>
      <c r="D9241" s="367" t="s">
        <v>16036</v>
      </c>
      <c r="E9241" s="367">
        <f t="shared" si="144"/>
        <v>63131018</v>
      </c>
      <c r="F9241" s="367" t="s">
        <v>15917</v>
      </c>
      <c r="G9241" s="367" t="s">
        <v>15956</v>
      </c>
      <c r="H9241" s="367" t="s">
        <v>16019</v>
      </c>
      <c r="I9241" s="367" t="s">
        <v>16037</v>
      </c>
    </row>
    <row r="9242" spans="1:9">
      <c r="A9242" s="367" t="s">
        <v>3930</v>
      </c>
      <c r="D9242" s="367" t="s">
        <v>16038</v>
      </c>
      <c r="E9242" s="367">
        <f t="shared" si="144"/>
        <v>63131030</v>
      </c>
      <c r="F9242" s="367" t="s">
        <v>15917</v>
      </c>
      <c r="G9242" s="367" t="s">
        <v>15956</v>
      </c>
      <c r="H9242" s="367" t="s">
        <v>16019</v>
      </c>
      <c r="I9242" s="367" t="s">
        <v>16039</v>
      </c>
    </row>
    <row r="9243" spans="1:9">
      <c r="A9243" s="367" t="s">
        <v>3930</v>
      </c>
      <c r="D9243" s="367" t="s">
        <v>16040</v>
      </c>
      <c r="E9243" s="367">
        <f t="shared" si="144"/>
        <v>63131031</v>
      </c>
      <c r="F9243" s="367" t="s">
        <v>15917</v>
      </c>
      <c r="G9243" s="367" t="s">
        <v>15956</v>
      </c>
      <c r="H9243" s="367" t="s">
        <v>16019</v>
      </c>
      <c r="I9243" s="367" t="s">
        <v>16041</v>
      </c>
    </row>
    <row r="9244" spans="1:9">
      <c r="A9244" s="367" t="s">
        <v>3930</v>
      </c>
      <c r="D9244" s="367" t="s">
        <v>16042</v>
      </c>
      <c r="E9244" s="367">
        <f t="shared" si="144"/>
        <v>63131032</v>
      </c>
      <c r="F9244" s="367" t="s">
        <v>15917</v>
      </c>
      <c r="G9244" s="367" t="s">
        <v>15956</v>
      </c>
      <c r="H9244" s="367" t="s">
        <v>16019</v>
      </c>
      <c r="I9244" s="367" t="s">
        <v>16043</v>
      </c>
    </row>
    <row r="9245" spans="1:9">
      <c r="A9245" s="367" t="s">
        <v>3930</v>
      </c>
      <c r="D9245" s="367" t="s">
        <v>16044</v>
      </c>
      <c r="E9245" s="367">
        <f t="shared" si="144"/>
        <v>63131033</v>
      </c>
      <c r="F9245" s="367" t="s">
        <v>15917</v>
      </c>
      <c r="G9245" s="367" t="s">
        <v>15956</v>
      </c>
      <c r="H9245" s="367" t="s">
        <v>16019</v>
      </c>
      <c r="I9245" s="367" t="s">
        <v>16045</v>
      </c>
    </row>
    <row r="9246" spans="1:9">
      <c r="A9246" s="367" t="s">
        <v>3930</v>
      </c>
      <c r="D9246" s="367" t="s">
        <v>16046</v>
      </c>
      <c r="E9246" s="367">
        <f t="shared" si="144"/>
        <v>63131034</v>
      </c>
      <c r="F9246" s="367" t="s">
        <v>15917</v>
      </c>
      <c r="G9246" s="367" t="s">
        <v>15956</v>
      </c>
      <c r="H9246" s="367" t="s">
        <v>16019</v>
      </c>
      <c r="I9246" s="367" t="s">
        <v>16047</v>
      </c>
    </row>
    <row r="9247" spans="1:9">
      <c r="A9247" s="367" t="s">
        <v>3930</v>
      </c>
      <c r="D9247" s="367" t="s">
        <v>16048</v>
      </c>
      <c r="E9247" s="367">
        <f t="shared" si="144"/>
        <v>63131038</v>
      </c>
      <c r="F9247" s="367" t="s">
        <v>15917</v>
      </c>
      <c r="G9247" s="367" t="s">
        <v>15956</v>
      </c>
      <c r="H9247" s="367" t="s">
        <v>16019</v>
      </c>
      <c r="I9247" s="367" t="s">
        <v>16049</v>
      </c>
    </row>
    <row r="9248" spans="1:9">
      <c r="A9248" s="367" t="s">
        <v>3930</v>
      </c>
      <c r="D9248" s="367" t="s">
        <v>16050</v>
      </c>
      <c r="E9248" s="367">
        <f t="shared" si="144"/>
        <v>63131080</v>
      </c>
      <c r="F9248" s="367" t="s">
        <v>15917</v>
      </c>
      <c r="G9248" s="367" t="s">
        <v>15956</v>
      </c>
      <c r="H9248" s="367" t="s">
        <v>16019</v>
      </c>
      <c r="I9248" s="367" t="s">
        <v>16051</v>
      </c>
    </row>
    <row r="9249" spans="1:9">
      <c r="A9249" s="367" t="s">
        <v>3930</v>
      </c>
      <c r="D9249" s="367" t="s">
        <v>16052</v>
      </c>
      <c r="E9249" s="367">
        <f t="shared" si="144"/>
        <v>63134001</v>
      </c>
      <c r="F9249" s="367" t="s">
        <v>15917</v>
      </c>
      <c r="G9249" s="367" t="s">
        <v>15956</v>
      </c>
      <c r="H9249" s="367" t="s">
        <v>16053</v>
      </c>
      <c r="I9249" s="367" t="s">
        <v>16053</v>
      </c>
    </row>
    <row r="9250" spans="1:9">
      <c r="A9250" s="367" t="s">
        <v>3930</v>
      </c>
      <c r="D9250" s="367" t="s">
        <v>16054</v>
      </c>
      <c r="E9250" s="367">
        <f t="shared" si="144"/>
        <v>63134010</v>
      </c>
      <c r="F9250" s="367" t="s">
        <v>15917</v>
      </c>
      <c r="G9250" s="367" t="s">
        <v>15956</v>
      </c>
      <c r="H9250" s="367" t="s">
        <v>16053</v>
      </c>
      <c r="I9250" s="367" t="s">
        <v>16055</v>
      </c>
    </row>
    <row r="9251" spans="1:9">
      <c r="A9251" s="367" t="s">
        <v>3930</v>
      </c>
      <c r="D9251" s="367" t="s">
        <v>16056</v>
      </c>
      <c r="E9251" s="367">
        <f t="shared" si="144"/>
        <v>63134011</v>
      </c>
      <c r="F9251" s="367" t="s">
        <v>15917</v>
      </c>
      <c r="G9251" s="367" t="s">
        <v>15956</v>
      </c>
      <c r="H9251" s="367" t="s">
        <v>16053</v>
      </c>
      <c r="I9251" s="367" t="s">
        <v>16057</v>
      </c>
    </row>
    <row r="9252" spans="1:9">
      <c r="A9252" s="367" t="s">
        <v>3930</v>
      </c>
      <c r="D9252" s="367" t="s">
        <v>16058</v>
      </c>
      <c r="E9252" s="367">
        <f t="shared" si="144"/>
        <v>63134012</v>
      </c>
      <c r="F9252" s="367" t="s">
        <v>15917</v>
      </c>
      <c r="G9252" s="367" t="s">
        <v>15956</v>
      </c>
      <c r="H9252" s="367" t="s">
        <v>16053</v>
      </c>
      <c r="I9252" s="367" t="s">
        <v>16059</v>
      </c>
    </row>
    <row r="9253" spans="1:9">
      <c r="A9253" s="367" t="s">
        <v>3930</v>
      </c>
      <c r="D9253" s="367" t="s">
        <v>16060</v>
      </c>
      <c r="E9253" s="367">
        <f t="shared" si="144"/>
        <v>63134013</v>
      </c>
      <c r="F9253" s="367" t="s">
        <v>15917</v>
      </c>
      <c r="G9253" s="367" t="s">
        <v>15956</v>
      </c>
      <c r="H9253" s="367" t="s">
        <v>16053</v>
      </c>
      <c r="I9253" s="367" t="s">
        <v>16061</v>
      </c>
    </row>
    <row r="9254" spans="1:9">
      <c r="A9254" s="367" t="s">
        <v>3930</v>
      </c>
      <c r="D9254" s="367" t="s">
        <v>16062</v>
      </c>
      <c r="E9254" s="367">
        <f t="shared" si="144"/>
        <v>63134014</v>
      </c>
      <c r="F9254" s="367" t="s">
        <v>15917</v>
      </c>
      <c r="G9254" s="367" t="s">
        <v>15956</v>
      </c>
      <c r="H9254" s="367" t="s">
        <v>16053</v>
      </c>
      <c r="I9254" s="367" t="s">
        <v>16063</v>
      </c>
    </row>
    <row r="9255" spans="1:9">
      <c r="A9255" s="367" t="s">
        <v>3930</v>
      </c>
      <c r="D9255" s="367" t="s">
        <v>16064</v>
      </c>
      <c r="E9255" s="367">
        <f t="shared" si="144"/>
        <v>63134015</v>
      </c>
      <c r="F9255" s="367" t="s">
        <v>15917</v>
      </c>
      <c r="G9255" s="367" t="s">
        <v>15956</v>
      </c>
      <c r="H9255" s="367" t="s">
        <v>16053</v>
      </c>
      <c r="I9255" s="367" t="s">
        <v>16065</v>
      </c>
    </row>
    <row r="9256" spans="1:9">
      <c r="A9256" s="367" t="s">
        <v>3930</v>
      </c>
      <c r="D9256" s="367" t="s">
        <v>16066</v>
      </c>
      <c r="E9256" s="367">
        <f t="shared" si="144"/>
        <v>63134016</v>
      </c>
      <c r="F9256" s="367" t="s">
        <v>15917</v>
      </c>
      <c r="G9256" s="367" t="s">
        <v>15956</v>
      </c>
      <c r="H9256" s="367" t="s">
        <v>16053</v>
      </c>
      <c r="I9256" s="367" t="s">
        <v>16067</v>
      </c>
    </row>
    <row r="9257" spans="1:9">
      <c r="A9257" s="367" t="s">
        <v>3930</v>
      </c>
      <c r="D9257" s="367" t="s">
        <v>16068</v>
      </c>
      <c r="E9257" s="367">
        <f t="shared" si="144"/>
        <v>63134017</v>
      </c>
      <c r="F9257" s="367" t="s">
        <v>15917</v>
      </c>
      <c r="G9257" s="367" t="s">
        <v>15956</v>
      </c>
      <c r="H9257" s="367" t="s">
        <v>16053</v>
      </c>
      <c r="I9257" s="367" t="s">
        <v>16069</v>
      </c>
    </row>
    <row r="9258" spans="1:9">
      <c r="A9258" s="367" t="s">
        <v>3930</v>
      </c>
      <c r="D9258" s="367" t="s">
        <v>16070</v>
      </c>
      <c r="E9258" s="367">
        <f t="shared" si="144"/>
        <v>63134018</v>
      </c>
      <c r="F9258" s="367" t="s">
        <v>15917</v>
      </c>
      <c r="G9258" s="367" t="s">
        <v>15956</v>
      </c>
      <c r="H9258" s="367" t="s">
        <v>16053</v>
      </c>
      <c r="I9258" s="367" t="s">
        <v>16071</v>
      </c>
    </row>
    <row r="9259" spans="1:9">
      <c r="A9259" s="367" t="s">
        <v>3930</v>
      </c>
      <c r="D9259" s="367" t="s">
        <v>16072</v>
      </c>
      <c r="E9259" s="367">
        <f t="shared" si="144"/>
        <v>63134019</v>
      </c>
      <c r="F9259" s="367" t="s">
        <v>15917</v>
      </c>
      <c r="G9259" s="367" t="s">
        <v>15956</v>
      </c>
      <c r="H9259" s="367" t="s">
        <v>16053</v>
      </c>
      <c r="I9259" s="367" t="s">
        <v>16073</v>
      </c>
    </row>
    <row r="9260" spans="1:9">
      <c r="A9260" s="367" t="s">
        <v>3930</v>
      </c>
      <c r="D9260" s="367" t="s">
        <v>16074</v>
      </c>
      <c r="E9260" s="367">
        <f t="shared" si="144"/>
        <v>63134020</v>
      </c>
      <c r="F9260" s="367" t="s">
        <v>15917</v>
      </c>
      <c r="G9260" s="367" t="s">
        <v>15956</v>
      </c>
      <c r="H9260" s="367" t="s">
        <v>16053</v>
      </c>
      <c r="I9260" s="367" t="s">
        <v>16075</v>
      </c>
    </row>
    <row r="9261" spans="1:9">
      <c r="A9261" s="367" t="s">
        <v>3930</v>
      </c>
      <c r="D9261" s="367" t="s">
        <v>16076</v>
      </c>
      <c r="E9261" s="367">
        <f t="shared" si="144"/>
        <v>63134021</v>
      </c>
      <c r="F9261" s="367" t="s">
        <v>15917</v>
      </c>
      <c r="G9261" s="367" t="s">
        <v>15956</v>
      </c>
      <c r="H9261" s="367" t="s">
        <v>16053</v>
      </c>
      <c r="I9261" s="367" t="s">
        <v>16077</v>
      </c>
    </row>
    <row r="9262" spans="1:9">
      <c r="A9262" s="367" t="s">
        <v>3930</v>
      </c>
      <c r="D9262" s="367" t="s">
        <v>16078</v>
      </c>
      <c r="E9262" s="367">
        <f t="shared" si="144"/>
        <v>63134022</v>
      </c>
      <c r="F9262" s="367" t="s">
        <v>15917</v>
      </c>
      <c r="G9262" s="367" t="s">
        <v>15956</v>
      </c>
      <c r="H9262" s="367" t="s">
        <v>16053</v>
      </c>
      <c r="I9262" s="367" t="s">
        <v>16079</v>
      </c>
    </row>
    <row r="9263" spans="1:9">
      <c r="A9263" s="367" t="s">
        <v>3930</v>
      </c>
      <c r="D9263" s="367" t="s">
        <v>16080</v>
      </c>
      <c r="E9263" s="367">
        <f t="shared" si="144"/>
        <v>63134023</v>
      </c>
      <c r="F9263" s="367" t="s">
        <v>15917</v>
      </c>
      <c r="G9263" s="367" t="s">
        <v>15956</v>
      </c>
      <c r="H9263" s="367" t="s">
        <v>16053</v>
      </c>
      <c r="I9263" s="367" t="s">
        <v>16081</v>
      </c>
    </row>
    <row r="9264" spans="1:9">
      <c r="A9264" s="367" t="s">
        <v>3930</v>
      </c>
      <c r="D9264" s="367" t="s">
        <v>16082</v>
      </c>
      <c r="E9264" s="367">
        <f t="shared" si="144"/>
        <v>63134024</v>
      </c>
      <c r="F9264" s="367" t="s">
        <v>15917</v>
      </c>
      <c r="G9264" s="367" t="s">
        <v>15956</v>
      </c>
      <c r="H9264" s="367" t="s">
        <v>16053</v>
      </c>
      <c r="I9264" s="367" t="s">
        <v>16083</v>
      </c>
    </row>
    <row r="9265" spans="1:9">
      <c r="A9265" s="367" t="s">
        <v>3930</v>
      </c>
      <c r="D9265" s="367" t="s">
        <v>16084</v>
      </c>
      <c r="E9265" s="367">
        <f t="shared" si="144"/>
        <v>63134025</v>
      </c>
      <c r="F9265" s="367" t="s">
        <v>15917</v>
      </c>
      <c r="G9265" s="367" t="s">
        <v>15956</v>
      </c>
      <c r="H9265" s="367" t="s">
        <v>16053</v>
      </c>
      <c r="I9265" s="367" t="s">
        <v>16085</v>
      </c>
    </row>
    <row r="9266" spans="1:9">
      <c r="A9266" s="367" t="s">
        <v>3930</v>
      </c>
      <c r="D9266" s="367" t="s">
        <v>16086</v>
      </c>
      <c r="E9266" s="367">
        <f t="shared" si="144"/>
        <v>63134026</v>
      </c>
      <c r="F9266" s="367" t="s">
        <v>15917</v>
      </c>
      <c r="G9266" s="367" t="s">
        <v>15956</v>
      </c>
      <c r="H9266" s="367" t="s">
        <v>16053</v>
      </c>
      <c r="I9266" s="367" t="s">
        <v>16087</v>
      </c>
    </row>
    <row r="9267" spans="1:9">
      <c r="A9267" s="367" t="s">
        <v>3930</v>
      </c>
      <c r="D9267" s="367" t="s">
        <v>16088</v>
      </c>
      <c r="E9267" s="367">
        <f t="shared" si="144"/>
        <v>63134027</v>
      </c>
      <c r="F9267" s="367" t="s">
        <v>15917</v>
      </c>
      <c r="G9267" s="367" t="s">
        <v>15956</v>
      </c>
      <c r="H9267" s="367" t="s">
        <v>16053</v>
      </c>
      <c r="I9267" s="367" t="s">
        <v>16089</v>
      </c>
    </row>
    <row r="9268" spans="1:9">
      <c r="A9268" s="367" t="s">
        <v>3930</v>
      </c>
      <c r="D9268" s="367" t="s">
        <v>16090</v>
      </c>
      <c r="E9268" s="367">
        <f t="shared" si="144"/>
        <v>63134028</v>
      </c>
      <c r="F9268" s="367" t="s">
        <v>15917</v>
      </c>
      <c r="G9268" s="367" t="s">
        <v>15956</v>
      </c>
      <c r="H9268" s="367" t="s">
        <v>16053</v>
      </c>
      <c r="I9268" s="367" t="s">
        <v>16091</v>
      </c>
    </row>
    <row r="9269" spans="1:9">
      <c r="A9269" s="367" t="s">
        <v>3930</v>
      </c>
      <c r="D9269" s="367" t="s">
        <v>16092</v>
      </c>
      <c r="E9269" s="367">
        <f t="shared" si="144"/>
        <v>63134029</v>
      </c>
      <c r="F9269" s="367" t="s">
        <v>15917</v>
      </c>
      <c r="G9269" s="367" t="s">
        <v>15956</v>
      </c>
      <c r="H9269" s="367" t="s">
        <v>16053</v>
      </c>
      <c r="I9269" s="367" t="s">
        <v>16093</v>
      </c>
    </row>
    <row r="9270" spans="1:9">
      <c r="A9270" s="367" t="s">
        <v>3930</v>
      </c>
      <c r="D9270" s="367" t="s">
        <v>16094</v>
      </c>
      <c r="E9270" s="367">
        <f t="shared" si="144"/>
        <v>63134030</v>
      </c>
      <c r="F9270" s="367" t="s">
        <v>15917</v>
      </c>
      <c r="G9270" s="367" t="s">
        <v>15956</v>
      </c>
      <c r="H9270" s="367" t="s">
        <v>16053</v>
      </c>
      <c r="I9270" s="367" t="s">
        <v>16095</v>
      </c>
    </row>
    <row r="9271" spans="1:9">
      <c r="A9271" s="367" t="s">
        <v>3930</v>
      </c>
      <c r="D9271" s="367" t="s">
        <v>16096</v>
      </c>
      <c r="E9271" s="367">
        <f t="shared" si="144"/>
        <v>63134031</v>
      </c>
      <c r="F9271" s="367" t="s">
        <v>15917</v>
      </c>
      <c r="G9271" s="367" t="s">
        <v>15956</v>
      </c>
      <c r="H9271" s="367" t="s">
        <v>16053</v>
      </c>
      <c r="I9271" s="367" t="s">
        <v>16097</v>
      </c>
    </row>
    <row r="9272" spans="1:9">
      <c r="A9272" s="367" t="s">
        <v>3930</v>
      </c>
      <c r="D9272" s="367" t="s">
        <v>16098</v>
      </c>
      <c r="E9272" s="367">
        <f t="shared" si="144"/>
        <v>63134032</v>
      </c>
      <c r="F9272" s="367" t="s">
        <v>15917</v>
      </c>
      <c r="G9272" s="367" t="s">
        <v>15956</v>
      </c>
      <c r="H9272" s="367" t="s">
        <v>16053</v>
      </c>
      <c r="I9272" s="367" t="s">
        <v>16099</v>
      </c>
    </row>
    <row r="9273" spans="1:9">
      <c r="A9273" s="367" t="s">
        <v>3930</v>
      </c>
      <c r="D9273" s="367" t="s">
        <v>16100</v>
      </c>
      <c r="E9273" s="367">
        <f t="shared" si="144"/>
        <v>63134033</v>
      </c>
      <c r="F9273" s="367" t="s">
        <v>15917</v>
      </c>
      <c r="G9273" s="367" t="s">
        <v>15956</v>
      </c>
      <c r="H9273" s="367" t="s">
        <v>16053</v>
      </c>
      <c r="I9273" s="367" t="s">
        <v>16101</v>
      </c>
    </row>
    <row r="9274" spans="1:9">
      <c r="A9274" s="367" t="s">
        <v>3930</v>
      </c>
      <c r="D9274" s="367" t="s">
        <v>16102</v>
      </c>
      <c r="E9274" s="367">
        <f t="shared" si="144"/>
        <v>63134034</v>
      </c>
      <c r="F9274" s="367" t="s">
        <v>15917</v>
      </c>
      <c r="G9274" s="367" t="s">
        <v>15956</v>
      </c>
      <c r="H9274" s="367" t="s">
        <v>16053</v>
      </c>
      <c r="I9274" s="367" t="s">
        <v>16103</v>
      </c>
    </row>
    <row r="9275" spans="1:9">
      <c r="A9275" s="367" t="s">
        <v>3930</v>
      </c>
      <c r="D9275" s="367" t="s">
        <v>16104</v>
      </c>
      <c r="E9275" s="367">
        <f t="shared" si="144"/>
        <v>63134035</v>
      </c>
      <c r="F9275" s="367" t="s">
        <v>15917</v>
      </c>
      <c r="G9275" s="367" t="s">
        <v>15956</v>
      </c>
      <c r="H9275" s="367" t="s">
        <v>16053</v>
      </c>
      <c r="I9275" s="367" t="s">
        <v>16105</v>
      </c>
    </row>
    <row r="9276" spans="1:9">
      <c r="A9276" s="367" t="s">
        <v>3930</v>
      </c>
      <c r="D9276" s="367" t="s">
        <v>16106</v>
      </c>
      <c r="E9276" s="367">
        <f t="shared" si="144"/>
        <v>63134036</v>
      </c>
      <c r="F9276" s="367" t="s">
        <v>15917</v>
      </c>
      <c r="G9276" s="367" t="s">
        <v>15956</v>
      </c>
      <c r="H9276" s="367" t="s">
        <v>16053</v>
      </c>
      <c r="I9276" s="367" t="s">
        <v>16107</v>
      </c>
    </row>
    <row r="9277" spans="1:9">
      <c r="A9277" s="367" t="s">
        <v>3930</v>
      </c>
      <c r="D9277" s="367" t="s">
        <v>16108</v>
      </c>
      <c r="E9277" s="367">
        <f t="shared" si="144"/>
        <v>63134037</v>
      </c>
      <c r="F9277" s="367" t="s">
        <v>15917</v>
      </c>
      <c r="G9277" s="367" t="s">
        <v>15956</v>
      </c>
      <c r="H9277" s="367" t="s">
        <v>16053</v>
      </c>
      <c r="I9277" s="367" t="s">
        <v>16109</v>
      </c>
    </row>
    <row r="9278" spans="1:9">
      <c r="A9278" s="367" t="s">
        <v>3930</v>
      </c>
      <c r="D9278" s="367" t="s">
        <v>16110</v>
      </c>
      <c r="E9278" s="367">
        <f t="shared" si="144"/>
        <v>63134038</v>
      </c>
      <c r="F9278" s="367" t="s">
        <v>15917</v>
      </c>
      <c r="G9278" s="367" t="s">
        <v>15956</v>
      </c>
      <c r="H9278" s="367" t="s">
        <v>16053</v>
      </c>
      <c r="I9278" s="367" t="s">
        <v>16111</v>
      </c>
    </row>
    <row r="9279" spans="1:9">
      <c r="A9279" s="367" t="s">
        <v>3930</v>
      </c>
      <c r="D9279" s="367" t="s">
        <v>16112</v>
      </c>
      <c r="E9279" s="367">
        <f t="shared" si="144"/>
        <v>63134039</v>
      </c>
      <c r="F9279" s="367" t="s">
        <v>15917</v>
      </c>
      <c r="G9279" s="367" t="s">
        <v>15956</v>
      </c>
      <c r="H9279" s="367" t="s">
        <v>16053</v>
      </c>
      <c r="I9279" s="367" t="s">
        <v>16113</v>
      </c>
    </row>
    <row r="9280" spans="1:9">
      <c r="A9280" s="367" t="s">
        <v>3930</v>
      </c>
      <c r="D9280" s="367" t="s">
        <v>16114</v>
      </c>
      <c r="E9280" s="367">
        <f t="shared" si="144"/>
        <v>63134040</v>
      </c>
      <c r="F9280" s="367" t="s">
        <v>15917</v>
      </c>
      <c r="G9280" s="367" t="s">
        <v>15956</v>
      </c>
      <c r="H9280" s="367" t="s">
        <v>16053</v>
      </c>
      <c r="I9280" s="367" t="s">
        <v>16115</v>
      </c>
    </row>
    <row r="9281" spans="1:9">
      <c r="A9281" s="367" t="s">
        <v>3930</v>
      </c>
      <c r="D9281" s="367" t="s">
        <v>16116</v>
      </c>
      <c r="E9281" s="367">
        <f t="shared" si="144"/>
        <v>63134061</v>
      </c>
      <c r="F9281" s="367" t="s">
        <v>15917</v>
      </c>
      <c r="G9281" s="367" t="s">
        <v>15956</v>
      </c>
      <c r="H9281" s="367" t="s">
        <v>16053</v>
      </c>
      <c r="I9281" s="367" t="s">
        <v>16117</v>
      </c>
    </row>
    <row r="9282" spans="1:9">
      <c r="A9282" s="367" t="s">
        <v>3930</v>
      </c>
      <c r="D9282" s="367" t="s">
        <v>16118</v>
      </c>
      <c r="E9282" s="367">
        <f t="shared" ref="E9282:E9345" si="145">VALUE(D9282)</f>
        <v>63134062</v>
      </c>
      <c r="F9282" s="367" t="s">
        <v>15917</v>
      </c>
      <c r="G9282" s="367" t="s">
        <v>15956</v>
      </c>
      <c r="H9282" s="367" t="s">
        <v>16053</v>
      </c>
      <c r="I9282" s="367" t="s">
        <v>16119</v>
      </c>
    </row>
    <row r="9283" spans="1:9">
      <c r="A9283" s="367" t="s">
        <v>3930</v>
      </c>
      <c r="D9283" s="367" t="s">
        <v>16120</v>
      </c>
      <c r="E9283" s="367">
        <f t="shared" si="145"/>
        <v>63134063</v>
      </c>
      <c r="F9283" s="367" t="s">
        <v>15917</v>
      </c>
      <c r="G9283" s="367" t="s">
        <v>15956</v>
      </c>
      <c r="H9283" s="367" t="s">
        <v>16053</v>
      </c>
      <c r="I9283" s="367" t="s">
        <v>16121</v>
      </c>
    </row>
    <row r="9284" spans="1:9">
      <c r="A9284" s="367" t="s">
        <v>3930</v>
      </c>
      <c r="D9284" s="367" t="s">
        <v>16122</v>
      </c>
      <c r="E9284" s="367">
        <f t="shared" si="145"/>
        <v>63134064</v>
      </c>
      <c r="F9284" s="367" t="s">
        <v>15917</v>
      </c>
      <c r="G9284" s="367" t="s">
        <v>15956</v>
      </c>
      <c r="H9284" s="367" t="s">
        <v>16053</v>
      </c>
      <c r="I9284" s="367" t="s">
        <v>16123</v>
      </c>
    </row>
    <row r="9285" spans="1:9">
      <c r="A9285" s="367" t="s">
        <v>3930</v>
      </c>
      <c r="D9285" s="367" t="s">
        <v>16124</v>
      </c>
      <c r="E9285" s="367">
        <f t="shared" si="145"/>
        <v>63134065</v>
      </c>
      <c r="F9285" s="367" t="s">
        <v>15917</v>
      </c>
      <c r="G9285" s="367" t="s">
        <v>15956</v>
      </c>
      <c r="H9285" s="367" t="s">
        <v>16053</v>
      </c>
      <c r="I9285" s="367" t="s">
        <v>16125</v>
      </c>
    </row>
    <row r="9286" spans="1:9">
      <c r="A9286" s="367" t="s">
        <v>3930</v>
      </c>
      <c r="D9286" s="367" t="s">
        <v>16126</v>
      </c>
      <c r="E9286" s="367">
        <f t="shared" si="145"/>
        <v>63134066</v>
      </c>
      <c r="F9286" s="367" t="s">
        <v>15917</v>
      </c>
      <c r="G9286" s="367" t="s">
        <v>15956</v>
      </c>
      <c r="H9286" s="367" t="s">
        <v>16053</v>
      </c>
      <c r="I9286" s="367" t="s">
        <v>16127</v>
      </c>
    </row>
    <row r="9287" spans="1:9">
      <c r="A9287" s="367" t="s">
        <v>3930</v>
      </c>
      <c r="D9287" s="367" t="s">
        <v>16128</v>
      </c>
      <c r="E9287" s="367">
        <f t="shared" si="145"/>
        <v>63134067</v>
      </c>
      <c r="F9287" s="367" t="s">
        <v>15917</v>
      </c>
      <c r="G9287" s="367" t="s">
        <v>15956</v>
      </c>
      <c r="H9287" s="367" t="s">
        <v>16053</v>
      </c>
      <c r="I9287" s="367" t="s">
        <v>16129</v>
      </c>
    </row>
    <row r="9288" spans="1:9">
      <c r="A9288" s="367" t="s">
        <v>3930</v>
      </c>
      <c r="D9288" s="367" t="s">
        <v>16130</v>
      </c>
      <c r="E9288" s="367">
        <f t="shared" si="145"/>
        <v>63134068</v>
      </c>
      <c r="F9288" s="367" t="s">
        <v>15917</v>
      </c>
      <c r="G9288" s="367" t="s">
        <v>15956</v>
      </c>
      <c r="H9288" s="367" t="s">
        <v>16053</v>
      </c>
      <c r="I9288" s="367" t="s">
        <v>16131</v>
      </c>
    </row>
    <row r="9289" spans="1:9">
      <c r="A9289" s="367" t="s">
        <v>3930</v>
      </c>
      <c r="D9289" s="367" t="s">
        <v>16132</v>
      </c>
      <c r="E9289" s="367">
        <f t="shared" si="145"/>
        <v>63134069</v>
      </c>
      <c r="F9289" s="367" t="s">
        <v>15917</v>
      </c>
      <c r="G9289" s="367" t="s">
        <v>15956</v>
      </c>
      <c r="H9289" s="367" t="s">
        <v>16053</v>
      </c>
      <c r="I9289" s="367" t="s">
        <v>16133</v>
      </c>
    </row>
    <row r="9290" spans="1:9">
      <c r="A9290" s="367" t="s">
        <v>3930</v>
      </c>
      <c r="D9290" s="367" t="s">
        <v>16134</v>
      </c>
      <c r="E9290" s="367">
        <f t="shared" si="145"/>
        <v>63134070</v>
      </c>
      <c r="F9290" s="367" t="s">
        <v>15917</v>
      </c>
      <c r="G9290" s="367" t="s">
        <v>15956</v>
      </c>
      <c r="H9290" s="367" t="s">
        <v>16053</v>
      </c>
      <c r="I9290" s="367" t="s">
        <v>16135</v>
      </c>
    </row>
    <row r="9291" spans="1:9">
      <c r="A9291" s="367" t="s">
        <v>3930</v>
      </c>
      <c r="D9291" s="367" t="s">
        <v>16136</v>
      </c>
      <c r="E9291" s="367">
        <f t="shared" si="145"/>
        <v>63134071</v>
      </c>
      <c r="F9291" s="367" t="s">
        <v>15917</v>
      </c>
      <c r="G9291" s="367" t="s">
        <v>15956</v>
      </c>
      <c r="H9291" s="367" t="s">
        <v>16053</v>
      </c>
      <c r="I9291" s="367" t="s">
        <v>16137</v>
      </c>
    </row>
    <row r="9292" spans="1:9">
      <c r="A9292" s="367" t="s">
        <v>3930</v>
      </c>
      <c r="D9292" s="367" t="s">
        <v>16138</v>
      </c>
      <c r="E9292" s="367">
        <f t="shared" si="145"/>
        <v>63134072</v>
      </c>
      <c r="F9292" s="367" t="s">
        <v>15917</v>
      </c>
      <c r="G9292" s="367" t="s">
        <v>15956</v>
      </c>
      <c r="H9292" s="367" t="s">
        <v>16053</v>
      </c>
      <c r="I9292" s="367" t="s">
        <v>16139</v>
      </c>
    </row>
    <row r="9293" spans="1:9">
      <c r="A9293" s="367" t="s">
        <v>3930</v>
      </c>
      <c r="D9293" s="367" t="s">
        <v>16140</v>
      </c>
      <c r="E9293" s="367">
        <f t="shared" si="145"/>
        <v>63134073</v>
      </c>
      <c r="F9293" s="367" t="s">
        <v>15917</v>
      </c>
      <c r="G9293" s="367" t="s">
        <v>15956</v>
      </c>
      <c r="H9293" s="367" t="s">
        <v>16053</v>
      </c>
      <c r="I9293" s="367" t="s">
        <v>16141</v>
      </c>
    </row>
    <row r="9294" spans="1:9">
      <c r="A9294" s="367" t="s">
        <v>3930</v>
      </c>
      <c r="D9294" s="367" t="s">
        <v>16142</v>
      </c>
      <c r="E9294" s="367">
        <f t="shared" si="145"/>
        <v>63134074</v>
      </c>
      <c r="F9294" s="367" t="s">
        <v>15917</v>
      </c>
      <c r="G9294" s="367" t="s">
        <v>15956</v>
      </c>
      <c r="H9294" s="367" t="s">
        <v>16053</v>
      </c>
      <c r="I9294" s="367" t="s">
        <v>16143</v>
      </c>
    </row>
    <row r="9295" spans="1:9">
      <c r="A9295" s="367" t="s">
        <v>3930</v>
      </c>
      <c r="D9295" s="367" t="s">
        <v>16144</v>
      </c>
      <c r="E9295" s="367">
        <f t="shared" si="145"/>
        <v>63134075</v>
      </c>
      <c r="F9295" s="367" t="s">
        <v>15917</v>
      </c>
      <c r="G9295" s="367" t="s">
        <v>15956</v>
      </c>
      <c r="H9295" s="367" t="s">
        <v>16053</v>
      </c>
      <c r="I9295" s="367" t="s">
        <v>16145</v>
      </c>
    </row>
    <row r="9296" spans="1:9">
      <c r="A9296" s="367" t="s">
        <v>3930</v>
      </c>
      <c r="D9296" s="367" t="s">
        <v>16146</v>
      </c>
      <c r="E9296" s="367">
        <f t="shared" si="145"/>
        <v>63134076</v>
      </c>
      <c r="F9296" s="367" t="s">
        <v>15917</v>
      </c>
      <c r="G9296" s="367" t="s">
        <v>15956</v>
      </c>
      <c r="H9296" s="367" t="s">
        <v>16053</v>
      </c>
      <c r="I9296" s="367" t="s">
        <v>16147</v>
      </c>
    </row>
    <row r="9297" spans="1:9">
      <c r="A9297" s="367" t="s">
        <v>3930</v>
      </c>
      <c r="D9297" s="367" t="s">
        <v>16148</v>
      </c>
      <c r="E9297" s="367">
        <f t="shared" si="145"/>
        <v>63134077</v>
      </c>
      <c r="F9297" s="367" t="s">
        <v>15917</v>
      </c>
      <c r="G9297" s="367" t="s">
        <v>15956</v>
      </c>
      <c r="H9297" s="367" t="s">
        <v>16053</v>
      </c>
      <c r="I9297" s="367" t="s">
        <v>16149</v>
      </c>
    </row>
    <row r="9298" spans="1:9">
      <c r="A9298" s="367" t="s">
        <v>3930</v>
      </c>
      <c r="D9298" s="367" t="s">
        <v>16150</v>
      </c>
      <c r="E9298" s="367">
        <f t="shared" si="145"/>
        <v>63134078</v>
      </c>
      <c r="F9298" s="367" t="s">
        <v>15917</v>
      </c>
      <c r="G9298" s="367" t="s">
        <v>15956</v>
      </c>
      <c r="H9298" s="367" t="s">
        <v>16053</v>
      </c>
      <c r="I9298" s="367" t="s">
        <v>16151</v>
      </c>
    </row>
    <row r="9299" spans="1:9">
      <c r="A9299" s="367" t="s">
        <v>3930</v>
      </c>
      <c r="D9299" s="367" t="s">
        <v>16152</v>
      </c>
      <c r="E9299" s="367">
        <f t="shared" si="145"/>
        <v>63134079</v>
      </c>
      <c r="F9299" s="367" t="s">
        <v>15917</v>
      </c>
      <c r="G9299" s="367" t="s">
        <v>15956</v>
      </c>
      <c r="H9299" s="367" t="s">
        <v>16053</v>
      </c>
      <c r="I9299" s="367" t="s">
        <v>16153</v>
      </c>
    </row>
    <row r="9300" spans="1:9">
      <c r="A9300" s="367" t="s">
        <v>3930</v>
      </c>
      <c r="D9300" s="367" t="s">
        <v>16154</v>
      </c>
      <c r="E9300" s="367">
        <f t="shared" si="145"/>
        <v>63134080</v>
      </c>
      <c r="F9300" s="367" t="s">
        <v>15917</v>
      </c>
      <c r="G9300" s="367" t="s">
        <v>15956</v>
      </c>
      <c r="H9300" s="367" t="s">
        <v>16053</v>
      </c>
      <c r="I9300" s="367" t="s">
        <v>16155</v>
      </c>
    </row>
    <row r="9301" spans="1:9">
      <c r="A9301" s="367" t="s">
        <v>3930</v>
      </c>
      <c r="D9301" s="367" t="s">
        <v>16156</v>
      </c>
      <c r="E9301" s="367">
        <f t="shared" si="145"/>
        <v>63134081</v>
      </c>
      <c r="F9301" s="367" t="s">
        <v>15917</v>
      </c>
      <c r="G9301" s="367" t="s">
        <v>15956</v>
      </c>
      <c r="H9301" s="367" t="s">
        <v>16053</v>
      </c>
      <c r="I9301" s="367" t="s">
        <v>16157</v>
      </c>
    </row>
    <row r="9302" spans="1:9">
      <c r="A9302" s="367" t="s">
        <v>3930</v>
      </c>
      <c r="D9302" s="367" t="s">
        <v>16158</v>
      </c>
      <c r="E9302" s="367">
        <f t="shared" si="145"/>
        <v>63134082</v>
      </c>
      <c r="F9302" s="367" t="s">
        <v>15917</v>
      </c>
      <c r="G9302" s="367" t="s">
        <v>15956</v>
      </c>
      <c r="H9302" s="367" t="s">
        <v>16053</v>
      </c>
      <c r="I9302" s="367" t="s">
        <v>16159</v>
      </c>
    </row>
    <row r="9303" spans="1:9">
      <c r="A9303" s="367" t="s">
        <v>3930</v>
      </c>
      <c r="D9303" s="367" t="s">
        <v>16160</v>
      </c>
      <c r="E9303" s="367">
        <f t="shared" si="145"/>
        <v>63134083</v>
      </c>
      <c r="F9303" s="367" t="s">
        <v>15917</v>
      </c>
      <c r="G9303" s="367" t="s">
        <v>15956</v>
      </c>
      <c r="H9303" s="367" t="s">
        <v>16053</v>
      </c>
      <c r="I9303" s="367" t="s">
        <v>16161</v>
      </c>
    </row>
    <row r="9304" spans="1:9">
      <c r="A9304" s="367" t="s">
        <v>3930</v>
      </c>
      <c r="D9304" s="367" t="s">
        <v>16162</v>
      </c>
      <c r="E9304" s="367">
        <f t="shared" si="145"/>
        <v>63134084</v>
      </c>
      <c r="F9304" s="367" t="s">
        <v>15917</v>
      </c>
      <c r="G9304" s="367" t="s">
        <v>15956</v>
      </c>
      <c r="H9304" s="367" t="s">
        <v>16053</v>
      </c>
      <c r="I9304" s="367" t="s">
        <v>16163</v>
      </c>
    </row>
    <row r="9305" spans="1:9">
      <c r="A9305" s="367" t="s">
        <v>3930</v>
      </c>
      <c r="D9305" s="367" t="s">
        <v>16164</v>
      </c>
      <c r="E9305" s="367">
        <f t="shared" si="145"/>
        <v>63134085</v>
      </c>
      <c r="F9305" s="367" t="s">
        <v>15917</v>
      </c>
      <c r="G9305" s="367" t="s">
        <v>15956</v>
      </c>
      <c r="H9305" s="367" t="s">
        <v>16053</v>
      </c>
      <c r="I9305" s="367" t="s">
        <v>16165</v>
      </c>
    </row>
    <row r="9306" spans="1:9">
      <c r="A9306" s="367" t="s">
        <v>3930</v>
      </c>
      <c r="D9306" s="367" t="s">
        <v>16166</v>
      </c>
      <c r="E9306" s="367">
        <f t="shared" si="145"/>
        <v>63142001</v>
      </c>
      <c r="F9306" s="367" t="s">
        <v>15917</v>
      </c>
      <c r="G9306" s="367" t="s">
        <v>15956</v>
      </c>
      <c r="H9306" s="367" t="s">
        <v>16167</v>
      </c>
      <c r="I9306" s="367" t="s">
        <v>16168</v>
      </c>
    </row>
    <row r="9307" spans="1:9">
      <c r="A9307" s="367" t="s">
        <v>3930</v>
      </c>
      <c r="D9307" s="367" t="s">
        <v>16169</v>
      </c>
      <c r="E9307" s="367">
        <f t="shared" si="145"/>
        <v>63142010</v>
      </c>
      <c r="F9307" s="367" t="s">
        <v>15917</v>
      </c>
      <c r="G9307" s="367" t="s">
        <v>15956</v>
      </c>
      <c r="H9307" s="367" t="s">
        <v>16167</v>
      </c>
      <c r="I9307" s="367" t="s">
        <v>16170</v>
      </c>
    </row>
    <row r="9308" spans="1:9">
      <c r="A9308" s="367" t="s">
        <v>3930</v>
      </c>
      <c r="D9308" s="367" t="s">
        <v>16171</v>
      </c>
      <c r="E9308" s="367">
        <f t="shared" si="145"/>
        <v>63142011</v>
      </c>
      <c r="F9308" s="367" t="s">
        <v>15917</v>
      </c>
      <c r="G9308" s="367" t="s">
        <v>15956</v>
      </c>
      <c r="H9308" s="367" t="s">
        <v>16167</v>
      </c>
      <c r="I9308" s="367" t="s">
        <v>16172</v>
      </c>
    </row>
    <row r="9309" spans="1:9">
      <c r="A9309" s="367" t="s">
        <v>3930</v>
      </c>
      <c r="D9309" s="367" t="s">
        <v>16173</v>
      </c>
      <c r="E9309" s="367">
        <f t="shared" si="145"/>
        <v>63142012</v>
      </c>
      <c r="F9309" s="367" t="s">
        <v>15917</v>
      </c>
      <c r="G9309" s="367" t="s">
        <v>15956</v>
      </c>
      <c r="H9309" s="367" t="s">
        <v>16167</v>
      </c>
      <c r="I9309" s="367" t="s">
        <v>16174</v>
      </c>
    </row>
    <row r="9310" spans="1:9">
      <c r="A9310" s="367" t="s">
        <v>3930</v>
      </c>
      <c r="D9310" s="367" t="s">
        <v>16175</v>
      </c>
      <c r="E9310" s="367">
        <f t="shared" si="145"/>
        <v>63142013</v>
      </c>
      <c r="F9310" s="367" t="s">
        <v>15917</v>
      </c>
      <c r="G9310" s="367" t="s">
        <v>15956</v>
      </c>
      <c r="H9310" s="367" t="s">
        <v>16167</v>
      </c>
      <c r="I9310" s="367" t="s">
        <v>16176</v>
      </c>
    </row>
    <row r="9311" spans="1:9">
      <c r="A9311" s="367" t="s">
        <v>3930</v>
      </c>
      <c r="D9311" s="367" t="s">
        <v>16177</v>
      </c>
      <c r="E9311" s="367">
        <f t="shared" si="145"/>
        <v>63142014</v>
      </c>
      <c r="F9311" s="367" t="s">
        <v>15917</v>
      </c>
      <c r="G9311" s="367" t="s">
        <v>15956</v>
      </c>
      <c r="H9311" s="367" t="s">
        <v>16167</v>
      </c>
      <c r="I9311" s="367" t="s">
        <v>16178</v>
      </c>
    </row>
    <row r="9312" spans="1:9">
      <c r="A9312" s="367" t="s">
        <v>3930</v>
      </c>
      <c r="D9312" s="367" t="s">
        <v>16179</v>
      </c>
      <c r="E9312" s="367">
        <f t="shared" si="145"/>
        <v>63142015</v>
      </c>
      <c r="F9312" s="367" t="s">
        <v>15917</v>
      </c>
      <c r="G9312" s="367" t="s">
        <v>15956</v>
      </c>
      <c r="H9312" s="367" t="s">
        <v>16167</v>
      </c>
      <c r="I9312" s="367" t="s">
        <v>16180</v>
      </c>
    </row>
    <row r="9313" spans="1:9">
      <c r="A9313" s="367" t="s">
        <v>3930</v>
      </c>
      <c r="D9313" s="367" t="s">
        <v>16181</v>
      </c>
      <c r="E9313" s="367">
        <f t="shared" si="145"/>
        <v>63142030</v>
      </c>
      <c r="F9313" s="367" t="s">
        <v>15917</v>
      </c>
      <c r="G9313" s="367" t="s">
        <v>15956</v>
      </c>
      <c r="H9313" s="367" t="s">
        <v>16167</v>
      </c>
      <c r="I9313" s="367" t="s">
        <v>16051</v>
      </c>
    </row>
    <row r="9314" spans="1:9">
      <c r="A9314" s="367" t="s">
        <v>3930</v>
      </c>
      <c r="D9314" s="367" t="s">
        <v>16182</v>
      </c>
      <c r="E9314" s="367">
        <f t="shared" si="145"/>
        <v>63142031</v>
      </c>
      <c r="F9314" s="367" t="s">
        <v>15917</v>
      </c>
      <c r="G9314" s="367" t="s">
        <v>15956</v>
      </c>
      <c r="H9314" s="367" t="s">
        <v>16167</v>
      </c>
      <c r="I9314" s="367" t="s">
        <v>16183</v>
      </c>
    </row>
    <row r="9315" spans="1:9">
      <c r="A9315" s="367" t="s">
        <v>3930</v>
      </c>
      <c r="D9315" s="367" t="s">
        <v>16184</v>
      </c>
      <c r="E9315" s="367">
        <f t="shared" si="145"/>
        <v>63142032</v>
      </c>
      <c r="F9315" s="367" t="s">
        <v>15917</v>
      </c>
      <c r="G9315" s="367" t="s">
        <v>15956</v>
      </c>
      <c r="H9315" s="367" t="s">
        <v>16167</v>
      </c>
      <c r="I9315" s="367" t="s">
        <v>16185</v>
      </c>
    </row>
    <row r="9316" spans="1:9">
      <c r="A9316" s="367" t="s">
        <v>3930</v>
      </c>
      <c r="D9316" s="367" t="s">
        <v>16186</v>
      </c>
      <c r="E9316" s="367">
        <f t="shared" si="145"/>
        <v>63143001</v>
      </c>
      <c r="F9316" s="367" t="s">
        <v>15917</v>
      </c>
      <c r="G9316" s="367" t="s">
        <v>15956</v>
      </c>
      <c r="H9316" s="367" t="s">
        <v>16187</v>
      </c>
      <c r="I9316" s="367" t="s">
        <v>16188</v>
      </c>
    </row>
    <row r="9317" spans="1:9">
      <c r="A9317" s="367" t="s">
        <v>3930</v>
      </c>
      <c r="D9317" s="367" t="s">
        <v>16189</v>
      </c>
      <c r="E9317" s="367">
        <f t="shared" si="145"/>
        <v>63143010</v>
      </c>
      <c r="F9317" s="367" t="s">
        <v>15917</v>
      </c>
      <c r="G9317" s="367" t="s">
        <v>15956</v>
      </c>
      <c r="H9317" s="367" t="s">
        <v>16187</v>
      </c>
      <c r="I9317" s="367" t="s">
        <v>16190</v>
      </c>
    </row>
    <row r="9318" spans="1:9">
      <c r="A9318" s="367" t="s">
        <v>3930</v>
      </c>
      <c r="D9318" s="367" t="s">
        <v>16191</v>
      </c>
      <c r="E9318" s="367">
        <f t="shared" si="145"/>
        <v>63143011</v>
      </c>
      <c r="F9318" s="367" t="s">
        <v>15917</v>
      </c>
      <c r="G9318" s="367" t="s">
        <v>15956</v>
      </c>
      <c r="H9318" s="367" t="s">
        <v>16187</v>
      </c>
      <c r="I9318" s="367" t="s">
        <v>16192</v>
      </c>
    </row>
    <row r="9319" spans="1:9">
      <c r="A9319" s="367" t="s">
        <v>3930</v>
      </c>
      <c r="D9319" s="367" t="s">
        <v>16193</v>
      </c>
      <c r="E9319" s="367">
        <f t="shared" si="145"/>
        <v>63143012</v>
      </c>
      <c r="F9319" s="367" t="s">
        <v>15917</v>
      </c>
      <c r="G9319" s="367" t="s">
        <v>15956</v>
      </c>
      <c r="H9319" s="367" t="s">
        <v>16187</v>
      </c>
      <c r="I9319" s="367" t="s">
        <v>16194</v>
      </c>
    </row>
    <row r="9320" spans="1:9">
      <c r="A9320" s="367" t="s">
        <v>3930</v>
      </c>
      <c r="D9320" s="367" t="s">
        <v>16195</v>
      </c>
      <c r="E9320" s="367">
        <f t="shared" si="145"/>
        <v>63143013</v>
      </c>
      <c r="F9320" s="367" t="s">
        <v>15917</v>
      </c>
      <c r="G9320" s="367" t="s">
        <v>15956</v>
      </c>
      <c r="H9320" s="367" t="s">
        <v>16187</v>
      </c>
      <c r="I9320" s="367" t="s">
        <v>16196</v>
      </c>
    </row>
    <row r="9321" spans="1:9">
      <c r="A9321" s="367" t="s">
        <v>3930</v>
      </c>
      <c r="D9321" s="367" t="s">
        <v>16197</v>
      </c>
      <c r="E9321" s="367">
        <f t="shared" si="145"/>
        <v>63143014</v>
      </c>
      <c r="F9321" s="367" t="s">
        <v>15917</v>
      </c>
      <c r="G9321" s="367" t="s">
        <v>15956</v>
      </c>
      <c r="H9321" s="367" t="s">
        <v>16187</v>
      </c>
      <c r="I9321" s="367" t="s">
        <v>16198</v>
      </c>
    </row>
    <row r="9322" spans="1:9">
      <c r="A9322" s="367" t="s">
        <v>3930</v>
      </c>
      <c r="D9322" s="367" t="s">
        <v>16199</v>
      </c>
      <c r="E9322" s="367">
        <f t="shared" si="145"/>
        <v>63143015</v>
      </c>
      <c r="F9322" s="367" t="s">
        <v>15917</v>
      </c>
      <c r="G9322" s="367" t="s">
        <v>15956</v>
      </c>
      <c r="H9322" s="367" t="s">
        <v>16187</v>
      </c>
      <c r="I9322" s="367" t="s">
        <v>16200</v>
      </c>
    </row>
    <row r="9323" spans="1:9">
      <c r="A9323" s="367" t="s">
        <v>3930</v>
      </c>
      <c r="D9323" s="367" t="s">
        <v>16201</v>
      </c>
      <c r="E9323" s="367">
        <f t="shared" si="145"/>
        <v>63143016</v>
      </c>
      <c r="F9323" s="367" t="s">
        <v>15917</v>
      </c>
      <c r="G9323" s="367" t="s">
        <v>15956</v>
      </c>
      <c r="H9323" s="367" t="s">
        <v>16187</v>
      </c>
      <c r="I9323" s="367" t="s">
        <v>16202</v>
      </c>
    </row>
    <row r="9324" spans="1:9">
      <c r="A9324" s="367" t="s">
        <v>3930</v>
      </c>
      <c r="D9324" s="367" t="s">
        <v>16203</v>
      </c>
      <c r="E9324" s="367">
        <f t="shared" si="145"/>
        <v>63143017</v>
      </c>
      <c r="F9324" s="367" t="s">
        <v>15917</v>
      </c>
      <c r="G9324" s="367" t="s">
        <v>15956</v>
      </c>
      <c r="H9324" s="367" t="s">
        <v>16187</v>
      </c>
      <c r="I9324" s="367" t="s">
        <v>16204</v>
      </c>
    </row>
    <row r="9325" spans="1:9">
      <c r="A9325" s="367" t="s">
        <v>3930</v>
      </c>
      <c r="D9325" s="367" t="s">
        <v>16205</v>
      </c>
      <c r="E9325" s="367">
        <f t="shared" si="145"/>
        <v>63143018</v>
      </c>
      <c r="F9325" s="367" t="s">
        <v>15917</v>
      </c>
      <c r="G9325" s="367" t="s">
        <v>15956</v>
      </c>
      <c r="H9325" s="367" t="s">
        <v>16187</v>
      </c>
      <c r="I9325" s="367" t="s">
        <v>16206</v>
      </c>
    </row>
    <row r="9326" spans="1:9">
      <c r="A9326" s="367" t="s">
        <v>3930</v>
      </c>
      <c r="D9326" s="367" t="s">
        <v>16207</v>
      </c>
      <c r="E9326" s="367">
        <f t="shared" si="145"/>
        <v>63143019</v>
      </c>
      <c r="F9326" s="367" t="s">
        <v>15917</v>
      </c>
      <c r="G9326" s="367" t="s">
        <v>15956</v>
      </c>
      <c r="H9326" s="367" t="s">
        <v>16187</v>
      </c>
      <c r="I9326" s="367" t="s">
        <v>16208</v>
      </c>
    </row>
    <row r="9327" spans="1:9">
      <c r="A9327" s="367" t="s">
        <v>3930</v>
      </c>
      <c r="D9327" s="367" t="s">
        <v>16209</v>
      </c>
      <c r="E9327" s="367">
        <f t="shared" si="145"/>
        <v>63143020</v>
      </c>
      <c r="F9327" s="367" t="s">
        <v>15917</v>
      </c>
      <c r="G9327" s="367" t="s">
        <v>15956</v>
      </c>
      <c r="H9327" s="367" t="s">
        <v>16187</v>
      </c>
      <c r="I9327" s="367" t="s">
        <v>16178</v>
      </c>
    </row>
    <row r="9328" spans="1:9">
      <c r="A9328" s="367" t="s">
        <v>3930</v>
      </c>
      <c r="D9328" s="367" t="s">
        <v>16210</v>
      </c>
      <c r="E9328" s="367">
        <f t="shared" si="145"/>
        <v>63143030</v>
      </c>
      <c r="F9328" s="367" t="s">
        <v>15917</v>
      </c>
      <c r="G9328" s="367" t="s">
        <v>15956</v>
      </c>
      <c r="H9328" s="367" t="s">
        <v>16187</v>
      </c>
      <c r="I9328" s="367" t="s">
        <v>16051</v>
      </c>
    </row>
    <row r="9329" spans="1:9">
      <c r="A9329" s="367" t="s">
        <v>3930</v>
      </c>
      <c r="D9329" s="367" t="s">
        <v>16211</v>
      </c>
      <c r="E9329" s="367">
        <f t="shared" si="145"/>
        <v>63180001</v>
      </c>
      <c r="F9329" s="367" t="s">
        <v>15917</v>
      </c>
      <c r="G9329" s="367" t="s">
        <v>15956</v>
      </c>
      <c r="H9329" s="367" t="s">
        <v>4346</v>
      </c>
      <c r="I9329" s="367" t="s">
        <v>4346</v>
      </c>
    </row>
    <row r="9330" spans="1:9">
      <c r="A9330" s="367" t="s">
        <v>3930</v>
      </c>
      <c r="D9330" s="367" t="s">
        <v>16212</v>
      </c>
      <c r="E9330" s="367">
        <f t="shared" si="145"/>
        <v>63182001</v>
      </c>
      <c r="F9330" s="367" t="s">
        <v>15917</v>
      </c>
      <c r="G9330" s="367" t="s">
        <v>15956</v>
      </c>
      <c r="H9330" s="367" t="s">
        <v>4348</v>
      </c>
      <c r="I9330" s="367" t="s">
        <v>16213</v>
      </c>
    </row>
    <row r="9331" spans="1:9">
      <c r="A9331" s="367" t="s">
        <v>3930</v>
      </c>
      <c r="D9331" s="367" t="s">
        <v>16214</v>
      </c>
      <c r="E9331" s="367">
        <f t="shared" si="145"/>
        <v>63182002</v>
      </c>
      <c r="F9331" s="367" t="s">
        <v>15917</v>
      </c>
      <c r="G9331" s="367" t="s">
        <v>15956</v>
      </c>
      <c r="H9331" s="367" t="s">
        <v>4348</v>
      </c>
      <c r="I9331" s="367" t="s">
        <v>4351</v>
      </c>
    </row>
    <row r="9332" spans="1:9">
      <c r="A9332" s="367" t="s">
        <v>3930</v>
      </c>
      <c r="D9332" s="367" t="s">
        <v>16215</v>
      </c>
      <c r="E9332" s="367">
        <f t="shared" si="145"/>
        <v>63182501</v>
      </c>
      <c r="F9332" s="367" t="s">
        <v>15917</v>
      </c>
      <c r="G9332" s="367" t="s">
        <v>15956</v>
      </c>
      <c r="H9332" s="367" t="s">
        <v>4353</v>
      </c>
      <c r="I9332" s="367" t="s">
        <v>16216</v>
      </c>
    </row>
    <row r="9333" spans="1:9">
      <c r="A9333" s="367" t="s">
        <v>3930</v>
      </c>
      <c r="D9333" s="367" t="s">
        <v>16217</v>
      </c>
      <c r="E9333" s="367">
        <f t="shared" si="145"/>
        <v>63182507</v>
      </c>
      <c r="F9333" s="367" t="s">
        <v>15917</v>
      </c>
      <c r="G9333" s="367" t="s">
        <v>15956</v>
      </c>
      <c r="H9333" s="367" t="s">
        <v>4353</v>
      </c>
      <c r="I9333" s="367" t="s">
        <v>16218</v>
      </c>
    </row>
    <row r="9334" spans="1:9">
      <c r="A9334" s="367" t="s">
        <v>3930</v>
      </c>
      <c r="D9334" s="367" t="s">
        <v>16219</v>
      </c>
      <c r="E9334" s="367">
        <f t="shared" si="145"/>
        <v>63182508</v>
      </c>
      <c r="F9334" s="367" t="s">
        <v>15917</v>
      </c>
      <c r="G9334" s="367" t="s">
        <v>15956</v>
      </c>
      <c r="H9334" s="367" t="s">
        <v>4353</v>
      </c>
      <c r="I9334" s="367" t="s">
        <v>16220</v>
      </c>
    </row>
    <row r="9335" spans="1:9">
      <c r="A9335" s="367" t="s">
        <v>3930</v>
      </c>
      <c r="D9335" s="367" t="s">
        <v>16221</v>
      </c>
      <c r="E9335" s="367">
        <f t="shared" si="145"/>
        <v>63182509</v>
      </c>
      <c r="F9335" s="367" t="s">
        <v>15917</v>
      </c>
      <c r="G9335" s="367" t="s">
        <v>15956</v>
      </c>
      <c r="H9335" s="367" t="s">
        <v>4353</v>
      </c>
      <c r="I9335" s="367" t="s">
        <v>16222</v>
      </c>
    </row>
    <row r="9336" spans="1:9">
      <c r="A9336" s="367" t="s">
        <v>3930</v>
      </c>
      <c r="D9336" s="367" t="s">
        <v>16223</v>
      </c>
      <c r="E9336" s="367">
        <f t="shared" si="145"/>
        <v>63182537</v>
      </c>
      <c r="F9336" s="367" t="s">
        <v>15917</v>
      </c>
      <c r="G9336" s="367" t="s">
        <v>15956</v>
      </c>
      <c r="H9336" s="367" t="s">
        <v>4353</v>
      </c>
      <c r="I9336" s="367" t="s">
        <v>16224</v>
      </c>
    </row>
    <row r="9337" spans="1:9">
      <c r="A9337" s="367" t="s">
        <v>3930</v>
      </c>
      <c r="D9337" s="367" t="s">
        <v>16225</v>
      </c>
      <c r="E9337" s="367">
        <f t="shared" si="145"/>
        <v>63182538</v>
      </c>
      <c r="F9337" s="367" t="s">
        <v>15917</v>
      </c>
      <c r="G9337" s="367" t="s">
        <v>15956</v>
      </c>
      <c r="H9337" s="367" t="s">
        <v>4353</v>
      </c>
      <c r="I9337" s="367" t="s">
        <v>16226</v>
      </c>
    </row>
    <row r="9338" spans="1:9">
      <c r="A9338" s="367" t="s">
        <v>3930</v>
      </c>
      <c r="D9338" s="367" t="s">
        <v>16227</v>
      </c>
      <c r="E9338" s="367">
        <f t="shared" si="145"/>
        <v>63182539</v>
      </c>
      <c r="F9338" s="367" t="s">
        <v>15917</v>
      </c>
      <c r="G9338" s="367" t="s">
        <v>15956</v>
      </c>
      <c r="H9338" s="367" t="s">
        <v>4353</v>
      </c>
      <c r="I9338" s="367" t="s">
        <v>16228</v>
      </c>
    </row>
    <row r="9339" spans="1:9">
      <c r="A9339" s="367" t="s">
        <v>3930</v>
      </c>
      <c r="D9339" s="367" t="s">
        <v>16229</v>
      </c>
      <c r="E9339" s="367">
        <f t="shared" si="145"/>
        <v>63182540</v>
      </c>
      <c r="F9339" s="367" t="s">
        <v>15917</v>
      </c>
      <c r="G9339" s="367" t="s">
        <v>15956</v>
      </c>
      <c r="H9339" s="367" t="s">
        <v>4353</v>
      </c>
      <c r="I9339" s="367" t="s">
        <v>16230</v>
      </c>
    </row>
    <row r="9340" spans="1:9">
      <c r="A9340" s="367" t="s">
        <v>3930</v>
      </c>
      <c r="D9340" s="367" t="s">
        <v>16231</v>
      </c>
      <c r="E9340" s="367">
        <f t="shared" si="145"/>
        <v>63182541</v>
      </c>
      <c r="F9340" s="367" t="s">
        <v>15917</v>
      </c>
      <c r="G9340" s="367" t="s">
        <v>15956</v>
      </c>
      <c r="H9340" s="367" t="s">
        <v>4353</v>
      </c>
      <c r="I9340" s="367" t="s">
        <v>16232</v>
      </c>
    </row>
    <row r="9341" spans="1:9">
      <c r="A9341" s="367" t="s">
        <v>3930</v>
      </c>
      <c r="D9341" s="367" t="s">
        <v>16233</v>
      </c>
      <c r="E9341" s="367">
        <f t="shared" si="145"/>
        <v>63182542</v>
      </c>
      <c r="F9341" s="367" t="s">
        <v>15917</v>
      </c>
      <c r="G9341" s="367" t="s">
        <v>15956</v>
      </c>
      <c r="H9341" s="367" t="s">
        <v>4353</v>
      </c>
      <c r="I9341" s="367" t="s">
        <v>16234</v>
      </c>
    </row>
    <row r="9342" spans="1:9">
      <c r="A9342" s="367" t="s">
        <v>3930</v>
      </c>
      <c r="D9342" s="367" t="s">
        <v>16235</v>
      </c>
      <c r="E9342" s="367">
        <f t="shared" si="145"/>
        <v>63182573</v>
      </c>
      <c r="F9342" s="367" t="s">
        <v>15917</v>
      </c>
      <c r="G9342" s="367" t="s">
        <v>15956</v>
      </c>
      <c r="H9342" s="367" t="s">
        <v>4353</v>
      </c>
      <c r="I9342" s="367" t="s">
        <v>16236</v>
      </c>
    </row>
    <row r="9343" spans="1:9">
      <c r="A9343" s="367" t="s">
        <v>3930</v>
      </c>
      <c r="D9343" s="367" t="s">
        <v>16237</v>
      </c>
      <c r="E9343" s="367">
        <f t="shared" si="145"/>
        <v>63182580</v>
      </c>
      <c r="F9343" s="367" t="s">
        <v>15917</v>
      </c>
      <c r="G9343" s="367" t="s">
        <v>15956</v>
      </c>
      <c r="H9343" s="367" t="s">
        <v>4353</v>
      </c>
      <c r="I9343" s="367" t="s">
        <v>16238</v>
      </c>
    </row>
    <row r="9344" spans="1:9">
      <c r="A9344" s="367" t="s">
        <v>3930</v>
      </c>
      <c r="D9344" s="367" t="s">
        <v>16239</v>
      </c>
      <c r="E9344" s="367">
        <f t="shared" si="145"/>
        <v>63182581</v>
      </c>
      <c r="F9344" s="367" t="s">
        <v>15917</v>
      </c>
      <c r="G9344" s="367" t="s">
        <v>15956</v>
      </c>
      <c r="H9344" s="367" t="s">
        <v>4353</v>
      </c>
      <c r="I9344" s="367" t="s">
        <v>16240</v>
      </c>
    </row>
    <row r="9345" spans="1:9">
      <c r="A9345" s="367" t="s">
        <v>3930</v>
      </c>
      <c r="D9345" s="367" t="s">
        <v>16241</v>
      </c>
      <c r="E9345" s="367">
        <f t="shared" si="145"/>
        <v>63182582</v>
      </c>
      <c r="F9345" s="367" t="s">
        <v>15917</v>
      </c>
      <c r="G9345" s="367" t="s">
        <v>15956</v>
      </c>
      <c r="H9345" s="367" t="s">
        <v>4353</v>
      </c>
      <c r="I9345" s="367" t="s">
        <v>16242</v>
      </c>
    </row>
    <row r="9346" spans="1:9">
      <c r="A9346" s="367" t="s">
        <v>3930</v>
      </c>
      <c r="D9346" s="367" t="s">
        <v>16243</v>
      </c>
      <c r="E9346" s="367">
        <f t="shared" ref="E9346:E9409" si="146">VALUE(D9346)</f>
        <v>63182599</v>
      </c>
      <c r="F9346" s="367" t="s">
        <v>15917</v>
      </c>
      <c r="G9346" s="367" t="s">
        <v>15956</v>
      </c>
      <c r="H9346" s="367" t="s">
        <v>4353</v>
      </c>
      <c r="I9346" s="367" t="s">
        <v>4354</v>
      </c>
    </row>
    <row r="9347" spans="1:9">
      <c r="A9347" s="367" t="s">
        <v>3930</v>
      </c>
      <c r="D9347" s="367" t="s">
        <v>16244</v>
      </c>
      <c r="E9347" s="367">
        <f t="shared" si="146"/>
        <v>64130001</v>
      </c>
      <c r="F9347" s="367" t="s">
        <v>15917</v>
      </c>
      <c r="G9347" s="367" t="s">
        <v>16245</v>
      </c>
      <c r="H9347" s="367" t="s">
        <v>16246</v>
      </c>
      <c r="I9347" s="367" t="s">
        <v>16247</v>
      </c>
    </row>
    <row r="9348" spans="1:9">
      <c r="A9348" s="367" t="s">
        <v>3930</v>
      </c>
      <c r="D9348" s="367" t="s">
        <v>16248</v>
      </c>
      <c r="E9348" s="367">
        <f t="shared" si="146"/>
        <v>64130010</v>
      </c>
      <c r="F9348" s="367" t="s">
        <v>15917</v>
      </c>
      <c r="G9348" s="367" t="s">
        <v>16245</v>
      </c>
      <c r="H9348" s="367" t="s">
        <v>16246</v>
      </c>
      <c r="I9348" s="367" t="s">
        <v>16249</v>
      </c>
    </row>
    <row r="9349" spans="1:9">
      <c r="A9349" s="367" t="s">
        <v>3930</v>
      </c>
      <c r="D9349" s="367" t="s">
        <v>16250</v>
      </c>
      <c r="E9349" s="367">
        <f t="shared" si="146"/>
        <v>64130011</v>
      </c>
      <c r="F9349" s="367" t="s">
        <v>15917</v>
      </c>
      <c r="G9349" s="367" t="s">
        <v>16245</v>
      </c>
      <c r="H9349" s="367" t="s">
        <v>16246</v>
      </c>
      <c r="I9349" s="367" t="s">
        <v>16027</v>
      </c>
    </row>
    <row r="9350" spans="1:9">
      <c r="A9350" s="367" t="s">
        <v>3930</v>
      </c>
      <c r="D9350" s="367" t="s">
        <v>16251</v>
      </c>
      <c r="E9350" s="367">
        <f t="shared" si="146"/>
        <v>64130025</v>
      </c>
      <c r="F9350" s="367" t="s">
        <v>15917</v>
      </c>
      <c r="G9350" s="367" t="s">
        <v>16245</v>
      </c>
      <c r="H9350" s="367" t="s">
        <v>16246</v>
      </c>
      <c r="I9350" s="367" t="s">
        <v>16051</v>
      </c>
    </row>
    <row r="9351" spans="1:9">
      <c r="A9351" s="367" t="s">
        <v>3930</v>
      </c>
      <c r="D9351" s="367" t="s">
        <v>16252</v>
      </c>
      <c r="E9351" s="367">
        <f t="shared" si="146"/>
        <v>64130101</v>
      </c>
      <c r="F9351" s="367" t="s">
        <v>15917</v>
      </c>
      <c r="G9351" s="367" t="s">
        <v>16245</v>
      </c>
      <c r="H9351" s="367" t="s">
        <v>16253</v>
      </c>
      <c r="I9351" s="367" t="s">
        <v>16254</v>
      </c>
    </row>
    <row r="9352" spans="1:9">
      <c r="A9352" s="367" t="s">
        <v>3930</v>
      </c>
      <c r="D9352" s="367" t="s">
        <v>16255</v>
      </c>
      <c r="E9352" s="367">
        <f t="shared" si="146"/>
        <v>64130110</v>
      </c>
      <c r="F9352" s="367" t="s">
        <v>15917</v>
      </c>
      <c r="G9352" s="367" t="s">
        <v>16245</v>
      </c>
      <c r="H9352" s="367" t="s">
        <v>16253</v>
      </c>
      <c r="I9352" s="367" t="s">
        <v>16256</v>
      </c>
    </row>
    <row r="9353" spans="1:9">
      <c r="A9353" s="367" t="s">
        <v>3930</v>
      </c>
      <c r="D9353" s="367" t="s">
        <v>16257</v>
      </c>
      <c r="E9353" s="367">
        <f t="shared" si="146"/>
        <v>64130111</v>
      </c>
      <c r="F9353" s="367" t="s">
        <v>15917</v>
      </c>
      <c r="G9353" s="367" t="s">
        <v>16245</v>
      </c>
      <c r="H9353" s="367" t="s">
        <v>16253</v>
      </c>
      <c r="I9353" s="367" t="s">
        <v>16258</v>
      </c>
    </row>
    <row r="9354" spans="1:9">
      <c r="A9354" s="367" t="s">
        <v>3930</v>
      </c>
      <c r="D9354" s="367" t="s">
        <v>16259</v>
      </c>
      <c r="E9354" s="367">
        <f t="shared" si="146"/>
        <v>64130112</v>
      </c>
      <c r="F9354" s="367" t="s">
        <v>15917</v>
      </c>
      <c r="G9354" s="367" t="s">
        <v>16245</v>
      </c>
      <c r="H9354" s="367" t="s">
        <v>16253</v>
      </c>
      <c r="I9354" s="367" t="s">
        <v>16260</v>
      </c>
    </row>
    <row r="9355" spans="1:9">
      <c r="A9355" s="367" t="s">
        <v>3930</v>
      </c>
      <c r="D9355" s="367" t="s">
        <v>16261</v>
      </c>
      <c r="E9355" s="367">
        <f t="shared" si="146"/>
        <v>64130125</v>
      </c>
      <c r="F9355" s="367" t="s">
        <v>15917</v>
      </c>
      <c r="G9355" s="367" t="s">
        <v>16245</v>
      </c>
      <c r="H9355" s="367" t="s">
        <v>16253</v>
      </c>
      <c r="I9355" s="367" t="s">
        <v>16051</v>
      </c>
    </row>
    <row r="9356" spans="1:9">
      <c r="A9356" s="367" t="s">
        <v>3930</v>
      </c>
      <c r="D9356" s="367" t="s">
        <v>16262</v>
      </c>
      <c r="E9356" s="367">
        <f t="shared" si="146"/>
        <v>64130201</v>
      </c>
      <c r="F9356" s="367" t="s">
        <v>15917</v>
      </c>
      <c r="G9356" s="367" t="s">
        <v>16245</v>
      </c>
      <c r="H9356" s="367" t="s">
        <v>16263</v>
      </c>
      <c r="I9356" s="367" t="s">
        <v>16264</v>
      </c>
    </row>
    <row r="9357" spans="1:9">
      <c r="A9357" s="367" t="s">
        <v>3930</v>
      </c>
      <c r="D9357" s="367" t="s">
        <v>16265</v>
      </c>
      <c r="E9357" s="367">
        <f t="shared" si="146"/>
        <v>64130210</v>
      </c>
      <c r="F9357" s="367" t="s">
        <v>15917</v>
      </c>
      <c r="G9357" s="367" t="s">
        <v>16245</v>
      </c>
      <c r="H9357" s="367" t="s">
        <v>16263</v>
      </c>
      <c r="I9357" s="367" t="s">
        <v>16266</v>
      </c>
    </row>
    <row r="9358" spans="1:9">
      <c r="A9358" s="367" t="s">
        <v>3930</v>
      </c>
      <c r="D9358" s="367" t="s">
        <v>16267</v>
      </c>
      <c r="E9358" s="367">
        <f t="shared" si="146"/>
        <v>64130211</v>
      </c>
      <c r="F9358" s="367" t="s">
        <v>15917</v>
      </c>
      <c r="G9358" s="367" t="s">
        <v>16245</v>
      </c>
      <c r="H9358" s="367" t="s">
        <v>16263</v>
      </c>
      <c r="I9358" s="367" t="s">
        <v>16027</v>
      </c>
    </row>
    <row r="9359" spans="1:9">
      <c r="A9359" s="367" t="s">
        <v>3930</v>
      </c>
      <c r="D9359" s="367" t="s">
        <v>16268</v>
      </c>
      <c r="E9359" s="367">
        <f t="shared" si="146"/>
        <v>64130225</v>
      </c>
      <c r="F9359" s="367" t="s">
        <v>15917</v>
      </c>
      <c r="G9359" s="367" t="s">
        <v>16245</v>
      </c>
      <c r="H9359" s="367" t="s">
        <v>16263</v>
      </c>
      <c r="I9359" s="367" t="s">
        <v>16051</v>
      </c>
    </row>
    <row r="9360" spans="1:9">
      <c r="A9360" s="367" t="s">
        <v>3930</v>
      </c>
      <c r="D9360" s="367" t="s">
        <v>16269</v>
      </c>
      <c r="E9360" s="367">
        <f t="shared" si="146"/>
        <v>64131001</v>
      </c>
      <c r="F9360" s="367" t="s">
        <v>15917</v>
      </c>
      <c r="G9360" s="367" t="s">
        <v>16245</v>
      </c>
      <c r="H9360" s="367" t="s">
        <v>16270</v>
      </c>
      <c r="I9360" s="367" t="s">
        <v>16271</v>
      </c>
    </row>
    <row r="9361" spans="1:9">
      <c r="A9361" s="367" t="s">
        <v>3930</v>
      </c>
      <c r="D9361" s="367" t="s">
        <v>16272</v>
      </c>
      <c r="E9361" s="367">
        <f t="shared" si="146"/>
        <v>64131010</v>
      </c>
      <c r="F9361" s="367" t="s">
        <v>15917</v>
      </c>
      <c r="G9361" s="367" t="s">
        <v>16245</v>
      </c>
      <c r="H9361" s="367" t="s">
        <v>16270</v>
      </c>
      <c r="I9361" s="367" t="s">
        <v>16273</v>
      </c>
    </row>
    <row r="9362" spans="1:9">
      <c r="A9362" s="367" t="s">
        <v>3930</v>
      </c>
      <c r="D9362" s="367" t="s">
        <v>16274</v>
      </c>
      <c r="E9362" s="367">
        <f t="shared" si="146"/>
        <v>64131011</v>
      </c>
      <c r="F9362" s="367" t="s">
        <v>15917</v>
      </c>
      <c r="G9362" s="367" t="s">
        <v>16245</v>
      </c>
      <c r="H9362" s="367" t="s">
        <v>16270</v>
      </c>
      <c r="I9362" s="367" t="s">
        <v>16027</v>
      </c>
    </row>
    <row r="9363" spans="1:9">
      <c r="A9363" s="367" t="s">
        <v>3930</v>
      </c>
      <c r="D9363" s="367" t="s">
        <v>16275</v>
      </c>
      <c r="E9363" s="367">
        <f t="shared" si="146"/>
        <v>64131015</v>
      </c>
      <c r="F9363" s="367" t="s">
        <v>15917</v>
      </c>
      <c r="G9363" s="367" t="s">
        <v>16245</v>
      </c>
      <c r="H9363" s="367" t="s">
        <v>16270</v>
      </c>
      <c r="I9363" s="367" t="s">
        <v>16276</v>
      </c>
    </row>
    <row r="9364" spans="1:9">
      <c r="A9364" s="367" t="s">
        <v>3930</v>
      </c>
      <c r="D9364" s="367" t="s">
        <v>16277</v>
      </c>
      <c r="E9364" s="367">
        <f t="shared" si="146"/>
        <v>64131020</v>
      </c>
      <c r="F9364" s="367" t="s">
        <v>15917</v>
      </c>
      <c r="G9364" s="367" t="s">
        <v>16245</v>
      </c>
      <c r="H9364" s="367" t="s">
        <v>16270</v>
      </c>
      <c r="I9364" s="367" t="s">
        <v>16178</v>
      </c>
    </row>
    <row r="9365" spans="1:9">
      <c r="A9365" s="367" t="s">
        <v>3930</v>
      </c>
      <c r="D9365" s="367" t="s">
        <v>16278</v>
      </c>
      <c r="E9365" s="367">
        <f t="shared" si="146"/>
        <v>64131025</v>
      </c>
      <c r="F9365" s="367" t="s">
        <v>15917</v>
      </c>
      <c r="G9365" s="367" t="s">
        <v>16245</v>
      </c>
      <c r="H9365" s="367" t="s">
        <v>16270</v>
      </c>
      <c r="I9365" s="367" t="s">
        <v>16279</v>
      </c>
    </row>
    <row r="9366" spans="1:9">
      <c r="A9366" s="367" t="s">
        <v>3930</v>
      </c>
      <c r="D9366" s="367" t="s">
        <v>16280</v>
      </c>
      <c r="E9366" s="367">
        <f t="shared" si="146"/>
        <v>64131030</v>
      </c>
      <c r="F9366" s="367" t="s">
        <v>15917</v>
      </c>
      <c r="G9366" s="367" t="s">
        <v>16245</v>
      </c>
      <c r="H9366" s="367" t="s">
        <v>16270</v>
      </c>
      <c r="I9366" s="367" t="s">
        <v>16051</v>
      </c>
    </row>
    <row r="9367" spans="1:9">
      <c r="A9367" s="367" t="s">
        <v>3930</v>
      </c>
      <c r="D9367" s="367" t="s">
        <v>16281</v>
      </c>
      <c r="E9367" s="367">
        <f t="shared" si="146"/>
        <v>64132001</v>
      </c>
      <c r="F9367" s="367" t="s">
        <v>15917</v>
      </c>
      <c r="G9367" s="367" t="s">
        <v>16245</v>
      </c>
      <c r="H9367" s="367" t="s">
        <v>16282</v>
      </c>
      <c r="I9367" s="367" t="s">
        <v>16283</v>
      </c>
    </row>
    <row r="9368" spans="1:9">
      <c r="A9368" s="367" t="s">
        <v>3930</v>
      </c>
      <c r="D9368" s="367" t="s">
        <v>16284</v>
      </c>
      <c r="E9368" s="367">
        <f t="shared" si="146"/>
        <v>64132010</v>
      </c>
      <c r="F9368" s="367" t="s">
        <v>15917</v>
      </c>
      <c r="G9368" s="367" t="s">
        <v>16245</v>
      </c>
      <c r="H9368" s="367" t="s">
        <v>16282</v>
      </c>
      <c r="I9368" s="367" t="s">
        <v>16285</v>
      </c>
    </row>
    <row r="9369" spans="1:9">
      <c r="A9369" s="367" t="s">
        <v>3930</v>
      </c>
      <c r="D9369" s="367" t="s">
        <v>16286</v>
      </c>
      <c r="E9369" s="367">
        <f t="shared" si="146"/>
        <v>64132011</v>
      </c>
      <c r="F9369" s="367" t="s">
        <v>15917</v>
      </c>
      <c r="G9369" s="367" t="s">
        <v>16245</v>
      </c>
      <c r="H9369" s="367" t="s">
        <v>16282</v>
      </c>
      <c r="I9369" s="367" t="s">
        <v>16027</v>
      </c>
    </row>
    <row r="9370" spans="1:9">
      <c r="A9370" s="367" t="s">
        <v>3930</v>
      </c>
      <c r="D9370" s="367" t="s">
        <v>16287</v>
      </c>
      <c r="E9370" s="367">
        <f t="shared" si="146"/>
        <v>64132020</v>
      </c>
      <c r="F9370" s="367" t="s">
        <v>15917</v>
      </c>
      <c r="G9370" s="367" t="s">
        <v>16245</v>
      </c>
      <c r="H9370" s="367" t="s">
        <v>16282</v>
      </c>
      <c r="I9370" s="367" t="s">
        <v>16276</v>
      </c>
    </row>
    <row r="9371" spans="1:9">
      <c r="A9371" s="367" t="s">
        <v>3930</v>
      </c>
      <c r="D9371" s="367" t="s">
        <v>16288</v>
      </c>
      <c r="E9371" s="367">
        <f t="shared" si="146"/>
        <v>64132025</v>
      </c>
      <c r="F9371" s="367" t="s">
        <v>15917</v>
      </c>
      <c r="G9371" s="367" t="s">
        <v>16245</v>
      </c>
      <c r="H9371" s="367" t="s">
        <v>16282</v>
      </c>
      <c r="I9371" s="367" t="s">
        <v>16178</v>
      </c>
    </row>
    <row r="9372" spans="1:9">
      <c r="A9372" s="367" t="s">
        <v>3930</v>
      </c>
      <c r="D9372" s="367" t="s">
        <v>16289</v>
      </c>
      <c r="E9372" s="367">
        <f t="shared" si="146"/>
        <v>64132030</v>
      </c>
      <c r="F9372" s="367" t="s">
        <v>15917</v>
      </c>
      <c r="G9372" s="367" t="s">
        <v>16245</v>
      </c>
      <c r="H9372" s="367" t="s">
        <v>16282</v>
      </c>
      <c r="I9372" s="367" t="s">
        <v>16290</v>
      </c>
    </row>
    <row r="9373" spans="1:9">
      <c r="A9373" s="367" t="s">
        <v>3930</v>
      </c>
      <c r="D9373" s="367" t="s">
        <v>16291</v>
      </c>
      <c r="E9373" s="367">
        <f t="shared" si="146"/>
        <v>64133001</v>
      </c>
      <c r="F9373" s="367" t="s">
        <v>15917</v>
      </c>
      <c r="G9373" s="367" t="s">
        <v>16245</v>
      </c>
      <c r="H9373" s="367" t="s">
        <v>16292</v>
      </c>
      <c r="I9373" s="367" t="s">
        <v>16293</v>
      </c>
    </row>
    <row r="9374" spans="1:9">
      <c r="A9374" s="367" t="s">
        <v>3930</v>
      </c>
      <c r="D9374" s="367" t="s">
        <v>16294</v>
      </c>
      <c r="E9374" s="367">
        <f t="shared" si="146"/>
        <v>64133010</v>
      </c>
      <c r="F9374" s="367" t="s">
        <v>15917</v>
      </c>
      <c r="G9374" s="367" t="s">
        <v>16245</v>
      </c>
      <c r="H9374" s="367" t="s">
        <v>16292</v>
      </c>
      <c r="I9374" s="367" t="s">
        <v>16295</v>
      </c>
    </row>
    <row r="9375" spans="1:9">
      <c r="A9375" s="367" t="s">
        <v>3930</v>
      </c>
      <c r="D9375" s="367" t="s">
        <v>16296</v>
      </c>
      <c r="E9375" s="367">
        <f t="shared" si="146"/>
        <v>64133011</v>
      </c>
      <c r="F9375" s="367" t="s">
        <v>15917</v>
      </c>
      <c r="G9375" s="367" t="s">
        <v>16245</v>
      </c>
      <c r="H9375" s="367" t="s">
        <v>16292</v>
      </c>
      <c r="I9375" s="367" t="s">
        <v>16027</v>
      </c>
    </row>
    <row r="9376" spans="1:9">
      <c r="A9376" s="367" t="s">
        <v>3930</v>
      </c>
      <c r="D9376" s="367" t="s">
        <v>16297</v>
      </c>
      <c r="E9376" s="367">
        <f t="shared" si="146"/>
        <v>64133020</v>
      </c>
      <c r="F9376" s="367" t="s">
        <v>15917</v>
      </c>
      <c r="G9376" s="367" t="s">
        <v>16245</v>
      </c>
      <c r="H9376" s="367" t="s">
        <v>16292</v>
      </c>
      <c r="I9376" s="367" t="s">
        <v>16276</v>
      </c>
    </row>
    <row r="9377" spans="1:9">
      <c r="A9377" s="367" t="s">
        <v>3930</v>
      </c>
      <c r="D9377" s="367" t="s">
        <v>16298</v>
      </c>
      <c r="E9377" s="367">
        <f t="shared" si="146"/>
        <v>64133025</v>
      </c>
      <c r="F9377" s="367" t="s">
        <v>15917</v>
      </c>
      <c r="G9377" s="367" t="s">
        <v>16245</v>
      </c>
      <c r="H9377" s="367" t="s">
        <v>16292</v>
      </c>
      <c r="I9377" s="367" t="s">
        <v>16178</v>
      </c>
    </row>
    <row r="9378" spans="1:9">
      <c r="A9378" s="367" t="s">
        <v>3930</v>
      </c>
      <c r="D9378" s="367" t="s">
        <v>16299</v>
      </c>
      <c r="E9378" s="367">
        <f t="shared" si="146"/>
        <v>64133030</v>
      </c>
      <c r="F9378" s="367" t="s">
        <v>15917</v>
      </c>
      <c r="G9378" s="367" t="s">
        <v>16245</v>
      </c>
      <c r="H9378" s="367" t="s">
        <v>16292</v>
      </c>
      <c r="I9378" s="367" t="s">
        <v>16290</v>
      </c>
    </row>
    <row r="9379" spans="1:9">
      <c r="A9379" s="367" t="s">
        <v>3930</v>
      </c>
      <c r="D9379" s="367" t="s">
        <v>16300</v>
      </c>
      <c r="E9379" s="367">
        <f t="shared" si="146"/>
        <v>64180001</v>
      </c>
      <c r="F9379" s="367" t="s">
        <v>15917</v>
      </c>
      <c r="G9379" s="367" t="s">
        <v>16245</v>
      </c>
      <c r="H9379" s="367" t="s">
        <v>4346</v>
      </c>
      <c r="I9379" s="367" t="s">
        <v>4346</v>
      </c>
    </row>
    <row r="9380" spans="1:9">
      <c r="A9380" s="367" t="s">
        <v>3930</v>
      </c>
      <c r="D9380" s="367" t="s">
        <v>16301</v>
      </c>
      <c r="E9380" s="367">
        <f t="shared" si="146"/>
        <v>64182001</v>
      </c>
      <c r="F9380" s="367" t="s">
        <v>15917</v>
      </c>
      <c r="G9380" s="367" t="s">
        <v>16245</v>
      </c>
      <c r="H9380" s="367" t="s">
        <v>4348</v>
      </c>
      <c r="I9380" s="367" t="s">
        <v>4349</v>
      </c>
    </row>
    <row r="9381" spans="1:9">
      <c r="A9381" s="367" t="s">
        <v>3930</v>
      </c>
      <c r="D9381" s="367" t="s">
        <v>16302</v>
      </c>
      <c r="E9381" s="367">
        <f t="shared" si="146"/>
        <v>64182002</v>
      </c>
      <c r="F9381" s="367" t="s">
        <v>15917</v>
      </c>
      <c r="G9381" s="367" t="s">
        <v>16245</v>
      </c>
      <c r="H9381" s="367" t="s">
        <v>4348</v>
      </c>
      <c r="I9381" s="367" t="s">
        <v>4351</v>
      </c>
    </row>
    <row r="9382" spans="1:9">
      <c r="A9382" s="367" t="s">
        <v>3930</v>
      </c>
      <c r="D9382" s="367" t="s">
        <v>16303</v>
      </c>
      <c r="E9382" s="367">
        <f t="shared" si="146"/>
        <v>64182599</v>
      </c>
      <c r="F9382" s="367" t="s">
        <v>15917</v>
      </c>
      <c r="G9382" s="367" t="s">
        <v>16245</v>
      </c>
      <c r="H9382" s="367" t="s">
        <v>4353</v>
      </c>
      <c r="I9382" s="367" t="s">
        <v>4354</v>
      </c>
    </row>
    <row r="9383" spans="1:9">
      <c r="A9383" s="367" t="s">
        <v>3930</v>
      </c>
      <c r="D9383" s="367" t="s">
        <v>16304</v>
      </c>
      <c r="E9383" s="367">
        <f t="shared" si="146"/>
        <v>64420001</v>
      </c>
      <c r="F9383" s="367" t="s">
        <v>15917</v>
      </c>
      <c r="G9383" s="367" t="s">
        <v>16305</v>
      </c>
      <c r="H9383" s="367" t="s">
        <v>16306</v>
      </c>
      <c r="I9383" s="367" t="s">
        <v>16306</v>
      </c>
    </row>
    <row r="9384" spans="1:9">
      <c r="A9384" s="367" t="s">
        <v>3930</v>
      </c>
      <c r="D9384" s="367" t="s">
        <v>16307</v>
      </c>
      <c r="E9384" s="367">
        <f t="shared" si="146"/>
        <v>64420010</v>
      </c>
      <c r="F9384" s="367" t="s">
        <v>15917</v>
      </c>
      <c r="G9384" s="367" t="s">
        <v>16305</v>
      </c>
      <c r="H9384" s="367" t="s">
        <v>16306</v>
      </c>
      <c r="I9384" s="367" t="s">
        <v>16308</v>
      </c>
    </row>
    <row r="9385" spans="1:9">
      <c r="A9385" s="367" t="s">
        <v>3930</v>
      </c>
      <c r="D9385" s="367" t="s">
        <v>16309</v>
      </c>
      <c r="E9385" s="367">
        <f t="shared" si="146"/>
        <v>64420011</v>
      </c>
      <c r="F9385" s="367" t="s">
        <v>15917</v>
      </c>
      <c r="G9385" s="367" t="s">
        <v>16305</v>
      </c>
      <c r="H9385" s="367" t="s">
        <v>16306</v>
      </c>
      <c r="I9385" s="367" t="s">
        <v>16310</v>
      </c>
    </row>
    <row r="9386" spans="1:9">
      <c r="A9386" s="367" t="s">
        <v>3930</v>
      </c>
      <c r="D9386" s="367" t="s">
        <v>16311</v>
      </c>
      <c r="E9386" s="367">
        <f t="shared" si="146"/>
        <v>64420012</v>
      </c>
      <c r="F9386" s="367" t="s">
        <v>15917</v>
      </c>
      <c r="G9386" s="367" t="s">
        <v>16305</v>
      </c>
      <c r="H9386" s="367" t="s">
        <v>16306</v>
      </c>
      <c r="I9386" s="367" t="s">
        <v>16312</v>
      </c>
    </row>
    <row r="9387" spans="1:9">
      <c r="A9387" s="367" t="s">
        <v>3930</v>
      </c>
      <c r="D9387" s="367" t="s">
        <v>16313</v>
      </c>
      <c r="E9387" s="367">
        <f t="shared" si="146"/>
        <v>64420013</v>
      </c>
      <c r="F9387" s="367" t="s">
        <v>15917</v>
      </c>
      <c r="G9387" s="367" t="s">
        <v>16305</v>
      </c>
      <c r="H9387" s="367" t="s">
        <v>16306</v>
      </c>
      <c r="I9387" s="367" t="s">
        <v>16314</v>
      </c>
    </row>
    <row r="9388" spans="1:9">
      <c r="A9388" s="367" t="s">
        <v>3930</v>
      </c>
      <c r="D9388" s="367" t="s">
        <v>16315</v>
      </c>
      <c r="E9388" s="367">
        <f t="shared" si="146"/>
        <v>64420014</v>
      </c>
      <c r="F9388" s="367" t="s">
        <v>15917</v>
      </c>
      <c r="G9388" s="367" t="s">
        <v>16305</v>
      </c>
      <c r="H9388" s="367" t="s">
        <v>16306</v>
      </c>
      <c r="I9388" s="367" t="s">
        <v>16316</v>
      </c>
    </row>
    <row r="9389" spans="1:9">
      <c r="A9389" s="367" t="s">
        <v>3930</v>
      </c>
      <c r="D9389" s="367" t="s">
        <v>16317</v>
      </c>
      <c r="E9389" s="367">
        <f t="shared" si="146"/>
        <v>64420015</v>
      </c>
      <c r="F9389" s="367" t="s">
        <v>15917</v>
      </c>
      <c r="G9389" s="367" t="s">
        <v>16305</v>
      </c>
      <c r="H9389" s="367" t="s">
        <v>16306</v>
      </c>
      <c r="I9389" s="367" t="s">
        <v>16314</v>
      </c>
    </row>
    <row r="9390" spans="1:9">
      <c r="A9390" s="367" t="s">
        <v>3930</v>
      </c>
      <c r="D9390" s="367" t="s">
        <v>16318</v>
      </c>
      <c r="E9390" s="367">
        <f t="shared" si="146"/>
        <v>64420016</v>
      </c>
      <c r="F9390" s="367" t="s">
        <v>15917</v>
      </c>
      <c r="G9390" s="367" t="s">
        <v>16305</v>
      </c>
      <c r="H9390" s="367" t="s">
        <v>16306</v>
      </c>
      <c r="I9390" s="367" t="s">
        <v>16319</v>
      </c>
    </row>
    <row r="9391" spans="1:9">
      <c r="A9391" s="367" t="s">
        <v>3930</v>
      </c>
      <c r="D9391" s="367" t="s">
        <v>16320</v>
      </c>
      <c r="E9391" s="367">
        <f t="shared" si="146"/>
        <v>64420020</v>
      </c>
      <c r="F9391" s="367" t="s">
        <v>15917</v>
      </c>
      <c r="G9391" s="367" t="s">
        <v>16305</v>
      </c>
      <c r="H9391" s="367" t="s">
        <v>16306</v>
      </c>
      <c r="I9391" s="367" t="s">
        <v>16321</v>
      </c>
    </row>
    <row r="9392" spans="1:9">
      <c r="A9392" s="367" t="s">
        <v>3930</v>
      </c>
      <c r="D9392" s="367" t="s">
        <v>16322</v>
      </c>
      <c r="E9392" s="367">
        <f t="shared" si="146"/>
        <v>64420021</v>
      </c>
      <c r="F9392" s="367" t="s">
        <v>15917</v>
      </c>
      <c r="G9392" s="367" t="s">
        <v>16305</v>
      </c>
      <c r="H9392" s="367" t="s">
        <v>16306</v>
      </c>
      <c r="I9392" s="367" t="s">
        <v>16323</v>
      </c>
    </row>
    <row r="9393" spans="1:9">
      <c r="A9393" s="367" t="s">
        <v>3930</v>
      </c>
      <c r="D9393" s="367" t="s">
        <v>16324</v>
      </c>
      <c r="E9393" s="367">
        <f t="shared" si="146"/>
        <v>64420022</v>
      </c>
      <c r="F9393" s="367" t="s">
        <v>15917</v>
      </c>
      <c r="G9393" s="367" t="s">
        <v>16305</v>
      </c>
      <c r="H9393" s="367" t="s">
        <v>16306</v>
      </c>
      <c r="I9393" s="367" t="s">
        <v>16325</v>
      </c>
    </row>
    <row r="9394" spans="1:9">
      <c r="A9394" s="367" t="s">
        <v>3930</v>
      </c>
      <c r="D9394" s="367" t="s">
        <v>16326</v>
      </c>
      <c r="E9394" s="367">
        <f t="shared" si="146"/>
        <v>64420030</v>
      </c>
      <c r="F9394" s="367" t="s">
        <v>15917</v>
      </c>
      <c r="G9394" s="367" t="s">
        <v>16305</v>
      </c>
      <c r="H9394" s="367" t="s">
        <v>16306</v>
      </c>
      <c r="I9394" s="367" t="s">
        <v>4882</v>
      </c>
    </row>
    <row r="9395" spans="1:9">
      <c r="A9395" s="367" t="s">
        <v>3930</v>
      </c>
      <c r="D9395" s="367" t="s">
        <v>16327</v>
      </c>
      <c r="E9395" s="367">
        <f t="shared" si="146"/>
        <v>64420031</v>
      </c>
      <c r="F9395" s="367" t="s">
        <v>15917</v>
      </c>
      <c r="G9395" s="367" t="s">
        <v>16305</v>
      </c>
      <c r="H9395" s="367" t="s">
        <v>16306</v>
      </c>
      <c r="I9395" s="367" t="s">
        <v>16328</v>
      </c>
    </row>
    <row r="9396" spans="1:9">
      <c r="A9396" s="367" t="s">
        <v>3930</v>
      </c>
      <c r="D9396" s="367" t="s">
        <v>16329</v>
      </c>
      <c r="E9396" s="367">
        <f t="shared" si="146"/>
        <v>64420032</v>
      </c>
      <c r="F9396" s="367" t="s">
        <v>15917</v>
      </c>
      <c r="G9396" s="367" t="s">
        <v>16305</v>
      </c>
      <c r="H9396" s="367" t="s">
        <v>16306</v>
      </c>
      <c r="I9396" s="367" t="s">
        <v>16330</v>
      </c>
    </row>
    <row r="9397" spans="1:9">
      <c r="A9397" s="367" t="s">
        <v>3930</v>
      </c>
      <c r="D9397" s="367" t="s">
        <v>16331</v>
      </c>
      <c r="E9397" s="367">
        <f t="shared" si="146"/>
        <v>64420033</v>
      </c>
      <c r="F9397" s="367" t="s">
        <v>15917</v>
      </c>
      <c r="G9397" s="367" t="s">
        <v>16305</v>
      </c>
      <c r="H9397" s="367" t="s">
        <v>16306</v>
      </c>
      <c r="I9397" s="367" t="s">
        <v>16332</v>
      </c>
    </row>
    <row r="9398" spans="1:9">
      <c r="A9398" s="367" t="s">
        <v>3930</v>
      </c>
      <c r="D9398" s="367" t="s">
        <v>16333</v>
      </c>
      <c r="E9398" s="367">
        <f t="shared" si="146"/>
        <v>64420034</v>
      </c>
      <c r="F9398" s="367" t="s">
        <v>15917</v>
      </c>
      <c r="G9398" s="367" t="s">
        <v>16305</v>
      </c>
      <c r="H9398" s="367" t="s">
        <v>16306</v>
      </c>
      <c r="I9398" s="367" t="s">
        <v>16334</v>
      </c>
    </row>
    <row r="9399" spans="1:9">
      <c r="A9399" s="367" t="s">
        <v>3930</v>
      </c>
      <c r="D9399" s="367" t="s">
        <v>16335</v>
      </c>
      <c r="E9399" s="367">
        <f t="shared" si="146"/>
        <v>64420040</v>
      </c>
      <c r="F9399" s="367" t="s">
        <v>15917</v>
      </c>
      <c r="G9399" s="367" t="s">
        <v>16305</v>
      </c>
      <c r="H9399" s="367" t="s">
        <v>16306</v>
      </c>
      <c r="I9399" s="367" t="s">
        <v>4939</v>
      </c>
    </row>
    <row r="9400" spans="1:9">
      <c r="A9400" s="367" t="s">
        <v>3930</v>
      </c>
      <c r="D9400" s="367" t="s">
        <v>16336</v>
      </c>
      <c r="E9400" s="367">
        <f t="shared" si="146"/>
        <v>64420041</v>
      </c>
      <c r="F9400" s="367" t="s">
        <v>15917</v>
      </c>
      <c r="G9400" s="367" t="s">
        <v>16305</v>
      </c>
      <c r="H9400" s="367" t="s">
        <v>16306</v>
      </c>
      <c r="I9400" s="367" t="s">
        <v>16337</v>
      </c>
    </row>
    <row r="9401" spans="1:9">
      <c r="A9401" s="367" t="s">
        <v>3930</v>
      </c>
      <c r="D9401" s="367" t="s">
        <v>16338</v>
      </c>
      <c r="E9401" s="367">
        <f t="shared" si="146"/>
        <v>64420042</v>
      </c>
      <c r="F9401" s="367" t="s">
        <v>15917</v>
      </c>
      <c r="G9401" s="367" t="s">
        <v>16305</v>
      </c>
      <c r="H9401" s="367" t="s">
        <v>16306</v>
      </c>
      <c r="I9401" s="367" t="s">
        <v>16339</v>
      </c>
    </row>
    <row r="9402" spans="1:9">
      <c r="A9402" s="367" t="s">
        <v>3930</v>
      </c>
      <c r="D9402" s="367" t="s">
        <v>16340</v>
      </c>
      <c r="E9402" s="367">
        <f t="shared" si="146"/>
        <v>64430001</v>
      </c>
      <c r="F9402" s="367" t="s">
        <v>15917</v>
      </c>
      <c r="G9402" s="367" t="s">
        <v>16305</v>
      </c>
      <c r="H9402" s="367" t="s">
        <v>16341</v>
      </c>
      <c r="I9402" s="367" t="s">
        <v>16342</v>
      </c>
    </row>
    <row r="9403" spans="1:9">
      <c r="A9403" s="367" t="s">
        <v>3930</v>
      </c>
      <c r="D9403" s="367" t="s">
        <v>16343</v>
      </c>
      <c r="E9403" s="367">
        <f t="shared" si="146"/>
        <v>64430010</v>
      </c>
      <c r="F9403" s="367" t="s">
        <v>15917</v>
      </c>
      <c r="G9403" s="367" t="s">
        <v>16305</v>
      </c>
      <c r="H9403" s="367" t="s">
        <v>16341</v>
      </c>
      <c r="I9403" s="367" t="s">
        <v>16344</v>
      </c>
    </row>
    <row r="9404" spans="1:9">
      <c r="A9404" s="367" t="s">
        <v>3930</v>
      </c>
      <c r="D9404" s="367" t="s">
        <v>16345</v>
      </c>
      <c r="E9404" s="367">
        <f t="shared" si="146"/>
        <v>64430011</v>
      </c>
      <c r="F9404" s="367" t="s">
        <v>15917</v>
      </c>
      <c r="G9404" s="367" t="s">
        <v>16305</v>
      </c>
      <c r="H9404" s="367" t="s">
        <v>16341</v>
      </c>
      <c r="I9404" s="367" t="s">
        <v>16346</v>
      </c>
    </row>
    <row r="9405" spans="1:9">
      <c r="A9405" s="367" t="s">
        <v>3930</v>
      </c>
      <c r="D9405" s="367" t="s">
        <v>16347</v>
      </c>
      <c r="E9405" s="367">
        <f t="shared" si="146"/>
        <v>64430012</v>
      </c>
      <c r="F9405" s="367" t="s">
        <v>15917</v>
      </c>
      <c r="G9405" s="367" t="s">
        <v>16305</v>
      </c>
      <c r="H9405" s="367" t="s">
        <v>16341</v>
      </c>
      <c r="I9405" s="367" t="s">
        <v>16348</v>
      </c>
    </row>
    <row r="9406" spans="1:9">
      <c r="A9406" s="367" t="s">
        <v>3930</v>
      </c>
      <c r="D9406" s="367" t="s">
        <v>16349</v>
      </c>
      <c r="E9406" s="367">
        <f t="shared" si="146"/>
        <v>64430013</v>
      </c>
      <c r="F9406" s="367" t="s">
        <v>15917</v>
      </c>
      <c r="G9406" s="367" t="s">
        <v>16305</v>
      </c>
      <c r="H9406" s="367" t="s">
        <v>16341</v>
      </c>
      <c r="I9406" s="367" t="s">
        <v>16350</v>
      </c>
    </row>
    <row r="9407" spans="1:9">
      <c r="A9407" s="367" t="s">
        <v>3930</v>
      </c>
      <c r="D9407" s="367" t="s">
        <v>16351</v>
      </c>
      <c r="E9407" s="367">
        <f t="shared" si="146"/>
        <v>64430014</v>
      </c>
      <c r="F9407" s="367" t="s">
        <v>15917</v>
      </c>
      <c r="G9407" s="367" t="s">
        <v>16305</v>
      </c>
      <c r="H9407" s="367" t="s">
        <v>16341</v>
      </c>
      <c r="I9407" s="367" t="s">
        <v>16352</v>
      </c>
    </row>
    <row r="9408" spans="1:9">
      <c r="A9408" s="367" t="s">
        <v>3930</v>
      </c>
      <c r="D9408" s="367" t="s">
        <v>16353</v>
      </c>
      <c r="E9408" s="367">
        <f t="shared" si="146"/>
        <v>64430015</v>
      </c>
      <c r="F9408" s="367" t="s">
        <v>15917</v>
      </c>
      <c r="G9408" s="367" t="s">
        <v>16305</v>
      </c>
      <c r="H9408" s="367" t="s">
        <v>16341</v>
      </c>
      <c r="I9408" s="367" t="s">
        <v>16354</v>
      </c>
    </row>
    <row r="9409" spans="1:9">
      <c r="A9409" s="367" t="s">
        <v>3930</v>
      </c>
      <c r="D9409" s="367" t="s">
        <v>16355</v>
      </c>
      <c r="E9409" s="367">
        <f t="shared" si="146"/>
        <v>64430016</v>
      </c>
      <c r="F9409" s="367" t="s">
        <v>15917</v>
      </c>
      <c r="G9409" s="367" t="s">
        <v>16305</v>
      </c>
      <c r="H9409" s="367" t="s">
        <v>16341</v>
      </c>
      <c r="I9409" s="367" t="s">
        <v>16356</v>
      </c>
    </row>
    <row r="9410" spans="1:9">
      <c r="A9410" s="367" t="s">
        <v>3930</v>
      </c>
      <c r="D9410" s="367" t="s">
        <v>16357</v>
      </c>
      <c r="E9410" s="367">
        <f t="shared" ref="E9410:E9473" si="147">VALUE(D9410)</f>
        <v>64430017</v>
      </c>
      <c r="F9410" s="367" t="s">
        <v>15917</v>
      </c>
      <c r="G9410" s="367" t="s">
        <v>16305</v>
      </c>
      <c r="H9410" s="367" t="s">
        <v>16341</v>
      </c>
      <c r="I9410" s="367" t="s">
        <v>16358</v>
      </c>
    </row>
    <row r="9411" spans="1:9">
      <c r="A9411" s="367" t="s">
        <v>3930</v>
      </c>
      <c r="D9411" s="367" t="s">
        <v>16359</v>
      </c>
      <c r="E9411" s="367">
        <f t="shared" si="147"/>
        <v>64430030</v>
      </c>
      <c r="F9411" s="367" t="s">
        <v>15917</v>
      </c>
      <c r="G9411" s="367" t="s">
        <v>16305</v>
      </c>
      <c r="H9411" s="367" t="s">
        <v>16341</v>
      </c>
      <c r="I9411" s="367" t="s">
        <v>16051</v>
      </c>
    </row>
    <row r="9412" spans="1:9">
      <c r="A9412" s="367" t="s">
        <v>3930</v>
      </c>
      <c r="D9412" s="367" t="s">
        <v>16360</v>
      </c>
      <c r="E9412" s="367">
        <f t="shared" si="147"/>
        <v>64431001</v>
      </c>
      <c r="F9412" s="367" t="s">
        <v>15917</v>
      </c>
      <c r="G9412" s="367" t="s">
        <v>16305</v>
      </c>
      <c r="H9412" s="367" t="s">
        <v>16361</v>
      </c>
      <c r="I9412" s="367" t="s">
        <v>16362</v>
      </c>
    </row>
    <row r="9413" spans="1:9">
      <c r="A9413" s="367" t="s">
        <v>3930</v>
      </c>
      <c r="D9413" s="367" t="s">
        <v>16363</v>
      </c>
      <c r="E9413" s="367">
        <f t="shared" si="147"/>
        <v>64431010</v>
      </c>
      <c r="F9413" s="367" t="s">
        <v>15917</v>
      </c>
      <c r="G9413" s="367" t="s">
        <v>16305</v>
      </c>
      <c r="H9413" s="367" t="s">
        <v>16361</v>
      </c>
      <c r="I9413" s="367" t="s">
        <v>16364</v>
      </c>
    </row>
    <row r="9414" spans="1:9">
      <c r="A9414" s="367" t="s">
        <v>3930</v>
      </c>
      <c r="D9414" s="367" t="s">
        <v>16365</v>
      </c>
      <c r="E9414" s="367">
        <f t="shared" si="147"/>
        <v>64431011</v>
      </c>
      <c r="F9414" s="367" t="s">
        <v>15917</v>
      </c>
      <c r="G9414" s="367" t="s">
        <v>16305</v>
      </c>
      <c r="H9414" s="367" t="s">
        <v>16361</v>
      </c>
      <c r="I9414" s="367" t="s">
        <v>16366</v>
      </c>
    </row>
    <row r="9415" spans="1:9">
      <c r="A9415" s="367" t="s">
        <v>3930</v>
      </c>
      <c r="D9415" s="367" t="s">
        <v>16367</v>
      </c>
      <c r="E9415" s="367">
        <f t="shared" si="147"/>
        <v>64431012</v>
      </c>
      <c r="F9415" s="367" t="s">
        <v>15917</v>
      </c>
      <c r="G9415" s="367" t="s">
        <v>16305</v>
      </c>
      <c r="H9415" s="367" t="s">
        <v>16361</v>
      </c>
      <c r="I9415" s="367" t="s">
        <v>16368</v>
      </c>
    </row>
    <row r="9416" spans="1:9">
      <c r="A9416" s="367" t="s">
        <v>3930</v>
      </c>
      <c r="D9416" s="367" t="s">
        <v>16369</v>
      </c>
      <c r="E9416" s="367">
        <f t="shared" si="147"/>
        <v>64431013</v>
      </c>
      <c r="F9416" s="367" t="s">
        <v>15917</v>
      </c>
      <c r="G9416" s="367" t="s">
        <v>16305</v>
      </c>
      <c r="H9416" s="367" t="s">
        <v>16361</v>
      </c>
      <c r="I9416" s="367" t="s">
        <v>16194</v>
      </c>
    </row>
    <row r="9417" spans="1:9">
      <c r="A9417" s="367" t="s">
        <v>3930</v>
      </c>
      <c r="D9417" s="367" t="s">
        <v>16370</v>
      </c>
      <c r="E9417" s="367">
        <f t="shared" si="147"/>
        <v>64431014</v>
      </c>
      <c r="F9417" s="367" t="s">
        <v>15917</v>
      </c>
      <c r="G9417" s="367" t="s">
        <v>16305</v>
      </c>
      <c r="H9417" s="367" t="s">
        <v>16361</v>
      </c>
      <c r="I9417" s="367" t="s">
        <v>16352</v>
      </c>
    </row>
    <row r="9418" spans="1:9">
      <c r="A9418" s="367" t="s">
        <v>3930</v>
      </c>
      <c r="D9418" s="367" t="s">
        <v>16371</v>
      </c>
      <c r="E9418" s="367">
        <f t="shared" si="147"/>
        <v>64431015</v>
      </c>
      <c r="F9418" s="367" t="s">
        <v>15917</v>
      </c>
      <c r="G9418" s="367" t="s">
        <v>16305</v>
      </c>
      <c r="H9418" s="367" t="s">
        <v>16361</v>
      </c>
      <c r="I9418" s="367" t="s">
        <v>16354</v>
      </c>
    </row>
    <row r="9419" spans="1:9">
      <c r="A9419" s="367" t="s">
        <v>3930</v>
      </c>
      <c r="D9419" s="367" t="s">
        <v>16372</v>
      </c>
      <c r="E9419" s="367">
        <f t="shared" si="147"/>
        <v>64431016</v>
      </c>
      <c r="F9419" s="367" t="s">
        <v>15917</v>
      </c>
      <c r="G9419" s="367" t="s">
        <v>16305</v>
      </c>
      <c r="H9419" s="367" t="s">
        <v>16361</v>
      </c>
      <c r="I9419" s="367" t="s">
        <v>16356</v>
      </c>
    </row>
    <row r="9420" spans="1:9">
      <c r="A9420" s="367" t="s">
        <v>3930</v>
      </c>
      <c r="D9420" s="367" t="s">
        <v>16373</v>
      </c>
      <c r="E9420" s="367">
        <f t="shared" si="147"/>
        <v>64431017</v>
      </c>
      <c r="F9420" s="367" t="s">
        <v>15917</v>
      </c>
      <c r="G9420" s="367" t="s">
        <v>16305</v>
      </c>
      <c r="H9420" s="367" t="s">
        <v>16361</v>
      </c>
      <c r="I9420" s="367" t="s">
        <v>16358</v>
      </c>
    </row>
    <row r="9421" spans="1:9">
      <c r="A9421" s="367" t="s">
        <v>3930</v>
      </c>
      <c r="D9421" s="367" t="s">
        <v>16374</v>
      </c>
      <c r="E9421" s="367">
        <f t="shared" si="147"/>
        <v>64431030</v>
      </c>
      <c r="F9421" s="367" t="s">
        <v>15917</v>
      </c>
      <c r="G9421" s="367" t="s">
        <v>16305</v>
      </c>
      <c r="H9421" s="367" t="s">
        <v>16361</v>
      </c>
      <c r="I9421" s="367" t="s">
        <v>16051</v>
      </c>
    </row>
    <row r="9422" spans="1:9">
      <c r="A9422" s="367" t="s">
        <v>3930</v>
      </c>
      <c r="D9422" s="367" t="s">
        <v>16375</v>
      </c>
      <c r="E9422" s="367">
        <f t="shared" si="147"/>
        <v>64450001</v>
      </c>
      <c r="F9422" s="367" t="s">
        <v>15917</v>
      </c>
      <c r="G9422" s="367" t="s">
        <v>16305</v>
      </c>
      <c r="H9422" s="367" t="s">
        <v>16376</v>
      </c>
      <c r="I9422" s="367" t="s">
        <v>16376</v>
      </c>
    </row>
    <row r="9423" spans="1:9">
      <c r="A9423" s="367" t="s">
        <v>3930</v>
      </c>
      <c r="D9423" s="367" t="s">
        <v>16377</v>
      </c>
      <c r="E9423" s="367">
        <f t="shared" si="147"/>
        <v>64450010</v>
      </c>
      <c r="F9423" s="367" t="s">
        <v>15917</v>
      </c>
      <c r="G9423" s="367" t="s">
        <v>16305</v>
      </c>
      <c r="H9423" s="367" t="s">
        <v>16376</v>
      </c>
      <c r="I9423" s="367" t="s">
        <v>16378</v>
      </c>
    </row>
    <row r="9424" spans="1:9">
      <c r="A9424" s="367" t="s">
        <v>3930</v>
      </c>
      <c r="D9424" s="367" t="s">
        <v>16379</v>
      </c>
      <c r="E9424" s="367">
        <f t="shared" si="147"/>
        <v>64450011</v>
      </c>
      <c r="F9424" s="367" t="s">
        <v>15917</v>
      </c>
      <c r="G9424" s="367" t="s">
        <v>16305</v>
      </c>
      <c r="H9424" s="367" t="s">
        <v>16376</v>
      </c>
      <c r="I9424" s="367" t="s">
        <v>16380</v>
      </c>
    </row>
    <row r="9425" spans="1:9">
      <c r="A9425" s="367" t="s">
        <v>3930</v>
      </c>
      <c r="D9425" s="367" t="s">
        <v>16381</v>
      </c>
      <c r="E9425" s="367">
        <f t="shared" si="147"/>
        <v>64450012</v>
      </c>
      <c r="F9425" s="367" t="s">
        <v>15917</v>
      </c>
      <c r="G9425" s="367" t="s">
        <v>16305</v>
      </c>
      <c r="H9425" s="367" t="s">
        <v>16376</v>
      </c>
      <c r="I9425" s="367" t="s">
        <v>16382</v>
      </c>
    </row>
    <row r="9426" spans="1:9">
      <c r="A9426" s="367" t="s">
        <v>3930</v>
      </c>
      <c r="D9426" s="367" t="s">
        <v>16383</v>
      </c>
      <c r="E9426" s="367">
        <f t="shared" si="147"/>
        <v>64450013</v>
      </c>
      <c r="F9426" s="367" t="s">
        <v>15917</v>
      </c>
      <c r="G9426" s="367" t="s">
        <v>16305</v>
      </c>
      <c r="H9426" s="367" t="s">
        <v>16376</v>
      </c>
      <c r="I9426" s="367" t="s">
        <v>16384</v>
      </c>
    </row>
    <row r="9427" spans="1:9">
      <c r="A9427" s="367" t="s">
        <v>3930</v>
      </c>
      <c r="D9427" s="367" t="s">
        <v>16385</v>
      </c>
      <c r="E9427" s="367">
        <f t="shared" si="147"/>
        <v>64450014</v>
      </c>
      <c r="F9427" s="367" t="s">
        <v>15917</v>
      </c>
      <c r="G9427" s="367" t="s">
        <v>16305</v>
      </c>
      <c r="H9427" s="367" t="s">
        <v>16376</v>
      </c>
      <c r="I9427" s="367" t="s">
        <v>16386</v>
      </c>
    </row>
    <row r="9428" spans="1:9">
      <c r="A9428" s="367" t="s">
        <v>3930</v>
      </c>
      <c r="D9428" s="367" t="s">
        <v>16387</v>
      </c>
      <c r="E9428" s="367">
        <f t="shared" si="147"/>
        <v>64450020</v>
      </c>
      <c r="F9428" s="367" t="s">
        <v>15917</v>
      </c>
      <c r="G9428" s="367" t="s">
        <v>16305</v>
      </c>
      <c r="H9428" s="367" t="s">
        <v>16376</v>
      </c>
      <c r="I9428" s="367" t="s">
        <v>16388</v>
      </c>
    </row>
    <row r="9429" spans="1:9">
      <c r="A9429" s="367" t="s">
        <v>3930</v>
      </c>
      <c r="D9429" s="367" t="s">
        <v>16389</v>
      </c>
      <c r="E9429" s="367">
        <f t="shared" si="147"/>
        <v>64450021</v>
      </c>
      <c r="F9429" s="367" t="s">
        <v>15917</v>
      </c>
      <c r="G9429" s="367" t="s">
        <v>16305</v>
      </c>
      <c r="H9429" s="367" t="s">
        <v>16376</v>
      </c>
      <c r="I9429" s="367" t="s">
        <v>16390</v>
      </c>
    </row>
    <row r="9430" spans="1:9">
      <c r="A9430" s="367" t="s">
        <v>3930</v>
      </c>
      <c r="D9430" s="367" t="s">
        <v>16391</v>
      </c>
      <c r="E9430" s="367">
        <f t="shared" si="147"/>
        <v>64450022</v>
      </c>
      <c r="F9430" s="367" t="s">
        <v>15917</v>
      </c>
      <c r="G9430" s="367" t="s">
        <v>16305</v>
      </c>
      <c r="H9430" s="367" t="s">
        <v>16376</v>
      </c>
      <c r="I9430" s="367" t="s">
        <v>16392</v>
      </c>
    </row>
    <row r="9431" spans="1:9">
      <c r="A9431" s="367" t="s">
        <v>3930</v>
      </c>
      <c r="D9431" s="367" t="s">
        <v>16393</v>
      </c>
      <c r="E9431" s="367">
        <f t="shared" si="147"/>
        <v>64450030</v>
      </c>
      <c r="F9431" s="367" t="s">
        <v>15917</v>
      </c>
      <c r="G9431" s="367" t="s">
        <v>16305</v>
      </c>
      <c r="H9431" s="367" t="s">
        <v>16376</v>
      </c>
      <c r="I9431" s="367" t="s">
        <v>16394</v>
      </c>
    </row>
    <row r="9432" spans="1:9">
      <c r="A9432" s="367" t="s">
        <v>3930</v>
      </c>
      <c r="D9432" s="367" t="s">
        <v>16395</v>
      </c>
      <c r="E9432" s="367">
        <f t="shared" si="147"/>
        <v>64450031</v>
      </c>
      <c r="F9432" s="367" t="s">
        <v>15917</v>
      </c>
      <c r="G9432" s="367" t="s">
        <v>16305</v>
      </c>
      <c r="H9432" s="367" t="s">
        <v>16376</v>
      </c>
      <c r="I9432" s="367" t="s">
        <v>16396</v>
      </c>
    </row>
    <row r="9433" spans="1:9">
      <c r="A9433" s="367" t="s">
        <v>3930</v>
      </c>
      <c r="D9433" s="367" t="s">
        <v>16397</v>
      </c>
      <c r="E9433" s="367">
        <f t="shared" si="147"/>
        <v>64450032</v>
      </c>
      <c r="F9433" s="367" t="s">
        <v>15917</v>
      </c>
      <c r="G9433" s="367" t="s">
        <v>16305</v>
      </c>
      <c r="H9433" s="367" t="s">
        <v>16376</v>
      </c>
      <c r="I9433" s="367" t="s">
        <v>16398</v>
      </c>
    </row>
    <row r="9434" spans="1:9">
      <c r="A9434" s="367" t="s">
        <v>3930</v>
      </c>
      <c r="D9434" s="367" t="s">
        <v>16399</v>
      </c>
      <c r="E9434" s="367">
        <f t="shared" si="147"/>
        <v>64450033</v>
      </c>
      <c r="F9434" s="367" t="s">
        <v>15917</v>
      </c>
      <c r="G9434" s="367" t="s">
        <v>16305</v>
      </c>
      <c r="H9434" s="367" t="s">
        <v>16376</v>
      </c>
      <c r="I9434" s="367" t="s">
        <v>16400</v>
      </c>
    </row>
    <row r="9435" spans="1:9">
      <c r="A9435" s="367" t="s">
        <v>3930</v>
      </c>
      <c r="D9435" s="367" t="s">
        <v>16401</v>
      </c>
      <c r="E9435" s="367">
        <f t="shared" si="147"/>
        <v>64450034</v>
      </c>
      <c r="F9435" s="367" t="s">
        <v>15917</v>
      </c>
      <c r="G9435" s="367" t="s">
        <v>16305</v>
      </c>
      <c r="H9435" s="367" t="s">
        <v>16376</v>
      </c>
      <c r="I9435" s="367" t="s">
        <v>16402</v>
      </c>
    </row>
    <row r="9436" spans="1:9">
      <c r="A9436" s="367" t="s">
        <v>3930</v>
      </c>
      <c r="D9436" s="367" t="s">
        <v>16403</v>
      </c>
      <c r="E9436" s="367">
        <f t="shared" si="147"/>
        <v>64450035</v>
      </c>
      <c r="F9436" s="367" t="s">
        <v>15917</v>
      </c>
      <c r="G9436" s="367" t="s">
        <v>16305</v>
      </c>
      <c r="H9436" s="367" t="s">
        <v>16376</v>
      </c>
      <c r="I9436" s="367" t="s">
        <v>16404</v>
      </c>
    </row>
    <row r="9437" spans="1:9">
      <c r="A9437" s="367" t="s">
        <v>3930</v>
      </c>
      <c r="D9437" s="367" t="s">
        <v>16405</v>
      </c>
      <c r="E9437" s="367">
        <f t="shared" si="147"/>
        <v>64450036</v>
      </c>
      <c r="F9437" s="367" t="s">
        <v>15917</v>
      </c>
      <c r="G9437" s="367" t="s">
        <v>16305</v>
      </c>
      <c r="H9437" s="367" t="s">
        <v>16376</v>
      </c>
      <c r="I9437" s="367" t="s">
        <v>16406</v>
      </c>
    </row>
    <row r="9438" spans="1:9">
      <c r="A9438" s="367" t="s">
        <v>3930</v>
      </c>
      <c r="D9438" s="367" t="s">
        <v>16407</v>
      </c>
      <c r="E9438" s="367">
        <f t="shared" si="147"/>
        <v>64450040</v>
      </c>
      <c r="F9438" s="367" t="s">
        <v>15917</v>
      </c>
      <c r="G9438" s="367" t="s">
        <v>16305</v>
      </c>
      <c r="H9438" s="367" t="s">
        <v>16376</v>
      </c>
      <c r="I9438" s="367" t="s">
        <v>16408</v>
      </c>
    </row>
    <row r="9439" spans="1:9">
      <c r="A9439" s="367" t="s">
        <v>3930</v>
      </c>
      <c r="D9439" s="367" t="s">
        <v>16409</v>
      </c>
      <c r="E9439" s="367">
        <f t="shared" si="147"/>
        <v>64450041</v>
      </c>
      <c r="F9439" s="367" t="s">
        <v>15917</v>
      </c>
      <c r="G9439" s="367" t="s">
        <v>16305</v>
      </c>
      <c r="H9439" s="367" t="s">
        <v>16376</v>
      </c>
      <c r="I9439" s="367" t="s">
        <v>16410</v>
      </c>
    </row>
    <row r="9440" spans="1:9">
      <c r="A9440" s="367" t="s">
        <v>3930</v>
      </c>
      <c r="D9440" s="367" t="s">
        <v>16411</v>
      </c>
      <c r="E9440" s="367">
        <f t="shared" si="147"/>
        <v>64450042</v>
      </c>
      <c r="F9440" s="367" t="s">
        <v>15917</v>
      </c>
      <c r="G9440" s="367" t="s">
        <v>16305</v>
      </c>
      <c r="H9440" s="367" t="s">
        <v>16376</v>
      </c>
      <c r="I9440" s="367" t="s">
        <v>16412</v>
      </c>
    </row>
    <row r="9441" spans="1:9">
      <c r="A9441" s="367" t="s">
        <v>3930</v>
      </c>
      <c r="D9441" s="367" t="s">
        <v>16413</v>
      </c>
      <c r="E9441" s="367">
        <f t="shared" si="147"/>
        <v>64450050</v>
      </c>
      <c r="F9441" s="367" t="s">
        <v>15917</v>
      </c>
      <c r="G9441" s="367" t="s">
        <v>16305</v>
      </c>
      <c r="H9441" s="367" t="s">
        <v>16376</v>
      </c>
      <c r="I9441" s="367" t="s">
        <v>5717</v>
      </c>
    </row>
    <row r="9442" spans="1:9">
      <c r="A9442" s="367" t="s">
        <v>3930</v>
      </c>
      <c r="D9442" s="367" t="s">
        <v>16414</v>
      </c>
      <c r="E9442" s="367">
        <f t="shared" si="147"/>
        <v>64450051</v>
      </c>
      <c r="F9442" s="367" t="s">
        <v>15917</v>
      </c>
      <c r="G9442" s="367" t="s">
        <v>16305</v>
      </c>
      <c r="H9442" s="367" t="s">
        <v>16376</v>
      </c>
      <c r="I9442" s="367" t="s">
        <v>16415</v>
      </c>
    </row>
    <row r="9443" spans="1:9">
      <c r="A9443" s="367" t="s">
        <v>3930</v>
      </c>
      <c r="D9443" s="367" t="s">
        <v>16416</v>
      </c>
      <c r="E9443" s="367">
        <f t="shared" si="147"/>
        <v>64450052</v>
      </c>
      <c r="F9443" s="367" t="s">
        <v>15917</v>
      </c>
      <c r="G9443" s="367" t="s">
        <v>16305</v>
      </c>
      <c r="H9443" s="367" t="s">
        <v>16376</v>
      </c>
      <c r="I9443" s="367" t="s">
        <v>16417</v>
      </c>
    </row>
    <row r="9444" spans="1:9">
      <c r="A9444" s="367" t="s">
        <v>3930</v>
      </c>
      <c r="D9444" s="367" t="s">
        <v>16418</v>
      </c>
      <c r="E9444" s="367">
        <f t="shared" si="147"/>
        <v>64450053</v>
      </c>
      <c r="F9444" s="367" t="s">
        <v>15917</v>
      </c>
      <c r="G9444" s="367" t="s">
        <v>16305</v>
      </c>
      <c r="H9444" s="367" t="s">
        <v>16376</v>
      </c>
      <c r="I9444" s="367" t="s">
        <v>16419</v>
      </c>
    </row>
    <row r="9445" spans="1:9">
      <c r="A9445" s="367" t="s">
        <v>3930</v>
      </c>
      <c r="D9445" s="367" t="s">
        <v>16420</v>
      </c>
      <c r="E9445" s="367">
        <f t="shared" si="147"/>
        <v>64450060</v>
      </c>
      <c r="F9445" s="367" t="s">
        <v>15917</v>
      </c>
      <c r="G9445" s="367" t="s">
        <v>16305</v>
      </c>
      <c r="H9445" s="367" t="s">
        <v>16376</v>
      </c>
      <c r="I9445" s="367" t="s">
        <v>4939</v>
      </c>
    </row>
    <row r="9446" spans="1:9">
      <c r="A9446" s="367" t="s">
        <v>3930</v>
      </c>
      <c r="D9446" s="367" t="s">
        <v>16421</v>
      </c>
      <c r="E9446" s="367">
        <f t="shared" si="147"/>
        <v>64450061</v>
      </c>
      <c r="F9446" s="367" t="s">
        <v>15917</v>
      </c>
      <c r="G9446" s="367" t="s">
        <v>16305</v>
      </c>
      <c r="H9446" s="367" t="s">
        <v>16376</v>
      </c>
      <c r="I9446" s="367" t="s">
        <v>16422</v>
      </c>
    </row>
    <row r="9447" spans="1:9">
      <c r="A9447" s="367" t="s">
        <v>3930</v>
      </c>
      <c r="D9447" s="367" t="s">
        <v>16423</v>
      </c>
      <c r="E9447" s="367">
        <f t="shared" si="147"/>
        <v>64450062</v>
      </c>
      <c r="F9447" s="367" t="s">
        <v>15917</v>
      </c>
      <c r="G9447" s="367" t="s">
        <v>16305</v>
      </c>
      <c r="H9447" s="367" t="s">
        <v>16376</v>
      </c>
      <c r="I9447" s="367" t="s">
        <v>16424</v>
      </c>
    </row>
    <row r="9448" spans="1:9">
      <c r="A9448" s="367" t="s">
        <v>3930</v>
      </c>
      <c r="D9448" s="367" t="s">
        <v>16425</v>
      </c>
      <c r="E9448" s="367">
        <f t="shared" si="147"/>
        <v>64470001</v>
      </c>
      <c r="F9448" s="367" t="s">
        <v>15917</v>
      </c>
      <c r="G9448" s="367" t="s">
        <v>16305</v>
      </c>
      <c r="H9448" s="367" t="s">
        <v>16426</v>
      </c>
      <c r="I9448" s="367" t="s">
        <v>16426</v>
      </c>
    </row>
    <row r="9449" spans="1:9">
      <c r="A9449" s="367" t="s">
        <v>3930</v>
      </c>
      <c r="D9449" s="367" t="s">
        <v>16427</v>
      </c>
      <c r="E9449" s="367">
        <f t="shared" si="147"/>
        <v>64470010</v>
      </c>
      <c r="F9449" s="367" t="s">
        <v>15917</v>
      </c>
      <c r="G9449" s="367" t="s">
        <v>16305</v>
      </c>
      <c r="H9449" s="367" t="s">
        <v>16426</v>
      </c>
      <c r="I9449" s="367" t="s">
        <v>16428</v>
      </c>
    </row>
    <row r="9450" spans="1:9">
      <c r="A9450" s="367" t="s">
        <v>3930</v>
      </c>
      <c r="D9450" s="367" t="s">
        <v>16429</v>
      </c>
      <c r="E9450" s="367">
        <f t="shared" si="147"/>
        <v>64470011</v>
      </c>
      <c r="F9450" s="367" t="s">
        <v>15917</v>
      </c>
      <c r="G9450" s="367" t="s">
        <v>16305</v>
      </c>
      <c r="H9450" s="367" t="s">
        <v>16426</v>
      </c>
      <c r="I9450" s="367" t="s">
        <v>16430</v>
      </c>
    </row>
    <row r="9451" spans="1:9">
      <c r="A9451" s="367" t="s">
        <v>3930</v>
      </c>
      <c r="D9451" s="367" t="s">
        <v>16431</v>
      </c>
      <c r="E9451" s="367">
        <f t="shared" si="147"/>
        <v>64470012</v>
      </c>
      <c r="F9451" s="367" t="s">
        <v>15917</v>
      </c>
      <c r="G9451" s="367" t="s">
        <v>16305</v>
      </c>
      <c r="H9451" s="367" t="s">
        <v>16426</v>
      </c>
      <c r="I9451" s="367" t="s">
        <v>16432</v>
      </c>
    </row>
    <row r="9452" spans="1:9">
      <c r="A9452" s="367" t="s">
        <v>3930</v>
      </c>
      <c r="D9452" s="367" t="s">
        <v>16433</v>
      </c>
      <c r="E9452" s="367">
        <f t="shared" si="147"/>
        <v>64470013</v>
      </c>
      <c r="F9452" s="367" t="s">
        <v>15917</v>
      </c>
      <c r="G9452" s="367" t="s">
        <v>16305</v>
      </c>
      <c r="H9452" s="367" t="s">
        <v>16426</v>
      </c>
      <c r="I9452" s="367" t="s">
        <v>16434</v>
      </c>
    </row>
    <row r="9453" spans="1:9">
      <c r="A9453" s="367" t="s">
        <v>3930</v>
      </c>
      <c r="D9453" s="367" t="s">
        <v>16435</v>
      </c>
      <c r="E9453" s="367">
        <f t="shared" si="147"/>
        <v>64470020</v>
      </c>
      <c r="F9453" s="367" t="s">
        <v>15917</v>
      </c>
      <c r="G9453" s="367" t="s">
        <v>16305</v>
      </c>
      <c r="H9453" s="367" t="s">
        <v>16426</v>
      </c>
      <c r="I9453" s="367" t="s">
        <v>16436</v>
      </c>
    </row>
    <row r="9454" spans="1:9">
      <c r="A9454" s="367" t="s">
        <v>3930</v>
      </c>
      <c r="D9454" s="367" t="s">
        <v>16437</v>
      </c>
      <c r="E9454" s="367">
        <f t="shared" si="147"/>
        <v>64470021</v>
      </c>
      <c r="F9454" s="367" t="s">
        <v>15917</v>
      </c>
      <c r="G9454" s="367" t="s">
        <v>16305</v>
      </c>
      <c r="H9454" s="367" t="s">
        <v>16426</v>
      </c>
      <c r="I9454" s="367" t="s">
        <v>16438</v>
      </c>
    </row>
    <row r="9455" spans="1:9">
      <c r="A9455" s="367" t="s">
        <v>3930</v>
      </c>
      <c r="D9455" s="367" t="s">
        <v>16439</v>
      </c>
      <c r="E9455" s="367">
        <f t="shared" si="147"/>
        <v>64470022</v>
      </c>
      <c r="F9455" s="367" t="s">
        <v>15917</v>
      </c>
      <c r="G9455" s="367" t="s">
        <v>16305</v>
      </c>
      <c r="H9455" s="367" t="s">
        <v>16426</v>
      </c>
      <c r="I9455" s="367" t="s">
        <v>16440</v>
      </c>
    </row>
    <row r="9456" spans="1:9">
      <c r="A9456" s="367" t="s">
        <v>3930</v>
      </c>
      <c r="D9456" s="367" t="s">
        <v>16441</v>
      </c>
      <c r="E9456" s="367">
        <f t="shared" si="147"/>
        <v>64470023</v>
      </c>
      <c r="F9456" s="367" t="s">
        <v>15917</v>
      </c>
      <c r="G9456" s="367" t="s">
        <v>16305</v>
      </c>
      <c r="H9456" s="367" t="s">
        <v>16426</v>
      </c>
      <c r="I9456" s="367" t="s">
        <v>16442</v>
      </c>
    </row>
    <row r="9457" spans="1:9">
      <c r="A9457" s="367" t="s">
        <v>3930</v>
      </c>
      <c r="D9457" s="367" t="s">
        <v>16443</v>
      </c>
      <c r="E9457" s="367">
        <f t="shared" si="147"/>
        <v>64470024</v>
      </c>
      <c r="F9457" s="367" t="s">
        <v>15917</v>
      </c>
      <c r="G9457" s="367" t="s">
        <v>16305</v>
      </c>
      <c r="H9457" s="367" t="s">
        <v>16426</v>
      </c>
      <c r="I9457" s="367" t="s">
        <v>16444</v>
      </c>
    </row>
    <row r="9458" spans="1:9">
      <c r="A9458" s="367" t="s">
        <v>3930</v>
      </c>
      <c r="D9458" s="367" t="s">
        <v>16445</v>
      </c>
      <c r="E9458" s="367">
        <f t="shared" si="147"/>
        <v>64470025</v>
      </c>
      <c r="F9458" s="367" t="s">
        <v>15917</v>
      </c>
      <c r="G9458" s="367" t="s">
        <v>16305</v>
      </c>
      <c r="H9458" s="367" t="s">
        <v>16426</v>
      </c>
      <c r="I9458" s="367" t="s">
        <v>16446</v>
      </c>
    </row>
    <row r="9459" spans="1:9">
      <c r="A9459" s="367" t="s">
        <v>3930</v>
      </c>
      <c r="D9459" s="367" t="s">
        <v>16447</v>
      </c>
      <c r="E9459" s="367">
        <f t="shared" si="147"/>
        <v>64470026</v>
      </c>
      <c r="F9459" s="367" t="s">
        <v>15917</v>
      </c>
      <c r="G9459" s="367" t="s">
        <v>16305</v>
      </c>
      <c r="H9459" s="367" t="s">
        <v>16426</v>
      </c>
      <c r="I9459" s="367" t="s">
        <v>16448</v>
      </c>
    </row>
    <row r="9460" spans="1:9">
      <c r="A9460" s="367" t="s">
        <v>3930</v>
      </c>
      <c r="D9460" s="367" t="s">
        <v>16449</v>
      </c>
      <c r="E9460" s="367">
        <f t="shared" si="147"/>
        <v>64470040</v>
      </c>
      <c r="F9460" s="367" t="s">
        <v>15917</v>
      </c>
      <c r="G9460" s="367" t="s">
        <v>16305</v>
      </c>
      <c r="H9460" s="367" t="s">
        <v>16426</v>
      </c>
      <c r="I9460" s="367" t="s">
        <v>10986</v>
      </c>
    </row>
    <row r="9461" spans="1:9">
      <c r="A9461" s="367" t="s">
        <v>3930</v>
      </c>
      <c r="D9461" s="367" t="s">
        <v>16450</v>
      </c>
      <c r="E9461" s="367">
        <f t="shared" si="147"/>
        <v>64480001</v>
      </c>
      <c r="F9461" s="367" t="s">
        <v>15917</v>
      </c>
      <c r="G9461" s="367" t="s">
        <v>16305</v>
      </c>
      <c r="H9461" s="367" t="s">
        <v>4346</v>
      </c>
      <c r="I9461" s="367" t="s">
        <v>4346</v>
      </c>
    </row>
    <row r="9462" spans="1:9">
      <c r="A9462" s="367" t="s">
        <v>3930</v>
      </c>
      <c r="D9462" s="367" t="s">
        <v>16451</v>
      </c>
      <c r="E9462" s="367">
        <f t="shared" si="147"/>
        <v>64482001</v>
      </c>
      <c r="F9462" s="367" t="s">
        <v>15917</v>
      </c>
      <c r="G9462" s="367" t="s">
        <v>16305</v>
      </c>
      <c r="H9462" s="367" t="s">
        <v>4348</v>
      </c>
      <c r="I9462" s="367" t="s">
        <v>4349</v>
      </c>
    </row>
    <row r="9463" spans="1:9">
      <c r="A9463" s="367" t="s">
        <v>3930</v>
      </c>
      <c r="D9463" s="367" t="s">
        <v>16452</v>
      </c>
      <c r="E9463" s="367">
        <f t="shared" si="147"/>
        <v>64482002</v>
      </c>
      <c r="F9463" s="367" t="s">
        <v>15917</v>
      </c>
      <c r="G9463" s="367" t="s">
        <v>16305</v>
      </c>
      <c r="H9463" s="367" t="s">
        <v>4348</v>
      </c>
      <c r="I9463" s="367" t="s">
        <v>4351</v>
      </c>
    </row>
    <row r="9464" spans="1:9">
      <c r="A9464" s="367" t="s">
        <v>3930</v>
      </c>
      <c r="D9464" s="367" t="s">
        <v>16453</v>
      </c>
      <c r="E9464" s="367">
        <f t="shared" si="147"/>
        <v>64482599</v>
      </c>
      <c r="F9464" s="367" t="s">
        <v>15917</v>
      </c>
      <c r="G9464" s="367" t="s">
        <v>16305</v>
      </c>
      <c r="H9464" s="367" t="s">
        <v>4353</v>
      </c>
      <c r="I9464" s="367" t="s">
        <v>4354</v>
      </c>
    </row>
    <row r="9465" spans="1:9">
      <c r="A9465" s="367" t="s">
        <v>3930</v>
      </c>
      <c r="D9465" s="367" t="s">
        <v>16454</v>
      </c>
      <c r="E9465" s="367">
        <f t="shared" si="147"/>
        <v>64520001</v>
      </c>
      <c r="F9465" s="367" t="s">
        <v>15917</v>
      </c>
      <c r="G9465" s="367" t="s">
        <v>16455</v>
      </c>
      <c r="H9465" s="367" t="s">
        <v>16456</v>
      </c>
      <c r="I9465" s="367" t="s">
        <v>16457</v>
      </c>
    </row>
    <row r="9466" spans="1:9">
      <c r="A9466" s="367" t="s">
        <v>3930</v>
      </c>
      <c r="D9466" s="367" t="s">
        <v>16458</v>
      </c>
      <c r="E9466" s="367">
        <f t="shared" si="147"/>
        <v>64520010</v>
      </c>
      <c r="F9466" s="367" t="s">
        <v>15917</v>
      </c>
      <c r="G9466" s="367" t="s">
        <v>16455</v>
      </c>
      <c r="H9466" s="367" t="s">
        <v>16456</v>
      </c>
      <c r="I9466" s="367" t="s">
        <v>16459</v>
      </c>
    </row>
    <row r="9467" spans="1:9">
      <c r="A9467" s="367" t="s">
        <v>3930</v>
      </c>
      <c r="D9467" s="367" t="s">
        <v>16460</v>
      </c>
      <c r="E9467" s="367">
        <f t="shared" si="147"/>
        <v>64520011</v>
      </c>
      <c r="F9467" s="367" t="s">
        <v>15917</v>
      </c>
      <c r="G9467" s="367" t="s">
        <v>16455</v>
      </c>
      <c r="H9467" s="367" t="s">
        <v>16456</v>
      </c>
      <c r="I9467" s="367" t="s">
        <v>16461</v>
      </c>
    </row>
    <row r="9468" spans="1:9">
      <c r="A9468" s="367" t="s">
        <v>3930</v>
      </c>
      <c r="D9468" s="367" t="s">
        <v>16462</v>
      </c>
      <c r="E9468" s="367">
        <f t="shared" si="147"/>
        <v>64520020</v>
      </c>
      <c r="F9468" s="367" t="s">
        <v>15917</v>
      </c>
      <c r="G9468" s="367" t="s">
        <v>16455</v>
      </c>
      <c r="H9468" s="367" t="s">
        <v>16456</v>
      </c>
      <c r="I9468" s="367" t="s">
        <v>4882</v>
      </c>
    </row>
    <row r="9469" spans="1:9">
      <c r="A9469" s="367" t="s">
        <v>3930</v>
      </c>
      <c r="D9469" s="367" t="s">
        <v>16463</v>
      </c>
      <c r="E9469" s="367">
        <f t="shared" si="147"/>
        <v>64520021</v>
      </c>
      <c r="F9469" s="367" t="s">
        <v>15917</v>
      </c>
      <c r="G9469" s="367" t="s">
        <v>16455</v>
      </c>
      <c r="H9469" s="367" t="s">
        <v>16456</v>
      </c>
      <c r="I9469" s="367" t="s">
        <v>16464</v>
      </c>
    </row>
    <row r="9470" spans="1:9">
      <c r="A9470" s="367" t="s">
        <v>3930</v>
      </c>
      <c r="D9470" s="367" t="s">
        <v>16465</v>
      </c>
      <c r="E9470" s="367">
        <f t="shared" si="147"/>
        <v>64520022</v>
      </c>
      <c r="F9470" s="367" t="s">
        <v>15917</v>
      </c>
      <c r="G9470" s="367" t="s">
        <v>16455</v>
      </c>
      <c r="H9470" s="367" t="s">
        <v>16456</v>
      </c>
      <c r="I9470" s="367" t="s">
        <v>16466</v>
      </c>
    </row>
    <row r="9471" spans="1:9">
      <c r="A9471" s="367" t="s">
        <v>3930</v>
      </c>
      <c r="D9471" s="367" t="s">
        <v>16467</v>
      </c>
      <c r="E9471" s="367">
        <f t="shared" si="147"/>
        <v>64520023</v>
      </c>
      <c r="F9471" s="367" t="s">
        <v>15917</v>
      </c>
      <c r="G9471" s="367" t="s">
        <v>16455</v>
      </c>
      <c r="H9471" s="367" t="s">
        <v>16456</v>
      </c>
      <c r="I9471" s="367" t="s">
        <v>16468</v>
      </c>
    </row>
    <row r="9472" spans="1:9">
      <c r="A9472" s="367" t="s">
        <v>3930</v>
      </c>
      <c r="D9472" s="367" t="s">
        <v>16469</v>
      </c>
      <c r="E9472" s="367">
        <f t="shared" si="147"/>
        <v>64520030</v>
      </c>
      <c r="F9472" s="367" t="s">
        <v>15917</v>
      </c>
      <c r="G9472" s="367" t="s">
        <v>16455</v>
      </c>
      <c r="H9472" s="367" t="s">
        <v>16456</v>
      </c>
      <c r="I9472" s="367" t="s">
        <v>4996</v>
      </c>
    </row>
    <row r="9473" spans="1:9">
      <c r="A9473" s="367" t="s">
        <v>3930</v>
      </c>
      <c r="D9473" s="367" t="s">
        <v>16470</v>
      </c>
      <c r="E9473" s="367">
        <f t="shared" si="147"/>
        <v>64520031</v>
      </c>
      <c r="F9473" s="367" t="s">
        <v>15917</v>
      </c>
      <c r="G9473" s="367" t="s">
        <v>16455</v>
      </c>
      <c r="H9473" s="367" t="s">
        <v>16456</v>
      </c>
      <c r="I9473" s="367" t="s">
        <v>16471</v>
      </c>
    </row>
    <row r="9474" spans="1:9">
      <c r="A9474" s="367" t="s">
        <v>3930</v>
      </c>
      <c r="D9474" s="367" t="s">
        <v>16472</v>
      </c>
      <c r="E9474" s="367">
        <f t="shared" ref="E9474:E9537" si="148">VALUE(D9474)</f>
        <v>64520032</v>
      </c>
      <c r="F9474" s="367" t="s">
        <v>15917</v>
      </c>
      <c r="G9474" s="367" t="s">
        <v>16455</v>
      </c>
      <c r="H9474" s="367" t="s">
        <v>16456</v>
      </c>
      <c r="I9474" s="367" t="s">
        <v>16473</v>
      </c>
    </row>
    <row r="9475" spans="1:9">
      <c r="A9475" s="367" t="s">
        <v>3930</v>
      </c>
      <c r="D9475" s="367" t="s">
        <v>16474</v>
      </c>
      <c r="E9475" s="367">
        <f t="shared" si="148"/>
        <v>64520040</v>
      </c>
      <c r="F9475" s="367" t="s">
        <v>15917</v>
      </c>
      <c r="G9475" s="367" t="s">
        <v>16455</v>
      </c>
      <c r="H9475" s="367" t="s">
        <v>16456</v>
      </c>
      <c r="I9475" s="367" t="s">
        <v>4939</v>
      </c>
    </row>
    <row r="9476" spans="1:9">
      <c r="A9476" s="367" t="s">
        <v>3930</v>
      </c>
      <c r="D9476" s="367" t="s">
        <v>16475</v>
      </c>
      <c r="E9476" s="367">
        <f t="shared" si="148"/>
        <v>64520041</v>
      </c>
      <c r="F9476" s="367" t="s">
        <v>15917</v>
      </c>
      <c r="G9476" s="367" t="s">
        <v>16455</v>
      </c>
      <c r="H9476" s="367" t="s">
        <v>16456</v>
      </c>
      <c r="I9476" s="367" t="s">
        <v>16476</v>
      </c>
    </row>
    <row r="9477" spans="1:9">
      <c r="A9477" s="367" t="s">
        <v>3930</v>
      </c>
      <c r="D9477" s="367" t="s">
        <v>16477</v>
      </c>
      <c r="E9477" s="367">
        <f t="shared" si="148"/>
        <v>64521001</v>
      </c>
      <c r="F9477" s="367" t="s">
        <v>15917</v>
      </c>
      <c r="G9477" s="367" t="s">
        <v>16455</v>
      </c>
      <c r="H9477" s="367" t="s">
        <v>16478</v>
      </c>
      <c r="I9477" s="367" t="s">
        <v>16479</v>
      </c>
    </row>
    <row r="9478" spans="1:9">
      <c r="A9478" s="367" t="s">
        <v>3930</v>
      </c>
      <c r="D9478" s="367" t="s">
        <v>16480</v>
      </c>
      <c r="E9478" s="367">
        <f t="shared" si="148"/>
        <v>64521010</v>
      </c>
      <c r="F9478" s="367" t="s">
        <v>15917</v>
      </c>
      <c r="G9478" s="367" t="s">
        <v>16455</v>
      </c>
      <c r="H9478" s="367" t="s">
        <v>16478</v>
      </c>
      <c r="I9478" s="367" t="s">
        <v>16459</v>
      </c>
    </row>
    <row r="9479" spans="1:9">
      <c r="A9479" s="367" t="s">
        <v>3930</v>
      </c>
      <c r="D9479" s="367" t="s">
        <v>16481</v>
      </c>
      <c r="E9479" s="367">
        <f t="shared" si="148"/>
        <v>64521011</v>
      </c>
      <c r="F9479" s="367" t="s">
        <v>15917</v>
      </c>
      <c r="G9479" s="367" t="s">
        <v>16455</v>
      </c>
      <c r="H9479" s="367" t="s">
        <v>16478</v>
      </c>
      <c r="I9479" s="367" t="s">
        <v>16461</v>
      </c>
    </row>
    <row r="9480" spans="1:9">
      <c r="A9480" s="367" t="s">
        <v>3930</v>
      </c>
      <c r="D9480" s="367" t="s">
        <v>16482</v>
      </c>
      <c r="E9480" s="367">
        <f t="shared" si="148"/>
        <v>64521020</v>
      </c>
      <c r="F9480" s="367" t="s">
        <v>15917</v>
      </c>
      <c r="G9480" s="367" t="s">
        <v>16455</v>
      </c>
      <c r="H9480" s="367" t="s">
        <v>16478</v>
      </c>
      <c r="I9480" s="367" t="s">
        <v>4882</v>
      </c>
    </row>
    <row r="9481" spans="1:9">
      <c r="A9481" s="367" t="s">
        <v>3930</v>
      </c>
      <c r="D9481" s="367" t="s">
        <v>16483</v>
      </c>
      <c r="E9481" s="367">
        <f t="shared" si="148"/>
        <v>64521021</v>
      </c>
      <c r="F9481" s="367" t="s">
        <v>15917</v>
      </c>
      <c r="G9481" s="367" t="s">
        <v>16455</v>
      </c>
      <c r="H9481" s="367" t="s">
        <v>16478</v>
      </c>
      <c r="I9481" s="367" t="s">
        <v>16464</v>
      </c>
    </row>
    <row r="9482" spans="1:9">
      <c r="A9482" s="367" t="s">
        <v>3930</v>
      </c>
      <c r="D9482" s="367" t="s">
        <v>16484</v>
      </c>
      <c r="E9482" s="367">
        <f t="shared" si="148"/>
        <v>64521022</v>
      </c>
      <c r="F9482" s="367" t="s">
        <v>15917</v>
      </c>
      <c r="G9482" s="367" t="s">
        <v>16455</v>
      </c>
      <c r="H9482" s="367" t="s">
        <v>16478</v>
      </c>
      <c r="I9482" s="367" t="s">
        <v>16466</v>
      </c>
    </row>
    <row r="9483" spans="1:9">
      <c r="A9483" s="367" t="s">
        <v>3930</v>
      </c>
      <c r="D9483" s="367" t="s">
        <v>16485</v>
      </c>
      <c r="E9483" s="367">
        <f t="shared" si="148"/>
        <v>64521023</v>
      </c>
      <c r="F9483" s="367" t="s">
        <v>15917</v>
      </c>
      <c r="G9483" s="367" t="s">
        <v>16455</v>
      </c>
      <c r="H9483" s="367" t="s">
        <v>16478</v>
      </c>
      <c r="I9483" s="367" t="s">
        <v>16468</v>
      </c>
    </row>
    <row r="9484" spans="1:9">
      <c r="A9484" s="367" t="s">
        <v>3930</v>
      </c>
      <c r="D9484" s="367" t="s">
        <v>16486</v>
      </c>
      <c r="E9484" s="367">
        <f t="shared" si="148"/>
        <v>64521040</v>
      </c>
      <c r="F9484" s="367" t="s">
        <v>15917</v>
      </c>
      <c r="G9484" s="367" t="s">
        <v>16455</v>
      </c>
      <c r="H9484" s="367" t="s">
        <v>16478</v>
      </c>
      <c r="I9484" s="367" t="s">
        <v>4939</v>
      </c>
    </row>
    <row r="9485" spans="1:9">
      <c r="A9485" s="367" t="s">
        <v>3930</v>
      </c>
      <c r="D9485" s="367" t="s">
        <v>16487</v>
      </c>
      <c r="E9485" s="367">
        <f t="shared" si="148"/>
        <v>64521041</v>
      </c>
      <c r="F9485" s="367" t="s">
        <v>15917</v>
      </c>
      <c r="G9485" s="367" t="s">
        <v>16455</v>
      </c>
      <c r="H9485" s="367" t="s">
        <v>16478</v>
      </c>
      <c r="I9485" s="367" t="s">
        <v>16476</v>
      </c>
    </row>
    <row r="9486" spans="1:9">
      <c r="A9486" s="367" t="s">
        <v>3930</v>
      </c>
      <c r="D9486" s="367" t="s">
        <v>16488</v>
      </c>
      <c r="E9486" s="367">
        <f t="shared" si="148"/>
        <v>64580001</v>
      </c>
      <c r="F9486" s="367" t="s">
        <v>15917</v>
      </c>
      <c r="G9486" s="367" t="s">
        <v>16455</v>
      </c>
      <c r="H9486" s="367" t="s">
        <v>4346</v>
      </c>
      <c r="I9486" s="367" t="s">
        <v>4346</v>
      </c>
    </row>
    <row r="9487" spans="1:9">
      <c r="A9487" s="367" t="s">
        <v>3930</v>
      </c>
      <c r="D9487" s="367" t="s">
        <v>16489</v>
      </c>
      <c r="E9487" s="367">
        <f t="shared" si="148"/>
        <v>64582001</v>
      </c>
      <c r="F9487" s="367" t="s">
        <v>15917</v>
      </c>
      <c r="G9487" s="367" t="s">
        <v>16455</v>
      </c>
      <c r="H9487" s="367" t="s">
        <v>4348</v>
      </c>
      <c r="I9487" s="367" t="s">
        <v>4349</v>
      </c>
    </row>
    <row r="9488" spans="1:9">
      <c r="A9488" s="367" t="s">
        <v>3930</v>
      </c>
      <c r="D9488" s="367" t="s">
        <v>16490</v>
      </c>
      <c r="E9488" s="367">
        <f t="shared" si="148"/>
        <v>64582002</v>
      </c>
      <c r="F9488" s="367" t="s">
        <v>15917</v>
      </c>
      <c r="G9488" s="367" t="s">
        <v>16455</v>
      </c>
      <c r="H9488" s="367" t="s">
        <v>4348</v>
      </c>
      <c r="I9488" s="367" t="s">
        <v>4351</v>
      </c>
    </row>
    <row r="9489" spans="1:9">
      <c r="A9489" s="367" t="s">
        <v>3930</v>
      </c>
      <c r="D9489" s="367" t="s">
        <v>16491</v>
      </c>
      <c r="E9489" s="367">
        <f t="shared" si="148"/>
        <v>64582501</v>
      </c>
      <c r="F9489" s="367" t="s">
        <v>15917</v>
      </c>
      <c r="G9489" s="367" t="s">
        <v>16455</v>
      </c>
      <c r="H9489" s="367" t="s">
        <v>4353</v>
      </c>
      <c r="I9489" s="367" t="s">
        <v>16492</v>
      </c>
    </row>
    <row r="9490" spans="1:9">
      <c r="A9490" s="367" t="s">
        <v>3930</v>
      </c>
      <c r="D9490" s="367" t="s">
        <v>16493</v>
      </c>
      <c r="E9490" s="367">
        <f t="shared" si="148"/>
        <v>64582502</v>
      </c>
      <c r="F9490" s="367" t="s">
        <v>15917</v>
      </c>
      <c r="G9490" s="367" t="s">
        <v>16455</v>
      </c>
      <c r="H9490" s="367" t="s">
        <v>4353</v>
      </c>
      <c r="I9490" s="367" t="s">
        <v>16494</v>
      </c>
    </row>
    <row r="9491" spans="1:9">
      <c r="A9491" s="367" t="s">
        <v>3930</v>
      </c>
      <c r="D9491" s="367" t="s">
        <v>16495</v>
      </c>
      <c r="E9491" s="367">
        <f t="shared" si="148"/>
        <v>64582599</v>
      </c>
      <c r="F9491" s="367" t="s">
        <v>15917</v>
      </c>
      <c r="G9491" s="367" t="s">
        <v>16455</v>
      </c>
      <c r="H9491" s="367" t="s">
        <v>4353</v>
      </c>
      <c r="I9491" s="367" t="s">
        <v>4354</v>
      </c>
    </row>
    <row r="9492" spans="1:9">
      <c r="A9492" s="367" t="s">
        <v>3930</v>
      </c>
      <c r="D9492" s="367" t="s">
        <v>16496</v>
      </c>
      <c r="E9492" s="367">
        <f t="shared" si="148"/>
        <v>64610001</v>
      </c>
      <c r="F9492" s="367" t="s">
        <v>15917</v>
      </c>
      <c r="G9492" s="367" t="s">
        <v>16497</v>
      </c>
      <c r="H9492" s="367" t="s">
        <v>16498</v>
      </c>
      <c r="I9492" s="367" t="s">
        <v>16499</v>
      </c>
    </row>
    <row r="9493" spans="1:9">
      <c r="A9493" s="367" t="s">
        <v>3930</v>
      </c>
      <c r="D9493" s="367" t="s">
        <v>16500</v>
      </c>
      <c r="E9493" s="367">
        <f t="shared" si="148"/>
        <v>64610010</v>
      </c>
      <c r="F9493" s="367" t="s">
        <v>15917</v>
      </c>
      <c r="G9493" s="367" t="s">
        <v>16497</v>
      </c>
      <c r="H9493" s="367" t="s">
        <v>16498</v>
      </c>
      <c r="I9493" s="367" t="s">
        <v>16501</v>
      </c>
    </row>
    <row r="9494" spans="1:9">
      <c r="A9494" s="367" t="s">
        <v>3930</v>
      </c>
      <c r="D9494" s="367" t="s">
        <v>16502</v>
      </c>
      <c r="E9494" s="367">
        <f t="shared" si="148"/>
        <v>64610011</v>
      </c>
      <c r="F9494" s="367" t="s">
        <v>15917</v>
      </c>
      <c r="G9494" s="367" t="s">
        <v>16497</v>
      </c>
      <c r="H9494" s="367" t="s">
        <v>16498</v>
      </c>
      <c r="I9494" s="367" t="s">
        <v>16503</v>
      </c>
    </row>
    <row r="9495" spans="1:9">
      <c r="A9495" s="367" t="s">
        <v>3930</v>
      </c>
      <c r="D9495" s="367" t="s">
        <v>16504</v>
      </c>
      <c r="E9495" s="367">
        <f t="shared" si="148"/>
        <v>64610012</v>
      </c>
      <c r="F9495" s="367" t="s">
        <v>15917</v>
      </c>
      <c r="G9495" s="367" t="s">
        <v>16497</v>
      </c>
      <c r="H9495" s="367" t="s">
        <v>16498</v>
      </c>
      <c r="I9495" s="367" t="s">
        <v>16505</v>
      </c>
    </row>
    <row r="9496" spans="1:9">
      <c r="A9496" s="367" t="s">
        <v>3930</v>
      </c>
      <c r="D9496" s="367" t="s">
        <v>16506</v>
      </c>
      <c r="E9496" s="367">
        <f t="shared" si="148"/>
        <v>64610020</v>
      </c>
      <c r="F9496" s="367" t="s">
        <v>15917</v>
      </c>
      <c r="G9496" s="367" t="s">
        <v>16497</v>
      </c>
      <c r="H9496" s="367" t="s">
        <v>16498</v>
      </c>
      <c r="I9496" s="367" t="s">
        <v>16507</v>
      </c>
    </row>
    <row r="9497" spans="1:9">
      <c r="A9497" s="367" t="s">
        <v>3930</v>
      </c>
      <c r="D9497" s="367" t="s">
        <v>16508</v>
      </c>
      <c r="E9497" s="367">
        <f t="shared" si="148"/>
        <v>64610021</v>
      </c>
      <c r="F9497" s="367" t="s">
        <v>15917</v>
      </c>
      <c r="G9497" s="367" t="s">
        <v>16497</v>
      </c>
      <c r="H9497" s="367" t="s">
        <v>16498</v>
      </c>
      <c r="I9497" s="367" t="s">
        <v>16509</v>
      </c>
    </row>
    <row r="9498" spans="1:9">
      <c r="A9498" s="367" t="s">
        <v>3930</v>
      </c>
      <c r="D9498" s="367" t="s">
        <v>16510</v>
      </c>
      <c r="E9498" s="367">
        <f t="shared" si="148"/>
        <v>64610022</v>
      </c>
      <c r="F9498" s="367" t="s">
        <v>15917</v>
      </c>
      <c r="G9498" s="367" t="s">
        <v>16497</v>
      </c>
      <c r="H9498" s="367" t="s">
        <v>16498</v>
      </c>
      <c r="I9498" s="367" t="s">
        <v>16511</v>
      </c>
    </row>
    <row r="9499" spans="1:9">
      <c r="A9499" s="367" t="s">
        <v>3930</v>
      </c>
      <c r="D9499" s="367" t="s">
        <v>16512</v>
      </c>
      <c r="E9499" s="367">
        <f t="shared" si="148"/>
        <v>64610030</v>
      </c>
      <c r="F9499" s="367" t="s">
        <v>15917</v>
      </c>
      <c r="G9499" s="367" t="s">
        <v>16497</v>
      </c>
      <c r="H9499" s="367" t="s">
        <v>16498</v>
      </c>
      <c r="I9499" s="367" t="s">
        <v>16408</v>
      </c>
    </row>
    <row r="9500" spans="1:9">
      <c r="A9500" s="367" t="s">
        <v>3930</v>
      </c>
      <c r="D9500" s="367" t="s">
        <v>16513</v>
      </c>
      <c r="E9500" s="367">
        <f t="shared" si="148"/>
        <v>64610031</v>
      </c>
      <c r="F9500" s="367" t="s">
        <v>15917</v>
      </c>
      <c r="G9500" s="367" t="s">
        <v>16497</v>
      </c>
      <c r="H9500" s="367" t="s">
        <v>16498</v>
      </c>
      <c r="I9500" s="367" t="s">
        <v>16514</v>
      </c>
    </row>
    <row r="9501" spans="1:9">
      <c r="A9501" s="367" t="s">
        <v>3930</v>
      </c>
      <c r="D9501" s="367" t="s">
        <v>16515</v>
      </c>
      <c r="E9501" s="367">
        <f t="shared" si="148"/>
        <v>64610032</v>
      </c>
      <c r="F9501" s="367" t="s">
        <v>15917</v>
      </c>
      <c r="G9501" s="367" t="s">
        <v>16497</v>
      </c>
      <c r="H9501" s="367" t="s">
        <v>16498</v>
      </c>
      <c r="I9501" s="367" t="s">
        <v>16516</v>
      </c>
    </row>
    <row r="9502" spans="1:9">
      <c r="A9502" s="367" t="s">
        <v>3930</v>
      </c>
      <c r="D9502" s="367" t="s">
        <v>16517</v>
      </c>
      <c r="E9502" s="367">
        <f t="shared" si="148"/>
        <v>64610040</v>
      </c>
      <c r="F9502" s="367" t="s">
        <v>15917</v>
      </c>
      <c r="G9502" s="367" t="s">
        <v>16497</v>
      </c>
      <c r="H9502" s="367" t="s">
        <v>16498</v>
      </c>
      <c r="I9502" s="367" t="s">
        <v>4882</v>
      </c>
    </row>
    <row r="9503" spans="1:9">
      <c r="A9503" s="367" t="s">
        <v>3930</v>
      </c>
      <c r="D9503" s="367" t="s">
        <v>16518</v>
      </c>
      <c r="E9503" s="367">
        <f t="shared" si="148"/>
        <v>64610041</v>
      </c>
      <c r="F9503" s="367" t="s">
        <v>15917</v>
      </c>
      <c r="G9503" s="367" t="s">
        <v>16497</v>
      </c>
      <c r="H9503" s="367" t="s">
        <v>16498</v>
      </c>
      <c r="I9503" s="367" t="s">
        <v>16519</v>
      </c>
    </row>
    <row r="9504" spans="1:9">
      <c r="A9504" s="367" t="s">
        <v>3930</v>
      </c>
      <c r="D9504" s="367" t="s">
        <v>16520</v>
      </c>
      <c r="E9504" s="367">
        <f t="shared" si="148"/>
        <v>64610050</v>
      </c>
      <c r="F9504" s="367" t="s">
        <v>15917</v>
      </c>
      <c r="G9504" s="367" t="s">
        <v>16497</v>
      </c>
      <c r="H9504" s="367" t="s">
        <v>16498</v>
      </c>
      <c r="I9504" s="367" t="s">
        <v>4939</v>
      </c>
    </row>
    <row r="9505" spans="1:9">
      <c r="A9505" s="367" t="s">
        <v>3930</v>
      </c>
      <c r="D9505" s="367" t="s">
        <v>16521</v>
      </c>
      <c r="E9505" s="367">
        <f t="shared" si="148"/>
        <v>64610101</v>
      </c>
      <c r="F9505" s="367" t="s">
        <v>15917</v>
      </c>
      <c r="G9505" s="367" t="s">
        <v>16497</v>
      </c>
      <c r="H9505" s="367" t="s">
        <v>16522</v>
      </c>
      <c r="I9505" s="367" t="s">
        <v>16523</v>
      </c>
    </row>
    <row r="9506" spans="1:9">
      <c r="A9506" s="367" t="s">
        <v>3930</v>
      </c>
      <c r="D9506" s="367" t="s">
        <v>16524</v>
      </c>
      <c r="E9506" s="367">
        <f t="shared" si="148"/>
        <v>64610110</v>
      </c>
      <c r="F9506" s="367" t="s">
        <v>15917</v>
      </c>
      <c r="G9506" s="367" t="s">
        <v>16497</v>
      </c>
      <c r="H9506" s="367" t="s">
        <v>16522</v>
      </c>
      <c r="I9506" s="367" t="s">
        <v>16501</v>
      </c>
    </row>
    <row r="9507" spans="1:9">
      <c r="A9507" s="367" t="s">
        <v>3930</v>
      </c>
      <c r="D9507" s="367" t="s">
        <v>16525</v>
      </c>
      <c r="E9507" s="367">
        <f t="shared" si="148"/>
        <v>64610111</v>
      </c>
      <c r="F9507" s="367" t="s">
        <v>15917</v>
      </c>
      <c r="G9507" s="367" t="s">
        <v>16497</v>
      </c>
      <c r="H9507" s="367" t="s">
        <v>16522</v>
      </c>
      <c r="I9507" s="367" t="s">
        <v>16503</v>
      </c>
    </row>
    <row r="9508" spans="1:9">
      <c r="A9508" s="367" t="s">
        <v>3930</v>
      </c>
      <c r="D9508" s="367" t="s">
        <v>16526</v>
      </c>
      <c r="E9508" s="367">
        <f t="shared" si="148"/>
        <v>64610112</v>
      </c>
      <c r="F9508" s="367" t="s">
        <v>15917</v>
      </c>
      <c r="G9508" s="367" t="s">
        <v>16497</v>
      </c>
      <c r="H9508" s="367" t="s">
        <v>16522</v>
      </c>
      <c r="I9508" s="367" t="s">
        <v>16505</v>
      </c>
    </row>
    <row r="9509" spans="1:9">
      <c r="A9509" s="367" t="s">
        <v>3930</v>
      </c>
      <c r="D9509" s="367" t="s">
        <v>16527</v>
      </c>
      <c r="E9509" s="367">
        <f t="shared" si="148"/>
        <v>64610120</v>
      </c>
      <c r="F9509" s="367" t="s">
        <v>15917</v>
      </c>
      <c r="G9509" s="367" t="s">
        <v>16497</v>
      </c>
      <c r="H9509" s="367" t="s">
        <v>16522</v>
      </c>
      <c r="I9509" s="367" t="s">
        <v>16507</v>
      </c>
    </row>
    <row r="9510" spans="1:9">
      <c r="A9510" s="367" t="s">
        <v>3930</v>
      </c>
      <c r="D9510" s="367" t="s">
        <v>16528</v>
      </c>
      <c r="E9510" s="367">
        <f t="shared" si="148"/>
        <v>64610121</v>
      </c>
      <c r="F9510" s="367" t="s">
        <v>15917</v>
      </c>
      <c r="G9510" s="367" t="s">
        <v>16497</v>
      </c>
      <c r="H9510" s="367" t="s">
        <v>16522</v>
      </c>
      <c r="I9510" s="367" t="s">
        <v>16509</v>
      </c>
    </row>
    <row r="9511" spans="1:9">
      <c r="A9511" s="367" t="s">
        <v>3930</v>
      </c>
      <c r="D9511" s="367" t="s">
        <v>16529</v>
      </c>
      <c r="E9511" s="367">
        <f t="shared" si="148"/>
        <v>64610122</v>
      </c>
      <c r="F9511" s="367" t="s">
        <v>15917</v>
      </c>
      <c r="G9511" s="367" t="s">
        <v>16497</v>
      </c>
      <c r="H9511" s="367" t="s">
        <v>16522</v>
      </c>
      <c r="I9511" s="367" t="s">
        <v>16511</v>
      </c>
    </row>
    <row r="9512" spans="1:9">
      <c r="A9512" s="367" t="s">
        <v>3930</v>
      </c>
      <c r="D9512" s="367" t="s">
        <v>16530</v>
      </c>
      <c r="E9512" s="367">
        <f t="shared" si="148"/>
        <v>64610130</v>
      </c>
      <c r="F9512" s="367" t="s">
        <v>15917</v>
      </c>
      <c r="G9512" s="367" t="s">
        <v>16497</v>
      </c>
      <c r="H9512" s="367" t="s">
        <v>16522</v>
      </c>
      <c r="I9512" s="367" t="s">
        <v>16408</v>
      </c>
    </row>
    <row r="9513" spans="1:9">
      <c r="A9513" s="367" t="s">
        <v>3930</v>
      </c>
      <c r="D9513" s="367" t="s">
        <v>16531</v>
      </c>
      <c r="E9513" s="367">
        <f t="shared" si="148"/>
        <v>64610131</v>
      </c>
      <c r="F9513" s="367" t="s">
        <v>15917</v>
      </c>
      <c r="G9513" s="367" t="s">
        <v>16497</v>
      </c>
      <c r="H9513" s="367" t="s">
        <v>16522</v>
      </c>
      <c r="I9513" s="367" t="s">
        <v>16514</v>
      </c>
    </row>
    <row r="9514" spans="1:9">
      <c r="A9514" s="367" t="s">
        <v>3930</v>
      </c>
      <c r="D9514" s="367" t="s">
        <v>16532</v>
      </c>
      <c r="E9514" s="367">
        <f t="shared" si="148"/>
        <v>64610132</v>
      </c>
      <c r="F9514" s="367" t="s">
        <v>15917</v>
      </c>
      <c r="G9514" s="367" t="s">
        <v>16497</v>
      </c>
      <c r="H9514" s="367" t="s">
        <v>16522</v>
      </c>
      <c r="I9514" s="367" t="s">
        <v>16516</v>
      </c>
    </row>
    <row r="9515" spans="1:9">
      <c r="A9515" s="367" t="s">
        <v>3930</v>
      </c>
      <c r="D9515" s="367" t="s">
        <v>16533</v>
      </c>
      <c r="E9515" s="367">
        <f t="shared" si="148"/>
        <v>64610140</v>
      </c>
      <c r="F9515" s="367" t="s">
        <v>15917</v>
      </c>
      <c r="G9515" s="367" t="s">
        <v>16497</v>
      </c>
      <c r="H9515" s="367" t="s">
        <v>16522</v>
      </c>
      <c r="I9515" s="367" t="s">
        <v>4882</v>
      </c>
    </row>
    <row r="9516" spans="1:9">
      <c r="A9516" s="367" t="s">
        <v>3930</v>
      </c>
      <c r="D9516" s="367" t="s">
        <v>16534</v>
      </c>
      <c r="E9516" s="367">
        <f t="shared" si="148"/>
        <v>64610141</v>
      </c>
      <c r="F9516" s="367" t="s">
        <v>15917</v>
      </c>
      <c r="G9516" s="367" t="s">
        <v>16497</v>
      </c>
      <c r="H9516" s="367" t="s">
        <v>16522</v>
      </c>
      <c r="I9516" s="367" t="s">
        <v>16519</v>
      </c>
    </row>
    <row r="9517" spans="1:9">
      <c r="A9517" s="367" t="s">
        <v>3930</v>
      </c>
      <c r="D9517" s="367" t="s">
        <v>16535</v>
      </c>
      <c r="E9517" s="367">
        <f t="shared" si="148"/>
        <v>64610142</v>
      </c>
      <c r="F9517" s="367" t="s">
        <v>15917</v>
      </c>
      <c r="G9517" s="367" t="s">
        <v>16497</v>
      </c>
      <c r="H9517" s="367" t="s">
        <v>16522</v>
      </c>
      <c r="I9517" s="367" t="s">
        <v>16536</v>
      </c>
    </row>
    <row r="9518" spans="1:9">
      <c r="A9518" s="367" t="s">
        <v>3930</v>
      </c>
      <c r="D9518" s="367" t="s">
        <v>16537</v>
      </c>
      <c r="E9518" s="367">
        <f t="shared" si="148"/>
        <v>64610143</v>
      </c>
      <c r="F9518" s="367" t="s">
        <v>15917</v>
      </c>
      <c r="G9518" s="367" t="s">
        <v>16497</v>
      </c>
      <c r="H9518" s="367" t="s">
        <v>16522</v>
      </c>
      <c r="I9518" s="367" t="s">
        <v>16538</v>
      </c>
    </row>
    <row r="9519" spans="1:9">
      <c r="A9519" s="367" t="s">
        <v>3930</v>
      </c>
      <c r="D9519" s="367" t="s">
        <v>16539</v>
      </c>
      <c r="E9519" s="367">
        <f t="shared" si="148"/>
        <v>64610150</v>
      </c>
      <c r="F9519" s="367" t="s">
        <v>15917</v>
      </c>
      <c r="G9519" s="367" t="s">
        <v>16497</v>
      </c>
      <c r="H9519" s="367" t="s">
        <v>16522</v>
      </c>
      <c r="I9519" s="367" t="s">
        <v>4939</v>
      </c>
    </row>
    <row r="9520" spans="1:9">
      <c r="A9520" s="367" t="s">
        <v>3930</v>
      </c>
      <c r="D9520" s="367" t="s">
        <v>16540</v>
      </c>
      <c r="E9520" s="367">
        <f t="shared" si="148"/>
        <v>64610201</v>
      </c>
      <c r="F9520" s="367" t="s">
        <v>15917</v>
      </c>
      <c r="G9520" s="367" t="s">
        <v>16497</v>
      </c>
      <c r="H9520" s="367" t="s">
        <v>16541</v>
      </c>
      <c r="I9520" s="367" t="s">
        <v>16542</v>
      </c>
    </row>
    <row r="9521" spans="1:9">
      <c r="A9521" s="367" t="s">
        <v>3930</v>
      </c>
      <c r="D9521" s="367" t="s">
        <v>16543</v>
      </c>
      <c r="E9521" s="367">
        <f t="shared" si="148"/>
        <v>64610210</v>
      </c>
      <c r="F9521" s="367" t="s">
        <v>15917</v>
      </c>
      <c r="G9521" s="367" t="s">
        <v>16497</v>
      </c>
      <c r="H9521" s="367" t="s">
        <v>16541</v>
      </c>
      <c r="I9521" s="367" t="s">
        <v>16501</v>
      </c>
    </row>
    <row r="9522" spans="1:9">
      <c r="A9522" s="367" t="s">
        <v>3930</v>
      </c>
      <c r="D9522" s="367" t="s">
        <v>16544</v>
      </c>
      <c r="E9522" s="367">
        <f t="shared" si="148"/>
        <v>64610211</v>
      </c>
      <c r="F9522" s="367" t="s">
        <v>15917</v>
      </c>
      <c r="G9522" s="367" t="s">
        <v>16497</v>
      </c>
      <c r="H9522" s="367" t="s">
        <v>16541</v>
      </c>
      <c r="I9522" s="367" t="s">
        <v>16503</v>
      </c>
    </row>
    <row r="9523" spans="1:9">
      <c r="A9523" s="367" t="s">
        <v>3930</v>
      </c>
      <c r="D9523" s="367" t="s">
        <v>16545</v>
      </c>
      <c r="E9523" s="367">
        <f t="shared" si="148"/>
        <v>64610212</v>
      </c>
      <c r="F9523" s="367" t="s">
        <v>15917</v>
      </c>
      <c r="G9523" s="367" t="s">
        <v>16497</v>
      </c>
      <c r="H9523" s="367" t="s">
        <v>16541</v>
      </c>
      <c r="I9523" s="367" t="s">
        <v>16505</v>
      </c>
    </row>
    <row r="9524" spans="1:9">
      <c r="A9524" s="367" t="s">
        <v>3930</v>
      </c>
      <c r="D9524" s="367" t="s">
        <v>16546</v>
      </c>
      <c r="E9524" s="367">
        <f t="shared" si="148"/>
        <v>64610220</v>
      </c>
      <c r="F9524" s="367" t="s">
        <v>15917</v>
      </c>
      <c r="G9524" s="367" t="s">
        <v>16497</v>
      </c>
      <c r="H9524" s="367" t="s">
        <v>16541</v>
      </c>
      <c r="I9524" s="367" t="s">
        <v>16507</v>
      </c>
    </row>
    <row r="9525" spans="1:9">
      <c r="A9525" s="367" t="s">
        <v>3930</v>
      </c>
      <c r="D9525" s="367" t="s">
        <v>16547</v>
      </c>
      <c r="E9525" s="367">
        <f t="shared" si="148"/>
        <v>64610221</v>
      </c>
      <c r="F9525" s="367" t="s">
        <v>15917</v>
      </c>
      <c r="G9525" s="367" t="s">
        <v>16497</v>
      </c>
      <c r="H9525" s="367" t="s">
        <v>16541</v>
      </c>
      <c r="I9525" s="367" t="s">
        <v>16509</v>
      </c>
    </row>
    <row r="9526" spans="1:9">
      <c r="A9526" s="367" t="s">
        <v>3930</v>
      </c>
      <c r="D9526" s="367" t="s">
        <v>16548</v>
      </c>
      <c r="E9526" s="367">
        <f t="shared" si="148"/>
        <v>64610222</v>
      </c>
      <c r="F9526" s="367" t="s">
        <v>15917</v>
      </c>
      <c r="G9526" s="367" t="s">
        <v>16497</v>
      </c>
      <c r="H9526" s="367" t="s">
        <v>16541</v>
      </c>
      <c r="I9526" s="367" t="s">
        <v>16511</v>
      </c>
    </row>
    <row r="9527" spans="1:9">
      <c r="A9527" s="367" t="s">
        <v>3930</v>
      </c>
      <c r="D9527" s="367" t="s">
        <v>16549</v>
      </c>
      <c r="E9527" s="367">
        <f t="shared" si="148"/>
        <v>64610230</v>
      </c>
      <c r="F9527" s="367" t="s">
        <v>15917</v>
      </c>
      <c r="G9527" s="367" t="s">
        <v>16497</v>
      </c>
      <c r="H9527" s="367" t="s">
        <v>16541</v>
      </c>
      <c r="I9527" s="367" t="s">
        <v>16408</v>
      </c>
    </row>
    <row r="9528" spans="1:9">
      <c r="A9528" s="367" t="s">
        <v>3930</v>
      </c>
      <c r="D9528" s="367" t="s">
        <v>16550</v>
      </c>
      <c r="E9528" s="367">
        <f t="shared" si="148"/>
        <v>64610231</v>
      </c>
      <c r="F9528" s="367" t="s">
        <v>15917</v>
      </c>
      <c r="G9528" s="367" t="s">
        <v>16497</v>
      </c>
      <c r="H9528" s="367" t="s">
        <v>16541</v>
      </c>
      <c r="I9528" s="367" t="s">
        <v>16514</v>
      </c>
    </row>
    <row r="9529" spans="1:9">
      <c r="A9529" s="367" t="s">
        <v>3930</v>
      </c>
      <c r="D9529" s="367" t="s">
        <v>16551</v>
      </c>
      <c r="E9529" s="367">
        <f t="shared" si="148"/>
        <v>64610232</v>
      </c>
      <c r="F9529" s="367" t="s">
        <v>15917</v>
      </c>
      <c r="G9529" s="367" t="s">
        <v>16497</v>
      </c>
      <c r="H9529" s="367" t="s">
        <v>16541</v>
      </c>
      <c r="I9529" s="367" t="s">
        <v>16516</v>
      </c>
    </row>
    <row r="9530" spans="1:9">
      <c r="A9530" s="367" t="s">
        <v>3930</v>
      </c>
      <c r="D9530" s="367" t="s">
        <v>16552</v>
      </c>
      <c r="E9530" s="367">
        <f t="shared" si="148"/>
        <v>64610240</v>
      </c>
      <c r="F9530" s="367" t="s">
        <v>15917</v>
      </c>
      <c r="G9530" s="367" t="s">
        <v>16497</v>
      </c>
      <c r="H9530" s="367" t="s">
        <v>16541</v>
      </c>
      <c r="I9530" s="367" t="s">
        <v>4882</v>
      </c>
    </row>
    <row r="9531" spans="1:9">
      <c r="A9531" s="367" t="s">
        <v>3930</v>
      </c>
      <c r="D9531" s="367" t="s">
        <v>16553</v>
      </c>
      <c r="E9531" s="367">
        <f t="shared" si="148"/>
        <v>64610241</v>
      </c>
      <c r="F9531" s="367" t="s">
        <v>15917</v>
      </c>
      <c r="G9531" s="367" t="s">
        <v>16497</v>
      </c>
      <c r="H9531" s="367" t="s">
        <v>16541</v>
      </c>
      <c r="I9531" s="367" t="s">
        <v>16519</v>
      </c>
    </row>
    <row r="9532" spans="1:9">
      <c r="A9532" s="367" t="s">
        <v>3930</v>
      </c>
      <c r="D9532" s="367" t="s">
        <v>16554</v>
      </c>
      <c r="E9532" s="367">
        <f t="shared" si="148"/>
        <v>64610242</v>
      </c>
      <c r="F9532" s="367" t="s">
        <v>15917</v>
      </c>
      <c r="G9532" s="367" t="s">
        <v>16497</v>
      </c>
      <c r="H9532" s="367" t="s">
        <v>16541</v>
      </c>
      <c r="I9532" s="367" t="s">
        <v>16538</v>
      </c>
    </row>
    <row r="9533" spans="1:9">
      <c r="A9533" s="367" t="s">
        <v>3930</v>
      </c>
      <c r="D9533" s="367" t="s">
        <v>16555</v>
      </c>
      <c r="E9533" s="367">
        <f t="shared" si="148"/>
        <v>64610250</v>
      </c>
      <c r="F9533" s="367" t="s">
        <v>15917</v>
      </c>
      <c r="G9533" s="367" t="s">
        <v>16497</v>
      </c>
      <c r="H9533" s="367" t="s">
        <v>16541</v>
      </c>
      <c r="I9533" s="367" t="s">
        <v>4939</v>
      </c>
    </row>
    <row r="9534" spans="1:9">
      <c r="A9534" s="367" t="s">
        <v>3930</v>
      </c>
      <c r="D9534" s="367" t="s">
        <v>16556</v>
      </c>
      <c r="E9534" s="367">
        <f t="shared" si="148"/>
        <v>64610301</v>
      </c>
      <c r="F9534" s="367" t="s">
        <v>15917</v>
      </c>
      <c r="G9534" s="367" t="s">
        <v>16497</v>
      </c>
      <c r="H9534" s="367" t="s">
        <v>16557</v>
      </c>
      <c r="I9534" s="367" t="s">
        <v>16558</v>
      </c>
    </row>
    <row r="9535" spans="1:9">
      <c r="A9535" s="367" t="s">
        <v>3930</v>
      </c>
      <c r="D9535" s="367" t="s">
        <v>16559</v>
      </c>
      <c r="E9535" s="367">
        <f t="shared" si="148"/>
        <v>64610310</v>
      </c>
      <c r="F9535" s="367" t="s">
        <v>15917</v>
      </c>
      <c r="G9535" s="367" t="s">
        <v>16497</v>
      </c>
      <c r="H9535" s="367" t="s">
        <v>16557</v>
      </c>
      <c r="I9535" s="367" t="s">
        <v>16501</v>
      </c>
    </row>
    <row r="9536" spans="1:9">
      <c r="A9536" s="367" t="s">
        <v>3930</v>
      </c>
      <c r="D9536" s="367" t="s">
        <v>16560</v>
      </c>
      <c r="E9536" s="367">
        <f t="shared" si="148"/>
        <v>64610311</v>
      </c>
      <c r="F9536" s="367" t="s">
        <v>15917</v>
      </c>
      <c r="G9536" s="367" t="s">
        <v>16497</v>
      </c>
      <c r="H9536" s="367" t="s">
        <v>16557</v>
      </c>
      <c r="I9536" s="367" t="s">
        <v>16503</v>
      </c>
    </row>
    <row r="9537" spans="1:9">
      <c r="A9537" s="367" t="s">
        <v>3930</v>
      </c>
      <c r="D9537" s="367" t="s">
        <v>16561</v>
      </c>
      <c r="E9537" s="367">
        <f t="shared" si="148"/>
        <v>64610312</v>
      </c>
      <c r="F9537" s="367" t="s">
        <v>15917</v>
      </c>
      <c r="G9537" s="367" t="s">
        <v>16497</v>
      </c>
      <c r="H9537" s="367" t="s">
        <v>16557</v>
      </c>
      <c r="I9537" s="367" t="s">
        <v>16505</v>
      </c>
    </row>
    <row r="9538" spans="1:9">
      <c r="A9538" s="367" t="s">
        <v>3930</v>
      </c>
      <c r="D9538" s="367" t="s">
        <v>16562</v>
      </c>
      <c r="E9538" s="367">
        <f t="shared" ref="E9538:E9601" si="149">VALUE(D9538)</f>
        <v>64610320</v>
      </c>
      <c r="F9538" s="367" t="s">
        <v>15917</v>
      </c>
      <c r="G9538" s="367" t="s">
        <v>16497</v>
      </c>
      <c r="H9538" s="367" t="s">
        <v>16557</v>
      </c>
      <c r="I9538" s="367" t="s">
        <v>16507</v>
      </c>
    </row>
    <row r="9539" spans="1:9">
      <c r="A9539" s="367" t="s">
        <v>3930</v>
      </c>
      <c r="D9539" s="367" t="s">
        <v>16563</v>
      </c>
      <c r="E9539" s="367">
        <f t="shared" si="149"/>
        <v>64610321</v>
      </c>
      <c r="F9539" s="367" t="s">
        <v>15917</v>
      </c>
      <c r="G9539" s="367" t="s">
        <v>16497</v>
      </c>
      <c r="H9539" s="367" t="s">
        <v>16557</v>
      </c>
      <c r="I9539" s="367" t="s">
        <v>16509</v>
      </c>
    </row>
    <row r="9540" spans="1:9">
      <c r="A9540" s="367" t="s">
        <v>3930</v>
      </c>
      <c r="D9540" s="367" t="s">
        <v>16564</v>
      </c>
      <c r="E9540" s="367">
        <f t="shared" si="149"/>
        <v>64610322</v>
      </c>
      <c r="F9540" s="367" t="s">
        <v>15917</v>
      </c>
      <c r="G9540" s="367" t="s">
        <v>16497</v>
      </c>
      <c r="H9540" s="367" t="s">
        <v>16557</v>
      </c>
      <c r="I9540" s="367" t="s">
        <v>16511</v>
      </c>
    </row>
    <row r="9541" spans="1:9">
      <c r="A9541" s="367" t="s">
        <v>3930</v>
      </c>
      <c r="D9541" s="367" t="s">
        <v>16565</v>
      </c>
      <c r="E9541" s="367">
        <f t="shared" si="149"/>
        <v>64610330</v>
      </c>
      <c r="F9541" s="367" t="s">
        <v>15917</v>
      </c>
      <c r="G9541" s="367" t="s">
        <v>16497</v>
      </c>
      <c r="H9541" s="367" t="s">
        <v>16557</v>
      </c>
      <c r="I9541" s="367" t="s">
        <v>16408</v>
      </c>
    </row>
    <row r="9542" spans="1:9">
      <c r="A9542" s="367" t="s">
        <v>3930</v>
      </c>
      <c r="D9542" s="367" t="s">
        <v>16566</v>
      </c>
      <c r="E9542" s="367">
        <f t="shared" si="149"/>
        <v>64610331</v>
      </c>
      <c r="F9542" s="367" t="s">
        <v>15917</v>
      </c>
      <c r="G9542" s="367" t="s">
        <v>16497</v>
      </c>
      <c r="H9542" s="367" t="s">
        <v>16557</v>
      </c>
      <c r="I9542" s="367" t="s">
        <v>16514</v>
      </c>
    </row>
    <row r="9543" spans="1:9">
      <c r="A9543" s="367" t="s">
        <v>3930</v>
      </c>
      <c r="D9543" s="367" t="s">
        <v>16567</v>
      </c>
      <c r="E9543" s="367">
        <f t="shared" si="149"/>
        <v>64610332</v>
      </c>
      <c r="F9543" s="367" t="s">
        <v>15917</v>
      </c>
      <c r="G9543" s="367" t="s">
        <v>16497</v>
      </c>
      <c r="H9543" s="367" t="s">
        <v>16557</v>
      </c>
      <c r="I9543" s="367" t="s">
        <v>16516</v>
      </c>
    </row>
    <row r="9544" spans="1:9">
      <c r="A9544" s="367" t="s">
        <v>3930</v>
      </c>
      <c r="D9544" s="367" t="s">
        <v>16568</v>
      </c>
      <c r="E9544" s="367">
        <f t="shared" si="149"/>
        <v>64610340</v>
      </c>
      <c r="F9544" s="367" t="s">
        <v>15917</v>
      </c>
      <c r="G9544" s="367" t="s">
        <v>16497</v>
      </c>
      <c r="H9544" s="367" t="s">
        <v>16557</v>
      </c>
      <c r="I9544" s="367" t="s">
        <v>4882</v>
      </c>
    </row>
    <row r="9545" spans="1:9">
      <c r="A9545" s="367" t="s">
        <v>3930</v>
      </c>
      <c r="D9545" s="367" t="s">
        <v>16569</v>
      </c>
      <c r="E9545" s="367">
        <f t="shared" si="149"/>
        <v>64610350</v>
      </c>
      <c r="F9545" s="367" t="s">
        <v>15917</v>
      </c>
      <c r="G9545" s="367" t="s">
        <v>16497</v>
      </c>
      <c r="H9545" s="367" t="s">
        <v>16557</v>
      </c>
      <c r="I9545" s="367" t="s">
        <v>4939</v>
      </c>
    </row>
    <row r="9546" spans="1:9">
      <c r="A9546" s="367" t="s">
        <v>3930</v>
      </c>
      <c r="D9546" s="367" t="s">
        <v>16570</v>
      </c>
      <c r="E9546" s="367">
        <f t="shared" si="149"/>
        <v>64615001</v>
      </c>
      <c r="F9546" s="367" t="s">
        <v>15917</v>
      </c>
      <c r="G9546" s="367" t="s">
        <v>16497</v>
      </c>
      <c r="H9546" s="367" t="s">
        <v>16571</v>
      </c>
      <c r="I9546" s="367" t="s">
        <v>16572</v>
      </c>
    </row>
    <row r="9547" spans="1:9">
      <c r="A9547" s="367" t="s">
        <v>3930</v>
      </c>
      <c r="D9547" s="367" t="s">
        <v>16573</v>
      </c>
      <c r="E9547" s="367">
        <f t="shared" si="149"/>
        <v>64615010</v>
      </c>
      <c r="F9547" s="367" t="s">
        <v>15917</v>
      </c>
      <c r="G9547" s="367" t="s">
        <v>16497</v>
      </c>
      <c r="H9547" s="367" t="s">
        <v>16571</v>
      </c>
      <c r="I9547" s="367" t="s">
        <v>16507</v>
      </c>
    </row>
    <row r="9548" spans="1:9">
      <c r="A9548" s="367" t="s">
        <v>3930</v>
      </c>
      <c r="D9548" s="367" t="s">
        <v>16574</v>
      </c>
      <c r="E9548" s="367">
        <f t="shared" si="149"/>
        <v>64615011</v>
      </c>
      <c r="F9548" s="367" t="s">
        <v>15917</v>
      </c>
      <c r="G9548" s="367" t="s">
        <v>16497</v>
      </c>
      <c r="H9548" s="367" t="s">
        <v>16571</v>
      </c>
      <c r="I9548" s="367" t="s">
        <v>16575</v>
      </c>
    </row>
    <row r="9549" spans="1:9">
      <c r="A9549" s="367" t="s">
        <v>3930</v>
      </c>
      <c r="D9549" s="367" t="s">
        <v>16576</v>
      </c>
      <c r="E9549" s="367">
        <f t="shared" si="149"/>
        <v>64615012</v>
      </c>
      <c r="F9549" s="367" t="s">
        <v>15917</v>
      </c>
      <c r="G9549" s="367" t="s">
        <v>16497</v>
      </c>
      <c r="H9549" s="367" t="s">
        <v>16571</v>
      </c>
      <c r="I9549" s="367" t="s">
        <v>16577</v>
      </c>
    </row>
    <row r="9550" spans="1:9">
      <c r="A9550" s="367" t="s">
        <v>3930</v>
      </c>
      <c r="D9550" s="367" t="s">
        <v>16578</v>
      </c>
      <c r="E9550" s="367">
        <f t="shared" si="149"/>
        <v>64615020</v>
      </c>
      <c r="F9550" s="367" t="s">
        <v>15917</v>
      </c>
      <c r="G9550" s="367" t="s">
        <v>16497</v>
      </c>
      <c r="H9550" s="367" t="s">
        <v>16571</v>
      </c>
      <c r="I9550" s="367" t="s">
        <v>16408</v>
      </c>
    </row>
    <row r="9551" spans="1:9">
      <c r="A9551" s="367" t="s">
        <v>3930</v>
      </c>
      <c r="D9551" s="367" t="s">
        <v>16579</v>
      </c>
      <c r="E9551" s="367">
        <f t="shared" si="149"/>
        <v>64615021</v>
      </c>
      <c r="F9551" s="367" t="s">
        <v>15917</v>
      </c>
      <c r="G9551" s="367" t="s">
        <v>16497</v>
      </c>
      <c r="H9551" s="367" t="s">
        <v>16571</v>
      </c>
      <c r="I9551" s="367" t="s">
        <v>16580</v>
      </c>
    </row>
    <row r="9552" spans="1:9">
      <c r="A9552" s="367" t="s">
        <v>3930</v>
      </c>
      <c r="D9552" s="367" t="s">
        <v>16581</v>
      </c>
      <c r="E9552" s="367">
        <f t="shared" si="149"/>
        <v>64615022</v>
      </c>
      <c r="F9552" s="367" t="s">
        <v>15917</v>
      </c>
      <c r="G9552" s="367" t="s">
        <v>16497</v>
      </c>
      <c r="H9552" s="367" t="s">
        <v>16571</v>
      </c>
      <c r="I9552" s="367" t="s">
        <v>16582</v>
      </c>
    </row>
    <row r="9553" spans="1:9">
      <c r="A9553" s="367" t="s">
        <v>3930</v>
      </c>
      <c r="D9553" s="367" t="s">
        <v>16583</v>
      </c>
      <c r="E9553" s="367">
        <f t="shared" si="149"/>
        <v>64615023</v>
      </c>
      <c r="F9553" s="367" t="s">
        <v>15917</v>
      </c>
      <c r="G9553" s="367" t="s">
        <v>16497</v>
      </c>
      <c r="H9553" s="367" t="s">
        <v>16571</v>
      </c>
      <c r="I9553" s="367" t="s">
        <v>16584</v>
      </c>
    </row>
    <row r="9554" spans="1:9">
      <c r="A9554" s="367" t="s">
        <v>3930</v>
      </c>
      <c r="D9554" s="367" t="s">
        <v>16585</v>
      </c>
      <c r="E9554" s="367">
        <f t="shared" si="149"/>
        <v>64615030</v>
      </c>
      <c r="F9554" s="367" t="s">
        <v>15917</v>
      </c>
      <c r="G9554" s="367" t="s">
        <v>16497</v>
      </c>
      <c r="H9554" s="367" t="s">
        <v>16571</v>
      </c>
      <c r="I9554" s="367" t="s">
        <v>4939</v>
      </c>
    </row>
    <row r="9555" spans="1:9">
      <c r="A9555" s="367" t="s">
        <v>3930</v>
      </c>
      <c r="D9555" s="367" t="s">
        <v>16586</v>
      </c>
      <c r="E9555" s="367">
        <f t="shared" si="149"/>
        <v>64620001</v>
      </c>
      <c r="F9555" s="367" t="s">
        <v>15917</v>
      </c>
      <c r="G9555" s="367" t="s">
        <v>16497</v>
      </c>
      <c r="H9555" s="367" t="s">
        <v>16587</v>
      </c>
      <c r="I9555" s="367" t="s">
        <v>16588</v>
      </c>
    </row>
    <row r="9556" spans="1:9">
      <c r="A9556" s="367" t="s">
        <v>3930</v>
      </c>
      <c r="D9556" s="367" t="s">
        <v>16589</v>
      </c>
      <c r="E9556" s="367">
        <f t="shared" si="149"/>
        <v>64620011</v>
      </c>
      <c r="F9556" s="367" t="s">
        <v>15917</v>
      </c>
      <c r="G9556" s="367" t="s">
        <v>16497</v>
      </c>
      <c r="H9556" s="367" t="s">
        <v>16587</v>
      </c>
      <c r="I9556" s="367" t="s">
        <v>16501</v>
      </c>
    </row>
    <row r="9557" spans="1:9">
      <c r="A9557" s="367" t="s">
        <v>3930</v>
      </c>
      <c r="D9557" s="367" t="s">
        <v>16590</v>
      </c>
      <c r="E9557" s="367">
        <f t="shared" si="149"/>
        <v>64620012</v>
      </c>
      <c r="F9557" s="367" t="s">
        <v>15917</v>
      </c>
      <c r="G9557" s="367" t="s">
        <v>16497</v>
      </c>
      <c r="H9557" s="367" t="s">
        <v>16587</v>
      </c>
      <c r="I9557" s="367" t="s">
        <v>16591</v>
      </c>
    </row>
    <row r="9558" spans="1:9">
      <c r="A9558" s="367" t="s">
        <v>3930</v>
      </c>
      <c r="D9558" s="367" t="s">
        <v>16592</v>
      </c>
      <c r="E9558" s="367">
        <f t="shared" si="149"/>
        <v>64620013</v>
      </c>
      <c r="F9558" s="367" t="s">
        <v>15917</v>
      </c>
      <c r="G9558" s="367" t="s">
        <v>16497</v>
      </c>
      <c r="H9558" s="367" t="s">
        <v>16587</v>
      </c>
      <c r="I9558" s="367" t="s">
        <v>16593</v>
      </c>
    </row>
    <row r="9559" spans="1:9">
      <c r="A9559" s="367" t="s">
        <v>3930</v>
      </c>
      <c r="D9559" s="367" t="s">
        <v>16594</v>
      </c>
      <c r="E9559" s="367">
        <f t="shared" si="149"/>
        <v>64620015</v>
      </c>
      <c r="F9559" s="367" t="s">
        <v>15917</v>
      </c>
      <c r="G9559" s="367" t="s">
        <v>16497</v>
      </c>
      <c r="H9559" s="367" t="s">
        <v>16587</v>
      </c>
      <c r="I9559" s="367" t="s">
        <v>16595</v>
      </c>
    </row>
    <row r="9560" spans="1:9">
      <c r="A9560" s="367" t="s">
        <v>3930</v>
      </c>
      <c r="D9560" s="367" t="s">
        <v>16596</v>
      </c>
      <c r="E9560" s="367">
        <f t="shared" si="149"/>
        <v>64620016</v>
      </c>
      <c r="F9560" s="367" t="s">
        <v>15917</v>
      </c>
      <c r="G9560" s="367" t="s">
        <v>16497</v>
      </c>
      <c r="H9560" s="367" t="s">
        <v>16587</v>
      </c>
      <c r="I9560" s="367" t="s">
        <v>16597</v>
      </c>
    </row>
    <row r="9561" spans="1:9">
      <c r="A9561" s="367" t="s">
        <v>3930</v>
      </c>
      <c r="D9561" s="367" t="s">
        <v>16598</v>
      </c>
      <c r="E9561" s="367">
        <f t="shared" si="149"/>
        <v>64620017</v>
      </c>
      <c r="F9561" s="367" t="s">
        <v>15917</v>
      </c>
      <c r="G9561" s="367" t="s">
        <v>16497</v>
      </c>
      <c r="H9561" s="367" t="s">
        <v>16587</v>
      </c>
      <c r="I9561" s="367" t="s">
        <v>16599</v>
      </c>
    </row>
    <row r="9562" spans="1:9">
      <c r="A9562" s="367" t="s">
        <v>3930</v>
      </c>
      <c r="D9562" s="367" t="s">
        <v>16600</v>
      </c>
      <c r="E9562" s="367">
        <f t="shared" si="149"/>
        <v>64620018</v>
      </c>
      <c r="F9562" s="367" t="s">
        <v>15917</v>
      </c>
      <c r="G9562" s="367" t="s">
        <v>16497</v>
      </c>
      <c r="H9562" s="367" t="s">
        <v>16587</v>
      </c>
      <c r="I9562" s="367" t="s">
        <v>16601</v>
      </c>
    </row>
    <row r="9563" spans="1:9">
      <c r="A9563" s="367" t="s">
        <v>3930</v>
      </c>
      <c r="D9563" s="367" t="s">
        <v>16602</v>
      </c>
      <c r="E9563" s="367">
        <f t="shared" si="149"/>
        <v>64620020</v>
      </c>
      <c r="F9563" s="367" t="s">
        <v>15917</v>
      </c>
      <c r="G9563" s="367" t="s">
        <v>16497</v>
      </c>
      <c r="H9563" s="367" t="s">
        <v>16587</v>
      </c>
      <c r="I9563" s="367" t="s">
        <v>4882</v>
      </c>
    </row>
    <row r="9564" spans="1:9">
      <c r="A9564" s="367" t="s">
        <v>3930</v>
      </c>
      <c r="D9564" s="367" t="s">
        <v>16603</v>
      </c>
      <c r="E9564" s="367">
        <f t="shared" si="149"/>
        <v>64620021</v>
      </c>
      <c r="F9564" s="367" t="s">
        <v>15917</v>
      </c>
      <c r="G9564" s="367" t="s">
        <v>16497</v>
      </c>
      <c r="H9564" s="367" t="s">
        <v>16587</v>
      </c>
      <c r="I9564" s="367" t="s">
        <v>16604</v>
      </c>
    </row>
    <row r="9565" spans="1:9">
      <c r="A9565" s="367" t="s">
        <v>3930</v>
      </c>
      <c r="D9565" s="367" t="s">
        <v>16605</v>
      </c>
      <c r="E9565" s="367">
        <f t="shared" si="149"/>
        <v>64620022</v>
      </c>
      <c r="F9565" s="367" t="s">
        <v>15917</v>
      </c>
      <c r="G9565" s="367" t="s">
        <v>16497</v>
      </c>
      <c r="H9565" s="367" t="s">
        <v>16587</v>
      </c>
      <c r="I9565" s="367" t="s">
        <v>16538</v>
      </c>
    </row>
    <row r="9566" spans="1:9">
      <c r="A9566" s="367" t="s">
        <v>3930</v>
      </c>
      <c r="D9566" s="367" t="s">
        <v>16606</v>
      </c>
      <c r="E9566" s="367">
        <f t="shared" si="149"/>
        <v>64620025</v>
      </c>
      <c r="F9566" s="367" t="s">
        <v>15917</v>
      </c>
      <c r="G9566" s="367" t="s">
        <v>16497</v>
      </c>
      <c r="H9566" s="367" t="s">
        <v>16587</v>
      </c>
      <c r="I9566" s="367" t="s">
        <v>8070</v>
      </c>
    </row>
    <row r="9567" spans="1:9">
      <c r="A9567" s="367" t="s">
        <v>3930</v>
      </c>
      <c r="D9567" s="367" t="s">
        <v>16607</v>
      </c>
      <c r="E9567" s="367">
        <f t="shared" si="149"/>
        <v>64620026</v>
      </c>
      <c r="F9567" s="367" t="s">
        <v>15917</v>
      </c>
      <c r="G9567" s="367" t="s">
        <v>16497</v>
      </c>
      <c r="H9567" s="367" t="s">
        <v>16587</v>
      </c>
      <c r="I9567" s="367" t="s">
        <v>16608</v>
      </c>
    </row>
    <row r="9568" spans="1:9">
      <c r="A9568" s="367" t="s">
        <v>3930</v>
      </c>
      <c r="D9568" s="367" t="s">
        <v>16609</v>
      </c>
      <c r="E9568" s="367">
        <f t="shared" si="149"/>
        <v>64620027</v>
      </c>
      <c r="F9568" s="367" t="s">
        <v>15917</v>
      </c>
      <c r="G9568" s="367" t="s">
        <v>16497</v>
      </c>
      <c r="H9568" s="367" t="s">
        <v>16587</v>
      </c>
      <c r="I9568" s="367" t="s">
        <v>16610</v>
      </c>
    </row>
    <row r="9569" spans="1:9">
      <c r="A9569" s="367" t="s">
        <v>3930</v>
      </c>
      <c r="D9569" s="367" t="s">
        <v>16611</v>
      </c>
      <c r="E9569" s="367">
        <f t="shared" si="149"/>
        <v>64620030</v>
      </c>
      <c r="F9569" s="367" t="s">
        <v>15917</v>
      </c>
      <c r="G9569" s="367" t="s">
        <v>16497</v>
      </c>
      <c r="H9569" s="367" t="s">
        <v>16587</v>
      </c>
      <c r="I9569" s="367" t="s">
        <v>16408</v>
      </c>
    </row>
    <row r="9570" spans="1:9">
      <c r="A9570" s="367" t="s">
        <v>3930</v>
      </c>
      <c r="D9570" s="367" t="s">
        <v>16612</v>
      </c>
      <c r="E9570" s="367">
        <f t="shared" si="149"/>
        <v>64620031</v>
      </c>
      <c r="F9570" s="367" t="s">
        <v>15917</v>
      </c>
      <c r="G9570" s="367" t="s">
        <v>16497</v>
      </c>
      <c r="H9570" s="367" t="s">
        <v>16587</v>
      </c>
      <c r="I9570" s="367" t="s">
        <v>16613</v>
      </c>
    </row>
    <row r="9571" spans="1:9">
      <c r="A9571" s="367" t="s">
        <v>3930</v>
      </c>
      <c r="D9571" s="367" t="s">
        <v>16614</v>
      </c>
      <c r="E9571" s="367">
        <f t="shared" si="149"/>
        <v>64620032</v>
      </c>
      <c r="F9571" s="367" t="s">
        <v>15917</v>
      </c>
      <c r="G9571" s="367" t="s">
        <v>16497</v>
      </c>
      <c r="H9571" s="367" t="s">
        <v>16587</v>
      </c>
      <c r="I9571" s="367" t="s">
        <v>16615</v>
      </c>
    </row>
    <row r="9572" spans="1:9">
      <c r="A9572" s="367" t="s">
        <v>3930</v>
      </c>
      <c r="D9572" s="367" t="s">
        <v>16616</v>
      </c>
      <c r="E9572" s="367">
        <f t="shared" si="149"/>
        <v>64620033</v>
      </c>
      <c r="F9572" s="367" t="s">
        <v>15917</v>
      </c>
      <c r="G9572" s="367" t="s">
        <v>16497</v>
      </c>
      <c r="H9572" s="367" t="s">
        <v>16587</v>
      </c>
      <c r="I9572" s="367" t="s">
        <v>16617</v>
      </c>
    </row>
    <row r="9573" spans="1:9">
      <c r="A9573" s="367" t="s">
        <v>3930</v>
      </c>
      <c r="D9573" s="367" t="s">
        <v>16618</v>
      </c>
      <c r="E9573" s="367">
        <f t="shared" si="149"/>
        <v>64620034</v>
      </c>
      <c r="F9573" s="367" t="s">
        <v>15917</v>
      </c>
      <c r="G9573" s="367" t="s">
        <v>16497</v>
      </c>
      <c r="H9573" s="367" t="s">
        <v>16587</v>
      </c>
      <c r="I9573" s="367" t="s">
        <v>16619</v>
      </c>
    </row>
    <row r="9574" spans="1:9">
      <c r="A9574" s="367" t="s">
        <v>3930</v>
      </c>
      <c r="D9574" s="367" t="s">
        <v>16620</v>
      </c>
      <c r="E9574" s="367">
        <f t="shared" si="149"/>
        <v>64620035</v>
      </c>
      <c r="F9574" s="367" t="s">
        <v>15917</v>
      </c>
      <c r="G9574" s="367" t="s">
        <v>16497</v>
      </c>
      <c r="H9574" s="367" t="s">
        <v>16587</v>
      </c>
      <c r="I9574" s="367" t="s">
        <v>16621</v>
      </c>
    </row>
    <row r="9575" spans="1:9">
      <c r="A9575" s="367" t="s">
        <v>3930</v>
      </c>
      <c r="D9575" s="367" t="s">
        <v>16622</v>
      </c>
      <c r="E9575" s="367">
        <f t="shared" si="149"/>
        <v>64620036</v>
      </c>
      <c r="F9575" s="367" t="s">
        <v>15917</v>
      </c>
      <c r="G9575" s="367" t="s">
        <v>16497</v>
      </c>
      <c r="H9575" s="367" t="s">
        <v>16587</v>
      </c>
      <c r="I9575" s="367" t="s">
        <v>16623</v>
      </c>
    </row>
    <row r="9576" spans="1:9">
      <c r="A9576" s="367" t="s">
        <v>3930</v>
      </c>
      <c r="D9576" s="367" t="s">
        <v>16624</v>
      </c>
      <c r="E9576" s="367">
        <f t="shared" si="149"/>
        <v>64620037</v>
      </c>
      <c r="F9576" s="367" t="s">
        <v>15917</v>
      </c>
      <c r="G9576" s="367" t="s">
        <v>16497</v>
      </c>
      <c r="H9576" s="367" t="s">
        <v>16587</v>
      </c>
      <c r="I9576" s="367" t="s">
        <v>16625</v>
      </c>
    </row>
    <row r="9577" spans="1:9">
      <c r="A9577" s="367" t="s">
        <v>3930</v>
      </c>
      <c r="D9577" s="367" t="s">
        <v>16626</v>
      </c>
      <c r="E9577" s="367">
        <f t="shared" si="149"/>
        <v>64620038</v>
      </c>
      <c r="F9577" s="367" t="s">
        <v>15917</v>
      </c>
      <c r="G9577" s="367" t="s">
        <v>16497</v>
      </c>
      <c r="H9577" s="367" t="s">
        <v>16587</v>
      </c>
      <c r="I9577" s="367" t="s">
        <v>16627</v>
      </c>
    </row>
    <row r="9578" spans="1:9">
      <c r="A9578" s="367" t="s">
        <v>3930</v>
      </c>
      <c r="D9578" s="367" t="s">
        <v>16628</v>
      </c>
      <c r="E9578" s="367">
        <f t="shared" si="149"/>
        <v>64630001</v>
      </c>
      <c r="F9578" s="367" t="s">
        <v>15917</v>
      </c>
      <c r="G9578" s="367" t="s">
        <v>16497</v>
      </c>
      <c r="H9578" s="367" t="s">
        <v>16629</v>
      </c>
      <c r="I9578" s="367" t="s">
        <v>16630</v>
      </c>
    </row>
    <row r="9579" spans="1:9">
      <c r="A9579" s="367" t="s">
        <v>3930</v>
      </c>
      <c r="D9579" s="367" t="s">
        <v>16631</v>
      </c>
      <c r="E9579" s="367">
        <f t="shared" si="149"/>
        <v>64630010</v>
      </c>
      <c r="F9579" s="367" t="s">
        <v>15917</v>
      </c>
      <c r="G9579" s="367" t="s">
        <v>16497</v>
      </c>
      <c r="H9579" s="367" t="s">
        <v>16629</v>
      </c>
      <c r="I9579" s="367" t="s">
        <v>16295</v>
      </c>
    </row>
    <row r="9580" spans="1:9">
      <c r="A9580" s="367" t="s">
        <v>3930</v>
      </c>
      <c r="D9580" s="367" t="s">
        <v>16632</v>
      </c>
      <c r="E9580" s="367">
        <f t="shared" si="149"/>
        <v>64630011</v>
      </c>
      <c r="F9580" s="367" t="s">
        <v>15917</v>
      </c>
      <c r="G9580" s="367" t="s">
        <v>16497</v>
      </c>
      <c r="H9580" s="367" t="s">
        <v>16629</v>
      </c>
      <c r="I9580" s="367" t="s">
        <v>16633</v>
      </c>
    </row>
    <row r="9581" spans="1:9">
      <c r="A9581" s="367" t="s">
        <v>3930</v>
      </c>
      <c r="D9581" s="367" t="s">
        <v>16634</v>
      </c>
      <c r="E9581" s="367">
        <f t="shared" si="149"/>
        <v>64630012</v>
      </c>
      <c r="F9581" s="367" t="s">
        <v>15917</v>
      </c>
      <c r="G9581" s="367" t="s">
        <v>16497</v>
      </c>
      <c r="H9581" s="367" t="s">
        <v>16629</v>
      </c>
      <c r="I9581" s="367" t="s">
        <v>16635</v>
      </c>
    </row>
    <row r="9582" spans="1:9">
      <c r="A9582" s="367" t="s">
        <v>3930</v>
      </c>
      <c r="D9582" s="367" t="s">
        <v>16636</v>
      </c>
      <c r="E9582" s="367">
        <f t="shared" si="149"/>
        <v>64630015</v>
      </c>
      <c r="F9582" s="367" t="s">
        <v>15917</v>
      </c>
      <c r="G9582" s="367" t="s">
        <v>16497</v>
      </c>
      <c r="H9582" s="367" t="s">
        <v>16629</v>
      </c>
      <c r="I9582" s="367" t="s">
        <v>16637</v>
      </c>
    </row>
    <row r="9583" spans="1:9">
      <c r="A9583" s="367" t="s">
        <v>3930</v>
      </c>
      <c r="D9583" s="367" t="s">
        <v>16638</v>
      </c>
      <c r="E9583" s="367">
        <f t="shared" si="149"/>
        <v>64630016</v>
      </c>
      <c r="F9583" s="367" t="s">
        <v>15917</v>
      </c>
      <c r="G9583" s="367" t="s">
        <v>16497</v>
      </c>
      <c r="H9583" s="367" t="s">
        <v>16629</v>
      </c>
      <c r="I9583" s="367" t="s">
        <v>16639</v>
      </c>
    </row>
    <row r="9584" spans="1:9">
      <c r="A9584" s="367" t="s">
        <v>3930</v>
      </c>
      <c r="D9584" s="367" t="s">
        <v>16640</v>
      </c>
      <c r="E9584" s="367">
        <f t="shared" si="149"/>
        <v>64630025</v>
      </c>
      <c r="F9584" s="367" t="s">
        <v>15917</v>
      </c>
      <c r="G9584" s="367" t="s">
        <v>16497</v>
      </c>
      <c r="H9584" s="367" t="s">
        <v>16629</v>
      </c>
      <c r="I9584" s="367" t="s">
        <v>16641</v>
      </c>
    </row>
    <row r="9585" spans="1:9">
      <c r="A9585" s="367" t="s">
        <v>3930</v>
      </c>
      <c r="D9585" s="367" t="s">
        <v>16642</v>
      </c>
      <c r="E9585" s="367">
        <f t="shared" si="149"/>
        <v>64630026</v>
      </c>
      <c r="F9585" s="367" t="s">
        <v>15917</v>
      </c>
      <c r="G9585" s="367" t="s">
        <v>16497</v>
      </c>
      <c r="H9585" s="367" t="s">
        <v>16629</v>
      </c>
      <c r="I9585" s="367" t="s">
        <v>16643</v>
      </c>
    </row>
    <row r="9586" spans="1:9">
      <c r="A9586" s="367" t="s">
        <v>3930</v>
      </c>
      <c r="D9586" s="367" t="s">
        <v>16644</v>
      </c>
      <c r="E9586" s="367">
        <f t="shared" si="149"/>
        <v>64630030</v>
      </c>
      <c r="F9586" s="367" t="s">
        <v>15917</v>
      </c>
      <c r="G9586" s="367" t="s">
        <v>16497</v>
      </c>
      <c r="H9586" s="367" t="s">
        <v>16629</v>
      </c>
      <c r="I9586" s="367" t="s">
        <v>16645</v>
      </c>
    </row>
    <row r="9587" spans="1:9">
      <c r="A9587" s="367" t="s">
        <v>3930</v>
      </c>
      <c r="D9587" s="367" t="s">
        <v>16646</v>
      </c>
      <c r="E9587" s="367">
        <f t="shared" si="149"/>
        <v>64630035</v>
      </c>
      <c r="F9587" s="367" t="s">
        <v>15917</v>
      </c>
      <c r="G9587" s="367" t="s">
        <v>16497</v>
      </c>
      <c r="H9587" s="367" t="s">
        <v>16629</v>
      </c>
      <c r="I9587" s="367" t="s">
        <v>16647</v>
      </c>
    </row>
    <row r="9588" spans="1:9">
      <c r="A9588" s="367" t="s">
        <v>3930</v>
      </c>
      <c r="D9588" s="367" t="s">
        <v>16648</v>
      </c>
      <c r="E9588" s="367">
        <f t="shared" si="149"/>
        <v>64630040</v>
      </c>
      <c r="F9588" s="367" t="s">
        <v>15917</v>
      </c>
      <c r="G9588" s="367" t="s">
        <v>16497</v>
      </c>
      <c r="H9588" s="367" t="s">
        <v>16629</v>
      </c>
      <c r="I9588" s="367" t="s">
        <v>16649</v>
      </c>
    </row>
    <row r="9589" spans="1:9">
      <c r="A9589" s="367" t="s">
        <v>3930</v>
      </c>
      <c r="D9589" s="367" t="s">
        <v>16650</v>
      </c>
      <c r="E9589" s="367">
        <f t="shared" si="149"/>
        <v>64630041</v>
      </c>
      <c r="F9589" s="367" t="s">
        <v>15917</v>
      </c>
      <c r="G9589" s="367" t="s">
        <v>16497</v>
      </c>
      <c r="H9589" s="367" t="s">
        <v>16629</v>
      </c>
      <c r="I9589" s="367" t="s">
        <v>16651</v>
      </c>
    </row>
    <row r="9590" spans="1:9">
      <c r="A9590" s="367" t="s">
        <v>3930</v>
      </c>
      <c r="D9590" s="367" t="s">
        <v>16652</v>
      </c>
      <c r="E9590" s="367">
        <f t="shared" si="149"/>
        <v>64630042</v>
      </c>
      <c r="F9590" s="367" t="s">
        <v>15917</v>
      </c>
      <c r="G9590" s="367" t="s">
        <v>16497</v>
      </c>
      <c r="H9590" s="367" t="s">
        <v>16629</v>
      </c>
      <c r="I9590" s="367" t="s">
        <v>16653</v>
      </c>
    </row>
    <row r="9591" spans="1:9">
      <c r="A9591" s="367" t="s">
        <v>3930</v>
      </c>
      <c r="D9591" s="367" t="s">
        <v>16654</v>
      </c>
      <c r="E9591" s="367">
        <f t="shared" si="149"/>
        <v>64630050</v>
      </c>
      <c r="F9591" s="367" t="s">
        <v>15917</v>
      </c>
      <c r="G9591" s="367" t="s">
        <v>16497</v>
      </c>
      <c r="H9591" s="367" t="s">
        <v>16629</v>
      </c>
      <c r="I9591" s="367" t="s">
        <v>16655</v>
      </c>
    </row>
    <row r="9592" spans="1:9">
      <c r="A9592" s="367" t="s">
        <v>3930</v>
      </c>
      <c r="D9592" s="367" t="s">
        <v>16656</v>
      </c>
      <c r="E9592" s="367">
        <f t="shared" si="149"/>
        <v>64630051</v>
      </c>
      <c r="F9592" s="367" t="s">
        <v>15917</v>
      </c>
      <c r="G9592" s="367" t="s">
        <v>16497</v>
      </c>
      <c r="H9592" s="367" t="s">
        <v>16629</v>
      </c>
      <c r="I9592" s="367" t="s">
        <v>16657</v>
      </c>
    </row>
    <row r="9593" spans="1:9">
      <c r="A9593" s="367" t="s">
        <v>3930</v>
      </c>
      <c r="D9593" s="367" t="s">
        <v>16658</v>
      </c>
      <c r="E9593" s="367">
        <f t="shared" si="149"/>
        <v>64630052</v>
      </c>
      <c r="F9593" s="367" t="s">
        <v>15917</v>
      </c>
      <c r="G9593" s="367" t="s">
        <v>16497</v>
      </c>
      <c r="H9593" s="367" t="s">
        <v>16629</v>
      </c>
      <c r="I9593" s="367" t="s">
        <v>16659</v>
      </c>
    </row>
    <row r="9594" spans="1:9">
      <c r="A9594" s="367" t="s">
        <v>3930</v>
      </c>
      <c r="D9594" s="367" t="s">
        <v>16660</v>
      </c>
      <c r="E9594" s="367">
        <f t="shared" si="149"/>
        <v>64630053</v>
      </c>
      <c r="F9594" s="367" t="s">
        <v>15917</v>
      </c>
      <c r="G9594" s="367" t="s">
        <v>16497</v>
      </c>
      <c r="H9594" s="367" t="s">
        <v>16629</v>
      </c>
      <c r="I9594" s="367" t="s">
        <v>16661</v>
      </c>
    </row>
    <row r="9595" spans="1:9">
      <c r="A9595" s="367" t="s">
        <v>3930</v>
      </c>
      <c r="D9595" s="367" t="s">
        <v>16662</v>
      </c>
      <c r="E9595" s="367">
        <f t="shared" si="149"/>
        <v>64630080</v>
      </c>
      <c r="F9595" s="367" t="s">
        <v>15917</v>
      </c>
      <c r="G9595" s="367" t="s">
        <v>16497</v>
      </c>
      <c r="H9595" s="367" t="s">
        <v>16629</v>
      </c>
      <c r="I9595" s="367" t="s">
        <v>4598</v>
      </c>
    </row>
    <row r="9596" spans="1:9">
      <c r="A9596" s="367" t="s">
        <v>3930</v>
      </c>
      <c r="D9596" s="367" t="s">
        <v>16663</v>
      </c>
      <c r="E9596" s="367">
        <f t="shared" si="149"/>
        <v>64630081</v>
      </c>
      <c r="F9596" s="367" t="s">
        <v>15917</v>
      </c>
      <c r="G9596" s="367" t="s">
        <v>16497</v>
      </c>
      <c r="H9596" s="367" t="s">
        <v>16629</v>
      </c>
      <c r="I9596" s="367" t="s">
        <v>16664</v>
      </c>
    </row>
    <row r="9597" spans="1:9">
      <c r="A9597" s="367" t="s">
        <v>3930</v>
      </c>
      <c r="D9597" s="367" t="s">
        <v>16665</v>
      </c>
      <c r="E9597" s="367">
        <f t="shared" si="149"/>
        <v>64630082</v>
      </c>
      <c r="F9597" s="367" t="s">
        <v>15917</v>
      </c>
      <c r="G9597" s="367" t="s">
        <v>16497</v>
      </c>
      <c r="H9597" s="367" t="s">
        <v>16629</v>
      </c>
      <c r="I9597" s="367" t="s">
        <v>16666</v>
      </c>
    </row>
    <row r="9598" spans="1:9">
      <c r="A9598" s="367" t="s">
        <v>3930</v>
      </c>
      <c r="D9598" s="367" t="s">
        <v>16667</v>
      </c>
      <c r="E9598" s="367">
        <f t="shared" si="149"/>
        <v>64630083</v>
      </c>
      <c r="F9598" s="367" t="s">
        <v>15917</v>
      </c>
      <c r="G9598" s="367" t="s">
        <v>16497</v>
      </c>
      <c r="H9598" s="367" t="s">
        <v>16629</v>
      </c>
      <c r="I9598" s="367" t="s">
        <v>16668</v>
      </c>
    </row>
    <row r="9599" spans="1:9">
      <c r="A9599" s="367" t="s">
        <v>3930</v>
      </c>
      <c r="D9599" s="367" t="s">
        <v>16669</v>
      </c>
      <c r="E9599" s="367">
        <f t="shared" si="149"/>
        <v>64631001</v>
      </c>
      <c r="F9599" s="367" t="s">
        <v>15917</v>
      </c>
      <c r="G9599" s="367" t="s">
        <v>16497</v>
      </c>
      <c r="H9599" s="367" t="s">
        <v>16670</v>
      </c>
      <c r="I9599" s="367" t="s">
        <v>16671</v>
      </c>
    </row>
    <row r="9600" spans="1:9">
      <c r="A9600" s="367" t="s">
        <v>3930</v>
      </c>
      <c r="D9600" s="367" t="s">
        <v>16672</v>
      </c>
      <c r="E9600" s="367">
        <f t="shared" si="149"/>
        <v>64631010</v>
      </c>
      <c r="F9600" s="367" t="s">
        <v>15917</v>
      </c>
      <c r="G9600" s="367" t="s">
        <v>16497</v>
      </c>
      <c r="H9600" s="367" t="s">
        <v>16670</v>
      </c>
      <c r="I9600" s="367" t="s">
        <v>16673</v>
      </c>
    </row>
    <row r="9601" spans="1:9">
      <c r="A9601" s="367" t="s">
        <v>3930</v>
      </c>
      <c r="D9601" s="367" t="s">
        <v>16674</v>
      </c>
      <c r="E9601" s="367">
        <f t="shared" si="149"/>
        <v>64631011</v>
      </c>
      <c r="F9601" s="367" t="s">
        <v>15917</v>
      </c>
      <c r="G9601" s="367" t="s">
        <v>16497</v>
      </c>
      <c r="H9601" s="367" t="s">
        <v>16670</v>
      </c>
      <c r="I9601" s="367" t="s">
        <v>16633</v>
      </c>
    </row>
    <row r="9602" spans="1:9">
      <c r="A9602" s="367" t="s">
        <v>3930</v>
      </c>
      <c r="D9602" s="367" t="s">
        <v>16675</v>
      </c>
      <c r="E9602" s="367">
        <f t="shared" ref="E9602:E9665" si="150">VALUE(D9602)</f>
        <v>64631012</v>
      </c>
      <c r="F9602" s="367" t="s">
        <v>15917</v>
      </c>
      <c r="G9602" s="367" t="s">
        <v>16497</v>
      </c>
      <c r="H9602" s="367" t="s">
        <v>16670</v>
      </c>
      <c r="I9602" s="367" t="s">
        <v>16635</v>
      </c>
    </row>
    <row r="9603" spans="1:9">
      <c r="A9603" s="367" t="s">
        <v>3930</v>
      </c>
      <c r="D9603" s="367" t="s">
        <v>16676</v>
      </c>
      <c r="E9603" s="367">
        <f t="shared" si="150"/>
        <v>64631015</v>
      </c>
      <c r="F9603" s="367" t="s">
        <v>15917</v>
      </c>
      <c r="G9603" s="367" t="s">
        <v>16497</v>
      </c>
      <c r="H9603" s="367" t="s">
        <v>16670</v>
      </c>
      <c r="I9603" s="367" t="s">
        <v>16637</v>
      </c>
    </row>
    <row r="9604" spans="1:9">
      <c r="A9604" s="367" t="s">
        <v>3930</v>
      </c>
      <c r="D9604" s="367" t="s">
        <v>16677</v>
      </c>
      <c r="E9604" s="367">
        <f t="shared" si="150"/>
        <v>64631016</v>
      </c>
      <c r="F9604" s="367" t="s">
        <v>15917</v>
      </c>
      <c r="G9604" s="367" t="s">
        <v>16497</v>
      </c>
      <c r="H9604" s="367" t="s">
        <v>16670</v>
      </c>
      <c r="I9604" s="367" t="s">
        <v>16639</v>
      </c>
    </row>
    <row r="9605" spans="1:9">
      <c r="A9605" s="367" t="s">
        <v>3930</v>
      </c>
      <c r="D9605" s="367" t="s">
        <v>16678</v>
      </c>
      <c r="E9605" s="367">
        <f t="shared" si="150"/>
        <v>64631025</v>
      </c>
      <c r="F9605" s="367" t="s">
        <v>15917</v>
      </c>
      <c r="G9605" s="367" t="s">
        <v>16497</v>
      </c>
      <c r="H9605" s="367" t="s">
        <v>16670</v>
      </c>
      <c r="I9605" s="367" t="s">
        <v>16641</v>
      </c>
    </row>
    <row r="9606" spans="1:9">
      <c r="A9606" s="367" t="s">
        <v>3930</v>
      </c>
      <c r="D9606" s="367" t="s">
        <v>16679</v>
      </c>
      <c r="E9606" s="367">
        <f t="shared" si="150"/>
        <v>64631026</v>
      </c>
      <c r="F9606" s="367" t="s">
        <v>15917</v>
      </c>
      <c r="G9606" s="367" t="s">
        <v>16497</v>
      </c>
      <c r="H9606" s="367" t="s">
        <v>16670</v>
      </c>
      <c r="I9606" s="367" t="s">
        <v>16643</v>
      </c>
    </row>
    <row r="9607" spans="1:9">
      <c r="A9607" s="367" t="s">
        <v>3930</v>
      </c>
      <c r="D9607" s="367" t="s">
        <v>16680</v>
      </c>
      <c r="E9607" s="367">
        <f t="shared" si="150"/>
        <v>64631030</v>
      </c>
      <c r="F9607" s="367" t="s">
        <v>15917</v>
      </c>
      <c r="G9607" s="367" t="s">
        <v>16497</v>
      </c>
      <c r="H9607" s="367" t="s">
        <v>16670</v>
      </c>
      <c r="I9607" s="367" t="s">
        <v>16645</v>
      </c>
    </row>
    <row r="9608" spans="1:9">
      <c r="A9608" s="367" t="s">
        <v>3930</v>
      </c>
      <c r="D9608" s="367" t="s">
        <v>16681</v>
      </c>
      <c r="E9608" s="367">
        <f t="shared" si="150"/>
        <v>64631040</v>
      </c>
      <c r="F9608" s="367" t="s">
        <v>15917</v>
      </c>
      <c r="G9608" s="367" t="s">
        <v>16497</v>
      </c>
      <c r="H9608" s="367" t="s">
        <v>16670</v>
      </c>
      <c r="I9608" s="367" t="s">
        <v>16682</v>
      </c>
    </row>
    <row r="9609" spans="1:9">
      <c r="A9609" s="367" t="s">
        <v>3930</v>
      </c>
      <c r="D9609" s="367" t="s">
        <v>16683</v>
      </c>
      <c r="E9609" s="367">
        <f t="shared" si="150"/>
        <v>64631050</v>
      </c>
      <c r="F9609" s="367" t="s">
        <v>15917</v>
      </c>
      <c r="G9609" s="367" t="s">
        <v>16497</v>
      </c>
      <c r="H9609" s="367" t="s">
        <v>16670</v>
      </c>
      <c r="I9609" s="367" t="s">
        <v>16655</v>
      </c>
    </row>
    <row r="9610" spans="1:9">
      <c r="A9610" s="367" t="s">
        <v>3930</v>
      </c>
      <c r="D9610" s="367" t="s">
        <v>16684</v>
      </c>
      <c r="E9610" s="367">
        <f t="shared" si="150"/>
        <v>64631051</v>
      </c>
      <c r="F9610" s="367" t="s">
        <v>15917</v>
      </c>
      <c r="G9610" s="367" t="s">
        <v>16497</v>
      </c>
      <c r="H9610" s="367" t="s">
        <v>16670</v>
      </c>
      <c r="I9610" s="367" t="s">
        <v>16657</v>
      </c>
    </row>
    <row r="9611" spans="1:9">
      <c r="A9611" s="367" t="s">
        <v>3930</v>
      </c>
      <c r="D9611" s="367" t="s">
        <v>16685</v>
      </c>
      <c r="E9611" s="367">
        <f t="shared" si="150"/>
        <v>64631052</v>
      </c>
      <c r="F9611" s="367" t="s">
        <v>15917</v>
      </c>
      <c r="G9611" s="367" t="s">
        <v>16497</v>
      </c>
      <c r="H9611" s="367" t="s">
        <v>16670</v>
      </c>
      <c r="I9611" s="367" t="s">
        <v>16659</v>
      </c>
    </row>
    <row r="9612" spans="1:9">
      <c r="A9612" s="367" t="s">
        <v>3930</v>
      </c>
      <c r="D9612" s="367" t="s">
        <v>16686</v>
      </c>
      <c r="E9612" s="367">
        <f t="shared" si="150"/>
        <v>64631053</v>
      </c>
      <c r="F9612" s="367" t="s">
        <v>15917</v>
      </c>
      <c r="G9612" s="367" t="s">
        <v>16497</v>
      </c>
      <c r="H9612" s="367" t="s">
        <v>16670</v>
      </c>
      <c r="I9612" s="367" t="s">
        <v>16661</v>
      </c>
    </row>
    <row r="9613" spans="1:9">
      <c r="A9613" s="367" t="s">
        <v>3930</v>
      </c>
      <c r="D9613" s="367" t="s">
        <v>16687</v>
      </c>
      <c r="E9613" s="367">
        <f t="shared" si="150"/>
        <v>64631080</v>
      </c>
      <c r="F9613" s="367" t="s">
        <v>15917</v>
      </c>
      <c r="G9613" s="367" t="s">
        <v>16497</v>
      </c>
      <c r="H9613" s="367" t="s">
        <v>16670</v>
      </c>
      <c r="I9613" s="367" t="s">
        <v>4598</v>
      </c>
    </row>
    <row r="9614" spans="1:9">
      <c r="A9614" s="367" t="s">
        <v>3930</v>
      </c>
      <c r="D9614" s="367" t="s">
        <v>16688</v>
      </c>
      <c r="E9614" s="367">
        <f t="shared" si="150"/>
        <v>64631081</v>
      </c>
      <c r="F9614" s="367" t="s">
        <v>15917</v>
      </c>
      <c r="G9614" s="367" t="s">
        <v>16497</v>
      </c>
      <c r="H9614" s="367" t="s">
        <v>16670</v>
      </c>
      <c r="I9614" s="367" t="s">
        <v>16664</v>
      </c>
    </row>
    <row r="9615" spans="1:9">
      <c r="A9615" s="367" t="s">
        <v>3930</v>
      </c>
      <c r="D9615" s="367" t="s">
        <v>16689</v>
      </c>
      <c r="E9615" s="367">
        <f t="shared" si="150"/>
        <v>64631082</v>
      </c>
      <c r="F9615" s="367" t="s">
        <v>15917</v>
      </c>
      <c r="G9615" s="367" t="s">
        <v>16497</v>
      </c>
      <c r="H9615" s="367" t="s">
        <v>16670</v>
      </c>
      <c r="I9615" s="367" t="s">
        <v>16666</v>
      </c>
    </row>
    <row r="9616" spans="1:9">
      <c r="A9616" s="367" t="s">
        <v>3930</v>
      </c>
      <c r="D9616" s="367" t="s">
        <v>16690</v>
      </c>
      <c r="E9616" s="367">
        <f t="shared" si="150"/>
        <v>64631083</v>
      </c>
      <c r="F9616" s="367" t="s">
        <v>15917</v>
      </c>
      <c r="G9616" s="367" t="s">
        <v>16497</v>
      </c>
      <c r="H9616" s="367" t="s">
        <v>16670</v>
      </c>
      <c r="I9616" s="367" t="s">
        <v>16668</v>
      </c>
    </row>
    <row r="9617" spans="1:9">
      <c r="A9617" s="367" t="s">
        <v>3930</v>
      </c>
      <c r="D9617" s="367" t="s">
        <v>16691</v>
      </c>
      <c r="E9617" s="367">
        <f t="shared" si="150"/>
        <v>64632001</v>
      </c>
      <c r="F9617" s="367" t="s">
        <v>15917</v>
      </c>
      <c r="G9617" s="367" t="s">
        <v>16497</v>
      </c>
      <c r="H9617" s="367" t="s">
        <v>16692</v>
      </c>
      <c r="I9617" s="367" t="s">
        <v>16693</v>
      </c>
    </row>
    <row r="9618" spans="1:9">
      <c r="A9618" s="367" t="s">
        <v>3930</v>
      </c>
      <c r="D9618" s="367" t="s">
        <v>16694</v>
      </c>
      <c r="E9618" s="367">
        <f t="shared" si="150"/>
        <v>64632010</v>
      </c>
      <c r="F9618" s="367" t="s">
        <v>15917</v>
      </c>
      <c r="G9618" s="367" t="s">
        <v>16497</v>
      </c>
      <c r="H9618" s="367" t="s">
        <v>16692</v>
      </c>
      <c r="I9618" s="367" t="s">
        <v>16273</v>
      </c>
    </row>
    <row r="9619" spans="1:9">
      <c r="A9619" s="367" t="s">
        <v>3930</v>
      </c>
      <c r="D9619" s="367" t="s">
        <v>16695</v>
      </c>
      <c r="E9619" s="367">
        <f t="shared" si="150"/>
        <v>64632011</v>
      </c>
      <c r="F9619" s="367" t="s">
        <v>15917</v>
      </c>
      <c r="G9619" s="367" t="s">
        <v>16497</v>
      </c>
      <c r="H9619" s="367" t="s">
        <v>16692</v>
      </c>
      <c r="I9619" s="367" t="s">
        <v>16696</v>
      </c>
    </row>
    <row r="9620" spans="1:9">
      <c r="A9620" s="367" t="s">
        <v>3930</v>
      </c>
      <c r="D9620" s="367" t="s">
        <v>16697</v>
      </c>
      <c r="E9620" s="367">
        <f t="shared" si="150"/>
        <v>64632015</v>
      </c>
      <c r="F9620" s="367" t="s">
        <v>15917</v>
      </c>
      <c r="G9620" s="367" t="s">
        <v>16497</v>
      </c>
      <c r="H9620" s="367" t="s">
        <v>16692</v>
      </c>
      <c r="I9620" s="367" t="s">
        <v>16637</v>
      </c>
    </row>
    <row r="9621" spans="1:9">
      <c r="A9621" s="367" t="s">
        <v>3930</v>
      </c>
      <c r="D9621" s="367" t="s">
        <v>16698</v>
      </c>
      <c r="E9621" s="367">
        <f t="shared" si="150"/>
        <v>64632016</v>
      </c>
      <c r="F9621" s="367" t="s">
        <v>15917</v>
      </c>
      <c r="G9621" s="367" t="s">
        <v>16497</v>
      </c>
      <c r="H9621" s="367" t="s">
        <v>16692</v>
      </c>
      <c r="I9621" s="367" t="s">
        <v>16639</v>
      </c>
    </row>
    <row r="9622" spans="1:9">
      <c r="A9622" s="367" t="s">
        <v>3930</v>
      </c>
      <c r="D9622" s="367" t="s">
        <v>16699</v>
      </c>
      <c r="E9622" s="367">
        <f t="shared" si="150"/>
        <v>64632020</v>
      </c>
      <c r="F9622" s="367" t="s">
        <v>15917</v>
      </c>
      <c r="G9622" s="367" t="s">
        <v>16497</v>
      </c>
      <c r="H9622" s="367" t="s">
        <v>16692</v>
      </c>
      <c r="I9622" s="367" t="s">
        <v>16700</v>
      </c>
    </row>
    <row r="9623" spans="1:9">
      <c r="A9623" s="367" t="s">
        <v>3930</v>
      </c>
      <c r="D9623" s="367" t="s">
        <v>16701</v>
      </c>
      <c r="E9623" s="367">
        <f t="shared" si="150"/>
        <v>64632030</v>
      </c>
      <c r="F9623" s="367" t="s">
        <v>15917</v>
      </c>
      <c r="G9623" s="367" t="s">
        <v>16497</v>
      </c>
      <c r="H9623" s="367" t="s">
        <v>16692</v>
      </c>
      <c r="I9623" s="367" t="s">
        <v>16178</v>
      </c>
    </row>
    <row r="9624" spans="1:9">
      <c r="A9624" s="367" t="s">
        <v>3930</v>
      </c>
      <c r="D9624" s="367" t="s">
        <v>16702</v>
      </c>
      <c r="E9624" s="367">
        <f t="shared" si="150"/>
        <v>64632040</v>
      </c>
      <c r="F9624" s="367" t="s">
        <v>15917</v>
      </c>
      <c r="G9624" s="367" t="s">
        <v>16497</v>
      </c>
      <c r="H9624" s="367" t="s">
        <v>16692</v>
      </c>
      <c r="I9624" s="367" t="s">
        <v>16279</v>
      </c>
    </row>
    <row r="9625" spans="1:9">
      <c r="A9625" s="367" t="s">
        <v>3930</v>
      </c>
      <c r="D9625" s="367" t="s">
        <v>16703</v>
      </c>
      <c r="E9625" s="367">
        <f t="shared" si="150"/>
        <v>64632041</v>
      </c>
      <c r="F9625" s="367" t="s">
        <v>15917</v>
      </c>
      <c r="G9625" s="367" t="s">
        <v>16497</v>
      </c>
      <c r="H9625" s="367" t="s">
        <v>16692</v>
      </c>
      <c r="I9625" s="367" t="s">
        <v>16704</v>
      </c>
    </row>
    <row r="9626" spans="1:9">
      <c r="A9626" s="367" t="s">
        <v>3930</v>
      </c>
      <c r="D9626" s="367" t="s">
        <v>16705</v>
      </c>
      <c r="E9626" s="367">
        <f t="shared" si="150"/>
        <v>64632042</v>
      </c>
      <c r="F9626" s="367" t="s">
        <v>15917</v>
      </c>
      <c r="G9626" s="367" t="s">
        <v>16497</v>
      </c>
      <c r="H9626" s="367" t="s">
        <v>16692</v>
      </c>
      <c r="I9626" s="367" t="s">
        <v>16706</v>
      </c>
    </row>
    <row r="9627" spans="1:9">
      <c r="A9627" s="367" t="s">
        <v>3930</v>
      </c>
      <c r="D9627" s="367" t="s">
        <v>16707</v>
      </c>
      <c r="E9627" s="367">
        <f t="shared" si="150"/>
        <v>64632050</v>
      </c>
      <c r="F9627" s="367" t="s">
        <v>15917</v>
      </c>
      <c r="G9627" s="367" t="s">
        <v>16497</v>
      </c>
      <c r="H9627" s="367" t="s">
        <v>16692</v>
      </c>
      <c r="I9627" s="367" t="s">
        <v>16655</v>
      </c>
    </row>
    <row r="9628" spans="1:9">
      <c r="A9628" s="367" t="s">
        <v>3930</v>
      </c>
      <c r="D9628" s="367" t="s">
        <v>16708</v>
      </c>
      <c r="E9628" s="367">
        <f t="shared" si="150"/>
        <v>64632051</v>
      </c>
      <c r="F9628" s="367" t="s">
        <v>15917</v>
      </c>
      <c r="G9628" s="367" t="s">
        <v>16497</v>
      </c>
      <c r="H9628" s="367" t="s">
        <v>16692</v>
      </c>
      <c r="I9628" s="367" t="s">
        <v>16657</v>
      </c>
    </row>
    <row r="9629" spans="1:9">
      <c r="A9629" s="367" t="s">
        <v>3930</v>
      </c>
      <c r="D9629" s="367" t="s">
        <v>16709</v>
      </c>
      <c r="E9629" s="367">
        <f t="shared" si="150"/>
        <v>64632052</v>
      </c>
      <c r="F9629" s="367" t="s">
        <v>15917</v>
      </c>
      <c r="G9629" s="367" t="s">
        <v>16497</v>
      </c>
      <c r="H9629" s="367" t="s">
        <v>16692</v>
      </c>
      <c r="I9629" s="367" t="s">
        <v>16659</v>
      </c>
    </row>
    <row r="9630" spans="1:9">
      <c r="A9630" s="367" t="s">
        <v>3930</v>
      </c>
      <c r="D9630" s="367" t="s">
        <v>16710</v>
      </c>
      <c r="E9630" s="367">
        <f t="shared" si="150"/>
        <v>64632053</v>
      </c>
      <c r="F9630" s="367" t="s">
        <v>15917</v>
      </c>
      <c r="G9630" s="367" t="s">
        <v>16497</v>
      </c>
      <c r="H9630" s="367" t="s">
        <v>16692</v>
      </c>
      <c r="I9630" s="367" t="s">
        <v>16661</v>
      </c>
    </row>
    <row r="9631" spans="1:9">
      <c r="A9631" s="367" t="s">
        <v>3930</v>
      </c>
      <c r="D9631" s="367" t="s">
        <v>16711</v>
      </c>
      <c r="E9631" s="367">
        <f t="shared" si="150"/>
        <v>64632080</v>
      </c>
      <c r="F9631" s="367" t="s">
        <v>15917</v>
      </c>
      <c r="G9631" s="367" t="s">
        <v>16497</v>
      </c>
      <c r="H9631" s="367" t="s">
        <v>16692</v>
      </c>
      <c r="I9631" s="367" t="s">
        <v>4598</v>
      </c>
    </row>
    <row r="9632" spans="1:9">
      <c r="A9632" s="367" t="s">
        <v>3930</v>
      </c>
      <c r="D9632" s="367" t="s">
        <v>16712</v>
      </c>
      <c r="E9632" s="367">
        <f t="shared" si="150"/>
        <v>64632081</v>
      </c>
      <c r="F9632" s="367" t="s">
        <v>15917</v>
      </c>
      <c r="G9632" s="367" t="s">
        <v>16497</v>
      </c>
      <c r="H9632" s="367" t="s">
        <v>16692</v>
      </c>
      <c r="I9632" s="367" t="s">
        <v>16664</v>
      </c>
    </row>
    <row r="9633" spans="1:9">
      <c r="A9633" s="367" t="s">
        <v>3930</v>
      </c>
      <c r="D9633" s="367" t="s">
        <v>16713</v>
      </c>
      <c r="E9633" s="367">
        <f t="shared" si="150"/>
        <v>64632082</v>
      </c>
      <c r="F9633" s="367" t="s">
        <v>15917</v>
      </c>
      <c r="G9633" s="367" t="s">
        <v>16497</v>
      </c>
      <c r="H9633" s="367" t="s">
        <v>16692</v>
      </c>
      <c r="I9633" s="367" t="s">
        <v>16666</v>
      </c>
    </row>
    <row r="9634" spans="1:9">
      <c r="A9634" s="367" t="s">
        <v>3930</v>
      </c>
      <c r="D9634" s="367" t="s">
        <v>16714</v>
      </c>
      <c r="E9634" s="367">
        <f t="shared" si="150"/>
        <v>64632083</v>
      </c>
      <c r="F9634" s="367" t="s">
        <v>15917</v>
      </c>
      <c r="G9634" s="367" t="s">
        <v>16497</v>
      </c>
      <c r="H9634" s="367" t="s">
        <v>16692</v>
      </c>
      <c r="I9634" s="367" t="s">
        <v>16668</v>
      </c>
    </row>
    <row r="9635" spans="1:9">
      <c r="A9635" s="367" t="s">
        <v>3930</v>
      </c>
      <c r="D9635" s="367" t="s">
        <v>16715</v>
      </c>
      <c r="E9635" s="367">
        <f t="shared" si="150"/>
        <v>64633001</v>
      </c>
      <c r="F9635" s="367" t="s">
        <v>15917</v>
      </c>
      <c r="G9635" s="367" t="s">
        <v>16497</v>
      </c>
      <c r="H9635" s="367" t="s">
        <v>16716</v>
      </c>
      <c r="I9635" s="367" t="s">
        <v>16717</v>
      </c>
    </row>
    <row r="9636" spans="1:9">
      <c r="A9636" s="367" t="s">
        <v>3930</v>
      </c>
      <c r="D9636" s="367" t="s">
        <v>16718</v>
      </c>
      <c r="E9636" s="367">
        <f t="shared" si="150"/>
        <v>64633010</v>
      </c>
      <c r="F9636" s="367" t="s">
        <v>15917</v>
      </c>
      <c r="G9636" s="367" t="s">
        <v>16497</v>
      </c>
      <c r="H9636" s="367" t="s">
        <v>16716</v>
      </c>
      <c r="I9636" s="367" t="s">
        <v>16719</v>
      </c>
    </row>
    <row r="9637" spans="1:9">
      <c r="A9637" s="367" t="s">
        <v>3930</v>
      </c>
      <c r="D9637" s="367" t="s">
        <v>16720</v>
      </c>
      <c r="E9637" s="367">
        <f t="shared" si="150"/>
        <v>64633011</v>
      </c>
      <c r="F9637" s="367" t="s">
        <v>15917</v>
      </c>
      <c r="G9637" s="367" t="s">
        <v>16497</v>
      </c>
      <c r="H9637" s="367" t="s">
        <v>16716</v>
      </c>
      <c r="I9637" s="367" t="s">
        <v>16696</v>
      </c>
    </row>
    <row r="9638" spans="1:9">
      <c r="A9638" s="367" t="s">
        <v>3930</v>
      </c>
      <c r="D9638" s="367" t="s">
        <v>16721</v>
      </c>
      <c r="E9638" s="367">
        <f t="shared" si="150"/>
        <v>64633015</v>
      </c>
      <c r="F9638" s="367" t="s">
        <v>15917</v>
      </c>
      <c r="G9638" s="367" t="s">
        <v>16497</v>
      </c>
      <c r="H9638" s="367" t="s">
        <v>16716</v>
      </c>
      <c r="I9638" s="367" t="s">
        <v>16722</v>
      </c>
    </row>
    <row r="9639" spans="1:9">
      <c r="A9639" s="367" t="s">
        <v>3930</v>
      </c>
      <c r="D9639" s="367" t="s">
        <v>16723</v>
      </c>
      <c r="E9639" s="367">
        <f t="shared" si="150"/>
        <v>64633016</v>
      </c>
      <c r="F9639" s="367" t="s">
        <v>15917</v>
      </c>
      <c r="G9639" s="367" t="s">
        <v>16497</v>
      </c>
      <c r="H9639" s="367" t="s">
        <v>16716</v>
      </c>
      <c r="I9639" s="367" t="s">
        <v>16724</v>
      </c>
    </row>
    <row r="9640" spans="1:9">
      <c r="A9640" s="367" t="s">
        <v>3930</v>
      </c>
      <c r="D9640" s="367" t="s">
        <v>16725</v>
      </c>
      <c r="E9640" s="367">
        <f t="shared" si="150"/>
        <v>64633017</v>
      </c>
      <c r="F9640" s="367" t="s">
        <v>15917</v>
      </c>
      <c r="G9640" s="367" t="s">
        <v>16497</v>
      </c>
      <c r="H9640" s="367" t="s">
        <v>16716</v>
      </c>
      <c r="I9640" s="367" t="s">
        <v>16726</v>
      </c>
    </row>
    <row r="9641" spans="1:9">
      <c r="A9641" s="367" t="s">
        <v>3930</v>
      </c>
      <c r="D9641" s="367" t="s">
        <v>16727</v>
      </c>
      <c r="E9641" s="367">
        <f t="shared" si="150"/>
        <v>64633020</v>
      </c>
      <c r="F9641" s="367" t="s">
        <v>15917</v>
      </c>
      <c r="G9641" s="367" t="s">
        <v>16497</v>
      </c>
      <c r="H9641" s="367" t="s">
        <v>16716</v>
      </c>
      <c r="I9641" s="367" t="s">
        <v>16728</v>
      </c>
    </row>
    <row r="9642" spans="1:9">
      <c r="A9642" s="367" t="s">
        <v>3930</v>
      </c>
      <c r="D9642" s="367" t="s">
        <v>16729</v>
      </c>
      <c r="E9642" s="367">
        <f t="shared" si="150"/>
        <v>64633021</v>
      </c>
      <c r="F9642" s="367" t="s">
        <v>15917</v>
      </c>
      <c r="G9642" s="367" t="s">
        <v>16497</v>
      </c>
      <c r="H9642" s="367" t="s">
        <v>16716</v>
      </c>
      <c r="I9642" s="367" t="s">
        <v>16730</v>
      </c>
    </row>
    <row r="9643" spans="1:9">
      <c r="A9643" s="367" t="s">
        <v>3930</v>
      </c>
      <c r="D9643" s="367" t="s">
        <v>16731</v>
      </c>
      <c r="E9643" s="367">
        <f t="shared" si="150"/>
        <v>64633030</v>
      </c>
      <c r="F9643" s="367" t="s">
        <v>15917</v>
      </c>
      <c r="G9643" s="367" t="s">
        <v>16497</v>
      </c>
      <c r="H9643" s="367" t="s">
        <v>16716</v>
      </c>
      <c r="I9643" s="367" t="s">
        <v>16732</v>
      </c>
    </row>
    <row r="9644" spans="1:9">
      <c r="A9644" s="367" t="s">
        <v>3930</v>
      </c>
      <c r="D9644" s="367" t="s">
        <v>16733</v>
      </c>
      <c r="E9644" s="367">
        <f t="shared" si="150"/>
        <v>64633050</v>
      </c>
      <c r="F9644" s="367" t="s">
        <v>15917</v>
      </c>
      <c r="G9644" s="367" t="s">
        <v>16497</v>
      </c>
      <c r="H9644" s="367" t="s">
        <v>16716</v>
      </c>
      <c r="I9644" s="367" t="s">
        <v>16655</v>
      </c>
    </row>
    <row r="9645" spans="1:9">
      <c r="A9645" s="367" t="s">
        <v>3930</v>
      </c>
      <c r="D9645" s="367" t="s">
        <v>16734</v>
      </c>
      <c r="E9645" s="367">
        <f t="shared" si="150"/>
        <v>64633051</v>
      </c>
      <c r="F9645" s="367" t="s">
        <v>15917</v>
      </c>
      <c r="G9645" s="367" t="s">
        <v>16497</v>
      </c>
      <c r="H9645" s="367" t="s">
        <v>16716</v>
      </c>
      <c r="I9645" s="367" t="s">
        <v>16735</v>
      </c>
    </row>
    <row r="9646" spans="1:9">
      <c r="A9646" s="367" t="s">
        <v>3930</v>
      </c>
      <c r="D9646" s="367" t="s">
        <v>16736</v>
      </c>
      <c r="E9646" s="367">
        <f t="shared" si="150"/>
        <v>64633052</v>
      </c>
      <c r="F9646" s="367" t="s">
        <v>15917</v>
      </c>
      <c r="G9646" s="367" t="s">
        <v>16497</v>
      </c>
      <c r="H9646" s="367" t="s">
        <v>16716</v>
      </c>
      <c r="I9646" s="367" t="s">
        <v>16657</v>
      </c>
    </row>
    <row r="9647" spans="1:9">
      <c r="A9647" s="367" t="s">
        <v>3930</v>
      </c>
      <c r="D9647" s="367" t="s">
        <v>16737</v>
      </c>
      <c r="E9647" s="367">
        <f t="shared" si="150"/>
        <v>64633053</v>
      </c>
      <c r="F9647" s="367" t="s">
        <v>15917</v>
      </c>
      <c r="G9647" s="367" t="s">
        <v>16497</v>
      </c>
      <c r="H9647" s="367" t="s">
        <v>16716</v>
      </c>
      <c r="I9647" s="367" t="s">
        <v>16659</v>
      </c>
    </row>
    <row r="9648" spans="1:9">
      <c r="A9648" s="367" t="s">
        <v>3930</v>
      </c>
      <c r="D9648" s="367" t="s">
        <v>16738</v>
      </c>
      <c r="E9648" s="367">
        <f t="shared" si="150"/>
        <v>64633054</v>
      </c>
      <c r="F9648" s="367" t="s">
        <v>15917</v>
      </c>
      <c r="G9648" s="367" t="s">
        <v>16497</v>
      </c>
      <c r="H9648" s="367" t="s">
        <v>16716</v>
      </c>
      <c r="I9648" s="367" t="s">
        <v>16661</v>
      </c>
    </row>
    <row r="9649" spans="1:9">
      <c r="A9649" s="367" t="s">
        <v>3930</v>
      </c>
      <c r="D9649" s="367" t="s">
        <v>16739</v>
      </c>
      <c r="E9649" s="367">
        <f t="shared" si="150"/>
        <v>64633080</v>
      </c>
      <c r="F9649" s="367" t="s">
        <v>15917</v>
      </c>
      <c r="G9649" s="367" t="s">
        <v>16497</v>
      </c>
      <c r="H9649" s="367" t="s">
        <v>16716</v>
      </c>
      <c r="I9649" s="367" t="s">
        <v>4598</v>
      </c>
    </row>
    <row r="9650" spans="1:9">
      <c r="A9650" s="367" t="s">
        <v>3930</v>
      </c>
      <c r="D9650" s="367" t="s">
        <v>16740</v>
      </c>
      <c r="E9650" s="367">
        <f t="shared" si="150"/>
        <v>64633081</v>
      </c>
      <c r="F9650" s="367" t="s">
        <v>15917</v>
      </c>
      <c r="G9650" s="367" t="s">
        <v>16497</v>
      </c>
      <c r="H9650" s="367" t="s">
        <v>16716</v>
      </c>
      <c r="I9650" s="367" t="s">
        <v>16664</v>
      </c>
    </row>
    <row r="9651" spans="1:9">
      <c r="A9651" s="367" t="s">
        <v>3930</v>
      </c>
      <c r="D9651" s="367" t="s">
        <v>16741</v>
      </c>
      <c r="E9651" s="367">
        <f t="shared" si="150"/>
        <v>64633082</v>
      </c>
      <c r="F9651" s="367" t="s">
        <v>15917</v>
      </c>
      <c r="G9651" s="367" t="s">
        <v>16497</v>
      </c>
      <c r="H9651" s="367" t="s">
        <v>16716</v>
      </c>
      <c r="I9651" s="367" t="s">
        <v>16666</v>
      </c>
    </row>
    <row r="9652" spans="1:9">
      <c r="A9652" s="367" t="s">
        <v>3930</v>
      </c>
      <c r="D9652" s="367" t="s">
        <v>16742</v>
      </c>
      <c r="E9652" s="367">
        <f t="shared" si="150"/>
        <v>64633083</v>
      </c>
      <c r="F9652" s="367" t="s">
        <v>15917</v>
      </c>
      <c r="G9652" s="367" t="s">
        <v>16497</v>
      </c>
      <c r="H9652" s="367" t="s">
        <v>16716</v>
      </c>
      <c r="I9652" s="367" t="s">
        <v>16668</v>
      </c>
    </row>
    <row r="9653" spans="1:9">
      <c r="A9653" s="367" t="s">
        <v>3930</v>
      </c>
      <c r="D9653" s="367" t="s">
        <v>16743</v>
      </c>
      <c r="E9653" s="367">
        <f t="shared" si="150"/>
        <v>64680001</v>
      </c>
      <c r="F9653" s="367" t="s">
        <v>15917</v>
      </c>
      <c r="G9653" s="367" t="s">
        <v>16497</v>
      </c>
      <c r="H9653" s="367" t="s">
        <v>4346</v>
      </c>
      <c r="I9653" s="367" t="s">
        <v>4346</v>
      </c>
    </row>
    <row r="9654" spans="1:9">
      <c r="A9654" s="367" t="s">
        <v>3930</v>
      </c>
      <c r="D9654" s="367" t="s">
        <v>16744</v>
      </c>
      <c r="E9654" s="367">
        <f t="shared" si="150"/>
        <v>64682001</v>
      </c>
      <c r="F9654" s="367" t="s">
        <v>15917</v>
      </c>
      <c r="G9654" s="367" t="s">
        <v>16497</v>
      </c>
      <c r="H9654" s="367" t="s">
        <v>4348</v>
      </c>
      <c r="I9654" s="367" t="s">
        <v>4349</v>
      </c>
    </row>
    <row r="9655" spans="1:9">
      <c r="A9655" s="367" t="s">
        <v>3930</v>
      </c>
      <c r="D9655" s="367" t="s">
        <v>16745</v>
      </c>
      <c r="E9655" s="367">
        <f t="shared" si="150"/>
        <v>64682002</v>
      </c>
      <c r="F9655" s="367" t="s">
        <v>15917</v>
      </c>
      <c r="G9655" s="367" t="s">
        <v>16497</v>
      </c>
      <c r="H9655" s="367" t="s">
        <v>4348</v>
      </c>
      <c r="I9655" s="367" t="s">
        <v>4351</v>
      </c>
    </row>
    <row r="9656" spans="1:9">
      <c r="A9656" s="367" t="s">
        <v>3930</v>
      </c>
      <c r="D9656" s="367" t="s">
        <v>16746</v>
      </c>
      <c r="E9656" s="367">
        <f t="shared" si="150"/>
        <v>64682501</v>
      </c>
      <c r="F9656" s="367" t="s">
        <v>15917</v>
      </c>
      <c r="G9656" s="367" t="s">
        <v>16497</v>
      </c>
      <c r="H9656" s="367" t="s">
        <v>4353</v>
      </c>
      <c r="I9656" s="367" t="s">
        <v>16747</v>
      </c>
    </row>
    <row r="9657" spans="1:9">
      <c r="A9657" s="367" t="s">
        <v>3930</v>
      </c>
      <c r="D9657" s="367" t="s">
        <v>16748</v>
      </c>
      <c r="E9657" s="367">
        <f t="shared" si="150"/>
        <v>64682502</v>
      </c>
      <c r="F9657" s="367" t="s">
        <v>15917</v>
      </c>
      <c r="G9657" s="367" t="s">
        <v>16497</v>
      </c>
      <c r="H9657" s="367" t="s">
        <v>4353</v>
      </c>
      <c r="I9657" s="367" t="s">
        <v>16749</v>
      </c>
    </row>
    <row r="9658" spans="1:9">
      <c r="A9658" s="367" t="s">
        <v>3930</v>
      </c>
      <c r="D9658" s="367" t="s">
        <v>16750</v>
      </c>
      <c r="E9658" s="367">
        <f t="shared" si="150"/>
        <v>64682599</v>
      </c>
      <c r="F9658" s="367" t="s">
        <v>15917</v>
      </c>
      <c r="G9658" s="367" t="s">
        <v>16497</v>
      </c>
      <c r="H9658" s="367" t="s">
        <v>4353</v>
      </c>
      <c r="I9658" s="367" t="s">
        <v>4354</v>
      </c>
    </row>
    <row r="9659" spans="1:9">
      <c r="A9659" s="367" t="s">
        <v>3930</v>
      </c>
      <c r="D9659" s="367" t="s">
        <v>16751</v>
      </c>
      <c r="E9659" s="367">
        <f t="shared" si="150"/>
        <v>64820001</v>
      </c>
      <c r="F9659" s="367" t="s">
        <v>15917</v>
      </c>
      <c r="G9659" s="367" t="s">
        <v>16752</v>
      </c>
      <c r="H9659" s="367" t="s">
        <v>16753</v>
      </c>
      <c r="I9659" s="367" t="s">
        <v>16754</v>
      </c>
    </row>
    <row r="9660" spans="1:9">
      <c r="A9660" s="367" t="s">
        <v>3930</v>
      </c>
      <c r="D9660" s="367" t="s">
        <v>16755</v>
      </c>
      <c r="E9660" s="367">
        <f t="shared" si="150"/>
        <v>64820010</v>
      </c>
      <c r="F9660" s="367" t="s">
        <v>15917</v>
      </c>
      <c r="G9660" s="367" t="s">
        <v>16752</v>
      </c>
      <c r="H9660" s="367" t="s">
        <v>16753</v>
      </c>
      <c r="I9660" s="367" t="s">
        <v>16719</v>
      </c>
    </row>
    <row r="9661" spans="1:9">
      <c r="A9661" s="367" t="s">
        <v>3930</v>
      </c>
      <c r="D9661" s="367" t="s">
        <v>16756</v>
      </c>
      <c r="E9661" s="367">
        <f t="shared" si="150"/>
        <v>64821001</v>
      </c>
      <c r="F9661" s="367" t="s">
        <v>15917</v>
      </c>
      <c r="G9661" s="367" t="s">
        <v>16752</v>
      </c>
      <c r="H9661" s="367" t="s">
        <v>16757</v>
      </c>
      <c r="I9661" s="367" t="s">
        <v>16758</v>
      </c>
    </row>
    <row r="9662" spans="1:9">
      <c r="A9662" s="367" t="s">
        <v>3930</v>
      </c>
      <c r="D9662" s="367" t="s">
        <v>16759</v>
      </c>
      <c r="E9662" s="367">
        <f t="shared" si="150"/>
        <v>64821010</v>
      </c>
      <c r="F9662" s="367" t="s">
        <v>15917</v>
      </c>
      <c r="G9662" s="367" t="s">
        <v>16752</v>
      </c>
      <c r="H9662" s="367" t="s">
        <v>16757</v>
      </c>
      <c r="I9662" s="367" t="s">
        <v>16760</v>
      </c>
    </row>
    <row r="9663" spans="1:9">
      <c r="A9663" s="367" t="s">
        <v>3930</v>
      </c>
      <c r="D9663" s="367" t="s">
        <v>16761</v>
      </c>
      <c r="E9663" s="367">
        <f t="shared" si="150"/>
        <v>64822001</v>
      </c>
      <c r="F9663" s="367" t="s">
        <v>15917</v>
      </c>
      <c r="G9663" s="367" t="s">
        <v>16752</v>
      </c>
      <c r="H9663" s="367" t="s">
        <v>16762</v>
      </c>
      <c r="I9663" s="367" t="s">
        <v>16763</v>
      </c>
    </row>
    <row r="9664" spans="1:9">
      <c r="A9664" s="367" t="s">
        <v>3930</v>
      </c>
      <c r="D9664" s="367" t="s">
        <v>16764</v>
      </c>
      <c r="E9664" s="367">
        <f t="shared" si="150"/>
        <v>64822010</v>
      </c>
      <c r="F9664" s="367" t="s">
        <v>15917</v>
      </c>
      <c r="G9664" s="367" t="s">
        <v>16752</v>
      </c>
      <c r="H9664" s="367" t="s">
        <v>16762</v>
      </c>
      <c r="I9664" s="367" t="s">
        <v>16285</v>
      </c>
    </row>
    <row r="9665" spans="1:9">
      <c r="A9665" s="367" t="s">
        <v>3930</v>
      </c>
      <c r="D9665" s="367" t="s">
        <v>16765</v>
      </c>
      <c r="E9665" s="367">
        <f t="shared" si="150"/>
        <v>64823001</v>
      </c>
      <c r="F9665" s="367" t="s">
        <v>15917</v>
      </c>
      <c r="G9665" s="367" t="s">
        <v>16752</v>
      </c>
      <c r="H9665" s="367" t="s">
        <v>16766</v>
      </c>
      <c r="I9665" s="367" t="s">
        <v>16767</v>
      </c>
    </row>
    <row r="9666" spans="1:9">
      <c r="A9666" s="367" t="s">
        <v>3930</v>
      </c>
      <c r="D9666" s="367" t="s">
        <v>16768</v>
      </c>
      <c r="E9666" s="367">
        <f t="shared" ref="E9666:E9729" si="151">VALUE(D9666)</f>
        <v>64823010</v>
      </c>
      <c r="F9666" s="367" t="s">
        <v>15917</v>
      </c>
      <c r="G9666" s="367" t="s">
        <v>16752</v>
      </c>
      <c r="H9666" s="367" t="s">
        <v>16766</v>
      </c>
      <c r="I9666" s="367" t="s">
        <v>16769</v>
      </c>
    </row>
    <row r="9667" spans="1:9">
      <c r="A9667" s="367" t="s">
        <v>3930</v>
      </c>
      <c r="D9667" s="367" t="s">
        <v>16770</v>
      </c>
      <c r="E9667" s="367">
        <f t="shared" si="151"/>
        <v>64824001</v>
      </c>
      <c r="F9667" s="367" t="s">
        <v>15917</v>
      </c>
      <c r="G9667" s="367" t="s">
        <v>16752</v>
      </c>
      <c r="H9667" s="367" t="s">
        <v>16771</v>
      </c>
      <c r="I9667" s="367" t="s">
        <v>16772</v>
      </c>
    </row>
    <row r="9668" spans="1:9">
      <c r="A9668" s="367" t="s">
        <v>3930</v>
      </c>
      <c r="D9668" s="367" t="s">
        <v>16773</v>
      </c>
      <c r="E9668" s="367">
        <f t="shared" si="151"/>
        <v>64824010</v>
      </c>
      <c r="F9668" s="367" t="s">
        <v>15917</v>
      </c>
      <c r="G9668" s="367" t="s">
        <v>16752</v>
      </c>
      <c r="H9668" s="367" t="s">
        <v>16771</v>
      </c>
      <c r="I9668" s="367" t="s">
        <v>16774</v>
      </c>
    </row>
    <row r="9669" spans="1:9">
      <c r="A9669" s="367" t="s">
        <v>3930</v>
      </c>
      <c r="D9669" s="367" t="s">
        <v>16775</v>
      </c>
      <c r="E9669" s="367">
        <f t="shared" si="151"/>
        <v>64880001</v>
      </c>
      <c r="F9669" s="367" t="s">
        <v>15917</v>
      </c>
      <c r="G9669" s="367" t="s">
        <v>16752</v>
      </c>
      <c r="H9669" s="367" t="s">
        <v>4346</v>
      </c>
      <c r="I9669" s="367" t="s">
        <v>4346</v>
      </c>
    </row>
    <row r="9670" spans="1:9">
      <c r="A9670" s="367" t="s">
        <v>3930</v>
      </c>
      <c r="D9670" s="367" t="s">
        <v>16776</v>
      </c>
      <c r="E9670" s="367">
        <f t="shared" si="151"/>
        <v>64882001</v>
      </c>
      <c r="F9670" s="367" t="s">
        <v>15917</v>
      </c>
      <c r="G9670" s="367" t="s">
        <v>16752</v>
      </c>
      <c r="H9670" s="367" t="s">
        <v>4348</v>
      </c>
      <c r="I9670" s="367" t="s">
        <v>4349</v>
      </c>
    </row>
    <row r="9671" spans="1:9">
      <c r="A9671" s="367" t="s">
        <v>3930</v>
      </c>
      <c r="D9671" s="367" t="s">
        <v>16777</v>
      </c>
      <c r="E9671" s="367">
        <f t="shared" si="151"/>
        <v>64882002</v>
      </c>
      <c r="F9671" s="367" t="s">
        <v>15917</v>
      </c>
      <c r="G9671" s="367" t="s">
        <v>16752</v>
      </c>
      <c r="H9671" s="367" t="s">
        <v>4348</v>
      </c>
      <c r="I9671" s="367" t="s">
        <v>4351</v>
      </c>
    </row>
    <row r="9672" spans="1:9">
      <c r="A9672" s="367" t="s">
        <v>3930</v>
      </c>
      <c r="D9672" s="367" t="s">
        <v>16778</v>
      </c>
      <c r="E9672" s="367">
        <f t="shared" si="151"/>
        <v>64882599</v>
      </c>
      <c r="F9672" s="367" t="s">
        <v>15917</v>
      </c>
      <c r="G9672" s="367" t="s">
        <v>16752</v>
      </c>
      <c r="H9672" s="367" t="s">
        <v>4353</v>
      </c>
      <c r="I9672" s="367" t="s">
        <v>4354</v>
      </c>
    </row>
    <row r="9673" spans="1:9">
      <c r="A9673" s="367" t="s">
        <v>3930</v>
      </c>
      <c r="D9673" s="367" t="s">
        <v>16779</v>
      </c>
      <c r="E9673" s="367">
        <f t="shared" si="151"/>
        <v>64920001</v>
      </c>
      <c r="F9673" s="367" t="s">
        <v>15917</v>
      </c>
      <c r="G9673" s="367" t="s">
        <v>16780</v>
      </c>
      <c r="H9673" s="367" t="s">
        <v>16781</v>
      </c>
      <c r="I9673" s="367" t="s">
        <v>16782</v>
      </c>
    </row>
    <row r="9674" spans="1:9">
      <c r="A9674" s="367" t="s">
        <v>3930</v>
      </c>
      <c r="D9674" s="367" t="s">
        <v>16783</v>
      </c>
      <c r="E9674" s="367">
        <f t="shared" si="151"/>
        <v>64920010</v>
      </c>
      <c r="F9674" s="367" t="s">
        <v>15917</v>
      </c>
      <c r="G9674" s="367" t="s">
        <v>16780</v>
      </c>
      <c r="H9674" s="367" t="s">
        <v>16781</v>
      </c>
      <c r="I9674" s="367" t="s">
        <v>16428</v>
      </c>
    </row>
    <row r="9675" spans="1:9">
      <c r="A9675" s="367" t="s">
        <v>3930</v>
      </c>
      <c r="D9675" s="367" t="s">
        <v>16784</v>
      </c>
      <c r="E9675" s="367">
        <f t="shared" si="151"/>
        <v>64920011</v>
      </c>
      <c r="F9675" s="367" t="s">
        <v>15917</v>
      </c>
      <c r="G9675" s="367" t="s">
        <v>16780</v>
      </c>
      <c r="H9675" s="367" t="s">
        <v>16781</v>
      </c>
      <c r="I9675" s="367" t="s">
        <v>16430</v>
      </c>
    </row>
    <row r="9676" spans="1:9">
      <c r="A9676" s="367" t="s">
        <v>3930</v>
      </c>
      <c r="D9676" s="367" t="s">
        <v>16785</v>
      </c>
      <c r="E9676" s="367">
        <f t="shared" si="151"/>
        <v>64920012</v>
      </c>
      <c r="F9676" s="367" t="s">
        <v>15917</v>
      </c>
      <c r="G9676" s="367" t="s">
        <v>16780</v>
      </c>
      <c r="H9676" s="367" t="s">
        <v>16781</v>
      </c>
      <c r="I9676" s="367" t="s">
        <v>16432</v>
      </c>
    </row>
    <row r="9677" spans="1:9">
      <c r="A9677" s="367" t="s">
        <v>3930</v>
      </c>
      <c r="D9677" s="367" t="s">
        <v>16786</v>
      </c>
      <c r="E9677" s="367">
        <f t="shared" si="151"/>
        <v>64920013</v>
      </c>
      <c r="F9677" s="367" t="s">
        <v>15917</v>
      </c>
      <c r="G9677" s="367" t="s">
        <v>16780</v>
      </c>
      <c r="H9677" s="367" t="s">
        <v>16781</v>
      </c>
      <c r="I9677" s="367" t="s">
        <v>16434</v>
      </c>
    </row>
    <row r="9678" spans="1:9">
      <c r="A9678" s="367" t="s">
        <v>3930</v>
      </c>
      <c r="D9678" s="367" t="s">
        <v>16787</v>
      </c>
      <c r="E9678" s="367">
        <f t="shared" si="151"/>
        <v>64920020</v>
      </c>
      <c r="F9678" s="367" t="s">
        <v>15917</v>
      </c>
      <c r="G9678" s="367" t="s">
        <v>16780</v>
      </c>
      <c r="H9678" s="367" t="s">
        <v>16781</v>
      </c>
      <c r="I9678" s="367" t="s">
        <v>16788</v>
      </c>
    </row>
    <row r="9679" spans="1:9">
      <c r="A9679" s="367" t="s">
        <v>3930</v>
      </c>
      <c r="D9679" s="367" t="s">
        <v>16789</v>
      </c>
      <c r="E9679" s="367">
        <f t="shared" si="151"/>
        <v>64920021</v>
      </c>
      <c r="F9679" s="367" t="s">
        <v>15917</v>
      </c>
      <c r="G9679" s="367" t="s">
        <v>16780</v>
      </c>
      <c r="H9679" s="367" t="s">
        <v>16781</v>
      </c>
      <c r="I9679" s="367" t="s">
        <v>16790</v>
      </c>
    </row>
    <row r="9680" spans="1:9">
      <c r="A9680" s="367" t="s">
        <v>3930</v>
      </c>
      <c r="D9680" s="367" t="s">
        <v>16791</v>
      </c>
      <c r="E9680" s="367">
        <f t="shared" si="151"/>
        <v>64920022</v>
      </c>
      <c r="F9680" s="367" t="s">
        <v>15917</v>
      </c>
      <c r="G9680" s="367" t="s">
        <v>16780</v>
      </c>
      <c r="H9680" s="367" t="s">
        <v>16781</v>
      </c>
      <c r="I9680" s="367" t="s">
        <v>16792</v>
      </c>
    </row>
    <row r="9681" spans="1:9">
      <c r="A9681" s="367" t="s">
        <v>3930</v>
      </c>
      <c r="D9681" s="367" t="s">
        <v>16793</v>
      </c>
      <c r="E9681" s="367">
        <f t="shared" si="151"/>
        <v>64920030</v>
      </c>
      <c r="F9681" s="367" t="s">
        <v>15917</v>
      </c>
      <c r="G9681" s="367" t="s">
        <v>16780</v>
      </c>
      <c r="H9681" s="367" t="s">
        <v>16781</v>
      </c>
      <c r="I9681" s="367" t="s">
        <v>16794</v>
      </c>
    </row>
    <row r="9682" spans="1:9">
      <c r="A9682" s="367" t="s">
        <v>3930</v>
      </c>
      <c r="D9682" s="367" t="s">
        <v>16795</v>
      </c>
      <c r="E9682" s="367">
        <f t="shared" si="151"/>
        <v>64920031</v>
      </c>
      <c r="F9682" s="367" t="s">
        <v>15917</v>
      </c>
      <c r="G9682" s="367" t="s">
        <v>16780</v>
      </c>
      <c r="H9682" s="367" t="s">
        <v>16781</v>
      </c>
      <c r="I9682" s="367" t="s">
        <v>16796</v>
      </c>
    </row>
    <row r="9683" spans="1:9">
      <c r="A9683" s="367" t="s">
        <v>3930</v>
      </c>
      <c r="D9683" s="367" t="s">
        <v>16797</v>
      </c>
      <c r="E9683" s="367">
        <f t="shared" si="151"/>
        <v>64920032</v>
      </c>
      <c r="F9683" s="367" t="s">
        <v>15917</v>
      </c>
      <c r="G9683" s="367" t="s">
        <v>16780</v>
      </c>
      <c r="H9683" s="367" t="s">
        <v>16781</v>
      </c>
      <c r="I9683" s="367" t="s">
        <v>16798</v>
      </c>
    </row>
    <row r="9684" spans="1:9">
      <c r="A9684" s="367" t="s">
        <v>3930</v>
      </c>
      <c r="D9684" s="367" t="s">
        <v>16799</v>
      </c>
      <c r="E9684" s="367">
        <f t="shared" si="151"/>
        <v>64920033</v>
      </c>
      <c r="F9684" s="367" t="s">
        <v>15917</v>
      </c>
      <c r="G9684" s="367" t="s">
        <v>16780</v>
      </c>
      <c r="H9684" s="367" t="s">
        <v>16781</v>
      </c>
      <c r="I9684" s="367" t="s">
        <v>16800</v>
      </c>
    </row>
    <row r="9685" spans="1:9">
      <c r="A9685" s="367" t="s">
        <v>3930</v>
      </c>
      <c r="D9685" s="367" t="s">
        <v>16801</v>
      </c>
      <c r="E9685" s="367">
        <f t="shared" si="151"/>
        <v>64920034</v>
      </c>
      <c r="F9685" s="367" t="s">
        <v>15917</v>
      </c>
      <c r="G9685" s="367" t="s">
        <v>16780</v>
      </c>
      <c r="H9685" s="367" t="s">
        <v>16781</v>
      </c>
      <c r="I9685" s="367" t="s">
        <v>16802</v>
      </c>
    </row>
    <row r="9686" spans="1:9">
      <c r="A9686" s="367" t="s">
        <v>3930</v>
      </c>
      <c r="D9686" s="367" t="s">
        <v>16803</v>
      </c>
      <c r="E9686" s="367">
        <f t="shared" si="151"/>
        <v>64930001</v>
      </c>
      <c r="F9686" s="367" t="s">
        <v>15917</v>
      </c>
      <c r="G9686" s="367" t="s">
        <v>16780</v>
      </c>
      <c r="H9686" s="367" t="s">
        <v>16804</v>
      </c>
      <c r="I9686" s="367" t="s">
        <v>16805</v>
      </c>
    </row>
    <row r="9687" spans="1:9">
      <c r="A9687" s="367" t="s">
        <v>3930</v>
      </c>
      <c r="D9687" s="367" t="s">
        <v>16806</v>
      </c>
      <c r="E9687" s="367">
        <f t="shared" si="151"/>
        <v>64930010</v>
      </c>
      <c r="F9687" s="367" t="s">
        <v>15917</v>
      </c>
      <c r="G9687" s="367" t="s">
        <v>16780</v>
      </c>
      <c r="H9687" s="367" t="s">
        <v>16804</v>
      </c>
      <c r="I9687" s="367" t="s">
        <v>16807</v>
      </c>
    </row>
    <row r="9688" spans="1:9">
      <c r="A9688" s="367" t="s">
        <v>3930</v>
      </c>
      <c r="D9688" s="367" t="s">
        <v>16808</v>
      </c>
      <c r="E9688" s="367">
        <f t="shared" si="151"/>
        <v>64930011</v>
      </c>
      <c r="F9688" s="367" t="s">
        <v>15917</v>
      </c>
      <c r="G9688" s="367" t="s">
        <v>16780</v>
      </c>
      <c r="H9688" s="367" t="s">
        <v>16804</v>
      </c>
      <c r="I9688" s="367" t="s">
        <v>16809</v>
      </c>
    </row>
    <row r="9689" spans="1:9">
      <c r="A9689" s="367" t="s">
        <v>3930</v>
      </c>
      <c r="D9689" s="367" t="s">
        <v>16810</v>
      </c>
      <c r="E9689" s="367">
        <f t="shared" si="151"/>
        <v>64930012</v>
      </c>
      <c r="F9689" s="367" t="s">
        <v>15917</v>
      </c>
      <c r="G9689" s="367" t="s">
        <v>16780</v>
      </c>
      <c r="H9689" s="367" t="s">
        <v>16804</v>
      </c>
      <c r="I9689" s="367" t="s">
        <v>16811</v>
      </c>
    </row>
    <row r="9690" spans="1:9">
      <c r="A9690" s="367" t="s">
        <v>3930</v>
      </c>
      <c r="D9690" s="367" t="s">
        <v>16812</v>
      </c>
      <c r="E9690" s="367">
        <f t="shared" si="151"/>
        <v>64930020</v>
      </c>
      <c r="F9690" s="367" t="s">
        <v>15917</v>
      </c>
      <c r="G9690" s="367" t="s">
        <v>16780</v>
      </c>
      <c r="H9690" s="367" t="s">
        <v>16804</v>
      </c>
      <c r="I9690" s="367" t="s">
        <v>16813</v>
      </c>
    </row>
    <row r="9691" spans="1:9">
      <c r="A9691" s="367" t="s">
        <v>3930</v>
      </c>
      <c r="D9691" s="367" t="s">
        <v>16814</v>
      </c>
      <c r="E9691" s="367">
        <f t="shared" si="151"/>
        <v>64930021</v>
      </c>
      <c r="F9691" s="367" t="s">
        <v>15917</v>
      </c>
      <c r="G9691" s="367" t="s">
        <v>16780</v>
      </c>
      <c r="H9691" s="367" t="s">
        <v>16804</v>
      </c>
      <c r="I9691" s="367" t="s">
        <v>16815</v>
      </c>
    </row>
    <row r="9692" spans="1:9">
      <c r="A9692" s="367" t="s">
        <v>3930</v>
      </c>
      <c r="D9692" s="367" t="s">
        <v>16816</v>
      </c>
      <c r="E9692" s="367">
        <f t="shared" si="151"/>
        <v>64930030</v>
      </c>
      <c r="F9692" s="367" t="s">
        <v>15917</v>
      </c>
      <c r="G9692" s="367" t="s">
        <v>16780</v>
      </c>
      <c r="H9692" s="367" t="s">
        <v>16804</v>
      </c>
      <c r="I9692" s="367" t="s">
        <v>16794</v>
      </c>
    </row>
    <row r="9693" spans="1:9">
      <c r="A9693" s="367" t="s">
        <v>3930</v>
      </c>
      <c r="D9693" s="367" t="s">
        <v>16817</v>
      </c>
      <c r="E9693" s="367">
        <f t="shared" si="151"/>
        <v>64930031</v>
      </c>
      <c r="F9693" s="367" t="s">
        <v>15917</v>
      </c>
      <c r="G9693" s="367" t="s">
        <v>16780</v>
      </c>
      <c r="H9693" s="367" t="s">
        <v>16804</v>
      </c>
      <c r="I9693" s="367" t="s">
        <v>16818</v>
      </c>
    </row>
    <row r="9694" spans="1:9">
      <c r="A9694" s="367" t="s">
        <v>3930</v>
      </c>
      <c r="D9694" s="367" t="s">
        <v>16819</v>
      </c>
      <c r="E9694" s="367">
        <f t="shared" si="151"/>
        <v>64930035</v>
      </c>
      <c r="F9694" s="367" t="s">
        <v>15917</v>
      </c>
      <c r="G9694" s="367" t="s">
        <v>16780</v>
      </c>
      <c r="H9694" s="367" t="s">
        <v>16804</v>
      </c>
      <c r="I9694" s="367" t="s">
        <v>16820</v>
      </c>
    </row>
    <row r="9695" spans="1:9">
      <c r="A9695" s="367" t="s">
        <v>3930</v>
      </c>
      <c r="D9695" s="367" t="s">
        <v>16821</v>
      </c>
      <c r="E9695" s="367">
        <f t="shared" si="151"/>
        <v>64930040</v>
      </c>
      <c r="F9695" s="367" t="s">
        <v>15917</v>
      </c>
      <c r="G9695" s="367" t="s">
        <v>16780</v>
      </c>
      <c r="H9695" s="367" t="s">
        <v>16804</v>
      </c>
      <c r="I9695" s="367" t="s">
        <v>4939</v>
      </c>
    </row>
    <row r="9696" spans="1:9">
      <c r="A9696" s="367" t="s">
        <v>3930</v>
      </c>
      <c r="D9696" s="367" t="s">
        <v>16822</v>
      </c>
      <c r="E9696" s="367">
        <f t="shared" si="151"/>
        <v>64930041</v>
      </c>
      <c r="F9696" s="367" t="s">
        <v>15917</v>
      </c>
      <c r="G9696" s="367" t="s">
        <v>16780</v>
      </c>
      <c r="H9696" s="367" t="s">
        <v>16804</v>
      </c>
      <c r="I9696" s="367" t="s">
        <v>16823</v>
      </c>
    </row>
    <row r="9697" spans="1:9">
      <c r="A9697" s="367" t="s">
        <v>3930</v>
      </c>
      <c r="D9697" s="367" t="s">
        <v>16824</v>
      </c>
      <c r="E9697" s="367">
        <f t="shared" si="151"/>
        <v>64930045</v>
      </c>
      <c r="F9697" s="367" t="s">
        <v>15917</v>
      </c>
      <c r="G9697" s="367" t="s">
        <v>16780</v>
      </c>
      <c r="H9697" s="367" t="s">
        <v>16804</v>
      </c>
      <c r="I9697" s="367" t="s">
        <v>16825</v>
      </c>
    </row>
    <row r="9698" spans="1:9">
      <c r="A9698" s="367" t="s">
        <v>3930</v>
      </c>
      <c r="D9698" s="367" t="s">
        <v>16826</v>
      </c>
      <c r="E9698" s="367">
        <f t="shared" si="151"/>
        <v>64930050</v>
      </c>
      <c r="F9698" s="367" t="s">
        <v>15917</v>
      </c>
      <c r="G9698" s="367" t="s">
        <v>16780</v>
      </c>
      <c r="H9698" s="367" t="s">
        <v>16804</v>
      </c>
      <c r="I9698" s="367" t="s">
        <v>12856</v>
      </c>
    </row>
    <row r="9699" spans="1:9">
      <c r="A9699" s="367" t="s">
        <v>3930</v>
      </c>
      <c r="D9699" s="367" t="s">
        <v>16827</v>
      </c>
      <c r="E9699" s="367">
        <f t="shared" si="151"/>
        <v>64931001</v>
      </c>
      <c r="F9699" s="367" t="s">
        <v>15917</v>
      </c>
      <c r="G9699" s="367" t="s">
        <v>16780</v>
      </c>
      <c r="H9699" s="367" t="s">
        <v>16828</v>
      </c>
      <c r="I9699" s="367" t="s">
        <v>16829</v>
      </c>
    </row>
    <row r="9700" spans="1:9">
      <c r="A9700" s="367" t="s">
        <v>3930</v>
      </c>
      <c r="D9700" s="367" t="s">
        <v>16830</v>
      </c>
      <c r="E9700" s="367">
        <f t="shared" si="151"/>
        <v>64931010</v>
      </c>
      <c r="F9700" s="367" t="s">
        <v>15917</v>
      </c>
      <c r="G9700" s="367" t="s">
        <v>16780</v>
      </c>
      <c r="H9700" s="367" t="s">
        <v>16828</v>
      </c>
      <c r="I9700" s="367" t="s">
        <v>16501</v>
      </c>
    </row>
    <row r="9701" spans="1:9">
      <c r="A9701" s="367" t="s">
        <v>3930</v>
      </c>
      <c r="D9701" s="367" t="s">
        <v>16831</v>
      </c>
      <c r="E9701" s="367">
        <f t="shared" si="151"/>
        <v>64931011</v>
      </c>
      <c r="F9701" s="367" t="s">
        <v>15917</v>
      </c>
      <c r="G9701" s="367" t="s">
        <v>16780</v>
      </c>
      <c r="H9701" s="367" t="s">
        <v>16828</v>
      </c>
      <c r="I9701" s="367" t="s">
        <v>16832</v>
      </c>
    </row>
    <row r="9702" spans="1:9">
      <c r="A9702" s="367" t="s">
        <v>3930</v>
      </c>
      <c r="D9702" s="367" t="s">
        <v>16833</v>
      </c>
      <c r="E9702" s="367">
        <f t="shared" si="151"/>
        <v>64931012</v>
      </c>
      <c r="F9702" s="367" t="s">
        <v>15917</v>
      </c>
      <c r="G9702" s="367" t="s">
        <v>16780</v>
      </c>
      <c r="H9702" s="367" t="s">
        <v>16828</v>
      </c>
      <c r="I9702" s="367" t="s">
        <v>16811</v>
      </c>
    </row>
    <row r="9703" spans="1:9">
      <c r="A9703" s="367" t="s">
        <v>3930</v>
      </c>
      <c r="D9703" s="367" t="s">
        <v>16834</v>
      </c>
      <c r="E9703" s="367">
        <f t="shared" si="151"/>
        <v>64931020</v>
      </c>
      <c r="F9703" s="367" t="s">
        <v>15917</v>
      </c>
      <c r="G9703" s="367" t="s">
        <v>16780</v>
      </c>
      <c r="H9703" s="367" t="s">
        <v>16828</v>
      </c>
      <c r="I9703" s="367" t="s">
        <v>16835</v>
      </c>
    </row>
    <row r="9704" spans="1:9">
      <c r="A9704" s="367" t="s">
        <v>3930</v>
      </c>
      <c r="D9704" s="367" t="s">
        <v>16836</v>
      </c>
      <c r="E9704" s="367">
        <f t="shared" si="151"/>
        <v>64931021</v>
      </c>
      <c r="F9704" s="367" t="s">
        <v>15917</v>
      </c>
      <c r="G9704" s="367" t="s">
        <v>16780</v>
      </c>
      <c r="H9704" s="367" t="s">
        <v>16828</v>
      </c>
      <c r="I9704" s="367" t="s">
        <v>16837</v>
      </c>
    </row>
    <row r="9705" spans="1:9">
      <c r="A9705" s="367" t="s">
        <v>3930</v>
      </c>
      <c r="D9705" s="367" t="s">
        <v>16838</v>
      </c>
      <c r="E9705" s="367">
        <f t="shared" si="151"/>
        <v>64931022</v>
      </c>
      <c r="F9705" s="367" t="s">
        <v>15917</v>
      </c>
      <c r="G9705" s="367" t="s">
        <v>16780</v>
      </c>
      <c r="H9705" s="367" t="s">
        <v>16828</v>
      </c>
      <c r="I9705" s="367" t="s">
        <v>16839</v>
      </c>
    </row>
    <row r="9706" spans="1:9">
      <c r="A9706" s="367" t="s">
        <v>3930</v>
      </c>
      <c r="D9706" s="367" t="s">
        <v>16840</v>
      </c>
      <c r="E9706" s="367">
        <f t="shared" si="151"/>
        <v>64931030</v>
      </c>
      <c r="F9706" s="367" t="s">
        <v>15917</v>
      </c>
      <c r="G9706" s="367" t="s">
        <v>16780</v>
      </c>
      <c r="H9706" s="367" t="s">
        <v>16828</v>
      </c>
      <c r="I9706" s="367" t="s">
        <v>16794</v>
      </c>
    </row>
    <row r="9707" spans="1:9">
      <c r="A9707" s="367" t="s">
        <v>3930</v>
      </c>
      <c r="D9707" s="367" t="s">
        <v>16841</v>
      </c>
      <c r="E9707" s="367">
        <f t="shared" si="151"/>
        <v>64931031</v>
      </c>
      <c r="F9707" s="367" t="s">
        <v>15917</v>
      </c>
      <c r="G9707" s="367" t="s">
        <v>16780</v>
      </c>
      <c r="H9707" s="367" t="s">
        <v>16828</v>
      </c>
      <c r="I9707" s="367" t="s">
        <v>16842</v>
      </c>
    </row>
    <row r="9708" spans="1:9">
      <c r="A9708" s="367" t="s">
        <v>3930</v>
      </c>
      <c r="D9708" s="367" t="s">
        <v>16843</v>
      </c>
      <c r="E9708" s="367">
        <f t="shared" si="151"/>
        <v>64931032</v>
      </c>
      <c r="F9708" s="367" t="s">
        <v>15917</v>
      </c>
      <c r="G9708" s="367" t="s">
        <v>16780</v>
      </c>
      <c r="H9708" s="367" t="s">
        <v>16828</v>
      </c>
      <c r="I9708" s="367" t="s">
        <v>16844</v>
      </c>
    </row>
    <row r="9709" spans="1:9">
      <c r="A9709" s="367" t="s">
        <v>3930</v>
      </c>
      <c r="D9709" s="367" t="s">
        <v>16845</v>
      </c>
      <c r="E9709" s="367">
        <f t="shared" si="151"/>
        <v>64931040</v>
      </c>
      <c r="F9709" s="367" t="s">
        <v>15917</v>
      </c>
      <c r="G9709" s="367" t="s">
        <v>16780</v>
      </c>
      <c r="H9709" s="367" t="s">
        <v>16828</v>
      </c>
      <c r="I9709" s="367" t="s">
        <v>4939</v>
      </c>
    </row>
    <row r="9710" spans="1:9">
      <c r="A9710" s="367" t="s">
        <v>3930</v>
      </c>
      <c r="D9710" s="367" t="s">
        <v>16846</v>
      </c>
      <c r="E9710" s="367">
        <f t="shared" si="151"/>
        <v>64931041</v>
      </c>
      <c r="F9710" s="367" t="s">
        <v>15917</v>
      </c>
      <c r="G9710" s="367" t="s">
        <v>16780</v>
      </c>
      <c r="H9710" s="367" t="s">
        <v>16828</v>
      </c>
      <c r="I9710" s="367" t="s">
        <v>16847</v>
      </c>
    </row>
    <row r="9711" spans="1:9">
      <c r="A9711" s="367" t="s">
        <v>3930</v>
      </c>
      <c r="D9711" s="367" t="s">
        <v>16848</v>
      </c>
      <c r="E9711" s="367">
        <f t="shared" si="151"/>
        <v>64931050</v>
      </c>
      <c r="F9711" s="367" t="s">
        <v>15917</v>
      </c>
      <c r="G9711" s="367" t="s">
        <v>16780</v>
      </c>
      <c r="H9711" s="367" t="s">
        <v>16828</v>
      </c>
      <c r="I9711" s="367" t="s">
        <v>12856</v>
      </c>
    </row>
    <row r="9712" spans="1:9">
      <c r="A9712" s="367" t="s">
        <v>3930</v>
      </c>
      <c r="D9712" s="367" t="s">
        <v>16849</v>
      </c>
      <c r="E9712" s="367">
        <f t="shared" si="151"/>
        <v>64980001</v>
      </c>
      <c r="F9712" s="367" t="s">
        <v>15917</v>
      </c>
      <c r="G9712" s="367" t="s">
        <v>16780</v>
      </c>
      <c r="H9712" s="367" t="s">
        <v>4346</v>
      </c>
      <c r="I9712" s="367" t="s">
        <v>4346</v>
      </c>
    </row>
    <row r="9713" spans="1:9">
      <c r="A9713" s="367" t="s">
        <v>3930</v>
      </c>
      <c r="D9713" s="367" t="s">
        <v>16850</v>
      </c>
      <c r="E9713" s="367">
        <f t="shared" si="151"/>
        <v>64982001</v>
      </c>
      <c r="F9713" s="367" t="s">
        <v>15917</v>
      </c>
      <c r="G9713" s="367" t="s">
        <v>16780</v>
      </c>
      <c r="H9713" s="367" t="s">
        <v>4348</v>
      </c>
      <c r="I9713" s="367" t="s">
        <v>4349</v>
      </c>
    </row>
    <row r="9714" spans="1:9">
      <c r="A9714" s="367" t="s">
        <v>3930</v>
      </c>
      <c r="D9714" s="367" t="s">
        <v>16851</v>
      </c>
      <c r="E9714" s="367">
        <f t="shared" si="151"/>
        <v>64982002</v>
      </c>
      <c r="F9714" s="367" t="s">
        <v>15917</v>
      </c>
      <c r="G9714" s="367" t="s">
        <v>16780</v>
      </c>
      <c r="H9714" s="367" t="s">
        <v>4348</v>
      </c>
      <c r="I9714" s="367" t="s">
        <v>4351</v>
      </c>
    </row>
    <row r="9715" spans="1:9">
      <c r="A9715" s="367" t="s">
        <v>3930</v>
      </c>
      <c r="D9715" s="367" t="s">
        <v>16852</v>
      </c>
      <c r="E9715" s="367">
        <f t="shared" si="151"/>
        <v>64982599</v>
      </c>
      <c r="F9715" s="367" t="s">
        <v>15917</v>
      </c>
      <c r="G9715" s="367" t="s">
        <v>16780</v>
      </c>
      <c r="H9715" s="367" t="s">
        <v>4353</v>
      </c>
      <c r="I9715" s="367" t="s">
        <v>4354</v>
      </c>
    </row>
    <row r="9716" spans="1:9">
      <c r="A9716" s="367" t="s">
        <v>3930</v>
      </c>
      <c r="D9716" s="367" t="s">
        <v>16853</v>
      </c>
      <c r="E9716" s="367">
        <f t="shared" si="151"/>
        <v>65110001</v>
      </c>
      <c r="F9716" s="367" t="s">
        <v>15917</v>
      </c>
      <c r="G9716" s="367" t="s">
        <v>16854</v>
      </c>
      <c r="H9716" s="367" t="s">
        <v>16855</v>
      </c>
      <c r="I9716" s="367" t="s">
        <v>16856</v>
      </c>
    </row>
    <row r="9717" spans="1:9">
      <c r="A9717" s="367" t="s">
        <v>3930</v>
      </c>
      <c r="D9717" s="367" t="s">
        <v>16857</v>
      </c>
      <c r="E9717" s="367">
        <f t="shared" si="151"/>
        <v>65110010</v>
      </c>
      <c r="F9717" s="367" t="s">
        <v>15917</v>
      </c>
      <c r="G9717" s="367" t="s">
        <v>16854</v>
      </c>
      <c r="H9717" s="367" t="s">
        <v>16855</v>
      </c>
      <c r="I9717" s="367" t="s">
        <v>16858</v>
      </c>
    </row>
    <row r="9718" spans="1:9">
      <c r="A9718" s="367" t="s">
        <v>3930</v>
      </c>
      <c r="D9718" s="367" t="s">
        <v>16859</v>
      </c>
      <c r="E9718" s="367">
        <f t="shared" si="151"/>
        <v>65110011</v>
      </c>
      <c r="F9718" s="367" t="s">
        <v>15917</v>
      </c>
      <c r="G9718" s="367" t="s">
        <v>16854</v>
      </c>
      <c r="H9718" s="367" t="s">
        <v>16855</v>
      </c>
      <c r="I9718" s="367" t="s">
        <v>16860</v>
      </c>
    </row>
    <row r="9719" spans="1:9">
      <c r="A9719" s="367" t="s">
        <v>3930</v>
      </c>
      <c r="D9719" s="367" t="s">
        <v>16861</v>
      </c>
      <c r="E9719" s="367">
        <f t="shared" si="151"/>
        <v>65110012</v>
      </c>
      <c r="F9719" s="367" t="s">
        <v>15917</v>
      </c>
      <c r="G9719" s="367" t="s">
        <v>16854</v>
      </c>
      <c r="H9719" s="367" t="s">
        <v>16855</v>
      </c>
      <c r="I9719" s="367" t="s">
        <v>16862</v>
      </c>
    </row>
    <row r="9720" spans="1:9">
      <c r="A9720" s="367" t="s">
        <v>3930</v>
      </c>
      <c r="D9720" s="367" t="s">
        <v>16863</v>
      </c>
      <c r="E9720" s="367">
        <f t="shared" si="151"/>
        <v>65110013</v>
      </c>
      <c r="F9720" s="367" t="s">
        <v>15917</v>
      </c>
      <c r="G9720" s="367" t="s">
        <v>16854</v>
      </c>
      <c r="H9720" s="367" t="s">
        <v>16855</v>
      </c>
      <c r="I9720" s="367" t="s">
        <v>16864</v>
      </c>
    </row>
    <row r="9721" spans="1:9">
      <c r="A9721" s="367" t="s">
        <v>3930</v>
      </c>
      <c r="D9721" s="367" t="s">
        <v>16865</v>
      </c>
      <c r="E9721" s="367">
        <f t="shared" si="151"/>
        <v>65110014</v>
      </c>
      <c r="F9721" s="367" t="s">
        <v>15917</v>
      </c>
      <c r="G9721" s="367" t="s">
        <v>16854</v>
      </c>
      <c r="H9721" s="367" t="s">
        <v>16855</v>
      </c>
      <c r="I9721" s="367" t="s">
        <v>16866</v>
      </c>
    </row>
    <row r="9722" spans="1:9">
      <c r="A9722" s="367" t="s">
        <v>3930</v>
      </c>
      <c r="D9722" s="367" t="s">
        <v>16867</v>
      </c>
      <c r="E9722" s="367">
        <f t="shared" si="151"/>
        <v>65110020</v>
      </c>
      <c r="F9722" s="367" t="s">
        <v>15917</v>
      </c>
      <c r="G9722" s="367" t="s">
        <v>16854</v>
      </c>
      <c r="H9722" s="367" t="s">
        <v>16855</v>
      </c>
      <c r="I9722" s="367" t="s">
        <v>16868</v>
      </c>
    </row>
    <row r="9723" spans="1:9">
      <c r="A9723" s="367" t="s">
        <v>3930</v>
      </c>
      <c r="D9723" s="367" t="s">
        <v>16869</v>
      </c>
      <c r="E9723" s="367">
        <f t="shared" si="151"/>
        <v>65110021</v>
      </c>
      <c r="F9723" s="367" t="s">
        <v>15917</v>
      </c>
      <c r="G9723" s="367" t="s">
        <v>16854</v>
      </c>
      <c r="H9723" s="367" t="s">
        <v>16855</v>
      </c>
      <c r="I9723" s="367" t="s">
        <v>16870</v>
      </c>
    </row>
    <row r="9724" spans="1:9">
      <c r="A9724" s="367" t="s">
        <v>3930</v>
      </c>
      <c r="D9724" s="367" t="s">
        <v>16871</v>
      </c>
      <c r="E9724" s="367">
        <f t="shared" si="151"/>
        <v>65110022</v>
      </c>
      <c r="F9724" s="367" t="s">
        <v>15917</v>
      </c>
      <c r="G9724" s="367" t="s">
        <v>16854</v>
      </c>
      <c r="H9724" s="367" t="s">
        <v>16855</v>
      </c>
      <c r="I9724" s="367" t="s">
        <v>16872</v>
      </c>
    </row>
    <row r="9725" spans="1:9">
      <c r="A9725" s="367" t="s">
        <v>3930</v>
      </c>
      <c r="D9725" s="367" t="s">
        <v>16873</v>
      </c>
      <c r="E9725" s="367">
        <f t="shared" si="151"/>
        <v>65110023</v>
      </c>
      <c r="F9725" s="367" t="s">
        <v>15917</v>
      </c>
      <c r="G9725" s="367" t="s">
        <v>16854</v>
      </c>
      <c r="H9725" s="367" t="s">
        <v>16855</v>
      </c>
      <c r="I9725" s="367" t="s">
        <v>16874</v>
      </c>
    </row>
    <row r="9726" spans="1:9">
      <c r="A9726" s="367" t="s">
        <v>3930</v>
      </c>
      <c r="D9726" s="367" t="s">
        <v>16875</v>
      </c>
      <c r="E9726" s="367">
        <f t="shared" si="151"/>
        <v>65110024</v>
      </c>
      <c r="F9726" s="367" t="s">
        <v>15917</v>
      </c>
      <c r="G9726" s="367" t="s">
        <v>16854</v>
      </c>
      <c r="H9726" s="367" t="s">
        <v>16855</v>
      </c>
      <c r="I9726" s="367" t="s">
        <v>16876</v>
      </c>
    </row>
    <row r="9727" spans="1:9">
      <c r="A9727" s="367" t="s">
        <v>3930</v>
      </c>
      <c r="D9727" s="367" t="s">
        <v>16877</v>
      </c>
      <c r="E9727" s="367">
        <f t="shared" si="151"/>
        <v>65110029</v>
      </c>
      <c r="F9727" s="367" t="s">
        <v>15917</v>
      </c>
      <c r="G9727" s="367" t="s">
        <v>16854</v>
      </c>
      <c r="H9727" s="367" t="s">
        <v>16855</v>
      </c>
      <c r="I9727" s="367" t="s">
        <v>16878</v>
      </c>
    </row>
    <row r="9728" spans="1:9">
      <c r="A9728" s="367" t="s">
        <v>3930</v>
      </c>
      <c r="D9728" s="367" t="s">
        <v>16879</v>
      </c>
      <c r="E9728" s="367">
        <f t="shared" si="151"/>
        <v>65130001</v>
      </c>
      <c r="F9728" s="367" t="s">
        <v>15917</v>
      </c>
      <c r="G9728" s="367" t="s">
        <v>16854</v>
      </c>
      <c r="H9728" s="367" t="s">
        <v>16880</v>
      </c>
      <c r="I9728" s="367" t="s">
        <v>16881</v>
      </c>
    </row>
    <row r="9729" spans="1:9">
      <c r="A9729" s="367" t="s">
        <v>3930</v>
      </c>
      <c r="D9729" s="367" t="s">
        <v>16882</v>
      </c>
      <c r="E9729" s="367">
        <f t="shared" si="151"/>
        <v>65130010</v>
      </c>
      <c r="F9729" s="367" t="s">
        <v>15917</v>
      </c>
      <c r="G9729" s="367" t="s">
        <v>16854</v>
      </c>
      <c r="H9729" s="367" t="s">
        <v>16880</v>
      </c>
      <c r="I9729" s="367" t="s">
        <v>6002</v>
      </c>
    </row>
    <row r="9730" spans="1:9">
      <c r="A9730" s="367" t="s">
        <v>3930</v>
      </c>
      <c r="D9730" s="367" t="s">
        <v>16883</v>
      </c>
      <c r="E9730" s="367">
        <f t="shared" ref="E9730:E9793" si="152">VALUE(D9730)</f>
        <v>65130011</v>
      </c>
      <c r="F9730" s="367" t="s">
        <v>15917</v>
      </c>
      <c r="G9730" s="367" t="s">
        <v>16854</v>
      </c>
      <c r="H9730" s="367" t="s">
        <v>16880</v>
      </c>
      <c r="I9730" s="367" t="s">
        <v>16884</v>
      </c>
    </row>
    <row r="9731" spans="1:9">
      <c r="A9731" s="367" t="s">
        <v>3930</v>
      </c>
      <c r="D9731" s="367" t="s">
        <v>16885</v>
      </c>
      <c r="E9731" s="367">
        <f t="shared" si="152"/>
        <v>65130020</v>
      </c>
      <c r="F9731" s="367" t="s">
        <v>15917</v>
      </c>
      <c r="G9731" s="367" t="s">
        <v>16854</v>
      </c>
      <c r="H9731" s="367" t="s">
        <v>16880</v>
      </c>
      <c r="I9731" s="367" t="s">
        <v>16886</v>
      </c>
    </row>
    <row r="9732" spans="1:9">
      <c r="A9732" s="367" t="s">
        <v>3930</v>
      </c>
      <c r="D9732" s="367" t="s">
        <v>16887</v>
      </c>
      <c r="E9732" s="367">
        <f t="shared" si="152"/>
        <v>65130040</v>
      </c>
      <c r="F9732" s="367" t="s">
        <v>15917</v>
      </c>
      <c r="G9732" s="367" t="s">
        <v>16854</v>
      </c>
      <c r="H9732" s="367" t="s">
        <v>16880</v>
      </c>
      <c r="I9732" s="367" t="s">
        <v>16051</v>
      </c>
    </row>
    <row r="9733" spans="1:9">
      <c r="A9733" s="367" t="s">
        <v>3930</v>
      </c>
      <c r="D9733" s="367" t="s">
        <v>16888</v>
      </c>
      <c r="E9733" s="367">
        <f t="shared" si="152"/>
        <v>65135001</v>
      </c>
      <c r="F9733" s="367" t="s">
        <v>15917</v>
      </c>
      <c r="G9733" s="367" t="s">
        <v>16854</v>
      </c>
      <c r="H9733" s="367" t="s">
        <v>16889</v>
      </c>
      <c r="I9733" s="367" t="s">
        <v>16890</v>
      </c>
    </row>
    <row r="9734" spans="1:9">
      <c r="A9734" s="367" t="s">
        <v>3930</v>
      </c>
      <c r="D9734" s="367" t="s">
        <v>16891</v>
      </c>
      <c r="E9734" s="367">
        <f t="shared" si="152"/>
        <v>65135010</v>
      </c>
      <c r="F9734" s="367" t="s">
        <v>15917</v>
      </c>
      <c r="G9734" s="367" t="s">
        <v>16854</v>
      </c>
      <c r="H9734" s="367" t="s">
        <v>16889</v>
      </c>
      <c r="I9734" s="367" t="s">
        <v>6002</v>
      </c>
    </row>
    <row r="9735" spans="1:9">
      <c r="A9735" s="367" t="s">
        <v>3930</v>
      </c>
      <c r="D9735" s="367" t="s">
        <v>16892</v>
      </c>
      <c r="E9735" s="367">
        <f t="shared" si="152"/>
        <v>65135011</v>
      </c>
      <c r="F9735" s="367" t="s">
        <v>15917</v>
      </c>
      <c r="G9735" s="367" t="s">
        <v>16854</v>
      </c>
      <c r="H9735" s="367" t="s">
        <v>16889</v>
      </c>
      <c r="I9735" s="367" t="s">
        <v>16027</v>
      </c>
    </row>
    <row r="9736" spans="1:9">
      <c r="A9736" s="367" t="s">
        <v>3930</v>
      </c>
      <c r="D9736" s="367" t="s">
        <v>16893</v>
      </c>
      <c r="E9736" s="367">
        <f t="shared" si="152"/>
        <v>65135012</v>
      </c>
      <c r="F9736" s="367" t="s">
        <v>15917</v>
      </c>
      <c r="G9736" s="367" t="s">
        <v>16854</v>
      </c>
      <c r="H9736" s="367" t="s">
        <v>16889</v>
      </c>
      <c r="I9736" s="367" t="s">
        <v>16894</v>
      </c>
    </row>
    <row r="9737" spans="1:9">
      <c r="A9737" s="367" t="s">
        <v>3930</v>
      </c>
      <c r="D9737" s="367" t="s">
        <v>16895</v>
      </c>
      <c r="E9737" s="367">
        <f t="shared" si="152"/>
        <v>65135013</v>
      </c>
      <c r="F9737" s="367" t="s">
        <v>15917</v>
      </c>
      <c r="G9737" s="367" t="s">
        <v>16854</v>
      </c>
      <c r="H9737" s="367" t="s">
        <v>16889</v>
      </c>
      <c r="I9737" s="367" t="s">
        <v>16896</v>
      </c>
    </row>
    <row r="9738" spans="1:9">
      <c r="A9738" s="367" t="s">
        <v>3930</v>
      </c>
      <c r="D9738" s="367" t="s">
        <v>16897</v>
      </c>
      <c r="E9738" s="367">
        <f t="shared" si="152"/>
        <v>65135014</v>
      </c>
      <c r="F9738" s="367" t="s">
        <v>15917</v>
      </c>
      <c r="G9738" s="367" t="s">
        <v>16854</v>
      </c>
      <c r="H9738" s="367" t="s">
        <v>16889</v>
      </c>
      <c r="I9738" s="367" t="s">
        <v>16898</v>
      </c>
    </row>
    <row r="9739" spans="1:9">
      <c r="A9739" s="367" t="s">
        <v>3930</v>
      </c>
      <c r="D9739" s="367" t="s">
        <v>16899</v>
      </c>
      <c r="E9739" s="367">
        <f t="shared" si="152"/>
        <v>65135030</v>
      </c>
      <c r="F9739" s="367" t="s">
        <v>15917</v>
      </c>
      <c r="G9739" s="367" t="s">
        <v>16854</v>
      </c>
      <c r="H9739" s="367" t="s">
        <v>16889</v>
      </c>
      <c r="I9739" s="367" t="s">
        <v>16051</v>
      </c>
    </row>
    <row r="9740" spans="1:9">
      <c r="A9740" s="367" t="s">
        <v>3930</v>
      </c>
      <c r="D9740" s="367" t="s">
        <v>16900</v>
      </c>
      <c r="E9740" s="367">
        <f t="shared" si="152"/>
        <v>65140001</v>
      </c>
      <c r="F9740" s="367" t="s">
        <v>15917</v>
      </c>
      <c r="G9740" s="367" t="s">
        <v>16854</v>
      </c>
      <c r="H9740" s="367" t="s">
        <v>16901</v>
      </c>
      <c r="I9740" s="367" t="s">
        <v>16902</v>
      </c>
    </row>
    <row r="9741" spans="1:9">
      <c r="A9741" s="367" t="s">
        <v>3930</v>
      </c>
      <c r="D9741" s="367" t="s">
        <v>16903</v>
      </c>
      <c r="E9741" s="367">
        <f t="shared" si="152"/>
        <v>65140010</v>
      </c>
      <c r="F9741" s="367" t="s">
        <v>15917</v>
      </c>
      <c r="G9741" s="367" t="s">
        <v>16854</v>
      </c>
      <c r="H9741" s="367" t="s">
        <v>16901</v>
      </c>
      <c r="I9741" s="367" t="s">
        <v>6002</v>
      </c>
    </row>
    <row r="9742" spans="1:9">
      <c r="A9742" s="367" t="s">
        <v>3930</v>
      </c>
      <c r="D9742" s="367" t="s">
        <v>16904</v>
      </c>
      <c r="E9742" s="367">
        <f t="shared" si="152"/>
        <v>65140011</v>
      </c>
      <c r="F9742" s="367" t="s">
        <v>15917</v>
      </c>
      <c r="G9742" s="367" t="s">
        <v>16854</v>
      </c>
      <c r="H9742" s="367" t="s">
        <v>16901</v>
      </c>
      <c r="I9742" s="367" t="s">
        <v>16027</v>
      </c>
    </row>
    <row r="9743" spans="1:9">
      <c r="A9743" s="367" t="s">
        <v>3930</v>
      </c>
      <c r="D9743" s="367" t="s">
        <v>16905</v>
      </c>
      <c r="E9743" s="367">
        <f t="shared" si="152"/>
        <v>65140012</v>
      </c>
      <c r="F9743" s="367" t="s">
        <v>15917</v>
      </c>
      <c r="G9743" s="367" t="s">
        <v>16854</v>
      </c>
      <c r="H9743" s="367" t="s">
        <v>16901</v>
      </c>
      <c r="I9743" s="367" t="s">
        <v>16906</v>
      </c>
    </row>
    <row r="9744" spans="1:9">
      <c r="A9744" s="367" t="s">
        <v>3930</v>
      </c>
      <c r="D9744" s="367" t="s">
        <v>16907</v>
      </c>
      <c r="E9744" s="367">
        <f t="shared" si="152"/>
        <v>65140013</v>
      </c>
      <c r="F9744" s="367" t="s">
        <v>15917</v>
      </c>
      <c r="G9744" s="367" t="s">
        <v>16854</v>
      </c>
      <c r="H9744" s="367" t="s">
        <v>16901</v>
      </c>
      <c r="I9744" s="367" t="s">
        <v>16898</v>
      </c>
    </row>
    <row r="9745" spans="1:9">
      <c r="A9745" s="367" t="s">
        <v>3930</v>
      </c>
      <c r="D9745" s="367" t="s">
        <v>16908</v>
      </c>
      <c r="E9745" s="367">
        <f t="shared" si="152"/>
        <v>65140014</v>
      </c>
      <c r="F9745" s="367" t="s">
        <v>15917</v>
      </c>
      <c r="G9745" s="367" t="s">
        <v>16854</v>
      </c>
      <c r="H9745" s="367" t="s">
        <v>16901</v>
      </c>
      <c r="I9745" s="367" t="s">
        <v>16909</v>
      </c>
    </row>
    <row r="9746" spans="1:9">
      <c r="A9746" s="367" t="s">
        <v>3930</v>
      </c>
      <c r="D9746" s="367" t="s">
        <v>16910</v>
      </c>
      <c r="E9746" s="367">
        <f t="shared" si="152"/>
        <v>65140015</v>
      </c>
      <c r="F9746" s="367" t="s">
        <v>15917</v>
      </c>
      <c r="G9746" s="367" t="s">
        <v>16854</v>
      </c>
      <c r="H9746" s="367" t="s">
        <v>16901</v>
      </c>
      <c r="I9746" s="367" t="s">
        <v>16352</v>
      </c>
    </row>
    <row r="9747" spans="1:9">
      <c r="A9747" s="367" t="s">
        <v>3930</v>
      </c>
      <c r="D9747" s="367" t="s">
        <v>16911</v>
      </c>
      <c r="E9747" s="367">
        <f t="shared" si="152"/>
        <v>65140016</v>
      </c>
      <c r="F9747" s="367" t="s">
        <v>15917</v>
      </c>
      <c r="G9747" s="367" t="s">
        <v>16854</v>
      </c>
      <c r="H9747" s="367" t="s">
        <v>16901</v>
      </c>
      <c r="I9747" s="367" t="s">
        <v>16912</v>
      </c>
    </row>
    <row r="9748" spans="1:9">
      <c r="A9748" s="367" t="s">
        <v>3930</v>
      </c>
      <c r="D9748" s="367" t="s">
        <v>16913</v>
      </c>
      <c r="E9748" s="367">
        <f t="shared" si="152"/>
        <v>65140017</v>
      </c>
      <c r="F9748" s="367" t="s">
        <v>15917</v>
      </c>
      <c r="G9748" s="367" t="s">
        <v>16854</v>
      </c>
      <c r="H9748" s="367" t="s">
        <v>16901</v>
      </c>
      <c r="I9748" s="367" t="s">
        <v>16914</v>
      </c>
    </row>
    <row r="9749" spans="1:9">
      <c r="A9749" s="367" t="s">
        <v>3930</v>
      </c>
      <c r="D9749" s="367" t="s">
        <v>16915</v>
      </c>
      <c r="E9749" s="367">
        <f t="shared" si="152"/>
        <v>65140018</v>
      </c>
      <c r="F9749" s="367" t="s">
        <v>15917</v>
      </c>
      <c r="G9749" s="367" t="s">
        <v>16854</v>
      </c>
      <c r="H9749" s="367" t="s">
        <v>16901</v>
      </c>
      <c r="I9749" s="367" t="s">
        <v>16916</v>
      </c>
    </row>
    <row r="9750" spans="1:9">
      <c r="A9750" s="367" t="s">
        <v>3930</v>
      </c>
      <c r="D9750" s="367" t="s">
        <v>16917</v>
      </c>
      <c r="E9750" s="367">
        <f t="shared" si="152"/>
        <v>65140030</v>
      </c>
      <c r="F9750" s="367" t="s">
        <v>15917</v>
      </c>
      <c r="G9750" s="367" t="s">
        <v>16854</v>
      </c>
      <c r="H9750" s="367" t="s">
        <v>16901</v>
      </c>
      <c r="I9750" s="367" t="s">
        <v>16051</v>
      </c>
    </row>
    <row r="9751" spans="1:9">
      <c r="A9751" s="367" t="s">
        <v>3930</v>
      </c>
      <c r="D9751" s="367" t="s">
        <v>16918</v>
      </c>
      <c r="E9751" s="367">
        <f t="shared" si="152"/>
        <v>65145001</v>
      </c>
      <c r="F9751" s="367" t="s">
        <v>15917</v>
      </c>
      <c r="G9751" s="367" t="s">
        <v>16854</v>
      </c>
      <c r="H9751" s="367" t="s">
        <v>16919</v>
      </c>
      <c r="I9751" s="367" t="s">
        <v>16920</v>
      </c>
    </row>
    <row r="9752" spans="1:9">
      <c r="A9752" s="367" t="s">
        <v>3930</v>
      </c>
      <c r="D9752" s="367" t="s">
        <v>16921</v>
      </c>
      <c r="E9752" s="367">
        <f t="shared" si="152"/>
        <v>65145010</v>
      </c>
      <c r="F9752" s="367" t="s">
        <v>15917</v>
      </c>
      <c r="G9752" s="367" t="s">
        <v>16854</v>
      </c>
      <c r="H9752" s="367" t="s">
        <v>16919</v>
      </c>
      <c r="I9752" s="367" t="s">
        <v>16922</v>
      </c>
    </row>
    <row r="9753" spans="1:9">
      <c r="A9753" s="367" t="s">
        <v>3930</v>
      </c>
      <c r="D9753" s="367" t="s">
        <v>16923</v>
      </c>
      <c r="E9753" s="367">
        <f t="shared" si="152"/>
        <v>65145011</v>
      </c>
      <c r="F9753" s="367" t="s">
        <v>15917</v>
      </c>
      <c r="G9753" s="367" t="s">
        <v>16854</v>
      </c>
      <c r="H9753" s="367" t="s">
        <v>16919</v>
      </c>
      <c r="I9753" s="367" t="s">
        <v>16924</v>
      </c>
    </row>
    <row r="9754" spans="1:9">
      <c r="A9754" s="367" t="s">
        <v>3930</v>
      </c>
      <c r="D9754" s="367" t="s">
        <v>16925</v>
      </c>
      <c r="E9754" s="367">
        <f t="shared" si="152"/>
        <v>65145020</v>
      </c>
      <c r="F9754" s="367" t="s">
        <v>15917</v>
      </c>
      <c r="G9754" s="367" t="s">
        <v>16854</v>
      </c>
      <c r="H9754" s="367" t="s">
        <v>16919</v>
      </c>
      <c r="I9754" s="367" t="s">
        <v>4882</v>
      </c>
    </row>
    <row r="9755" spans="1:9">
      <c r="A9755" s="367" t="s">
        <v>3930</v>
      </c>
      <c r="D9755" s="367" t="s">
        <v>16926</v>
      </c>
      <c r="E9755" s="367">
        <f t="shared" si="152"/>
        <v>65145021</v>
      </c>
      <c r="F9755" s="367" t="s">
        <v>15917</v>
      </c>
      <c r="G9755" s="367" t="s">
        <v>16854</v>
      </c>
      <c r="H9755" s="367" t="s">
        <v>16919</v>
      </c>
      <c r="I9755" s="367" t="s">
        <v>16927</v>
      </c>
    </row>
    <row r="9756" spans="1:9">
      <c r="A9756" s="367" t="s">
        <v>3930</v>
      </c>
      <c r="D9756" s="367" t="s">
        <v>16928</v>
      </c>
      <c r="E9756" s="367">
        <f t="shared" si="152"/>
        <v>65145022</v>
      </c>
      <c r="F9756" s="367" t="s">
        <v>15917</v>
      </c>
      <c r="G9756" s="367" t="s">
        <v>16854</v>
      </c>
      <c r="H9756" s="367" t="s">
        <v>16919</v>
      </c>
      <c r="I9756" s="367" t="s">
        <v>16929</v>
      </c>
    </row>
    <row r="9757" spans="1:9">
      <c r="A9757" s="367" t="s">
        <v>3930</v>
      </c>
      <c r="D9757" s="367" t="s">
        <v>16930</v>
      </c>
      <c r="E9757" s="367">
        <f t="shared" si="152"/>
        <v>65145023</v>
      </c>
      <c r="F9757" s="367" t="s">
        <v>15917</v>
      </c>
      <c r="G9757" s="367" t="s">
        <v>16854</v>
      </c>
      <c r="H9757" s="367" t="s">
        <v>16919</v>
      </c>
      <c r="I9757" s="367" t="s">
        <v>16931</v>
      </c>
    </row>
    <row r="9758" spans="1:9">
      <c r="A9758" s="367" t="s">
        <v>3930</v>
      </c>
      <c r="D9758" s="367" t="s">
        <v>16932</v>
      </c>
      <c r="E9758" s="367">
        <f t="shared" si="152"/>
        <v>65145030</v>
      </c>
      <c r="F9758" s="367" t="s">
        <v>15917</v>
      </c>
      <c r="G9758" s="367" t="s">
        <v>16854</v>
      </c>
      <c r="H9758" s="367" t="s">
        <v>16919</v>
      </c>
      <c r="I9758" s="367" t="s">
        <v>16933</v>
      </c>
    </row>
    <row r="9759" spans="1:9">
      <c r="A9759" s="367" t="s">
        <v>3930</v>
      </c>
      <c r="D9759" s="367" t="s">
        <v>16934</v>
      </c>
      <c r="E9759" s="367">
        <f t="shared" si="152"/>
        <v>65145031</v>
      </c>
      <c r="F9759" s="367" t="s">
        <v>15917</v>
      </c>
      <c r="G9759" s="367" t="s">
        <v>16854</v>
      </c>
      <c r="H9759" s="367" t="s">
        <v>16919</v>
      </c>
      <c r="I9759" s="367" t="s">
        <v>16935</v>
      </c>
    </row>
    <row r="9760" spans="1:9">
      <c r="A9760" s="367" t="s">
        <v>3930</v>
      </c>
      <c r="D9760" s="367" t="s">
        <v>16936</v>
      </c>
      <c r="E9760" s="367">
        <f t="shared" si="152"/>
        <v>65180001</v>
      </c>
      <c r="F9760" s="367" t="s">
        <v>15917</v>
      </c>
      <c r="G9760" s="367" t="s">
        <v>16854</v>
      </c>
      <c r="H9760" s="367" t="s">
        <v>4346</v>
      </c>
      <c r="I9760" s="367" t="s">
        <v>4346</v>
      </c>
    </row>
    <row r="9761" spans="1:9">
      <c r="A9761" s="367" t="s">
        <v>3930</v>
      </c>
      <c r="D9761" s="367" t="s">
        <v>16937</v>
      </c>
      <c r="E9761" s="367">
        <f t="shared" si="152"/>
        <v>65182001</v>
      </c>
      <c r="F9761" s="367" t="s">
        <v>15917</v>
      </c>
      <c r="G9761" s="367" t="s">
        <v>16854</v>
      </c>
      <c r="H9761" s="367" t="s">
        <v>16938</v>
      </c>
      <c r="I9761" s="367" t="s">
        <v>4349</v>
      </c>
    </row>
    <row r="9762" spans="1:9">
      <c r="A9762" s="367" t="s">
        <v>3930</v>
      </c>
      <c r="D9762" s="367" t="s">
        <v>16939</v>
      </c>
      <c r="E9762" s="367">
        <f t="shared" si="152"/>
        <v>65182002</v>
      </c>
      <c r="F9762" s="367" t="s">
        <v>15917</v>
      </c>
      <c r="G9762" s="367" t="s">
        <v>16854</v>
      </c>
      <c r="H9762" s="367" t="s">
        <v>16938</v>
      </c>
      <c r="I9762" s="367" t="s">
        <v>4351</v>
      </c>
    </row>
    <row r="9763" spans="1:9">
      <c r="A9763" s="367" t="s">
        <v>3930</v>
      </c>
      <c r="D9763" s="367" t="s">
        <v>16940</v>
      </c>
      <c r="E9763" s="367">
        <f t="shared" si="152"/>
        <v>65182501</v>
      </c>
      <c r="F9763" s="367" t="s">
        <v>15917</v>
      </c>
      <c r="G9763" s="367" t="s">
        <v>16854</v>
      </c>
      <c r="H9763" s="367" t="s">
        <v>4353</v>
      </c>
      <c r="I9763" s="367" t="s">
        <v>15212</v>
      </c>
    </row>
    <row r="9764" spans="1:9">
      <c r="A9764" s="367" t="s">
        <v>3930</v>
      </c>
      <c r="D9764" s="367" t="s">
        <v>16941</v>
      </c>
      <c r="E9764" s="367">
        <f t="shared" si="152"/>
        <v>65182599</v>
      </c>
      <c r="F9764" s="367" t="s">
        <v>15917</v>
      </c>
      <c r="G9764" s="367" t="s">
        <v>16854</v>
      </c>
      <c r="H9764" s="367" t="s">
        <v>4353</v>
      </c>
      <c r="I9764" s="367" t="s">
        <v>4354</v>
      </c>
    </row>
    <row r="9765" spans="1:9">
      <c r="A9765" s="367" t="s">
        <v>3930</v>
      </c>
      <c r="D9765" s="367" t="s">
        <v>16942</v>
      </c>
      <c r="E9765" s="367">
        <f t="shared" si="152"/>
        <v>68110001</v>
      </c>
      <c r="F9765" s="367" t="s">
        <v>15917</v>
      </c>
      <c r="G9765" s="367" t="s">
        <v>16943</v>
      </c>
      <c r="H9765" s="367" t="s">
        <v>16944</v>
      </c>
      <c r="I9765" s="367" t="s">
        <v>16945</v>
      </c>
    </row>
    <row r="9766" spans="1:9">
      <c r="A9766" s="367" t="s">
        <v>3930</v>
      </c>
      <c r="D9766" s="367" t="s">
        <v>16946</v>
      </c>
      <c r="E9766" s="367">
        <f t="shared" si="152"/>
        <v>68110010</v>
      </c>
      <c r="F9766" s="367" t="s">
        <v>15917</v>
      </c>
      <c r="G9766" s="367" t="s">
        <v>16943</v>
      </c>
      <c r="H9766" s="367" t="s">
        <v>16944</v>
      </c>
      <c r="I9766" s="367" t="s">
        <v>6002</v>
      </c>
    </row>
    <row r="9767" spans="1:9">
      <c r="A9767" s="367" t="s">
        <v>3930</v>
      </c>
      <c r="D9767" s="367" t="s">
        <v>16947</v>
      </c>
      <c r="E9767" s="367">
        <f t="shared" si="152"/>
        <v>68110011</v>
      </c>
      <c r="F9767" s="367" t="s">
        <v>15917</v>
      </c>
      <c r="G9767" s="367" t="s">
        <v>16943</v>
      </c>
      <c r="H9767" s="367" t="s">
        <v>16944</v>
      </c>
      <c r="I9767" s="367" t="s">
        <v>16948</v>
      </c>
    </row>
    <row r="9768" spans="1:9">
      <c r="A9768" s="367" t="s">
        <v>3930</v>
      </c>
      <c r="D9768" s="367" t="s">
        <v>16949</v>
      </c>
      <c r="E9768" s="367">
        <f t="shared" si="152"/>
        <v>68110020</v>
      </c>
      <c r="F9768" s="367" t="s">
        <v>15917</v>
      </c>
      <c r="G9768" s="367" t="s">
        <v>16943</v>
      </c>
      <c r="H9768" s="367" t="s">
        <v>16944</v>
      </c>
      <c r="I9768" s="367" t="s">
        <v>16950</v>
      </c>
    </row>
    <row r="9769" spans="1:9">
      <c r="A9769" s="367" t="s">
        <v>3930</v>
      </c>
      <c r="D9769" s="367" t="s">
        <v>16951</v>
      </c>
      <c r="E9769" s="367">
        <f t="shared" si="152"/>
        <v>68110021</v>
      </c>
      <c r="F9769" s="367" t="s">
        <v>15917</v>
      </c>
      <c r="G9769" s="367" t="s">
        <v>16943</v>
      </c>
      <c r="H9769" s="367" t="s">
        <v>16944</v>
      </c>
      <c r="I9769" s="367" t="s">
        <v>16952</v>
      </c>
    </row>
    <row r="9770" spans="1:9">
      <c r="A9770" s="367" t="s">
        <v>3930</v>
      </c>
      <c r="D9770" s="367" t="s">
        <v>16953</v>
      </c>
      <c r="E9770" s="367">
        <f t="shared" si="152"/>
        <v>68110022</v>
      </c>
      <c r="F9770" s="367" t="s">
        <v>15917</v>
      </c>
      <c r="G9770" s="367" t="s">
        <v>16943</v>
      </c>
      <c r="H9770" s="367" t="s">
        <v>16944</v>
      </c>
      <c r="I9770" s="367" t="s">
        <v>16954</v>
      </c>
    </row>
    <row r="9771" spans="1:9">
      <c r="A9771" s="367" t="s">
        <v>3930</v>
      </c>
      <c r="D9771" s="367" t="s">
        <v>16955</v>
      </c>
      <c r="E9771" s="367">
        <f t="shared" si="152"/>
        <v>68110023</v>
      </c>
      <c r="F9771" s="367" t="s">
        <v>15917</v>
      </c>
      <c r="G9771" s="367" t="s">
        <v>16943</v>
      </c>
      <c r="H9771" s="367" t="s">
        <v>16944</v>
      </c>
      <c r="I9771" s="367" t="s">
        <v>16956</v>
      </c>
    </row>
    <row r="9772" spans="1:9">
      <c r="A9772" s="367" t="s">
        <v>3930</v>
      </c>
      <c r="D9772" s="367" t="s">
        <v>16957</v>
      </c>
      <c r="E9772" s="367">
        <f t="shared" si="152"/>
        <v>68110024</v>
      </c>
      <c r="F9772" s="367" t="s">
        <v>15917</v>
      </c>
      <c r="G9772" s="367" t="s">
        <v>16943</v>
      </c>
      <c r="H9772" s="367" t="s">
        <v>16944</v>
      </c>
      <c r="I9772" s="367" t="s">
        <v>16958</v>
      </c>
    </row>
    <row r="9773" spans="1:9">
      <c r="A9773" s="367" t="s">
        <v>3930</v>
      </c>
      <c r="D9773" s="367" t="s">
        <v>16959</v>
      </c>
      <c r="E9773" s="367">
        <f t="shared" si="152"/>
        <v>68110030</v>
      </c>
      <c r="F9773" s="367" t="s">
        <v>15917</v>
      </c>
      <c r="G9773" s="367" t="s">
        <v>16943</v>
      </c>
      <c r="H9773" s="367" t="s">
        <v>16944</v>
      </c>
      <c r="I9773" s="367" t="s">
        <v>16960</v>
      </c>
    </row>
    <row r="9774" spans="1:9">
      <c r="A9774" s="367" t="s">
        <v>3930</v>
      </c>
      <c r="D9774" s="367" t="s">
        <v>16961</v>
      </c>
      <c r="E9774" s="367">
        <f t="shared" si="152"/>
        <v>68110035</v>
      </c>
      <c r="F9774" s="367" t="s">
        <v>15917</v>
      </c>
      <c r="G9774" s="367" t="s">
        <v>16943</v>
      </c>
      <c r="H9774" s="367" t="s">
        <v>16944</v>
      </c>
      <c r="I9774" s="367" t="s">
        <v>16962</v>
      </c>
    </row>
    <row r="9775" spans="1:9">
      <c r="A9775" s="367" t="s">
        <v>3930</v>
      </c>
      <c r="D9775" s="367" t="s">
        <v>16963</v>
      </c>
      <c r="E9775" s="367">
        <f t="shared" si="152"/>
        <v>68180001</v>
      </c>
      <c r="F9775" s="367" t="s">
        <v>15917</v>
      </c>
      <c r="G9775" s="367" t="s">
        <v>16943</v>
      </c>
      <c r="H9775" s="367" t="s">
        <v>4346</v>
      </c>
      <c r="I9775" s="367" t="s">
        <v>4346</v>
      </c>
    </row>
    <row r="9776" spans="1:9">
      <c r="A9776" s="367" t="s">
        <v>3930</v>
      </c>
      <c r="D9776" s="367" t="s">
        <v>16964</v>
      </c>
      <c r="E9776" s="367">
        <f t="shared" si="152"/>
        <v>68182001</v>
      </c>
      <c r="F9776" s="367" t="s">
        <v>15917</v>
      </c>
      <c r="G9776" s="367" t="s">
        <v>16943</v>
      </c>
      <c r="H9776" s="367" t="s">
        <v>4348</v>
      </c>
      <c r="I9776" s="367" t="s">
        <v>4349</v>
      </c>
    </row>
    <row r="9777" spans="1:9">
      <c r="A9777" s="367" t="s">
        <v>3930</v>
      </c>
      <c r="D9777" s="367" t="s">
        <v>16965</v>
      </c>
      <c r="E9777" s="367">
        <f t="shared" si="152"/>
        <v>68182002</v>
      </c>
      <c r="F9777" s="367" t="s">
        <v>15917</v>
      </c>
      <c r="G9777" s="367" t="s">
        <v>16943</v>
      </c>
      <c r="H9777" s="367" t="s">
        <v>4348</v>
      </c>
      <c r="I9777" s="367" t="s">
        <v>4351</v>
      </c>
    </row>
    <row r="9778" spans="1:9">
      <c r="A9778" s="367" t="s">
        <v>3930</v>
      </c>
      <c r="D9778" s="367" t="s">
        <v>16966</v>
      </c>
      <c r="E9778" s="367">
        <f t="shared" si="152"/>
        <v>68182599</v>
      </c>
      <c r="F9778" s="367" t="s">
        <v>15917</v>
      </c>
      <c r="G9778" s="367" t="s">
        <v>16943</v>
      </c>
      <c r="H9778" s="367" t="s">
        <v>4353</v>
      </c>
      <c r="I9778" s="367" t="s">
        <v>4354</v>
      </c>
    </row>
    <row r="9779" spans="1:9">
      <c r="A9779" s="367" t="s">
        <v>3930</v>
      </c>
      <c r="D9779" s="367" t="s">
        <v>16967</v>
      </c>
      <c r="E9779" s="367">
        <f t="shared" si="152"/>
        <v>68240030</v>
      </c>
      <c r="F9779" s="367" t="s">
        <v>15917</v>
      </c>
      <c r="G9779" s="367" t="s">
        <v>5579</v>
      </c>
      <c r="H9779" s="367" t="s">
        <v>16968</v>
      </c>
      <c r="I9779" s="367" t="s">
        <v>16969</v>
      </c>
    </row>
    <row r="9780" spans="1:9">
      <c r="A9780" s="367" t="s">
        <v>3930</v>
      </c>
      <c r="D9780" s="367" t="s">
        <v>16970</v>
      </c>
      <c r="E9780" s="367">
        <f t="shared" si="152"/>
        <v>68240031</v>
      </c>
      <c r="F9780" s="367" t="s">
        <v>15917</v>
      </c>
      <c r="G9780" s="367" t="s">
        <v>5579</v>
      </c>
      <c r="H9780" s="367" t="s">
        <v>16968</v>
      </c>
      <c r="I9780" s="367" t="s">
        <v>16971</v>
      </c>
    </row>
    <row r="9781" spans="1:9">
      <c r="A9781" s="367" t="s">
        <v>3930</v>
      </c>
      <c r="D9781" s="367" t="s">
        <v>16972</v>
      </c>
      <c r="E9781" s="367">
        <f t="shared" si="152"/>
        <v>68240059</v>
      </c>
      <c r="F9781" s="367" t="s">
        <v>15917</v>
      </c>
      <c r="G9781" s="367" t="s">
        <v>5579</v>
      </c>
      <c r="H9781" s="367" t="s">
        <v>16968</v>
      </c>
      <c r="I9781" s="367" t="s">
        <v>16973</v>
      </c>
    </row>
    <row r="9782" spans="1:9">
      <c r="A9782" s="367" t="s">
        <v>3930</v>
      </c>
      <c r="D9782" s="367" t="s">
        <v>16974</v>
      </c>
      <c r="E9782" s="367">
        <f t="shared" si="152"/>
        <v>68241001</v>
      </c>
      <c r="F9782" s="367" t="s">
        <v>15917</v>
      </c>
      <c r="G9782" s="367" t="s">
        <v>5579</v>
      </c>
      <c r="H9782" s="367" t="s">
        <v>16975</v>
      </c>
      <c r="I9782" s="367" t="s">
        <v>16976</v>
      </c>
    </row>
    <row r="9783" spans="1:9">
      <c r="A9783" s="367" t="s">
        <v>3930</v>
      </c>
      <c r="D9783" s="367" t="s">
        <v>16977</v>
      </c>
      <c r="E9783" s="367">
        <f t="shared" si="152"/>
        <v>68241002</v>
      </c>
      <c r="F9783" s="367" t="s">
        <v>15917</v>
      </c>
      <c r="G9783" s="367" t="s">
        <v>5579</v>
      </c>
      <c r="H9783" s="367" t="s">
        <v>16975</v>
      </c>
      <c r="I9783" s="367" t="s">
        <v>16978</v>
      </c>
    </row>
    <row r="9784" spans="1:9">
      <c r="A9784" s="367" t="s">
        <v>3930</v>
      </c>
      <c r="D9784" s="367" t="s">
        <v>16979</v>
      </c>
      <c r="E9784" s="367">
        <f t="shared" si="152"/>
        <v>68241004</v>
      </c>
      <c r="F9784" s="367" t="s">
        <v>15917</v>
      </c>
      <c r="G9784" s="367" t="s">
        <v>5579</v>
      </c>
      <c r="H9784" s="367" t="s">
        <v>16975</v>
      </c>
      <c r="I9784" s="367" t="s">
        <v>16980</v>
      </c>
    </row>
    <row r="9785" spans="1:9">
      <c r="A9785" s="367" t="s">
        <v>3930</v>
      </c>
      <c r="D9785" s="367" t="s">
        <v>16981</v>
      </c>
      <c r="E9785" s="367">
        <f t="shared" si="152"/>
        <v>68241006</v>
      </c>
      <c r="F9785" s="367" t="s">
        <v>15917</v>
      </c>
      <c r="G9785" s="367" t="s">
        <v>5579</v>
      </c>
      <c r="H9785" s="367" t="s">
        <v>16975</v>
      </c>
      <c r="I9785" s="367" t="s">
        <v>16982</v>
      </c>
    </row>
    <row r="9786" spans="1:9">
      <c r="A9786" s="367" t="s">
        <v>3930</v>
      </c>
      <c r="D9786" s="367" t="s">
        <v>16983</v>
      </c>
      <c r="E9786" s="367">
        <f t="shared" si="152"/>
        <v>68241008</v>
      </c>
      <c r="F9786" s="367" t="s">
        <v>15917</v>
      </c>
      <c r="G9786" s="367" t="s">
        <v>5579</v>
      </c>
      <c r="H9786" s="367" t="s">
        <v>16975</v>
      </c>
      <c r="I9786" s="367" t="s">
        <v>16984</v>
      </c>
    </row>
    <row r="9787" spans="1:9">
      <c r="A9787" s="367" t="s">
        <v>3930</v>
      </c>
      <c r="D9787" s="367" t="s">
        <v>16985</v>
      </c>
      <c r="E9787" s="367">
        <f t="shared" si="152"/>
        <v>68241010</v>
      </c>
      <c r="F9787" s="367" t="s">
        <v>15917</v>
      </c>
      <c r="G9787" s="367" t="s">
        <v>5579</v>
      </c>
      <c r="H9787" s="367" t="s">
        <v>16975</v>
      </c>
      <c r="I9787" s="367" t="s">
        <v>16986</v>
      </c>
    </row>
    <row r="9788" spans="1:9">
      <c r="A9788" s="367" t="s">
        <v>3930</v>
      </c>
      <c r="D9788" s="367" t="s">
        <v>16987</v>
      </c>
      <c r="E9788" s="367">
        <f t="shared" si="152"/>
        <v>68241012</v>
      </c>
      <c r="F9788" s="367" t="s">
        <v>15917</v>
      </c>
      <c r="G9788" s="367" t="s">
        <v>5579</v>
      </c>
      <c r="H9788" s="367" t="s">
        <v>16975</v>
      </c>
      <c r="I9788" s="367" t="s">
        <v>16988</v>
      </c>
    </row>
    <row r="9789" spans="1:9">
      <c r="A9789" s="367" t="s">
        <v>3930</v>
      </c>
      <c r="D9789" s="367" t="s">
        <v>16989</v>
      </c>
      <c r="E9789" s="367">
        <f t="shared" si="152"/>
        <v>68241013</v>
      </c>
      <c r="F9789" s="367" t="s">
        <v>15917</v>
      </c>
      <c r="G9789" s="367" t="s">
        <v>5579</v>
      </c>
      <c r="H9789" s="367" t="s">
        <v>16975</v>
      </c>
      <c r="I9789" s="367" t="s">
        <v>16990</v>
      </c>
    </row>
    <row r="9790" spans="1:9">
      <c r="A9790" s="367" t="s">
        <v>3930</v>
      </c>
      <c r="D9790" s="367" t="s">
        <v>16991</v>
      </c>
      <c r="E9790" s="367">
        <f t="shared" si="152"/>
        <v>68241030</v>
      </c>
      <c r="F9790" s="367" t="s">
        <v>15917</v>
      </c>
      <c r="G9790" s="367" t="s">
        <v>5579</v>
      </c>
      <c r="H9790" s="367" t="s">
        <v>16975</v>
      </c>
      <c r="I9790" s="367" t="s">
        <v>16992</v>
      </c>
    </row>
    <row r="9791" spans="1:9">
      <c r="A9791" s="367" t="s">
        <v>3930</v>
      </c>
      <c r="D9791" s="367" t="s">
        <v>16993</v>
      </c>
      <c r="E9791" s="367">
        <f t="shared" si="152"/>
        <v>68241036</v>
      </c>
      <c r="F9791" s="367" t="s">
        <v>15917</v>
      </c>
      <c r="G9791" s="367" t="s">
        <v>5579</v>
      </c>
      <c r="H9791" s="367" t="s">
        <v>16975</v>
      </c>
      <c r="I9791" s="367" t="s">
        <v>16994</v>
      </c>
    </row>
    <row r="9792" spans="1:9">
      <c r="A9792" s="367" t="s">
        <v>3930</v>
      </c>
      <c r="D9792" s="367" t="s">
        <v>16995</v>
      </c>
      <c r="E9792" s="367">
        <f t="shared" si="152"/>
        <v>68241038</v>
      </c>
      <c r="F9792" s="367" t="s">
        <v>15917</v>
      </c>
      <c r="G9792" s="367" t="s">
        <v>5579</v>
      </c>
      <c r="H9792" s="367" t="s">
        <v>16975</v>
      </c>
      <c r="I9792" s="367" t="s">
        <v>16996</v>
      </c>
    </row>
    <row r="9793" spans="1:9">
      <c r="A9793" s="367" t="s">
        <v>3930</v>
      </c>
      <c r="D9793" s="367" t="s">
        <v>16997</v>
      </c>
      <c r="E9793" s="367">
        <f t="shared" si="152"/>
        <v>68241039</v>
      </c>
      <c r="F9793" s="367" t="s">
        <v>15917</v>
      </c>
      <c r="G9793" s="367" t="s">
        <v>5579</v>
      </c>
      <c r="H9793" s="367" t="s">
        <v>16975</v>
      </c>
      <c r="I9793" s="367" t="s">
        <v>16998</v>
      </c>
    </row>
    <row r="9794" spans="1:9">
      <c r="A9794" s="367" t="s">
        <v>3930</v>
      </c>
      <c r="D9794" s="367" t="s">
        <v>16999</v>
      </c>
      <c r="E9794" s="367">
        <f t="shared" ref="E9794:E9857" si="153">VALUE(D9794)</f>
        <v>68241042</v>
      </c>
      <c r="F9794" s="367" t="s">
        <v>15917</v>
      </c>
      <c r="G9794" s="367" t="s">
        <v>5579</v>
      </c>
      <c r="H9794" s="367" t="s">
        <v>16975</v>
      </c>
      <c r="I9794" s="367" t="s">
        <v>17000</v>
      </c>
    </row>
    <row r="9795" spans="1:9">
      <c r="A9795" s="367" t="s">
        <v>3930</v>
      </c>
      <c r="D9795" s="367" t="s">
        <v>17001</v>
      </c>
      <c r="E9795" s="367">
        <f t="shared" si="153"/>
        <v>68241044</v>
      </c>
      <c r="F9795" s="367" t="s">
        <v>15917</v>
      </c>
      <c r="G9795" s="367" t="s">
        <v>5579</v>
      </c>
      <c r="H9795" s="367" t="s">
        <v>16975</v>
      </c>
      <c r="I9795" s="367" t="s">
        <v>17002</v>
      </c>
    </row>
    <row r="9796" spans="1:9">
      <c r="A9796" s="367" t="s">
        <v>3930</v>
      </c>
      <c r="D9796" s="367" t="s">
        <v>17003</v>
      </c>
      <c r="E9796" s="367">
        <f t="shared" si="153"/>
        <v>68241046</v>
      </c>
      <c r="F9796" s="367" t="s">
        <v>15917</v>
      </c>
      <c r="G9796" s="367" t="s">
        <v>5579</v>
      </c>
      <c r="H9796" s="367" t="s">
        <v>16975</v>
      </c>
      <c r="I9796" s="367" t="s">
        <v>17004</v>
      </c>
    </row>
    <row r="9797" spans="1:9">
      <c r="A9797" s="367" t="s">
        <v>3930</v>
      </c>
      <c r="D9797" s="367" t="s">
        <v>17005</v>
      </c>
      <c r="E9797" s="367">
        <f t="shared" si="153"/>
        <v>68241098</v>
      </c>
      <c r="F9797" s="367" t="s">
        <v>15917</v>
      </c>
      <c r="G9797" s="367" t="s">
        <v>5579</v>
      </c>
      <c r="H9797" s="367" t="s">
        <v>16975</v>
      </c>
      <c r="I9797" s="367" t="s">
        <v>17006</v>
      </c>
    </row>
    <row r="9798" spans="1:9">
      <c r="A9798" s="367" t="s">
        <v>3930</v>
      </c>
      <c r="D9798" s="367" t="s">
        <v>17007</v>
      </c>
      <c r="E9798" s="367">
        <f t="shared" si="153"/>
        <v>68282001</v>
      </c>
      <c r="F9798" s="367" t="s">
        <v>15917</v>
      </c>
      <c r="G9798" s="367" t="s">
        <v>5579</v>
      </c>
      <c r="H9798" s="367" t="s">
        <v>4348</v>
      </c>
      <c r="I9798" s="367" t="s">
        <v>4349</v>
      </c>
    </row>
    <row r="9799" spans="1:9">
      <c r="A9799" s="367" t="s">
        <v>3930</v>
      </c>
      <c r="D9799" s="367" t="s">
        <v>17008</v>
      </c>
      <c r="E9799" s="367">
        <f t="shared" si="153"/>
        <v>68282002</v>
      </c>
      <c r="F9799" s="367" t="s">
        <v>15917</v>
      </c>
      <c r="G9799" s="367" t="s">
        <v>5579</v>
      </c>
      <c r="H9799" s="367" t="s">
        <v>4348</v>
      </c>
      <c r="I9799" s="367" t="s">
        <v>4351</v>
      </c>
    </row>
    <row r="9800" spans="1:9">
      <c r="A9800" s="367" t="s">
        <v>3930</v>
      </c>
      <c r="D9800" s="367" t="s">
        <v>17009</v>
      </c>
      <c r="E9800" s="367">
        <f t="shared" si="153"/>
        <v>68282599</v>
      </c>
      <c r="F9800" s="367" t="s">
        <v>15917</v>
      </c>
      <c r="G9800" s="367" t="s">
        <v>5579</v>
      </c>
      <c r="H9800" s="367" t="s">
        <v>4353</v>
      </c>
      <c r="I9800" s="367" t="s">
        <v>4354</v>
      </c>
    </row>
    <row r="9801" spans="1:9">
      <c r="A9801" s="367" t="s">
        <v>3930</v>
      </c>
      <c r="D9801" s="367" t="s">
        <v>17010</v>
      </c>
      <c r="E9801" s="367">
        <f t="shared" si="153"/>
        <v>68430001</v>
      </c>
      <c r="F9801" s="367" t="s">
        <v>15917</v>
      </c>
      <c r="G9801" s="367" t="s">
        <v>17011</v>
      </c>
      <c r="H9801" s="367" t="s">
        <v>17012</v>
      </c>
      <c r="I9801" s="367" t="s">
        <v>17013</v>
      </c>
    </row>
    <row r="9802" spans="1:9">
      <c r="A9802" s="367" t="s">
        <v>3930</v>
      </c>
      <c r="D9802" s="367" t="s">
        <v>17014</v>
      </c>
      <c r="E9802" s="367">
        <f t="shared" si="153"/>
        <v>68430010</v>
      </c>
      <c r="F9802" s="367" t="s">
        <v>15917</v>
      </c>
      <c r="G9802" s="367" t="s">
        <v>17011</v>
      </c>
      <c r="H9802" s="367" t="s">
        <v>17012</v>
      </c>
      <c r="I9802" s="367" t="s">
        <v>6002</v>
      </c>
    </row>
    <row r="9803" spans="1:9">
      <c r="A9803" s="367" t="s">
        <v>3930</v>
      </c>
      <c r="D9803" s="367" t="s">
        <v>17015</v>
      </c>
      <c r="E9803" s="367">
        <f t="shared" si="153"/>
        <v>68430011</v>
      </c>
      <c r="F9803" s="367" t="s">
        <v>15917</v>
      </c>
      <c r="G9803" s="367" t="s">
        <v>17011</v>
      </c>
      <c r="H9803" s="367" t="s">
        <v>17012</v>
      </c>
      <c r="I9803" s="367" t="s">
        <v>17016</v>
      </c>
    </row>
    <row r="9804" spans="1:9">
      <c r="A9804" s="367" t="s">
        <v>3930</v>
      </c>
      <c r="D9804" s="367" t="s">
        <v>17017</v>
      </c>
      <c r="E9804" s="367">
        <f t="shared" si="153"/>
        <v>68430020</v>
      </c>
      <c r="F9804" s="367" t="s">
        <v>15917</v>
      </c>
      <c r="G9804" s="367" t="s">
        <v>17011</v>
      </c>
      <c r="H9804" s="367" t="s">
        <v>17012</v>
      </c>
      <c r="I9804" s="367" t="s">
        <v>17018</v>
      </c>
    </row>
    <row r="9805" spans="1:9">
      <c r="A9805" s="367" t="s">
        <v>3930</v>
      </c>
      <c r="D9805" s="367" t="s">
        <v>17019</v>
      </c>
      <c r="E9805" s="367">
        <f t="shared" si="153"/>
        <v>68430030</v>
      </c>
      <c r="F9805" s="367" t="s">
        <v>15917</v>
      </c>
      <c r="G9805" s="367" t="s">
        <v>17011</v>
      </c>
      <c r="H9805" s="367" t="s">
        <v>17012</v>
      </c>
      <c r="I9805" s="367" t="s">
        <v>16290</v>
      </c>
    </row>
    <row r="9806" spans="1:9">
      <c r="A9806" s="367" t="s">
        <v>3930</v>
      </c>
      <c r="D9806" s="367" t="s">
        <v>17020</v>
      </c>
      <c r="E9806" s="367">
        <f t="shared" si="153"/>
        <v>68430031</v>
      </c>
      <c r="F9806" s="367" t="s">
        <v>15917</v>
      </c>
      <c r="G9806" s="367" t="s">
        <v>17011</v>
      </c>
      <c r="H9806" s="367" t="s">
        <v>17012</v>
      </c>
      <c r="I9806" s="367" t="s">
        <v>17021</v>
      </c>
    </row>
    <row r="9807" spans="1:9">
      <c r="A9807" s="367" t="s">
        <v>3930</v>
      </c>
      <c r="D9807" s="367" t="s">
        <v>17022</v>
      </c>
      <c r="E9807" s="367">
        <f t="shared" si="153"/>
        <v>68430032</v>
      </c>
      <c r="F9807" s="367" t="s">
        <v>15917</v>
      </c>
      <c r="G9807" s="367" t="s">
        <v>17011</v>
      </c>
      <c r="H9807" s="367" t="s">
        <v>17012</v>
      </c>
      <c r="I9807" s="367" t="s">
        <v>17023</v>
      </c>
    </row>
    <row r="9808" spans="1:9">
      <c r="A9808" s="367" t="s">
        <v>3930</v>
      </c>
      <c r="D9808" s="367" t="s">
        <v>17024</v>
      </c>
      <c r="E9808" s="367">
        <f t="shared" si="153"/>
        <v>68430101</v>
      </c>
      <c r="F9808" s="367" t="s">
        <v>15917</v>
      </c>
      <c r="G9808" s="367" t="s">
        <v>17011</v>
      </c>
      <c r="H9808" s="367" t="s">
        <v>17025</v>
      </c>
      <c r="I9808" s="367" t="s">
        <v>17026</v>
      </c>
    </row>
    <row r="9809" spans="1:9">
      <c r="A9809" s="367" t="s">
        <v>3930</v>
      </c>
      <c r="D9809" s="367" t="s">
        <v>17027</v>
      </c>
      <c r="E9809" s="367">
        <f t="shared" si="153"/>
        <v>68430110</v>
      </c>
      <c r="F9809" s="367" t="s">
        <v>15917</v>
      </c>
      <c r="G9809" s="367" t="s">
        <v>17011</v>
      </c>
      <c r="H9809" s="367" t="s">
        <v>17025</v>
      </c>
      <c r="I9809" s="367" t="s">
        <v>6002</v>
      </c>
    </row>
    <row r="9810" spans="1:9">
      <c r="A9810" s="367" t="s">
        <v>3930</v>
      </c>
      <c r="D9810" s="367" t="s">
        <v>17028</v>
      </c>
      <c r="E9810" s="367">
        <f t="shared" si="153"/>
        <v>68430111</v>
      </c>
      <c r="F9810" s="367" t="s">
        <v>15917</v>
      </c>
      <c r="G9810" s="367" t="s">
        <v>17011</v>
      </c>
      <c r="H9810" s="367" t="s">
        <v>17025</v>
      </c>
      <c r="I9810" s="367" t="s">
        <v>17029</v>
      </c>
    </row>
    <row r="9811" spans="1:9">
      <c r="A9811" s="367" t="s">
        <v>3930</v>
      </c>
      <c r="D9811" s="367" t="s">
        <v>17030</v>
      </c>
      <c r="E9811" s="367">
        <f t="shared" si="153"/>
        <v>68430120</v>
      </c>
      <c r="F9811" s="367" t="s">
        <v>15917</v>
      </c>
      <c r="G9811" s="367" t="s">
        <v>17011</v>
      </c>
      <c r="H9811" s="367" t="s">
        <v>17025</v>
      </c>
      <c r="I9811" s="367" t="s">
        <v>17018</v>
      </c>
    </row>
    <row r="9812" spans="1:9">
      <c r="A9812" s="367" t="s">
        <v>3930</v>
      </c>
      <c r="D9812" s="367" t="s">
        <v>17031</v>
      </c>
      <c r="E9812" s="367">
        <f t="shared" si="153"/>
        <v>68430130</v>
      </c>
      <c r="F9812" s="367" t="s">
        <v>15917</v>
      </c>
      <c r="G9812" s="367" t="s">
        <v>17011</v>
      </c>
      <c r="H9812" s="367" t="s">
        <v>17025</v>
      </c>
      <c r="I9812" s="367" t="s">
        <v>16290</v>
      </c>
    </row>
    <row r="9813" spans="1:9">
      <c r="A9813" s="367" t="s">
        <v>3930</v>
      </c>
      <c r="D9813" s="367" t="s">
        <v>17032</v>
      </c>
      <c r="E9813" s="367">
        <f t="shared" si="153"/>
        <v>68430131</v>
      </c>
      <c r="F9813" s="367" t="s">
        <v>15917</v>
      </c>
      <c r="G9813" s="367" t="s">
        <v>17011</v>
      </c>
      <c r="H9813" s="367" t="s">
        <v>17025</v>
      </c>
      <c r="I9813" s="367" t="s">
        <v>17021</v>
      </c>
    </row>
    <row r="9814" spans="1:9">
      <c r="A9814" s="367" t="s">
        <v>3930</v>
      </c>
      <c r="D9814" s="367" t="s">
        <v>17033</v>
      </c>
      <c r="E9814" s="367">
        <f t="shared" si="153"/>
        <v>68430132</v>
      </c>
      <c r="F9814" s="367" t="s">
        <v>15917</v>
      </c>
      <c r="G9814" s="367" t="s">
        <v>17011</v>
      </c>
      <c r="H9814" s="367" t="s">
        <v>17025</v>
      </c>
      <c r="I9814" s="367" t="s">
        <v>17034</v>
      </c>
    </row>
    <row r="9815" spans="1:9">
      <c r="A9815" s="367" t="s">
        <v>3930</v>
      </c>
      <c r="D9815" s="367" t="s">
        <v>17035</v>
      </c>
      <c r="E9815" s="367">
        <f t="shared" si="153"/>
        <v>68435001</v>
      </c>
      <c r="F9815" s="367" t="s">
        <v>15917</v>
      </c>
      <c r="G9815" s="367" t="s">
        <v>17011</v>
      </c>
      <c r="H9815" s="367" t="s">
        <v>17036</v>
      </c>
      <c r="I9815" s="367" t="s">
        <v>17037</v>
      </c>
    </row>
    <row r="9816" spans="1:9">
      <c r="A9816" s="367" t="s">
        <v>3930</v>
      </c>
      <c r="D9816" s="367" t="s">
        <v>17038</v>
      </c>
      <c r="E9816" s="367">
        <f t="shared" si="153"/>
        <v>68435010</v>
      </c>
      <c r="F9816" s="367" t="s">
        <v>15917</v>
      </c>
      <c r="G9816" s="367" t="s">
        <v>17011</v>
      </c>
      <c r="H9816" s="367" t="s">
        <v>17036</v>
      </c>
      <c r="I9816" s="367" t="s">
        <v>6002</v>
      </c>
    </row>
    <row r="9817" spans="1:9">
      <c r="A9817" s="367" t="s">
        <v>3930</v>
      </c>
      <c r="D9817" s="367" t="s">
        <v>17039</v>
      </c>
      <c r="E9817" s="367">
        <f t="shared" si="153"/>
        <v>68435011</v>
      </c>
      <c r="F9817" s="367" t="s">
        <v>15917</v>
      </c>
      <c r="G9817" s="367" t="s">
        <v>17011</v>
      </c>
      <c r="H9817" s="367" t="s">
        <v>17036</v>
      </c>
      <c r="I9817" s="367" t="s">
        <v>17040</v>
      </c>
    </row>
    <row r="9818" spans="1:9">
      <c r="A9818" s="367" t="s">
        <v>3930</v>
      </c>
      <c r="D9818" s="367" t="s">
        <v>17041</v>
      </c>
      <c r="E9818" s="367">
        <f t="shared" si="153"/>
        <v>68435012</v>
      </c>
      <c r="F9818" s="367" t="s">
        <v>15917</v>
      </c>
      <c r="G9818" s="367" t="s">
        <v>17011</v>
      </c>
      <c r="H9818" s="367" t="s">
        <v>17036</v>
      </c>
      <c r="I9818" s="367" t="s">
        <v>16027</v>
      </c>
    </row>
    <row r="9819" spans="1:9">
      <c r="A9819" s="367" t="s">
        <v>3930</v>
      </c>
      <c r="D9819" s="367" t="s">
        <v>17042</v>
      </c>
      <c r="E9819" s="367">
        <f t="shared" si="153"/>
        <v>68435013</v>
      </c>
      <c r="F9819" s="367" t="s">
        <v>15917</v>
      </c>
      <c r="G9819" s="367" t="s">
        <v>17011</v>
      </c>
      <c r="H9819" s="367" t="s">
        <v>17036</v>
      </c>
      <c r="I9819" s="367" t="s">
        <v>17043</v>
      </c>
    </row>
    <row r="9820" spans="1:9">
      <c r="A9820" s="367" t="s">
        <v>3930</v>
      </c>
      <c r="D9820" s="367" t="s">
        <v>17044</v>
      </c>
      <c r="E9820" s="367">
        <f t="shared" si="153"/>
        <v>68435040</v>
      </c>
      <c r="F9820" s="367" t="s">
        <v>15917</v>
      </c>
      <c r="G9820" s="367" t="s">
        <v>17011</v>
      </c>
      <c r="H9820" s="367" t="s">
        <v>17036</v>
      </c>
      <c r="I9820" s="367" t="s">
        <v>17045</v>
      </c>
    </row>
    <row r="9821" spans="1:9">
      <c r="A9821" s="367" t="s">
        <v>3930</v>
      </c>
      <c r="D9821" s="367" t="s">
        <v>17046</v>
      </c>
      <c r="E9821" s="367">
        <f t="shared" si="153"/>
        <v>68440001</v>
      </c>
      <c r="F9821" s="367" t="s">
        <v>15917</v>
      </c>
      <c r="G9821" s="367" t="s">
        <v>17011</v>
      </c>
      <c r="H9821" s="367" t="s">
        <v>17047</v>
      </c>
      <c r="I9821" s="367" t="s">
        <v>17047</v>
      </c>
    </row>
    <row r="9822" spans="1:9">
      <c r="A9822" s="367" t="s">
        <v>3930</v>
      </c>
      <c r="D9822" s="367" t="s">
        <v>17048</v>
      </c>
      <c r="E9822" s="367">
        <f t="shared" si="153"/>
        <v>68440010</v>
      </c>
      <c r="F9822" s="367" t="s">
        <v>15917</v>
      </c>
      <c r="G9822" s="367" t="s">
        <v>17011</v>
      </c>
      <c r="H9822" s="367" t="s">
        <v>17047</v>
      </c>
      <c r="I9822" s="367" t="s">
        <v>6002</v>
      </c>
    </row>
    <row r="9823" spans="1:9">
      <c r="A9823" s="367" t="s">
        <v>3930</v>
      </c>
      <c r="D9823" s="367" t="s">
        <v>17049</v>
      </c>
      <c r="E9823" s="367">
        <f t="shared" si="153"/>
        <v>68445001</v>
      </c>
      <c r="F9823" s="367" t="s">
        <v>15917</v>
      </c>
      <c r="G9823" s="367" t="s">
        <v>17011</v>
      </c>
      <c r="H9823" s="367" t="s">
        <v>17050</v>
      </c>
      <c r="I9823" s="367" t="s">
        <v>17050</v>
      </c>
    </row>
    <row r="9824" spans="1:9">
      <c r="A9824" s="367" t="s">
        <v>3930</v>
      </c>
      <c r="D9824" s="367" t="s">
        <v>17051</v>
      </c>
      <c r="E9824" s="367">
        <f t="shared" si="153"/>
        <v>68445010</v>
      </c>
      <c r="F9824" s="367" t="s">
        <v>15917</v>
      </c>
      <c r="G9824" s="367" t="s">
        <v>17011</v>
      </c>
      <c r="H9824" s="367" t="s">
        <v>17050</v>
      </c>
      <c r="I9824" s="367" t="s">
        <v>17052</v>
      </c>
    </row>
    <row r="9825" spans="1:9">
      <c r="A9825" s="367" t="s">
        <v>3930</v>
      </c>
      <c r="D9825" s="367" t="s">
        <v>17053</v>
      </c>
      <c r="E9825" s="367">
        <f t="shared" si="153"/>
        <v>68445011</v>
      </c>
      <c r="F9825" s="367" t="s">
        <v>15917</v>
      </c>
      <c r="G9825" s="367" t="s">
        <v>17011</v>
      </c>
      <c r="H9825" s="367" t="s">
        <v>17050</v>
      </c>
      <c r="I9825" s="367" t="s">
        <v>17054</v>
      </c>
    </row>
    <row r="9826" spans="1:9">
      <c r="A9826" s="367" t="s">
        <v>3930</v>
      </c>
      <c r="D9826" s="367" t="s">
        <v>17055</v>
      </c>
      <c r="E9826" s="367">
        <f t="shared" si="153"/>
        <v>68445012</v>
      </c>
      <c r="F9826" s="367" t="s">
        <v>15917</v>
      </c>
      <c r="G9826" s="367" t="s">
        <v>17011</v>
      </c>
      <c r="H9826" s="367" t="s">
        <v>17050</v>
      </c>
      <c r="I9826" s="367" t="s">
        <v>17056</v>
      </c>
    </row>
    <row r="9827" spans="1:9">
      <c r="A9827" s="367" t="s">
        <v>3930</v>
      </c>
      <c r="D9827" s="367" t="s">
        <v>17057</v>
      </c>
      <c r="E9827" s="367">
        <f t="shared" si="153"/>
        <v>68445013</v>
      </c>
      <c r="F9827" s="367" t="s">
        <v>15917</v>
      </c>
      <c r="G9827" s="367" t="s">
        <v>17011</v>
      </c>
      <c r="H9827" s="367" t="s">
        <v>17050</v>
      </c>
      <c r="I9827" s="367" t="s">
        <v>17058</v>
      </c>
    </row>
    <row r="9828" spans="1:9">
      <c r="A9828" s="367" t="s">
        <v>3930</v>
      </c>
      <c r="D9828" s="367" t="s">
        <v>17059</v>
      </c>
      <c r="E9828" s="367">
        <f t="shared" si="153"/>
        <v>68445014</v>
      </c>
      <c r="F9828" s="367" t="s">
        <v>15917</v>
      </c>
      <c r="G9828" s="367" t="s">
        <v>17011</v>
      </c>
      <c r="H9828" s="367" t="s">
        <v>17050</v>
      </c>
      <c r="I9828" s="367" t="s">
        <v>17060</v>
      </c>
    </row>
    <row r="9829" spans="1:9">
      <c r="A9829" s="367" t="s">
        <v>3930</v>
      </c>
      <c r="D9829" s="367" t="s">
        <v>17061</v>
      </c>
      <c r="E9829" s="367">
        <f t="shared" si="153"/>
        <v>68445015</v>
      </c>
      <c r="F9829" s="367" t="s">
        <v>15917</v>
      </c>
      <c r="G9829" s="367" t="s">
        <v>17011</v>
      </c>
      <c r="H9829" s="367" t="s">
        <v>17050</v>
      </c>
      <c r="I9829" s="367" t="s">
        <v>17062</v>
      </c>
    </row>
    <row r="9830" spans="1:9">
      <c r="A9830" s="367" t="s">
        <v>3930</v>
      </c>
      <c r="D9830" s="367" t="s">
        <v>17063</v>
      </c>
      <c r="E9830" s="367">
        <f t="shared" si="153"/>
        <v>68445020</v>
      </c>
      <c r="F9830" s="367" t="s">
        <v>15917</v>
      </c>
      <c r="G9830" s="367" t="s">
        <v>17011</v>
      </c>
      <c r="H9830" s="367" t="s">
        <v>17050</v>
      </c>
      <c r="I9830" s="367" t="s">
        <v>17064</v>
      </c>
    </row>
    <row r="9831" spans="1:9">
      <c r="A9831" s="367" t="s">
        <v>3930</v>
      </c>
      <c r="D9831" s="367" t="s">
        <v>17065</v>
      </c>
      <c r="E9831" s="367">
        <f t="shared" si="153"/>
        <v>68445021</v>
      </c>
      <c r="F9831" s="367" t="s">
        <v>15917</v>
      </c>
      <c r="G9831" s="367" t="s">
        <v>17011</v>
      </c>
      <c r="H9831" s="367" t="s">
        <v>17050</v>
      </c>
      <c r="I9831" s="367" t="s">
        <v>17066</v>
      </c>
    </row>
    <row r="9832" spans="1:9">
      <c r="A9832" s="367" t="s">
        <v>3930</v>
      </c>
      <c r="D9832" s="367" t="s">
        <v>17067</v>
      </c>
      <c r="E9832" s="367">
        <f t="shared" si="153"/>
        <v>68445022</v>
      </c>
      <c r="F9832" s="367" t="s">
        <v>15917</v>
      </c>
      <c r="G9832" s="367" t="s">
        <v>17011</v>
      </c>
      <c r="H9832" s="367" t="s">
        <v>17050</v>
      </c>
      <c r="I9832" s="367" t="s">
        <v>17068</v>
      </c>
    </row>
    <row r="9833" spans="1:9">
      <c r="A9833" s="367" t="s">
        <v>3930</v>
      </c>
      <c r="D9833" s="367" t="s">
        <v>17069</v>
      </c>
      <c r="E9833" s="367">
        <f t="shared" si="153"/>
        <v>68445030</v>
      </c>
      <c r="F9833" s="367" t="s">
        <v>15917</v>
      </c>
      <c r="G9833" s="367" t="s">
        <v>17011</v>
      </c>
      <c r="H9833" s="367" t="s">
        <v>17050</v>
      </c>
      <c r="I9833" s="367" t="s">
        <v>17070</v>
      </c>
    </row>
    <row r="9834" spans="1:9">
      <c r="A9834" s="367" t="s">
        <v>3930</v>
      </c>
      <c r="D9834" s="367" t="s">
        <v>17071</v>
      </c>
      <c r="E9834" s="367">
        <f t="shared" si="153"/>
        <v>68445040</v>
      </c>
      <c r="F9834" s="367" t="s">
        <v>15917</v>
      </c>
      <c r="G9834" s="367" t="s">
        <v>17011</v>
      </c>
      <c r="H9834" s="367" t="s">
        <v>17050</v>
      </c>
      <c r="I9834" s="367" t="s">
        <v>8070</v>
      </c>
    </row>
    <row r="9835" spans="1:9">
      <c r="A9835" s="367" t="s">
        <v>3930</v>
      </c>
      <c r="D9835" s="367" t="s">
        <v>17072</v>
      </c>
      <c r="E9835" s="367">
        <f t="shared" si="153"/>
        <v>68445101</v>
      </c>
      <c r="F9835" s="367" t="s">
        <v>15917</v>
      </c>
      <c r="G9835" s="367" t="s">
        <v>17011</v>
      </c>
      <c r="H9835" s="367" t="s">
        <v>17073</v>
      </c>
      <c r="I9835" s="367" t="s">
        <v>17073</v>
      </c>
    </row>
    <row r="9836" spans="1:9">
      <c r="A9836" s="367" t="s">
        <v>3930</v>
      </c>
      <c r="D9836" s="367" t="s">
        <v>17074</v>
      </c>
      <c r="E9836" s="367">
        <f t="shared" si="153"/>
        <v>68445110</v>
      </c>
      <c r="F9836" s="367" t="s">
        <v>15917</v>
      </c>
      <c r="G9836" s="367" t="s">
        <v>17011</v>
      </c>
      <c r="H9836" s="367" t="s">
        <v>17073</v>
      </c>
      <c r="I9836" s="367" t="s">
        <v>17075</v>
      </c>
    </row>
    <row r="9837" spans="1:9">
      <c r="A9837" s="367" t="s">
        <v>3930</v>
      </c>
      <c r="D9837" s="367" t="s">
        <v>17076</v>
      </c>
      <c r="E9837" s="367">
        <f t="shared" si="153"/>
        <v>68445111</v>
      </c>
      <c r="F9837" s="367" t="s">
        <v>15917</v>
      </c>
      <c r="G9837" s="367" t="s">
        <v>17011</v>
      </c>
      <c r="H9837" s="367" t="s">
        <v>17073</v>
      </c>
      <c r="I9837" s="367" t="s">
        <v>17077</v>
      </c>
    </row>
    <row r="9838" spans="1:9">
      <c r="A9838" s="367" t="s">
        <v>3930</v>
      </c>
      <c r="D9838" s="367" t="s">
        <v>17078</v>
      </c>
      <c r="E9838" s="367">
        <f t="shared" si="153"/>
        <v>68445115</v>
      </c>
      <c r="F9838" s="367" t="s">
        <v>15917</v>
      </c>
      <c r="G9838" s="367" t="s">
        <v>17011</v>
      </c>
      <c r="H9838" s="367" t="s">
        <v>17073</v>
      </c>
      <c r="I9838" s="367" t="s">
        <v>17079</v>
      </c>
    </row>
    <row r="9839" spans="1:9">
      <c r="A9839" s="367" t="s">
        <v>3930</v>
      </c>
      <c r="D9839" s="367" t="s">
        <v>17080</v>
      </c>
      <c r="E9839" s="367">
        <f t="shared" si="153"/>
        <v>68445120</v>
      </c>
      <c r="F9839" s="367" t="s">
        <v>15917</v>
      </c>
      <c r="G9839" s="367" t="s">
        <v>17011</v>
      </c>
      <c r="H9839" s="367" t="s">
        <v>17073</v>
      </c>
      <c r="I9839" s="367" t="s">
        <v>17081</v>
      </c>
    </row>
    <row r="9840" spans="1:9">
      <c r="A9840" s="367" t="s">
        <v>3930</v>
      </c>
      <c r="D9840" s="367" t="s">
        <v>17082</v>
      </c>
      <c r="E9840" s="367">
        <f t="shared" si="153"/>
        <v>68445125</v>
      </c>
      <c r="F9840" s="367" t="s">
        <v>15917</v>
      </c>
      <c r="G9840" s="367" t="s">
        <v>17011</v>
      </c>
      <c r="H9840" s="367" t="s">
        <v>17073</v>
      </c>
      <c r="I9840" s="367" t="s">
        <v>17083</v>
      </c>
    </row>
    <row r="9841" spans="1:9">
      <c r="A9841" s="367" t="s">
        <v>3930</v>
      </c>
      <c r="D9841" s="367" t="s">
        <v>17084</v>
      </c>
      <c r="E9841" s="367">
        <f t="shared" si="153"/>
        <v>68445130</v>
      </c>
      <c r="F9841" s="367" t="s">
        <v>15917</v>
      </c>
      <c r="G9841" s="367" t="s">
        <v>17011</v>
      </c>
      <c r="H9841" s="367" t="s">
        <v>17073</v>
      </c>
      <c r="I9841" s="367" t="s">
        <v>17085</v>
      </c>
    </row>
    <row r="9842" spans="1:9">
      <c r="A9842" s="367" t="s">
        <v>3930</v>
      </c>
      <c r="D9842" s="367" t="s">
        <v>17086</v>
      </c>
      <c r="E9842" s="367">
        <f t="shared" si="153"/>
        <v>68445135</v>
      </c>
      <c r="F9842" s="367" t="s">
        <v>15917</v>
      </c>
      <c r="G9842" s="367" t="s">
        <v>17011</v>
      </c>
      <c r="H9842" s="367" t="s">
        <v>17073</v>
      </c>
      <c r="I9842" s="367" t="s">
        <v>17087</v>
      </c>
    </row>
    <row r="9843" spans="1:9">
      <c r="A9843" s="367" t="s">
        <v>3930</v>
      </c>
      <c r="D9843" s="367" t="s">
        <v>17088</v>
      </c>
      <c r="E9843" s="367">
        <f t="shared" si="153"/>
        <v>68445140</v>
      </c>
      <c r="F9843" s="367" t="s">
        <v>15917</v>
      </c>
      <c r="G9843" s="367" t="s">
        <v>17011</v>
      </c>
      <c r="H9843" s="367" t="s">
        <v>17073</v>
      </c>
      <c r="I9843" s="367" t="s">
        <v>16051</v>
      </c>
    </row>
    <row r="9844" spans="1:9">
      <c r="A9844" s="367" t="s">
        <v>3930</v>
      </c>
      <c r="D9844" s="367" t="s">
        <v>17089</v>
      </c>
      <c r="E9844" s="367">
        <f t="shared" si="153"/>
        <v>68445201</v>
      </c>
      <c r="F9844" s="367" t="s">
        <v>15917</v>
      </c>
      <c r="G9844" s="367" t="s">
        <v>17011</v>
      </c>
      <c r="H9844" s="367" t="s">
        <v>17090</v>
      </c>
      <c r="I9844" s="367" t="s">
        <v>17090</v>
      </c>
    </row>
    <row r="9845" spans="1:9">
      <c r="A9845" s="367" t="s">
        <v>3930</v>
      </c>
      <c r="D9845" s="367" t="s">
        <v>17091</v>
      </c>
      <c r="E9845" s="367">
        <f t="shared" si="153"/>
        <v>68445210</v>
      </c>
      <c r="F9845" s="367" t="s">
        <v>15917</v>
      </c>
      <c r="G9845" s="367" t="s">
        <v>17011</v>
      </c>
      <c r="H9845" s="367" t="s">
        <v>17090</v>
      </c>
      <c r="I9845" s="367" t="s">
        <v>17092</v>
      </c>
    </row>
    <row r="9846" spans="1:9">
      <c r="A9846" s="367" t="s">
        <v>3930</v>
      </c>
      <c r="D9846" s="367" t="s">
        <v>17093</v>
      </c>
      <c r="E9846" s="367">
        <f t="shared" si="153"/>
        <v>68445211</v>
      </c>
      <c r="F9846" s="367" t="s">
        <v>15917</v>
      </c>
      <c r="G9846" s="367" t="s">
        <v>17011</v>
      </c>
      <c r="H9846" s="367" t="s">
        <v>17090</v>
      </c>
      <c r="I9846" s="367" t="s">
        <v>17094</v>
      </c>
    </row>
    <row r="9847" spans="1:9">
      <c r="A9847" s="367" t="s">
        <v>3930</v>
      </c>
      <c r="D9847" s="367" t="s">
        <v>17095</v>
      </c>
      <c r="E9847" s="367">
        <f t="shared" si="153"/>
        <v>68445212</v>
      </c>
      <c r="F9847" s="367" t="s">
        <v>15917</v>
      </c>
      <c r="G9847" s="367" t="s">
        <v>17011</v>
      </c>
      <c r="H9847" s="367" t="s">
        <v>17090</v>
      </c>
      <c r="I9847" s="367" t="s">
        <v>17096</v>
      </c>
    </row>
    <row r="9848" spans="1:9">
      <c r="A9848" s="367" t="s">
        <v>3930</v>
      </c>
      <c r="D9848" s="367" t="s">
        <v>17097</v>
      </c>
      <c r="E9848" s="367">
        <f t="shared" si="153"/>
        <v>68445213</v>
      </c>
      <c r="F9848" s="367" t="s">
        <v>15917</v>
      </c>
      <c r="G9848" s="367" t="s">
        <v>17011</v>
      </c>
      <c r="H9848" s="367" t="s">
        <v>17090</v>
      </c>
      <c r="I9848" s="367" t="s">
        <v>17098</v>
      </c>
    </row>
    <row r="9849" spans="1:9">
      <c r="A9849" s="367" t="s">
        <v>3930</v>
      </c>
      <c r="D9849" s="367" t="s">
        <v>17099</v>
      </c>
      <c r="E9849" s="367">
        <f t="shared" si="153"/>
        <v>68445214</v>
      </c>
      <c r="F9849" s="367" t="s">
        <v>15917</v>
      </c>
      <c r="G9849" s="367" t="s">
        <v>17011</v>
      </c>
      <c r="H9849" s="367" t="s">
        <v>17090</v>
      </c>
      <c r="I9849" s="367" t="s">
        <v>16174</v>
      </c>
    </row>
    <row r="9850" spans="1:9">
      <c r="A9850" s="367" t="s">
        <v>3930</v>
      </c>
      <c r="D9850" s="367" t="s">
        <v>17100</v>
      </c>
      <c r="E9850" s="367">
        <f t="shared" si="153"/>
        <v>68445215</v>
      </c>
      <c r="F9850" s="367" t="s">
        <v>15917</v>
      </c>
      <c r="G9850" s="367" t="s">
        <v>17011</v>
      </c>
      <c r="H9850" s="367" t="s">
        <v>17090</v>
      </c>
      <c r="I9850" s="367" t="s">
        <v>17101</v>
      </c>
    </row>
    <row r="9851" spans="1:9">
      <c r="A9851" s="367" t="s">
        <v>3930</v>
      </c>
      <c r="D9851" s="367" t="s">
        <v>17102</v>
      </c>
      <c r="E9851" s="367">
        <f t="shared" si="153"/>
        <v>68445220</v>
      </c>
      <c r="F9851" s="367" t="s">
        <v>15917</v>
      </c>
      <c r="G9851" s="367" t="s">
        <v>17011</v>
      </c>
      <c r="H9851" s="367" t="s">
        <v>17090</v>
      </c>
      <c r="I9851" s="367" t="s">
        <v>16051</v>
      </c>
    </row>
    <row r="9852" spans="1:9">
      <c r="A9852" s="367" t="s">
        <v>3930</v>
      </c>
      <c r="D9852" s="367" t="s">
        <v>17103</v>
      </c>
      <c r="E9852" s="367">
        <f t="shared" si="153"/>
        <v>68480001</v>
      </c>
      <c r="F9852" s="367" t="s">
        <v>15917</v>
      </c>
      <c r="G9852" s="367" t="s">
        <v>17011</v>
      </c>
      <c r="H9852" s="367" t="s">
        <v>4346</v>
      </c>
      <c r="I9852" s="367" t="s">
        <v>4346</v>
      </c>
    </row>
    <row r="9853" spans="1:9">
      <c r="A9853" s="367" t="s">
        <v>3930</v>
      </c>
      <c r="D9853" s="367" t="s">
        <v>17104</v>
      </c>
      <c r="E9853" s="367">
        <f t="shared" si="153"/>
        <v>68482001</v>
      </c>
      <c r="F9853" s="367" t="s">
        <v>15917</v>
      </c>
      <c r="G9853" s="367" t="s">
        <v>17011</v>
      </c>
      <c r="H9853" s="367" t="s">
        <v>4348</v>
      </c>
      <c r="I9853" s="367" t="s">
        <v>4349</v>
      </c>
    </row>
    <row r="9854" spans="1:9">
      <c r="A9854" s="367" t="s">
        <v>3930</v>
      </c>
      <c r="D9854" s="367" t="s">
        <v>17105</v>
      </c>
      <c r="E9854" s="367">
        <f t="shared" si="153"/>
        <v>68482002</v>
      </c>
      <c r="F9854" s="367" t="s">
        <v>15917</v>
      </c>
      <c r="G9854" s="367" t="s">
        <v>17011</v>
      </c>
      <c r="H9854" s="367" t="s">
        <v>4348</v>
      </c>
      <c r="I9854" s="367" t="s">
        <v>4351</v>
      </c>
    </row>
    <row r="9855" spans="1:9">
      <c r="A9855" s="367" t="s">
        <v>3930</v>
      </c>
      <c r="D9855" s="367" t="s">
        <v>17106</v>
      </c>
      <c r="E9855" s="367">
        <f t="shared" si="153"/>
        <v>68482501</v>
      </c>
      <c r="F9855" s="367" t="s">
        <v>15917</v>
      </c>
      <c r="G9855" s="367" t="s">
        <v>17011</v>
      </c>
      <c r="H9855" s="367" t="s">
        <v>4353</v>
      </c>
      <c r="I9855" s="367" t="s">
        <v>17107</v>
      </c>
    </row>
    <row r="9856" spans="1:9">
      <c r="A9856" s="367" t="s">
        <v>3930</v>
      </c>
      <c r="D9856" s="367" t="s">
        <v>17108</v>
      </c>
      <c r="E9856" s="367">
        <f t="shared" si="153"/>
        <v>68482502</v>
      </c>
      <c r="F9856" s="367" t="s">
        <v>15917</v>
      </c>
      <c r="G9856" s="367" t="s">
        <v>17011</v>
      </c>
      <c r="H9856" s="367" t="s">
        <v>4353</v>
      </c>
      <c r="I9856" s="367" t="s">
        <v>17109</v>
      </c>
    </row>
    <row r="9857" spans="1:9">
      <c r="A9857" s="367" t="s">
        <v>3930</v>
      </c>
      <c r="D9857" s="367" t="s">
        <v>17110</v>
      </c>
      <c r="E9857" s="367">
        <f t="shared" si="153"/>
        <v>68482503</v>
      </c>
      <c r="F9857" s="367" t="s">
        <v>15917</v>
      </c>
      <c r="G9857" s="367" t="s">
        <v>17011</v>
      </c>
      <c r="H9857" s="367" t="s">
        <v>4353</v>
      </c>
      <c r="I9857" s="367" t="s">
        <v>17111</v>
      </c>
    </row>
    <row r="9858" spans="1:9">
      <c r="A9858" s="367" t="s">
        <v>3930</v>
      </c>
      <c r="D9858" s="367" t="s">
        <v>17112</v>
      </c>
      <c r="E9858" s="367">
        <f t="shared" ref="E9858:E9866" si="154">VALUE(D9858)</f>
        <v>68482504</v>
      </c>
      <c r="F9858" s="367" t="s">
        <v>15917</v>
      </c>
      <c r="G9858" s="367" t="s">
        <v>17011</v>
      </c>
      <c r="H9858" s="367" t="s">
        <v>4353</v>
      </c>
      <c r="I9858" s="367" t="s">
        <v>17113</v>
      </c>
    </row>
    <row r="9859" spans="1:9">
      <c r="A9859" s="367" t="s">
        <v>3930</v>
      </c>
      <c r="D9859" s="367" t="s">
        <v>17114</v>
      </c>
      <c r="E9859" s="367">
        <f t="shared" si="154"/>
        <v>68482599</v>
      </c>
      <c r="F9859" s="367" t="s">
        <v>15917</v>
      </c>
      <c r="G9859" s="367" t="s">
        <v>17011</v>
      </c>
      <c r="H9859" s="367" t="s">
        <v>4353</v>
      </c>
      <c r="I9859" s="367" t="s">
        <v>4354</v>
      </c>
    </row>
    <row r="9860" spans="1:9">
      <c r="A9860" s="367" t="s">
        <v>3930</v>
      </c>
      <c r="D9860" s="367" t="s">
        <v>17115</v>
      </c>
      <c r="E9860" s="367">
        <f t="shared" si="154"/>
        <v>68510001</v>
      </c>
      <c r="F9860" s="367" t="s">
        <v>15917</v>
      </c>
      <c r="G9860" s="367" t="s">
        <v>17011</v>
      </c>
      <c r="H9860" s="367" t="s">
        <v>17116</v>
      </c>
      <c r="I9860" s="367" t="s">
        <v>17117</v>
      </c>
    </row>
    <row r="9861" spans="1:9">
      <c r="A9861" s="367" t="s">
        <v>3930</v>
      </c>
      <c r="D9861" s="367" t="s">
        <v>17118</v>
      </c>
      <c r="E9861" s="367">
        <f t="shared" si="154"/>
        <v>68510010</v>
      </c>
      <c r="F9861" s="367" t="s">
        <v>15917</v>
      </c>
      <c r="G9861" s="367" t="s">
        <v>17011</v>
      </c>
      <c r="H9861" s="367" t="s">
        <v>17116</v>
      </c>
      <c r="I9861" s="367" t="s">
        <v>6002</v>
      </c>
    </row>
    <row r="9862" spans="1:9">
      <c r="A9862" s="367" t="s">
        <v>3930</v>
      </c>
      <c r="D9862" s="367" t="s">
        <v>17119</v>
      </c>
      <c r="E9862" s="367">
        <f t="shared" si="154"/>
        <v>68510011</v>
      </c>
      <c r="F9862" s="367" t="s">
        <v>15917</v>
      </c>
      <c r="G9862" s="367" t="s">
        <v>17011</v>
      </c>
      <c r="H9862" s="367" t="s">
        <v>17116</v>
      </c>
      <c r="I9862" s="367" t="s">
        <v>17120</v>
      </c>
    </row>
    <row r="9863" spans="1:9">
      <c r="A9863" s="367" t="s">
        <v>3930</v>
      </c>
      <c r="D9863" s="367" t="s">
        <v>17121</v>
      </c>
      <c r="E9863" s="367">
        <f t="shared" si="154"/>
        <v>68580001</v>
      </c>
      <c r="F9863" s="367" t="s">
        <v>15917</v>
      </c>
      <c r="G9863" s="367" t="s">
        <v>17011</v>
      </c>
      <c r="H9863" s="367" t="s">
        <v>4346</v>
      </c>
      <c r="I9863" s="367" t="s">
        <v>4346</v>
      </c>
    </row>
    <row r="9864" spans="1:9">
      <c r="A9864" s="367" t="s">
        <v>3930</v>
      </c>
      <c r="D9864" s="367" t="s">
        <v>17122</v>
      </c>
      <c r="E9864" s="367">
        <f t="shared" si="154"/>
        <v>68582001</v>
      </c>
      <c r="F9864" s="367" t="s">
        <v>15917</v>
      </c>
      <c r="G9864" s="367" t="s">
        <v>17011</v>
      </c>
      <c r="H9864" s="367" t="s">
        <v>4348</v>
      </c>
      <c r="I9864" s="367" t="s">
        <v>4349</v>
      </c>
    </row>
    <row r="9865" spans="1:9">
      <c r="A9865" s="367" t="s">
        <v>3930</v>
      </c>
      <c r="D9865" s="367" t="s">
        <v>17123</v>
      </c>
      <c r="E9865" s="367">
        <f t="shared" si="154"/>
        <v>68582002</v>
      </c>
      <c r="F9865" s="367" t="s">
        <v>15917</v>
      </c>
      <c r="G9865" s="367" t="s">
        <v>17011</v>
      </c>
      <c r="H9865" s="367" t="s">
        <v>4348</v>
      </c>
      <c r="I9865" s="367" t="s">
        <v>4351</v>
      </c>
    </row>
    <row r="9866" spans="1:9">
      <c r="A9866" s="367" t="s">
        <v>3930</v>
      </c>
      <c r="D9866" s="367" t="s">
        <v>17124</v>
      </c>
      <c r="E9866" s="367">
        <f t="shared" si="154"/>
        <v>68582599</v>
      </c>
      <c r="F9866" s="367" t="s">
        <v>15917</v>
      </c>
      <c r="G9866" s="367" t="s">
        <v>17011</v>
      </c>
      <c r="H9866" s="367" t="s">
        <v>4353</v>
      </c>
      <c r="I9866" s="367" t="s">
        <v>4354</v>
      </c>
    </row>
  </sheetData>
  <autoFilter ref="A1:L9866">
    <filterColumn colId="0">
      <filters>
        <filter val="POINT"/>
      </filters>
    </filterColumn>
  </autoFilter>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36"/>
  <sheetViews>
    <sheetView workbookViewId="0">
      <selection sqref="A1:J1"/>
    </sheetView>
  </sheetViews>
  <sheetFormatPr defaultRowHeight="13.2"/>
  <cols>
    <col min="1" max="1" width="23.88671875" customWidth="1"/>
  </cols>
  <sheetData>
    <row r="1" spans="1:10">
      <c r="A1" s="481" t="s">
        <v>290</v>
      </c>
      <c r="B1" s="480"/>
      <c r="C1" s="480"/>
      <c r="D1" s="480"/>
      <c r="E1" s="480"/>
      <c r="F1" s="480"/>
      <c r="G1" s="480"/>
      <c r="H1" s="480"/>
      <c r="I1" s="480"/>
      <c r="J1" s="480"/>
    </row>
    <row r="2" spans="1:10">
      <c r="A2" s="479" t="s">
        <v>79</v>
      </c>
      <c r="B2" s="480"/>
      <c r="C2" s="480"/>
      <c r="D2" s="480"/>
      <c r="E2" s="480"/>
      <c r="F2" s="480"/>
      <c r="G2" s="480"/>
      <c r="H2" s="480"/>
      <c r="I2" s="480"/>
      <c r="J2" s="480"/>
    </row>
    <row r="3" spans="1:10">
      <c r="A3" s="479"/>
      <c r="B3" s="480"/>
      <c r="C3" s="480"/>
      <c r="D3" s="480"/>
      <c r="E3" s="480"/>
      <c r="F3" s="480"/>
      <c r="G3" s="480"/>
      <c r="H3" s="480"/>
      <c r="I3" s="480"/>
      <c r="J3" s="480"/>
    </row>
    <row r="4" spans="1:10" s="6" customFormat="1">
      <c r="A4" s="70"/>
      <c r="B4" s="69"/>
      <c r="C4" s="69"/>
      <c r="D4" s="69"/>
      <c r="E4" s="69"/>
      <c r="F4" s="69"/>
      <c r="G4" s="69"/>
      <c r="H4" s="69"/>
      <c r="I4" s="69"/>
      <c r="J4" s="69"/>
    </row>
    <row r="5" spans="1:10" ht="31.5" customHeight="1">
      <c r="A5" s="482" t="s">
        <v>291</v>
      </c>
      <c r="B5" s="483"/>
      <c r="C5" s="483"/>
      <c r="D5" s="483"/>
      <c r="E5" s="483"/>
      <c r="F5" s="483"/>
      <c r="G5" s="483"/>
      <c r="H5" s="483"/>
      <c r="I5" s="483"/>
      <c r="J5" s="483"/>
    </row>
    <row r="6" spans="1:10" ht="18" customHeight="1">
      <c r="A6" s="63"/>
      <c r="B6" s="63"/>
      <c r="C6" s="63"/>
      <c r="D6" s="63"/>
    </row>
    <row r="7" spans="1:10" ht="15">
      <c r="A7" s="64"/>
      <c r="B7" s="65"/>
      <c r="C7" s="65"/>
      <c r="D7" s="65"/>
    </row>
    <row r="8" spans="1:10" ht="15">
      <c r="A8" s="65"/>
      <c r="B8" s="65"/>
      <c r="C8" s="65"/>
      <c r="D8" s="65"/>
    </row>
    <row r="9" spans="1:10" ht="15">
      <c r="A9" s="65"/>
      <c r="B9" s="65"/>
      <c r="C9" s="65"/>
      <c r="D9" s="65"/>
    </row>
    <row r="10" spans="1:10" ht="15">
      <c r="A10" s="66"/>
      <c r="B10" s="65"/>
      <c r="C10" s="65"/>
      <c r="D10" s="65"/>
    </row>
    <row r="11" spans="1:10" ht="15">
      <c r="A11" s="67"/>
      <c r="B11" s="65"/>
      <c r="C11" s="65"/>
      <c r="D11" s="65"/>
    </row>
    <row r="12" spans="1:10">
      <c r="A12" s="68"/>
      <c r="B12" s="68"/>
      <c r="C12" s="68"/>
      <c r="D12" s="68"/>
    </row>
    <row r="13" spans="1:10">
      <c r="A13" s="68"/>
      <c r="B13" s="68"/>
      <c r="C13" s="68"/>
      <c r="D13" s="68"/>
    </row>
    <row r="14" spans="1:10">
      <c r="A14" s="68"/>
      <c r="B14" s="68"/>
      <c r="C14" s="68"/>
      <c r="D14" s="68"/>
    </row>
    <row r="15" spans="1:10">
      <c r="A15" s="68"/>
      <c r="B15" s="68"/>
      <c r="C15" s="68"/>
      <c r="D15" s="68"/>
    </row>
    <row r="16" spans="1:10">
      <c r="A16" s="68"/>
      <c r="B16" s="68"/>
      <c r="C16" s="68"/>
      <c r="D16" s="68"/>
    </row>
    <row r="17" spans="1:4">
      <c r="A17" s="68"/>
      <c r="B17" s="68"/>
      <c r="C17" s="68"/>
      <c r="D17" s="68"/>
    </row>
    <row r="18" spans="1:4">
      <c r="A18" s="68"/>
      <c r="B18" s="68"/>
      <c r="C18" s="68"/>
      <c r="D18" s="68"/>
    </row>
    <row r="19" spans="1:4">
      <c r="A19" s="68"/>
      <c r="B19" s="68"/>
      <c r="C19" s="68"/>
      <c r="D19" s="68"/>
    </row>
    <row r="20" spans="1:4">
      <c r="A20" s="68"/>
      <c r="B20" s="68"/>
      <c r="C20" s="68"/>
      <c r="D20" s="68"/>
    </row>
    <row r="21" spans="1:4">
      <c r="A21" s="68"/>
      <c r="B21" s="68"/>
      <c r="C21" s="68"/>
      <c r="D21" s="68"/>
    </row>
    <row r="22" spans="1:4">
      <c r="A22" s="68"/>
      <c r="B22" s="68"/>
      <c r="C22" s="68"/>
      <c r="D22" s="68"/>
    </row>
    <row r="23" spans="1:4">
      <c r="A23" s="68"/>
      <c r="B23" s="68"/>
      <c r="C23" s="68"/>
      <c r="D23" s="68"/>
    </row>
    <row r="24" spans="1:4" ht="15">
      <c r="A24" s="65"/>
      <c r="B24" s="65"/>
      <c r="C24" s="65"/>
      <c r="D24" s="65"/>
    </row>
    <row r="25" spans="1:4" ht="17.399999999999999">
      <c r="A25" s="63"/>
      <c r="B25" s="63"/>
      <c r="C25" s="63"/>
      <c r="D25" s="63"/>
    </row>
    <row r="26" spans="1:4" ht="15">
      <c r="A26" s="65"/>
      <c r="B26" s="65"/>
      <c r="C26" s="65"/>
      <c r="D26" s="65"/>
    </row>
    <row r="27" spans="1:4" ht="15">
      <c r="A27" s="65"/>
      <c r="B27" s="65"/>
      <c r="C27" s="65"/>
      <c r="D27" s="65"/>
    </row>
    <row r="28" spans="1:4" ht="15">
      <c r="A28" s="65"/>
      <c r="B28" s="65"/>
      <c r="C28" s="65"/>
      <c r="D28" s="65"/>
    </row>
    <row r="29" spans="1:4" ht="15">
      <c r="A29" s="65"/>
      <c r="B29" s="65"/>
      <c r="C29" s="65"/>
      <c r="D29" s="65"/>
    </row>
    <row r="30" spans="1:4" ht="15">
      <c r="A30" s="65"/>
      <c r="B30" s="65"/>
      <c r="C30" s="65"/>
      <c r="D30" s="65"/>
    </row>
    <row r="31" spans="1:4">
      <c r="A31" s="68"/>
      <c r="B31" s="68"/>
      <c r="C31" s="68"/>
      <c r="D31" s="68"/>
    </row>
    <row r="32" spans="1:4">
      <c r="A32" s="68"/>
      <c r="B32" s="68"/>
      <c r="C32" s="68"/>
      <c r="D32" s="68"/>
    </row>
    <row r="33" spans="1:4">
      <c r="A33" s="68"/>
      <c r="B33" s="68"/>
      <c r="C33" s="68"/>
      <c r="D33" s="68"/>
    </row>
    <row r="34" spans="1:4">
      <c r="A34" s="68"/>
      <c r="B34" s="68"/>
      <c r="C34" s="68"/>
      <c r="D34" s="68"/>
    </row>
    <row r="35" spans="1:4">
      <c r="A35" s="68"/>
      <c r="B35" s="68"/>
      <c r="C35" s="68"/>
      <c r="D35" s="68"/>
    </row>
    <row r="36" spans="1:4">
      <c r="A36" s="68"/>
      <c r="B36" s="68"/>
      <c r="C36" s="68"/>
      <c r="D36" s="68"/>
    </row>
  </sheetData>
  <mergeCells count="3">
    <mergeCell ref="A2:J3"/>
    <mergeCell ref="A1:J1"/>
    <mergeCell ref="A5:J5"/>
  </mergeCells>
  <phoneticPr fontId="5"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133"/>
  <sheetViews>
    <sheetView zoomScale="85" zoomScaleNormal="85" workbookViewId="0">
      <pane xSplit="1" topLeftCell="B1" activePane="topRight" state="frozen"/>
      <selection pane="topRight"/>
    </sheetView>
  </sheetViews>
  <sheetFormatPr defaultColWidth="9.109375" defaultRowHeight="11.4"/>
  <cols>
    <col min="1" max="1" width="27.6640625" style="267" customWidth="1"/>
    <col min="2" max="2" width="24.44140625" style="267" customWidth="1"/>
    <col min="3" max="3" width="14" style="249" customWidth="1"/>
    <col min="4" max="4" width="15.6640625" style="249" customWidth="1"/>
    <col min="5" max="5" width="16.6640625" style="249" customWidth="1"/>
    <col min="6" max="6" width="13.33203125" style="249" customWidth="1"/>
    <col min="7" max="8" width="16.5546875" style="249" customWidth="1"/>
    <col min="9" max="9" width="17.88671875" style="249" customWidth="1"/>
    <col min="10" max="10" width="14.5546875" style="249" customWidth="1"/>
    <col min="11" max="11" width="14.109375" style="249" customWidth="1"/>
    <col min="12" max="12" width="16.6640625" style="249" customWidth="1"/>
    <col min="13" max="13" width="24.109375" style="249" customWidth="1"/>
    <col min="14" max="15" width="16.6640625" style="249" customWidth="1"/>
    <col min="16" max="16" width="30.109375" style="249" customWidth="1"/>
    <col min="17" max="17" width="16.6640625" style="249" customWidth="1"/>
    <col min="18" max="18" width="14.5546875" style="249" customWidth="1"/>
    <col min="19" max="28" width="11.44140625" style="249" customWidth="1"/>
    <col min="29" max="29" width="9.109375" style="249"/>
    <col min="30" max="30" width="34.109375" style="249" customWidth="1"/>
    <col min="31" max="31" width="19.33203125" style="249" customWidth="1"/>
    <col min="32" max="32" width="22.88671875" style="249" bestFit="1" customWidth="1"/>
    <col min="33" max="33" width="23.33203125" style="249" bestFit="1" customWidth="1"/>
    <col min="34" max="34" width="22" style="249" customWidth="1"/>
    <col min="35" max="35" width="22.88671875" style="249" customWidth="1"/>
    <col min="36" max="36" width="22.109375" style="249" bestFit="1" customWidth="1"/>
    <col min="37" max="37" width="22.88671875" style="249" customWidth="1"/>
    <col min="38" max="38" width="22.109375" style="249" hidden="1" customWidth="1"/>
    <col min="39" max="39" width="19.33203125" style="249" hidden="1" customWidth="1"/>
    <col min="40" max="40" width="22.88671875" style="249" hidden="1" customWidth="1"/>
    <col min="41" max="41" width="23.33203125" style="249" hidden="1" customWidth="1"/>
    <col min="42" max="42" width="17.6640625" style="249" hidden="1" customWidth="1"/>
    <col min="43" max="43" width="22.88671875" style="249" hidden="1" customWidth="1"/>
    <col min="44" max="44" width="23.33203125" style="249" hidden="1" customWidth="1"/>
    <col min="45" max="45" width="22" style="249" hidden="1" customWidth="1"/>
    <col min="46" max="46" width="22.88671875" style="249" bestFit="1" customWidth="1"/>
    <col min="47" max="47" width="22.109375" style="249" customWidth="1"/>
    <col min="48" max="48" width="17.6640625" style="249" bestFit="1" customWidth="1"/>
    <col min="49" max="49" width="22.88671875" style="249" bestFit="1" customWidth="1"/>
    <col min="50" max="50" width="23.33203125" style="249" bestFit="1" customWidth="1"/>
    <col min="51" max="51" width="22" style="249" bestFit="1" customWidth="1"/>
    <col min="52" max="52" width="22.88671875" style="249" bestFit="1" customWidth="1"/>
    <col min="53" max="53" width="22.109375" style="249" bestFit="1" customWidth="1"/>
    <col min="54" max="16384" width="9.109375" style="249"/>
  </cols>
  <sheetData>
    <row r="1" spans="1:22" ht="13.8">
      <c r="A1" s="248" t="s">
        <v>17137</v>
      </c>
      <c r="B1" s="249"/>
      <c r="N1" s="250"/>
    </row>
    <row r="2" spans="1:22">
      <c r="A2" s="249"/>
      <c r="B2" s="249"/>
    </row>
    <row r="3" spans="1:22" ht="24" customHeight="1">
      <c r="A3" s="490" t="s">
        <v>327</v>
      </c>
      <c r="B3" s="276" t="s">
        <v>326</v>
      </c>
      <c r="G3" s="491" t="s">
        <v>109</v>
      </c>
      <c r="H3" s="487" t="s">
        <v>328</v>
      </c>
      <c r="I3" s="488"/>
      <c r="J3" s="495" t="s">
        <v>342</v>
      </c>
      <c r="K3" s="496"/>
      <c r="L3" s="487" t="s">
        <v>61</v>
      </c>
      <c r="M3" s="488"/>
      <c r="N3" s="487" t="s">
        <v>329</v>
      </c>
      <c r="O3" s="488"/>
      <c r="P3" s="487" t="s">
        <v>330</v>
      </c>
      <c r="Q3" s="488"/>
      <c r="R3" s="487" t="s">
        <v>343</v>
      </c>
      <c r="S3" s="488"/>
    </row>
    <row r="4" spans="1:22" ht="12.75" customHeight="1">
      <c r="A4" s="490"/>
      <c r="B4" s="251" t="s">
        <v>17138</v>
      </c>
      <c r="G4" s="491"/>
      <c r="H4" s="252">
        <v>2008</v>
      </c>
      <c r="I4" s="252">
        <v>2011</v>
      </c>
      <c r="J4" s="252">
        <v>2008</v>
      </c>
      <c r="K4" s="252">
        <v>2011</v>
      </c>
      <c r="L4" s="252">
        <v>2008</v>
      </c>
      <c r="M4" s="252">
        <v>2011</v>
      </c>
      <c r="N4" s="252">
        <v>2008</v>
      </c>
      <c r="O4" s="252">
        <v>2011</v>
      </c>
      <c r="P4" s="252">
        <v>2008</v>
      </c>
      <c r="Q4" s="252">
        <v>2011</v>
      </c>
      <c r="R4" s="252">
        <v>2008</v>
      </c>
      <c r="S4" s="252">
        <v>2011</v>
      </c>
    </row>
    <row r="5" spans="1:22" ht="12">
      <c r="A5" s="253" t="s">
        <v>17139</v>
      </c>
      <c r="B5" s="253"/>
      <c r="G5" s="257" t="s">
        <v>326</v>
      </c>
      <c r="H5" s="254">
        <v>951832297</v>
      </c>
      <c r="I5" s="254">
        <v>825282588</v>
      </c>
      <c r="J5" s="254">
        <v>2549679</v>
      </c>
      <c r="K5" s="254">
        <v>2368421</v>
      </c>
      <c r="L5" s="254">
        <v>21776</v>
      </c>
      <c r="M5" s="254">
        <v>22056</v>
      </c>
      <c r="N5" s="254">
        <v>585</v>
      </c>
      <c r="O5" s="254">
        <v>206</v>
      </c>
      <c r="P5" s="254">
        <v>1592623</v>
      </c>
      <c r="Q5" s="254">
        <v>1462211</v>
      </c>
      <c r="R5" s="254">
        <v>957056</v>
      </c>
      <c r="S5" s="254">
        <v>906210</v>
      </c>
    </row>
    <row r="6" spans="1:22" s="273" customFormat="1" ht="13.2">
      <c r="A6" s="255" t="s">
        <v>331</v>
      </c>
      <c r="B6" s="256">
        <f>IF(AND($I5&gt;0,$H5=0),100%,IF($H5&lt;&gt;0,($I5-$H5)/$H5,""))</f>
        <v>-0.13295378755150605</v>
      </c>
      <c r="C6" s="249"/>
      <c r="D6" s="249"/>
      <c r="E6" s="249"/>
      <c r="F6" s="249"/>
      <c r="G6" s="274"/>
      <c r="H6" s="275"/>
      <c r="I6" s="275"/>
      <c r="J6" s="275"/>
      <c r="K6" s="275"/>
      <c r="L6" s="275"/>
      <c r="M6" s="275"/>
      <c r="N6" s="275"/>
      <c r="O6" s="275"/>
      <c r="P6" s="275"/>
      <c r="Q6" s="275"/>
      <c r="R6" s="275"/>
      <c r="S6" s="275"/>
      <c r="T6" s="275"/>
      <c r="U6" s="275"/>
      <c r="V6" s="275"/>
    </row>
    <row r="7" spans="1:22" s="273" customFormat="1" ht="13.2">
      <c r="A7" s="255" t="s">
        <v>344</v>
      </c>
      <c r="B7" s="256">
        <f>IF(AND($K5&gt;0,$J5=0),100%,IF($J5&lt;&gt;0,($K5-$J5)/$J5,""))</f>
        <v>-7.1090517669086972E-2</v>
      </c>
      <c r="C7" s="249"/>
      <c r="D7" s="249"/>
      <c r="E7" s="249"/>
      <c r="F7" s="249"/>
      <c r="G7" s="274"/>
      <c r="H7" s="275"/>
      <c r="I7" s="275"/>
      <c r="J7" s="275"/>
      <c r="K7" s="275"/>
      <c r="L7" s="275"/>
      <c r="M7" s="275"/>
      <c r="N7" s="275"/>
      <c r="O7" s="275"/>
      <c r="P7" s="275"/>
      <c r="Q7" s="275"/>
      <c r="R7" s="275"/>
      <c r="S7" s="275"/>
      <c r="T7" s="275"/>
      <c r="U7" s="275"/>
      <c r="V7" s="275"/>
    </row>
    <row r="8" spans="1:22" ht="13.2">
      <c r="A8" s="255" t="s">
        <v>61</v>
      </c>
      <c r="B8" s="256">
        <f>IF(AND($M5&gt;0,$L5=0),100%,IF($L5&lt;&gt;0,($M5-$L5)/$L5,""))</f>
        <v>1.2858192505510653E-2</v>
      </c>
    </row>
    <row r="9" spans="1:22" ht="13.2">
      <c r="A9" s="255" t="s">
        <v>329</v>
      </c>
      <c r="B9" s="256">
        <f>IF(AND($O5&gt;0,$N5=0),100%,IF($N5&lt;&gt;0,($O5-$N5)/$N5,""))</f>
        <v>-0.64786324786324789</v>
      </c>
    </row>
    <row r="10" spans="1:22" ht="13.2">
      <c r="A10" s="255" t="s">
        <v>345</v>
      </c>
      <c r="B10" s="256">
        <f>IF(AND($Q5&gt;0,$P5=0),100%,IF($P5&lt;&gt;0,($Q5-$P5)/$P5,""))</f>
        <v>-8.1885041218166504E-2</v>
      </c>
    </row>
    <row r="11" spans="1:22" ht="13.2">
      <c r="A11" s="255" t="s">
        <v>332</v>
      </c>
      <c r="B11" s="256">
        <f>IF(AND($S5&gt;0,$R5=0),100%,IF($R5&lt;&gt;0,($S5-$R5)/$R5,""))</f>
        <v>-5.3127507690250098E-2</v>
      </c>
    </row>
    <row r="12" spans="1:22" ht="12">
      <c r="A12" s="259" t="s">
        <v>17140</v>
      </c>
      <c r="B12" s="259"/>
    </row>
    <row r="13" spans="1:22" ht="13.2">
      <c r="A13" s="255" t="s">
        <v>328</v>
      </c>
      <c r="B13" s="260">
        <f>($I5-$H5)</f>
        <v>-126549709</v>
      </c>
    </row>
    <row r="14" spans="1:22" ht="13.2">
      <c r="A14" s="255" t="s">
        <v>342</v>
      </c>
      <c r="B14" s="260">
        <f>($K5-$J5)</f>
        <v>-181258</v>
      </c>
    </row>
    <row r="15" spans="1:22" ht="13.2">
      <c r="A15" s="255" t="s">
        <v>61</v>
      </c>
      <c r="B15" s="260">
        <f>$M5-$L5</f>
        <v>280</v>
      </c>
    </row>
    <row r="16" spans="1:22" ht="13.2">
      <c r="A16" s="255" t="s">
        <v>329</v>
      </c>
      <c r="B16" s="260">
        <f>$O5-$N5</f>
        <v>-379</v>
      </c>
    </row>
    <row r="17" spans="1:27" ht="13.2">
      <c r="A17" s="255" t="s">
        <v>345</v>
      </c>
      <c r="B17" s="260">
        <f>$Q5-$P5</f>
        <v>-130412</v>
      </c>
    </row>
    <row r="18" spans="1:27" ht="13.2">
      <c r="A18" s="255" t="s">
        <v>332</v>
      </c>
      <c r="B18" s="260">
        <f>$S5-$R5</f>
        <v>-50846</v>
      </c>
      <c r="E18" s="262"/>
      <c r="L18" s="263"/>
      <c r="M18" s="263"/>
      <c r="N18" s="263"/>
      <c r="O18" s="263"/>
      <c r="P18" s="263"/>
      <c r="Q18" s="263"/>
      <c r="R18" s="264"/>
      <c r="S18" s="264"/>
      <c r="T18" s="264"/>
    </row>
    <row r="19" spans="1:27" ht="13.2">
      <c r="A19" s="263"/>
      <c r="B19" s="263"/>
      <c r="C19" s="263"/>
      <c r="D19" s="263"/>
      <c r="E19" s="263"/>
      <c r="F19" s="264"/>
      <c r="G19" s="264"/>
      <c r="H19" s="264"/>
      <c r="P19" s="277"/>
      <c r="Q19" s="261"/>
      <c r="T19" s="262"/>
      <c r="AA19" s="263"/>
    </row>
    <row r="20" spans="1:27" ht="13.8">
      <c r="A20" s="249"/>
      <c r="B20" s="249"/>
      <c r="N20" s="248" t="s">
        <v>333</v>
      </c>
      <c r="O20" s="248"/>
      <c r="T20" s="265"/>
      <c r="U20" s="265"/>
      <c r="V20" s="266"/>
      <c r="W20" s="266"/>
      <c r="X20" s="266"/>
    </row>
    <row r="21" spans="1:27" ht="13.8">
      <c r="A21" s="248" t="s">
        <v>17159</v>
      </c>
      <c r="B21" s="249"/>
      <c r="N21" s="267"/>
      <c r="O21" s="267"/>
      <c r="P21" s="267"/>
      <c r="Q21" s="267"/>
      <c r="R21" s="267"/>
      <c r="S21" s="267"/>
      <c r="T21" s="267"/>
      <c r="U21" s="266"/>
      <c r="V21" s="266"/>
      <c r="X21" s="266"/>
      <c r="Y21" s="266"/>
    </row>
    <row r="22" spans="1:27" ht="13.8">
      <c r="A22" s="249"/>
      <c r="B22" s="249"/>
      <c r="N22" s="268" t="s">
        <v>17129</v>
      </c>
      <c r="O22" s="267"/>
      <c r="P22" s="267"/>
      <c r="Q22" s="267"/>
      <c r="R22" s="267"/>
      <c r="S22" s="267"/>
      <c r="T22" s="269"/>
      <c r="U22" s="266"/>
    </row>
    <row r="23" spans="1:27" ht="25.5" customHeight="1">
      <c r="A23" s="491" t="s">
        <v>17673</v>
      </c>
      <c r="B23" s="484" t="s">
        <v>334</v>
      </c>
      <c r="C23" s="485"/>
      <c r="D23" s="484" t="s">
        <v>335</v>
      </c>
      <c r="E23" s="486"/>
      <c r="F23" s="484" t="s">
        <v>336</v>
      </c>
      <c r="G23" s="486"/>
      <c r="H23" s="484" t="s">
        <v>337</v>
      </c>
      <c r="I23" s="486"/>
      <c r="J23" s="484" t="s">
        <v>338</v>
      </c>
      <c r="K23" s="489"/>
      <c r="N23" s="494" t="s">
        <v>109</v>
      </c>
      <c r="O23" s="493" t="s">
        <v>17127</v>
      </c>
      <c r="P23" s="492"/>
      <c r="Q23" s="492"/>
      <c r="R23" s="492"/>
      <c r="S23" s="492"/>
      <c r="T23" s="492" t="s">
        <v>17128</v>
      </c>
      <c r="U23" s="492"/>
      <c r="V23" s="492"/>
      <c r="W23" s="492"/>
      <c r="X23" s="492"/>
    </row>
    <row r="24" spans="1:27" ht="12">
      <c r="A24" s="491"/>
      <c r="B24" s="252">
        <v>2008</v>
      </c>
      <c r="C24" s="252">
        <v>2011</v>
      </c>
      <c r="D24" s="252">
        <v>2008</v>
      </c>
      <c r="E24" s="252">
        <v>2011</v>
      </c>
      <c r="F24" s="252">
        <v>2008</v>
      </c>
      <c r="G24" s="252">
        <v>2011</v>
      </c>
      <c r="H24" s="252">
        <v>2008</v>
      </c>
      <c r="I24" s="252">
        <v>2011</v>
      </c>
      <c r="J24" s="252">
        <v>2008</v>
      </c>
      <c r="K24" s="252">
        <v>2011</v>
      </c>
      <c r="N24" s="494"/>
      <c r="O24" s="413" t="s">
        <v>62</v>
      </c>
      <c r="P24" s="413" t="s">
        <v>81</v>
      </c>
      <c r="Q24" s="413" t="s">
        <v>82</v>
      </c>
      <c r="R24" s="413" t="s">
        <v>339</v>
      </c>
      <c r="S24" s="413" t="s">
        <v>83</v>
      </c>
      <c r="T24" s="413" t="s">
        <v>62</v>
      </c>
      <c r="U24" s="413" t="s">
        <v>81</v>
      </c>
      <c r="V24" s="413" t="s">
        <v>82</v>
      </c>
      <c r="W24" s="413" t="s">
        <v>339</v>
      </c>
      <c r="X24" s="413" t="s">
        <v>83</v>
      </c>
    </row>
    <row r="25" spans="1:27" ht="13.2">
      <c r="A25" s="257" t="str">
        <f>by_cnty_allpol!B5</f>
        <v>Mckinley</v>
      </c>
      <c r="B25" s="376">
        <v>891.56669543527266</v>
      </c>
      <c r="C25" s="376">
        <f>by_cnty_allpol!C5</f>
        <v>183.26738099648901</v>
      </c>
      <c r="D25" s="376">
        <v>166.17307513456919</v>
      </c>
      <c r="E25" s="376">
        <f>by_cnty_allpol!D5</f>
        <v>283.28168750044767</v>
      </c>
      <c r="F25" s="376">
        <v>206.60933931702499</v>
      </c>
      <c r="G25" s="376">
        <f>by_cnty_allpol!E5</f>
        <v>135.55087489802943</v>
      </c>
      <c r="H25" s="376">
        <v>1.4656253400592885</v>
      </c>
      <c r="I25" s="376">
        <f>by_cnty_allpol!F5</f>
        <v>3.2821068266154212</v>
      </c>
      <c r="J25" s="376">
        <v>6.5255713146046004</v>
      </c>
      <c r="K25" s="376">
        <f>by_cnty_allpol!G5</f>
        <v>2.9336278820980093</v>
      </c>
      <c r="N25" s="257" t="str">
        <f t="shared" ref="N25:N36" si="0">A25</f>
        <v>Mckinley</v>
      </c>
      <c r="O25" s="416">
        <f t="shared" ref="O25:O37" si="1">(C25-B25)</f>
        <v>-708.29931443878365</v>
      </c>
      <c r="P25" s="416">
        <f t="shared" ref="P25:P37" si="2">E25-D25</f>
        <v>117.10861236587849</v>
      </c>
      <c r="Q25" s="416">
        <f t="shared" ref="Q25:Q37" si="3">G25-F25</f>
        <v>-71.058464418995555</v>
      </c>
      <c r="R25" s="416">
        <f t="shared" ref="R25:R37" si="4">I25-H25</f>
        <v>1.8164814865561327</v>
      </c>
      <c r="S25" s="416">
        <f t="shared" ref="S25:S37" si="5">K25-J25</f>
        <v>-3.5919434325065911</v>
      </c>
      <c r="T25" s="417">
        <f t="shared" ref="T25:T37" si="6">IF(AND(B25=0,C25=0),0,(C25-B25)/B25)</f>
        <v>-0.79444344216220875</v>
      </c>
      <c r="U25" s="417">
        <f t="shared" ref="U25:U37" si="7">IF(AND(D25=0,E25=0),0,(E25-D25)/D25)</f>
        <v>0.70473879279806528</v>
      </c>
      <c r="V25" s="417">
        <f t="shared" ref="V25:V37" si="8">IF(AND(F25=0,G25=0),0,(G25-F25)/F25)</f>
        <v>-0.34392668140699195</v>
      </c>
      <c r="W25" s="417">
        <f t="shared" ref="W25:W37" si="9">IF(AND(H25=0,I25=0),0,(I25-H25)/H25)</f>
        <v>1.2393900657330688</v>
      </c>
      <c r="X25" s="417">
        <f t="shared" ref="X25:X37" si="10">IF(AND(J25=0,K25=0),0,(K25-J25)/J25)</f>
        <v>-0.55044121952473601</v>
      </c>
    </row>
    <row r="26" spans="1:27" ht="13.2">
      <c r="A26" s="257" t="str">
        <f>by_cnty_allpol!B6</f>
        <v>Rio Arriba</v>
      </c>
      <c r="B26" s="376">
        <v>13553.896777760478</v>
      </c>
      <c r="C26" s="376">
        <f>by_cnty_allpol!C6</f>
        <v>14182.960261807166</v>
      </c>
      <c r="D26" s="376">
        <v>24530.665834753308</v>
      </c>
      <c r="E26" s="376">
        <f>by_cnty_allpol!D6</f>
        <v>21236.366292209917</v>
      </c>
      <c r="F26" s="376">
        <v>8492.060398036534</v>
      </c>
      <c r="G26" s="376">
        <f>by_cnty_allpol!E6</f>
        <v>8395.415552168437</v>
      </c>
      <c r="H26" s="376">
        <v>62.025189010424178</v>
      </c>
      <c r="I26" s="376">
        <f>by_cnty_allpol!F6</f>
        <v>18.590908252194655</v>
      </c>
      <c r="J26" s="376">
        <v>155.64939618023749</v>
      </c>
      <c r="K26" s="376">
        <f>by_cnty_allpol!G6</f>
        <v>190.32178828808918</v>
      </c>
      <c r="N26" s="257" t="str">
        <f t="shared" si="0"/>
        <v>Rio Arriba</v>
      </c>
      <c r="O26" s="416">
        <f t="shared" si="1"/>
        <v>629.06348404668825</v>
      </c>
      <c r="P26" s="416">
        <f t="shared" si="2"/>
        <v>-3294.299542543391</v>
      </c>
      <c r="Q26" s="416">
        <f t="shared" si="3"/>
        <v>-96.644845868097036</v>
      </c>
      <c r="R26" s="416">
        <f t="shared" si="4"/>
        <v>-43.434280758229519</v>
      </c>
      <c r="S26" s="416">
        <f t="shared" si="5"/>
        <v>34.672392107851692</v>
      </c>
      <c r="T26" s="417">
        <f t="shared" si="6"/>
        <v>4.6412001977089647E-2</v>
      </c>
      <c r="U26" s="417">
        <f t="shared" si="7"/>
        <v>-0.13429311559396243</v>
      </c>
      <c r="V26" s="417">
        <f t="shared" si="8"/>
        <v>-1.1380612164562853E-2</v>
      </c>
      <c r="W26" s="417">
        <f t="shared" si="9"/>
        <v>-0.70026841435226894</v>
      </c>
      <c r="X26" s="417">
        <f t="shared" si="10"/>
        <v>0.22275956707022537</v>
      </c>
    </row>
    <row r="27" spans="1:27" ht="13.2">
      <c r="A27" s="257" t="str">
        <f>by_cnty_allpol!B7</f>
        <v>Sandoval</v>
      </c>
      <c r="B27" s="376">
        <v>289.98545461342917</v>
      </c>
      <c r="C27" s="376">
        <f>by_cnty_allpol!C7</f>
        <v>233.04355585661085</v>
      </c>
      <c r="D27" s="376">
        <v>638.38686954154184</v>
      </c>
      <c r="E27" s="376">
        <f>by_cnty_allpol!D7</f>
        <v>613.61779882511007</v>
      </c>
      <c r="F27" s="376">
        <v>249.57567650825308</v>
      </c>
      <c r="G27" s="376">
        <f>by_cnty_allpol!E7</f>
        <v>201.46336968277535</v>
      </c>
      <c r="H27" s="376">
        <v>2.6688423613702366</v>
      </c>
      <c r="I27" s="376">
        <f>by_cnty_allpol!F7</f>
        <v>1.2392468564935579</v>
      </c>
      <c r="J27" s="376">
        <v>4.9962572343056859</v>
      </c>
      <c r="K27" s="376">
        <f>by_cnty_allpol!G7</f>
        <v>5.6629708673771937</v>
      </c>
      <c r="N27" s="257" t="str">
        <f t="shared" si="0"/>
        <v>Sandoval</v>
      </c>
      <c r="O27" s="416">
        <f t="shared" si="1"/>
        <v>-56.941898756818318</v>
      </c>
      <c r="P27" s="416">
        <f t="shared" si="2"/>
        <v>-24.76907071643177</v>
      </c>
      <c r="Q27" s="416">
        <f t="shared" si="3"/>
        <v>-48.112306825477731</v>
      </c>
      <c r="R27" s="416">
        <f t="shared" si="4"/>
        <v>-1.4295955048766786</v>
      </c>
      <c r="S27" s="416">
        <f t="shared" si="5"/>
        <v>0.66671363307150777</v>
      </c>
      <c r="T27" s="417">
        <f t="shared" si="6"/>
        <v>-0.19636122381629742</v>
      </c>
      <c r="U27" s="417">
        <f t="shared" si="7"/>
        <v>-3.8799467686764455E-2</v>
      </c>
      <c r="V27" s="417">
        <f t="shared" si="8"/>
        <v>-0.19277642556600155</v>
      </c>
      <c r="W27" s="417">
        <f t="shared" si="9"/>
        <v>-0.53566127605329827</v>
      </c>
      <c r="X27" s="417">
        <f t="shared" si="10"/>
        <v>0.13344261550299438</v>
      </c>
    </row>
    <row r="28" spans="1:27" ht="13.2">
      <c r="A28" s="257" t="str">
        <f>by_cnty_allpol!B8</f>
        <v>San Juan</v>
      </c>
      <c r="B28" s="376">
        <v>27497.33058007271</v>
      </c>
      <c r="C28" s="376">
        <f>by_cnty_allpol!C8</f>
        <v>26721.568089350712</v>
      </c>
      <c r="D28" s="376">
        <v>29133.72031053924</v>
      </c>
      <c r="E28" s="376">
        <f>by_cnty_allpol!D8</f>
        <v>23245.624227080811</v>
      </c>
      <c r="F28" s="376">
        <v>14654.145354275335</v>
      </c>
      <c r="G28" s="376">
        <f>by_cnty_allpol!E8</f>
        <v>13286.445331318291</v>
      </c>
      <c r="H28" s="376">
        <v>206.90949806587636</v>
      </c>
      <c r="I28" s="376">
        <f>by_cnty_allpol!F8</f>
        <v>710.5971148717573</v>
      </c>
      <c r="J28" s="376">
        <v>389.52184725770081</v>
      </c>
      <c r="K28" s="376">
        <f>by_cnty_allpol!G8</f>
        <v>387.77296689954466</v>
      </c>
      <c r="N28" s="257" t="str">
        <f t="shared" si="0"/>
        <v>San Juan</v>
      </c>
      <c r="O28" s="416">
        <f t="shared" si="1"/>
        <v>-775.76249072199789</v>
      </c>
      <c r="P28" s="416">
        <f t="shared" si="2"/>
        <v>-5888.0960834584293</v>
      </c>
      <c r="Q28" s="416">
        <f t="shared" si="3"/>
        <v>-1367.700022957044</v>
      </c>
      <c r="R28" s="416">
        <f t="shared" si="4"/>
        <v>503.68761680588091</v>
      </c>
      <c r="S28" s="416">
        <f t="shared" si="5"/>
        <v>-1.7488803581561569</v>
      </c>
      <c r="T28" s="417">
        <f t="shared" si="6"/>
        <v>-2.8212283678336118E-2</v>
      </c>
      <c r="U28" s="417">
        <f t="shared" si="7"/>
        <v>-0.20210587665072033</v>
      </c>
      <c r="V28" s="417">
        <f t="shared" si="8"/>
        <v>-9.3331954193972735E-2</v>
      </c>
      <c r="W28" s="417">
        <f t="shared" si="9"/>
        <v>2.4343378216765843</v>
      </c>
      <c r="X28" s="417">
        <f t="shared" si="10"/>
        <v>-4.4898132684175951E-3</v>
      </c>
    </row>
    <row r="29" spans="1:27" ht="13.2">
      <c r="A29" s="257" t="str">
        <f>by_cnty_allpol!B9</f>
        <v>Mckinley_Tribal</v>
      </c>
      <c r="B29" s="376">
        <v>834.35203317892376</v>
      </c>
      <c r="C29" s="376">
        <f>by_cnty_allpol!C9</f>
        <v>0</v>
      </c>
      <c r="D29" s="376">
        <v>3.6669092396561185</v>
      </c>
      <c r="E29" s="376">
        <f>by_cnty_allpol!D9</f>
        <v>0</v>
      </c>
      <c r="F29" s="376">
        <v>152.22740611120287</v>
      </c>
      <c r="G29" s="376">
        <f>by_cnty_allpol!E9</f>
        <v>0</v>
      </c>
      <c r="H29" s="376">
        <v>0.85835575880177584</v>
      </c>
      <c r="I29" s="376">
        <f>by_cnty_allpol!F9</f>
        <v>0</v>
      </c>
      <c r="J29" s="376">
        <v>5.3713025402383794</v>
      </c>
      <c r="K29" s="376">
        <f>by_cnty_allpol!G9</f>
        <v>0</v>
      </c>
      <c r="N29" s="257" t="str">
        <f t="shared" si="0"/>
        <v>Mckinley_Tribal</v>
      </c>
      <c r="O29" s="416">
        <f t="shared" si="1"/>
        <v>-834.35203317892376</v>
      </c>
      <c r="P29" s="416">
        <f t="shared" si="2"/>
        <v>-3.6669092396561185</v>
      </c>
      <c r="Q29" s="416">
        <f t="shared" si="3"/>
        <v>-152.22740611120287</v>
      </c>
      <c r="R29" s="416">
        <f t="shared" si="4"/>
        <v>-0.85835575880177584</v>
      </c>
      <c r="S29" s="416">
        <f t="shared" si="5"/>
        <v>-5.3713025402383794</v>
      </c>
      <c r="T29" s="417">
        <f t="shared" si="6"/>
        <v>-1</v>
      </c>
      <c r="U29" s="417">
        <f t="shared" si="7"/>
        <v>-1</v>
      </c>
      <c r="V29" s="417">
        <f t="shared" si="8"/>
        <v>-1</v>
      </c>
      <c r="W29" s="417">
        <f t="shared" si="9"/>
        <v>-1</v>
      </c>
      <c r="X29" s="417">
        <f t="shared" si="10"/>
        <v>-1</v>
      </c>
    </row>
    <row r="30" spans="1:27" ht="13.2">
      <c r="A30" s="257" t="str">
        <f>by_cnty_allpol!B10</f>
        <v>Rio Arriba_Tribal</v>
      </c>
      <c r="B30" s="376">
        <v>1597.6439232255705</v>
      </c>
      <c r="C30" s="376">
        <f>by_cnty_allpol!C10</f>
        <v>1758.1878555910293</v>
      </c>
      <c r="D30" s="376">
        <v>4417.6171089722693</v>
      </c>
      <c r="E30" s="376">
        <f>by_cnty_allpol!D10</f>
        <v>3986.2867032668505</v>
      </c>
      <c r="F30" s="376">
        <v>1196.7933051371199</v>
      </c>
      <c r="G30" s="376">
        <f>by_cnty_allpol!E10</f>
        <v>1123.4291059976986</v>
      </c>
      <c r="H30" s="376">
        <v>13.134381146954341</v>
      </c>
      <c r="I30" s="376">
        <f>by_cnty_allpol!F10</f>
        <v>3.8881969018746432</v>
      </c>
      <c r="J30" s="376">
        <v>24.45455066808438</v>
      </c>
      <c r="K30" s="376">
        <f>by_cnty_allpol!G10</f>
        <v>21.91493327096147</v>
      </c>
      <c r="N30" s="257" t="str">
        <f t="shared" si="0"/>
        <v>Rio Arriba_Tribal</v>
      </c>
      <c r="O30" s="416">
        <f t="shared" si="1"/>
        <v>160.54393236545889</v>
      </c>
      <c r="P30" s="416">
        <f t="shared" si="2"/>
        <v>-431.3304057054188</v>
      </c>
      <c r="Q30" s="416">
        <f t="shared" si="3"/>
        <v>-73.364199139421316</v>
      </c>
      <c r="R30" s="416">
        <f t="shared" si="4"/>
        <v>-9.2461842450796983</v>
      </c>
      <c r="S30" s="416">
        <f t="shared" si="5"/>
        <v>-2.5396173971229103</v>
      </c>
      <c r="T30" s="417">
        <f t="shared" si="6"/>
        <v>0.10048793102866625</v>
      </c>
      <c r="U30" s="417">
        <f t="shared" si="7"/>
        <v>-9.7638703188960868E-2</v>
      </c>
      <c r="V30" s="417">
        <f t="shared" si="8"/>
        <v>-6.1300642997009228E-2</v>
      </c>
      <c r="W30" s="417">
        <f t="shared" si="9"/>
        <v>-0.70396801658399755</v>
      </c>
      <c r="X30" s="417">
        <f t="shared" si="10"/>
        <v>-0.10385050339270242</v>
      </c>
    </row>
    <row r="31" spans="1:27" ht="13.2">
      <c r="A31" s="257" t="str">
        <f>by_cnty_allpol!B11</f>
        <v>Sandoval_Tribal</v>
      </c>
      <c r="B31" s="376">
        <v>129.96299281526072</v>
      </c>
      <c r="C31" s="376">
        <f>by_cnty_allpol!C11</f>
        <v>86.072061544965791</v>
      </c>
      <c r="D31" s="376">
        <v>268.41439141201835</v>
      </c>
      <c r="E31" s="376">
        <f>by_cnty_allpol!D11</f>
        <v>289.31948782050608</v>
      </c>
      <c r="F31" s="376">
        <v>113.28150582749694</v>
      </c>
      <c r="G31" s="376">
        <f>by_cnty_allpol!E11</f>
        <v>65.095476438763384</v>
      </c>
      <c r="H31" s="376">
        <v>0.7527673236259308</v>
      </c>
      <c r="I31" s="376">
        <f>by_cnty_allpol!F11</f>
        <v>0.23066622920836588</v>
      </c>
      <c r="J31" s="376">
        <v>1.8134939253585987</v>
      </c>
      <c r="K31" s="376">
        <f>by_cnty_allpol!G11</f>
        <v>1.9508494637615439</v>
      </c>
      <c r="N31" s="257" t="str">
        <f t="shared" si="0"/>
        <v>Sandoval_Tribal</v>
      </c>
      <c r="O31" s="416">
        <f t="shared" si="1"/>
        <v>-43.890931270294928</v>
      </c>
      <c r="P31" s="416">
        <f t="shared" si="2"/>
        <v>20.905096408487736</v>
      </c>
      <c r="Q31" s="416">
        <f t="shared" si="3"/>
        <v>-48.186029388733559</v>
      </c>
      <c r="R31" s="416">
        <f t="shared" si="4"/>
        <v>-0.52210109441756491</v>
      </c>
      <c r="S31" s="416">
        <f t="shared" si="5"/>
        <v>0.13735553840294523</v>
      </c>
      <c r="T31" s="417">
        <f t="shared" si="6"/>
        <v>-0.33771868683175704</v>
      </c>
      <c r="U31" s="417">
        <f t="shared" si="7"/>
        <v>7.7883664502914965E-2</v>
      </c>
      <c r="V31" s="417">
        <f t="shared" si="8"/>
        <v>-0.42536536777777639</v>
      </c>
      <c r="W31" s="417">
        <f t="shared" si="9"/>
        <v>-0.69357566147094107</v>
      </c>
      <c r="X31" s="417">
        <f t="shared" si="10"/>
        <v>7.5740831817666374E-2</v>
      </c>
    </row>
    <row r="32" spans="1:27" ht="13.2">
      <c r="A32" s="257" t="str">
        <f>by_cnty_allpol!B12</f>
        <v>San Juan_Tribal</v>
      </c>
      <c r="B32" s="376">
        <v>652.06801195283867</v>
      </c>
      <c r="C32" s="376">
        <f>by_cnty_allpol!C12</f>
        <v>416.92780021497532</v>
      </c>
      <c r="D32" s="376">
        <v>1270.1825837124045</v>
      </c>
      <c r="E32" s="376">
        <f>by_cnty_allpol!D12</f>
        <v>967.04642061409641</v>
      </c>
      <c r="F32" s="376">
        <v>390.31145047674977</v>
      </c>
      <c r="G32" s="376">
        <f>by_cnty_allpol!E12</f>
        <v>283.25067197205072</v>
      </c>
      <c r="H32" s="376">
        <v>5.0036639268375511</v>
      </c>
      <c r="I32" s="376">
        <f>by_cnty_allpol!F12</f>
        <v>0.33396296035297646</v>
      </c>
      <c r="J32" s="376">
        <v>6.2054863482026761</v>
      </c>
      <c r="K32" s="376">
        <f>by_cnty_allpol!G12</f>
        <v>5.0132653967000582</v>
      </c>
      <c r="N32" s="257" t="str">
        <f t="shared" si="0"/>
        <v>San Juan_Tribal</v>
      </c>
      <c r="O32" s="416">
        <f t="shared" si="1"/>
        <v>-235.14021173786335</v>
      </c>
      <c r="P32" s="416">
        <f t="shared" si="2"/>
        <v>-303.13616309830809</v>
      </c>
      <c r="Q32" s="416">
        <f t="shared" si="3"/>
        <v>-107.06077850469904</v>
      </c>
      <c r="R32" s="416">
        <f t="shared" si="4"/>
        <v>-4.6697009664845748</v>
      </c>
      <c r="S32" s="416">
        <f t="shared" si="5"/>
        <v>-1.1922209515026179</v>
      </c>
      <c r="T32" s="417">
        <f t="shared" si="6"/>
        <v>-0.36060688061304569</v>
      </c>
      <c r="U32" s="417">
        <f t="shared" si="7"/>
        <v>-0.23865558147736685</v>
      </c>
      <c r="V32" s="417">
        <f t="shared" si="8"/>
        <v>-0.27429576655752375</v>
      </c>
      <c r="W32" s="417">
        <f t="shared" si="9"/>
        <v>-0.93325631672388321</v>
      </c>
      <c r="X32" s="417">
        <f t="shared" si="10"/>
        <v>-0.19212369258501816</v>
      </c>
    </row>
    <row r="33" spans="1:45" ht="13.2">
      <c r="A33" s="257" t="str">
        <f>by_cnty_allpol!B13</f>
        <v>Mckinley_Nontribal</v>
      </c>
      <c r="B33" s="376">
        <v>57.214662256348959</v>
      </c>
      <c r="C33" s="376">
        <f>by_cnty_allpol!C13</f>
        <v>183.26738099648901</v>
      </c>
      <c r="D33" s="376">
        <v>162.50616589491307</v>
      </c>
      <c r="E33" s="376">
        <f>by_cnty_allpol!D13</f>
        <v>283.28168750044767</v>
      </c>
      <c r="F33" s="376">
        <v>54.381933205822136</v>
      </c>
      <c r="G33" s="376">
        <f>by_cnty_allpol!E13</f>
        <v>135.55087489802943</v>
      </c>
      <c r="H33" s="376">
        <v>0.60726958125751263</v>
      </c>
      <c r="I33" s="376">
        <f>by_cnty_allpol!F13</f>
        <v>3.2821068266154212</v>
      </c>
      <c r="J33" s="376">
        <v>1.1542687743662214</v>
      </c>
      <c r="K33" s="376">
        <f>by_cnty_allpol!G13</f>
        <v>2.9336278820980093</v>
      </c>
      <c r="N33" s="257" t="str">
        <f t="shared" si="0"/>
        <v>Mckinley_Nontribal</v>
      </c>
      <c r="O33" s="416">
        <f t="shared" si="1"/>
        <v>126.05271874014005</v>
      </c>
      <c r="P33" s="416">
        <f t="shared" si="2"/>
        <v>120.77552160553461</v>
      </c>
      <c r="Q33" s="416">
        <f t="shared" si="3"/>
        <v>81.168941692207298</v>
      </c>
      <c r="R33" s="416">
        <f t="shared" si="4"/>
        <v>2.6748372453579083</v>
      </c>
      <c r="S33" s="416">
        <f t="shared" si="5"/>
        <v>1.7793591077317878</v>
      </c>
      <c r="T33" s="417">
        <f t="shared" si="6"/>
        <v>2.2031541176519367</v>
      </c>
      <c r="U33" s="417">
        <f t="shared" si="7"/>
        <v>0.74320577893417183</v>
      </c>
      <c r="V33" s="417">
        <f t="shared" si="8"/>
        <v>1.4925718323584227</v>
      </c>
      <c r="W33" s="417">
        <f t="shared" si="9"/>
        <v>4.4046949294231874</v>
      </c>
      <c r="X33" s="417">
        <f t="shared" si="10"/>
        <v>1.5415466027041986</v>
      </c>
    </row>
    <row r="34" spans="1:45" ht="13.2">
      <c r="A34" s="257" t="str">
        <f>by_cnty_allpol!B14</f>
        <v>Rio Arriba_Nontribal</v>
      </c>
      <c r="B34" s="376">
        <v>11956.252854534907</v>
      </c>
      <c r="C34" s="376">
        <f>by_cnty_allpol!C14</f>
        <v>12424.772406216132</v>
      </c>
      <c r="D34" s="376">
        <v>20113.048725781038</v>
      </c>
      <c r="E34" s="376">
        <f>by_cnty_allpol!D14</f>
        <v>17250.079588943063</v>
      </c>
      <c r="F34" s="376">
        <v>7295.2670928994139</v>
      </c>
      <c r="G34" s="376">
        <f>by_cnty_allpol!E14</f>
        <v>7271.9864461707384</v>
      </c>
      <c r="H34" s="376">
        <v>48.890807863469838</v>
      </c>
      <c r="I34" s="376">
        <f>by_cnty_allpol!F14</f>
        <v>14.702711350320017</v>
      </c>
      <c r="J34" s="376">
        <v>131.19484551215311</v>
      </c>
      <c r="K34" s="376">
        <f>by_cnty_allpol!G14</f>
        <v>168.40685501712775</v>
      </c>
      <c r="N34" s="257" t="str">
        <f t="shared" si="0"/>
        <v>Rio Arriba_Nontribal</v>
      </c>
      <c r="O34" s="416">
        <f t="shared" si="1"/>
        <v>468.51955168122549</v>
      </c>
      <c r="P34" s="416">
        <f t="shared" si="2"/>
        <v>-2862.9691368379754</v>
      </c>
      <c r="Q34" s="416">
        <f t="shared" si="3"/>
        <v>-23.280646728675492</v>
      </c>
      <c r="R34" s="416">
        <f t="shared" si="4"/>
        <v>-34.188096513149823</v>
      </c>
      <c r="S34" s="416">
        <f t="shared" si="5"/>
        <v>37.212009504974645</v>
      </c>
      <c r="T34" s="417">
        <f t="shared" si="6"/>
        <v>3.9186152834123106E-2</v>
      </c>
      <c r="U34" s="417">
        <f t="shared" si="7"/>
        <v>-0.14234386720140557</v>
      </c>
      <c r="V34" s="417">
        <f t="shared" si="8"/>
        <v>-3.1911986815856097E-3</v>
      </c>
      <c r="W34" s="417">
        <f t="shared" si="9"/>
        <v>-0.69927452638176668</v>
      </c>
      <c r="X34" s="417">
        <f t="shared" si="10"/>
        <v>0.28363926463503891</v>
      </c>
      <c r="AL34" s="424" t="s">
        <v>17161</v>
      </c>
    </row>
    <row r="35" spans="1:45" ht="13.2">
      <c r="A35" s="257" t="str">
        <f>by_cnty_allpol!B15</f>
        <v>Sandoval_Nontribal</v>
      </c>
      <c r="B35" s="376">
        <v>160.02246179816842</v>
      </c>
      <c r="C35" s="376">
        <f>by_cnty_allpol!C15</f>
        <v>146.97149431164507</v>
      </c>
      <c r="D35" s="376">
        <v>369.97247812952355</v>
      </c>
      <c r="E35" s="376">
        <f>by_cnty_allpol!D15</f>
        <v>324.29831100460416</v>
      </c>
      <c r="F35" s="376">
        <v>136.29417068075617</v>
      </c>
      <c r="G35" s="376">
        <f>by_cnty_allpol!E15</f>
        <v>136.36789324401204</v>
      </c>
      <c r="H35" s="376">
        <v>1.9160750377443057</v>
      </c>
      <c r="I35" s="376">
        <f>by_cnty_allpol!F15</f>
        <v>1.008580627285192</v>
      </c>
      <c r="J35" s="376">
        <v>3.1827633089470866</v>
      </c>
      <c r="K35" s="376">
        <f>by_cnty_allpol!G15</f>
        <v>3.7121214036156496</v>
      </c>
      <c r="N35" s="257" t="str">
        <f t="shared" si="0"/>
        <v>Sandoval_Nontribal</v>
      </c>
      <c r="O35" s="416">
        <f t="shared" si="1"/>
        <v>-13.050967486523348</v>
      </c>
      <c r="P35" s="416">
        <f t="shared" si="2"/>
        <v>-45.674167124919393</v>
      </c>
      <c r="Q35" s="416">
        <f t="shared" si="3"/>
        <v>7.3722563255870455E-2</v>
      </c>
      <c r="R35" s="416">
        <f t="shared" si="4"/>
        <v>-0.90749441045911361</v>
      </c>
      <c r="S35" s="416">
        <f t="shared" si="5"/>
        <v>0.52935809466856298</v>
      </c>
      <c r="T35" s="417">
        <f t="shared" si="6"/>
        <v>-8.1557097296654169E-2</v>
      </c>
      <c r="U35" s="417">
        <f t="shared" si="7"/>
        <v>-0.12345287778116656</v>
      </c>
      <c r="V35" s="417">
        <f t="shared" si="8"/>
        <v>5.4090767703155764E-4</v>
      </c>
      <c r="W35" s="417">
        <f t="shared" si="9"/>
        <v>-0.47362154017071223</v>
      </c>
      <c r="X35" s="417">
        <f t="shared" si="10"/>
        <v>0.16632028312645211</v>
      </c>
    </row>
    <row r="36" spans="1:45" ht="13.2">
      <c r="A36" s="257" t="str">
        <f>by_cnty_allpol!B16</f>
        <v>San Juan_Nontribal</v>
      </c>
      <c r="B36" s="376">
        <v>26845.262568119877</v>
      </c>
      <c r="C36" s="376">
        <f>by_cnty_allpol!C16</f>
        <v>26304.640289135736</v>
      </c>
      <c r="D36" s="376">
        <v>27863.537726826842</v>
      </c>
      <c r="E36" s="376">
        <f>by_cnty_allpol!D16</f>
        <v>22278.577806466714</v>
      </c>
      <c r="F36" s="376">
        <v>14263.833903798588</v>
      </c>
      <c r="G36" s="376">
        <f>by_cnty_allpol!E16</f>
        <v>13003.19465934624</v>
      </c>
      <c r="H36" s="376">
        <v>201.9058341390388</v>
      </c>
      <c r="I36" s="376">
        <f>by_cnty_allpol!F16</f>
        <v>710.26315191140429</v>
      </c>
      <c r="J36" s="376">
        <v>383.31636090949809</v>
      </c>
      <c r="K36" s="376">
        <f>by_cnty_allpol!G16</f>
        <v>382.75970150284456</v>
      </c>
      <c r="N36" s="257" t="str">
        <f t="shared" si="0"/>
        <v>San Juan_Nontribal</v>
      </c>
      <c r="O36" s="416">
        <f t="shared" si="1"/>
        <v>-540.6222789841413</v>
      </c>
      <c r="P36" s="416">
        <f t="shared" si="2"/>
        <v>-5584.9599203601283</v>
      </c>
      <c r="Q36" s="416">
        <f t="shared" si="3"/>
        <v>-1260.6392444523481</v>
      </c>
      <c r="R36" s="416">
        <f t="shared" si="4"/>
        <v>508.35731777236549</v>
      </c>
      <c r="S36" s="416">
        <f t="shared" si="5"/>
        <v>-0.55665940665352309</v>
      </c>
      <c r="T36" s="417">
        <f t="shared" si="6"/>
        <v>-2.0138461213121378E-2</v>
      </c>
      <c r="U36" s="417">
        <f t="shared" si="7"/>
        <v>-0.20043972790228154</v>
      </c>
      <c r="V36" s="417">
        <f t="shared" si="8"/>
        <v>-8.8380112454662582E-2</v>
      </c>
      <c r="W36" s="417">
        <f t="shared" si="9"/>
        <v>2.5177940991159988</v>
      </c>
      <c r="X36" s="417">
        <f t="shared" si="10"/>
        <v>-1.4522192721769882E-3</v>
      </c>
      <c r="AI36" s="424" t="s">
        <v>17210</v>
      </c>
    </row>
    <row r="37" spans="1:45" ht="13.2">
      <c r="A37" s="258" t="s">
        <v>202</v>
      </c>
      <c r="B37" s="377">
        <v>42232.779507881889</v>
      </c>
      <c r="C37" s="377">
        <f>by_cnty_allpol!C17</f>
        <v>41320.839288010975</v>
      </c>
      <c r="D37" s="377">
        <v>54468.94608996866</v>
      </c>
      <c r="E37" s="377">
        <f>by_cnty_allpol!D17</f>
        <v>45378.890005616282</v>
      </c>
      <c r="F37" s="377">
        <v>23602.390768137146</v>
      </c>
      <c r="G37" s="377">
        <f>by_cnty_allpol!E17</f>
        <v>22018.875128067535</v>
      </c>
      <c r="H37" s="377">
        <v>273.06915477773009</v>
      </c>
      <c r="I37" s="377">
        <f>by_cnty_allpol!F17</f>
        <v>733.70937680706095</v>
      </c>
      <c r="J37" s="377">
        <v>556.69307198684851</v>
      </c>
      <c r="K37" s="377">
        <f>by_cnty_allpol!G17</f>
        <v>586.69135393710906</v>
      </c>
      <c r="N37" s="270" t="s">
        <v>202</v>
      </c>
      <c r="O37" s="418">
        <f t="shared" si="1"/>
        <v>-911.94021987091401</v>
      </c>
      <c r="P37" s="418">
        <f t="shared" si="2"/>
        <v>-9090.0560843523781</v>
      </c>
      <c r="Q37" s="418">
        <f t="shared" si="3"/>
        <v>-1583.5156400696105</v>
      </c>
      <c r="R37" s="418">
        <f t="shared" si="4"/>
        <v>460.64022202933086</v>
      </c>
      <c r="S37" s="418">
        <f t="shared" si="5"/>
        <v>29.998281950260548</v>
      </c>
      <c r="T37" s="419">
        <f t="shared" si="6"/>
        <v>-2.1593184973788402E-2</v>
      </c>
      <c r="U37" s="419">
        <f t="shared" si="7"/>
        <v>-0.16688511045060334</v>
      </c>
      <c r="V37" s="419">
        <f t="shared" si="8"/>
        <v>-6.7091323740276834E-2</v>
      </c>
      <c r="W37" s="419">
        <f t="shared" si="9"/>
        <v>1.6868995050146833</v>
      </c>
      <c r="X37" s="419">
        <f t="shared" si="10"/>
        <v>5.3886573158160728E-2</v>
      </c>
    </row>
    <row r="38" spans="1:45" ht="24" customHeight="1">
      <c r="A38" s="478" t="s">
        <v>17674</v>
      </c>
      <c r="B38" s="271"/>
      <c r="C38" s="271"/>
      <c r="D38" s="271"/>
      <c r="E38" s="271"/>
      <c r="F38" s="271"/>
      <c r="G38" s="271"/>
      <c r="H38" s="271"/>
      <c r="I38" s="271"/>
      <c r="J38" s="271"/>
      <c r="K38" s="271"/>
      <c r="N38" s="267"/>
      <c r="T38" s="267"/>
      <c r="AD38" s="327" t="s">
        <v>255</v>
      </c>
      <c r="AE38" t="s">
        <v>17209</v>
      </c>
      <c r="AM38" s="327" t="s">
        <v>255</v>
      </c>
      <c r="AN38" t="s">
        <v>17209</v>
      </c>
    </row>
    <row r="39" spans="1:45" ht="13.8">
      <c r="A39" s="266"/>
      <c r="B39" s="266"/>
      <c r="C39" s="266"/>
      <c r="N39" s="248" t="s">
        <v>340</v>
      </c>
      <c r="S39" s="265"/>
      <c r="T39" s="248"/>
      <c r="Y39" s="265"/>
    </row>
    <row r="40" spans="1:45" ht="13.8">
      <c r="A40" s="248" t="s">
        <v>17160</v>
      </c>
      <c r="B40" s="266"/>
      <c r="C40" s="266"/>
      <c r="N40" s="267"/>
      <c r="O40" s="267"/>
      <c r="P40" s="267"/>
      <c r="Q40" s="267"/>
      <c r="R40" s="267"/>
      <c r="S40" s="266"/>
      <c r="T40" s="267"/>
      <c r="U40" s="267"/>
      <c r="V40" s="267"/>
      <c r="W40" s="267"/>
      <c r="X40" s="267"/>
      <c r="Y40" s="266"/>
      <c r="AD40"/>
      <c r="AE40"/>
      <c r="AF40" s="327" t="s">
        <v>374</v>
      </c>
      <c r="AG40"/>
      <c r="AH40"/>
      <c r="AI40"/>
      <c r="AJ40"/>
      <c r="AM40"/>
      <c r="AN40"/>
      <c r="AO40" s="327" t="s">
        <v>374</v>
      </c>
      <c r="AP40"/>
      <c r="AQ40"/>
      <c r="AR40"/>
      <c r="AS40"/>
    </row>
    <row r="41" spans="1:45" ht="13.8">
      <c r="A41" s="249"/>
      <c r="B41" s="249"/>
      <c r="N41" s="272" t="s">
        <v>17126</v>
      </c>
      <c r="O41" s="269"/>
      <c r="P41" s="266"/>
      <c r="T41" s="267"/>
      <c r="U41" s="267"/>
      <c r="V41" s="267"/>
      <c r="W41" s="267"/>
      <c r="X41" s="267"/>
      <c r="AD41" s="327" t="s">
        <v>254</v>
      </c>
      <c r="AE41" s="327" t="s">
        <v>139</v>
      </c>
      <c r="AF41" t="s">
        <v>244</v>
      </c>
      <c r="AG41" t="s">
        <v>245</v>
      </c>
      <c r="AH41" t="s">
        <v>198</v>
      </c>
      <c r="AI41" t="s">
        <v>199</v>
      </c>
      <c r="AJ41" t="s">
        <v>200</v>
      </c>
      <c r="AM41" s="327" t="s">
        <v>254</v>
      </c>
      <c r="AN41" s="327" t="s">
        <v>139</v>
      </c>
      <c r="AO41" t="s">
        <v>244</v>
      </c>
      <c r="AP41" t="s">
        <v>245</v>
      </c>
      <c r="AQ41" t="s">
        <v>198</v>
      </c>
      <c r="AR41" t="s">
        <v>199</v>
      </c>
      <c r="AS41" t="s">
        <v>200</v>
      </c>
    </row>
    <row r="42" spans="1:45" ht="25.5" customHeight="1">
      <c r="A42" s="491" t="s">
        <v>341</v>
      </c>
      <c r="B42" s="484" t="s">
        <v>334</v>
      </c>
      <c r="C42" s="485"/>
      <c r="D42" s="484" t="s">
        <v>335</v>
      </c>
      <c r="E42" s="486"/>
      <c r="F42" s="484" t="s">
        <v>336</v>
      </c>
      <c r="G42" s="486"/>
      <c r="H42" s="484" t="s">
        <v>337</v>
      </c>
      <c r="I42" s="486"/>
      <c r="J42" s="484" t="s">
        <v>338</v>
      </c>
      <c r="K42" s="489"/>
      <c r="N42" s="491" t="s">
        <v>341</v>
      </c>
      <c r="O42" s="493" t="s">
        <v>17127</v>
      </c>
      <c r="P42" s="492"/>
      <c r="Q42" s="492"/>
      <c r="R42" s="492"/>
      <c r="S42" s="492"/>
      <c r="T42" s="492" t="s">
        <v>17128</v>
      </c>
      <c r="U42" s="492"/>
      <c r="V42" s="492"/>
      <c r="W42" s="492"/>
      <c r="X42" s="492"/>
      <c r="AC42" s="249" t="str">
        <f>IF(AE42&lt;&gt;"survey-based source","Permitted Source",AD42)</f>
        <v>Artificial Lift</v>
      </c>
      <c r="AD42" t="s">
        <v>105</v>
      </c>
      <c r="AE42" t="s">
        <v>386</v>
      </c>
      <c r="AF42" s="423">
        <v>1355.0743087993226</v>
      </c>
      <c r="AG42" s="423">
        <v>22.914859653900304</v>
      </c>
      <c r="AH42" s="423">
        <v>1339.7351600391057</v>
      </c>
      <c r="AI42" s="423">
        <v>0</v>
      </c>
      <c r="AJ42" s="423">
        <v>7.0879687383625294</v>
      </c>
      <c r="AL42" s="249" t="s">
        <v>385</v>
      </c>
      <c r="AM42" t="s">
        <v>285</v>
      </c>
      <c r="AN42" t="s">
        <v>17211</v>
      </c>
      <c r="AO42" s="423">
        <v>0</v>
      </c>
      <c r="AP42" s="423">
        <v>0</v>
      </c>
      <c r="AQ42" s="423">
        <v>0</v>
      </c>
      <c r="AR42" s="423">
        <v>0</v>
      </c>
      <c r="AS42" s="423">
        <v>0</v>
      </c>
    </row>
    <row r="43" spans="1:45" ht="13.2">
      <c r="A43" s="491"/>
      <c r="B43" s="252">
        <v>2008</v>
      </c>
      <c r="C43" s="252">
        <v>2011</v>
      </c>
      <c r="D43" s="252">
        <v>2008</v>
      </c>
      <c r="E43" s="252">
        <v>2011</v>
      </c>
      <c r="F43" s="252">
        <v>2008</v>
      </c>
      <c r="G43" s="252">
        <v>2011</v>
      </c>
      <c r="H43" s="252">
        <v>2008</v>
      </c>
      <c r="I43" s="252">
        <v>2011</v>
      </c>
      <c r="J43" s="252">
        <v>2008</v>
      </c>
      <c r="K43" s="252">
        <v>2011</v>
      </c>
      <c r="N43" s="491"/>
      <c r="O43" s="413" t="s">
        <v>62</v>
      </c>
      <c r="P43" s="413" t="s">
        <v>81</v>
      </c>
      <c r="Q43" s="413" t="s">
        <v>82</v>
      </c>
      <c r="R43" s="413" t="s">
        <v>339</v>
      </c>
      <c r="S43" s="413" t="s">
        <v>83</v>
      </c>
      <c r="T43" s="413" t="s">
        <v>62</v>
      </c>
      <c r="U43" s="413" t="s">
        <v>81</v>
      </c>
      <c r="V43" s="413" t="s">
        <v>82</v>
      </c>
      <c r="W43" s="413" t="s">
        <v>339</v>
      </c>
      <c r="X43" s="413" t="s">
        <v>83</v>
      </c>
      <c r="AC43" s="249" t="str">
        <f t="shared" ref="AC43:AC82" si="11">IF(AE43&lt;&gt;"survey-based source","Permitted Source",AD43)</f>
        <v>CBM pump engines</v>
      </c>
      <c r="AD43" t="s">
        <v>266</v>
      </c>
      <c r="AE43" t="s">
        <v>386</v>
      </c>
      <c r="AF43" s="423">
        <v>1714.8274681210864</v>
      </c>
      <c r="AG43" s="423">
        <v>2292.2742135267927</v>
      </c>
      <c r="AH43" s="423">
        <v>1553.8895080485865</v>
      </c>
      <c r="AI43" s="423">
        <v>0</v>
      </c>
      <c r="AJ43" s="423">
        <v>6.4209827579833503</v>
      </c>
      <c r="AL43" s="249" t="s">
        <v>105</v>
      </c>
      <c r="AM43" t="s">
        <v>105</v>
      </c>
      <c r="AN43" t="s">
        <v>17212</v>
      </c>
      <c r="AO43" s="423">
        <v>1431.1053703691689</v>
      </c>
      <c r="AP43" s="423">
        <v>24.200575938163567</v>
      </c>
      <c r="AQ43" s="423">
        <v>1414.9055663989432</v>
      </c>
      <c r="AR43" s="423">
        <v>0</v>
      </c>
      <c r="AS43" s="423">
        <v>7.4856633769901997</v>
      </c>
    </row>
    <row r="44" spans="1:45" ht="13.2">
      <c r="A44" s="426" t="s">
        <v>105</v>
      </c>
      <c r="B44" s="425">
        <f t="shared" ref="B44:B60" si="12">SUMIF($AL$42:$AL$97,$A44,AO$42:AO$97)</f>
        <v>1431.1053703691689</v>
      </c>
      <c r="C44" s="414">
        <f t="shared" ref="C44:C68" si="13">SUMIF($AC$42:$AC$82,$A44,AF$42:AF$82)</f>
        <v>1355.0743087993226</v>
      </c>
      <c r="D44" s="425">
        <f t="shared" ref="D44:D60" si="14">SUMIF($AL$42:$AL$97,$A44,AP$42:AP$97)</f>
        <v>24.200575938163567</v>
      </c>
      <c r="E44" s="414">
        <f t="shared" ref="E44:E68" si="15">SUMIF($AC$42:$AC$82,$A44,AG$42:AG$82)</f>
        <v>22.914859653900304</v>
      </c>
      <c r="F44" s="425">
        <f t="shared" ref="F44:F60" si="16">SUMIF($AL$42:$AL$97,$A44,AQ$42:AQ$97)</f>
        <v>1414.9055663989432</v>
      </c>
      <c r="G44" s="414">
        <f t="shared" ref="G44:G68" si="17">SUMIF($AC$42:$AC$82,$A44,AH$42:AH$82)</f>
        <v>1339.7351600391057</v>
      </c>
      <c r="H44" s="425">
        <f t="shared" ref="H44:H60" si="18">SUMIF($AL$42:$AL$97,$A44,AR$42:AR$97)</f>
        <v>0</v>
      </c>
      <c r="I44" s="414">
        <f t="shared" ref="I44:I68" si="19">SUMIF($AC$42:$AC$82,$A44,AI$42:AI$82)</f>
        <v>0</v>
      </c>
      <c r="J44" s="425">
        <f t="shared" ref="J44:J60" si="20">SUMIF($AL$42:$AL$97,$A44,AS$42:AS$97)</f>
        <v>7.4856633769901997</v>
      </c>
      <c r="K44" s="414">
        <f t="shared" ref="K44:K68" si="21">SUMIF($AC$42:$AC$82,$A44,AJ$42:AJ$82)</f>
        <v>7.0879687383625294</v>
      </c>
      <c r="N44" s="257" t="str">
        <f t="shared" ref="N44:N68" si="22">A44</f>
        <v>Artificial Lift</v>
      </c>
      <c r="O44" s="416">
        <f t="shared" ref="O44:O69" si="23">(C44-B44)</f>
        <v>-76.031061569846315</v>
      </c>
      <c r="P44" s="416">
        <f t="shared" ref="P44:P68" si="24">E44-D44</f>
        <v>-1.2857162842632626</v>
      </c>
      <c r="Q44" s="416">
        <f t="shared" ref="Q44:Q68" si="25">G44-F44</f>
        <v>-75.170406359837443</v>
      </c>
      <c r="R44" s="416">
        <f t="shared" ref="R44:R68" si="26">I44-H44</f>
        <v>0</v>
      </c>
      <c r="S44" s="416">
        <f t="shared" ref="S44:S68" si="27">K44-J44</f>
        <v>-0.39769463862767029</v>
      </c>
      <c r="T44" s="417">
        <f t="shared" ref="T44:T68" si="28">IF(AND(B44=0,C44=0),0,IF(AND(B44=0,C44&gt;0),"No activity in 2008",(C44-B44)/B44))</f>
        <v>-5.3127507690250153E-2</v>
      </c>
      <c r="U44" s="417">
        <f t="shared" ref="U44:U68" si="29">IF(AND(D44=0,E44=0),0,IF(AND(D44=0,E44&gt;0),"No activity in 2008",(E44-D44)/D44))</f>
        <v>-5.3127507690249938E-2</v>
      </c>
      <c r="V44" s="417">
        <f t="shared" ref="V44:V68" si="30">IF(AND(F44=0,G44=0),0,IF(AND(F44=0,G44&gt;0),"No activity in 2008",(G44-F44)/F44))</f>
        <v>-5.3127507690250042E-2</v>
      </c>
      <c r="W44" s="417">
        <f t="shared" ref="W44:W68" si="31">IF(AND(H44=0,I44=0),0,IF(AND(H44=0,I44&gt;0),"No activity in 2008",(I44-H44)/H44))</f>
        <v>0</v>
      </c>
      <c r="X44" s="417">
        <f t="shared" ref="X44:X68" si="32">IF(AND(J44=0,K44=0),0,IF(AND(J44=0,K44&gt;0),"No activity in 2008",(K44-J44)/J44))</f>
        <v>-5.3127507690250091E-2</v>
      </c>
      <c r="AC44" s="249" t="str">
        <f t="shared" si="11"/>
        <v xml:space="preserve">Condensate tank </v>
      </c>
      <c r="AD44" t="s">
        <v>71</v>
      </c>
      <c r="AE44" t="s">
        <v>386</v>
      </c>
      <c r="AF44" s="423">
        <v>0</v>
      </c>
      <c r="AG44" s="423">
        <v>3545.8616749999992</v>
      </c>
      <c r="AH44" s="423">
        <v>0</v>
      </c>
      <c r="AI44" s="423">
        <v>0</v>
      </c>
      <c r="AJ44" s="423">
        <v>0</v>
      </c>
      <c r="AL44" s="249" t="s">
        <v>266</v>
      </c>
      <c r="AM44" t="s">
        <v>266</v>
      </c>
      <c r="AN44" t="s">
        <v>17212</v>
      </c>
      <c r="AO44" s="423">
        <v>1598.1111164082954</v>
      </c>
      <c r="AP44" s="423">
        <v>2136.2550872287397</v>
      </c>
      <c r="AQ44" s="423">
        <v>1448.1270813812946</v>
      </c>
      <c r="AR44" s="423">
        <v>0</v>
      </c>
      <c r="AS44" s="423">
        <v>5.9839512222430828</v>
      </c>
    </row>
    <row r="45" spans="1:45" ht="13.2">
      <c r="A45" s="426" t="s">
        <v>266</v>
      </c>
      <c r="B45" s="425">
        <f t="shared" si="12"/>
        <v>1598.1111164082954</v>
      </c>
      <c r="C45" s="414">
        <f t="shared" si="13"/>
        <v>1714.8274681210864</v>
      </c>
      <c r="D45" s="425">
        <f t="shared" si="14"/>
        <v>2136.2550872287397</v>
      </c>
      <c r="E45" s="414">
        <f t="shared" si="15"/>
        <v>2292.2742135267927</v>
      </c>
      <c r="F45" s="425">
        <f t="shared" si="16"/>
        <v>1448.1270813812946</v>
      </c>
      <c r="G45" s="414">
        <f t="shared" si="17"/>
        <v>1553.8895080485865</v>
      </c>
      <c r="H45" s="425">
        <f t="shared" si="18"/>
        <v>0</v>
      </c>
      <c r="I45" s="414">
        <f t="shared" si="19"/>
        <v>0</v>
      </c>
      <c r="J45" s="425">
        <f t="shared" si="20"/>
        <v>5.9839512222430828</v>
      </c>
      <c r="K45" s="414">
        <f t="shared" si="21"/>
        <v>6.4209827579833503</v>
      </c>
      <c r="N45" s="257" t="str">
        <f t="shared" si="22"/>
        <v>CBM pump engines</v>
      </c>
      <c r="O45" s="416">
        <f t="shared" si="23"/>
        <v>116.71635171279104</v>
      </c>
      <c r="P45" s="416">
        <f t="shared" si="24"/>
        <v>156.01912629805292</v>
      </c>
      <c r="Q45" s="416">
        <f t="shared" si="25"/>
        <v>105.76242666729195</v>
      </c>
      <c r="R45" s="416">
        <f t="shared" si="26"/>
        <v>0</v>
      </c>
      <c r="S45" s="416">
        <f t="shared" si="27"/>
        <v>0.43703153574026743</v>
      </c>
      <c r="T45" s="417">
        <f t="shared" si="28"/>
        <v>7.3033940202548234E-2</v>
      </c>
      <c r="U45" s="417">
        <f t="shared" si="29"/>
        <v>7.3033940202548081E-2</v>
      </c>
      <c r="V45" s="417">
        <f t="shared" si="30"/>
        <v>7.3033940202548081E-2</v>
      </c>
      <c r="W45" s="417">
        <f t="shared" si="31"/>
        <v>0</v>
      </c>
      <c r="X45" s="417">
        <f t="shared" si="32"/>
        <v>7.3033940202548345E-2</v>
      </c>
      <c r="AC45" s="249" t="str">
        <f t="shared" si="11"/>
        <v>Dehydrator</v>
      </c>
      <c r="AD45" t="s">
        <v>64</v>
      </c>
      <c r="AE45" t="s">
        <v>386</v>
      </c>
      <c r="AF45" s="423">
        <v>7.2331343836927582</v>
      </c>
      <c r="AG45" s="423">
        <v>10102.477102899196</v>
      </c>
      <c r="AH45" s="423">
        <v>6.0758328823019161</v>
      </c>
      <c r="AI45" s="423">
        <v>0</v>
      </c>
      <c r="AJ45" s="423">
        <v>0.54971821316064939</v>
      </c>
      <c r="AL45" s="249" t="s">
        <v>385</v>
      </c>
      <c r="AM45" t="s">
        <v>189</v>
      </c>
      <c r="AN45" t="s">
        <v>272</v>
      </c>
      <c r="AO45" s="423">
        <v>1248.8503001305585</v>
      </c>
      <c r="AP45" s="423">
        <v>130.13745139493892</v>
      </c>
      <c r="AQ45" s="423">
        <v>620.92333474939278</v>
      </c>
      <c r="AR45" s="423">
        <v>4.9829023265458172</v>
      </c>
      <c r="AS45" s="423">
        <v>5.3713025402383794</v>
      </c>
    </row>
    <row r="46" spans="1:45" ht="13.2">
      <c r="A46" s="426" t="s">
        <v>71</v>
      </c>
      <c r="B46" s="425">
        <f t="shared" si="12"/>
        <v>0</v>
      </c>
      <c r="C46" s="414">
        <f t="shared" si="13"/>
        <v>0</v>
      </c>
      <c r="D46" s="425">
        <f t="shared" si="14"/>
        <v>3862.1107750000001</v>
      </c>
      <c r="E46" s="414">
        <f t="shared" si="15"/>
        <v>3545.8616749999992</v>
      </c>
      <c r="F46" s="425">
        <f t="shared" si="16"/>
        <v>0</v>
      </c>
      <c r="G46" s="414">
        <f t="shared" si="17"/>
        <v>0</v>
      </c>
      <c r="H46" s="425">
        <f t="shared" si="18"/>
        <v>0</v>
      </c>
      <c r="I46" s="414">
        <f t="shared" si="19"/>
        <v>0</v>
      </c>
      <c r="J46" s="425">
        <f t="shared" si="20"/>
        <v>0</v>
      </c>
      <c r="K46" s="414">
        <f t="shared" si="21"/>
        <v>0</v>
      </c>
      <c r="N46" s="257" t="str">
        <f t="shared" si="22"/>
        <v xml:space="preserve">Condensate tank </v>
      </c>
      <c r="O46" s="416">
        <f t="shared" si="23"/>
        <v>0</v>
      </c>
      <c r="P46" s="416">
        <f t="shared" si="24"/>
        <v>-316.24910000000091</v>
      </c>
      <c r="Q46" s="416">
        <f t="shared" si="25"/>
        <v>0</v>
      </c>
      <c r="R46" s="416">
        <f t="shared" si="26"/>
        <v>0</v>
      </c>
      <c r="S46" s="416">
        <f t="shared" si="27"/>
        <v>0</v>
      </c>
      <c r="T46" s="417">
        <f t="shared" si="28"/>
        <v>0</v>
      </c>
      <c r="U46" s="417">
        <f t="shared" si="29"/>
        <v>-8.188504121816674E-2</v>
      </c>
      <c r="V46" s="417">
        <f t="shared" si="30"/>
        <v>0</v>
      </c>
      <c r="W46" s="417">
        <f t="shared" si="31"/>
        <v>0</v>
      </c>
      <c r="X46" s="417">
        <f t="shared" si="32"/>
        <v>0</v>
      </c>
      <c r="Y46" s="378"/>
      <c r="AC46" s="249" t="str">
        <f t="shared" si="11"/>
        <v>Dehydrator Flaring</v>
      </c>
      <c r="AD46" t="s">
        <v>66</v>
      </c>
      <c r="AE46" t="s">
        <v>386</v>
      </c>
      <c r="AF46" s="423">
        <v>8.4726414858730448E-2</v>
      </c>
      <c r="AG46" s="423">
        <v>0</v>
      </c>
      <c r="AH46" s="423">
        <v>0.46101137496662165</v>
      </c>
      <c r="AI46" s="423">
        <v>0</v>
      </c>
      <c r="AJ46" s="423">
        <v>0</v>
      </c>
      <c r="AL46" s="249" t="s">
        <v>17224</v>
      </c>
      <c r="AM46"/>
      <c r="AN46" t="s">
        <v>17212</v>
      </c>
      <c r="AO46" s="423">
        <v>24671.848213785262</v>
      </c>
      <c r="AP46" s="423">
        <v>1757.0482226949648</v>
      </c>
      <c r="AQ46" s="423">
        <v>9760.5885771181638</v>
      </c>
      <c r="AR46" s="423">
        <v>0</v>
      </c>
      <c r="AS46" s="423">
        <v>168.52707163873265</v>
      </c>
    </row>
    <row r="47" spans="1:45" ht="13.2">
      <c r="A47" s="426" t="s">
        <v>64</v>
      </c>
      <c r="B47" s="425">
        <f t="shared" si="12"/>
        <v>7.6620136485049253</v>
      </c>
      <c r="C47" s="414">
        <f t="shared" si="13"/>
        <v>7.2331343836927582</v>
      </c>
      <c r="D47" s="425">
        <f t="shared" si="14"/>
        <v>10667.198000192675</v>
      </c>
      <c r="E47" s="414">
        <f t="shared" si="15"/>
        <v>10102.477102899196</v>
      </c>
      <c r="F47" s="425">
        <f t="shared" si="16"/>
        <v>6.4360914647441385</v>
      </c>
      <c r="G47" s="414">
        <f t="shared" si="17"/>
        <v>6.0758328823019161</v>
      </c>
      <c r="H47" s="425">
        <f t="shared" si="18"/>
        <v>0</v>
      </c>
      <c r="I47" s="414">
        <f t="shared" si="19"/>
        <v>0</v>
      </c>
      <c r="J47" s="425">
        <f t="shared" si="20"/>
        <v>0.5823130372863744</v>
      </c>
      <c r="K47" s="414">
        <f t="shared" si="21"/>
        <v>0.54971821316064939</v>
      </c>
      <c r="N47" s="257" t="str">
        <f t="shared" si="22"/>
        <v>Dehydrator</v>
      </c>
      <c r="O47" s="416">
        <f t="shared" si="23"/>
        <v>-0.42887926481216709</v>
      </c>
      <c r="P47" s="416">
        <f t="shared" si="24"/>
        <v>-564.72089729347863</v>
      </c>
      <c r="Q47" s="416">
        <f t="shared" si="25"/>
        <v>-0.36025858244222242</v>
      </c>
      <c r="R47" s="416">
        <f t="shared" si="26"/>
        <v>0</v>
      </c>
      <c r="S47" s="416">
        <f t="shared" si="27"/>
        <v>-3.2594824125725008E-2</v>
      </c>
      <c r="T47" s="417">
        <f t="shared" si="28"/>
        <v>-5.5974745606966324E-2</v>
      </c>
      <c r="U47" s="417">
        <f t="shared" si="29"/>
        <v>-5.2939947049194962E-2</v>
      </c>
      <c r="V47" s="417">
        <f t="shared" si="30"/>
        <v>-5.5974745606966636E-2</v>
      </c>
      <c r="W47" s="417">
        <f t="shared" si="31"/>
        <v>0</v>
      </c>
      <c r="X47" s="417">
        <f t="shared" si="32"/>
        <v>-5.5974745606966851E-2</v>
      </c>
      <c r="AC47" s="249" t="str">
        <f t="shared" si="11"/>
        <v>Drill rigs</v>
      </c>
      <c r="AD47" t="s">
        <v>107</v>
      </c>
      <c r="AE47" t="s">
        <v>386</v>
      </c>
      <c r="AF47" s="423">
        <v>158.5637486279623</v>
      </c>
      <c r="AG47" s="423">
        <v>19.355752694739035</v>
      </c>
      <c r="AH47" s="423">
        <v>75.25448888362493</v>
      </c>
      <c r="AI47" s="423">
        <v>1.6119355959696964</v>
      </c>
      <c r="AJ47" s="423">
        <v>15.29752161742509</v>
      </c>
      <c r="AL47" s="249" t="s">
        <v>385</v>
      </c>
      <c r="AM47"/>
      <c r="AN47" t="s">
        <v>17211</v>
      </c>
      <c r="AO47" s="423">
        <v>9905.7116665402773</v>
      </c>
      <c r="AP47" s="423">
        <v>2301.3824703117111</v>
      </c>
      <c r="AQ47" s="423">
        <v>7597.0787940407663</v>
      </c>
      <c r="AR47" s="423">
        <v>79.719553334169717</v>
      </c>
      <c r="AS47" s="423">
        <v>113.34079547431732</v>
      </c>
    </row>
    <row r="48" spans="1:45" ht="13.2">
      <c r="A48" s="426" t="s">
        <v>66</v>
      </c>
      <c r="B48" s="425">
        <f t="shared" si="12"/>
        <v>9.7718453344565567E-2</v>
      </c>
      <c r="C48" s="414">
        <f t="shared" si="13"/>
        <v>8.4726414858730448E-2</v>
      </c>
      <c r="D48" s="425">
        <f t="shared" si="14"/>
        <v>0</v>
      </c>
      <c r="E48" s="414">
        <f t="shared" si="15"/>
        <v>0</v>
      </c>
      <c r="F48" s="425">
        <f t="shared" si="16"/>
        <v>0.53170334908072447</v>
      </c>
      <c r="G48" s="414">
        <f t="shared" si="17"/>
        <v>0.46101137496662165</v>
      </c>
      <c r="H48" s="425">
        <f t="shared" si="18"/>
        <v>0</v>
      </c>
      <c r="I48" s="414">
        <f t="shared" si="19"/>
        <v>0</v>
      </c>
      <c r="J48" s="425">
        <f t="shared" si="20"/>
        <v>0</v>
      </c>
      <c r="K48" s="414">
        <f t="shared" si="21"/>
        <v>0</v>
      </c>
      <c r="N48" s="257" t="str">
        <f t="shared" si="22"/>
        <v>Dehydrator Flaring</v>
      </c>
      <c r="O48" s="416">
        <f t="shared" si="23"/>
        <v>-1.299203848583512E-2</v>
      </c>
      <c r="P48" s="416">
        <f t="shared" si="24"/>
        <v>0</v>
      </c>
      <c r="Q48" s="416">
        <f t="shared" si="25"/>
        <v>-7.0691974114102829E-2</v>
      </c>
      <c r="R48" s="416">
        <f t="shared" si="26"/>
        <v>0</v>
      </c>
      <c r="S48" s="416">
        <f t="shared" si="27"/>
        <v>0</v>
      </c>
      <c r="T48" s="417">
        <f t="shared" si="28"/>
        <v>-0.13295378755150597</v>
      </c>
      <c r="U48" s="417">
        <f t="shared" si="29"/>
        <v>0</v>
      </c>
      <c r="V48" s="417">
        <f t="shared" si="30"/>
        <v>-0.13295378755150591</v>
      </c>
      <c r="W48" s="417">
        <f t="shared" si="31"/>
        <v>0</v>
      </c>
      <c r="X48" s="417">
        <f t="shared" si="32"/>
        <v>0</v>
      </c>
      <c r="AC48" s="249" t="str">
        <f t="shared" si="11"/>
        <v>Gas Plant Truck Loading</v>
      </c>
      <c r="AD48" t="s">
        <v>228</v>
      </c>
      <c r="AE48" t="s">
        <v>386</v>
      </c>
      <c r="AF48" s="423">
        <v>0</v>
      </c>
      <c r="AG48" s="423">
        <v>0</v>
      </c>
      <c r="AH48" s="423">
        <v>0</v>
      </c>
      <c r="AI48" s="423">
        <v>0</v>
      </c>
      <c r="AJ48" s="423">
        <v>0</v>
      </c>
      <c r="AL48" s="249" t="s">
        <v>71</v>
      </c>
      <c r="AM48" t="s">
        <v>71</v>
      </c>
      <c r="AN48" t="s">
        <v>17212</v>
      </c>
      <c r="AO48" s="423">
        <v>0</v>
      </c>
      <c r="AP48" s="423">
        <v>3862.1107750000001</v>
      </c>
      <c r="AQ48" s="423">
        <v>0</v>
      </c>
      <c r="AR48" s="423">
        <v>0</v>
      </c>
      <c r="AS48" s="423">
        <v>0</v>
      </c>
    </row>
    <row r="49" spans="1:45" ht="13.2">
      <c r="A49" s="426" t="s">
        <v>107</v>
      </c>
      <c r="B49" s="425">
        <f t="shared" si="12"/>
        <v>539.64474303859618</v>
      </c>
      <c r="C49" s="414">
        <f t="shared" si="13"/>
        <v>158.5637486279623</v>
      </c>
      <c r="D49" s="425">
        <f t="shared" si="14"/>
        <v>70.109645984041876</v>
      </c>
      <c r="E49" s="414">
        <f t="shared" si="15"/>
        <v>19.355752694739035</v>
      </c>
      <c r="F49" s="425">
        <f t="shared" si="16"/>
        <v>272.85895987545251</v>
      </c>
      <c r="G49" s="414">
        <f t="shared" si="17"/>
        <v>75.25448888362493</v>
      </c>
      <c r="H49" s="425">
        <f t="shared" si="18"/>
        <v>51.256120375224711</v>
      </c>
      <c r="I49" s="414">
        <f t="shared" si="19"/>
        <v>1.6119355959696964</v>
      </c>
      <c r="J49" s="425">
        <f t="shared" si="20"/>
        <v>58.033213301204185</v>
      </c>
      <c r="K49" s="414">
        <f t="shared" si="21"/>
        <v>15.29752161742509</v>
      </c>
      <c r="N49" s="257" t="str">
        <f t="shared" si="22"/>
        <v>Drill rigs</v>
      </c>
      <c r="O49" s="416">
        <f t="shared" si="23"/>
        <v>-381.08099441063388</v>
      </c>
      <c r="P49" s="416">
        <f t="shared" si="24"/>
        <v>-50.753893289302837</v>
      </c>
      <c r="Q49" s="416">
        <f t="shared" si="25"/>
        <v>-197.60447099182758</v>
      </c>
      <c r="R49" s="416">
        <f t="shared" si="26"/>
        <v>-49.644184779255013</v>
      </c>
      <c r="S49" s="416">
        <f t="shared" si="27"/>
        <v>-42.735691683779095</v>
      </c>
      <c r="T49" s="417">
        <f t="shared" si="28"/>
        <v>-0.70617012270863244</v>
      </c>
      <c r="U49" s="417">
        <f t="shared" si="29"/>
        <v>-0.72392168833451631</v>
      </c>
      <c r="V49" s="417">
        <f t="shared" si="30"/>
        <v>-0.72420004489508016</v>
      </c>
      <c r="W49" s="417">
        <f t="shared" si="31"/>
        <v>-0.96855135378625246</v>
      </c>
      <c r="X49" s="417">
        <f t="shared" si="32"/>
        <v>-0.7364005756836548</v>
      </c>
      <c r="AC49" s="249" t="str">
        <f t="shared" si="11"/>
        <v>Gas Well Truck Loading</v>
      </c>
      <c r="AD49" t="s">
        <v>250</v>
      </c>
      <c r="AE49" t="s">
        <v>386</v>
      </c>
      <c r="AF49" s="423">
        <v>0</v>
      </c>
      <c r="AG49" s="423">
        <v>113.20203086265522</v>
      </c>
      <c r="AH49" s="423">
        <v>0</v>
      </c>
      <c r="AI49" s="423">
        <v>0</v>
      </c>
      <c r="AJ49" s="423">
        <v>0</v>
      </c>
      <c r="AL49" s="249" t="s">
        <v>385</v>
      </c>
      <c r="AM49" t="s">
        <v>280</v>
      </c>
      <c r="AN49" t="s">
        <v>17211</v>
      </c>
      <c r="AO49" s="423">
        <v>0</v>
      </c>
      <c r="AP49" s="423">
        <v>270.70836183315532</v>
      </c>
      <c r="AQ49" s="423">
        <v>0</v>
      </c>
      <c r="AR49" s="423">
        <v>0</v>
      </c>
      <c r="AS49" s="423">
        <v>0</v>
      </c>
    </row>
    <row r="50" spans="1:45" ht="13.2">
      <c r="A50" s="426" t="s">
        <v>228</v>
      </c>
      <c r="B50" s="425">
        <f t="shared" si="12"/>
        <v>0</v>
      </c>
      <c r="C50" s="414">
        <f t="shared" si="13"/>
        <v>0</v>
      </c>
      <c r="D50" s="425">
        <f t="shared" si="14"/>
        <v>0</v>
      </c>
      <c r="E50" s="414">
        <f t="shared" si="15"/>
        <v>0</v>
      </c>
      <c r="F50" s="425">
        <f t="shared" si="16"/>
        <v>0</v>
      </c>
      <c r="G50" s="414">
        <f t="shared" si="17"/>
        <v>0</v>
      </c>
      <c r="H50" s="425">
        <f t="shared" si="18"/>
        <v>0</v>
      </c>
      <c r="I50" s="414">
        <f t="shared" si="19"/>
        <v>0</v>
      </c>
      <c r="J50" s="425">
        <f t="shared" si="20"/>
        <v>0</v>
      </c>
      <c r="K50" s="414">
        <f t="shared" si="21"/>
        <v>0</v>
      </c>
      <c r="N50" s="257" t="str">
        <f t="shared" si="22"/>
        <v>Gas Plant Truck Loading</v>
      </c>
      <c r="O50" s="416">
        <f t="shared" si="23"/>
        <v>0</v>
      </c>
      <c r="P50" s="416">
        <f t="shared" si="24"/>
        <v>0</v>
      </c>
      <c r="Q50" s="416">
        <f t="shared" si="25"/>
        <v>0</v>
      </c>
      <c r="R50" s="416">
        <f t="shared" si="26"/>
        <v>0</v>
      </c>
      <c r="S50" s="416">
        <f t="shared" si="27"/>
        <v>0</v>
      </c>
      <c r="T50" s="417">
        <f t="shared" si="28"/>
        <v>0</v>
      </c>
      <c r="U50" s="417">
        <f t="shared" si="29"/>
        <v>0</v>
      </c>
      <c r="V50" s="417">
        <f t="shared" si="30"/>
        <v>0</v>
      </c>
      <c r="W50" s="417">
        <f t="shared" si="31"/>
        <v>0</v>
      </c>
      <c r="X50" s="417">
        <f t="shared" si="32"/>
        <v>0</v>
      </c>
      <c r="AC50" s="249" t="str">
        <f t="shared" si="11"/>
        <v>Heaters</v>
      </c>
      <c r="AD50" t="s">
        <v>115</v>
      </c>
      <c r="AE50" t="s">
        <v>386</v>
      </c>
      <c r="AF50" s="423">
        <v>859.82361048108032</v>
      </c>
      <c r="AG50" s="423">
        <v>47.290298576459428</v>
      </c>
      <c r="AH50" s="423">
        <v>722.25183280410749</v>
      </c>
      <c r="AI50" s="423">
        <v>5.1589416628864821</v>
      </c>
      <c r="AJ50" s="423">
        <v>65.346594396562111</v>
      </c>
      <c r="AL50" s="249" t="s">
        <v>64</v>
      </c>
      <c r="AM50" t="s">
        <v>64</v>
      </c>
      <c r="AN50" t="s">
        <v>17212</v>
      </c>
      <c r="AO50" s="423">
        <v>7.6620136485049253</v>
      </c>
      <c r="AP50" s="423">
        <v>10667.198000192675</v>
      </c>
      <c r="AQ50" s="423">
        <v>6.4360914647441385</v>
      </c>
      <c r="AR50" s="423">
        <v>0</v>
      </c>
      <c r="AS50" s="423">
        <v>0.5823130372863744</v>
      </c>
    </row>
    <row r="51" spans="1:45" ht="13.2">
      <c r="A51" s="426" t="s">
        <v>250</v>
      </c>
      <c r="B51" s="425">
        <f t="shared" si="12"/>
        <v>0</v>
      </c>
      <c r="C51" s="414">
        <f t="shared" si="13"/>
        <v>0</v>
      </c>
      <c r="D51" s="425">
        <f t="shared" si="14"/>
        <v>123.29831877791548</v>
      </c>
      <c r="E51" s="414">
        <f t="shared" si="15"/>
        <v>113.20203086265522</v>
      </c>
      <c r="F51" s="425">
        <f t="shared" si="16"/>
        <v>0</v>
      </c>
      <c r="G51" s="414">
        <f t="shared" si="17"/>
        <v>0</v>
      </c>
      <c r="H51" s="425">
        <f t="shared" si="18"/>
        <v>0</v>
      </c>
      <c r="I51" s="414">
        <f t="shared" si="19"/>
        <v>0</v>
      </c>
      <c r="J51" s="425">
        <f t="shared" si="20"/>
        <v>0</v>
      </c>
      <c r="K51" s="414">
        <f t="shared" si="21"/>
        <v>0</v>
      </c>
      <c r="N51" s="257" t="str">
        <f t="shared" si="22"/>
        <v>Gas Well Truck Loading</v>
      </c>
      <c r="O51" s="416">
        <f t="shared" si="23"/>
        <v>0</v>
      </c>
      <c r="P51" s="416">
        <f t="shared" si="24"/>
        <v>-10.096287915260262</v>
      </c>
      <c r="Q51" s="416">
        <f t="shared" si="25"/>
        <v>0</v>
      </c>
      <c r="R51" s="416">
        <f t="shared" si="26"/>
        <v>0</v>
      </c>
      <c r="S51" s="416">
        <f t="shared" si="27"/>
        <v>0</v>
      </c>
      <c r="T51" s="417">
        <f t="shared" si="28"/>
        <v>0</v>
      </c>
      <c r="U51" s="417">
        <f t="shared" si="29"/>
        <v>-8.1885041218166671E-2</v>
      </c>
      <c r="V51" s="417">
        <f t="shared" si="30"/>
        <v>0</v>
      </c>
      <c r="W51" s="417">
        <f t="shared" si="31"/>
        <v>0</v>
      </c>
      <c r="X51" s="417">
        <f t="shared" si="32"/>
        <v>0</v>
      </c>
      <c r="AC51" s="249" t="str">
        <f t="shared" si="11"/>
        <v>Initial completion Flaring</v>
      </c>
      <c r="AD51" t="s">
        <v>68</v>
      </c>
      <c r="AE51" t="s">
        <v>386</v>
      </c>
      <c r="AF51" s="423">
        <v>49.933378038379701</v>
      </c>
      <c r="AG51" s="423">
        <v>0</v>
      </c>
      <c r="AH51" s="423">
        <v>271.69632167941893</v>
      </c>
      <c r="AI51" s="423">
        <v>0</v>
      </c>
      <c r="AJ51" s="423">
        <v>0</v>
      </c>
      <c r="AL51" s="249" t="s">
        <v>66</v>
      </c>
      <c r="AM51" t="s">
        <v>66</v>
      </c>
      <c r="AN51" t="s">
        <v>17212</v>
      </c>
      <c r="AO51" s="423">
        <v>9.7718453344565567E-2</v>
      </c>
      <c r="AP51" s="423">
        <v>0</v>
      </c>
      <c r="AQ51" s="423">
        <v>0.53170334908072447</v>
      </c>
      <c r="AR51" s="423">
        <v>0</v>
      </c>
      <c r="AS51" s="423">
        <v>0</v>
      </c>
    </row>
    <row r="52" spans="1:45" ht="13.2">
      <c r="A52" s="426" t="s">
        <v>115</v>
      </c>
      <c r="B52" s="425">
        <f t="shared" si="12"/>
        <v>848.90818561099059</v>
      </c>
      <c r="C52" s="414">
        <f t="shared" si="13"/>
        <v>859.82361048108032</v>
      </c>
      <c r="D52" s="425">
        <f t="shared" si="14"/>
        <v>46.689950208604486</v>
      </c>
      <c r="E52" s="414">
        <f t="shared" si="15"/>
        <v>47.290298576459428</v>
      </c>
      <c r="F52" s="425">
        <f t="shared" si="16"/>
        <v>713.0828759132321</v>
      </c>
      <c r="G52" s="414">
        <f t="shared" si="17"/>
        <v>722.25183280410749</v>
      </c>
      <c r="H52" s="425">
        <f t="shared" si="18"/>
        <v>5.093449113665943</v>
      </c>
      <c r="I52" s="414">
        <f t="shared" si="19"/>
        <v>5.1589416628864821</v>
      </c>
      <c r="J52" s="425">
        <f t="shared" si="20"/>
        <v>64.517022106435277</v>
      </c>
      <c r="K52" s="414">
        <f t="shared" si="21"/>
        <v>65.346594396562111</v>
      </c>
      <c r="N52" s="257" t="str">
        <f t="shared" si="22"/>
        <v>Heaters</v>
      </c>
      <c r="O52" s="416">
        <f t="shared" si="23"/>
        <v>10.915424870089737</v>
      </c>
      <c r="P52" s="416">
        <f t="shared" si="24"/>
        <v>0.6003483678549415</v>
      </c>
      <c r="Q52" s="416">
        <f t="shared" si="25"/>
        <v>9.1689568908753927</v>
      </c>
      <c r="R52" s="416">
        <f t="shared" si="26"/>
        <v>6.5492549220539154E-2</v>
      </c>
      <c r="S52" s="416">
        <f t="shared" si="27"/>
        <v>0.82957229012683342</v>
      </c>
      <c r="T52" s="417">
        <f t="shared" si="28"/>
        <v>1.2858192505510478E-2</v>
      </c>
      <c r="U52" s="417">
        <f t="shared" si="29"/>
        <v>1.2858192505510605E-2</v>
      </c>
      <c r="V52" s="417">
        <f t="shared" si="30"/>
        <v>1.2858192505510497E-2</v>
      </c>
      <c r="W52" s="417">
        <f t="shared" si="31"/>
        <v>1.2858192505510622E-2</v>
      </c>
      <c r="X52" s="417">
        <f t="shared" si="32"/>
        <v>1.2858192505510688E-2</v>
      </c>
      <c r="AC52" s="249" t="str">
        <f t="shared" si="11"/>
        <v>Miscellaneous engines</v>
      </c>
      <c r="AD52" t="s">
        <v>59</v>
      </c>
      <c r="AE52" t="s">
        <v>386</v>
      </c>
      <c r="AF52" s="423">
        <v>303.33068640302992</v>
      </c>
      <c r="AG52" s="423">
        <v>1.8607847159236712</v>
      </c>
      <c r="AH52" s="423">
        <v>54.175164350441413</v>
      </c>
      <c r="AI52" s="423">
        <v>3.5926638711207417</v>
      </c>
      <c r="AJ52" s="423">
        <v>5.5254121086525618</v>
      </c>
      <c r="AL52" s="249" t="s">
        <v>107</v>
      </c>
      <c r="AM52" t="s">
        <v>107</v>
      </c>
      <c r="AN52" t="s">
        <v>17212</v>
      </c>
      <c r="AO52" s="423">
        <v>539.64474303859618</v>
      </c>
      <c r="AP52" s="423">
        <v>70.109645984041876</v>
      </c>
      <c r="AQ52" s="423">
        <v>272.85895987545251</v>
      </c>
      <c r="AR52" s="423">
        <v>51.256120375224711</v>
      </c>
      <c r="AS52" s="423">
        <v>58.033213301204185</v>
      </c>
    </row>
    <row r="53" spans="1:45" ht="13.2">
      <c r="A53" s="426" t="s">
        <v>68</v>
      </c>
      <c r="B53" s="425">
        <f t="shared" si="12"/>
        <v>135.57594207002731</v>
      </c>
      <c r="C53" s="414">
        <f t="shared" si="13"/>
        <v>49.933378038379701</v>
      </c>
      <c r="D53" s="425">
        <f t="shared" si="14"/>
        <v>0</v>
      </c>
      <c r="E53" s="414">
        <f t="shared" si="15"/>
        <v>0</v>
      </c>
      <c r="F53" s="425">
        <f t="shared" si="16"/>
        <v>737.69262596926615</v>
      </c>
      <c r="G53" s="414">
        <f t="shared" si="17"/>
        <v>271.69632167941893</v>
      </c>
      <c r="H53" s="425">
        <f t="shared" si="18"/>
        <v>0</v>
      </c>
      <c r="I53" s="414">
        <f t="shared" si="19"/>
        <v>0</v>
      </c>
      <c r="J53" s="425">
        <f t="shared" si="20"/>
        <v>0</v>
      </c>
      <c r="K53" s="414">
        <f t="shared" si="21"/>
        <v>0</v>
      </c>
      <c r="N53" s="257" t="str">
        <f t="shared" si="22"/>
        <v>Initial completion Flaring</v>
      </c>
      <c r="O53" s="416">
        <f t="shared" si="23"/>
        <v>-85.642564031647609</v>
      </c>
      <c r="P53" s="416">
        <f t="shared" si="24"/>
        <v>0</v>
      </c>
      <c r="Q53" s="416">
        <f t="shared" si="25"/>
        <v>-465.99630428984722</v>
      </c>
      <c r="R53" s="416">
        <f t="shared" si="26"/>
        <v>0</v>
      </c>
      <c r="S53" s="416">
        <f t="shared" si="27"/>
        <v>0</v>
      </c>
      <c r="T53" s="417">
        <f t="shared" si="28"/>
        <v>-0.63169440480385342</v>
      </c>
      <c r="U53" s="417">
        <f t="shared" si="29"/>
        <v>0</v>
      </c>
      <c r="V53" s="417">
        <f t="shared" si="30"/>
        <v>-0.63169440480385342</v>
      </c>
      <c r="W53" s="417">
        <f t="shared" si="31"/>
        <v>0</v>
      </c>
      <c r="X53" s="417">
        <f t="shared" si="32"/>
        <v>0</v>
      </c>
      <c r="AC53" s="249" t="str">
        <f t="shared" si="11"/>
        <v>Oil Tank</v>
      </c>
      <c r="AD53" t="s">
        <v>73</v>
      </c>
      <c r="AE53" t="s">
        <v>386</v>
      </c>
      <c r="AF53" s="423">
        <v>0</v>
      </c>
      <c r="AG53" s="423">
        <v>2197.5592500000002</v>
      </c>
      <c r="AH53" s="423">
        <v>0</v>
      </c>
      <c r="AI53" s="423">
        <v>0</v>
      </c>
      <c r="AJ53" s="423">
        <v>0</v>
      </c>
      <c r="AL53" s="249" t="s">
        <v>385</v>
      </c>
      <c r="AM53" t="s">
        <v>282</v>
      </c>
      <c r="AN53" t="s">
        <v>17211</v>
      </c>
      <c r="AO53" s="423">
        <v>0</v>
      </c>
      <c r="AP53" s="423">
        <v>0.1959626197344454</v>
      </c>
      <c r="AQ53" s="423">
        <v>0</v>
      </c>
      <c r="AR53" s="423">
        <v>0</v>
      </c>
      <c r="AS53" s="423">
        <v>0</v>
      </c>
    </row>
    <row r="54" spans="1:45" ht="13.2">
      <c r="A54" s="426" t="s">
        <v>59</v>
      </c>
      <c r="B54" s="425">
        <f t="shared" si="12"/>
        <v>299.47991599167483</v>
      </c>
      <c r="C54" s="414">
        <f t="shared" si="13"/>
        <v>303.33068640302992</v>
      </c>
      <c r="D54" s="425">
        <f t="shared" si="14"/>
        <v>1.8371621315720832</v>
      </c>
      <c r="E54" s="414">
        <f t="shared" si="15"/>
        <v>1.8607847159236712</v>
      </c>
      <c r="F54" s="425">
        <f t="shared" si="16"/>
        <v>53.487412898767325</v>
      </c>
      <c r="G54" s="414">
        <f t="shared" si="17"/>
        <v>54.175164350441413</v>
      </c>
      <c r="H54" s="425">
        <f t="shared" si="18"/>
        <v>3.5470551531340799</v>
      </c>
      <c r="I54" s="414">
        <f t="shared" si="19"/>
        <v>3.5926638711207417</v>
      </c>
      <c r="J54" s="425">
        <f t="shared" si="20"/>
        <v>5.4552672324092395</v>
      </c>
      <c r="K54" s="414">
        <f t="shared" si="21"/>
        <v>5.5254121086525618</v>
      </c>
      <c r="N54" s="257" t="str">
        <f t="shared" si="22"/>
        <v>Miscellaneous engines</v>
      </c>
      <c r="O54" s="416">
        <f t="shared" si="23"/>
        <v>3.8507704113550858</v>
      </c>
      <c r="P54" s="416">
        <f t="shared" si="24"/>
        <v>2.3622584351588038E-2</v>
      </c>
      <c r="Q54" s="416">
        <f t="shared" si="25"/>
        <v>0.6877514516740888</v>
      </c>
      <c r="R54" s="416">
        <f t="shared" si="26"/>
        <v>4.5608717986661773E-2</v>
      </c>
      <c r="S54" s="416">
        <f t="shared" si="27"/>
        <v>7.0144876243322329E-2</v>
      </c>
      <c r="T54" s="417">
        <f t="shared" si="28"/>
        <v>1.2858192505510561E-2</v>
      </c>
      <c r="U54" s="417">
        <f t="shared" si="29"/>
        <v>1.28581925055106E-2</v>
      </c>
      <c r="V54" s="417">
        <f t="shared" si="30"/>
        <v>1.2858192505510745E-2</v>
      </c>
      <c r="W54" s="417">
        <f t="shared" si="31"/>
        <v>1.2858192505510711E-2</v>
      </c>
      <c r="X54" s="417">
        <f t="shared" si="32"/>
        <v>1.2858192505510653E-2</v>
      </c>
      <c r="AC54" s="249" t="str">
        <f t="shared" si="11"/>
        <v>Oil Well Truck Loading</v>
      </c>
      <c r="AD54" t="s">
        <v>251</v>
      </c>
      <c r="AE54" t="s">
        <v>386</v>
      </c>
      <c r="AF54" s="423">
        <v>0</v>
      </c>
      <c r="AG54" s="423">
        <v>141.15280594158563</v>
      </c>
      <c r="AH54" s="423">
        <v>0</v>
      </c>
      <c r="AI54" s="423">
        <v>0</v>
      </c>
      <c r="AJ54" s="423">
        <v>0</v>
      </c>
      <c r="AL54" s="249" t="s">
        <v>385</v>
      </c>
      <c r="AM54" t="s">
        <v>279</v>
      </c>
      <c r="AN54" t="s">
        <v>17211</v>
      </c>
      <c r="AO54" s="423">
        <v>0</v>
      </c>
      <c r="AP54" s="423">
        <v>9.6114999203085123</v>
      </c>
      <c r="AQ54" s="423">
        <v>0</v>
      </c>
      <c r="AR54" s="423">
        <v>0</v>
      </c>
      <c r="AS54" s="423">
        <v>0</v>
      </c>
    </row>
    <row r="55" spans="1:45" ht="13.2">
      <c r="A55" s="426" t="s">
        <v>73</v>
      </c>
      <c r="B55" s="425">
        <f t="shared" si="12"/>
        <v>0</v>
      </c>
      <c r="C55" s="414">
        <f t="shared" si="13"/>
        <v>0</v>
      </c>
      <c r="D55" s="425">
        <f t="shared" si="14"/>
        <v>2320.8607999999999</v>
      </c>
      <c r="E55" s="414">
        <f t="shared" si="15"/>
        <v>2197.5592500000002</v>
      </c>
      <c r="F55" s="425">
        <f t="shared" si="16"/>
        <v>0</v>
      </c>
      <c r="G55" s="414">
        <f t="shared" si="17"/>
        <v>0</v>
      </c>
      <c r="H55" s="425">
        <f t="shared" si="18"/>
        <v>0</v>
      </c>
      <c r="I55" s="414">
        <f t="shared" si="19"/>
        <v>0</v>
      </c>
      <c r="J55" s="425">
        <f t="shared" si="20"/>
        <v>0</v>
      </c>
      <c r="K55" s="414">
        <f t="shared" si="21"/>
        <v>0</v>
      </c>
      <c r="N55" s="257" t="str">
        <f t="shared" si="22"/>
        <v>Oil Tank</v>
      </c>
      <c r="O55" s="416">
        <f t="shared" si="23"/>
        <v>0</v>
      </c>
      <c r="P55" s="416">
        <f t="shared" si="24"/>
        <v>-123.30154999999968</v>
      </c>
      <c r="Q55" s="416">
        <f t="shared" si="25"/>
        <v>0</v>
      </c>
      <c r="R55" s="416">
        <f t="shared" si="26"/>
        <v>0</v>
      </c>
      <c r="S55" s="416">
        <f t="shared" si="27"/>
        <v>0</v>
      </c>
      <c r="T55" s="417">
        <f t="shared" si="28"/>
        <v>0</v>
      </c>
      <c r="U55" s="417">
        <f t="shared" si="29"/>
        <v>-5.3127507690249966E-2</v>
      </c>
      <c r="V55" s="417">
        <f t="shared" si="30"/>
        <v>0</v>
      </c>
      <c r="W55" s="417">
        <f t="shared" si="31"/>
        <v>0</v>
      </c>
      <c r="X55" s="417">
        <f t="shared" si="32"/>
        <v>0</v>
      </c>
      <c r="AC55" s="249" t="str">
        <f t="shared" si="11"/>
        <v>Permitted Source</v>
      </c>
      <c r="AD55" t="s">
        <v>17162</v>
      </c>
      <c r="AE55" t="s">
        <v>272</v>
      </c>
      <c r="AF55" s="423">
        <v>280.69397716894974</v>
      </c>
      <c r="AG55" s="423">
        <v>126.26663470319635</v>
      </c>
      <c r="AH55" s="423">
        <v>285.29133789954335</v>
      </c>
      <c r="AI55" s="423">
        <v>2.2828757990867579</v>
      </c>
      <c r="AJ55" s="423">
        <v>0</v>
      </c>
      <c r="AL55" s="249" t="s">
        <v>228</v>
      </c>
      <c r="AM55" t="s">
        <v>228</v>
      </c>
      <c r="AN55" t="s">
        <v>17212</v>
      </c>
      <c r="AO55" s="423">
        <v>0</v>
      </c>
      <c r="AP55" s="423">
        <v>0</v>
      </c>
      <c r="AQ55" s="423">
        <v>0</v>
      </c>
      <c r="AR55" s="423">
        <v>0</v>
      </c>
      <c r="AS55" s="423">
        <v>0</v>
      </c>
    </row>
    <row r="56" spans="1:45" ht="13.2">
      <c r="A56" s="426" t="s">
        <v>251</v>
      </c>
      <c r="B56" s="425">
        <f t="shared" si="12"/>
        <v>0</v>
      </c>
      <c r="C56" s="414">
        <f t="shared" si="13"/>
        <v>0</v>
      </c>
      <c r="D56" s="425">
        <f t="shared" si="14"/>
        <v>149.07266510326545</v>
      </c>
      <c r="E56" s="414">
        <f t="shared" si="15"/>
        <v>141.15280594158563</v>
      </c>
      <c r="F56" s="425">
        <f t="shared" si="16"/>
        <v>0</v>
      </c>
      <c r="G56" s="414">
        <f t="shared" si="17"/>
        <v>0</v>
      </c>
      <c r="H56" s="425">
        <f t="shared" si="18"/>
        <v>0</v>
      </c>
      <c r="I56" s="414">
        <f t="shared" si="19"/>
        <v>0</v>
      </c>
      <c r="J56" s="425">
        <f t="shared" si="20"/>
        <v>0</v>
      </c>
      <c r="K56" s="414">
        <f t="shared" si="21"/>
        <v>0</v>
      </c>
      <c r="N56" s="257" t="str">
        <f t="shared" si="22"/>
        <v>Oil Well Truck Loading</v>
      </c>
      <c r="O56" s="416">
        <f t="shared" si="23"/>
        <v>0</v>
      </c>
      <c r="P56" s="416">
        <f t="shared" si="24"/>
        <v>-7.919859161679824</v>
      </c>
      <c r="Q56" s="416">
        <f t="shared" si="25"/>
        <v>0</v>
      </c>
      <c r="R56" s="416">
        <f t="shared" si="26"/>
        <v>0</v>
      </c>
      <c r="S56" s="416">
        <f t="shared" si="27"/>
        <v>0</v>
      </c>
      <c r="T56" s="417">
        <f t="shared" si="28"/>
        <v>0</v>
      </c>
      <c r="U56" s="417">
        <f t="shared" si="29"/>
        <v>-5.3127507690250174E-2</v>
      </c>
      <c r="V56" s="417">
        <f t="shared" si="30"/>
        <v>0</v>
      </c>
      <c r="W56" s="417">
        <f t="shared" si="31"/>
        <v>0</v>
      </c>
      <c r="X56" s="417">
        <f t="shared" si="32"/>
        <v>0</v>
      </c>
      <c r="AC56" s="249" t="str">
        <f t="shared" si="11"/>
        <v>Permitted Source</v>
      </c>
      <c r="AD56"/>
      <c r="AE56" t="s">
        <v>387</v>
      </c>
      <c r="AF56" s="423">
        <v>9025.0124259999957</v>
      </c>
      <c r="AG56" s="423">
        <v>1864.3790000000004</v>
      </c>
      <c r="AH56" s="423">
        <v>6099.5690000000013</v>
      </c>
      <c r="AI56" s="423">
        <v>38.853000000000009</v>
      </c>
      <c r="AJ56" s="423">
        <v>213.85600000000014</v>
      </c>
      <c r="AL56" s="249" t="s">
        <v>250</v>
      </c>
      <c r="AM56" t="s">
        <v>250</v>
      </c>
      <c r="AN56" t="s">
        <v>17212</v>
      </c>
      <c r="AO56" s="423">
        <v>0</v>
      </c>
      <c r="AP56" s="423">
        <v>123.29831877791548</v>
      </c>
      <c r="AQ56" s="423">
        <v>0</v>
      </c>
      <c r="AR56" s="423">
        <v>0</v>
      </c>
      <c r="AS56" s="423">
        <v>0</v>
      </c>
    </row>
    <row r="57" spans="1:45" ht="13.2">
      <c r="A57" s="426" t="s">
        <v>385</v>
      </c>
      <c r="B57" s="425">
        <f t="shared" si="12"/>
        <v>11566.626844463033</v>
      </c>
      <c r="C57" s="414">
        <f t="shared" si="13"/>
        <v>9660.7314031689457</v>
      </c>
      <c r="D57" s="425">
        <f t="shared" si="14"/>
        <v>5035.7248443572171</v>
      </c>
      <c r="E57" s="414">
        <f t="shared" si="15"/>
        <v>3166.1696347031971</v>
      </c>
      <c r="F57" s="425">
        <f t="shared" si="16"/>
        <v>8587.1875859184638</v>
      </c>
      <c r="G57" s="414">
        <f t="shared" si="17"/>
        <v>6717.4063378995452</v>
      </c>
      <c r="H57" s="425">
        <f t="shared" si="18"/>
        <v>116.05651027812939</v>
      </c>
      <c r="I57" s="414">
        <f t="shared" si="19"/>
        <v>713.63287579908672</v>
      </c>
      <c r="J57" s="425">
        <f t="shared" si="20"/>
        <v>147.28531428250199</v>
      </c>
      <c r="K57" s="414">
        <f t="shared" si="21"/>
        <v>243.98400000000015</v>
      </c>
      <c r="N57" s="257" t="str">
        <f t="shared" si="22"/>
        <v>Permitted Source</v>
      </c>
      <c r="O57" s="416">
        <f t="shared" si="23"/>
        <v>-1905.8954412940875</v>
      </c>
      <c r="P57" s="416">
        <f t="shared" si="24"/>
        <v>-1869.55520965402</v>
      </c>
      <c r="Q57" s="416">
        <f t="shared" si="25"/>
        <v>-1869.7812480189186</v>
      </c>
      <c r="R57" s="416">
        <f t="shared" si="26"/>
        <v>597.57636552095732</v>
      </c>
      <c r="S57" s="416">
        <f t="shared" si="27"/>
        <v>96.698685717498165</v>
      </c>
      <c r="T57" s="417">
        <f t="shared" si="28"/>
        <v>-0.16477538930949806</v>
      </c>
      <c r="U57" s="417">
        <f t="shared" si="29"/>
        <v>-0.37125841213285327</v>
      </c>
      <c r="V57" s="417">
        <f t="shared" si="30"/>
        <v>-0.21774081785345459</v>
      </c>
      <c r="W57" s="417">
        <f t="shared" si="31"/>
        <v>5.1490120122418448</v>
      </c>
      <c r="X57" s="417">
        <f t="shared" si="32"/>
        <v>0.65653990140540652</v>
      </c>
      <c r="AC57" s="249" t="str">
        <f t="shared" si="11"/>
        <v>Permitted Source</v>
      </c>
      <c r="AD57" t="s">
        <v>17178</v>
      </c>
      <c r="AE57" t="s">
        <v>272</v>
      </c>
      <c r="AF57" s="423">
        <v>0.86</v>
      </c>
      <c r="AG57" s="423">
        <v>58.61</v>
      </c>
      <c r="AH57" s="423">
        <v>0.17</v>
      </c>
      <c r="AI57" s="423">
        <v>0</v>
      </c>
      <c r="AJ57" s="423">
        <v>0</v>
      </c>
      <c r="AL57" s="249" t="s">
        <v>385</v>
      </c>
      <c r="AM57" t="s">
        <v>17213</v>
      </c>
      <c r="AN57" t="s">
        <v>272</v>
      </c>
      <c r="AO57" s="423">
        <v>0.80251358557915742</v>
      </c>
      <c r="AP57" s="423">
        <v>54.692234012551644</v>
      </c>
      <c r="AQ57" s="423">
        <v>0.15863640645169391</v>
      </c>
      <c r="AR57" s="423">
        <v>0</v>
      </c>
      <c r="AS57" s="423">
        <v>0</v>
      </c>
    </row>
    <row r="58" spans="1:45" ht="13.2">
      <c r="A58" s="426" t="s">
        <v>111</v>
      </c>
      <c r="B58" s="425">
        <f t="shared" si="12"/>
        <v>0</v>
      </c>
      <c r="C58" s="414">
        <f t="shared" si="13"/>
        <v>0</v>
      </c>
      <c r="D58" s="425">
        <f t="shared" si="14"/>
        <v>1643.3459745099408</v>
      </c>
      <c r="E58" s="414">
        <f t="shared" si="15"/>
        <v>1641.1011666043621</v>
      </c>
      <c r="F58" s="425">
        <f t="shared" si="16"/>
        <v>0</v>
      </c>
      <c r="G58" s="414">
        <f t="shared" si="17"/>
        <v>0</v>
      </c>
      <c r="H58" s="425">
        <f t="shared" si="18"/>
        <v>0</v>
      </c>
      <c r="I58" s="414">
        <f t="shared" si="19"/>
        <v>0</v>
      </c>
      <c r="J58" s="425">
        <f t="shared" si="20"/>
        <v>0</v>
      </c>
      <c r="K58" s="414">
        <f t="shared" si="21"/>
        <v>0</v>
      </c>
      <c r="N58" s="257" t="str">
        <f t="shared" si="22"/>
        <v>Pneumatic devices</v>
      </c>
      <c r="O58" s="416">
        <f t="shared" si="23"/>
        <v>0</v>
      </c>
      <c r="P58" s="416">
        <f t="shared" si="24"/>
        <v>-2.244807905578682</v>
      </c>
      <c r="Q58" s="416">
        <f t="shared" si="25"/>
        <v>0</v>
      </c>
      <c r="R58" s="416">
        <f t="shared" si="26"/>
        <v>0</v>
      </c>
      <c r="S58" s="416">
        <f t="shared" si="27"/>
        <v>0</v>
      </c>
      <c r="T58" s="417">
        <f t="shared" si="28"/>
        <v>0</v>
      </c>
      <c r="U58" s="417">
        <f t="shared" si="29"/>
        <v>-1.36599835968692E-3</v>
      </c>
      <c r="V58" s="417">
        <f t="shared" si="30"/>
        <v>0</v>
      </c>
      <c r="W58" s="417">
        <f t="shared" si="31"/>
        <v>0</v>
      </c>
      <c r="X58" s="417">
        <f t="shared" si="32"/>
        <v>0</v>
      </c>
      <c r="Y58" s="261"/>
      <c r="AC58" s="249" t="str">
        <f t="shared" si="11"/>
        <v>Permitted Source</v>
      </c>
      <c r="AD58"/>
      <c r="AE58" t="s">
        <v>387</v>
      </c>
      <c r="AF58" s="423">
        <v>31.163999999999991</v>
      </c>
      <c r="AG58" s="423">
        <v>214.2059999999999</v>
      </c>
      <c r="AH58" s="423">
        <v>15.725999999999992</v>
      </c>
      <c r="AI58" s="423">
        <v>1.0880000000000001</v>
      </c>
      <c r="AJ58" s="423">
        <v>2.5050000000000008</v>
      </c>
      <c r="AL58" s="249" t="s">
        <v>385</v>
      </c>
      <c r="AM58"/>
      <c r="AN58" t="s">
        <v>17211</v>
      </c>
      <c r="AO58" s="423">
        <v>186.81769748017126</v>
      </c>
      <c r="AP58" s="423">
        <v>184.68077176973381</v>
      </c>
      <c r="AQ58" s="423">
        <v>133.41321782587457</v>
      </c>
      <c r="AR58" s="423">
        <v>0.65320873244815136</v>
      </c>
      <c r="AS58" s="423">
        <v>16.694148890710611</v>
      </c>
    </row>
    <row r="59" spans="1:45" ht="13.2">
      <c r="A59" s="426" t="s">
        <v>110</v>
      </c>
      <c r="B59" s="425">
        <f t="shared" si="12"/>
        <v>0</v>
      </c>
      <c r="C59" s="414">
        <f t="shared" si="13"/>
        <v>0</v>
      </c>
      <c r="D59" s="425">
        <f t="shared" si="14"/>
        <v>147.00051525106051</v>
      </c>
      <c r="E59" s="414">
        <f t="shared" si="15"/>
        <v>146.72528170779015</v>
      </c>
      <c r="F59" s="425">
        <f t="shared" si="16"/>
        <v>0</v>
      </c>
      <c r="G59" s="414">
        <f t="shared" si="17"/>
        <v>0</v>
      </c>
      <c r="H59" s="425">
        <f t="shared" si="18"/>
        <v>0</v>
      </c>
      <c r="I59" s="414">
        <f t="shared" si="19"/>
        <v>0</v>
      </c>
      <c r="J59" s="425">
        <f t="shared" si="20"/>
        <v>0</v>
      </c>
      <c r="K59" s="414">
        <f t="shared" si="21"/>
        <v>0</v>
      </c>
      <c r="N59" s="257" t="str">
        <f t="shared" si="22"/>
        <v>Pneumatic pumps</v>
      </c>
      <c r="O59" s="416">
        <f t="shared" si="23"/>
        <v>0</v>
      </c>
      <c r="P59" s="416">
        <f t="shared" si="24"/>
        <v>-0.27523354327036031</v>
      </c>
      <c r="Q59" s="416">
        <f t="shared" si="25"/>
        <v>0</v>
      </c>
      <c r="R59" s="416">
        <f t="shared" si="26"/>
        <v>0</v>
      </c>
      <c r="S59" s="416">
        <f t="shared" si="27"/>
        <v>0</v>
      </c>
      <c r="T59" s="417">
        <f t="shared" si="28"/>
        <v>0</v>
      </c>
      <c r="U59" s="417">
        <f t="shared" si="29"/>
        <v>-1.872330466327224E-3</v>
      </c>
      <c r="V59" s="417">
        <f t="shared" si="30"/>
        <v>0</v>
      </c>
      <c r="W59" s="417">
        <f t="shared" si="31"/>
        <v>0</v>
      </c>
      <c r="X59" s="417">
        <f t="shared" si="32"/>
        <v>0</v>
      </c>
      <c r="Y59" s="378"/>
      <c r="AC59" s="249" t="str">
        <f t="shared" si="11"/>
        <v>Permitted Source</v>
      </c>
      <c r="AD59" t="s">
        <v>223</v>
      </c>
      <c r="AE59" t="s">
        <v>387</v>
      </c>
      <c r="AF59" s="423">
        <v>10</v>
      </c>
      <c r="AG59" s="423">
        <v>400.06200000000001</v>
      </c>
      <c r="AH59" s="423">
        <v>10</v>
      </c>
      <c r="AI59" s="423">
        <v>0</v>
      </c>
      <c r="AJ59" s="423">
        <v>2.6</v>
      </c>
      <c r="AL59" s="249" t="s">
        <v>115</v>
      </c>
      <c r="AM59" t="s">
        <v>115</v>
      </c>
      <c r="AN59" t="s">
        <v>17212</v>
      </c>
      <c r="AO59" s="423">
        <v>848.90818561099059</v>
      </c>
      <c r="AP59" s="423">
        <v>46.689950208604486</v>
      </c>
      <c r="AQ59" s="423">
        <v>713.0828759132321</v>
      </c>
      <c r="AR59" s="423">
        <v>5.093449113665943</v>
      </c>
      <c r="AS59" s="423">
        <v>64.517022106435277</v>
      </c>
    </row>
    <row r="60" spans="1:45" ht="13.2">
      <c r="A60" s="426" t="s">
        <v>103</v>
      </c>
      <c r="B60" s="425">
        <f t="shared" si="12"/>
        <v>209.44166061368594</v>
      </c>
      <c r="C60" s="414">
        <f t="shared" si="13"/>
        <v>224.73801033086829</v>
      </c>
      <c r="D60" s="425">
        <f t="shared" si="14"/>
        <v>1.2297320788932367</v>
      </c>
      <c r="E60" s="414">
        <f t="shared" si="15"/>
        <v>1.3195442580082806</v>
      </c>
      <c r="F60" s="425">
        <f t="shared" si="16"/>
        <v>79.218331200442691</v>
      </c>
      <c r="G60" s="414">
        <f t="shared" si="17"/>
        <v>85.003958064281463</v>
      </c>
      <c r="H60" s="425">
        <f t="shared" si="18"/>
        <v>0</v>
      </c>
      <c r="I60" s="414">
        <f t="shared" si="19"/>
        <v>0</v>
      </c>
      <c r="J60" s="425">
        <f t="shared" si="20"/>
        <v>2.3993494566051572</v>
      </c>
      <c r="K60" s="414">
        <f t="shared" si="21"/>
        <v>2.5745834013438746</v>
      </c>
      <c r="N60" s="257" t="str">
        <f t="shared" si="22"/>
        <v>Saltwater Disposal Engines</v>
      </c>
      <c r="O60" s="416">
        <f t="shared" si="23"/>
        <v>15.296349717182352</v>
      </c>
      <c r="P60" s="416">
        <f t="shared" si="24"/>
        <v>8.9812179115043911E-2</v>
      </c>
      <c r="Q60" s="416">
        <f t="shared" si="25"/>
        <v>5.7856268638387718</v>
      </c>
      <c r="R60" s="416">
        <f t="shared" si="26"/>
        <v>0</v>
      </c>
      <c r="S60" s="416">
        <f t="shared" si="27"/>
        <v>0.17523394473871745</v>
      </c>
      <c r="T60" s="417">
        <f t="shared" si="28"/>
        <v>7.3033940202548289E-2</v>
      </c>
      <c r="U60" s="417">
        <f t="shared" si="29"/>
        <v>7.3033940202548178E-2</v>
      </c>
      <c r="V60" s="417">
        <f t="shared" si="30"/>
        <v>7.303394020254797E-2</v>
      </c>
      <c r="W60" s="417">
        <f t="shared" si="31"/>
        <v>0</v>
      </c>
      <c r="X60" s="417">
        <f t="shared" si="32"/>
        <v>7.303394020254815E-2</v>
      </c>
      <c r="AC60" s="249" t="str">
        <f t="shared" si="11"/>
        <v>Permitted Source</v>
      </c>
      <c r="AD60" t="s">
        <v>17183</v>
      </c>
      <c r="AE60" t="s">
        <v>387</v>
      </c>
      <c r="AF60" s="423">
        <v>0</v>
      </c>
      <c r="AG60" s="423">
        <v>23.8</v>
      </c>
      <c r="AH60" s="423">
        <v>0</v>
      </c>
      <c r="AI60" s="423">
        <v>0</v>
      </c>
      <c r="AJ60" s="423">
        <v>0</v>
      </c>
      <c r="AL60" s="249" t="s">
        <v>68</v>
      </c>
      <c r="AM60" t="s">
        <v>68</v>
      </c>
      <c r="AN60" t="s">
        <v>17212</v>
      </c>
      <c r="AO60" s="423">
        <v>135.57594207002731</v>
      </c>
      <c r="AP60" s="423">
        <v>0</v>
      </c>
      <c r="AQ60" s="423">
        <v>737.69262596926615</v>
      </c>
      <c r="AR60" s="423">
        <v>0</v>
      </c>
      <c r="AS60" s="423">
        <v>0</v>
      </c>
    </row>
    <row r="61" spans="1:45" ht="13.2">
      <c r="A61" s="426" t="s">
        <v>365</v>
      </c>
      <c r="B61" s="425">
        <f>SUMIF($AL$42:$AL$97,"Unpermitted Fugitives",AO$42:AO$97)</f>
        <v>0</v>
      </c>
      <c r="C61" s="414">
        <f t="shared" si="13"/>
        <v>0</v>
      </c>
      <c r="D61" s="425">
        <f>SUMIF($AL$42:$AL$97,"Unpermitted Fugitives",AP$42:AP$97)</f>
        <v>4288.8199054039815</v>
      </c>
      <c r="E61" s="414">
        <f t="shared" si="15"/>
        <v>4281.0969168079</v>
      </c>
      <c r="F61" s="425">
        <f>SUMIF($AL$42:$AL$97,"Unpermitted Fugitives",AQ$42:AQ$97)</f>
        <v>0</v>
      </c>
      <c r="G61" s="414">
        <f t="shared" si="17"/>
        <v>0</v>
      </c>
      <c r="H61" s="425">
        <f>SUMIF($AL$42:$AL$97,"Unpermitted fugitives",AR$42:AR$97)</f>
        <v>0</v>
      </c>
      <c r="I61" s="414">
        <f t="shared" si="19"/>
        <v>0</v>
      </c>
      <c r="J61" s="425">
        <f>SUMIF($AL$42:$AL$97,"Unpermitted Fugitives",AS$42:AS$97)</f>
        <v>0</v>
      </c>
      <c r="K61" s="414">
        <f t="shared" si="21"/>
        <v>0</v>
      </c>
      <c r="N61" s="257" t="str">
        <f t="shared" si="22"/>
        <v>Survey-based Fugitives</v>
      </c>
      <c r="O61" s="416">
        <f t="shared" si="23"/>
        <v>0</v>
      </c>
      <c r="P61" s="416">
        <f t="shared" si="24"/>
        <v>-7.7229885960814499</v>
      </c>
      <c r="Q61" s="416">
        <f t="shared" si="25"/>
        <v>0</v>
      </c>
      <c r="R61" s="416">
        <f t="shared" si="26"/>
        <v>0</v>
      </c>
      <c r="S61" s="416">
        <f t="shared" si="27"/>
        <v>0</v>
      </c>
      <c r="T61" s="417">
        <f t="shared" si="28"/>
        <v>0</v>
      </c>
      <c r="U61" s="417">
        <f t="shared" si="29"/>
        <v>-1.8007257862122776E-3</v>
      </c>
      <c r="V61" s="417">
        <f t="shared" si="30"/>
        <v>0</v>
      </c>
      <c r="W61" s="417">
        <f t="shared" si="31"/>
        <v>0</v>
      </c>
      <c r="X61" s="417">
        <f t="shared" si="32"/>
        <v>0</v>
      </c>
      <c r="AC61" s="249" t="str">
        <f t="shared" si="11"/>
        <v>Permitted Source</v>
      </c>
      <c r="AD61" t="s">
        <v>17184</v>
      </c>
      <c r="AE61" t="s">
        <v>387</v>
      </c>
      <c r="AF61" s="423">
        <v>0</v>
      </c>
      <c r="AG61" s="423">
        <v>5.8000000000000007</v>
      </c>
      <c r="AH61" s="423">
        <v>0</v>
      </c>
      <c r="AI61" s="423">
        <v>0</v>
      </c>
      <c r="AJ61" s="423">
        <v>0</v>
      </c>
      <c r="AL61" s="249" t="s">
        <v>385</v>
      </c>
      <c r="AM61" t="s">
        <v>277</v>
      </c>
      <c r="AN61" t="s">
        <v>17211</v>
      </c>
      <c r="AO61" s="423">
        <v>0</v>
      </c>
      <c r="AP61" s="423">
        <v>17.823266842513846</v>
      </c>
      <c r="AQ61" s="423">
        <v>0</v>
      </c>
      <c r="AR61" s="423">
        <v>0</v>
      </c>
      <c r="AS61" s="423">
        <v>0</v>
      </c>
    </row>
    <row r="62" spans="1:45" ht="24" customHeight="1">
      <c r="A62" s="426" t="s">
        <v>114</v>
      </c>
      <c r="B62" s="425">
        <f t="shared" ref="B62:B68" si="33">SUMIF($AL$42:$AL$97,$A62,AO$42:AO$97)</f>
        <v>0</v>
      </c>
      <c r="C62" s="414">
        <f t="shared" si="13"/>
        <v>0</v>
      </c>
      <c r="D62" s="425">
        <f t="shared" ref="D62:D68" si="34">SUMIF($AL$42:$AL$97,$A62,AP$42:AP$97)</f>
        <v>12615.04110915485</v>
      </c>
      <c r="E62" s="414">
        <f t="shared" si="15"/>
        <v>11947.31355952509</v>
      </c>
      <c r="F62" s="425">
        <f t="shared" ref="F62:F68" si="35">SUMIF($AL$42:$AL$97,$A62,AQ$42:AQ$97)</f>
        <v>0</v>
      </c>
      <c r="G62" s="414">
        <f t="shared" si="17"/>
        <v>0</v>
      </c>
      <c r="H62" s="425">
        <f t="shared" ref="H62:H68" si="36">SUMIF($AL$42:$AL$97,$A62,AR$42:AR$97)</f>
        <v>0</v>
      </c>
      <c r="I62" s="414">
        <f t="shared" si="19"/>
        <v>0</v>
      </c>
      <c r="J62" s="425">
        <f t="shared" ref="J62:J68" si="37">SUMIF($AL$42:$AL$97,$A62,AS$42:AS$97)</f>
        <v>0</v>
      </c>
      <c r="K62" s="414">
        <f t="shared" si="21"/>
        <v>0</v>
      </c>
      <c r="N62" s="257" t="str">
        <f t="shared" si="22"/>
        <v>Venting - blowdowns</v>
      </c>
      <c r="O62" s="416">
        <f t="shared" si="23"/>
        <v>0</v>
      </c>
      <c r="P62" s="416">
        <f t="shared" si="24"/>
        <v>-667.72754962976069</v>
      </c>
      <c r="Q62" s="416">
        <f t="shared" si="25"/>
        <v>0</v>
      </c>
      <c r="R62" s="416">
        <f t="shared" si="26"/>
        <v>0</v>
      </c>
      <c r="S62" s="416">
        <f t="shared" si="27"/>
        <v>0</v>
      </c>
      <c r="T62" s="417">
        <f t="shared" si="28"/>
        <v>0</v>
      </c>
      <c r="U62" s="417">
        <f t="shared" si="29"/>
        <v>-5.2931064104514466E-2</v>
      </c>
      <c r="V62" s="417">
        <f t="shared" si="30"/>
        <v>0</v>
      </c>
      <c r="W62" s="417">
        <f t="shared" si="31"/>
        <v>0</v>
      </c>
      <c r="X62" s="417">
        <f t="shared" si="32"/>
        <v>0</v>
      </c>
      <c r="AC62" s="249" t="str">
        <f t="shared" si="11"/>
        <v>Permitted Source</v>
      </c>
      <c r="AD62" t="s">
        <v>17175</v>
      </c>
      <c r="AE62" t="s">
        <v>272</v>
      </c>
      <c r="AF62" s="423">
        <v>0</v>
      </c>
      <c r="AG62" s="423">
        <v>7.27</v>
      </c>
      <c r="AH62" s="423">
        <v>0</v>
      </c>
      <c r="AI62" s="423">
        <v>0</v>
      </c>
      <c r="AJ62" s="423">
        <v>0</v>
      </c>
      <c r="AL62" s="249" t="s">
        <v>385</v>
      </c>
      <c r="AM62" t="s">
        <v>276</v>
      </c>
      <c r="AN62" t="s">
        <v>17211</v>
      </c>
      <c r="AO62" s="423">
        <v>0</v>
      </c>
      <c r="AP62" s="423">
        <v>0</v>
      </c>
      <c r="AQ62" s="423">
        <v>0</v>
      </c>
      <c r="AR62" s="423">
        <v>0</v>
      </c>
      <c r="AS62" s="423">
        <v>0.93315533206878765</v>
      </c>
    </row>
    <row r="63" spans="1:45" ht="13.2">
      <c r="A63" s="426" t="s">
        <v>63</v>
      </c>
      <c r="B63" s="425">
        <f t="shared" si="33"/>
        <v>0</v>
      </c>
      <c r="C63" s="414">
        <f t="shared" si="13"/>
        <v>0</v>
      </c>
      <c r="D63" s="425">
        <f t="shared" si="34"/>
        <v>224.2049292294582</v>
      </c>
      <c r="E63" s="414">
        <f t="shared" si="15"/>
        <v>212.33854962260233</v>
      </c>
      <c r="F63" s="425">
        <f t="shared" si="35"/>
        <v>0</v>
      </c>
      <c r="G63" s="414">
        <f t="shared" si="17"/>
        <v>0</v>
      </c>
      <c r="H63" s="425">
        <f t="shared" si="36"/>
        <v>0</v>
      </c>
      <c r="I63" s="414">
        <f t="shared" si="19"/>
        <v>0</v>
      </c>
      <c r="J63" s="425">
        <f t="shared" si="37"/>
        <v>0</v>
      </c>
      <c r="K63" s="414">
        <f t="shared" si="21"/>
        <v>0</v>
      </c>
      <c r="N63" s="257" t="str">
        <f t="shared" si="22"/>
        <v>Venting - Compressor Shutdown</v>
      </c>
      <c r="O63" s="416">
        <f t="shared" si="23"/>
        <v>0</v>
      </c>
      <c r="P63" s="416">
        <f t="shared" si="24"/>
        <v>-11.866379606855872</v>
      </c>
      <c r="Q63" s="416">
        <f t="shared" si="25"/>
        <v>0</v>
      </c>
      <c r="R63" s="416">
        <f t="shared" si="26"/>
        <v>0</v>
      </c>
      <c r="S63" s="416">
        <f t="shared" si="27"/>
        <v>0</v>
      </c>
      <c r="T63" s="417">
        <f t="shared" si="28"/>
        <v>0</v>
      </c>
      <c r="U63" s="417">
        <f t="shared" si="29"/>
        <v>-5.2926488492639048E-2</v>
      </c>
      <c r="V63" s="417">
        <f t="shared" si="30"/>
        <v>0</v>
      </c>
      <c r="W63" s="417">
        <f t="shared" si="31"/>
        <v>0</v>
      </c>
      <c r="X63" s="417">
        <f t="shared" si="32"/>
        <v>0</v>
      </c>
      <c r="AC63" s="249" t="str">
        <f t="shared" si="11"/>
        <v>Permitted Source</v>
      </c>
      <c r="AD63" t="s">
        <v>17171</v>
      </c>
      <c r="AE63" t="s">
        <v>272</v>
      </c>
      <c r="AF63" s="423">
        <v>1.64</v>
      </c>
      <c r="AG63" s="423">
        <v>0</v>
      </c>
      <c r="AH63" s="423">
        <v>8.94</v>
      </c>
      <c r="AI63" s="423">
        <v>0</v>
      </c>
      <c r="AJ63" s="423">
        <v>0</v>
      </c>
      <c r="AL63" s="249" t="s">
        <v>59</v>
      </c>
      <c r="AM63" t="s">
        <v>59</v>
      </c>
      <c r="AN63" t="s">
        <v>17212</v>
      </c>
      <c r="AO63" s="423">
        <v>299.47991599167483</v>
      </c>
      <c r="AP63" s="423">
        <v>1.8371621315720832</v>
      </c>
      <c r="AQ63" s="423">
        <v>53.487412898767325</v>
      </c>
      <c r="AR63" s="423">
        <v>3.5470551531340799</v>
      </c>
      <c r="AS63" s="423">
        <v>5.4552672324092395</v>
      </c>
    </row>
    <row r="64" spans="1:45" ht="13.2">
      <c r="A64" s="426" t="s">
        <v>230</v>
      </c>
      <c r="B64" s="425">
        <f t="shared" si="33"/>
        <v>0</v>
      </c>
      <c r="C64" s="414">
        <f t="shared" si="13"/>
        <v>0</v>
      </c>
      <c r="D64" s="425">
        <f t="shared" si="34"/>
        <v>0.67362517126988686</v>
      </c>
      <c r="E64" s="414">
        <f t="shared" si="15"/>
        <v>0.63680648580802568</v>
      </c>
      <c r="F64" s="425">
        <f t="shared" si="35"/>
        <v>0</v>
      </c>
      <c r="G64" s="414">
        <f t="shared" si="17"/>
        <v>0</v>
      </c>
      <c r="H64" s="425">
        <f t="shared" si="36"/>
        <v>0</v>
      </c>
      <c r="I64" s="414">
        <f t="shared" si="19"/>
        <v>0</v>
      </c>
      <c r="J64" s="425">
        <f t="shared" si="37"/>
        <v>0</v>
      </c>
      <c r="K64" s="414">
        <f t="shared" si="21"/>
        <v>0</v>
      </c>
      <c r="N64" s="257" t="str">
        <f t="shared" si="22"/>
        <v xml:space="preserve">Venting - Compressor Startup </v>
      </c>
      <c r="O64" s="416">
        <f t="shared" si="23"/>
        <v>0</v>
      </c>
      <c r="P64" s="416">
        <f t="shared" si="24"/>
        <v>-3.6818685461861178E-2</v>
      </c>
      <c r="Q64" s="416">
        <f t="shared" si="25"/>
        <v>0</v>
      </c>
      <c r="R64" s="416">
        <f t="shared" si="26"/>
        <v>0</v>
      </c>
      <c r="S64" s="416">
        <f t="shared" si="27"/>
        <v>0</v>
      </c>
      <c r="T64" s="417">
        <f t="shared" si="28"/>
        <v>0</v>
      </c>
      <c r="U64" s="417">
        <f t="shared" si="29"/>
        <v>-5.465752622107678E-2</v>
      </c>
      <c r="V64" s="417">
        <f t="shared" si="30"/>
        <v>0</v>
      </c>
      <c r="W64" s="417">
        <f t="shared" si="31"/>
        <v>0</v>
      </c>
      <c r="X64" s="417">
        <f t="shared" si="32"/>
        <v>0</v>
      </c>
      <c r="AC64" s="249" t="str">
        <f t="shared" si="11"/>
        <v>Permitted Source</v>
      </c>
      <c r="AD64"/>
      <c r="AE64" t="s">
        <v>387</v>
      </c>
      <c r="AF64" s="423">
        <v>23.114000000000004</v>
      </c>
      <c r="AG64" s="423">
        <v>32.423999999999999</v>
      </c>
      <c r="AH64" s="423">
        <v>87.571999999999989</v>
      </c>
      <c r="AI64" s="423">
        <v>0.35000000000000003</v>
      </c>
      <c r="AJ64" s="423">
        <v>0.11</v>
      </c>
      <c r="AL64" s="249" t="s">
        <v>385</v>
      </c>
      <c r="AM64" t="s">
        <v>287</v>
      </c>
      <c r="AN64" t="s">
        <v>17211</v>
      </c>
      <c r="AO64" s="423">
        <v>0</v>
      </c>
      <c r="AP64" s="423">
        <v>0.67187183908952708</v>
      </c>
      <c r="AQ64" s="423">
        <v>1.810321344213448</v>
      </c>
      <c r="AR64" s="423">
        <v>1.8663106641375753</v>
      </c>
      <c r="AS64" s="423">
        <v>0</v>
      </c>
    </row>
    <row r="65" spans="1:45" ht="13.2">
      <c r="A65" s="426" t="s">
        <v>17654</v>
      </c>
      <c r="B65" s="425">
        <f t="shared" si="33"/>
        <v>0</v>
      </c>
      <c r="C65" s="414">
        <f t="shared" si="13"/>
        <v>531.87670219399843</v>
      </c>
      <c r="D65" s="425">
        <f t="shared" si="34"/>
        <v>9188.812441506896</v>
      </c>
      <c r="E65" s="414">
        <f t="shared" si="15"/>
        <v>3485.7355234670572</v>
      </c>
      <c r="F65" s="425">
        <f t="shared" si="35"/>
        <v>0</v>
      </c>
      <c r="G65" s="414">
        <f t="shared" si="17"/>
        <v>120.2631524933241</v>
      </c>
      <c r="H65" s="425">
        <f t="shared" si="36"/>
        <v>0</v>
      </c>
      <c r="I65" s="414">
        <f t="shared" si="19"/>
        <v>0.92819542739642769</v>
      </c>
      <c r="J65" s="425">
        <f t="shared" si="37"/>
        <v>0</v>
      </c>
      <c r="K65" s="414">
        <f t="shared" si="21"/>
        <v>20.675549773761151</v>
      </c>
      <c r="N65" s="257" t="str">
        <f t="shared" si="22"/>
        <v>Venting - initial completions and Fracing Engines</v>
      </c>
      <c r="O65" s="416">
        <f t="shared" si="23"/>
        <v>531.87670219399843</v>
      </c>
      <c r="P65" s="416">
        <f t="shared" si="24"/>
        <v>-5703.0769180398383</v>
      </c>
      <c r="Q65" s="416">
        <f t="shared" si="25"/>
        <v>120.2631524933241</v>
      </c>
      <c r="R65" s="416">
        <f t="shared" si="26"/>
        <v>0.92819542739642769</v>
      </c>
      <c r="S65" s="416">
        <f t="shared" si="27"/>
        <v>20.675549773761151</v>
      </c>
      <c r="T65" s="417" t="str">
        <f t="shared" si="28"/>
        <v>No activity in 2008</v>
      </c>
      <c r="U65" s="417">
        <f t="shared" si="29"/>
        <v>-0.6206544049455619</v>
      </c>
      <c r="V65" s="417" t="str">
        <f t="shared" si="30"/>
        <v>No activity in 2008</v>
      </c>
      <c r="W65" s="417" t="str">
        <f t="shared" si="31"/>
        <v>No activity in 2008</v>
      </c>
      <c r="X65" s="417" t="str">
        <f t="shared" si="32"/>
        <v>No activity in 2008</v>
      </c>
      <c r="AC65" s="249" t="str">
        <f t="shared" si="11"/>
        <v>Permitted Source</v>
      </c>
      <c r="AD65" t="s">
        <v>17169</v>
      </c>
      <c r="AE65" t="s">
        <v>387</v>
      </c>
      <c r="AF65" s="423">
        <v>76.552999999999997</v>
      </c>
      <c r="AG65" s="423">
        <v>35.682000000000002</v>
      </c>
      <c r="AH65" s="423">
        <v>75.183999999999997</v>
      </c>
      <c r="AI65" s="423">
        <v>15.632999999999999</v>
      </c>
      <c r="AJ65" s="423">
        <v>8.0709999999999997</v>
      </c>
      <c r="AL65" s="249" t="s">
        <v>385</v>
      </c>
      <c r="AM65" t="s">
        <v>17214</v>
      </c>
      <c r="AN65" t="s">
        <v>17211</v>
      </c>
      <c r="AO65" s="423">
        <v>0</v>
      </c>
      <c r="AP65" s="423">
        <v>34.713378352958898</v>
      </c>
      <c r="AQ65" s="423">
        <v>0</v>
      </c>
      <c r="AR65" s="423">
        <v>0</v>
      </c>
      <c r="AS65" s="423">
        <v>0</v>
      </c>
    </row>
    <row r="66" spans="1:45" ht="13.2">
      <c r="A66" s="426" t="s">
        <v>113</v>
      </c>
      <c r="B66" s="425">
        <f t="shared" si="33"/>
        <v>0</v>
      </c>
      <c r="C66" s="414">
        <f t="shared" si="13"/>
        <v>0</v>
      </c>
      <c r="D66" s="425">
        <f t="shared" si="34"/>
        <v>36.437395621734943</v>
      </c>
      <c r="E66" s="414">
        <f t="shared" si="15"/>
        <v>36.398370769246164</v>
      </c>
      <c r="F66" s="425">
        <f t="shared" si="35"/>
        <v>0</v>
      </c>
      <c r="G66" s="414">
        <f t="shared" si="17"/>
        <v>0</v>
      </c>
      <c r="H66" s="425">
        <f t="shared" si="36"/>
        <v>0</v>
      </c>
      <c r="I66" s="414">
        <f t="shared" si="19"/>
        <v>0</v>
      </c>
      <c r="J66" s="425">
        <f t="shared" si="37"/>
        <v>0</v>
      </c>
      <c r="K66" s="414">
        <f t="shared" si="21"/>
        <v>0</v>
      </c>
      <c r="N66" s="257" t="str">
        <f t="shared" si="22"/>
        <v>Venting - recompletions</v>
      </c>
      <c r="O66" s="416">
        <f t="shared" si="23"/>
        <v>0</v>
      </c>
      <c r="P66" s="416">
        <f t="shared" si="24"/>
        <v>-3.9024852488779516E-2</v>
      </c>
      <c r="Q66" s="416">
        <f t="shared" si="25"/>
        <v>0</v>
      </c>
      <c r="R66" s="416">
        <f t="shared" si="26"/>
        <v>0</v>
      </c>
      <c r="S66" s="416">
        <f t="shared" si="27"/>
        <v>0</v>
      </c>
      <c r="T66" s="417">
        <f t="shared" si="28"/>
        <v>0</v>
      </c>
      <c r="U66" s="417">
        <f t="shared" si="29"/>
        <v>-1.0710110265263074E-3</v>
      </c>
      <c r="V66" s="417">
        <f t="shared" si="30"/>
        <v>0</v>
      </c>
      <c r="W66" s="417">
        <f t="shared" si="31"/>
        <v>0</v>
      </c>
      <c r="X66" s="417">
        <f t="shared" si="32"/>
        <v>0</v>
      </c>
      <c r="AC66" s="249" t="str">
        <f t="shared" si="11"/>
        <v>Permitted Source</v>
      </c>
      <c r="AD66" t="s">
        <v>17172</v>
      </c>
      <c r="AE66" t="s">
        <v>387</v>
      </c>
      <c r="AF66" s="423">
        <v>18.416</v>
      </c>
      <c r="AG66" s="423">
        <v>0.40899999999999997</v>
      </c>
      <c r="AH66" s="423">
        <v>5.32</v>
      </c>
      <c r="AI66" s="423">
        <v>26.192</v>
      </c>
      <c r="AJ66" s="423">
        <v>0</v>
      </c>
      <c r="AL66" s="249" t="s">
        <v>385</v>
      </c>
      <c r="AM66" t="s">
        <v>17215</v>
      </c>
      <c r="AN66" t="s">
        <v>17211</v>
      </c>
      <c r="AO66" s="423">
        <v>0</v>
      </c>
      <c r="AP66" s="423">
        <v>14.277276580652451</v>
      </c>
      <c r="AQ66" s="423">
        <v>0</v>
      </c>
      <c r="AR66" s="423">
        <v>0</v>
      </c>
      <c r="AS66" s="423">
        <v>0</v>
      </c>
    </row>
    <row r="67" spans="1:45" ht="13.2">
      <c r="A67" s="426" t="s">
        <v>17224</v>
      </c>
      <c r="B67" s="425">
        <f t="shared" si="33"/>
        <v>24671.848213785262</v>
      </c>
      <c r="C67" s="414">
        <f t="shared" si="13"/>
        <v>25673.469733629045</v>
      </c>
      <c r="D67" s="425">
        <f t="shared" si="34"/>
        <v>1757.0482226949648</v>
      </c>
      <c r="E67" s="414">
        <f t="shared" si="15"/>
        <v>1873.6886193855767</v>
      </c>
      <c r="F67" s="425">
        <f t="shared" si="35"/>
        <v>9760.5885771181638</v>
      </c>
      <c r="G67" s="414">
        <f t="shared" si="17"/>
        <v>10653.588392662883</v>
      </c>
      <c r="H67" s="425">
        <f t="shared" si="36"/>
        <v>0</v>
      </c>
      <c r="I67" s="414">
        <f t="shared" si="19"/>
        <v>0</v>
      </c>
      <c r="J67" s="425">
        <f t="shared" si="37"/>
        <v>168.52707163873265</v>
      </c>
      <c r="K67" s="414">
        <f t="shared" si="21"/>
        <v>146.12075915939917</v>
      </c>
      <c r="N67" s="257" t="str">
        <f t="shared" si="22"/>
        <v>Survey-based Compressor Engines</v>
      </c>
      <c r="O67" s="416">
        <f t="shared" si="23"/>
        <v>1001.6215198437822</v>
      </c>
      <c r="P67" s="416">
        <f t="shared" si="24"/>
        <v>116.64039669061185</v>
      </c>
      <c r="Q67" s="416">
        <f t="shared" si="25"/>
        <v>892.99981554471924</v>
      </c>
      <c r="R67" s="416">
        <f t="shared" si="26"/>
        <v>0</v>
      </c>
      <c r="S67" s="416">
        <f t="shared" si="27"/>
        <v>-22.406312479333479</v>
      </c>
      <c r="T67" s="417">
        <f t="shared" si="28"/>
        <v>4.0597749757723116E-2</v>
      </c>
      <c r="U67" s="417">
        <f t="shared" si="29"/>
        <v>6.6384288822596185E-2</v>
      </c>
      <c r="V67" s="417">
        <f t="shared" si="30"/>
        <v>9.1490365410769062E-2</v>
      </c>
      <c r="W67" s="417">
        <f t="shared" si="31"/>
        <v>0</v>
      </c>
      <c r="X67" s="417">
        <f t="shared" si="32"/>
        <v>-0.13295378755150591</v>
      </c>
      <c r="AC67" s="249" t="str">
        <f t="shared" si="11"/>
        <v>Permitted Source</v>
      </c>
      <c r="AD67" t="s">
        <v>17181</v>
      </c>
      <c r="AE67" t="s">
        <v>387</v>
      </c>
      <c r="AF67" s="423">
        <v>45.089999999999996</v>
      </c>
      <c r="AG67" s="423">
        <v>52.919999999999987</v>
      </c>
      <c r="AH67" s="423">
        <v>45.379999999999995</v>
      </c>
      <c r="AI67" s="423">
        <v>0.3</v>
      </c>
      <c r="AJ67" s="423">
        <v>5.8000000000000007</v>
      </c>
      <c r="AL67" s="249" t="s">
        <v>385</v>
      </c>
      <c r="AM67" t="s">
        <v>17216</v>
      </c>
      <c r="AN67" t="s">
        <v>272</v>
      </c>
      <c r="AO67" s="423">
        <v>0</v>
      </c>
      <c r="AP67" s="423">
        <v>6.5040926645194501</v>
      </c>
      <c r="AQ67" s="423">
        <v>0</v>
      </c>
      <c r="AR67" s="423">
        <v>0</v>
      </c>
      <c r="AS67" s="423">
        <v>0</v>
      </c>
    </row>
    <row r="68" spans="1:45" ht="13.2">
      <c r="A68" s="426" t="s">
        <v>261</v>
      </c>
      <c r="B68" s="425">
        <f t="shared" si="33"/>
        <v>924.27778342932152</v>
      </c>
      <c r="C68" s="414">
        <f t="shared" si="13"/>
        <v>781.15237741868521</v>
      </c>
      <c r="D68" s="425">
        <f t="shared" si="34"/>
        <v>128.97441442342938</v>
      </c>
      <c r="E68" s="414">
        <f t="shared" si="15"/>
        <v>102.41725840845584</v>
      </c>
      <c r="F68" s="425">
        <f t="shared" si="35"/>
        <v>528.273956649311</v>
      </c>
      <c r="G68" s="414">
        <f t="shared" si="17"/>
        <v>419.07396688492787</v>
      </c>
      <c r="H68" s="425">
        <f t="shared" si="36"/>
        <v>97.116019857575907</v>
      </c>
      <c r="I68" s="414">
        <f t="shared" si="19"/>
        <v>8.7847644506007434</v>
      </c>
      <c r="J68" s="425">
        <f t="shared" si="37"/>
        <v>96.423906332440438</v>
      </c>
      <c r="K68" s="414">
        <f t="shared" si="21"/>
        <v>73.108263770458251</v>
      </c>
      <c r="N68" s="257" t="str">
        <f t="shared" si="22"/>
        <v>Workover rigs</v>
      </c>
      <c r="O68" s="416">
        <f t="shared" si="23"/>
        <v>-143.12540601063631</v>
      </c>
      <c r="P68" s="416">
        <f t="shared" si="24"/>
        <v>-26.557156014973543</v>
      </c>
      <c r="Q68" s="416">
        <f t="shared" si="25"/>
        <v>-109.19998976438313</v>
      </c>
      <c r="R68" s="416">
        <f t="shared" si="26"/>
        <v>-88.33125540697516</v>
      </c>
      <c r="S68" s="416">
        <f t="shared" si="27"/>
        <v>-23.315642561982187</v>
      </c>
      <c r="T68" s="417">
        <f t="shared" si="28"/>
        <v>-0.15485107245529822</v>
      </c>
      <c r="U68" s="417">
        <f t="shared" si="29"/>
        <v>-0.20591026626246262</v>
      </c>
      <c r="V68" s="417">
        <f t="shared" si="30"/>
        <v>-0.20671090897042721</v>
      </c>
      <c r="W68" s="417">
        <f t="shared" si="31"/>
        <v>-0.90954361120354899</v>
      </c>
      <c r="X68" s="417">
        <f t="shared" si="32"/>
        <v>-0.24180354695024395</v>
      </c>
      <c r="AC68" s="249" t="str">
        <f t="shared" si="11"/>
        <v>Permitted Source</v>
      </c>
      <c r="AD68" t="s">
        <v>17188</v>
      </c>
      <c r="AE68" t="s">
        <v>387</v>
      </c>
      <c r="AF68" s="423">
        <v>138.488</v>
      </c>
      <c r="AG68" s="423">
        <v>4.9580000000000002</v>
      </c>
      <c r="AH68" s="423">
        <v>76.154000000000011</v>
      </c>
      <c r="AI68" s="423">
        <v>13.934000000000001</v>
      </c>
      <c r="AJ68" s="423">
        <v>10.341999999999999</v>
      </c>
      <c r="AL68" s="249" t="s">
        <v>385</v>
      </c>
      <c r="AM68" t="s">
        <v>17217</v>
      </c>
      <c r="AN68" t="s">
        <v>272</v>
      </c>
      <c r="AO68" s="423">
        <v>1.5303747445928118</v>
      </c>
      <c r="AP68" s="423">
        <v>0</v>
      </c>
      <c r="AQ68" s="423">
        <v>8.3424086686949614</v>
      </c>
      <c r="AR68" s="423">
        <v>0</v>
      </c>
      <c r="AS68" s="423">
        <v>0</v>
      </c>
    </row>
    <row r="69" spans="1:45" ht="13.2">
      <c r="A69" s="258" t="str">
        <f>by_src_allpol!C22</f>
        <v>Total</v>
      </c>
      <c r="B69" s="415">
        <f>SUM(B44:B68)</f>
        <v>42232.779507881904</v>
      </c>
      <c r="C69" s="415">
        <f t="shared" ref="C69:K69" si="38">SUM(C44:C68)</f>
        <v>41320.839288010953</v>
      </c>
      <c r="D69" s="415">
        <f t="shared" si="38"/>
        <v>54468.946089968675</v>
      </c>
      <c r="E69" s="415">
        <f t="shared" si="38"/>
        <v>45378.890005616355</v>
      </c>
      <c r="F69" s="415">
        <f t="shared" si="38"/>
        <v>23602.390768137164</v>
      </c>
      <c r="G69" s="415">
        <f t="shared" si="38"/>
        <v>22018.875128067513</v>
      </c>
      <c r="H69" s="415">
        <f t="shared" si="38"/>
        <v>273.06915477773003</v>
      </c>
      <c r="I69" s="415">
        <f t="shared" si="38"/>
        <v>733.70937680706083</v>
      </c>
      <c r="J69" s="415">
        <f t="shared" si="38"/>
        <v>556.69307198684851</v>
      </c>
      <c r="K69" s="415">
        <f t="shared" si="38"/>
        <v>586.69135393710894</v>
      </c>
      <c r="N69" s="270" t="s">
        <v>202</v>
      </c>
      <c r="O69" s="418">
        <f t="shared" si="23"/>
        <v>-911.94021987095039</v>
      </c>
      <c r="P69" s="418">
        <f t="shared" ref="P69" si="39">E69-D69</f>
        <v>-9090.0560843523199</v>
      </c>
      <c r="Q69" s="418">
        <f t="shared" ref="Q69" si="40">G69-F69</f>
        <v>-1583.5156400696505</v>
      </c>
      <c r="R69" s="418">
        <f t="shared" ref="R69" si="41">I69-H69</f>
        <v>460.6402220293308</v>
      </c>
      <c r="S69" s="418">
        <f t="shared" ref="S69" si="42">K69-J69</f>
        <v>29.998281950260434</v>
      </c>
      <c r="T69" s="419">
        <f t="shared" ref="T69" si="43">IF(AND(B69=0,C69=0),0,IF(AND(B69=0,C69&gt;0),"No activity in 2008",(C69-B69)/B69))</f>
        <v>-2.1593184973789259E-2</v>
      </c>
      <c r="U69" s="419">
        <f t="shared" ref="U69" si="44">IF(AND(D69=0,E69=0),0,IF(AND(D69=0,E69&gt;0),"No activity in 2008",(E69-D69)/D69))</f>
        <v>-0.16688511045060223</v>
      </c>
      <c r="V69" s="419">
        <f t="shared" ref="V69" si="45">IF(AND(F69=0,G69=0),0,IF(AND(F69=0,G69&gt;0),"No activity in 2008",(G69-F69)/F69))</f>
        <v>-6.7091323740278486E-2</v>
      </c>
      <c r="W69" s="419">
        <f t="shared" ref="W69" si="46">IF(AND(H69=0,I69=0),0,IF(AND(H69=0,I69&gt;0),"No activity in 2008",(I69-H69)/H69))</f>
        <v>1.6868995050146836</v>
      </c>
      <c r="X69" s="419">
        <f t="shared" ref="X69" si="47">IF(AND(J69=0,K69=0),0,IF(AND(J69=0,K69&gt;0),"No activity in 2008",(K69-J69)/J69))</f>
        <v>5.388657315816052E-2</v>
      </c>
      <c r="AC69" s="249" t="str">
        <f t="shared" si="11"/>
        <v>Permitted Source</v>
      </c>
      <c r="AD69" t="s">
        <v>17206</v>
      </c>
      <c r="AE69" t="s">
        <v>387</v>
      </c>
      <c r="AF69" s="423">
        <v>9.6999999999999993</v>
      </c>
      <c r="AG69" s="423">
        <v>0</v>
      </c>
      <c r="AH69" s="423">
        <v>8.1</v>
      </c>
      <c r="AI69" s="423">
        <v>615</v>
      </c>
      <c r="AJ69" s="423">
        <v>0.7</v>
      </c>
      <c r="AL69" s="249" t="s">
        <v>385</v>
      </c>
      <c r="AM69"/>
      <c r="AN69" t="s">
        <v>17211</v>
      </c>
      <c r="AO69" s="423">
        <v>18.293857076476137</v>
      </c>
      <c r="AP69" s="423">
        <v>25.110090199572593</v>
      </c>
      <c r="AQ69" s="423">
        <v>83.539144739393706</v>
      </c>
      <c r="AR69" s="423">
        <v>0.18666652631637615</v>
      </c>
      <c r="AS69" s="423">
        <v>0</v>
      </c>
    </row>
    <row r="70" spans="1:45" ht="13.2">
      <c r="A70" s="478" t="s">
        <v>17674</v>
      </c>
      <c r="AC70" s="249" t="str">
        <f t="shared" si="11"/>
        <v>Permitted Source</v>
      </c>
      <c r="AD70" t="s">
        <v>60</v>
      </c>
      <c r="AE70" t="s">
        <v>272</v>
      </c>
      <c r="AF70" s="423">
        <v>0</v>
      </c>
      <c r="AG70" s="423">
        <v>176.2</v>
      </c>
      <c r="AH70" s="423">
        <v>0</v>
      </c>
      <c r="AI70" s="423">
        <v>0</v>
      </c>
      <c r="AJ70" s="423">
        <v>0</v>
      </c>
      <c r="AL70" s="249" t="s">
        <v>385</v>
      </c>
      <c r="AM70" t="s">
        <v>17218</v>
      </c>
      <c r="AN70" t="s">
        <v>17211</v>
      </c>
      <c r="AO70" s="423">
        <v>1.4930485313100603</v>
      </c>
      <c r="AP70" s="423">
        <v>0</v>
      </c>
      <c r="AQ70" s="423">
        <v>8.2117669222053316</v>
      </c>
      <c r="AR70" s="423">
        <v>0</v>
      </c>
      <c r="AS70" s="423">
        <v>0</v>
      </c>
    </row>
    <row r="71" spans="1:45" ht="13.2">
      <c r="C71" s="267"/>
      <c r="D71" s="267"/>
      <c r="E71" s="267"/>
      <c r="F71" s="267"/>
      <c r="G71" s="267"/>
      <c r="H71" s="267"/>
      <c r="I71" s="267"/>
      <c r="J71" s="267"/>
      <c r="K71" s="267"/>
      <c r="AC71" s="249" t="str">
        <f t="shared" si="11"/>
        <v>Permitted Source</v>
      </c>
      <c r="AD71"/>
      <c r="AE71" t="s">
        <v>387</v>
      </c>
      <c r="AF71" s="423">
        <v>0</v>
      </c>
      <c r="AG71" s="423">
        <v>163.18300000000005</v>
      </c>
      <c r="AH71" s="423">
        <v>0</v>
      </c>
      <c r="AI71" s="423">
        <v>0</v>
      </c>
      <c r="AJ71" s="423">
        <v>0</v>
      </c>
      <c r="AL71" s="249" t="s">
        <v>385</v>
      </c>
      <c r="AM71" t="s">
        <v>17219</v>
      </c>
      <c r="AN71" t="s">
        <v>17211</v>
      </c>
      <c r="AO71" s="423">
        <v>0</v>
      </c>
      <c r="AP71" s="423">
        <v>0</v>
      </c>
      <c r="AQ71" s="423">
        <v>0</v>
      </c>
      <c r="AR71" s="423">
        <v>0</v>
      </c>
      <c r="AS71" s="423">
        <v>0</v>
      </c>
    </row>
    <row r="72" spans="1:45" ht="13.2">
      <c r="AC72" s="249" t="str">
        <f t="shared" si="11"/>
        <v>Pneumatic devices</v>
      </c>
      <c r="AD72" t="s">
        <v>111</v>
      </c>
      <c r="AE72" t="s">
        <v>386</v>
      </c>
      <c r="AF72" s="423">
        <v>0</v>
      </c>
      <c r="AG72" s="423">
        <v>1641.1011666043621</v>
      </c>
      <c r="AH72" s="423">
        <v>0</v>
      </c>
      <c r="AI72" s="423">
        <v>0</v>
      </c>
      <c r="AJ72" s="423">
        <v>0</v>
      </c>
      <c r="AL72" s="249" t="s">
        <v>385</v>
      </c>
      <c r="AM72" t="s">
        <v>17220</v>
      </c>
      <c r="AN72" t="s">
        <v>17211</v>
      </c>
      <c r="AO72" s="423">
        <v>0</v>
      </c>
      <c r="AP72" s="423">
        <v>0</v>
      </c>
      <c r="AQ72" s="423">
        <v>0</v>
      </c>
      <c r="AR72" s="423">
        <v>0</v>
      </c>
      <c r="AS72" s="423">
        <v>0</v>
      </c>
    </row>
    <row r="73" spans="1:45" ht="13.2">
      <c r="AC73" s="249" t="str">
        <f t="shared" si="11"/>
        <v>Pneumatic pumps</v>
      </c>
      <c r="AD73" t="s">
        <v>110</v>
      </c>
      <c r="AE73" t="s">
        <v>386</v>
      </c>
      <c r="AF73" s="423">
        <v>0</v>
      </c>
      <c r="AG73" s="423">
        <v>146.72528170779015</v>
      </c>
      <c r="AH73" s="423">
        <v>0</v>
      </c>
      <c r="AI73" s="423">
        <v>0</v>
      </c>
      <c r="AJ73" s="423">
        <v>0</v>
      </c>
      <c r="AL73" s="249" t="s">
        <v>385</v>
      </c>
      <c r="AM73" t="s">
        <v>17221</v>
      </c>
      <c r="AN73" t="s">
        <v>17211</v>
      </c>
      <c r="AO73" s="423">
        <v>0</v>
      </c>
      <c r="AP73" s="423">
        <v>0</v>
      </c>
      <c r="AQ73" s="423">
        <v>0</v>
      </c>
      <c r="AR73" s="423">
        <v>0</v>
      </c>
      <c r="AS73" s="423">
        <v>0</v>
      </c>
    </row>
    <row r="74" spans="1:45" ht="13.2">
      <c r="AC74" s="249" t="str">
        <f t="shared" si="11"/>
        <v>Saltwater Disposal Engines</v>
      </c>
      <c r="AD74" t="s">
        <v>103</v>
      </c>
      <c r="AE74" t="s">
        <v>386</v>
      </c>
      <c r="AF74" s="423">
        <v>224.73801033086829</v>
      </c>
      <c r="AG74" s="423">
        <v>1.3195442580082806</v>
      </c>
      <c r="AH74" s="423">
        <v>85.003958064281463</v>
      </c>
      <c r="AI74" s="423">
        <v>0</v>
      </c>
      <c r="AJ74" s="423">
        <v>2.5745834013438746</v>
      </c>
      <c r="AL74" s="249" t="s">
        <v>385</v>
      </c>
      <c r="AM74" t="s">
        <v>281</v>
      </c>
      <c r="AN74" t="s">
        <v>17211</v>
      </c>
      <c r="AO74" s="423">
        <v>0.6905349457309029</v>
      </c>
      <c r="AP74" s="423">
        <v>63.39857326075343</v>
      </c>
      <c r="AQ74" s="423">
        <v>1.8569791108168874</v>
      </c>
      <c r="AR74" s="423">
        <v>2.7994659962063628</v>
      </c>
      <c r="AS74" s="423">
        <v>0</v>
      </c>
    </row>
    <row r="75" spans="1:45" ht="13.2">
      <c r="AC75" s="249" t="str">
        <f t="shared" si="11"/>
        <v>Survey-based Fugitives</v>
      </c>
      <c r="AD75" t="s">
        <v>365</v>
      </c>
      <c r="AE75" t="s">
        <v>386</v>
      </c>
      <c r="AF75" s="423">
        <v>0</v>
      </c>
      <c r="AG75" s="423">
        <v>4281.0969168079</v>
      </c>
      <c r="AH75" s="423">
        <v>0</v>
      </c>
      <c r="AI75" s="423">
        <v>0</v>
      </c>
      <c r="AJ75" s="423">
        <v>0</v>
      </c>
      <c r="AL75" s="249" t="s">
        <v>385</v>
      </c>
      <c r="AM75" t="s">
        <v>288</v>
      </c>
      <c r="AN75" t="s">
        <v>17211</v>
      </c>
      <c r="AO75" s="423">
        <v>8.8089863347293544</v>
      </c>
      <c r="AP75" s="423">
        <v>0.3919252394688908</v>
      </c>
      <c r="AQ75" s="423">
        <v>1.8569791108168874</v>
      </c>
      <c r="AR75" s="423">
        <v>3.7326213282751506</v>
      </c>
      <c r="AS75" s="423">
        <v>0</v>
      </c>
    </row>
    <row r="76" spans="1:45" ht="13.2">
      <c r="AC76" s="249" t="str">
        <f t="shared" si="11"/>
        <v>Venting - blowdowns</v>
      </c>
      <c r="AD76" t="s">
        <v>114</v>
      </c>
      <c r="AE76" t="s">
        <v>386</v>
      </c>
      <c r="AF76" s="423">
        <v>0</v>
      </c>
      <c r="AG76" s="423">
        <v>11947.31355952509</v>
      </c>
      <c r="AH76" s="423">
        <v>0</v>
      </c>
      <c r="AI76" s="423">
        <v>0</v>
      </c>
      <c r="AJ76" s="423">
        <v>0</v>
      </c>
      <c r="AL76" s="249" t="s">
        <v>385</v>
      </c>
      <c r="AM76" t="s">
        <v>284</v>
      </c>
      <c r="AN76" t="s">
        <v>17211</v>
      </c>
      <c r="AO76" s="423">
        <v>81.837722622432665</v>
      </c>
      <c r="AP76" s="423">
        <v>1.6236902777996907</v>
      </c>
      <c r="AQ76" s="423">
        <v>71.666329502882903</v>
      </c>
      <c r="AR76" s="423">
        <v>0</v>
      </c>
      <c r="AS76" s="423">
        <v>8.6783445882397245</v>
      </c>
    </row>
    <row r="77" spans="1:45" ht="13.2">
      <c r="AC77" s="249" t="str">
        <f t="shared" si="11"/>
        <v>Venting - Compressor Shutdown</v>
      </c>
      <c r="AD77" t="s">
        <v>63</v>
      </c>
      <c r="AE77" t="s">
        <v>386</v>
      </c>
      <c r="AF77" s="423">
        <v>0</v>
      </c>
      <c r="AG77" s="423">
        <v>212.33854962260233</v>
      </c>
      <c r="AH77" s="423">
        <v>0</v>
      </c>
      <c r="AI77" s="423">
        <v>0</v>
      </c>
      <c r="AJ77" s="423">
        <v>0</v>
      </c>
      <c r="AL77" s="249" t="s">
        <v>73</v>
      </c>
      <c r="AM77" t="s">
        <v>73</v>
      </c>
      <c r="AN77" t="s">
        <v>17212</v>
      </c>
      <c r="AO77" s="423">
        <v>0</v>
      </c>
      <c r="AP77" s="423">
        <v>2320.8607999999999</v>
      </c>
      <c r="AQ77" s="423">
        <v>0</v>
      </c>
      <c r="AR77" s="423">
        <v>0</v>
      </c>
      <c r="AS77" s="423">
        <v>0</v>
      </c>
    </row>
    <row r="78" spans="1:45" ht="13.2">
      <c r="AC78" s="249" t="str">
        <f t="shared" si="11"/>
        <v xml:space="preserve">Venting - Compressor Startup </v>
      </c>
      <c r="AD78" t="s">
        <v>230</v>
      </c>
      <c r="AE78" t="s">
        <v>386</v>
      </c>
      <c r="AF78" s="423">
        <v>0</v>
      </c>
      <c r="AG78" s="423">
        <v>0.63680648580802568</v>
      </c>
      <c r="AH78" s="423">
        <v>0</v>
      </c>
      <c r="AI78" s="423">
        <v>0</v>
      </c>
      <c r="AJ78" s="423">
        <v>0</v>
      </c>
      <c r="AL78" s="249" t="s">
        <v>251</v>
      </c>
      <c r="AM78" t="s">
        <v>251</v>
      </c>
      <c r="AN78" t="s">
        <v>17212</v>
      </c>
      <c r="AO78" s="423">
        <v>0</v>
      </c>
      <c r="AP78" s="423">
        <v>149.07266510326545</v>
      </c>
      <c r="AQ78" s="423">
        <v>0</v>
      </c>
      <c r="AR78" s="423">
        <v>0</v>
      </c>
      <c r="AS78" s="423">
        <v>0</v>
      </c>
    </row>
    <row r="79" spans="1:45" ht="13.2">
      <c r="AC79" s="249" t="str">
        <f t="shared" si="11"/>
        <v>Venting - recompletions</v>
      </c>
      <c r="AD79" t="s">
        <v>113</v>
      </c>
      <c r="AE79" t="s">
        <v>386</v>
      </c>
      <c r="AF79" s="423">
        <v>0</v>
      </c>
      <c r="AG79" s="423">
        <v>36.398370769246164</v>
      </c>
      <c r="AH79" s="423">
        <v>0</v>
      </c>
      <c r="AI79" s="423">
        <v>0</v>
      </c>
      <c r="AJ79" s="423">
        <v>0</v>
      </c>
      <c r="AL79" s="249" t="s">
        <v>385</v>
      </c>
      <c r="AM79" t="s">
        <v>283</v>
      </c>
      <c r="AN79" t="s">
        <v>17211</v>
      </c>
      <c r="AO79" s="423">
        <v>0</v>
      </c>
      <c r="AP79" s="423">
        <v>0</v>
      </c>
      <c r="AQ79" s="423">
        <v>0</v>
      </c>
      <c r="AR79" s="423">
        <v>0</v>
      </c>
      <c r="AS79" s="423">
        <v>0</v>
      </c>
    </row>
    <row r="80" spans="1:45" ht="13.2">
      <c r="AC80" s="249" t="str">
        <f t="shared" si="11"/>
        <v>Workover rigs</v>
      </c>
      <c r="AD80" t="s">
        <v>261</v>
      </c>
      <c r="AE80" t="s">
        <v>386</v>
      </c>
      <c r="AF80" s="423">
        <v>781.15237741868521</v>
      </c>
      <c r="AG80" s="423">
        <v>102.41725840845584</v>
      </c>
      <c r="AH80" s="423">
        <v>419.07396688492787</v>
      </c>
      <c r="AI80" s="423">
        <v>8.7847644506007434</v>
      </c>
      <c r="AJ80" s="423">
        <v>73.108263770458251</v>
      </c>
      <c r="AL80" s="249" t="s">
        <v>385</v>
      </c>
      <c r="AM80" t="s">
        <v>278</v>
      </c>
      <c r="AN80" t="s">
        <v>17211</v>
      </c>
      <c r="AO80" s="423">
        <v>0</v>
      </c>
      <c r="AP80" s="423">
        <v>2.0557411965475394</v>
      </c>
      <c r="AQ80" s="423">
        <v>0</v>
      </c>
      <c r="AR80" s="423">
        <v>0</v>
      </c>
      <c r="AS80" s="423">
        <v>0</v>
      </c>
    </row>
    <row r="81" spans="29:45" ht="13.2">
      <c r="AC81" s="249" t="str">
        <f t="shared" si="11"/>
        <v>Survey-based Compressor Engines</v>
      </c>
      <c r="AD81" t="s">
        <v>17224</v>
      </c>
      <c r="AE81" t="s">
        <v>386</v>
      </c>
      <c r="AF81" s="423">
        <v>25673.469733629045</v>
      </c>
      <c r="AG81" s="423">
        <v>1873.6886193855767</v>
      </c>
      <c r="AH81" s="423">
        <v>10653.588392662883</v>
      </c>
      <c r="AI81" s="423">
        <v>0</v>
      </c>
      <c r="AJ81" s="423">
        <v>146.12075915939917</v>
      </c>
      <c r="AL81" s="249" t="s">
        <v>385</v>
      </c>
      <c r="AM81" t="s">
        <v>223</v>
      </c>
      <c r="AN81" t="s">
        <v>17211</v>
      </c>
      <c r="AO81" s="423">
        <v>1.1197863984825451</v>
      </c>
      <c r="AP81" s="423">
        <v>184.5781246832062</v>
      </c>
      <c r="AQ81" s="423">
        <v>0.93315533206878765</v>
      </c>
      <c r="AR81" s="423">
        <v>0.93315533206878765</v>
      </c>
      <c r="AS81" s="423">
        <v>0</v>
      </c>
    </row>
    <row r="82" spans="29:45" ht="13.2">
      <c r="AC82" s="249" t="str">
        <f t="shared" si="11"/>
        <v>Venting - initial completions and Fracing Engines</v>
      </c>
      <c r="AD82" t="s">
        <v>17654</v>
      </c>
      <c r="AE82" t="s">
        <v>386</v>
      </c>
      <c r="AF82" s="423">
        <v>531.87670219399843</v>
      </c>
      <c r="AG82" s="423">
        <v>3485.7355234670572</v>
      </c>
      <c r="AH82" s="423">
        <v>120.2631524933241</v>
      </c>
      <c r="AI82" s="423">
        <v>0.92819542739642769</v>
      </c>
      <c r="AJ82" s="423">
        <v>20.675549773761151</v>
      </c>
      <c r="AL82" s="249" t="s">
        <v>385</v>
      </c>
      <c r="AM82" t="s">
        <v>60</v>
      </c>
      <c r="AN82" t="s">
        <v>272</v>
      </c>
      <c r="AO82" s="423">
        <v>0</v>
      </c>
      <c r="AP82" s="423">
        <v>207.16048371927087</v>
      </c>
      <c r="AQ82" s="423">
        <v>0</v>
      </c>
      <c r="AR82" s="423">
        <v>0</v>
      </c>
      <c r="AS82" s="423">
        <v>0</v>
      </c>
    </row>
    <row r="83" spans="29:45" ht="13.2">
      <c r="AD83" t="s">
        <v>246</v>
      </c>
      <c r="AE83"/>
      <c r="AF83" s="423">
        <v>41320.839288010953</v>
      </c>
      <c r="AG83" s="423">
        <v>45378.890005616347</v>
      </c>
      <c r="AH83" s="423">
        <v>22018.875128067513</v>
      </c>
      <c r="AI83" s="423">
        <v>733.70937680706083</v>
      </c>
      <c r="AJ83" s="423">
        <v>586.69135393710894</v>
      </c>
      <c r="AL83" s="249" t="s">
        <v>385</v>
      </c>
      <c r="AM83"/>
      <c r="AN83" t="s">
        <v>17211</v>
      </c>
      <c r="AO83" s="423">
        <v>0</v>
      </c>
      <c r="AP83" s="423">
        <v>1501.9508331779966</v>
      </c>
      <c r="AQ83" s="423">
        <v>0</v>
      </c>
      <c r="AR83" s="423">
        <v>0</v>
      </c>
      <c r="AS83" s="423">
        <v>0</v>
      </c>
    </row>
    <row r="84" spans="29:45" ht="13.2">
      <c r="AD84"/>
      <c r="AE84"/>
      <c r="AF84"/>
      <c r="AG84"/>
      <c r="AH84"/>
      <c r="AI84"/>
      <c r="AJ84"/>
      <c r="AL84" s="249" t="s">
        <v>111</v>
      </c>
      <c r="AM84" t="s">
        <v>111</v>
      </c>
      <c r="AN84" t="s">
        <v>17212</v>
      </c>
      <c r="AO84" s="423">
        <v>0</v>
      </c>
      <c r="AP84" s="423">
        <v>1643.3459745099408</v>
      </c>
      <c r="AQ84" s="423">
        <v>0</v>
      </c>
      <c r="AR84" s="423">
        <v>0</v>
      </c>
      <c r="AS84" s="423">
        <v>0</v>
      </c>
    </row>
    <row r="85" spans="29:45" ht="13.2">
      <c r="AD85"/>
      <c r="AE85"/>
      <c r="AF85"/>
      <c r="AG85"/>
      <c r="AH85"/>
      <c r="AI85"/>
      <c r="AJ85"/>
      <c r="AL85" s="249" t="s">
        <v>110</v>
      </c>
      <c r="AM85" t="s">
        <v>110</v>
      </c>
      <c r="AN85" t="s">
        <v>17212</v>
      </c>
      <c r="AO85" s="423">
        <v>0</v>
      </c>
      <c r="AP85" s="423">
        <v>147.00051525106051</v>
      </c>
      <c r="AQ85" s="423">
        <v>0</v>
      </c>
      <c r="AR85" s="423">
        <v>0</v>
      </c>
      <c r="AS85" s="423">
        <v>0</v>
      </c>
    </row>
    <row r="86" spans="29:45" ht="13.2">
      <c r="AD86"/>
      <c r="AE86"/>
      <c r="AF86"/>
      <c r="AG86"/>
      <c r="AH86"/>
      <c r="AI86"/>
      <c r="AJ86"/>
      <c r="AL86" s="249" t="s">
        <v>385</v>
      </c>
      <c r="AM86" t="s">
        <v>286</v>
      </c>
      <c r="AN86" t="s">
        <v>17211</v>
      </c>
      <c r="AO86" s="423">
        <v>0</v>
      </c>
      <c r="AP86" s="423">
        <v>0</v>
      </c>
      <c r="AQ86" s="423">
        <v>0</v>
      </c>
      <c r="AR86" s="423">
        <v>0</v>
      </c>
      <c r="AS86" s="423">
        <v>0</v>
      </c>
    </row>
    <row r="87" spans="29:45" ht="13.2">
      <c r="AD87"/>
      <c r="AE87"/>
      <c r="AF87"/>
      <c r="AG87"/>
      <c r="AH87"/>
      <c r="AI87"/>
      <c r="AJ87"/>
      <c r="AL87" s="249" t="s">
        <v>385</v>
      </c>
      <c r="AM87" t="s">
        <v>197</v>
      </c>
      <c r="AN87" t="s">
        <v>17211</v>
      </c>
      <c r="AO87" s="423">
        <v>97.748021034205507</v>
      </c>
      <c r="AP87" s="423">
        <v>21.817171663768256</v>
      </c>
      <c r="AQ87" s="423">
        <v>34.918672526014042</v>
      </c>
      <c r="AR87" s="423">
        <v>17.450004709686329</v>
      </c>
      <c r="AS87" s="423">
        <v>2.267567456927154</v>
      </c>
    </row>
    <row r="88" spans="29:45" ht="13.2">
      <c r="AD88"/>
      <c r="AE88"/>
      <c r="AF88"/>
      <c r="AG88"/>
      <c r="AH88"/>
      <c r="AI88"/>
      <c r="AJ88"/>
      <c r="AL88" s="249" t="s">
        <v>385</v>
      </c>
      <c r="AM88" t="s">
        <v>274</v>
      </c>
      <c r="AN88" t="s">
        <v>17211</v>
      </c>
      <c r="AO88" s="423">
        <v>12.922335038488569</v>
      </c>
      <c r="AP88" s="423">
        <v>2.2395727969650903</v>
      </c>
      <c r="AQ88" s="423">
        <v>22.477845638872957</v>
      </c>
      <c r="AR88" s="423">
        <v>3.7326213282751506</v>
      </c>
      <c r="AS88" s="423">
        <v>0</v>
      </c>
    </row>
    <row r="89" spans="29:45" ht="13.2">
      <c r="AD89"/>
      <c r="AE89"/>
      <c r="AF89"/>
      <c r="AG89"/>
      <c r="AH89"/>
      <c r="AI89"/>
      <c r="AJ89"/>
      <c r="AL89" s="249" t="s">
        <v>385</v>
      </c>
      <c r="AM89" t="s">
        <v>275</v>
      </c>
      <c r="AN89" t="s">
        <v>17211</v>
      </c>
      <c r="AO89" s="423">
        <v>0</v>
      </c>
      <c r="AP89" s="423">
        <v>0</v>
      </c>
      <c r="AQ89" s="423">
        <v>0</v>
      </c>
      <c r="AR89" s="423">
        <v>0</v>
      </c>
      <c r="AS89" s="423">
        <v>0</v>
      </c>
    </row>
    <row r="90" spans="29:45" ht="13.2">
      <c r="AD90"/>
      <c r="AE90"/>
      <c r="AF90"/>
      <c r="AG90"/>
      <c r="AH90"/>
      <c r="AI90"/>
      <c r="AJ90"/>
      <c r="AL90" s="249" t="s">
        <v>103</v>
      </c>
      <c r="AM90" t="s">
        <v>103</v>
      </c>
      <c r="AN90" t="s">
        <v>17212</v>
      </c>
      <c r="AO90" s="423">
        <v>209.44166061368594</v>
      </c>
      <c r="AP90" s="423">
        <v>1.2297320788932367</v>
      </c>
      <c r="AQ90" s="423">
        <v>79.218331200442691</v>
      </c>
      <c r="AR90" s="423">
        <v>0</v>
      </c>
      <c r="AS90" s="423">
        <v>2.3993494566051572</v>
      </c>
    </row>
    <row r="91" spans="29:45" ht="13.2">
      <c r="AD91"/>
      <c r="AE91"/>
      <c r="AF91"/>
      <c r="AG91"/>
      <c r="AH91"/>
      <c r="AI91"/>
      <c r="AJ91"/>
      <c r="AL91" s="249" t="s">
        <v>17222</v>
      </c>
      <c r="AM91" t="s">
        <v>17222</v>
      </c>
      <c r="AN91" t="s">
        <v>17212</v>
      </c>
      <c r="AO91" s="423">
        <v>0</v>
      </c>
      <c r="AP91" s="423">
        <v>4288.8199054039815</v>
      </c>
      <c r="AQ91" s="423">
        <v>0</v>
      </c>
      <c r="AR91" s="423">
        <v>0</v>
      </c>
      <c r="AS91" s="423">
        <v>0</v>
      </c>
    </row>
    <row r="92" spans="29:45" ht="13.2">
      <c r="AD92"/>
      <c r="AE92"/>
      <c r="AF92"/>
      <c r="AG92"/>
      <c r="AH92"/>
      <c r="AI92"/>
      <c r="AJ92"/>
      <c r="AL92" s="249" t="s">
        <v>114</v>
      </c>
      <c r="AM92" t="s">
        <v>114</v>
      </c>
      <c r="AN92" t="s">
        <v>17212</v>
      </c>
      <c r="AO92" s="423">
        <v>0</v>
      </c>
      <c r="AP92" s="423">
        <v>12615.04110915485</v>
      </c>
      <c r="AQ92" s="423">
        <v>0</v>
      </c>
      <c r="AR92" s="423">
        <v>0</v>
      </c>
      <c r="AS92" s="423">
        <v>0</v>
      </c>
    </row>
    <row r="93" spans="29:45" ht="13.2">
      <c r="AD93"/>
      <c r="AE93"/>
      <c r="AF93"/>
      <c r="AG93"/>
      <c r="AH93"/>
      <c r="AI93"/>
      <c r="AJ93"/>
      <c r="AL93" s="249" t="s">
        <v>63</v>
      </c>
      <c r="AM93" t="s">
        <v>63</v>
      </c>
      <c r="AN93" t="s">
        <v>17212</v>
      </c>
      <c r="AO93" s="423">
        <v>0</v>
      </c>
      <c r="AP93" s="423">
        <v>224.2049292294582</v>
      </c>
      <c r="AQ93" s="423">
        <v>0</v>
      </c>
      <c r="AR93" s="423">
        <v>0</v>
      </c>
      <c r="AS93" s="423">
        <v>0</v>
      </c>
    </row>
    <row r="94" spans="29:45" ht="13.2">
      <c r="AD94"/>
      <c r="AE94"/>
      <c r="AF94"/>
      <c r="AG94"/>
      <c r="AH94"/>
      <c r="AI94"/>
      <c r="AJ94"/>
      <c r="AL94" s="249" t="s">
        <v>230</v>
      </c>
      <c r="AM94" t="s">
        <v>230</v>
      </c>
      <c r="AN94" t="s">
        <v>17212</v>
      </c>
      <c r="AO94" s="423">
        <v>0</v>
      </c>
      <c r="AP94" s="423">
        <v>0.67362517126988686</v>
      </c>
      <c r="AQ94" s="423">
        <v>0</v>
      </c>
      <c r="AR94" s="423">
        <v>0</v>
      </c>
      <c r="AS94" s="423">
        <v>0</v>
      </c>
    </row>
    <row r="95" spans="29:45" ht="13.2">
      <c r="AD95"/>
      <c r="AE95"/>
      <c r="AF95"/>
      <c r="AG95"/>
      <c r="AH95"/>
      <c r="AI95"/>
      <c r="AJ95"/>
      <c r="AL95" s="249" t="s">
        <v>17654</v>
      </c>
      <c r="AM95" t="s">
        <v>112</v>
      </c>
      <c r="AN95" t="s">
        <v>17212</v>
      </c>
      <c r="AO95" s="423">
        <v>0</v>
      </c>
      <c r="AP95" s="423">
        <v>9188.812441506896</v>
      </c>
      <c r="AQ95" s="423">
        <v>0</v>
      </c>
      <c r="AR95" s="423">
        <v>0</v>
      </c>
      <c r="AS95" s="423">
        <v>0</v>
      </c>
    </row>
    <row r="96" spans="29:45" ht="13.2">
      <c r="AD96"/>
      <c r="AE96"/>
      <c r="AF96"/>
      <c r="AG96"/>
      <c r="AH96"/>
      <c r="AI96"/>
      <c r="AJ96"/>
      <c r="AL96" s="249" t="s">
        <v>113</v>
      </c>
      <c r="AM96" t="s">
        <v>113</v>
      </c>
      <c r="AN96" t="s">
        <v>17212</v>
      </c>
      <c r="AO96" s="423">
        <v>0</v>
      </c>
      <c r="AP96" s="423">
        <v>36.437395621734943</v>
      </c>
      <c r="AQ96" s="423">
        <v>0</v>
      </c>
      <c r="AR96" s="423">
        <v>0</v>
      </c>
      <c r="AS96" s="423">
        <v>0</v>
      </c>
    </row>
    <row r="97" spans="30:45" ht="13.2">
      <c r="AD97"/>
      <c r="AE97"/>
      <c r="AF97"/>
      <c r="AG97"/>
      <c r="AH97"/>
      <c r="AI97"/>
      <c r="AJ97"/>
      <c r="AL97" s="249" t="s">
        <v>261</v>
      </c>
      <c r="AM97" t="s">
        <v>261</v>
      </c>
      <c r="AN97" t="s">
        <v>17212</v>
      </c>
      <c r="AO97" s="423">
        <v>924.27778342932152</v>
      </c>
      <c r="AP97" s="423">
        <v>128.97441442342938</v>
      </c>
      <c r="AQ97" s="423">
        <v>528.273956649311</v>
      </c>
      <c r="AR97" s="423">
        <v>97.116019857575907</v>
      </c>
      <c r="AS97" s="423">
        <v>96.423906332440438</v>
      </c>
    </row>
    <row r="98" spans="30:45" ht="13.2">
      <c r="AD98"/>
      <c r="AE98"/>
      <c r="AF98"/>
      <c r="AG98"/>
      <c r="AH98"/>
      <c r="AI98"/>
      <c r="AJ98"/>
      <c r="AM98" t="s">
        <v>246</v>
      </c>
      <c r="AN98"/>
      <c r="AO98" s="423">
        <v>42232.779507881904</v>
      </c>
      <c r="AP98" s="423">
        <v>54468.946089968682</v>
      </c>
      <c r="AQ98" s="423">
        <v>23602.39076813716</v>
      </c>
      <c r="AR98" s="423">
        <v>273.06915477773003</v>
      </c>
      <c r="AS98" s="423">
        <v>556.69307198684862</v>
      </c>
    </row>
    <row r="99" spans="30:45" ht="13.2">
      <c r="AD99"/>
      <c r="AE99"/>
      <c r="AF99"/>
      <c r="AG99"/>
      <c r="AH99"/>
      <c r="AI99"/>
      <c r="AJ99"/>
    </row>
    <row r="100" spans="30:45" ht="13.2">
      <c r="AD100"/>
      <c r="AE100"/>
      <c r="AF100"/>
      <c r="AG100"/>
      <c r="AH100"/>
      <c r="AI100"/>
      <c r="AJ100"/>
    </row>
    <row r="101" spans="30:45" ht="13.2">
      <c r="AD101"/>
      <c r="AE101"/>
      <c r="AF101"/>
      <c r="AG101"/>
      <c r="AH101"/>
      <c r="AI101"/>
      <c r="AJ101"/>
    </row>
    <row r="102" spans="30:45" ht="13.2">
      <c r="AD102"/>
      <c r="AE102"/>
      <c r="AF102"/>
      <c r="AG102"/>
      <c r="AH102"/>
      <c r="AI102"/>
      <c r="AJ102"/>
    </row>
    <row r="103" spans="30:45" ht="13.2">
      <c r="AD103"/>
      <c r="AE103"/>
      <c r="AF103"/>
      <c r="AG103"/>
      <c r="AH103"/>
      <c r="AI103"/>
      <c r="AJ103"/>
    </row>
    <row r="104" spans="30:45" ht="13.2">
      <c r="AD104"/>
      <c r="AE104"/>
      <c r="AF104"/>
      <c r="AG104"/>
      <c r="AH104"/>
      <c r="AI104"/>
      <c r="AJ104"/>
    </row>
    <row r="105" spans="30:45" ht="13.2">
      <c r="AD105"/>
      <c r="AE105"/>
      <c r="AF105"/>
      <c r="AG105"/>
      <c r="AH105"/>
      <c r="AI105"/>
      <c r="AJ105"/>
    </row>
    <row r="106" spans="30:45" ht="13.2">
      <c r="AD106"/>
      <c r="AE106"/>
      <c r="AF106"/>
      <c r="AG106"/>
      <c r="AH106"/>
      <c r="AI106"/>
      <c r="AJ106"/>
    </row>
    <row r="107" spans="30:45" ht="13.2">
      <c r="AD107"/>
      <c r="AE107"/>
      <c r="AF107"/>
      <c r="AG107"/>
      <c r="AH107"/>
      <c r="AI107"/>
      <c r="AJ107"/>
    </row>
    <row r="108" spans="30:45" ht="13.2">
      <c r="AD108"/>
      <c r="AE108"/>
      <c r="AF108"/>
      <c r="AG108"/>
      <c r="AH108"/>
      <c r="AI108"/>
      <c r="AJ108"/>
    </row>
    <row r="109" spans="30:45" ht="13.2">
      <c r="AD109"/>
      <c r="AE109"/>
      <c r="AF109"/>
      <c r="AG109"/>
      <c r="AH109"/>
      <c r="AI109"/>
      <c r="AJ109"/>
    </row>
    <row r="110" spans="30:45" ht="13.2">
      <c r="AD110"/>
      <c r="AE110"/>
      <c r="AF110"/>
      <c r="AG110"/>
      <c r="AH110"/>
      <c r="AI110"/>
      <c r="AJ110"/>
    </row>
    <row r="111" spans="30:45" ht="13.2">
      <c r="AF111"/>
      <c r="AG111"/>
      <c r="AH111"/>
      <c r="AI111"/>
      <c r="AJ111"/>
      <c r="AK111"/>
      <c r="AL111"/>
    </row>
    <row r="112" spans="30:45" ht="13.2">
      <c r="AF112"/>
      <c r="AG112"/>
      <c r="AH112"/>
      <c r="AI112"/>
      <c r="AJ112"/>
      <c r="AK112"/>
      <c r="AL112"/>
    </row>
    <row r="113" spans="31:44" ht="13.2">
      <c r="AF113"/>
      <c r="AG113"/>
      <c r="AH113"/>
      <c r="AI113"/>
      <c r="AJ113"/>
      <c r="AK113"/>
      <c r="AL113"/>
    </row>
    <row r="114" spans="31:44" ht="13.2">
      <c r="AF114"/>
      <c r="AG114"/>
      <c r="AH114"/>
      <c r="AI114"/>
      <c r="AJ114"/>
      <c r="AK114"/>
      <c r="AL114"/>
    </row>
    <row r="115" spans="31:44" ht="13.2">
      <c r="AF115"/>
      <c r="AG115"/>
      <c r="AH115"/>
      <c r="AI115"/>
      <c r="AJ115"/>
      <c r="AK115"/>
      <c r="AL115"/>
    </row>
    <row r="116" spans="31:44" ht="13.2">
      <c r="AF116"/>
      <c r="AG116"/>
      <c r="AH116"/>
      <c r="AI116"/>
      <c r="AJ116"/>
      <c r="AK116"/>
      <c r="AL116"/>
    </row>
    <row r="117" spans="31:44" ht="13.2">
      <c r="AF117"/>
      <c r="AG117"/>
      <c r="AH117"/>
      <c r="AI117"/>
      <c r="AJ117"/>
      <c r="AK117"/>
      <c r="AL117"/>
    </row>
    <row r="118" spans="31:44" ht="13.2">
      <c r="AE118"/>
      <c r="AF118"/>
      <c r="AG118"/>
      <c r="AH118"/>
      <c r="AI118"/>
      <c r="AJ118"/>
      <c r="AK118"/>
      <c r="AL118"/>
    </row>
    <row r="119" spans="31:44" ht="13.2">
      <c r="AE119"/>
      <c r="AF119"/>
      <c r="AG119"/>
      <c r="AH119"/>
      <c r="AI119"/>
      <c r="AJ119"/>
      <c r="AK119"/>
      <c r="AL119"/>
    </row>
    <row r="120" spans="31:44" ht="13.2">
      <c r="AK120"/>
      <c r="AL120"/>
      <c r="AM120"/>
      <c r="AN120"/>
      <c r="AO120"/>
      <c r="AP120"/>
      <c r="AQ120"/>
      <c r="AR120"/>
    </row>
    <row r="121" spans="31:44" ht="13.2">
      <c r="AK121"/>
    </row>
    <row r="122" spans="31:44" ht="13.2">
      <c r="AK122"/>
    </row>
    <row r="123" spans="31:44" ht="13.2">
      <c r="AK123"/>
    </row>
    <row r="124" spans="31:44" ht="13.2">
      <c r="AK124"/>
    </row>
    <row r="125" spans="31:44" ht="13.2">
      <c r="AK125"/>
    </row>
    <row r="126" spans="31:44" ht="13.2">
      <c r="AK126"/>
    </row>
    <row r="127" spans="31:44" ht="13.2">
      <c r="AK127"/>
    </row>
    <row r="128" spans="31:44" ht="13.2">
      <c r="AK128"/>
    </row>
    <row r="129" spans="37:37" ht="13.2">
      <c r="AK129"/>
    </row>
    <row r="130" spans="37:37" ht="13.2">
      <c r="AK130"/>
    </row>
    <row r="131" spans="37:37" ht="13.2">
      <c r="AK131"/>
    </row>
    <row r="132" spans="37:37" ht="13.2">
      <c r="AK132"/>
    </row>
    <row r="133" spans="37:37" ht="13.2">
      <c r="AK133"/>
    </row>
  </sheetData>
  <mergeCells count="26">
    <mergeCell ref="A3:A4"/>
    <mergeCell ref="G3:G4"/>
    <mergeCell ref="N42:N43"/>
    <mergeCell ref="T42:X42"/>
    <mergeCell ref="O42:S42"/>
    <mergeCell ref="A42:A43"/>
    <mergeCell ref="N23:N24"/>
    <mergeCell ref="T23:X23"/>
    <mergeCell ref="O23:S23"/>
    <mergeCell ref="A23:A24"/>
    <mergeCell ref="H42:I42"/>
    <mergeCell ref="J42:K42"/>
    <mergeCell ref="H3:I3"/>
    <mergeCell ref="J3:K3"/>
    <mergeCell ref="P3:Q3"/>
    <mergeCell ref="R3:S3"/>
    <mergeCell ref="B42:C42"/>
    <mergeCell ref="D42:E42"/>
    <mergeCell ref="F42:G42"/>
    <mergeCell ref="L3:M3"/>
    <mergeCell ref="N3:O3"/>
    <mergeCell ref="B23:C23"/>
    <mergeCell ref="D23:E23"/>
    <mergeCell ref="F23:G23"/>
    <mergeCell ref="H23:I23"/>
    <mergeCell ref="J23:K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52"/>
  <sheetViews>
    <sheetView topLeftCell="B1" zoomScale="85" workbookViewId="0">
      <selection activeCell="B1" sqref="B1"/>
    </sheetView>
  </sheetViews>
  <sheetFormatPr defaultRowHeight="13.2"/>
  <cols>
    <col min="1" max="1" width="7.5546875" hidden="1" customWidth="1"/>
    <col min="2" max="2" width="8.109375" customWidth="1"/>
    <col min="3" max="3" width="20.88671875" customWidth="1"/>
    <col min="4" max="4" width="21.109375" customWidth="1"/>
    <col min="5" max="5" width="19.88671875" customWidth="1"/>
    <col min="6" max="6" width="20.88671875" customWidth="1"/>
    <col min="7" max="7" width="20" customWidth="1"/>
    <col min="8" max="9" width="14.6640625" customWidth="1"/>
    <col min="12" max="12" width="11.6640625" bestFit="1" customWidth="1"/>
    <col min="13" max="13" width="14.5546875" bestFit="1" customWidth="1"/>
    <col min="14" max="14" width="15.44140625" bestFit="1" customWidth="1"/>
  </cols>
  <sheetData>
    <row r="1" spans="1:15">
      <c r="B1" s="10" t="s">
        <v>206</v>
      </c>
      <c r="H1" s="38" t="s">
        <v>292</v>
      </c>
      <c r="J1" s="6"/>
      <c r="K1" s="6"/>
    </row>
    <row r="2" spans="1:15">
      <c r="G2" s="6"/>
      <c r="H2" s="32" t="s">
        <v>293</v>
      </c>
      <c r="J2" s="6"/>
      <c r="K2" s="6"/>
      <c r="L2" s="6"/>
      <c r="M2" s="6"/>
      <c r="N2" s="6"/>
      <c r="O2" s="6"/>
    </row>
    <row r="3" spans="1:15">
      <c r="B3" s="4" t="s">
        <v>203</v>
      </c>
      <c r="H3" s="34" t="s">
        <v>294</v>
      </c>
      <c r="J3" s="216"/>
      <c r="K3" s="216"/>
      <c r="L3" s="216"/>
      <c r="M3" s="54"/>
      <c r="N3" s="54"/>
      <c r="O3" s="6"/>
    </row>
    <row r="4" spans="1:15">
      <c r="A4" s="3"/>
      <c r="B4" s="3" t="str">
        <f>B20</f>
        <v>FIPS</v>
      </c>
      <c r="C4" s="3" t="str">
        <f>RIGHT(C20,LEN(C20)-7)</f>
        <v>NOx (tons/year)</v>
      </c>
      <c r="D4" s="3" t="str">
        <f>RIGHT(D20,LEN(D20)-7)</f>
        <v>VOC (tons/year)</v>
      </c>
      <c r="E4" s="3" t="str">
        <f>RIGHT(E20,LEN(E20)-7)</f>
        <v>CO (tons/year)</v>
      </c>
      <c r="F4" s="3" t="str">
        <f>RIGHT(F20,LEN(F20)-7)</f>
        <v>SOx (tons/year)</v>
      </c>
      <c r="G4" s="3" t="str">
        <f>RIGHT(G20,LEN(G20)-7)</f>
        <v>PM (tons/year)</v>
      </c>
      <c r="H4" s="3"/>
      <c r="I4" s="3"/>
      <c r="J4" s="217"/>
      <c r="K4" s="217"/>
      <c r="L4" s="217"/>
      <c r="M4" s="217"/>
      <c r="N4" s="217"/>
      <c r="O4" s="6"/>
    </row>
    <row r="5" spans="1:15" s="37" customFormat="1">
      <c r="B5" s="37" t="str">
        <f>PROPER(VLOOKUP(B21,fips_xref!$A$5:$B$26,2,FALSE))</f>
        <v>Mckinley</v>
      </c>
      <c r="C5" s="39">
        <f t="shared" ref="C5:G9" si="0">C21</f>
        <v>183.26738099648901</v>
      </c>
      <c r="D5" s="39">
        <f t="shared" si="0"/>
        <v>283.28168750044767</v>
      </c>
      <c r="E5" s="39">
        <f t="shared" si="0"/>
        <v>135.55087489802943</v>
      </c>
      <c r="F5" s="39">
        <f t="shared" si="0"/>
        <v>3.2821068266154212</v>
      </c>
      <c r="G5" s="39">
        <f t="shared" si="0"/>
        <v>2.9336278820980093</v>
      </c>
      <c r="H5" s="60"/>
      <c r="I5" s="60"/>
      <c r="J5" s="216"/>
      <c r="K5" s="216"/>
      <c r="L5" s="216"/>
      <c r="M5" s="216"/>
      <c r="N5" s="216"/>
      <c r="O5" s="36"/>
    </row>
    <row r="6" spans="1:15" s="37" customFormat="1">
      <c r="B6" s="37" t="str">
        <f>PROPER(VLOOKUP(B22,fips_xref!$A$5:$B$26,2,FALSE))</f>
        <v>Rio Arriba</v>
      </c>
      <c r="C6" s="39">
        <f t="shared" si="0"/>
        <v>14182.960261807166</v>
      </c>
      <c r="D6" s="39">
        <f t="shared" si="0"/>
        <v>21236.366292209917</v>
      </c>
      <c r="E6" s="39">
        <f t="shared" si="0"/>
        <v>8395.415552168437</v>
      </c>
      <c r="F6" s="39">
        <f t="shared" si="0"/>
        <v>18.590908252194655</v>
      </c>
      <c r="G6" s="39">
        <f t="shared" si="0"/>
        <v>190.32178828808918</v>
      </c>
      <c r="H6" s="60"/>
      <c r="I6" s="60"/>
      <c r="J6" s="216"/>
      <c r="K6" s="216"/>
      <c r="L6" s="216"/>
      <c r="M6" s="216"/>
      <c r="N6" s="216"/>
      <c r="O6" s="36"/>
    </row>
    <row r="7" spans="1:15" s="37" customFormat="1">
      <c r="B7" s="37" t="str">
        <f>PROPER(VLOOKUP(B23,fips_xref!$A$5:$B$26,2,FALSE))</f>
        <v>Sandoval</v>
      </c>
      <c r="C7" s="39">
        <f t="shared" si="0"/>
        <v>233.04355585661085</v>
      </c>
      <c r="D7" s="39">
        <f t="shared" si="0"/>
        <v>613.61779882511007</v>
      </c>
      <c r="E7" s="39">
        <f t="shared" si="0"/>
        <v>201.46336968277535</v>
      </c>
      <c r="F7" s="39">
        <f t="shared" si="0"/>
        <v>1.2392468564935579</v>
      </c>
      <c r="G7" s="39">
        <f t="shared" si="0"/>
        <v>5.6629708673771937</v>
      </c>
      <c r="H7" s="60"/>
      <c r="I7" s="60"/>
      <c r="J7" s="216"/>
      <c r="K7" s="216"/>
      <c r="L7" s="385"/>
      <c r="M7" s="216"/>
      <c r="N7" s="216"/>
      <c r="O7" s="36"/>
    </row>
    <row r="8" spans="1:15" s="37" customFormat="1">
      <c r="B8" s="37" t="str">
        <f>PROPER(VLOOKUP(B24,fips_xref!$A$5:$B$26,2,FALSE))</f>
        <v>San Juan</v>
      </c>
      <c r="C8" s="39">
        <f t="shared" si="0"/>
        <v>26721.568089350712</v>
      </c>
      <c r="D8" s="39">
        <f t="shared" si="0"/>
        <v>23245.624227080811</v>
      </c>
      <c r="E8" s="39">
        <f t="shared" si="0"/>
        <v>13286.445331318291</v>
      </c>
      <c r="F8" s="39">
        <f t="shared" si="0"/>
        <v>710.5971148717573</v>
      </c>
      <c r="G8" s="39">
        <f t="shared" si="0"/>
        <v>387.77296689954466</v>
      </c>
      <c r="H8" s="60"/>
      <c r="I8" s="60"/>
      <c r="J8" s="216"/>
      <c r="K8" s="216"/>
      <c r="L8" s="385"/>
      <c r="M8" s="216"/>
      <c r="N8" s="216"/>
      <c r="O8" s="36"/>
    </row>
    <row r="9" spans="1:15" s="37" customFormat="1">
      <c r="B9" s="31" t="str">
        <f>PROPER(VLOOKUP(B25,fips_xref!$A$5:$B$26,2,FALSE))</f>
        <v>Mckinley_Tribal</v>
      </c>
      <c r="C9" s="215">
        <f t="shared" si="0"/>
        <v>0</v>
      </c>
      <c r="D9" s="215">
        <f t="shared" si="0"/>
        <v>0</v>
      </c>
      <c r="E9" s="215">
        <f t="shared" si="0"/>
        <v>0</v>
      </c>
      <c r="F9" s="215">
        <f t="shared" si="0"/>
        <v>0</v>
      </c>
      <c r="G9" s="215">
        <f>G25</f>
        <v>0</v>
      </c>
      <c r="H9" s="60"/>
      <c r="I9" s="60"/>
      <c r="J9" s="216"/>
      <c r="K9" s="216"/>
      <c r="L9" s="216"/>
      <c r="M9" s="216"/>
      <c r="N9" s="216"/>
      <c r="O9" s="36"/>
    </row>
    <row r="10" spans="1:15" s="37" customFormat="1">
      <c r="B10" s="31" t="str">
        <f>PROPER(VLOOKUP(B26,fips_xref!$A$5:$B$26,2,FALSE))</f>
        <v>Rio Arriba_Tribal</v>
      </c>
      <c r="C10" s="215">
        <f t="shared" ref="C10:G11" si="1">C26</f>
        <v>1758.1878555910293</v>
      </c>
      <c r="D10" s="215">
        <f t="shared" si="1"/>
        <v>3986.2867032668505</v>
      </c>
      <c r="E10" s="215">
        <f t="shared" si="1"/>
        <v>1123.4291059976986</v>
      </c>
      <c r="F10" s="215">
        <f t="shared" si="1"/>
        <v>3.8881969018746432</v>
      </c>
      <c r="G10" s="215">
        <f t="shared" si="1"/>
        <v>21.91493327096147</v>
      </c>
      <c r="H10" s="60"/>
      <c r="I10" s="60"/>
      <c r="J10" s="61"/>
      <c r="K10" s="61"/>
      <c r="L10" s="61"/>
      <c r="M10" s="61"/>
      <c r="N10" s="61"/>
      <c r="O10" s="36"/>
    </row>
    <row r="11" spans="1:15" s="37" customFormat="1">
      <c r="B11" s="31" t="str">
        <f>PROPER(VLOOKUP(B27,fips_xref!$A$5:$B$26,2,FALSE))</f>
        <v>Sandoval_Tribal</v>
      </c>
      <c r="C11" s="215">
        <f>C27</f>
        <v>86.072061544965791</v>
      </c>
      <c r="D11" s="215">
        <f t="shared" si="1"/>
        <v>289.31948782050608</v>
      </c>
      <c r="E11" s="215">
        <f t="shared" si="1"/>
        <v>65.095476438763384</v>
      </c>
      <c r="F11" s="215">
        <f t="shared" si="1"/>
        <v>0.23066622920836588</v>
      </c>
      <c r="G11" s="215">
        <f t="shared" si="1"/>
        <v>1.9508494637615439</v>
      </c>
      <c r="H11" s="60"/>
      <c r="I11" s="60"/>
      <c r="J11" s="61"/>
      <c r="K11" s="61"/>
      <c r="L11" s="61"/>
      <c r="M11" s="61"/>
      <c r="N11" s="61"/>
      <c r="O11" s="36"/>
    </row>
    <row r="12" spans="1:15" s="37" customFormat="1">
      <c r="B12" s="31" t="str">
        <f>PROPER(VLOOKUP(B28,fips_xref!$A$5:$B$26,2,FALSE))</f>
        <v>San Juan_Tribal</v>
      </c>
      <c r="C12" s="215">
        <f t="shared" ref="C12:G16" si="2">C28</f>
        <v>416.92780021497532</v>
      </c>
      <c r="D12" s="215">
        <f t="shared" si="2"/>
        <v>967.04642061409641</v>
      </c>
      <c r="E12" s="215">
        <f t="shared" si="2"/>
        <v>283.25067197205072</v>
      </c>
      <c r="F12" s="215">
        <f t="shared" si="2"/>
        <v>0.33396296035297646</v>
      </c>
      <c r="G12" s="215">
        <f t="shared" si="2"/>
        <v>5.0132653967000582</v>
      </c>
      <c r="H12" s="60"/>
      <c r="I12" s="60"/>
      <c r="J12" s="61"/>
      <c r="K12" s="61"/>
      <c r="L12" s="61"/>
      <c r="M12" s="61"/>
      <c r="N12" s="61"/>
      <c r="O12" s="36"/>
    </row>
    <row r="13" spans="1:15" s="37" customFormat="1">
      <c r="B13" s="33" t="str">
        <f>PROPER(VLOOKUP(B29,fips_xref!$A$5:$B$26,2,FALSE))</f>
        <v>Mckinley_Nontribal</v>
      </c>
      <c r="C13" s="214">
        <f t="shared" si="2"/>
        <v>183.26738099648901</v>
      </c>
      <c r="D13" s="214">
        <f t="shared" si="2"/>
        <v>283.28168750044767</v>
      </c>
      <c r="E13" s="214">
        <f t="shared" si="2"/>
        <v>135.55087489802943</v>
      </c>
      <c r="F13" s="214">
        <f t="shared" si="2"/>
        <v>3.2821068266154212</v>
      </c>
      <c r="G13" s="214">
        <f t="shared" si="2"/>
        <v>2.9336278820980093</v>
      </c>
      <c r="H13" s="60"/>
      <c r="I13" s="60"/>
      <c r="J13" s="61"/>
      <c r="K13" s="61"/>
      <c r="L13" s="61"/>
      <c r="M13" s="61"/>
      <c r="N13" s="61"/>
      <c r="O13" s="36"/>
    </row>
    <row r="14" spans="1:15" s="37" customFormat="1">
      <c r="B14" s="33" t="str">
        <f>PROPER(VLOOKUP(B30,fips_xref!$A$5:$B$26,2,FALSE))</f>
        <v>Rio Arriba_Nontribal</v>
      </c>
      <c r="C14" s="214">
        <f t="shared" si="2"/>
        <v>12424.772406216132</v>
      </c>
      <c r="D14" s="214">
        <f t="shared" si="2"/>
        <v>17250.079588943063</v>
      </c>
      <c r="E14" s="214">
        <f t="shared" si="2"/>
        <v>7271.9864461707384</v>
      </c>
      <c r="F14" s="214">
        <f t="shared" si="2"/>
        <v>14.702711350320017</v>
      </c>
      <c r="G14" s="214">
        <f t="shared" si="2"/>
        <v>168.40685501712775</v>
      </c>
      <c r="H14" s="60"/>
      <c r="I14" s="60"/>
      <c r="J14" s="61"/>
      <c r="K14" s="61"/>
      <c r="L14" s="61"/>
      <c r="M14" s="61"/>
      <c r="N14" s="61"/>
      <c r="O14" s="36"/>
    </row>
    <row r="15" spans="1:15" s="37" customFormat="1">
      <c r="B15" s="33" t="str">
        <f>PROPER(VLOOKUP(B31,fips_xref!$A$5:$B$26,2,FALSE))</f>
        <v>Sandoval_Nontribal</v>
      </c>
      <c r="C15" s="214">
        <f t="shared" si="2"/>
        <v>146.97149431164507</v>
      </c>
      <c r="D15" s="214">
        <f t="shared" si="2"/>
        <v>324.29831100460416</v>
      </c>
      <c r="E15" s="214">
        <f t="shared" si="2"/>
        <v>136.36789324401204</v>
      </c>
      <c r="F15" s="214">
        <f t="shared" si="2"/>
        <v>1.008580627285192</v>
      </c>
      <c r="G15" s="214">
        <f t="shared" si="2"/>
        <v>3.7121214036156496</v>
      </c>
      <c r="H15" s="60"/>
      <c r="I15" s="60"/>
      <c r="J15" s="61"/>
      <c r="K15" s="61"/>
      <c r="L15" s="61"/>
      <c r="M15" s="61"/>
      <c r="N15" s="61"/>
      <c r="O15" s="36"/>
    </row>
    <row r="16" spans="1:15" s="37" customFormat="1">
      <c r="B16" s="33" t="str">
        <f>PROPER(VLOOKUP(B32,fips_xref!$A$5:$B$26,2,FALSE))</f>
        <v>San Juan_Nontribal</v>
      </c>
      <c r="C16" s="214">
        <f t="shared" si="2"/>
        <v>26304.640289135736</v>
      </c>
      <c r="D16" s="214">
        <f t="shared" si="2"/>
        <v>22278.577806466714</v>
      </c>
      <c r="E16" s="214">
        <f t="shared" si="2"/>
        <v>13003.19465934624</v>
      </c>
      <c r="F16" s="214">
        <f t="shared" si="2"/>
        <v>710.26315191140429</v>
      </c>
      <c r="G16" s="214">
        <f t="shared" si="2"/>
        <v>382.75970150284456</v>
      </c>
      <c r="H16" s="60"/>
      <c r="I16" s="60"/>
      <c r="J16" s="61"/>
      <c r="K16" s="61"/>
      <c r="L16" s="61"/>
      <c r="M16" s="61"/>
      <c r="N16" s="61"/>
      <c r="O16" s="36"/>
    </row>
    <row r="17" spans="2:15">
      <c r="B17" s="56" t="s">
        <v>202</v>
      </c>
      <c r="C17" s="57">
        <f>SUM(C5:C8)</f>
        <v>41320.839288010975</v>
      </c>
      <c r="D17" s="57">
        <f>SUM(D5:D8)</f>
        <v>45378.890005616282</v>
      </c>
      <c r="E17" s="57">
        <f>SUM(E5:E8)</f>
        <v>22018.875128067535</v>
      </c>
      <c r="F17" s="57">
        <f>SUM(F5:F8)</f>
        <v>733.70937680706095</v>
      </c>
      <c r="G17" s="57">
        <f>SUM(G5:G8)</f>
        <v>586.69135393710906</v>
      </c>
      <c r="H17" s="17"/>
      <c r="I17" s="17"/>
      <c r="J17" s="28"/>
      <c r="K17" s="28"/>
      <c r="L17" s="28"/>
      <c r="M17" s="28"/>
      <c r="N17" s="28"/>
      <c r="O17" s="6"/>
    </row>
    <row r="18" spans="2:15">
      <c r="C18" s="214"/>
      <c r="D18" s="214"/>
      <c r="E18" s="214"/>
      <c r="F18" s="214"/>
      <c r="G18" s="214"/>
      <c r="H18" s="17"/>
      <c r="I18" s="17"/>
      <c r="J18" s="6"/>
      <c r="K18" s="6"/>
      <c r="L18" s="6"/>
      <c r="M18" s="6"/>
      <c r="N18" s="6"/>
      <c r="O18" s="6"/>
    </row>
    <row r="19" spans="2:15">
      <c r="B19" s="12"/>
      <c r="C19" s="11" t="s">
        <v>222</v>
      </c>
      <c r="D19" s="13"/>
      <c r="E19" s="13"/>
      <c r="F19" s="13"/>
      <c r="G19" s="14"/>
      <c r="H19" s="17"/>
      <c r="I19" s="17"/>
    </row>
    <row r="20" spans="2:15">
      <c r="B20" s="11" t="s">
        <v>255</v>
      </c>
      <c r="C20" s="12" t="s">
        <v>244</v>
      </c>
      <c r="D20" s="16" t="s">
        <v>245</v>
      </c>
      <c r="E20" s="16" t="s">
        <v>198</v>
      </c>
      <c r="F20" s="16" t="s">
        <v>199</v>
      </c>
      <c r="G20" s="15" t="s">
        <v>200</v>
      </c>
      <c r="H20" s="17"/>
      <c r="I20" s="17"/>
    </row>
    <row r="21" spans="2:15">
      <c r="B21" s="47" t="s">
        <v>38</v>
      </c>
      <c r="C21" s="41">
        <v>183.26738099648901</v>
      </c>
      <c r="D21" s="42">
        <v>283.28168750044767</v>
      </c>
      <c r="E21" s="42">
        <v>135.55087489802943</v>
      </c>
      <c r="F21" s="42">
        <v>3.2821068266154212</v>
      </c>
      <c r="G21" s="58">
        <v>2.9336278820980093</v>
      </c>
      <c r="H21" s="17"/>
      <c r="I21" s="17"/>
    </row>
    <row r="22" spans="2:15">
      <c r="B22" s="48" t="s">
        <v>40</v>
      </c>
      <c r="C22" s="44">
        <v>14182.960261807166</v>
      </c>
      <c r="D22" s="45">
        <v>21236.366292209917</v>
      </c>
      <c r="E22" s="45">
        <v>8395.415552168437</v>
      </c>
      <c r="F22" s="45">
        <v>18.590908252194655</v>
      </c>
      <c r="G22" s="59">
        <v>190.32178828808918</v>
      </c>
    </row>
    <row r="23" spans="2:15">
      <c r="B23" s="48" t="s">
        <v>41</v>
      </c>
      <c r="C23" s="44">
        <v>233.04355585661085</v>
      </c>
      <c r="D23" s="45">
        <v>613.61779882511007</v>
      </c>
      <c r="E23" s="45">
        <v>201.46336968277535</v>
      </c>
      <c r="F23" s="45">
        <v>1.2392468564935579</v>
      </c>
      <c r="G23" s="59">
        <v>5.6629708673771937</v>
      </c>
    </row>
    <row r="24" spans="2:15">
      <c r="B24" s="48" t="s">
        <v>42</v>
      </c>
      <c r="C24" s="44">
        <v>26721.568089350712</v>
      </c>
      <c r="D24" s="45">
        <v>23245.624227080811</v>
      </c>
      <c r="E24" s="45">
        <v>13286.445331318291</v>
      </c>
      <c r="F24" s="45">
        <v>710.5971148717573</v>
      </c>
      <c r="G24" s="59">
        <v>387.77296689954466</v>
      </c>
    </row>
    <row r="25" spans="2:15">
      <c r="B25" s="48" t="s">
        <v>43</v>
      </c>
      <c r="C25" s="44">
        <v>0</v>
      </c>
      <c r="D25" s="45">
        <v>0</v>
      </c>
      <c r="E25" s="45">
        <v>0</v>
      </c>
      <c r="F25" s="45">
        <v>0</v>
      </c>
      <c r="G25" s="59">
        <v>0</v>
      </c>
    </row>
    <row r="26" spans="2:15" s="31" customFormat="1">
      <c r="B26" s="48" t="s">
        <v>44</v>
      </c>
      <c r="C26" s="44">
        <v>1758.1878555910293</v>
      </c>
      <c r="D26" s="45">
        <v>3986.2867032668505</v>
      </c>
      <c r="E26" s="45">
        <v>1123.4291059976986</v>
      </c>
      <c r="F26" s="45">
        <v>3.8881969018746432</v>
      </c>
      <c r="G26" s="59">
        <v>21.91493327096147</v>
      </c>
    </row>
    <row r="27" spans="2:15" s="31" customFormat="1">
      <c r="B27" s="48" t="s">
        <v>45</v>
      </c>
      <c r="C27" s="44">
        <v>86.072061544965791</v>
      </c>
      <c r="D27" s="45">
        <v>289.31948782050608</v>
      </c>
      <c r="E27" s="45">
        <v>65.095476438763384</v>
      </c>
      <c r="F27" s="45">
        <v>0.23066622920836588</v>
      </c>
      <c r="G27" s="59">
        <v>1.9508494637615439</v>
      </c>
    </row>
    <row r="28" spans="2:15" s="31" customFormat="1">
      <c r="B28" s="48" t="s">
        <v>46</v>
      </c>
      <c r="C28" s="44">
        <v>416.92780021497532</v>
      </c>
      <c r="D28" s="45">
        <v>967.04642061409641</v>
      </c>
      <c r="E28" s="45">
        <v>283.25067197205072</v>
      </c>
      <c r="F28" s="45">
        <v>0.33396296035297646</v>
      </c>
      <c r="G28" s="59">
        <v>5.0132653967000582</v>
      </c>
    </row>
    <row r="29" spans="2:15" s="31" customFormat="1">
      <c r="B29" s="48" t="s">
        <v>47</v>
      </c>
      <c r="C29" s="44">
        <v>183.26738099648901</v>
      </c>
      <c r="D29" s="45">
        <v>283.28168750044767</v>
      </c>
      <c r="E29" s="45">
        <v>135.55087489802943</v>
      </c>
      <c r="F29" s="45">
        <v>3.2821068266154212</v>
      </c>
      <c r="G29" s="59">
        <v>2.9336278820980093</v>
      </c>
    </row>
    <row r="30" spans="2:15" s="31" customFormat="1">
      <c r="B30" s="48" t="s">
        <v>48</v>
      </c>
      <c r="C30" s="44">
        <v>12424.772406216132</v>
      </c>
      <c r="D30" s="45">
        <v>17250.079588943063</v>
      </c>
      <c r="E30" s="45">
        <v>7271.9864461707384</v>
      </c>
      <c r="F30" s="45">
        <v>14.702711350320017</v>
      </c>
      <c r="G30" s="59">
        <v>168.40685501712775</v>
      </c>
    </row>
    <row r="31" spans="2:15" s="33" customFormat="1">
      <c r="B31" s="48" t="s">
        <v>49</v>
      </c>
      <c r="C31" s="44">
        <v>146.97149431164507</v>
      </c>
      <c r="D31" s="45">
        <v>324.29831100460416</v>
      </c>
      <c r="E31" s="45">
        <v>136.36789324401204</v>
      </c>
      <c r="F31" s="45">
        <v>1.008580627285192</v>
      </c>
      <c r="G31" s="59">
        <v>3.7121214036156496</v>
      </c>
    </row>
    <row r="32" spans="2:15" s="33" customFormat="1">
      <c r="B32" s="201" t="s">
        <v>50</v>
      </c>
      <c r="C32" s="202">
        <v>26304.640289135736</v>
      </c>
      <c r="D32" s="203">
        <v>22278.577806466714</v>
      </c>
      <c r="E32" s="203">
        <v>13003.19465934624</v>
      </c>
      <c r="F32" s="203">
        <v>710.26315191140429</v>
      </c>
      <c r="G32" s="204">
        <v>382.75970150284456</v>
      </c>
    </row>
    <row r="33" spans="2:7" s="33" customFormat="1">
      <c r="B33"/>
      <c r="C33"/>
      <c r="D33"/>
      <c r="E33"/>
      <c r="F33"/>
      <c r="G33"/>
    </row>
    <row r="34" spans="2:7" s="33" customFormat="1">
      <c r="B34"/>
      <c r="C34"/>
      <c r="D34"/>
      <c r="E34"/>
      <c r="F34"/>
      <c r="G34"/>
    </row>
    <row r="35" spans="2:7" s="33" customFormat="1">
      <c r="B35"/>
      <c r="C35"/>
      <c r="D35"/>
      <c r="E35"/>
      <c r="F35"/>
      <c r="G35"/>
    </row>
    <row r="52" spans="5:6">
      <c r="E52" s="18"/>
      <c r="F52" s="18"/>
    </row>
  </sheetData>
  <phoneticPr fontId="5" type="noConversion"/>
  <conditionalFormatting sqref="J10:N17">
    <cfRule type="cellIs" dxfId="46" priority="1" stopIfTrue="1" operator="greaterThan">
      <formula>0</formula>
    </cfRule>
    <cfRule type="cellIs" dxfId="45" priority="2" stopIfTrue="1" operator="lessThan">
      <formula>0</formula>
    </cfRule>
  </conditionalFormatting>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K196"/>
  <sheetViews>
    <sheetView topLeftCell="C1" zoomScale="85" zoomScaleNormal="85" workbookViewId="0">
      <selection activeCell="C9" sqref="C9"/>
    </sheetView>
  </sheetViews>
  <sheetFormatPr defaultColWidth="9.109375" defaultRowHeight="13.2"/>
  <cols>
    <col min="1" max="1" width="7.88671875" style="6" hidden="1" customWidth="1"/>
    <col min="2" max="2" width="9.88671875" style="6" hidden="1" customWidth="1"/>
    <col min="3" max="3" width="81" style="6" customWidth="1"/>
    <col min="4" max="13" width="21.109375" style="6" customWidth="1"/>
    <col min="14" max="14" width="21.109375" style="21" customWidth="1"/>
    <col min="15" max="63" width="21.109375" style="6" customWidth="1"/>
    <col min="64" max="83" width="22" style="6" bestFit="1" customWidth="1"/>
    <col min="84" max="84" width="26.88671875" style="6" bestFit="1" customWidth="1"/>
    <col min="85" max="85" width="27.33203125" style="6" bestFit="1" customWidth="1"/>
    <col min="86" max="86" width="25.88671875" style="6" bestFit="1" customWidth="1"/>
    <col min="87" max="87" width="26.6640625" style="6" bestFit="1" customWidth="1"/>
    <col min="88" max="88" width="26.33203125" style="6" bestFit="1" customWidth="1"/>
    <col min="89" max="16384" width="9.109375" style="6"/>
  </cols>
  <sheetData>
    <row r="1" spans="3:10">
      <c r="C1" s="83" t="s">
        <v>207</v>
      </c>
      <c r="E1" s="72"/>
    </row>
    <row r="3" spans="3:10">
      <c r="C3" s="84" t="s">
        <v>203</v>
      </c>
    </row>
    <row r="4" spans="3:10">
      <c r="C4" s="49" t="str">
        <f t="shared" ref="C4:H4" si="0">C26</f>
        <v>Description</v>
      </c>
      <c r="D4" s="49" t="str">
        <f t="shared" si="0"/>
        <v>NOx (tons/year)</v>
      </c>
      <c r="E4" s="49" t="str">
        <f t="shared" si="0"/>
        <v>VOC (tons/year)</v>
      </c>
      <c r="F4" s="49" t="str">
        <f t="shared" si="0"/>
        <v>CO (tons/year)</v>
      </c>
      <c r="G4" s="49" t="str">
        <f t="shared" si="0"/>
        <v>SOx (tons/year)</v>
      </c>
      <c r="H4" s="49" t="str">
        <f t="shared" si="0"/>
        <v>PM (tons/year)</v>
      </c>
      <c r="I4" s="54"/>
    </row>
    <row r="5" spans="3:10">
      <c r="C5" s="36" t="s">
        <v>17224</v>
      </c>
      <c r="D5" s="88">
        <f>VLOOKUP($C5,$C$27:$H$63,2,FALSE)</f>
        <v>25673.469733629045</v>
      </c>
      <c r="E5" s="88">
        <f t="shared" ref="E5:E20" si="1">VLOOKUP($C5,$C$27:$H$64,3,FALSE)</f>
        <v>1873.6886193855767</v>
      </c>
      <c r="F5" s="88">
        <f t="shared" ref="F5:F20" si="2">VLOOKUP($C5,$C$27:$H$64,4,FALSE)</f>
        <v>10653.588392662883</v>
      </c>
      <c r="G5" s="88">
        <f t="shared" ref="G5:G20" si="3">VLOOKUP($C5,$C$27:$H$64,5,FALSE)</f>
        <v>0</v>
      </c>
      <c r="H5" s="88">
        <f t="shared" ref="H5:H20" si="4">VLOOKUP($C5,$C$27:$H$64,6,FALSE)</f>
        <v>146.12075915939917</v>
      </c>
      <c r="I5" s="101"/>
      <c r="J5" s="101"/>
    </row>
    <row r="6" spans="3:10">
      <c r="C6" s="6" t="s">
        <v>115</v>
      </c>
      <c r="D6" s="88">
        <f t="shared" ref="D6:D20" si="5">VLOOKUP($C6,$C$27:$H$63,2,FALSE)</f>
        <v>859.82361048108032</v>
      </c>
      <c r="E6" s="88">
        <f t="shared" si="1"/>
        <v>47.290298576459428</v>
      </c>
      <c r="F6" s="88">
        <f t="shared" si="2"/>
        <v>722.25183280410749</v>
      </c>
      <c r="G6" s="88">
        <f t="shared" si="3"/>
        <v>5.1589416628864821</v>
      </c>
      <c r="H6" s="88">
        <f t="shared" si="4"/>
        <v>65.346594396562111</v>
      </c>
      <c r="I6" s="101"/>
      <c r="J6" s="101"/>
    </row>
    <row r="7" spans="3:10">
      <c r="C7" s="6" t="s">
        <v>111</v>
      </c>
      <c r="D7" s="88">
        <f t="shared" si="5"/>
        <v>0</v>
      </c>
      <c r="E7" s="88">
        <f t="shared" si="1"/>
        <v>1641.1011666043621</v>
      </c>
      <c r="F7" s="88">
        <f t="shared" si="2"/>
        <v>0</v>
      </c>
      <c r="G7" s="88">
        <f t="shared" si="3"/>
        <v>0</v>
      </c>
      <c r="H7" s="88">
        <f t="shared" si="4"/>
        <v>0</v>
      </c>
      <c r="I7" s="101"/>
      <c r="J7" s="101"/>
    </row>
    <row r="8" spans="3:10">
      <c r="C8" s="6" t="s">
        <v>114</v>
      </c>
      <c r="D8" s="88">
        <f t="shared" si="5"/>
        <v>0</v>
      </c>
      <c r="E8" s="88">
        <f t="shared" si="1"/>
        <v>11947.31355952509</v>
      </c>
      <c r="F8" s="88">
        <f t="shared" si="2"/>
        <v>0</v>
      </c>
      <c r="G8" s="88">
        <f t="shared" si="3"/>
        <v>0</v>
      </c>
      <c r="H8" s="88">
        <f t="shared" si="4"/>
        <v>0</v>
      </c>
      <c r="I8" s="101"/>
      <c r="J8" s="101"/>
    </row>
    <row r="9" spans="3:10">
      <c r="C9" s="6" t="s">
        <v>17654</v>
      </c>
      <c r="D9" s="88">
        <f t="shared" si="5"/>
        <v>531.87670219399854</v>
      </c>
      <c r="E9" s="88">
        <f t="shared" si="1"/>
        <v>3485.7355234670572</v>
      </c>
      <c r="F9" s="88">
        <f t="shared" si="2"/>
        <v>120.26315249332409</v>
      </c>
      <c r="G9" s="88">
        <f t="shared" si="3"/>
        <v>0.92819542739642769</v>
      </c>
      <c r="H9" s="88">
        <f t="shared" si="4"/>
        <v>20.675549773761151</v>
      </c>
      <c r="I9" s="101"/>
      <c r="J9" s="101"/>
    </row>
    <row r="10" spans="3:10">
      <c r="C10" s="6" t="s">
        <v>261</v>
      </c>
      <c r="D10" s="88">
        <f t="shared" si="5"/>
        <v>781.15237741868521</v>
      </c>
      <c r="E10" s="88">
        <f t="shared" si="1"/>
        <v>102.41725840845584</v>
      </c>
      <c r="F10" s="88">
        <f t="shared" si="2"/>
        <v>419.07396688492787</v>
      </c>
      <c r="G10" s="88">
        <f t="shared" si="3"/>
        <v>8.7847644506007434</v>
      </c>
      <c r="H10" s="88">
        <f t="shared" si="4"/>
        <v>73.108263770458251</v>
      </c>
      <c r="I10" s="101"/>
      <c r="J10" s="101"/>
    </row>
    <row r="11" spans="3:10">
      <c r="C11" s="6" t="s">
        <v>223</v>
      </c>
      <c r="D11" s="88">
        <f t="shared" si="5"/>
        <v>10</v>
      </c>
      <c r="E11" s="88">
        <f t="shared" si="1"/>
        <v>400.06199999999995</v>
      </c>
      <c r="F11" s="88">
        <f t="shared" si="2"/>
        <v>10</v>
      </c>
      <c r="G11" s="88">
        <f t="shared" si="3"/>
        <v>0</v>
      </c>
      <c r="H11" s="88">
        <f t="shared" si="4"/>
        <v>2.6</v>
      </c>
      <c r="I11" s="101"/>
      <c r="J11" s="101"/>
    </row>
    <row r="12" spans="3:10">
      <c r="C12" s="6" t="s">
        <v>59</v>
      </c>
      <c r="D12" s="88">
        <f t="shared" si="5"/>
        <v>303.33068640302992</v>
      </c>
      <c r="E12" s="88">
        <f t="shared" si="1"/>
        <v>1.8607847159236712</v>
      </c>
      <c r="F12" s="88">
        <f t="shared" si="2"/>
        <v>54.175164350441413</v>
      </c>
      <c r="G12" s="88">
        <f t="shared" si="3"/>
        <v>3.5926638711207417</v>
      </c>
      <c r="H12" s="88">
        <f t="shared" si="4"/>
        <v>5.5254121086525618</v>
      </c>
      <c r="I12" s="101"/>
      <c r="J12" s="101"/>
    </row>
    <row r="13" spans="3:10">
      <c r="C13" s="36" t="s">
        <v>105</v>
      </c>
      <c r="D13" s="88">
        <f t="shared" si="5"/>
        <v>1355.0743087993226</v>
      </c>
      <c r="E13" s="88">
        <f t="shared" si="1"/>
        <v>22.914859653900304</v>
      </c>
      <c r="F13" s="88">
        <f t="shared" si="2"/>
        <v>1339.7351600391057</v>
      </c>
      <c r="G13" s="88">
        <f t="shared" si="3"/>
        <v>0</v>
      </c>
      <c r="H13" s="88">
        <f t="shared" si="4"/>
        <v>7.0879687383625294</v>
      </c>
      <c r="I13" s="101"/>
      <c r="J13" s="101"/>
    </row>
    <row r="14" spans="3:10">
      <c r="C14" s="6" t="s">
        <v>64</v>
      </c>
      <c r="D14" s="88">
        <f t="shared" si="5"/>
        <v>7.2331343836927582</v>
      </c>
      <c r="E14" s="88">
        <f t="shared" si="1"/>
        <v>10102.477102899196</v>
      </c>
      <c r="F14" s="88">
        <f t="shared" si="2"/>
        <v>6.075832882301917</v>
      </c>
      <c r="G14" s="88">
        <f t="shared" si="3"/>
        <v>0</v>
      </c>
      <c r="H14" s="88">
        <f t="shared" si="4"/>
        <v>0.5497182131606495</v>
      </c>
      <c r="I14" s="101"/>
      <c r="J14" s="101"/>
    </row>
    <row r="15" spans="3:10">
      <c r="C15" s="6" t="s">
        <v>71</v>
      </c>
      <c r="D15" s="88">
        <f t="shared" si="5"/>
        <v>0</v>
      </c>
      <c r="E15" s="88">
        <f t="shared" si="1"/>
        <v>3545.8616749999992</v>
      </c>
      <c r="F15" s="88">
        <f t="shared" si="2"/>
        <v>0</v>
      </c>
      <c r="G15" s="88">
        <f t="shared" si="3"/>
        <v>0</v>
      </c>
      <c r="H15" s="88">
        <f t="shared" si="4"/>
        <v>0</v>
      </c>
      <c r="I15" s="101"/>
      <c r="J15" s="101"/>
    </row>
    <row r="16" spans="3:10">
      <c r="C16" s="6" t="s">
        <v>73</v>
      </c>
      <c r="D16" s="88">
        <f t="shared" si="5"/>
        <v>0</v>
      </c>
      <c r="E16" s="88">
        <f t="shared" si="1"/>
        <v>2197.5592500000002</v>
      </c>
      <c r="F16" s="88">
        <f t="shared" si="2"/>
        <v>0</v>
      </c>
      <c r="G16" s="88">
        <f t="shared" si="3"/>
        <v>0</v>
      </c>
      <c r="H16" s="88">
        <f t="shared" si="4"/>
        <v>0</v>
      </c>
      <c r="I16" s="101"/>
      <c r="J16" s="101"/>
    </row>
    <row r="17" spans="1:49">
      <c r="C17" s="6" t="s">
        <v>266</v>
      </c>
      <c r="D17" s="88">
        <f t="shared" si="5"/>
        <v>1714.8274681210864</v>
      </c>
      <c r="E17" s="88">
        <f t="shared" si="1"/>
        <v>2292.2742135267927</v>
      </c>
      <c r="F17" s="88">
        <f t="shared" si="2"/>
        <v>1553.8895080485865</v>
      </c>
      <c r="G17" s="88">
        <f t="shared" si="3"/>
        <v>0</v>
      </c>
      <c r="H17" s="88">
        <f t="shared" si="4"/>
        <v>6.4209827579833503</v>
      </c>
      <c r="I17" s="101"/>
      <c r="J17" s="101"/>
    </row>
    <row r="18" spans="1:49">
      <c r="C18" s="6" t="s">
        <v>60</v>
      </c>
      <c r="D18" s="88">
        <f t="shared" si="5"/>
        <v>0</v>
      </c>
      <c r="E18" s="88">
        <f t="shared" si="1"/>
        <v>339.38299999999998</v>
      </c>
      <c r="F18" s="88">
        <f t="shared" si="2"/>
        <v>0</v>
      </c>
      <c r="G18" s="88">
        <f t="shared" si="3"/>
        <v>0</v>
      </c>
      <c r="H18" s="88">
        <f t="shared" si="4"/>
        <v>0</v>
      </c>
      <c r="I18" s="101"/>
      <c r="J18" s="101"/>
    </row>
    <row r="19" spans="1:49">
      <c r="C19" s="6" t="s">
        <v>365</v>
      </c>
      <c r="D19" s="88">
        <f t="shared" si="5"/>
        <v>0</v>
      </c>
      <c r="E19" s="88">
        <f t="shared" si="1"/>
        <v>4281.0969168079009</v>
      </c>
      <c r="F19" s="88">
        <f t="shared" si="2"/>
        <v>0</v>
      </c>
      <c r="G19" s="88">
        <f t="shared" si="3"/>
        <v>0</v>
      </c>
      <c r="H19" s="88">
        <f t="shared" si="4"/>
        <v>0</v>
      </c>
      <c r="I19" s="101"/>
      <c r="J19" s="101"/>
    </row>
    <row r="20" spans="1:49">
      <c r="C20" s="6" t="s">
        <v>17162</v>
      </c>
      <c r="D20" s="88">
        <f t="shared" si="5"/>
        <v>9305.7064031689479</v>
      </c>
      <c r="E20" s="88">
        <f t="shared" si="1"/>
        <v>1990.6456347031963</v>
      </c>
      <c r="F20" s="88">
        <f t="shared" si="2"/>
        <v>6384.8603378995422</v>
      </c>
      <c r="G20" s="88">
        <f t="shared" si="3"/>
        <v>41.135875799086747</v>
      </c>
      <c r="H20" s="88">
        <f t="shared" si="4"/>
        <v>213.85600000000011</v>
      </c>
      <c r="I20" s="101"/>
      <c r="J20" s="101"/>
    </row>
    <row r="21" spans="1:49">
      <c r="C21" s="87" t="s">
        <v>248</v>
      </c>
      <c r="D21" s="88">
        <f>SUMIF($A$27:$A$64,"N",D$27:D$64)</f>
        <v>778.34486341206923</v>
      </c>
      <c r="E21" s="88">
        <f>SUMIF($A$27:$A$64,"N",E$27:E$64)</f>
        <v>1107.2081423424345</v>
      </c>
      <c r="F21" s="88">
        <f>SUMIF($A$27:$A$64,"N",F$27:F$64)</f>
        <v>754.9617800022919</v>
      </c>
      <c r="G21" s="88">
        <f>SUMIF($A$27:$A$64,"N",G$27:G$64)</f>
        <v>674.10893559596968</v>
      </c>
      <c r="H21" s="88">
        <f>SUMIF($A$27:$A$64,"N",H$27:H$64)</f>
        <v>45.400105018768976</v>
      </c>
      <c r="I21" s="101"/>
      <c r="J21" s="101"/>
    </row>
    <row r="22" spans="1:49">
      <c r="A22" s="102"/>
      <c r="C22" s="90" t="s">
        <v>74</v>
      </c>
      <c r="D22" s="103">
        <f>SUM(D5:D21)</f>
        <v>41320.83928801096</v>
      </c>
      <c r="E22" s="103">
        <f>SUM(E5:E21)</f>
        <v>45378.890005616347</v>
      </c>
      <c r="F22" s="103">
        <f>SUM(F5:F21)</f>
        <v>22018.875128067513</v>
      </c>
      <c r="G22" s="103">
        <f>SUM(G5:G21)</f>
        <v>733.70937680706083</v>
      </c>
      <c r="H22" s="103">
        <f>SUM(H5:H21)</f>
        <v>586.69135393710883</v>
      </c>
      <c r="I22" s="36"/>
      <c r="K22" s="54"/>
      <c r="L22" s="54"/>
      <c r="M22" s="54"/>
      <c r="N22" s="54"/>
      <c r="O22" s="55"/>
      <c r="P22" s="55"/>
      <c r="Q22" s="28"/>
    </row>
    <row r="23" spans="1:49">
      <c r="D23" s="54"/>
      <c r="E23" s="446"/>
      <c r="F23" s="54"/>
      <c r="G23" s="54"/>
      <c r="H23" s="375"/>
    </row>
    <row r="25" spans="1:49">
      <c r="C25" s="84" t="s">
        <v>204</v>
      </c>
    </row>
    <row r="26" spans="1:49">
      <c r="A26" s="49" t="s">
        <v>201</v>
      </c>
      <c r="B26" s="49"/>
      <c r="C26" s="49" t="str">
        <f t="shared" ref="C26:C57" si="6">C74</f>
        <v>Description</v>
      </c>
      <c r="D26" s="49" t="str">
        <f>RIGHT(D73,LEN(D73)-7)</f>
        <v>NOx (tons/year)</v>
      </c>
      <c r="E26" s="49" t="str">
        <f>RIGHT(H73,LEN(H73)-7)</f>
        <v>VOC (tons/year)</v>
      </c>
      <c r="F26" s="49" t="str">
        <f>RIGHT(L73,LEN(L73)-7)</f>
        <v>CO (tons/year)</v>
      </c>
      <c r="G26" s="49" t="str">
        <f>RIGHT(P73,LEN(P73)-7)</f>
        <v>SOx (tons/year)</v>
      </c>
      <c r="H26" s="49" t="str">
        <f>RIGHT(T73,LEN(T73)-7)</f>
        <v>PM (tons/year)</v>
      </c>
      <c r="I26" s="49"/>
      <c r="J26" s="49" t="s">
        <v>254</v>
      </c>
      <c r="K26" s="49" t="s">
        <v>201</v>
      </c>
      <c r="L26" s="49"/>
      <c r="T26" s="49"/>
      <c r="AR26" s="104" t="s">
        <v>75</v>
      </c>
      <c r="AS26" s="6" t="str">
        <f>D4</f>
        <v>NOx (tons/year)</v>
      </c>
      <c r="AT26" s="6" t="str">
        <f>E4</f>
        <v>VOC (tons/year)</v>
      </c>
      <c r="AU26" s="21" t="str">
        <f>F4</f>
        <v>CO (tons/year)</v>
      </c>
      <c r="AV26" s="6" t="str">
        <f>G4</f>
        <v>SOx (tons/year)</v>
      </c>
      <c r="AW26" s="6" t="str">
        <f>H4</f>
        <v>PM (tons/year)</v>
      </c>
    </row>
    <row r="27" spans="1:49">
      <c r="A27" s="6" t="str">
        <f>VLOOKUP(C27,$J$27:$K$59,2,FALSE)</f>
        <v>N</v>
      </c>
      <c r="C27" s="6" t="str">
        <f t="shared" si="6"/>
        <v>Drill rigs</v>
      </c>
      <c r="D27" s="88">
        <f t="shared" ref="D27:D59" si="7">SUM(D75:G75)</f>
        <v>158.5637486279623</v>
      </c>
      <c r="E27" s="88">
        <f t="shared" ref="E27:E59" si="8">SUM(H75:K75)</f>
        <v>19.355752694739035</v>
      </c>
      <c r="F27" s="88">
        <f t="shared" ref="F27:F59" si="9">SUM(L75:O75)</f>
        <v>75.25448888362493</v>
      </c>
      <c r="G27" s="88">
        <f t="shared" ref="G27:G59" si="10">SUM(P75:S75)</f>
        <v>1.6119355959696964</v>
      </c>
      <c r="H27" s="88">
        <f t="shared" ref="H27:H59" si="11">SUM(T75:W75)</f>
        <v>15.29752161742509</v>
      </c>
      <c r="J27" s="54" t="s">
        <v>17224</v>
      </c>
      <c r="K27" s="54" t="s">
        <v>368</v>
      </c>
      <c r="L27" s="105"/>
      <c r="M27" s="105"/>
      <c r="O27" s="21"/>
      <c r="AR27" s="101" t="str">
        <f>C27</f>
        <v>Drill rigs</v>
      </c>
      <c r="AS27" s="54"/>
      <c r="AT27" s="54"/>
      <c r="AU27" s="54"/>
      <c r="AV27" s="54"/>
      <c r="AW27" s="54"/>
    </row>
    <row r="28" spans="1:49">
      <c r="A28" s="6" t="str">
        <f t="shared" ref="A28:A62" si="12">VLOOKUP(C28,$J$27:$K$65,2,FALSE)</f>
        <v>Y</v>
      </c>
      <c r="C28" s="6" t="str">
        <f t="shared" si="6"/>
        <v>Heaters</v>
      </c>
      <c r="D28" s="88">
        <f t="shared" si="7"/>
        <v>859.82361048108032</v>
      </c>
      <c r="E28" s="88">
        <f t="shared" si="8"/>
        <v>47.290298576459428</v>
      </c>
      <c r="F28" s="88">
        <f t="shared" si="9"/>
        <v>722.25183280410749</v>
      </c>
      <c r="G28" s="88">
        <f t="shared" si="10"/>
        <v>5.1589416628864821</v>
      </c>
      <c r="H28" s="88">
        <f t="shared" si="11"/>
        <v>65.346594396562111</v>
      </c>
      <c r="I28" s="102"/>
      <c r="J28" s="54" t="s">
        <v>107</v>
      </c>
      <c r="K28" s="54" t="s">
        <v>17125</v>
      </c>
      <c r="L28" s="105"/>
      <c r="M28" s="105"/>
      <c r="O28" s="21"/>
      <c r="AR28" s="101" t="str">
        <f t="shared" ref="AR28:AR59" si="13">C28</f>
        <v>Heaters</v>
      </c>
      <c r="AS28" s="54" t="b">
        <v>0</v>
      </c>
      <c r="AT28" s="54" t="b">
        <v>0</v>
      </c>
      <c r="AU28" s="54" t="b">
        <v>0</v>
      </c>
      <c r="AV28" s="54"/>
      <c r="AW28" s="54"/>
    </row>
    <row r="29" spans="1:49">
      <c r="A29" s="6" t="str">
        <f t="shared" si="12"/>
        <v>Y</v>
      </c>
      <c r="C29" s="6" t="str">
        <f t="shared" si="6"/>
        <v>Pneumatic devices</v>
      </c>
      <c r="D29" s="88">
        <f t="shared" si="7"/>
        <v>0</v>
      </c>
      <c r="E29" s="88">
        <f t="shared" si="8"/>
        <v>1641.1011666043621</v>
      </c>
      <c r="F29" s="88">
        <f t="shared" si="9"/>
        <v>0</v>
      </c>
      <c r="G29" s="88">
        <f t="shared" si="10"/>
        <v>0</v>
      </c>
      <c r="H29" s="88">
        <f t="shared" si="11"/>
        <v>0</v>
      </c>
      <c r="I29" s="102"/>
      <c r="J29" s="54" t="s">
        <v>115</v>
      </c>
      <c r="K29" s="54" t="s">
        <v>368</v>
      </c>
      <c r="L29" s="105"/>
      <c r="M29" s="105"/>
      <c r="O29" s="21"/>
      <c r="AR29" s="101" t="str">
        <f t="shared" si="13"/>
        <v>Pneumatic devices</v>
      </c>
      <c r="AS29" s="54" t="b">
        <v>0</v>
      </c>
      <c r="AT29" s="54" t="b">
        <v>0</v>
      </c>
      <c r="AU29" s="54" t="b">
        <v>0</v>
      </c>
      <c r="AV29" s="54" t="b">
        <v>0</v>
      </c>
      <c r="AW29" s="54" t="b">
        <v>0</v>
      </c>
    </row>
    <row r="30" spans="1:49">
      <c r="A30" s="6" t="str">
        <f t="shared" si="12"/>
        <v>N</v>
      </c>
      <c r="C30" s="6" t="str">
        <f t="shared" si="6"/>
        <v>Pneumatic pumps</v>
      </c>
      <c r="D30" s="88">
        <f t="shared" si="7"/>
        <v>0</v>
      </c>
      <c r="E30" s="88">
        <f t="shared" si="8"/>
        <v>146.72528170779015</v>
      </c>
      <c r="F30" s="88">
        <f t="shared" si="9"/>
        <v>0</v>
      </c>
      <c r="G30" s="88">
        <f t="shared" si="10"/>
        <v>0</v>
      </c>
      <c r="H30" s="88">
        <f t="shared" si="11"/>
        <v>0</v>
      </c>
      <c r="I30" s="102"/>
      <c r="J30" s="54" t="s">
        <v>111</v>
      </c>
      <c r="K30" s="54" t="s">
        <v>368</v>
      </c>
      <c r="L30" s="105"/>
      <c r="M30" s="105"/>
      <c r="O30" s="21"/>
      <c r="AR30" s="101" t="str">
        <f t="shared" si="13"/>
        <v>Pneumatic pumps</v>
      </c>
      <c r="AS30" s="54" t="b">
        <v>0</v>
      </c>
      <c r="AT30" s="54" t="b">
        <v>0</v>
      </c>
      <c r="AU30" s="54" t="b">
        <v>0</v>
      </c>
      <c r="AV30" s="54" t="b">
        <v>1</v>
      </c>
      <c r="AW30" s="54" t="b">
        <v>0</v>
      </c>
    </row>
    <row r="31" spans="1:49">
      <c r="A31" s="6" t="str">
        <f t="shared" si="12"/>
        <v>Y</v>
      </c>
      <c r="C31" s="6" t="str">
        <f t="shared" si="6"/>
        <v>Venting - blowdowns</v>
      </c>
      <c r="D31" s="88">
        <f t="shared" si="7"/>
        <v>0</v>
      </c>
      <c r="E31" s="88">
        <f t="shared" si="8"/>
        <v>11947.31355952509</v>
      </c>
      <c r="F31" s="88">
        <f t="shared" si="9"/>
        <v>0</v>
      </c>
      <c r="G31" s="88">
        <f t="shared" si="10"/>
        <v>0</v>
      </c>
      <c r="H31" s="88">
        <f t="shared" si="11"/>
        <v>0</v>
      </c>
      <c r="I31" s="102"/>
      <c r="J31" s="54" t="s">
        <v>110</v>
      </c>
      <c r="K31" s="54" t="s">
        <v>17125</v>
      </c>
      <c r="L31" s="105"/>
      <c r="M31" s="105"/>
      <c r="O31" s="21"/>
      <c r="AR31" s="101" t="str">
        <f t="shared" si="13"/>
        <v>Venting - blowdowns</v>
      </c>
      <c r="AS31" s="54" t="b">
        <v>0</v>
      </c>
      <c r="AT31" s="54" t="b">
        <v>0</v>
      </c>
      <c r="AU31" s="54" t="b">
        <v>0</v>
      </c>
      <c r="AV31" s="54" t="b">
        <v>0</v>
      </c>
      <c r="AW31" s="54" t="b">
        <v>0</v>
      </c>
    </row>
    <row r="32" spans="1:49">
      <c r="A32" s="6" t="str">
        <f t="shared" si="12"/>
        <v>N</v>
      </c>
      <c r="C32" s="6" t="str">
        <f t="shared" si="6"/>
        <v>Venting - recompletions</v>
      </c>
      <c r="D32" s="88">
        <f t="shared" si="7"/>
        <v>0</v>
      </c>
      <c r="E32" s="88">
        <f t="shared" si="8"/>
        <v>36.398370769246164</v>
      </c>
      <c r="F32" s="88">
        <f t="shared" si="9"/>
        <v>0</v>
      </c>
      <c r="G32" s="88">
        <f t="shared" si="10"/>
        <v>0</v>
      </c>
      <c r="H32" s="88">
        <f t="shared" si="11"/>
        <v>0</v>
      </c>
      <c r="I32" s="102"/>
      <c r="J32" s="54" t="s">
        <v>114</v>
      </c>
      <c r="K32" s="54" t="s">
        <v>368</v>
      </c>
      <c r="L32" s="105"/>
      <c r="M32" s="105"/>
      <c r="O32" s="21"/>
      <c r="S32" s="27"/>
      <c r="AR32" s="101" t="str">
        <f t="shared" si="13"/>
        <v>Venting - recompletions</v>
      </c>
      <c r="AS32" s="54"/>
      <c r="AT32" s="54" t="b">
        <v>0</v>
      </c>
      <c r="AU32" s="54"/>
      <c r="AV32" s="53"/>
      <c r="AW32" s="53"/>
    </row>
    <row r="33" spans="1:49">
      <c r="A33" s="6" t="str">
        <f t="shared" si="12"/>
        <v>Y</v>
      </c>
      <c r="C33" s="6" t="str">
        <f t="shared" si="6"/>
        <v>Workover rigs</v>
      </c>
      <c r="D33" s="88">
        <f t="shared" si="7"/>
        <v>781.15237741868521</v>
      </c>
      <c r="E33" s="88">
        <f t="shared" si="8"/>
        <v>102.41725840845584</v>
      </c>
      <c r="F33" s="88">
        <f t="shared" si="9"/>
        <v>419.07396688492787</v>
      </c>
      <c r="G33" s="88">
        <f t="shared" si="10"/>
        <v>8.7847644506007434</v>
      </c>
      <c r="H33" s="88">
        <f t="shared" si="11"/>
        <v>73.108263770458251</v>
      </c>
      <c r="I33" s="102"/>
      <c r="J33" s="54" t="s">
        <v>17654</v>
      </c>
      <c r="K33" s="54" t="s">
        <v>368</v>
      </c>
      <c r="L33" s="105"/>
      <c r="M33" s="105"/>
      <c r="O33" s="21"/>
      <c r="S33" s="27"/>
      <c r="AR33" s="101" t="str">
        <f t="shared" si="13"/>
        <v>Workover rigs</v>
      </c>
      <c r="AS33" s="54"/>
      <c r="AT33" s="54" t="b">
        <v>0</v>
      </c>
      <c r="AU33" s="54"/>
      <c r="AV33" s="53"/>
      <c r="AW33" s="53"/>
    </row>
    <row r="34" spans="1:49" ht="15" customHeight="1">
      <c r="A34" s="6" t="str">
        <f t="shared" si="12"/>
        <v>Y</v>
      </c>
      <c r="C34" s="6" t="str">
        <f t="shared" si="6"/>
        <v>Permitted Fugitives</v>
      </c>
      <c r="D34" s="88">
        <f t="shared" si="7"/>
        <v>10</v>
      </c>
      <c r="E34" s="88">
        <f t="shared" si="8"/>
        <v>400.06199999999995</v>
      </c>
      <c r="F34" s="88">
        <f t="shared" si="9"/>
        <v>10</v>
      </c>
      <c r="G34" s="88">
        <f t="shared" si="10"/>
        <v>0</v>
      </c>
      <c r="H34" s="88">
        <f t="shared" si="11"/>
        <v>2.6</v>
      </c>
      <c r="I34" s="102"/>
      <c r="J34" s="54" t="s">
        <v>113</v>
      </c>
      <c r="K34" s="54" t="s">
        <v>17125</v>
      </c>
      <c r="L34" s="105"/>
      <c r="M34" s="105"/>
      <c r="O34" s="21"/>
      <c r="S34" s="27"/>
      <c r="AR34" s="101" t="str">
        <f t="shared" si="13"/>
        <v>Permitted Fugitives</v>
      </c>
      <c r="AS34" s="54"/>
      <c r="AT34" s="54" t="b">
        <v>0</v>
      </c>
      <c r="AU34" s="54"/>
      <c r="AV34" s="53"/>
      <c r="AW34" s="53"/>
    </row>
    <row r="35" spans="1:49">
      <c r="A35" s="6" t="str">
        <f t="shared" si="12"/>
        <v>Y</v>
      </c>
      <c r="C35" s="6" t="str">
        <f t="shared" si="6"/>
        <v>Miscellaneous engines</v>
      </c>
      <c r="D35" s="88">
        <f t="shared" si="7"/>
        <v>303.33068640302992</v>
      </c>
      <c r="E35" s="88">
        <f t="shared" si="8"/>
        <v>1.8607847159236712</v>
      </c>
      <c r="F35" s="88">
        <f t="shared" si="9"/>
        <v>54.175164350441413</v>
      </c>
      <c r="G35" s="88">
        <f t="shared" si="10"/>
        <v>3.5926638711207417</v>
      </c>
      <c r="H35" s="88">
        <f t="shared" si="11"/>
        <v>5.5254121086525618</v>
      </c>
      <c r="I35" s="102"/>
      <c r="J35" s="54" t="s">
        <v>261</v>
      </c>
      <c r="K35" s="54" t="s">
        <v>368</v>
      </c>
      <c r="L35" s="105"/>
      <c r="M35" s="105"/>
      <c r="O35" s="21"/>
      <c r="S35" s="27"/>
      <c r="AR35" s="101" t="str">
        <f t="shared" si="13"/>
        <v>Miscellaneous engines</v>
      </c>
      <c r="AS35" s="54"/>
      <c r="AT35" s="54" t="b">
        <v>0</v>
      </c>
      <c r="AU35" s="54"/>
      <c r="AV35" s="53"/>
      <c r="AW35" s="53"/>
    </row>
    <row r="36" spans="1:49">
      <c r="A36" s="6" t="str">
        <f t="shared" si="12"/>
        <v>Y</v>
      </c>
      <c r="C36" s="6" t="str">
        <f t="shared" si="6"/>
        <v>Artificial Lift</v>
      </c>
      <c r="D36" s="88">
        <f t="shared" si="7"/>
        <v>1355.0743087993226</v>
      </c>
      <c r="E36" s="88">
        <f t="shared" si="8"/>
        <v>22.914859653900304</v>
      </c>
      <c r="F36" s="88">
        <f t="shared" si="9"/>
        <v>1339.7351600391057</v>
      </c>
      <c r="G36" s="88">
        <f t="shared" si="10"/>
        <v>0</v>
      </c>
      <c r="H36" s="88">
        <f t="shared" si="11"/>
        <v>7.0879687383625294</v>
      </c>
      <c r="I36" s="102"/>
      <c r="J36" s="54" t="s">
        <v>223</v>
      </c>
      <c r="K36" s="54" t="s">
        <v>368</v>
      </c>
      <c r="L36" s="105"/>
      <c r="M36" s="105"/>
      <c r="O36" s="21"/>
      <c r="S36" s="27"/>
      <c r="AR36" s="101" t="str">
        <f t="shared" si="13"/>
        <v>Artificial Lift</v>
      </c>
      <c r="AS36" s="54"/>
      <c r="AT36" s="54" t="b">
        <v>0</v>
      </c>
      <c r="AU36" s="54"/>
      <c r="AV36" s="53"/>
      <c r="AW36" s="53"/>
    </row>
    <row r="37" spans="1:49">
      <c r="A37" s="6" t="str">
        <f t="shared" si="12"/>
        <v>N</v>
      </c>
      <c r="C37" s="6" t="str">
        <f t="shared" si="6"/>
        <v>Gas Plant Truck Loading</v>
      </c>
      <c r="D37" s="88">
        <f t="shared" si="7"/>
        <v>0</v>
      </c>
      <c r="E37" s="88">
        <f t="shared" si="8"/>
        <v>0</v>
      </c>
      <c r="F37" s="88">
        <f t="shared" si="9"/>
        <v>0</v>
      </c>
      <c r="G37" s="88">
        <f t="shared" si="10"/>
        <v>0</v>
      </c>
      <c r="H37" s="88">
        <f t="shared" si="11"/>
        <v>0</v>
      </c>
      <c r="I37" s="102"/>
      <c r="J37" s="54" t="s">
        <v>59</v>
      </c>
      <c r="K37" s="54" t="s">
        <v>368</v>
      </c>
      <c r="L37" s="105"/>
      <c r="M37" s="105"/>
      <c r="O37" s="21"/>
      <c r="S37" s="27"/>
      <c r="AR37" s="101" t="str">
        <f t="shared" si="13"/>
        <v>Gas Plant Truck Loading</v>
      </c>
      <c r="AS37" s="54" t="b">
        <v>0</v>
      </c>
      <c r="AT37" s="54" t="b">
        <v>0</v>
      </c>
      <c r="AU37" s="54" t="b">
        <v>0</v>
      </c>
      <c r="AV37" s="54" t="b">
        <v>0</v>
      </c>
      <c r="AW37" s="54" t="b">
        <v>0</v>
      </c>
    </row>
    <row r="38" spans="1:49">
      <c r="A38" s="6" t="str">
        <f t="shared" si="12"/>
        <v>N</v>
      </c>
      <c r="C38" s="6" t="str">
        <f t="shared" si="6"/>
        <v xml:space="preserve">Venting - Compressor Startup </v>
      </c>
      <c r="D38" s="88">
        <f t="shared" si="7"/>
        <v>0</v>
      </c>
      <c r="E38" s="88">
        <f t="shared" si="8"/>
        <v>0.63680648580802568</v>
      </c>
      <c r="F38" s="88">
        <f t="shared" si="9"/>
        <v>0</v>
      </c>
      <c r="G38" s="88">
        <f t="shared" si="10"/>
        <v>0</v>
      </c>
      <c r="H38" s="88">
        <f t="shared" si="11"/>
        <v>0</v>
      </c>
      <c r="I38" s="102"/>
      <c r="J38" s="54" t="s">
        <v>105</v>
      </c>
      <c r="K38" s="54" t="s">
        <v>368</v>
      </c>
      <c r="L38" s="105"/>
      <c r="M38" s="105"/>
      <c r="O38" s="21"/>
      <c r="S38" s="27"/>
      <c r="AR38" s="101" t="str">
        <f t="shared" si="13"/>
        <v xml:space="preserve">Venting - Compressor Startup </v>
      </c>
      <c r="AS38" s="54"/>
      <c r="AT38" s="54"/>
      <c r="AU38" s="54"/>
      <c r="AV38" s="54"/>
      <c r="AW38" s="54"/>
    </row>
    <row r="39" spans="1:49">
      <c r="A39" s="6" t="str">
        <f t="shared" si="12"/>
        <v>N</v>
      </c>
      <c r="C39" s="6" t="str">
        <f t="shared" si="6"/>
        <v>Venting - Compressor Shutdown</v>
      </c>
      <c r="D39" s="88">
        <f t="shared" si="7"/>
        <v>0</v>
      </c>
      <c r="E39" s="88">
        <f t="shared" si="8"/>
        <v>212.33854962260233</v>
      </c>
      <c r="F39" s="88">
        <f t="shared" si="9"/>
        <v>0</v>
      </c>
      <c r="G39" s="88">
        <f t="shared" si="10"/>
        <v>0</v>
      </c>
      <c r="H39" s="88">
        <f t="shared" si="11"/>
        <v>0</v>
      </c>
      <c r="I39" s="102"/>
      <c r="J39" s="54" t="s">
        <v>228</v>
      </c>
      <c r="K39" s="54" t="s">
        <v>17125</v>
      </c>
      <c r="L39" s="105"/>
      <c r="M39" s="105"/>
      <c r="O39" s="21"/>
      <c r="S39" s="27"/>
      <c r="AR39" s="101" t="str">
        <f t="shared" si="13"/>
        <v>Venting - Compressor Shutdown</v>
      </c>
      <c r="AS39" s="54"/>
      <c r="AT39" s="54"/>
      <c r="AU39" s="54"/>
      <c r="AV39" s="54"/>
      <c r="AW39" s="54"/>
    </row>
    <row r="40" spans="1:49">
      <c r="A40" s="6" t="str">
        <f t="shared" si="12"/>
        <v>Y</v>
      </c>
      <c r="C40" s="6" t="str">
        <f t="shared" si="6"/>
        <v>Dehydrator</v>
      </c>
      <c r="D40" s="88">
        <f t="shared" si="7"/>
        <v>7.2331343836927582</v>
      </c>
      <c r="E40" s="88">
        <f t="shared" si="8"/>
        <v>10102.477102899196</v>
      </c>
      <c r="F40" s="88">
        <f t="shared" si="9"/>
        <v>6.075832882301917</v>
      </c>
      <c r="G40" s="88">
        <f t="shared" si="10"/>
        <v>0</v>
      </c>
      <c r="H40" s="88">
        <f t="shared" si="11"/>
        <v>0.5497182131606495</v>
      </c>
      <c r="I40" s="102"/>
      <c r="J40" s="54" t="s">
        <v>230</v>
      </c>
      <c r="K40" s="54" t="s">
        <v>17125</v>
      </c>
      <c r="L40" s="105"/>
      <c r="M40" s="105"/>
      <c r="O40" s="21"/>
      <c r="S40" s="27"/>
      <c r="AR40" s="101" t="str">
        <f t="shared" si="13"/>
        <v>Dehydrator</v>
      </c>
      <c r="AS40" s="54"/>
      <c r="AT40" s="54"/>
      <c r="AU40" s="54"/>
      <c r="AV40" s="54"/>
      <c r="AW40" s="54"/>
    </row>
    <row r="41" spans="1:49">
      <c r="A41" s="6" t="str">
        <f t="shared" si="12"/>
        <v>N</v>
      </c>
      <c r="C41" s="6" t="str">
        <f t="shared" si="6"/>
        <v>Dehydrator Flaring</v>
      </c>
      <c r="D41" s="88">
        <f t="shared" si="7"/>
        <v>8.4726414858730448E-2</v>
      </c>
      <c r="E41" s="88">
        <f t="shared" si="8"/>
        <v>0</v>
      </c>
      <c r="F41" s="88">
        <f t="shared" si="9"/>
        <v>0.46101137496662165</v>
      </c>
      <c r="G41" s="88">
        <f t="shared" si="10"/>
        <v>0</v>
      </c>
      <c r="H41" s="88">
        <f t="shared" si="11"/>
        <v>0</v>
      </c>
      <c r="I41" s="102"/>
      <c r="J41" s="54" t="s">
        <v>63</v>
      </c>
      <c r="K41" s="54" t="s">
        <v>17125</v>
      </c>
      <c r="L41" s="105"/>
      <c r="M41" s="105"/>
      <c r="O41" s="21"/>
      <c r="S41" s="27"/>
      <c r="AR41" s="101" t="str">
        <f t="shared" si="13"/>
        <v>Dehydrator Flaring</v>
      </c>
      <c r="AS41" s="54"/>
      <c r="AT41" s="54"/>
      <c r="AU41" s="54"/>
      <c r="AV41" s="54"/>
      <c r="AW41" s="54"/>
    </row>
    <row r="42" spans="1:49">
      <c r="A42" s="6" t="str">
        <f t="shared" si="12"/>
        <v>Y</v>
      </c>
      <c r="C42" s="6" t="str">
        <f t="shared" si="6"/>
        <v xml:space="preserve">Condensate tank </v>
      </c>
      <c r="D42" s="88">
        <f t="shared" si="7"/>
        <v>0</v>
      </c>
      <c r="E42" s="88">
        <f t="shared" si="8"/>
        <v>3545.8616749999992</v>
      </c>
      <c r="F42" s="88">
        <f t="shared" si="9"/>
        <v>0</v>
      </c>
      <c r="G42" s="88">
        <f t="shared" si="10"/>
        <v>0</v>
      </c>
      <c r="H42" s="88">
        <f t="shared" si="11"/>
        <v>0</v>
      </c>
      <c r="I42" s="102"/>
      <c r="J42" s="54" t="s">
        <v>64</v>
      </c>
      <c r="K42" s="54" t="s">
        <v>368</v>
      </c>
      <c r="L42" s="105"/>
      <c r="M42" s="105"/>
      <c r="O42" s="21"/>
      <c r="P42" s="105"/>
      <c r="Q42" s="27"/>
      <c r="R42" s="27"/>
      <c r="S42" s="27"/>
      <c r="AR42" s="101" t="str">
        <f t="shared" si="13"/>
        <v xml:space="preserve">Condensate tank </v>
      </c>
      <c r="AS42" s="54"/>
      <c r="AT42" s="54"/>
      <c r="AU42" s="54"/>
      <c r="AV42" s="54"/>
      <c r="AW42" s="54"/>
    </row>
    <row r="43" spans="1:49">
      <c r="A43" s="6" t="str">
        <f t="shared" si="12"/>
        <v>Y</v>
      </c>
      <c r="C43" s="6" t="str">
        <f t="shared" si="6"/>
        <v>Oil Tank</v>
      </c>
      <c r="D43" s="88">
        <f t="shared" si="7"/>
        <v>0</v>
      </c>
      <c r="E43" s="88">
        <f t="shared" si="8"/>
        <v>2197.5592500000002</v>
      </c>
      <c r="F43" s="88">
        <f t="shared" si="9"/>
        <v>0</v>
      </c>
      <c r="G43" s="88">
        <f t="shared" si="10"/>
        <v>0</v>
      </c>
      <c r="H43" s="88">
        <f t="shared" si="11"/>
        <v>0</v>
      </c>
      <c r="I43" s="102"/>
      <c r="J43" s="54" t="s">
        <v>66</v>
      </c>
      <c r="K43" s="54" t="s">
        <v>17125</v>
      </c>
      <c r="L43" s="105"/>
      <c r="M43" s="105"/>
      <c r="O43" s="21"/>
      <c r="P43" s="105"/>
      <c r="Q43" s="27"/>
      <c r="R43" s="27"/>
      <c r="S43" s="27"/>
      <c r="AR43" s="101" t="str">
        <f t="shared" si="13"/>
        <v>Oil Tank</v>
      </c>
      <c r="AS43" s="54"/>
      <c r="AT43" s="54"/>
      <c r="AU43" s="54"/>
      <c r="AV43" s="54"/>
      <c r="AW43" s="54"/>
    </row>
    <row r="44" spans="1:49">
      <c r="A44" s="6" t="str">
        <f t="shared" si="12"/>
        <v>N</v>
      </c>
      <c r="C44" s="6" t="str">
        <f t="shared" si="6"/>
        <v>Gas Well Truck Loading</v>
      </c>
      <c r="D44" s="88">
        <f t="shared" si="7"/>
        <v>0</v>
      </c>
      <c r="E44" s="88">
        <f t="shared" si="8"/>
        <v>113.20203086265522</v>
      </c>
      <c r="F44" s="88">
        <f t="shared" si="9"/>
        <v>0</v>
      </c>
      <c r="G44" s="88">
        <f t="shared" si="10"/>
        <v>0</v>
      </c>
      <c r="H44" s="88">
        <f t="shared" si="11"/>
        <v>0</v>
      </c>
      <c r="I44" s="102"/>
      <c r="J44" s="54" t="s">
        <v>71</v>
      </c>
      <c r="K44" s="54" t="s">
        <v>368</v>
      </c>
      <c r="L44" s="105"/>
      <c r="M44" s="105"/>
      <c r="O44" s="21"/>
      <c r="P44" s="105"/>
      <c r="Q44" s="27"/>
      <c r="R44" s="27"/>
      <c r="S44" s="27"/>
      <c r="AR44" s="101" t="str">
        <f t="shared" si="13"/>
        <v>Gas Well Truck Loading</v>
      </c>
      <c r="AS44" s="54"/>
      <c r="AT44" s="54"/>
      <c r="AU44" s="54"/>
      <c r="AV44" s="54"/>
      <c r="AW44" s="54"/>
    </row>
    <row r="45" spans="1:49">
      <c r="A45" s="6" t="str">
        <f t="shared" si="12"/>
        <v>N</v>
      </c>
      <c r="C45" s="6" t="str">
        <f t="shared" si="6"/>
        <v>Oil Well Truck Loading</v>
      </c>
      <c r="D45" s="88">
        <f t="shared" si="7"/>
        <v>0</v>
      </c>
      <c r="E45" s="88">
        <f t="shared" si="8"/>
        <v>141.15280594158563</v>
      </c>
      <c r="F45" s="88">
        <f t="shared" si="9"/>
        <v>0</v>
      </c>
      <c r="G45" s="88">
        <f t="shared" si="10"/>
        <v>0</v>
      </c>
      <c r="H45" s="88">
        <f t="shared" si="11"/>
        <v>0</v>
      </c>
      <c r="I45" s="102"/>
      <c r="J45" s="54" t="s">
        <v>73</v>
      </c>
      <c r="K45" s="54" t="s">
        <v>368</v>
      </c>
      <c r="L45" s="105"/>
      <c r="M45" s="105"/>
      <c r="O45" s="21"/>
      <c r="P45" s="105"/>
      <c r="Q45" s="27"/>
      <c r="R45" s="27"/>
      <c r="S45" s="27"/>
      <c r="AR45" s="101" t="str">
        <f t="shared" si="13"/>
        <v>Oil Well Truck Loading</v>
      </c>
      <c r="AS45" s="54"/>
      <c r="AT45" s="54"/>
      <c r="AU45" s="54"/>
      <c r="AV45" s="54"/>
      <c r="AW45" s="54"/>
    </row>
    <row r="46" spans="1:49">
      <c r="A46" s="6" t="str">
        <f t="shared" si="12"/>
        <v>N</v>
      </c>
      <c r="C46" s="6" t="str">
        <f t="shared" si="6"/>
        <v>Initial completion Flaring</v>
      </c>
      <c r="D46" s="88">
        <f t="shared" si="7"/>
        <v>49.933378038379701</v>
      </c>
      <c r="E46" s="88">
        <f t="shared" si="8"/>
        <v>0</v>
      </c>
      <c r="F46" s="88">
        <f t="shared" si="9"/>
        <v>271.69632167941893</v>
      </c>
      <c r="G46" s="88">
        <f t="shared" si="10"/>
        <v>0</v>
      </c>
      <c r="H46" s="88">
        <f t="shared" si="11"/>
        <v>0</v>
      </c>
      <c r="I46" s="102"/>
      <c r="J46" s="54" t="s">
        <v>250</v>
      </c>
      <c r="K46" s="54" t="s">
        <v>17125</v>
      </c>
      <c r="L46" s="105"/>
      <c r="M46" s="105"/>
      <c r="O46" s="21"/>
      <c r="P46" s="105"/>
      <c r="Q46" s="27"/>
      <c r="R46" s="27"/>
      <c r="S46" s="27"/>
      <c r="AR46" s="101" t="str">
        <f t="shared" si="13"/>
        <v>Initial completion Flaring</v>
      </c>
      <c r="AS46" s="54"/>
      <c r="AT46" s="54"/>
      <c r="AU46" s="54"/>
      <c r="AV46" s="54"/>
      <c r="AW46" s="54"/>
    </row>
    <row r="47" spans="1:49">
      <c r="A47" s="6" t="str">
        <f t="shared" si="12"/>
        <v>Y</v>
      </c>
      <c r="C47" s="6" t="str">
        <f t="shared" si="6"/>
        <v>CBM pump engines</v>
      </c>
      <c r="D47" s="88">
        <f t="shared" si="7"/>
        <v>1714.8274681210864</v>
      </c>
      <c r="E47" s="88">
        <f t="shared" si="8"/>
        <v>2292.2742135267927</v>
      </c>
      <c r="F47" s="88">
        <f t="shared" si="9"/>
        <v>1553.8895080485865</v>
      </c>
      <c r="G47" s="88">
        <f t="shared" si="10"/>
        <v>0</v>
      </c>
      <c r="H47" s="88">
        <f t="shared" si="11"/>
        <v>6.4209827579833503</v>
      </c>
      <c r="I47" s="102"/>
      <c r="J47" s="54" t="s">
        <v>251</v>
      </c>
      <c r="K47" s="54" t="s">
        <v>17125</v>
      </c>
      <c r="L47" s="105"/>
      <c r="M47" s="105"/>
      <c r="O47" s="21"/>
      <c r="P47" s="105"/>
      <c r="Q47" s="27"/>
      <c r="R47" s="27"/>
      <c r="S47" s="27"/>
      <c r="AR47" s="101" t="str">
        <f t="shared" si="13"/>
        <v>CBM pump engines</v>
      </c>
      <c r="AS47" s="54"/>
      <c r="AT47" s="54"/>
      <c r="AU47" s="54"/>
      <c r="AV47" s="54"/>
      <c r="AW47" s="54"/>
    </row>
    <row r="48" spans="1:49">
      <c r="A48" s="6" t="str">
        <f t="shared" si="12"/>
        <v>N</v>
      </c>
      <c r="C48" s="6" t="str">
        <f t="shared" si="6"/>
        <v>Saltwater Disposal Engines</v>
      </c>
      <c r="D48" s="88">
        <f t="shared" si="7"/>
        <v>224.73801033086829</v>
      </c>
      <c r="E48" s="88">
        <f t="shared" si="8"/>
        <v>1.3195442580082806</v>
      </c>
      <c r="F48" s="88">
        <f t="shared" si="9"/>
        <v>85.003958064281463</v>
      </c>
      <c r="G48" s="88">
        <f t="shared" si="10"/>
        <v>0</v>
      </c>
      <c r="H48" s="88">
        <f t="shared" si="11"/>
        <v>2.5745834013438746</v>
      </c>
      <c r="I48" s="102"/>
      <c r="J48" s="54" t="s">
        <v>68</v>
      </c>
      <c r="K48" s="54" t="s">
        <v>17125</v>
      </c>
      <c r="L48" s="105"/>
      <c r="M48" s="105"/>
      <c r="O48" s="21"/>
      <c r="P48" s="105"/>
      <c r="Q48" s="27"/>
      <c r="R48" s="27"/>
      <c r="S48" s="27"/>
      <c r="AR48" s="101" t="str">
        <f t="shared" si="13"/>
        <v>Saltwater Disposal Engines</v>
      </c>
      <c r="AS48" s="54"/>
      <c r="AT48" s="54" t="b">
        <v>0</v>
      </c>
      <c r="AU48" s="54"/>
      <c r="AV48" s="54"/>
      <c r="AW48" s="54"/>
    </row>
    <row r="49" spans="1:49">
      <c r="A49" s="6" t="str">
        <f t="shared" si="12"/>
        <v>Y</v>
      </c>
      <c r="C49" s="6" t="str">
        <f t="shared" si="6"/>
        <v>Permitted Tank Losses</v>
      </c>
      <c r="D49" s="88">
        <f t="shared" si="7"/>
        <v>0</v>
      </c>
      <c r="E49" s="88">
        <f t="shared" si="8"/>
        <v>339.38299999999998</v>
      </c>
      <c r="F49" s="88">
        <f t="shared" si="9"/>
        <v>0</v>
      </c>
      <c r="G49" s="88">
        <f t="shared" si="10"/>
        <v>0</v>
      </c>
      <c r="H49" s="88">
        <f t="shared" si="11"/>
        <v>0</v>
      </c>
      <c r="I49" s="102"/>
      <c r="J49" s="54" t="s">
        <v>266</v>
      </c>
      <c r="K49" s="54" t="s">
        <v>368</v>
      </c>
      <c r="L49" s="105"/>
      <c r="M49" s="105"/>
      <c r="O49" s="21"/>
      <c r="P49" s="105"/>
      <c r="Q49" s="27"/>
      <c r="R49" s="27"/>
      <c r="S49" s="27"/>
      <c r="AR49" s="101" t="str">
        <f t="shared" si="13"/>
        <v>Permitted Tank Losses</v>
      </c>
      <c r="AS49" s="54"/>
      <c r="AU49" s="54"/>
      <c r="AV49" s="53"/>
      <c r="AW49" s="53"/>
    </row>
    <row r="50" spans="1:49">
      <c r="A50" s="6" t="str">
        <f t="shared" si="12"/>
        <v>Y</v>
      </c>
      <c r="C50" s="6" t="str">
        <f t="shared" si="6"/>
        <v>Survey-based Fugitives</v>
      </c>
      <c r="D50" s="88">
        <f t="shared" si="7"/>
        <v>0</v>
      </c>
      <c r="E50" s="88">
        <f t="shared" si="8"/>
        <v>4281.0969168079009</v>
      </c>
      <c r="F50" s="88">
        <f t="shared" si="9"/>
        <v>0</v>
      </c>
      <c r="G50" s="88">
        <f t="shared" si="10"/>
        <v>0</v>
      </c>
      <c r="H50" s="88">
        <f t="shared" si="11"/>
        <v>0</v>
      </c>
      <c r="I50" s="102"/>
      <c r="J50" s="54" t="s">
        <v>103</v>
      </c>
      <c r="K50" s="54" t="s">
        <v>17125</v>
      </c>
      <c r="L50" s="105"/>
      <c r="M50" s="105"/>
      <c r="O50" s="21"/>
      <c r="P50" s="105"/>
      <c r="Q50" s="27"/>
      <c r="R50" s="27"/>
      <c r="S50" s="27"/>
      <c r="AR50" s="101" t="str">
        <f t="shared" si="13"/>
        <v>Survey-based Fugitives</v>
      </c>
      <c r="AS50" s="54"/>
      <c r="AT50" s="54" t="b">
        <v>0</v>
      </c>
      <c r="AU50" s="54"/>
      <c r="AV50" s="54"/>
      <c r="AW50" s="54"/>
    </row>
    <row r="51" spans="1:49">
      <c r="A51" s="6" t="str">
        <f t="shared" si="12"/>
        <v>Y</v>
      </c>
      <c r="C51" s="6" t="str">
        <f t="shared" si="6"/>
        <v>Permitted Compressor Engines</v>
      </c>
      <c r="D51" s="88">
        <f t="shared" si="7"/>
        <v>9305.7064031689479</v>
      </c>
      <c r="E51" s="88">
        <f t="shared" si="8"/>
        <v>1990.6456347031963</v>
      </c>
      <c r="F51" s="88">
        <f t="shared" si="9"/>
        <v>6384.8603378995422</v>
      </c>
      <c r="G51" s="88">
        <f t="shared" si="10"/>
        <v>41.135875799086747</v>
      </c>
      <c r="H51" s="88">
        <f t="shared" si="11"/>
        <v>213.85600000000011</v>
      </c>
      <c r="I51" s="102"/>
      <c r="J51" s="54" t="s">
        <v>60</v>
      </c>
      <c r="K51" s="54" t="s">
        <v>368</v>
      </c>
      <c r="L51" s="105"/>
      <c r="M51" s="105"/>
      <c r="O51" s="21"/>
      <c r="P51" s="105"/>
      <c r="Q51" s="27"/>
      <c r="R51" s="27"/>
      <c r="S51" s="27"/>
      <c r="AR51" s="101" t="str">
        <f t="shared" si="13"/>
        <v>Permitted Compressor Engines</v>
      </c>
      <c r="AS51" s="54"/>
      <c r="AT51" s="54" t="b">
        <v>0</v>
      </c>
      <c r="AU51" s="54"/>
      <c r="AV51" s="54"/>
      <c r="AW51" s="54"/>
    </row>
    <row r="52" spans="1:49">
      <c r="A52" s="6" t="str">
        <f t="shared" si="12"/>
        <v>N</v>
      </c>
      <c r="C52" s="6" t="str">
        <f t="shared" si="6"/>
        <v>Permitted Natural Gas Processing Facilities, Process Valves</v>
      </c>
      <c r="D52" s="88">
        <f t="shared" si="7"/>
        <v>0</v>
      </c>
      <c r="E52" s="88">
        <f t="shared" si="8"/>
        <v>23.8</v>
      </c>
      <c r="F52" s="88">
        <f t="shared" si="9"/>
        <v>0</v>
      </c>
      <c r="G52" s="88">
        <f t="shared" si="10"/>
        <v>0</v>
      </c>
      <c r="H52" s="88">
        <f t="shared" si="11"/>
        <v>0</v>
      </c>
      <c r="I52" s="102"/>
      <c r="J52" s="54" t="s">
        <v>365</v>
      </c>
      <c r="K52" s="54" t="s">
        <v>368</v>
      </c>
      <c r="L52" s="105"/>
      <c r="M52" s="105"/>
      <c r="O52" s="21"/>
      <c r="P52" s="105"/>
      <c r="Q52" s="27"/>
      <c r="R52" s="27"/>
      <c r="S52" s="27"/>
      <c r="AR52" s="101" t="str">
        <f t="shared" si="13"/>
        <v>Permitted Natural Gas Processing Facilities, Process Valves</v>
      </c>
      <c r="AS52" s="54"/>
      <c r="AT52" s="119"/>
      <c r="AU52" s="54"/>
      <c r="AV52" s="53"/>
      <c r="AW52" s="53"/>
    </row>
    <row r="53" spans="1:49">
      <c r="A53" s="6" t="str">
        <f t="shared" si="12"/>
        <v>N</v>
      </c>
      <c r="C53" s="6" t="str">
        <f t="shared" si="6"/>
        <v>Permitted Process Heaters</v>
      </c>
      <c r="D53" s="88">
        <f t="shared" si="7"/>
        <v>138.488</v>
      </c>
      <c r="E53" s="88">
        <f t="shared" si="8"/>
        <v>4.9580000000000002</v>
      </c>
      <c r="F53" s="88">
        <f t="shared" si="9"/>
        <v>76.154000000000011</v>
      </c>
      <c r="G53" s="88">
        <f t="shared" si="10"/>
        <v>13.933999999999999</v>
      </c>
      <c r="H53" s="88">
        <f t="shared" si="11"/>
        <v>10.341999999999999</v>
      </c>
      <c r="I53" s="102"/>
      <c r="J53" s="54" t="s">
        <v>17162</v>
      </c>
      <c r="K53" s="54" t="s">
        <v>368</v>
      </c>
      <c r="L53" s="105"/>
      <c r="M53" s="105"/>
      <c r="O53" s="21"/>
      <c r="P53" s="105"/>
      <c r="Q53" s="27"/>
      <c r="R53" s="27"/>
      <c r="S53" s="27"/>
      <c r="AR53" s="101" t="str">
        <f t="shared" si="13"/>
        <v>Permitted Process Heaters</v>
      </c>
      <c r="AS53" s="54"/>
      <c r="AU53" s="54"/>
      <c r="AV53" s="53"/>
      <c r="AW53" s="53"/>
    </row>
    <row r="54" spans="1:49">
      <c r="A54" s="6" t="str">
        <f t="shared" si="12"/>
        <v>N</v>
      </c>
      <c r="C54" s="6" t="str">
        <f t="shared" si="6"/>
        <v>Permitted Natural Gas Production, Gas Sweetening: Amine Process</v>
      </c>
      <c r="D54" s="88">
        <f t="shared" si="7"/>
        <v>76.553000000000011</v>
      </c>
      <c r="E54" s="88">
        <f t="shared" si="8"/>
        <v>35.682000000000002</v>
      </c>
      <c r="F54" s="88">
        <f t="shared" si="9"/>
        <v>75.183999999999983</v>
      </c>
      <c r="G54" s="88">
        <f t="shared" si="10"/>
        <v>15.633000000000001</v>
      </c>
      <c r="H54" s="88">
        <f t="shared" si="11"/>
        <v>8.0709999999999997</v>
      </c>
      <c r="I54" s="102"/>
      <c r="J54" s="54" t="s">
        <v>17183</v>
      </c>
      <c r="K54" s="54" t="s">
        <v>17125</v>
      </c>
      <c r="L54" s="105"/>
      <c r="M54" s="105"/>
      <c r="O54" s="21"/>
      <c r="P54" s="105"/>
      <c r="Q54" s="27"/>
      <c r="R54" s="27"/>
      <c r="S54" s="27"/>
      <c r="AR54" s="101" t="str">
        <f t="shared" si="13"/>
        <v>Permitted Natural Gas Production, Gas Sweetening: Amine Process</v>
      </c>
      <c r="AS54" s="21"/>
      <c r="AT54" s="54"/>
      <c r="AV54" s="27"/>
    </row>
    <row r="55" spans="1:49">
      <c r="A55" s="6" t="str">
        <f t="shared" si="12"/>
        <v>N</v>
      </c>
      <c r="C55" s="6" t="str">
        <f t="shared" si="6"/>
        <v>Permitted Natural Gas Production, Flares</v>
      </c>
      <c r="D55" s="88">
        <f t="shared" si="7"/>
        <v>24.754000000000001</v>
      </c>
      <c r="E55" s="88">
        <f t="shared" si="8"/>
        <v>32.423999999999999</v>
      </c>
      <c r="F55" s="88">
        <f t="shared" si="9"/>
        <v>96.511999999999986</v>
      </c>
      <c r="G55" s="88">
        <f t="shared" si="10"/>
        <v>0.35000000000000003</v>
      </c>
      <c r="H55" s="88">
        <f t="shared" si="11"/>
        <v>0.11</v>
      </c>
      <c r="I55" s="102"/>
      <c r="J55" s="54" t="s">
        <v>17188</v>
      </c>
      <c r="K55" s="54" t="s">
        <v>17125</v>
      </c>
      <c r="L55" s="105"/>
      <c r="M55" s="105"/>
      <c r="O55" s="21"/>
      <c r="P55" s="105"/>
      <c r="Q55" s="27"/>
      <c r="R55" s="27"/>
      <c r="S55" s="27"/>
      <c r="AR55" s="101" t="str">
        <f t="shared" si="13"/>
        <v>Permitted Natural Gas Production, Flares</v>
      </c>
      <c r="AS55" s="21"/>
      <c r="AV55" s="27"/>
    </row>
    <row r="56" spans="1:49">
      <c r="A56" s="6" t="str">
        <f t="shared" si="12"/>
        <v>N</v>
      </c>
      <c r="C56" s="6" t="str">
        <f t="shared" si="6"/>
        <v>Permitted Natural Gas Production, Other Not Classified</v>
      </c>
      <c r="D56" s="88">
        <f t="shared" si="7"/>
        <v>45.089999999999996</v>
      </c>
      <c r="E56" s="88">
        <f t="shared" si="8"/>
        <v>52.919999999999995</v>
      </c>
      <c r="F56" s="88">
        <f t="shared" si="9"/>
        <v>45.379999999999995</v>
      </c>
      <c r="G56" s="88">
        <f t="shared" si="10"/>
        <v>0.3</v>
      </c>
      <c r="H56" s="88">
        <f t="shared" si="11"/>
        <v>5.8000000000000007</v>
      </c>
      <c r="I56" s="102"/>
      <c r="J56" s="54" t="s">
        <v>17169</v>
      </c>
      <c r="K56" s="54" t="s">
        <v>17125</v>
      </c>
      <c r="L56" s="105"/>
      <c r="M56" s="105"/>
      <c r="O56" s="21"/>
      <c r="P56" s="105"/>
      <c r="Q56" s="27"/>
      <c r="R56" s="27"/>
      <c r="S56" s="27"/>
      <c r="AR56" s="101" t="str">
        <f t="shared" si="13"/>
        <v>Permitted Natural Gas Production, Other Not Classified</v>
      </c>
    </row>
    <row r="57" spans="1:49">
      <c r="A57" s="6" t="str">
        <f t="shared" si="12"/>
        <v>N</v>
      </c>
      <c r="C57" s="6" t="str">
        <f t="shared" si="6"/>
        <v>Permitted Dehydrator</v>
      </c>
      <c r="D57" s="88">
        <f t="shared" si="7"/>
        <v>32.024000000000001</v>
      </c>
      <c r="E57" s="88">
        <f t="shared" si="8"/>
        <v>272.81599999999992</v>
      </c>
      <c r="F57" s="88">
        <f t="shared" si="9"/>
        <v>15.896000000000001</v>
      </c>
      <c r="G57" s="88">
        <f t="shared" si="10"/>
        <v>1.0880000000000001</v>
      </c>
      <c r="H57" s="88">
        <f t="shared" si="11"/>
        <v>2.5050000000000003</v>
      </c>
      <c r="I57" s="102"/>
      <c r="J57" s="54" t="s">
        <v>17171</v>
      </c>
      <c r="K57" s="54" t="s">
        <v>17125</v>
      </c>
      <c r="L57" s="105"/>
      <c r="M57" s="105"/>
      <c r="O57" s="21"/>
      <c r="P57" s="105"/>
      <c r="Q57" s="27"/>
      <c r="R57" s="27"/>
      <c r="S57" s="27"/>
      <c r="AR57" s="101" t="str">
        <f t="shared" si="13"/>
        <v>Permitted Dehydrator</v>
      </c>
    </row>
    <row r="58" spans="1:49">
      <c r="A58" s="6" t="str">
        <f t="shared" si="12"/>
        <v>N</v>
      </c>
      <c r="C58" s="6" t="str">
        <f t="shared" ref="C58:C62" si="14">C106</f>
        <v>Permitted Natural Gas Processing Facilities, Relief Valves</v>
      </c>
      <c r="D58" s="88">
        <f t="shared" si="7"/>
        <v>0</v>
      </c>
      <c r="E58" s="88">
        <f t="shared" si="8"/>
        <v>5.8000000000000007</v>
      </c>
      <c r="F58" s="88">
        <f t="shared" si="9"/>
        <v>0</v>
      </c>
      <c r="G58" s="88">
        <f t="shared" si="10"/>
        <v>0</v>
      </c>
      <c r="H58" s="88">
        <f t="shared" si="11"/>
        <v>0</v>
      </c>
      <c r="I58" s="102"/>
      <c r="J58" s="54" t="s">
        <v>17181</v>
      </c>
      <c r="K58" s="54" t="s">
        <v>17125</v>
      </c>
      <c r="L58" s="105"/>
      <c r="M58" s="105"/>
      <c r="O58" s="21"/>
      <c r="P58" s="105"/>
      <c r="Q58" s="27"/>
      <c r="R58" s="27"/>
      <c r="S58" s="27"/>
      <c r="AR58" s="101" t="str">
        <f t="shared" si="13"/>
        <v>Permitted Natural Gas Processing Facilities, Relief Valves</v>
      </c>
    </row>
    <row r="59" spans="1:49">
      <c r="A59" s="6" t="str">
        <f t="shared" si="12"/>
        <v>N</v>
      </c>
      <c r="C59" s="6" t="str">
        <f t="shared" si="14"/>
        <v>Permitted Natural Gas Production, All Equipt Leak Fugitives</v>
      </c>
      <c r="D59" s="88">
        <f t="shared" si="7"/>
        <v>0</v>
      </c>
      <c r="E59" s="88">
        <f t="shared" si="8"/>
        <v>7.27</v>
      </c>
      <c r="F59" s="88">
        <f t="shared" si="9"/>
        <v>0</v>
      </c>
      <c r="G59" s="88">
        <f t="shared" si="10"/>
        <v>0</v>
      </c>
      <c r="H59" s="88">
        <f t="shared" si="11"/>
        <v>0</v>
      </c>
      <c r="I59" s="102"/>
      <c r="J59" s="54" t="s">
        <v>17178</v>
      </c>
      <c r="K59" s="54" t="s">
        <v>17125</v>
      </c>
      <c r="L59" s="105"/>
      <c r="M59" s="105"/>
      <c r="O59" s="21"/>
      <c r="P59" s="105"/>
      <c r="Q59" s="27"/>
      <c r="R59" s="27"/>
      <c r="S59" s="27"/>
      <c r="AR59" s="101" t="str">
        <f t="shared" si="13"/>
        <v>Permitted Natural Gas Production, All Equipt Leak Fugitives</v>
      </c>
    </row>
    <row r="60" spans="1:49">
      <c r="A60" s="6" t="str">
        <f t="shared" si="12"/>
        <v>N</v>
      </c>
      <c r="C60" s="6" t="str">
        <f t="shared" si="14"/>
        <v>Permitted Natural Gas Production, Incinerators Burning Waste Gas or Augmented Waste Gas</v>
      </c>
      <c r="D60" s="88">
        <f>SUM(D108:G108)</f>
        <v>18.416</v>
      </c>
      <c r="E60" s="88">
        <f>SUM(H108:K108)</f>
        <v>0.40899999999999997</v>
      </c>
      <c r="F60" s="88">
        <f>SUM(L108:O108)</f>
        <v>5.32</v>
      </c>
      <c r="G60" s="88">
        <f>SUM(P108:S108)</f>
        <v>26.192</v>
      </c>
      <c r="H60" s="88">
        <f>SUM(T108:W108)</f>
        <v>0</v>
      </c>
      <c r="I60" s="102"/>
      <c r="J60" s="54" t="s">
        <v>17184</v>
      </c>
      <c r="K60" s="54" t="s">
        <v>17125</v>
      </c>
      <c r="L60" s="105"/>
      <c r="M60" s="105"/>
      <c r="O60" s="21"/>
      <c r="P60" s="105"/>
      <c r="Q60" s="27"/>
      <c r="R60" s="27"/>
      <c r="S60" s="27"/>
      <c r="AR60" s="101" t="str">
        <f t="shared" ref="AR60:AR62" si="15">C60</f>
        <v>Permitted Natural Gas Production, Incinerators Burning Waste Gas or Augmented Waste Gas</v>
      </c>
    </row>
    <row r="61" spans="1:49">
      <c r="A61" s="6" t="str">
        <f t="shared" si="12"/>
        <v>N</v>
      </c>
      <c r="C61" s="6" t="str">
        <f t="shared" si="14"/>
        <v>Permitted Sulfur Recovery Unit</v>
      </c>
      <c r="D61" s="88">
        <f>SUM(D109:G109)</f>
        <v>9.6999999999999993</v>
      </c>
      <c r="E61" s="88">
        <f>SUM(H109:K109)</f>
        <v>0</v>
      </c>
      <c r="F61" s="88">
        <f>SUM(L109:O109)</f>
        <v>8.1</v>
      </c>
      <c r="G61" s="88">
        <f>SUM(P109:S109)</f>
        <v>615</v>
      </c>
      <c r="H61" s="88">
        <f>SUM(T109:W109)</f>
        <v>0.7</v>
      </c>
      <c r="I61" s="102"/>
      <c r="J61" s="54" t="s">
        <v>17175</v>
      </c>
      <c r="K61" s="54" t="s">
        <v>17125</v>
      </c>
      <c r="L61" s="105"/>
      <c r="M61" s="105"/>
      <c r="O61" s="21"/>
      <c r="P61" s="105"/>
      <c r="Q61" s="27"/>
      <c r="R61" s="27"/>
      <c r="S61" s="27"/>
      <c r="AR61" s="101" t="str">
        <f t="shared" si="15"/>
        <v>Permitted Sulfur Recovery Unit</v>
      </c>
    </row>
    <row r="62" spans="1:49">
      <c r="A62" s="6" t="str">
        <f t="shared" si="12"/>
        <v>Y</v>
      </c>
      <c r="C62" s="6" t="str">
        <f t="shared" si="14"/>
        <v>Survey-based Compressor Engines</v>
      </c>
      <c r="D62" s="88">
        <f>SUM(D110:G110)</f>
        <v>25673.469733629045</v>
      </c>
      <c r="E62" s="88">
        <f>SUM(H110:K110)</f>
        <v>1873.6886193855767</v>
      </c>
      <c r="F62" s="88">
        <f>SUM(L110:O110)</f>
        <v>10653.588392662883</v>
      </c>
      <c r="G62" s="88">
        <f>SUM(P110:S110)</f>
        <v>0</v>
      </c>
      <c r="H62" s="88">
        <f>SUM(T110:W110)</f>
        <v>146.12075915939917</v>
      </c>
      <c r="I62" s="102"/>
      <c r="J62" s="54" t="s">
        <v>17172</v>
      </c>
      <c r="K62" s="54" t="s">
        <v>17125</v>
      </c>
      <c r="L62" s="105"/>
      <c r="M62" s="105"/>
      <c r="O62" s="21"/>
      <c r="P62" s="105"/>
      <c r="Q62" s="27"/>
      <c r="R62" s="27"/>
      <c r="S62" s="27"/>
      <c r="AR62" s="101" t="str">
        <f t="shared" si="15"/>
        <v>Survey-based Compressor Engines</v>
      </c>
    </row>
    <row r="63" spans="1:49">
      <c r="A63" s="6" t="str">
        <f>VLOOKUP(C63,$J$27:$K$65,2,FALSE)</f>
        <v>Y</v>
      </c>
      <c r="C63" s="6" t="str">
        <f>C111</f>
        <v>Venting - initial completions and Fracing Engines</v>
      </c>
      <c r="D63" s="88">
        <f>SUM(D111:G111)</f>
        <v>531.87670219399854</v>
      </c>
      <c r="E63" s="88">
        <f>SUM(H111:K111)</f>
        <v>3485.7355234670572</v>
      </c>
      <c r="F63" s="88">
        <f>SUM(L111:O111)</f>
        <v>120.26315249332409</v>
      </c>
      <c r="G63" s="88">
        <f>SUM(P111:S111)</f>
        <v>0.92819542739642769</v>
      </c>
      <c r="H63" s="88">
        <f>SUM(T111:W111)</f>
        <v>20.675549773761151</v>
      </c>
      <c r="I63" s="102"/>
      <c r="J63" s="54" t="s">
        <v>17206</v>
      </c>
      <c r="K63" s="54" t="s">
        <v>17125</v>
      </c>
      <c r="L63" s="105"/>
      <c r="M63" s="105"/>
      <c r="O63" s="21"/>
      <c r="P63" s="105"/>
      <c r="Q63" s="27"/>
      <c r="R63" s="27"/>
      <c r="S63" s="27"/>
      <c r="AR63" s="101" t="str">
        <f>C63</f>
        <v>Venting - initial completions and Fracing Engines</v>
      </c>
    </row>
    <row r="64" spans="1:49">
      <c r="C64" s="6" t="s">
        <v>74</v>
      </c>
      <c r="D64" s="103">
        <f>SUM(D27:D63)</f>
        <v>41320.83928801096</v>
      </c>
      <c r="E64" s="103">
        <f t="shared" ref="E64:H64" si="16">SUM(E27:E63)</f>
        <v>45378.890005616355</v>
      </c>
      <c r="F64" s="103">
        <f t="shared" si="16"/>
        <v>22018.875128067513</v>
      </c>
      <c r="G64" s="103">
        <f t="shared" si="16"/>
        <v>733.70937680706083</v>
      </c>
      <c r="H64" s="103">
        <f t="shared" si="16"/>
        <v>586.69135393710894</v>
      </c>
      <c r="I64" s="102"/>
      <c r="L64" s="105"/>
      <c r="M64" s="105"/>
      <c r="N64" s="105"/>
      <c r="O64" s="105"/>
      <c r="P64" s="105"/>
      <c r="Q64" s="27"/>
      <c r="R64" s="27"/>
      <c r="S64" s="27"/>
      <c r="AR64" s="101"/>
    </row>
    <row r="65" spans="3:63">
      <c r="I65" s="102"/>
      <c r="K65" s="102"/>
      <c r="L65" s="102"/>
      <c r="O65" s="27"/>
      <c r="P65" s="27"/>
      <c r="Q65" s="27"/>
      <c r="R65" s="27"/>
      <c r="S65" s="27"/>
      <c r="AR65" s="101"/>
    </row>
    <row r="66" spans="3:63">
      <c r="K66" s="102"/>
      <c r="L66" s="102"/>
      <c r="O66" s="28"/>
      <c r="P66" s="28"/>
      <c r="Q66" s="28"/>
      <c r="R66" s="28"/>
      <c r="S66" s="28"/>
      <c r="AR66" s="106"/>
    </row>
    <row r="67" spans="3:63">
      <c r="AR67" s="106"/>
    </row>
    <row r="71" spans="3:63">
      <c r="N71" s="51"/>
    </row>
    <row r="72" spans="3:63">
      <c r="C72" s="95"/>
      <c r="D72" s="95" t="s">
        <v>222</v>
      </c>
      <c r="E72" s="97" t="s">
        <v>255</v>
      </c>
      <c r="F72" s="97"/>
      <c r="G72" s="97"/>
      <c r="H72" s="97"/>
      <c r="I72" s="97"/>
      <c r="J72" s="97"/>
      <c r="K72" s="97"/>
      <c r="L72" s="97"/>
      <c r="M72" s="97"/>
      <c r="N72" s="97"/>
      <c r="O72" s="97"/>
      <c r="P72" s="97"/>
      <c r="Q72" s="97"/>
      <c r="R72" s="97"/>
      <c r="S72" s="97"/>
      <c r="T72" s="97"/>
      <c r="U72" s="97"/>
      <c r="V72" s="97"/>
      <c r="W72" s="98"/>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row>
    <row r="73" spans="3:63">
      <c r="C73" s="107"/>
      <c r="D73" s="95" t="s">
        <v>244</v>
      </c>
      <c r="E73" s="97"/>
      <c r="F73" s="97"/>
      <c r="G73" s="97"/>
      <c r="H73" s="95" t="s">
        <v>245</v>
      </c>
      <c r="I73" s="97"/>
      <c r="J73" s="97"/>
      <c r="K73" s="97"/>
      <c r="L73" s="95" t="s">
        <v>198</v>
      </c>
      <c r="M73" s="97"/>
      <c r="N73" s="97"/>
      <c r="O73" s="97"/>
      <c r="P73" s="95" t="s">
        <v>199</v>
      </c>
      <c r="Q73" s="97"/>
      <c r="R73" s="97"/>
      <c r="S73" s="97"/>
      <c r="T73" s="95" t="s">
        <v>200</v>
      </c>
      <c r="U73" s="97"/>
      <c r="V73" s="97"/>
      <c r="W73" s="98"/>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row>
    <row r="74" spans="3:63">
      <c r="C74" s="95" t="s">
        <v>254</v>
      </c>
      <c r="D74" s="95" t="s">
        <v>38</v>
      </c>
      <c r="E74" s="99" t="s">
        <v>40</v>
      </c>
      <c r="F74" s="99" t="s">
        <v>42</v>
      </c>
      <c r="G74" s="99" t="s">
        <v>41</v>
      </c>
      <c r="H74" s="95" t="s">
        <v>38</v>
      </c>
      <c r="I74" s="99" t="s">
        <v>40</v>
      </c>
      <c r="J74" s="99" t="s">
        <v>42</v>
      </c>
      <c r="K74" s="99" t="s">
        <v>41</v>
      </c>
      <c r="L74" s="95" t="s">
        <v>38</v>
      </c>
      <c r="M74" s="99" t="s">
        <v>40</v>
      </c>
      <c r="N74" s="99" t="s">
        <v>42</v>
      </c>
      <c r="O74" s="99" t="s">
        <v>41</v>
      </c>
      <c r="P74" s="95" t="s">
        <v>38</v>
      </c>
      <c r="Q74" s="99" t="s">
        <v>40</v>
      </c>
      <c r="R74" s="99" t="s">
        <v>42</v>
      </c>
      <c r="S74" s="99" t="s">
        <v>41</v>
      </c>
      <c r="T74" s="95" t="s">
        <v>38</v>
      </c>
      <c r="U74" s="99" t="s">
        <v>40</v>
      </c>
      <c r="V74" s="99" t="s">
        <v>42</v>
      </c>
      <c r="W74" s="108" t="s">
        <v>41</v>
      </c>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row>
    <row r="75" spans="3:63">
      <c r="C75" s="95" t="s">
        <v>107</v>
      </c>
      <c r="D75" s="109">
        <v>0</v>
      </c>
      <c r="E75" s="110">
        <v>85.439689794678713</v>
      </c>
      <c r="F75" s="110">
        <v>63.887335612237237</v>
      </c>
      <c r="G75" s="110">
        <v>9.236723221046347</v>
      </c>
      <c r="H75" s="109">
        <v>0</v>
      </c>
      <c r="I75" s="110">
        <v>10.429556063670061</v>
      </c>
      <c r="J75" s="110">
        <v>7.7986770566181534</v>
      </c>
      <c r="K75" s="110">
        <v>1.1275195744508173</v>
      </c>
      <c r="L75" s="109">
        <v>0</v>
      </c>
      <c r="M75" s="110">
        <v>40.549748864477515</v>
      </c>
      <c r="N75" s="110">
        <v>30.320983385149852</v>
      </c>
      <c r="O75" s="110">
        <v>4.3837566339975691</v>
      </c>
      <c r="P75" s="109">
        <v>0</v>
      </c>
      <c r="Q75" s="110">
        <v>0.8685672386050306</v>
      </c>
      <c r="R75" s="110">
        <v>0.64946919643439227</v>
      </c>
      <c r="S75" s="110">
        <v>9.3899160930273576E-2</v>
      </c>
      <c r="T75" s="109">
        <v>0</v>
      </c>
      <c r="U75" s="110">
        <v>8.2428393181271122</v>
      </c>
      <c r="V75" s="110">
        <v>6.1635645351761283</v>
      </c>
      <c r="W75" s="111">
        <v>0.89111776412184984</v>
      </c>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row>
    <row r="76" spans="3:63">
      <c r="C76" s="81" t="s">
        <v>115</v>
      </c>
      <c r="D76" s="112">
        <v>5.496696095295265</v>
      </c>
      <c r="E76" s="113">
        <v>337.83239972928197</v>
      </c>
      <c r="F76" s="113">
        <v>503.82482507514885</v>
      </c>
      <c r="G76" s="113">
        <v>12.66968958135433</v>
      </c>
      <c r="H76" s="112">
        <v>0.3023182852412396</v>
      </c>
      <c r="I76" s="113">
        <v>18.580781985110509</v>
      </c>
      <c r="J76" s="113">
        <v>27.71036537913319</v>
      </c>
      <c r="K76" s="113">
        <v>0.69683292697448818</v>
      </c>
      <c r="L76" s="112">
        <v>4.6172247200480223</v>
      </c>
      <c r="M76" s="113">
        <v>283.77921577259684</v>
      </c>
      <c r="N76" s="113">
        <v>423.21285306312501</v>
      </c>
      <c r="O76" s="113">
        <v>10.642539248337638</v>
      </c>
      <c r="P76" s="112">
        <v>3.2980176571771581E-2</v>
      </c>
      <c r="Q76" s="113">
        <v>2.0269943983756917</v>
      </c>
      <c r="R76" s="113">
        <v>3.0229489504508926</v>
      </c>
      <c r="S76" s="113">
        <v>7.6018137488125997E-2</v>
      </c>
      <c r="T76" s="112">
        <v>0.41774890324244013</v>
      </c>
      <c r="U76" s="113">
        <v>25.67526237942543</v>
      </c>
      <c r="V76" s="113">
        <v>38.290686705711309</v>
      </c>
      <c r="W76" s="114">
        <v>0.96289640818292921</v>
      </c>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row>
    <row r="77" spans="3:63">
      <c r="C77" s="81" t="s">
        <v>111</v>
      </c>
      <c r="D77" s="112">
        <v>0</v>
      </c>
      <c r="E77" s="113">
        <v>0</v>
      </c>
      <c r="F77" s="113">
        <v>0</v>
      </c>
      <c r="G77" s="113">
        <v>0</v>
      </c>
      <c r="H77" s="112">
        <v>12.714490540201043</v>
      </c>
      <c r="I77" s="113">
        <v>723.57215049872843</v>
      </c>
      <c r="J77" s="113">
        <v>876.58142096319568</v>
      </c>
      <c r="K77" s="113">
        <v>28.23310460223712</v>
      </c>
      <c r="L77" s="112">
        <v>0</v>
      </c>
      <c r="M77" s="113">
        <v>0</v>
      </c>
      <c r="N77" s="113">
        <v>0</v>
      </c>
      <c r="O77" s="113">
        <v>0</v>
      </c>
      <c r="P77" s="112">
        <v>0</v>
      </c>
      <c r="Q77" s="113">
        <v>0</v>
      </c>
      <c r="R77" s="113">
        <v>0</v>
      </c>
      <c r="S77" s="113">
        <v>0</v>
      </c>
      <c r="T77" s="112">
        <v>0</v>
      </c>
      <c r="U77" s="113">
        <v>0</v>
      </c>
      <c r="V77" s="113">
        <v>0</v>
      </c>
      <c r="W77" s="114">
        <v>0</v>
      </c>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row>
    <row r="78" spans="3:63">
      <c r="C78" s="81" t="s">
        <v>110</v>
      </c>
      <c r="D78" s="112">
        <v>0</v>
      </c>
      <c r="E78" s="113">
        <v>0</v>
      </c>
      <c r="F78" s="113">
        <v>0</v>
      </c>
      <c r="G78" s="113">
        <v>0</v>
      </c>
      <c r="H78" s="112">
        <v>1.1439394142174855</v>
      </c>
      <c r="I78" s="113">
        <v>64.946515163580713</v>
      </c>
      <c r="J78" s="113">
        <v>78.097517902968193</v>
      </c>
      <c r="K78" s="113">
        <v>2.5373092270237469</v>
      </c>
      <c r="L78" s="112">
        <v>0</v>
      </c>
      <c r="M78" s="113">
        <v>0</v>
      </c>
      <c r="N78" s="113">
        <v>0</v>
      </c>
      <c r="O78" s="113">
        <v>0</v>
      </c>
      <c r="P78" s="112">
        <v>0</v>
      </c>
      <c r="Q78" s="113">
        <v>0</v>
      </c>
      <c r="R78" s="113">
        <v>0</v>
      </c>
      <c r="S78" s="113">
        <v>0</v>
      </c>
      <c r="T78" s="112">
        <v>0</v>
      </c>
      <c r="U78" s="113">
        <v>0</v>
      </c>
      <c r="V78" s="113">
        <v>0</v>
      </c>
      <c r="W78" s="114">
        <v>0</v>
      </c>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row>
    <row r="79" spans="3:63">
      <c r="C79" s="81" t="s">
        <v>114</v>
      </c>
      <c r="D79" s="112">
        <v>0</v>
      </c>
      <c r="E79" s="113">
        <v>0</v>
      </c>
      <c r="F79" s="113">
        <v>0</v>
      </c>
      <c r="G79" s="113">
        <v>0</v>
      </c>
      <c r="H79" s="112">
        <v>0.27718488739952624</v>
      </c>
      <c r="I79" s="113">
        <v>5921.995920631146</v>
      </c>
      <c r="J79" s="113">
        <v>6000.887444456991</v>
      </c>
      <c r="K79" s="113">
        <v>24.153009549552561</v>
      </c>
      <c r="L79" s="112">
        <v>0</v>
      </c>
      <c r="M79" s="113">
        <v>0</v>
      </c>
      <c r="N79" s="113">
        <v>0</v>
      </c>
      <c r="O79" s="113">
        <v>0</v>
      </c>
      <c r="P79" s="112">
        <v>0</v>
      </c>
      <c r="Q79" s="113">
        <v>0</v>
      </c>
      <c r="R79" s="113">
        <v>0</v>
      </c>
      <c r="S79" s="113">
        <v>0</v>
      </c>
      <c r="T79" s="112">
        <v>0</v>
      </c>
      <c r="U79" s="113">
        <v>0</v>
      </c>
      <c r="V79" s="113">
        <v>0</v>
      </c>
      <c r="W79" s="114">
        <v>0</v>
      </c>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row>
    <row r="80" spans="3:63">
      <c r="C80" s="81" t="s">
        <v>113</v>
      </c>
      <c r="D80" s="112">
        <v>0</v>
      </c>
      <c r="E80" s="113">
        <v>0</v>
      </c>
      <c r="F80" s="113">
        <v>0</v>
      </c>
      <c r="G80" s="113">
        <v>0</v>
      </c>
      <c r="H80" s="112">
        <v>0.28314640093385463</v>
      </c>
      <c r="I80" s="113">
        <v>15.947134966416638</v>
      </c>
      <c r="J80" s="113">
        <v>19.553673890920944</v>
      </c>
      <c r="K80" s="113">
        <v>0.6144155109747278</v>
      </c>
      <c r="L80" s="112">
        <v>0</v>
      </c>
      <c r="M80" s="113">
        <v>0</v>
      </c>
      <c r="N80" s="113">
        <v>0</v>
      </c>
      <c r="O80" s="113">
        <v>0</v>
      </c>
      <c r="P80" s="112">
        <v>0</v>
      </c>
      <c r="Q80" s="113">
        <v>0</v>
      </c>
      <c r="R80" s="113">
        <v>0</v>
      </c>
      <c r="S80" s="113">
        <v>0</v>
      </c>
      <c r="T80" s="112">
        <v>0</v>
      </c>
      <c r="U80" s="113">
        <v>0</v>
      </c>
      <c r="V80" s="113">
        <v>0</v>
      </c>
      <c r="W80" s="114">
        <v>0</v>
      </c>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row>
    <row r="81" spans="3:63">
      <c r="C81" s="81" t="s">
        <v>261</v>
      </c>
      <c r="D81" s="112">
        <v>4.9937651984056322</v>
      </c>
      <c r="E81" s="113">
        <v>306.92176744243409</v>
      </c>
      <c r="F81" s="113">
        <v>457.72639307939278</v>
      </c>
      <c r="G81" s="113">
        <v>11.510451698452698</v>
      </c>
      <c r="H81" s="112">
        <v>0.65473492181684245</v>
      </c>
      <c r="I81" s="113">
        <v>40.240658386274866</v>
      </c>
      <c r="J81" s="113">
        <v>60.012724323126733</v>
      </c>
      <c r="K81" s="113">
        <v>1.5091407772374026</v>
      </c>
      <c r="L81" s="112">
        <v>2.6790637164841691</v>
      </c>
      <c r="M81" s="113">
        <v>164.65791607838165</v>
      </c>
      <c r="N81" s="113">
        <v>245.56184022582548</v>
      </c>
      <c r="O81" s="113">
        <v>6.1751468642365595</v>
      </c>
      <c r="P81" s="112">
        <v>5.6159402771794764E-2</v>
      </c>
      <c r="Q81" s="113">
        <v>3.4516126554636406</v>
      </c>
      <c r="R81" s="113">
        <v>5.1475469604445054</v>
      </c>
      <c r="S81" s="113">
        <v>0.12944543192080352</v>
      </c>
      <c r="T81" s="112">
        <v>0.46736784510494261</v>
      </c>
      <c r="U81" s="113">
        <v>28.724891813329307</v>
      </c>
      <c r="V81" s="113">
        <v>42.838737802384941</v>
      </c>
      <c r="W81" s="114">
        <v>1.077266309639052</v>
      </c>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row>
    <row r="82" spans="3:63">
      <c r="C82" s="81" t="s">
        <v>223</v>
      </c>
      <c r="D82" s="112">
        <v>0</v>
      </c>
      <c r="E82" s="113">
        <v>0</v>
      </c>
      <c r="F82" s="113">
        <v>10</v>
      </c>
      <c r="G82" s="113">
        <v>0</v>
      </c>
      <c r="H82" s="112">
        <v>119.75499999999998</v>
      </c>
      <c r="I82" s="113">
        <v>34.144999999999996</v>
      </c>
      <c r="J82" s="113">
        <v>244.46200000000002</v>
      </c>
      <c r="K82" s="113">
        <v>1.7</v>
      </c>
      <c r="L82" s="112">
        <v>0</v>
      </c>
      <c r="M82" s="113">
        <v>0</v>
      </c>
      <c r="N82" s="113">
        <v>10</v>
      </c>
      <c r="O82" s="113">
        <v>0</v>
      </c>
      <c r="P82" s="112">
        <v>0</v>
      </c>
      <c r="Q82" s="113">
        <v>0</v>
      </c>
      <c r="R82" s="113">
        <v>0</v>
      </c>
      <c r="S82" s="113">
        <v>0</v>
      </c>
      <c r="T82" s="112">
        <v>0</v>
      </c>
      <c r="U82" s="113">
        <v>0</v>
      </c>
      <c r="V82" s="113">
        <v>2.6</v>
      </c>
      <c r="W82" s="114">
        <v>0</v>
      </c>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row>
    <row r="83" spans="3:63">
      <c r="C83" s="81" t="s">
        <v>59</v>
      </c>
      <c r="D83" s="112">
        <v>1.9391379571466825</v>
      </c>
      <c r="E83" s="113">
        <v>119.18134423144076</v>
      </c>
      <c r="F83" s="113">
        <v>177.74055998697671</v>
      </c>
      <c r="G83" s="113">
        <v>4.4696442274657571</v>
      </c>
      <c r="H83" s="112">
        <v>1.1895658548478315E-2</v>
      </c>
      <c r="I83" s="113">
        <v>0.7311189856816529</v>
      </c>
      <c r="J83" s="113">
        <v>1.090351000571161</v>
      </c>
      <c r="K83" s="113">
        <v>2.7419071122379089E-2</v>
      </c>
      <c r="L83" s="112">
        <v>0.34633198102159229</v>
      </c>
      <c r="M83" s="113">
        <v>21.2859074293129</v>
      </c>
      <c r="N83" s="113">
        <v>31.744642005128071</v>
      </c>
      <c r="O83" s="113">
        <v>0.79828293497884739</v>
      </c>
      <c r="P83" s="112">
        <v>2.2967247271854584E-2</v>
      </c>
      <c r="Q83" s="113">
        <v>1.4115898216871758</v>
      </c>
      <c r="R83" s="113">
        <v>2.1051681116414791</v>
      </c>
      <c r="S83" s="113">
        <v>5.2938690520232187E-2</v>
      </c>
      <c r="T83" s="112">
        <v>3.5322955536815893E-2</v>
      </c>
      <c r="U83" s="113">
        <v>2.1709839197308263</v>
      </c>
      <c r="V83" s="113">
        <v>3.2376870734596346</v>
      </c>
      <c r="W83" s="114">
        <v>8.1418159925284839E-2</v>
      </c>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row>
    <row r="84" spans="3:63">
      <c r="C84" s="81" t="s">
        <v>105</v>
      </c>
      <c r="D84" s="112">
        <v>46.390820401662069</v>
      </c>
      <c r="E84" s="113">
        <v>700.90751708846915</v>
      </c>
      <c r="F84" s="113">
        <v>522.82532349334474</v>
      </c>
      <c r="G84" s="113">
        <v>84.950647815846551</v>
      </c>
      <c r="H84" s="112">
        <v>0.78448770803964096</v>
      </c>
      <c r="I84" s="113">
        <v>11.852632198950911</v>
      </c>
      <c r="J84" s="113">
        <v>8.841189618575557</v>
      </c>
      <c r="K84" s="113">
        <v>1.4365501283341939</v>
      </c>
      <c r="L84" s="112">
        <v>45.865686325524123</v>
      </c>
      <c r="M84" s="113">
        <v>692.97339524588142</v>
      </c>
      <c r="N84" s="113">
        <v>516.90705365338385</v>
      </c>
      <c r="O84" s="113">
        <v>83.989024814316366</v>
      </c>
      <c r="P84" s="112">
        <v>0</v>
      </c>
      <c r="Q84" s="113">
        <v>0</v>
      </c>
      <c r="R84" s="113">
        <v>0</v>
      </c>
      <c r="S84" s="113">
        <v>0</v>
      </c>
      <c r="T84" s="112">
        <v>0.24265583268663901</v>
      </c>
      <c r="U84" s="113">
        <v>3.666227407121553</v>
      </c>
      <c r="V84" s="113">
        <v>2.7347353015855189</v>
      </c>
      <c r="W84" s="114">
        <v>0.44435019696881928</v>
      </c>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row>
    <row r="85" spans="3:63">
      <c r="C85" s="81" t="s">
        <v>228</v>
      </c>
      <c r="D85" s="112">
        <v>0</v>
      </c>
      <c r="E85" s="113">
        <v>0</v>
      </c>
      <c r="F85" s="113">
        <v>0</v>
      </c>
      <c r="G85" s="113">
        <v>0</v>
      </c>
      <c r="H85" s="112">
        <v>0</v>
      </c>
      <c r="I85" s="113">
        <v>0</v>
      </c>
      <c r="J85" s="113">
        <v>0</v>
      </c>
      <c r="K85" s="113">
        <v>0</v>
      </c>
      <c r="L85" s="112">
        <v>0</v>
      </c>
      <c r="M85" s="113">
        <v>0</v>
      </c>
      <c r="N85" s="113">
        <v>0</v>
      </c>
      <c r="O85" s="113">
        <v>0</v>
      </c>
      <c r="P85" s="112">
        <v>0</v>
      </c>
      <c r="Q85" s="113">
        <v>0</v>
      </c>
      <c r="R85" s="113">
        <v>0</v>
      </c>
      <c r="S85" s="113">
        <v>0</v>
      </c>
      <c r="T85" s="112">
        <v>0</v>
      </c>
      <c r="U85" s="113">
        <v>0</v>
      </c>
      <c r="V85" s="113">
        <v>0</v>
      </c>
      <c r="W85" s="114">
        <v>0</v>
      </c>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row>
    <row r="86" spans="3:63">
      <c r="C86" s="81" t="s">
        <v>230</v>
      </c>
      <c r="D86" s="112">
        <v>0</v>
      </c>
      <c r="E86" s="113">
        <v>0</v>
      </c>
      <c r="F86" s="113">
        <v>0</v>
      </c>
      <c r="G86" s="113">
        <v>0</v>
      </c>
      <c r="H86" s="112">
        <v>1.7951554462491804E-5</v>
      </c>
      <c r="I86" s="113">
        <v>0.31463617163743851</v>
      </c>
      <c r="J86" s="113">
        <v>0.32085979668714865</v>
      </c>
      <c r="K86" s="113">
        <v>1.2925659289760765E-3</v>
      </c>
      <c r="L86" s="112">
        <v>0</v>
      </c>
      <c r="M86" s="113">
        <v>0</v>
      </c>
      <c r="N86" s="113">
        <v>0</v>
      </c>
      <c r="O86" s="113">
        <v>0</v>
      </c>
      <c r="P86" s="112">
        <v>0</v>
      </c>
      <c r="Q86" s="113">
        <v>0</v>
      </c>
      <c r="R86" s="113">
        <v>0</v>
      </c>
      <c r="S86" s="113">
        <v>0</v>
      </c>
      <c r="T86" s="112">
        <v>0</v>
      </c>
      <c r="U86" s="113">
        <v>0</v>
      </c>
      <c r="V86" s="113">
        <v>0</v>
      </c>
      <c r="W86" s="114">
        <v>0</v>
      </c>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row>
    <row r="87" spans="3:63">
      <c r="C87" s="81" t="s">
        <v>63</v>
      </c>
      <c r="D87" s="112">
        <v>0</v>
      </c>
      <c r="E87" s="113">
        <v>0</v>
      </c>
      <c r="F87" s="113">
        <v>0</v>
      </c>
      <c r="G87" s="113">
        <v>0</v>
      </c>
      <c r="H87" s="112">
        <v>4.9235798759530167E-3</v>
      </c>
      <c r="I87" s="113">
        <v>105.25200491731916</v>
      </c>
      <c r="J87" s="113">
        <v>106.65235638807087</v>
      </c>
      <c r="K87" s="113">
        <v>0.4292647373363625</v>
      </c>
      <c r="L87" s="112">
        <v>0</v>
      </c>
      <c r="M87" s="113">
        <v>0</v>
      </c>
      <c r="N87" s="113">
        <v>0</v>
      </c>
      <c r="O87" s="113">
        <v>0</v>
      </c>
      <c r="P87" s="112">
        <v>0</v>
      </c>
      <c r="Q87" s="113">
        <v>0</v>
      </c>
      <c r="R87" s="113">
        <v>0</v>
      </c>
      <c r="S87" s="113">
        <v>0</v>
      </c>
      <c r="T87" s="112">
        <v>0</v>
      </c>
      <c r="U87" s="113">
        <v>0</v>
      </c>
      <c r="V87" s="113">
        <v>0</v>
      </c>
      <c r="W87" s="114">
        <v>0</v>
      </c>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row>
    <row r="88" spans="3:63">
      <c r="C88" s="81" t="s">
        <v>64</v>
      </c>
      <c r="D88" s="112">
        <v>2.3152482335535185E-4</v>
      </c>
      <c r="E88" s="113">
        <v>3.5649679037790967</v>
      </c>
      <c r="F88" s="113">
        <v>3.6532083679051657</v>
      </c>
      <c r="G88" s="113">
        <v>1.4726587185140284E-2</v>
      </c>
      <c r="H88" s="112">
        <v>0.23464243958516243</v>
      </c>
      <c r="I88" s="113">
        <v>5007.4722943794122</v>
      </c>
      <c r="J88" s="113">
        <v>5074.3463052769566</v>
      </c>
      <c r="K88" s="113">
        <v>20.423860803242189</v>
      </c>
      <c r="L88" s="112">
        <v>1.9448085161849553E-4</v>
      </c>
      <c r="M88" s="113">
        <v>2.9945730391744414</v>
      </c>
      <c r="N88" s="113">
        <v>3.0686950290403385</v>
      </c>
      <c r="O88" s="113">
        <v>1.237033323551784E-2</v>
      </c>
      <c r="P88" s="112">
        <v>0</v>
      </c>
      <c r="Q88" s="113">
        <v>0</v>
      </c>
      <c r="R88" s="113">
        <v>0</v>
      </c>
      <c r="S88" s="113">
        <v>0</v>
      </c>
      <c r="T88" s="112">
        <v>1.7595886575006738E-5</v>
      </c>
      <c r="U88" s="113">
        <v>0.27093756068721131</v>
      </c>
      <c r="V88" s="113">
        <v>0.27764383596079256</v>
      </c>
      <c r="W88" s="114">
        <v>1.1192206260706614E-3</v>
      </c>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row>
    <row r="89" spans="3:63">
      <c r="C89" s="81" t="s">
        <v>66</v>
      </c>
      <c r="D89" s="112">
        <v>2.3328950123510092E-5</v>
      </c>
      <c r="E89" s="113">
        <v>3.5182385400196824E-2</v>
      </c>
      <c r="F89" s="113">
        <v>4.9314580291563055E-2</v>
      </c>
      <c r="G89" s="113">
        <v>2.0612021684705581E-4</v>
      </c>
      <c r="H89" s="112">
        <v>0</v>
      </c>
      <c r="I89" s="113">
        <v>0</v>
      </c>
      <c r="J89" s="113">
        <v>0</v>
      </c>
      <c r="K89" s="113">
        <v>0</v>
      </c>
      <c r="L89" s="112">
        <v>1.2693693449556965E-4</v>
      </c>
      <c r="M89" s="113">
        <v>0.19143356761871802</v>
      </c>
      <c r="N89" s="113">
        <v>0.26832933393938729</v>
      </c>
      <c r="O89" s="113">
        <v>1.1215364740207452E-3</v>
      </c>
      <c r="P89" s="112">
        <v>0</v>
      </c>
      <c r="Q89" s="113">
        <v>0</v>
      </c>
      <c r="R89" s="113">
        <v>0</v>
      </c>
      <c r="S89" s="113">
        <v>0</v>
      </c>
      <c r="T89" s="112">
        <v>0</v>
      </c>
      <c r="U89" s="113">
        <v>0</v>
      </c>
      <c r="V89" s="113">
        <v>0</v>
      </c>
      <c r="W89" s="114">
        <v>0</v>
      </c>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row>
    <row r="90" spans="3:63">
      <c r="C90" s="81" t="s">
        <v>71</v>
      </c>
      <c r="D90" s="112">
        <v>0</v>
      </c>
      <c r="E90" s="113">
        <v>0</v>
      </c>
      <c r="F90" s="113">
        <v>0</v>
      </c>
      <c r="G90" s="113">
        <v>0</v>
      </c>
      <c r="H90" s="112">
        <v>7.2749999999999981E-2</v>
      </c>
      <c r="I90" s="113">
        <v>1709.7826249999996</v>
      </c>
      <c r="J90" s="113">
        <v>1804.5225249999994</v>
      </c>
      <c r="K90" s="113">
        <v>31.483774999999994</v>
      </c>
      <c r="L90" s="112">
        <v>0</v>
      </c>
      <c r="M90" s="113">
        <v>0</v>
      </c>
      <c r="N90" s="113">
        <v>0</v>
      </c>
      <c r="O90" s="113">
        <v>0</v>
      </c>
      <c r="P90" s="112">
        <v>0</v>
      </c>
      <c r="Q90" s="113">
        <v>0</v>
      </c>
      <c r="R90" s="113">
        <v>0</v>
      </c>
      <c r="S90" s="113">
        <v>0</v>
      </c>
      <c r="T90" s="112">
        <v>0</v>
      </c>
      <c r="U90" s="113">
        <v>0</v>
      </c>
      <c r="V90" s="113">
        <v>0</v>
      </c>
      <c r="W90" s="114">
        <v>0</v>
      </c>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row>
    <row r="91" spans="3:63">
      <c r="C91" s="81" t="s">
        <v>73</v>
      </c>
      <c r="D91" s="112">
        <v>0</v>
      </c>
      <c r="E91" s="113">
        <v>0</v>
      </c>
      <c r="F91" s="113">
        <v>0</v>
      </c>
      <c r="G91" s="113">
        <v>0</v>
      </c>
      <c r="H91" s="112">
        <v>75.233200000000011</v>
      </c>
      <c r="I91" s="113">
        <v>1136.6799500000002</v>
      </c>
      <c r="J91" s="113">
        <v>847.87942500000008</v>
      </c>
      <c r="K91" s="113">
        <v>137.76667499999999</v>
      </c>
      <c r="L91" s="112">
        <v>0</v>
      </c>
      <c r="M91" s="113">
        <v>0</v>
      </c>
      <c r="N91" s="113">
        <v>0</v>
      </c>
      <c r="O91" s="113">
        <v>0</v>
      </c>
      <c r="P91" s="112">
        <v>0</v>
      </c>
      <c r="Q91" s="113">
        <v>0</v>
      </c>
      <c r="R91" s="113">
        <v>0</v>
      </c>
      <c r="S91" s="113">
        <v>0</v>
      </c>
      <c r="T91" s="112">
        <v>0</v>
      </c>
      <c r="U91" s="113">
        <v>0</v>
      </c>
      <c r="V91" s="113">
        <v>0</v>
      </c>
      <c r="W91" s="114">
        <v>0</v>
      </c>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row>
    <row r="92" spans="3:63">
      <c r="C92" s="81" t="s">
        <v>250</v>
      </c>
      <c r="D92" s="112">
        <v>0</v>
      </c>
      <c r="E92" s="113">
        <v>0</v>
      </c>
      <c r="F92" s="113">
        <v>0</v>
      </c>
      <c r="G92" s="113">
        <v>0</v>
      </c>
      <c r="H92" s="112">
        <v>2.3225518929071501E-3</v>
      </c>
      <c r="I92" s="113">
        <v>54.585001679085984</v>
      </c>
      <c r="J92" s="113">
        <v>57.609583590822538</v>
      </c>
      <c r="K92" s="113">
        <v>1.0051230408537841</v>
      </c>
      <c r="L92" s="112">
        <v>0</v>
      </c>
      <c r="M92" s="113">
        <v>0</v>
      </c>
      <c r="N92" s="113">
        <v>0</v>
      </c>
      <c r="O92" s="113">
        <v>0</v>
      </c>
      <c r="P92" s="112">
        <v>0</v>
      </c>
      <c r="Q92" s="113">
        <v>0</v>
      </c>
      <c r="R92" s="113">
        <v>0</v>
      </c>
      <c r="S92" s="113">
        <v>0</v>
      </c>
      <c r="T92" s="112">
        <v>0</v>
      </c>
      <c r="U92" s="113">
        <v>0</v>
      </c>
      <c r="V92" s="113">
        <v>0</v>
      </c>
      <c r="W92" s="114">
        <v>0</v>
      </c>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row>
    <row r="93" spans="3:63">
      <c r="C93" s="81" t="s">
        <v>251</v>
      </c>
      <c r="D93" s="112">
        <v>0</v>
      </c>
      <c r="E93" s="113">
        <v>0</v>
      </c>
      <c r="F93" s="113">
        <v>0</v>
      </c>
      <c r="G93" s="113">
        <v>0</v>
      </c>
      <c r="H93" s="112">
        <v>4.8323508364857517</v>
      </c>
      <c r="I93" s="113">
        <v>73.010802507391446</v>
      </c>
      <c r="J93" s="113">
        <v>54.460674923276002</v>
      </c>
      <c r="K93" s="113">
        <v>8.8489776744324402</v>
      </c>
      <c r="L93" s="112">
        <v>0</v>
      </c>
      <c r="M93" s="113">
        <v>0</v>
      </c>
      <c r="N93" s="113">
        <v>0</v>
      </c>
      <c r="O93" s="113">
        <v>0</v>
      </c>
      <c r="P93" s="112">
        <v>0</v>
      </c>
      <c r="Q93" s="113">
        <v>0</v>
      </c>
      <c r="R93" s="113">
        <v>0</v>
      </c>
      <c r="S93" s="113">
        <v>0</v>
      </c>
      <c r="T93" s="112">
        <v>0</v>
      </c>
      <c r="U93" s="113">
        <v>0</v>
      </c>
      <c r="V93" s="113">
        <v>0</v>
      </c>
      <c r="W93" s="114">
        <v>0</v>
      </c>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row>
    <row r="94" spans="3:63">
      <c r="C94" s="81" t="s">
        <v>68</v>
      </c>
      <c r="D94" s="112">
        <v>0</v>
      </c>
      <c r="E94" s="113">
        <v>27.499795351692551</v>
      </c>
      <c r="F94" s="113">
        <v>19.021115846757525</v>
      </c>
      <c r="G94" s="113">
        <v>3.4124668399296239</v>
      </c>
      <c r="H94" s="112">
        <v>0</v>
      </c>
      <c r="I94" s="113">
        <v>0</v>
      </c>
      <c r="J94" s="113">
        <v>0</v>
      </c>
      <c r="K94" s="113">
        <v>0</v>
      </c>
      <c r="L94" s="112">
        <v>0</v>
      </c>
      <c r="M94" s="113">
        <v>149.63123941362122</v>
      </c>
      <c r="N94" s="113">
        <v>103.49724798971006</v>
      </c>
      <c r="O94" s="113">
        <v>18.567834276087659</v>
      </c>
      <c r="P94" s="112">
        <v>0</v>
      </c>
      <c r="Q94" s="113">
        <v>0</v>
      </c>
      <c r="R94" s="113">
        <v>0</v>
      </c>
      <c r="S94" s="113">
        <v>0</v>
      </c>
      <c r="T94" s="112">
        <v>0</v>
      </c>
      <c r="U94" s="113">
        <v>0</v>
      </c>
      <c r="V94" s="113">
        <v>0</v>
      </c>
      <c r="W94" s="114">
        <v>0</v>
      </c>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row>
    <row r="95" spans="3:63">
      <c r="C95" s="81" t="s">
        <v>266</v>
      </c>
      <c r="D95" s="112">
        <v>2.6230323719406474</v>
      </c>
      <c r="E95" s="113">
        <v>381.44503496704385</v>
      </c>
      <c r="F95" s="113">
        <v>1320.9230293873245</v>
      </c>
      <c r="G95" s="113">
        <v>9.8363713947774265</v>
      </c>
      <c r="H95" s="112">
        <v>3.50630578248995</v>
      </c>
      <c r="I95" s="113">
        <v>509.89188929357618</v>
      </c>
      <c r="J95" s="113">
        <v>1765.7273717663893</v>
      </c>
      <c r="K95" s="113">
        <v>13.148646684337312</v>
      </c>
      <c r="L95" s="112">
        <v>2.3768586390188173</v>
      </c>
      <c r="M95" s="113">
        <v>345.64610653336155</v>
      </c>
      <c r="N95" s="113">
        <v>1196.9533229798858</v>
      </c>
      <c r="O95" s="113">
        <v>8.9132198963205642</v>
      </c>
      <c r="P95" s="112">
        <v>0</v>
      </c>
      <c r="Q95" s="113">
        <v>0</v>
      </c>
      <c r="R95" s="113">
        <v>0</v>
      </c>
      <c r="S95" s="113">
        <v>0</v>
      </c>
      <c r="T95" s="112">
        <v>9.8216560831726751E-3</v>
      </c>
      <c r="U95" s="113">
        <v>1.4282789599383763</v>
      </c>
      <c r="V95" s="113">
        <v>4.9460509316499035</v>
      </c>
      <c r="W95" s="114">
        <v>3.6831210311897532E-2</v>
      </c>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row>
    <row r="96" spans="3:63">
      <c r="C96" s="81" t="s">
        <v>103</v>
      </c>
      <c r="D96" s="112">
        <v>0.34376349064976258</v>
      </c>
      <c r="E96" s="113">
        <v>49.990567449336382</v>
      </c>
      <c r="F96" s="113">
        <v>173.11456630094551</v>
      </c>
      <c r="G96" s="113">
        <v>1.2891130899366097</v>
      </c>
      <c r="H96" s="112">
        <v>2.0183997336807999E-3</v>
      </c>
      <c r="I96" s="113">
        <v>0.29351851133340334</v>
      </c>
      <c r="J96" s="113">
        <v>1.0164383479398933</v>
      </c>
      <c r="K96" s="113">
        <v>7.5689990013029992E-3</v>
      </c>
      <c r="L96" s="112">
        <v>0.13002365421053044</v>
      </c>
      <c r="M96" s="113">
        <v>18.908221590183583</v>
      </c>
      <c r="N96" s="113">
        <v>65.478124116597868</v>
      </c>
      <c r="O96" s="113">
        <v>0.48758870328948911</v>
      </c>
      <c r="P96" s="112">
        <v>0</v>
      </c>
      <c r="Q96" s="113">
        <v>0</v>
      </c>
      <c r="R96" s="113">
        <v>0</v>
      </c>
      <c r="S96" s="113">
        <v>0</v>
      </c>
      <c r="T96" s="112">
        <v>3.9381312298347139E-3</v>
      </c>
      <c r="U96" s="113">
        <v>0.57268854961089311</v>
      </c>
      <c r="V96" s="113">
        <v>1.9831887283912666</v>
      </c>
      <c r="W96" s="114">
        <v>1.4767992111880178E-2</v>
      </c>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row>
    <row r="97" spans="3:63">
      <c r="C97" s="81" t="s">
        <v>60</v>
      </c>
      <c r="D97" s="112"/>
      <c r="E97" s="113">
        <v>0</v>
      </c>
      <c r="F97" s="113">
        <v>0</v>
      </c>
      <c r="G97" s="113"/>
      <c r="H97" s="112"/>
      <c r="I97" s="113">
        <v>227.71</v>
      </c>
      <c r="J97" s="113">
        <v>111.67299999999999</v>
      </c>
      <c r="K97" s="113"/>
      <c r="L97" s="112"/>
      <c r="M97" s="113">
        <v>0</v>
      </c>
      <c r="N97" s="113">
        <v>0</v>
      </c>
      <c r="O97" s="113"/>
      <c r="P97" s="112"/>
      <c r="Q97" s="113">
        <v>0</v>
      </c>
      <c r="R97" s="113">
        <v>0</v>
      </c>
      <c r="S97" s="113"/>
      <c r="T97" s="112"/>
      <c r="U97" s="113">
        <v>0</v>
      </c>
      <c r="V97" s="113">
        <v>0</v>
      </c>
      <c r="W97" s="114"/>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row>
    <row r="98" spans="3:63">
      <c r="C98" s="81" t="s">
        <v>365</v>
      </c>
      <c r="D98" s="112">
        <v>0</v>
      </c>
      <c r="E98" s="113">
        <v>0</v>
      </c>
      <c r="F98" s="113">
        <v>0</v>
      </c>
      <c r="G98" s="113">
        <v>0</v>
      </c>
      <c r="H98" s="112">
        <v>33.347808865096091</v>
      </c>
      <c r="I98" s="113">
        <v>1893.935682136166</v>
      </c>
      <c r="J98" s="113">
        <v>2279.8347480656362</v>
      </c>
      <c r="K98" s="113">
        <v>73.978677741002272</v>
      </c>
      <c r="L98" s="112">
        <v>0</v>
      </c>
      <c r="M98" s="113">
        <v>0</v>
      </c>
      <c r="N98" s="113">
        <v>0</v>
      </c>
      <c r="O98" s="113">
        <v>0</v>
      </c>
      <c r="P98" s="112">
        <v>0</v>
      </c>
      <c r="Q98" s="113">
        <v>0</v>
      </c>
      <c r="R98" s="113">
        <v>0</v>
      </c>
      <c r="S98" s="113">
        <v>0</v>
      </c>
      <c r="T98" s="112">
        <v>0</v>
      </c>
      <c r="U98" s="113">
        <v>0</v>
      </c>
      <c r="V98" s="113">
        <v>0</v>
      </c>
      <c r="W98" s="114">
        <v>0</v>
      </c>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row>
    <row r="99" spans="3:63">
      <c r="C99" s="81" t="s">
        <v>17162</v>
      </c>
      <c r="D99" s="112">
        <v>120.822</v>
      </c>
      <c r="E99" s="113">
        <v>2067.3899999999985</v>
      </c>
      <c r="F99" s="113">
        <v>7084.9604259999987</v>
      </c>
      <c r="G99" s="113">
        <v>32.533977168949768</v>
      </c>
      <c r="H99" s="112">
        <v>6.4700000000000006</v>
      </c>
      <c r="I99" s="113">
        <v>867.96100000000024</v>
      </c>
      <c r="J99" s="113">
        <v>1106.8079999999998</v>
      </c>
      <c r="K99" s="113">
        <v>9.406634703196346</v>
      </c>
      <c r="L99" s="112">
        <v>79.27</v>
      </c>
      <c r="M99" s="113">
        <v>2436.059999999999</v>
      </c>
      <c r="N99" s="113">
        <v>3824.5489999999995</v>
      </c>
      <c r="O99" s="113">
        <v>44.981337899543377</v>
      </c>
      <c r="P99" s="112">
        <v>3.17</v>
      </c>
      <c r="Q99" s="113">
        <v>9.7620000000000005</v>
      </c>
      <c r="R99" s="113">
        <v>27.370999999999992</v>
      </c>
      <c r="S99" s="113">
        <v>0.83287579908675791</v>
      </c>
      <c r="T99" s="112">
        <v>1.7529999999999999</v>
      </c>
      <c r="U99" s="113">
        <v>51.322999999999993</v>
      </c>
      <c r="V99" s="113">
        <v>160.0100000000001</v>
      </c>
      <c r="W99" s="114">
        <v>0.76999999999999991</v>
      </c>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row>
    <row r="100" spans="3:63">
      <c r="C100" s="81" t="s">
        <v>17183</v>
      </c>
      <c r="D100" s="112">
        <v>0</v>
      </c>
      <c r="E100" s="113">
        <v>0</v>
      </c>
      <c r="F100" s="113"/>
      <c r="G100" s="113"/>
      <c r="H100" s="112">
        <v>23.6</v>
      </c>
      <c r="I100" s="113">
        <v>0.2</v>
      </c>
      <c r="J100" s="113"/>
      <c r="K100" s="113"/>
      <c r="L100" s="112">
        <v>0</v>
      </c>
      <c r="M100" s="113">
        <v>0</v>
      </c>
      <c r="N100" s="113"/>
      <c r="O100" s="113"/>
      <c r="P100" s="112">
        <v>0</v>
      </c>
      <c r="Q100" s="113">
        <v>0</v>
      </c>
      <c r="R100" s="113"/>
      <c r="S100" s="113"/>
      <c r="T100" s="112">
        <v>0</v>
      </c>
      <c r="U100" s="113">
        <v>0</v>
      </c>
      <c r="V100" s="113"/>
      <c r="W100" s="114"/>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row>
    <row r="101" spans="3:63">
      <c r="C101" s="81" t="s">
        <v>17188</v>
      </c>
      <c r="D101" s="112"/>
      <c r="E101" s="113">
        <v>16</v>
      </c>
      <c r="F101" s="113">
        <v>122.488</v>
      </c>
      <c r="G101" s="113"/>
      <c r="H101" s="112"/>
      <c r="I101" s="113">
        <v>0.3</v>
      </c>
      <c r="J101" s="113">
        <v>4.6580000000000004</v>
      </c>
      <c r="K101" s="113"/>
      <c r="L101" s="112"/>
      <c r="M101" s="113">
        <v>4.3999999999999995</v>
      </c>
      <c r="N101" s="113">
        <v>71.754000000000005</v>
      </c>
      <c r="O101" s="113"/>
      <c r="P101" s="112"/>
      <c r="Q101" s="113">
        <v>0.1</v>
      </c>
      <c r="R101" s="113">
        <v>13.834</v>
      </c>
      <c r="S101" s="113"/>
      <c r="T101" s="112"/>
      <c r="U101" s="113">
        <v>0.7</v>
      </c>
      <c r="V101" s="113">
        <v>9.6419999999999995</v>
      </c>
      <c r="W101" s="114"/>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row>
    <row r="102" spans="3:63">
      <c r="C102" s="81" t="s">
        <v>17169</v>
      </c>
      <c r="D102" s="112"/>
      <c r="E102" s="113">
        <v>0.02</v>
      </c>
      <c r="F102" s="113">
        <v>76.533000000000015</v>
      </c>
      <c r="G102" s="113"/>
      <c r="H102" s="112"/>
      <c r="I102" s="113">
        <v>8.91</v>
      </c>
      <c r="J102" s="113">
        <v>26.772000000000002</v>
      </c>
      <c r="K102" s="113"/>
      <c r="L102" s="112"/>
      <c r="M102" s="113">
        <v>0.02</v>
      </c>
      <c r="N102" s="113">
        <v>75.163999999999987</v>
      </c>
      <c r="O102" s="113"/>
      <c r="P102" s="112"/>
      <c r="Q102" s="113">
        <v>0.46</v>
      </c>
      <c r="R102" s="113">
        <v>15.173</v>
      </c>
      <c r="S102" s="113"/>
      <c r="T102" s="112"/>
      <c r="U102" s="113">
        <v>1E-3</v>
      </c>
      <c r="V102" s="113">
        <v>8.07</v>
      </c>
      <c r="W102" s="114"/>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row>
    <row r="103" spans="3:63">
      <c r="C103" s="81" t="s">
        <v>17171</v>
      </c>
      <c r="D103" s="112"/>
      <c r="E103" s="113">
        <v>4.34</v>
      </c>
      <c r="F103" s="113">
        <v>20.414000000000001</v>
      </c>
      <c r="G103" s="113"/>
      <c r="H103" s="112"/>
      <c r="I103" s="113">
        <v>1.8</v>
      </c>
      <c r="J103" s="113">
        <v>30.624000000000002</v>
      </c>
      <c r="K103" s="113"/>
      <c r="L103" s="112"/>
      <c r="M103" s="113">
        <v>27.639999999999997</v>
      </c>
      <c r="N103" s="113">
        <v>68.871999999999986</v>
      </c>
      <c r="O103" s="113"/>
      <c r="P103" s="112"/>
      <c r="Q103" s="113">
        <v>0</v>
      </c>
      <c r="R103" s="113">
        <v>0.35000000000000003</v>
      </c>
      <c r="S103" s="113"/>
      <c r="T103" s="112"/>
      <c r="U103" s="113">
        <v>0</v>
      </c>
      <c r="V103" s="113">
        <v>0.11</v>
      </c>
      <c r="W103" s="114"/>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row>
    <row r="104" spans="3:63">
      <c r="C104" s="81" t="s">
        <v>17181</v>
      </c>
      <c r="D104" s="112"/>
      <c r="E104" s="113">
        <v>0</v>
      </c>
      <c r="F104" s="113">
        <v>45.089999999999996</v>
      </c>
      <c r="G104" s="113"/>
      <c r="H104" s="112"/>
      <c r="I104" s="113">
        <v>6.7499999999999991</v>
      </c>
      <c r="J104" s="113">
        <v>46.169999999999995</v>
      </c>
      <c r="K104" s="113"/>
      <c r="L104" s="112"/>
      <c r="M104" s="113">
        <v>0</v>
      </c>
      <c r="N104" s="113">
        <v>45.379999999999995</v>
      </c>
      <c r="O104" s="113"/>
      <c r="P104" s="112"/>
      <c r="Q104" s="113">
        <v>0</v>
      </c>
      <c r="R104" s="113">
        <v>0.3</v>
      </c>
      <c r="S104" s="113"/>
      <c r="T104" s="112"/>
      <c r="U104" s="113">
        <v>0</v>
      </c>
      <c r="V104" s="113">
        <v>5.8000000000000007</v>
      </c>
      <c r="W104" s="11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row>
    <row r="105" spans="3:63">
      <c r="C105" s="81" t="s">
        <v>17178</v>
      </c>
      <c r="D105" s="112"/>
      <c r="E105" s="113">
        <v>9.3459999999999965</v>
      </c>
      <c r="F105" s="113">
        <v>22.678000000000001</v>
      </c>
      <c r="G105" s="113"/>
      <c r="H105" s="112"/>
      <c r="I105" s="113">
        <v>132.08699999999996</v>
      </c>
      <c r="J105" s="113">
        <v>140.72899999999998</v>
      </c>
      <c r="K105" s="113"/>
      <c r="L105" s="112"/>
      <c r="M105" s="113">
        <v>7.0959999999999983</v>
      </c>
      <c r="N105" s="113">
        <v>8.8000000000000025</v>
      </c>
      <c r="O105" s="113"/>
      <c r="P105" s="112"/>
      <c r="Q105" s="113">
        <v>0.01</v>
      </c>
      <c r="R105" s="113">
        <v>1.0780000000000001</v>
      </c>
      <c r="S105" s="113"/>
      <c r="T105" s="112"/>
      <c r="U105" s="113">
        <v>0.81399999999999995</v>
      </c>
      <c r="V105" s="113">
        <v>1.6910000000000003</v>
      </c>
      <c r="W105" s="114"/>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row>
    <row r="106" spans="3:63">
      <c r="C106" s="81" t="s">
        <v>17184</v>
      </c>
      <c r="D106" s="112"/>
      <c r="E106" s="113"/>
      <c r="F106" s="113">
        <v>0</v>
      </c>
      <c r="G106" s="113"/>
      <c r="H106" s="112"/>
      <c r="I106" s="113"/>
      <c r="J106" s="113">
        <v>5.8000000000000007</v>
      </c>
      <c r="K106" s="113"/>
      <c r="L106" s="112"/>
      <c r="M106" s="113"/>
      <c r="N106" s="113">
        <v>0</v>
      </c>
      <c r="O106" s="113"/>
      <c r="P106" s="112"/>
      <c r="Q106" s="113"/>
      <c r="R106" s="113">
        <v>0</v>
      </c>
      <c r="S106" s="113"/>
      <c r="T106" s="112"/>
      <c r="U106" s="113"/>
      <c r="V106" s="113">
        <v>0</v>
      </c>
      <c r="W106" s="114"/>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row>
    <row r="107" spans="3:63">
      <c r="C107" s="81" t="s">
        <v>17175</v>
      </c>
      <c r="D107" s="112"/>
      <c r="E107" s="113">
        <v>0</v>
      </c>
      <c r="F107" s="113"/>
      <c r="G107" s="113"/>
      <c r="H107" s="112"/>
      <c r="I107" s="113">
        <v>7.27</v>
      </c>
      <c r="J107" s="113"/>
      <c r="K107" s="113"/>
      <c r="L107" s="112"/>
      <c r="M107" s="113">
        <v>0</v>
      </c>
      <c r="N107" s="113"/>
      <c r="O107" s="113"/>
      <c r="P107" s="112"/>
      <c r="Q107" s="113">
        <v>0</v>
      </c>
      <c r="R107" s="113"/>
      <c r="S107" s="113"/>
      <c r="T107" s="112"/>
      <c r="U107" s="113">
        <v>0</v>
      </c>
      <c r="V107" s="113"/>
      <c r="W107" s="114"/>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row>
    <row r="108" spans="3:63">
      <c r="C108" s="81" t="s">
        <v>17172</v>
      </c>
      <c r="D108" s="112"/>
      <c r="E108" s="113"/>
      <c r="F108" s="113">
        <v>18.416</v>
      </c>
      <c r="G108" s="113"/>
      <c r="H108" s="112"/>
      <c r="I108" s="113"/>
      <c r="J108" s="113">
        <v>0.40899999999999997</v>
      </c>
      <c r="K108" s="113"/>
      <c r="L108" s="112"/>
      <c r="M108" s="113"/>
      <c r="N108" s="113">
        <v>5.32</v>
      </c>
      <c r="O108" s="113"/>
      <c r="P108" s="112"/>
      <c r="Q108" s="113"/>
      <c r="R108" s="113">
        <v>26.192</v>
      </c>
      <c r="S108" s="113"/>
      <c r="T108" s="112"/>
      <c r="U108" s="113"/>
      <c r="V108" s="113">
        <v>0</v>
      </c>
      <c r="W108" s="114"/>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row>
    <row r="109" spans="3:63">
      <c r="C109" s="81" t="s">
        <v>17206</v>
      </c>
      <c r="D109" s="112"/>
      <c r="E109" s="113"/>
      <c r="F109" s="113">
        <v>9.6999999999999993</v>
      </c>
      <c r="G109" s="113"/>
      <c r="H109" s="112"/>
      <c r="I109" s="113"/>
      <c r="J109" s="113">
        <v>0</v>
      </c>
      <c r="K109" s="113"/>
      <c r="L109" s="112"/>
      <c r="M109" s="113"/>
      <c r="N109" s="113">
        <v>8.1</v>
      </c>
      <c r="O109" s="113"/>
      <c r="P109" s="112"/>
      <c r="Q109" s="113"/>
      <c r="R109" s="113">
        <v>615</v>
      </c>
      <c r="S109" s="113"/>
      <c r="T109" s="112"/>
      <c r="U109" s="113"/>
      <c r="V109" s="113">
        <v>0.7</v>
      </c>
      <c r="W109" s="114"/>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row>
    <row r="110" spans="3:63">
      <c r="C110" s="81" t="s">
        <v>17224</v>
      </c>
      <c r="D110" s="112">
        <v>0.65791062761546204</v>
      </c>
      <c r="E110" s="113">
        <v>9786.4522384561515</v>
      </c>
      <c r="F110" s="113">
        <v>15854.223155299498</v>
      </c>
      <c r="G110" s="113">
        <v>32.136429245779944</v>
      </c>
      <c r="H110" s="112">
        <v>4.8149277335598956E-2</v>
      </c>
      <c r="I110" s="113">
        <v>712.83758940758514</v>
      </c>
      <c r="J110" s="113">
        <v>1158.5100773534039</v>
      </c>
      <c r="K110" s="113">
        <v>2.2928033472522102</v>
      </c>
      <c r="L110" s="112">
        <v>0.2653644439360745</v>
      </c>
      <c r="M110" s="113">
        <v>4134.7798046980952</v>
      </c>
      <c r="N110" s="113">
        <v>6503.0376975124855</v>
      </c>
      <c r="O110" s="113">
        <v>15.505526008366109</v>
      </c>
      <c r="P110" s="112">
        <v>0</v>
      </c>
      <c r="Q110" s="113">
        <v>0</v>
      </c>
      <c r="R110" s="113">
        <v>0</v>
      </c>
      <c r="S110" s="113">
        <v>0</v>
      </c>
      <c r="T110" s="112">
        <v>3.7549623275888668E-3</v>
      </c>
      <c r="U110" s="113">
        <v>55.590969521441295</v>
      </c>
      <c r="V110" s="113">
        <v>90.347232027835688</v>
      </c>
      <c r="W110" s="114">
        <v>0.17880264779458582</v>
      </c>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row>
    <row r="111" spans="3:63">
      <c r="C111" s="115" t="s">
        <v>17654</v>
      </c>
      <c r="D111" s="116">
        <v>0</v>
      </c>
      <c r="E111" s="117">
        <v>286.59375700744579</v>
      </c>
      <c r="F111" s="117">
        <v>214.29983632088289</v>
      </c>
      <c r="G111" s="117">
        <v>30.983108865669809</v>
      </c>
      <c r="H111" s="116">
        <v>0</v>
      </c>
      <c r="I111" s="117">
        <v>1936.8808293268844</v>
      </c>
      <c r="J111" s="117">
        <v>1296.0654969795532</v>
      </c>
      <c r="K111" s="117">
        <v>252.78919716061964</v>
      </c>
      <c r="L111" s="116">
        <v>0</v>
      </c>
      <c r="M111" s="117">
        <v>64.801989935723171</v>
      </c>
      <c r="N111" s="117">
        <v>48.455542024009219</v>
      </c>
      <c r="O111" s="117">
        <v>7.0056205335916939</v>
      </c>
      <c r="P111" s="116">
        <v>0</v>
      </c>
      <c r="Q111" s="117">
        <v>0.50014413806312363</v>
      </c>
      <c r="R111" s="117">
        <v>0.37398165278593931</v>
      </c>
      <c r="S111" s="117">
        <v>5.4069636547364713E-2</v>
      </c>
      <c r="T111" s="116">
        <v>0</v>
      </c>
      <c r="U111" s="117">
        <v>11.140708858677126</v>
      </c>
      <c r="V111" s="117">
        <v>8.3304399573892027</v>
      </c>
      <c r="W111" s="118">
        <v>1.2044009576948242</v>
      </c>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row>
    <row r="112" spans="3:63">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row>
    <row r="113" spans="3:6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row>
    <row r="114" spans="3:6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row>
    <row r="115" spans="3:6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row>
    <row r="116" spans="3:6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row>
    <row r="117" spans="3:6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row>
    <row r="118" spans="3:6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row>
    <row r="119" spans="3:6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row>
    <row r="120" spans="3:63">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row>
    <row r="121" spans="3:63">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row>
    <row r="122" spans="3:63">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row>
    <row r="123" spans="3:6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row>
    <row r="124" spans="3:6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row>
    <row r="125" spans="3:63">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row>
    <row r="126" spans="3:63">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row>
    <row r="127" spans="3:63">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row>
    <row r="128" spans="3:63">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row>
    <row r="129" spans="3:45">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row>
    <row r="130" spans="3:45">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row>
    <row r="131" spans="3:45">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row>
    <row r="132" spans="3:45">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row>
    <row r="133" spans="3:45">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row>
    <row r="134" spans="3:45">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row>
    <row r="135" spans="3:4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row>
    <row r="136" spans="3:45">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row>
    <row r="137" spans="3:45">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row>
    <row r="138" spans="3:45">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row>
    <row r="139" spans="3:45">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row>
    <row r="140" spans="3:45">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row>
    <row r="141" spans="3:45">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row>
    <row r="142" spans="3:45">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row>
    <row r="143" spans="3:45">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row>
    <row r="144" spans="3:45">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row>
    <row r="145" spans="3:44">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row>
    <row r="146" spans="3:44">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row>
    <row r="147" spans="3:44">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row>
    <row r="148" spans="3:44">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row>
    <row r="149" spans="3:44">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row>
    <row r="150" spans="3:44">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row>
    <row r="151" spans="3:44">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row>
    <row r="152" spans="3:44">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row>
    <row r="153" spans="3:44">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row>
    <row r="154" spans="3:4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row>
    <row r="155" spans="3:44">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row>
    <row r="156" spans="3:44">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row>
    <row r="157" spans="3:44">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row>
    <row r="158" spans="3:44">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row>
    <row r="159" spans="3:44">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row>
    <row r="160" spans="3:44">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row>
    <row r="161" spans="3:44">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row>
    <row r="162" spans="3:44">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row>
    <row r="163" spans="3:44">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row>
    <row r="164" spans="3:4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row>
    <row r="165" spans="3:44">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row>
    <row r="166" spans="3:44">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row>
    <row r="167" spans="3:44">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row>
    <row r="168" spans="3:44">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row>
    <row r="169" spans="3:44">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row>
    <row r="170" spans="3:44">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row>
    <row r="171" spans="3:44">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row>
    <row r="172" spans="3:44">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row>
    <row r="173" spans="3:44">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row>
    <row r="174" spans="3:4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row>
    <row r="175" spans="3:44">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row>
    <row r="176" spans="3:44">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row>
    <row r="177" spans="3:44">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row>
    <row r="178" spans="3:44">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row>
    <row r="179" spans="3:44">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row>
    <row r="180" spans="3:44">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row>
    <row r="181" spans="3:44">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row>
    <row r="182" spans="3:44">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row>
    <row r="183" spans="3:44">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row>
    <row r="184" spans="3:4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row>
    <row r="185" spans="3:44">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row>
    <row r="186" spans="3:44">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row>
    <row r="187" spans="3:44">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row>
    <row r="188" spans="3:44">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row>
    <row r="189" spans="3:44">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row>
    <row r="190" spans="3:44">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row>
    <row r="191" spans="3:44">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row>
    <row r="192" spans="3:44">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row>
    <row r="193" spans="3:44">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row>
    <row r="194" spans="3:4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row>
    <row r="195" spans="3:44">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row>
    <row r="196" spans="3:44">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row>
  </sheetData>
  <autoFilter ref="A26:BK59"/>
  <phoneticPr fontId="5" type="noConversion"/>
  <conditionalFormatting sqref="O65:P66 AV49:AW49 AV52:AW53 AV54:AV55 AV32:AW36 O22:Q22 Q42:R59 S32:S59 Q64:S66">
    <cfRule type="cellIs" dxfId="42" priority="3" stopIfTrue="1" operator="greaterThan">
      <formula>0</formula>
    </cfRule>
    <cfRule type="cellIs" dxfId="41" priority="4" stopIfTrue="1" operator="lessThan">
      <formula>0</formula>
    </cfRule>
  </conditionalFormatting>
  <conditionalFormatting sqref="Q60:S63">
    <cfRule type="cellIs" dxfId="40" priority="1" stopIfTrue="1" operator="greaterThan">
      <formula>0</formula>
    </cfRule>
    <cfRule type="cellIs" dxfId="39" priority="2" stopIfTrue="1" operator="lessThan">
      <formula>0</formula>
    </cfRule>
  </conditionalFormatting>
  <pageMargins left="0.75" right="0.75" top="1" bottom="1" header="0.5" footer="0.5"/>
  <pageSetup orientation="portrait" r:id="rId2"/>
  <headerFooter alignWithMargins="0"/>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A56"/>
  <sheetViews>
    <sheetView zoomScale="85" zoomScaleNormal="85" workbookViewId="0">
      <selection activeCell="A4" sqref="A4"/>
    </sheetView>
  </sheetViews>
  <sheetFormatPr defaultRowHeight="13.2"/>
  <cols>
    <col min="1" max="1" width="21.109375" customWidth="1"/>
    <col min="2" max="38" width="78.88671875" customWidth="1"/>
    <col min="39" max="39" width="10.5546875" customWidth="1"/>
    <col min="40" max="52" width="70.5546875" customWidth="1"/>
    <col min="53" max="53" width="8.6640625" customWidth="1"/>
  </cols>
  <sheetData>
    <row r="1" spans="1:25">
      <c r="A1" s="10" t="s">
        <v>289</v>
      </c>
      <c r="D1" s="6"/>
      <c r="E1" s="72"/>
    </row>
    <row r="3" spans="1:25">
      <c r="A3" s="4" t="s">
        <v>203</v>
      </c>
    </row>
    <row r="4" spans="1:25" s="9" customFormat="1">
      <c r="A4" s="20" t="str">
        <f>A24</f>
        <v>FIPS</v>
      </c>
      <c r="B4" s="49" t="s">
        <v>17224</v>
      </c>
      <c r="C4" s="49" t="s">
        <v>115</v>
      </c>
      <c r="D4" s="49" t="s">
        <v>111</v>
      </c>
      <c r="E4" s="49" t="s">
        <v>114</v>
      </c>
      <c r="F4" s="49" t="s">
        <v>17654</v>
      </c>
      <c r="G4" s="49" t="s">
        <v>261</v>
      </c>
      <c r="H4" s="49" t="s">
        <v>223</v>
      </c>
      <c r="I4" s="49" t="s">
        <v>59</v>
      </c>
      <c r="J4" s="49" t="s">
        <v>105</v>
      </c>
      <c r="K4" s="49" t="s">
        <v>64</v>
      </c>
      <c r="L4" s="49" t="s">
        <v>71</v>
      </c>
      <c r="M4" s="49" t="s">
        <v>73</v>
      </c>
      <c r="N4" s="49" t="s">
        <v>266</v>
      </c>
      <c r="O4" s="49" t="s">
        <v>60</v>
      </c>
      <c r="P4" s="49" t="s">
        <v>365</v>
      </c>
      <c r="Q4" s="49" t="s">
        <v>17162</v>
      </c>
      <c r="R4" s="90" t="s">
        <v>248</v>
      </c>
      <c r="S4" s="20" t="s">
        <v>202</v>
      </c>
      <c r="T4" s="78"/>
      <c r="U4" s="78"/>
      <c r="V4" s="20"/>
      <c r="W4" s="20"/>
      <c r="X4" s="20"/>
      <c r="Y4" s="20"/>
    </row>
    <row r="5" spans="1:25" s="8" customFormat="1">
      <c r="A5" s="8" t="str">
        <f>PROPER(VLOOKUP(A25,fips_xref!$A$5:$B$26,2,FALSE))</f>
        <v>Mckinley</v>
      </c>
      <c r="B5" s="198">
        <f>SUMIF($B$24:$AZ$24,B$4,$B25:$AZ25)</f>
        <v>4.8149277335598956E-2</v>
      </c>
      <c r="C5" s="198">
        <f t="shared" ref="C5:Q5" si="0">SUMIF($B$24:$AZ$24,C$4,$B25:$AZ25)</f>
        <v>0.3023182852412396</v>
      </c>
      <c r="D5" s="198">
        <f t="shared" si="0"/>
        <v>12.714490540201043</v>
      </c>
      <c r="E5" s="198">
        <f t="shared" si="0"/>
        <v>0.27718488739952624</v>
      </c>
      <c r="F5" s="198">
        <f t="shared" si="0"/>
        <v>0</v>
      </c>
      <c r="G5" s="198">
        <f t="shared" si="0"/>
        <v>0.65473492181684245</v>
      </c>
      <c r="H5" s="198">
        <f t="shared" si="0"/>
        <v>119.75499999999998</v>
      </c>
      <c r="I5" s="198">
        <f t="shared" si="0"/>
        <v>1.1895658548478315E-2</v>
      </c>
      <c r="J5" s="198">
        <f t="shared" si="0"/>
        <v>0.78448770803964096</v>
      </c>
      <c r="K5" s="198">
        <f t="shared" si="0"/>
        <v>0.23464243958516243</v>
      </c>
      <c r="L5" s="198">
        <f t="shared" si="0"/>
        <v>7.2749999999999981E-2</v>
      </c>
      <c r="M5" s="198">
        <f t="shared" si="0"/>
        <v>75.233200000000011</v>
      </c>
      <c r="N5" s="198">
        <f t="shared" si="0"/>
        <v>3.50630578248995</v>
      </c>
      <c r="O5" s="198">
        <f t="shared" si="0"/>
        <v>0</v>
      </c>
      <c r="P5" s="198">
        <f t="shared" si="0"/>
        <v>33.347808865096091</v>
      </c>
      <c r="Q5" s="198">
        <f t="shared" si="0"/>
        <v>6.4700000000000006</v>
      </c>
      <c r="R5" s="199">
        <f t="shared" ref="R5:R16" si="1">SUMIF($B$21:$AZ$21,"N",$B25:$AZ25)</f>
        <v>29.868719134694096</v>
      </c>
      <c r="S5" s="198">
        <f t="shared" ref="S5:S16" si="2">SUM(B5:R5)</f>
        <v>283.28168750044767</v>
      </c>
      <c r="T5" s="200"/>
      <c r="U5" s="79"/>
    </row>
    <row r="6" spans="1:25" s="8" customFormat="1">
      <c r="A6" s="8" t="str">
        <f>PROPER(VLOOKUP(A26,fips_xref!$A$5:$B$26,2,FALSE))</f>
        <v>Rio Arriba</v>
      </c>
      <c r="B6" s="198">
        <f t="shared" ref="B6:B16" si="3">SUMIF($B$24:$AZ$24,B$4,$B26:$AZ26)</f>
        <v>712.83758940758514</v>
      </c>
      <c r="C6" s="198">
        <f t="shared" ref="C6:Q6" si="4">SUMIF($B$24:$AZ$24,C$4,$B26:$AZ26)</f>
        <v>18.580781985110509</v>
      </c>
      <c r="D6" s="198">
        <f t="shared" si="4"/>
        <v>723.57215049872843</v>
      </c>
      <c r="E6" s="198">
        <f t="shared" si="4"/>
        <v>5921.995920631146</v>
      </c>
      <c r="F6" s="198">
        <f t="shared" si="4"/>
        <v>1936.8808293268844</v>
      </c>
      <c r="G6" s="198">
        <f t="shared" si="4"/>
        <v>40.240658386274866</v>
      </c>
      <c r="H6" s="198">
        <f t="shared" si="4"/>
        <v>34.144999999999996</v>
      </c>
      <c r="I6" s="198">
        <f t="shared" si="4"/>
        <v>0.7311189856816529</v>
      </c>
      <c r="J6" s="198">
        <f t="shared" si="4"/>
        <v>11.852632198950911</v>
      </c>
      <c r="K6" s="198">
        <f t="shared" si="4"/>
        <v>5007.4722943794122</v>
      </c>
      <c r="L6" s="198">
        <f t="shared" si="4"/>
        <v>1709.7826249999996</v>
      </c>
      <c r="M6" s="198">
        <f t="shared" si="4"/>
        <v>1136.6799500000002</v>
      </c>
      <c r="N6" s="198">
        <f t="shared" si="4"/>
        <v>509.89188929357618</v>
      </c>
      <c r="O6" s="198">
        <f t="shared" si="4"/>
        <v>227.70999999999998</v>
      </c>
      <c r="P6" s="198">
        <f t="shared" si="4"/>
        <v>1893.935682136166</v>
      </c>
      <c r="Q6" s="198">
        <f t="shared" si="4"/>
        <v>867.96100000000013</v>
      </c>
      <c r="R6" s="199">
        <f t="shared" si="1"/>
        <v>482.09616998043481</v>
      </c>
      <c r="S6" s="198">
        <f t="shared" si="2"/>
        <v>21236.36629220995</v>
      </c>
      <c r="T6" s="433"/>
      <c r="U6" s="79"/>
    </row>
    <row r="7" spans="1:25" s="8" customFormat="1">
      <c r="A7" s="8" t="str">
        <f>PROPER(VLOOKUP(A27,fips_xref!$A$5:$B$26,2,FALSE))</f>
        <v>San Juan</v>
      </c>
      <c r="B7" s="198">
        <f t="shared" si="3"/>
        <v>1158.5100773534039</v>
      </c>
      <c r="C7" s="198">
        <f t="shared" ref="C7:Q7" si="5">SUMIF($B$24:$AZ$24,C$4,$B27:$AZ27)</f>
        <v>27.71036537913319</v>
      </c>
      <c r="D7" s="198">
        <f t="shared" si="5"/>
        <v>876.58142096319568</v>
      </c>
      <c r="E7" s="198">
        <f t="shared" si="5"/>
        <v>6000.887444456991</v>
      </c>
      <c r="F7" s="198">
        <f t="shared" si="5"/>
        <v>1296.0654969795532</v>
      </c>
      <c r="G7" s="198">
        <f t="shared" si="5"/>
        <v>60.012724323126733</v>
      </c>
      <c r="H7" s="198">
        <f t="shared" si="5"/>
        <v>244.46199999999999</v>
      </c>
      <c r="I7" s="198">
        <f t="shared" si="5"/>
        <v>1.090351000571161</v>
      </c>
      <c r="J7" s="198">
        <f t="shared" si="5"/>
        <v>8.841189618575557</v>
      </c>
      <c r="K7" s="198">
        <f t="shared" si="5"/>
        <v>5074.3463052769566</v>
      </c>
      <c r="L7" s="198">
        <f t="shared" si="5"/>
        <v>1804.5225249999994</v>
      </c>
      <c r="M7" s="198">
        <f t="shared" si="5"/>
        <v>847.87942500000008</v>
      </c>
      <c r="N7" s="198">
        <f t="shared" si="5"/>
        <v>1765.7273717663893</v>
      </c>
      <c r="O7" s="198">
        <f t="shared" si="5"/>
        <v>111.67299999999999</v>
      </c>
      <c r="P7" s="198">
        <f t="shared" si="5"/>
        <v>2279.8347480656362</v>
      </c>
      <c r="Q7" s="198">
        <f t="shared" si="5"/>
        <v>1106.808</v>
      </c>
      <c r="R7" s="199">
        <f t="shared" si="1"/>
        <v>580.67178189730373</v>
      </c>
      <c r="S7" s="198">
        <f t="shared" si="2"/>
        <v>23245.624227080836</v>
      </c>
      <c r="T7" s="200"/>
      <c r="U7" s="79"/>
    </row>
    <row r="8" spans="1:25" s="8" customFormat="1">
      <c r="A8" s="8" t="str">
        <f>PROPER(VLOOKUP(A28,fips_xref!$A$5:$B$26,2,FALSE))</f>
        <v>Sandoval</v>
      </c>
      <c r="B8" s="198">
        <f t="shared" si="3"/>
        <v>2.2928033472522102</v>
      </c>
      <c r="C8" s="198">
        <f t="shared" ref="C8:Q8" si="6">SUMIF($B$24:$AZ$24,C$4,$B28:$AZ28)</f>
        <v>0.69683292697448818</v>
      </c>
      <c r="D8" s="198">
        <f t="shared" si="6"/>
        <v>28.23310460223712</v>
      </c>
      <c r="E8" s="198">
        <f t="shared" si="6"/>
        <v>24.153009549552561</v>
      </c>
      <c r="F8" s="198">
        <f t="shared" si="6"/>
        <v>252.78919716061964</v>
      </c>
      <c r="G8" s="198">
        <f t="shared" si="6"/>
        <v>1.5091407772374026</v>
      </c>
      <c r="H8" s="198">
        <f t="shared" si="6"/>
        <v>1.7</v>
      </c>
      <c r="I8" s="198">
        <f t="shared" si="6"/>
        <v>2.7419071122379089E-2</v>
      </c>
      <c r="J8" s="198">
        <f t="shared" si="6"/>
        <v>1.4365501283341939</v>
      </c>
      <c r="K8" s="198">
        <f t="shared" si="6"/>
        <v>20.423860803242189</v>
      </c>
      <c r="L8" s="198">
        <f t="shared" si="6"/>
        <v>31.483774999999994</v>
      </c>
      <c r="M8" s="198">
        <f t="shared" si="6"/>
        <v>137.76667499999999</v>
      </c>
      <c r="N8" s="198">
        <f t="shared" si="6"/>
        <v>13.148646684337312</v>
      </c>
      <c r="O8" s="198">
        <f t="shared" si="6"/>
        <v>0</v>
      </c>
      <c r="P8" s="198">
        <f t="shared" si="6"/>
        <v>73.978677741002272</v>
      </c>
      <c r="Q8" s="198">
        <f t="shared" si="6"/>
        <v>9.406634703196346</v>
      </c>
      <c r="R8" s="199">
        <f t="shared" si="1"/>
        <v>14.571471330002156</v>
      </c>
      <c r="S8" s="198">
        <f t="shared" si="2"/>
        <v>613.61779882511019</v>
      </c>
      <c r="T8" s="200"/>
      <c r="U8" s="79"/>
    </row>
    <row r="9" spans="1:25" s="218" customFormat="1">
      <c r="A9" s="218" t="str">
        <f>PROPER(VLOOKUP(A29,fips_xref!$A$5:$B$26,2,FALSE))</f>
        <v>Mckinley_Tribal</v>
      </c>
      <c r="B9" s="219">
        <f>SUMIF($B$24:$AZ$24,B$4,$B29:$AZ29)</f>
        <v>0</v>
      </c>
      <c r="C9" s="219">
        <f t="shared" ref="C9:Q9" si="7">SUMIF($B$24:$AZ$24,C$4,$B29:$AZ29)</f>
        <v>0</v>
      </c>
      <c r="D9" s="219">
        <f t="shared" si="7"/>
        <v>0</v>
      </c>
      <c r="E9" s="219">
        <f t="shared" si="7"/>
        <v>0</v>
      </c>
      <c r="F9" s="219">
        <f t="shared" si="7"/>
        <v>0</v>
      </c>
      <c r="G9" s="219">
        <f t="shared" si="7"/>
        <v>0</v>
      </c>
      <c r="H9" s="219">
        <f t="shared" si="7"/>
        <v>0</v>
      </c>
      <c r="I9" s="219">
        <f t="shared" si="7"/>
        <v>0</v>
      </c>
      <c r="J9" s="219">
        <f t="shared" si="7"/>
        <v>0</v>
      </c>
      <c r="K9" s="219">
        <f t="shared" si="7"/>
        <v>0</v>
      </c>
      <c r="L9" s="219">
        <f t="shared" si="7"/>
        <v>0</v>
      </c>
      <c r="M9" s="219">
        <f t="shared" si="7"/>
        <v>0</v>
      </c>
      <c r="N9" s="219">
        <f t="shared" si="7"/>
        <v>0</v>
      </c>
      <c r="O9" s="219">
        <f t="shared" si="7"/>
        <v>0</v>
      </c>
      <c r="P9" s="219">
        <f t="shared" si="7"/>
        <v>0</v>
      </c>
      <c r="Q9" s="219">
        <f t="shared" si="7"/>
        <v>0</v>
      </c>
      <c r="R9" s="199">
        <f t="shared" si="1"/>
        <v>0</v>
      </c>
      <c r="S9" s="219">
        <f t="shared" si="2"/>
        <v>0</v>
      </c>
      <c r="T9" s="200"/>
      <c r="U9" s="220"/>
    </row>
    <row r="10" spans="1:25" s="218" customFormat="1">
      <c r="A10" s="218" t="str">
        <f>PROPER(VLOOKUP(A30,fips_xref!$A$5:$B$26,2,FALSE))</f>
        <v>Rio Arriba_Tribal</v>
      </c>
      <c r="B10" s="219">
        <f t="shared" si="3"/>
        <v>72.085691229073646</v>
      </c>
      <c r="C10" s="219">
        <f t="shared" ref="C10:Q10" si="8">SUMIF($B$24:$AZ$24,C$4,$B30:$AZ30)</f>
        <v>3.9665874304701632</v>
      </c>
      <c r="D10" s="219">
        <f t="shared" si="8"/>
        <v>175.54571682509189</v>
      </c>
      <c r="E10" s="219">
        <f t="shared" si="8"/>
        <v>836.12143134482335</v>
      </c>
      <c r="F10" s="219">
        <f t="shared" si="8"/>
        <v>540.94775210436751</v>
      </c>
      <c r="G10" s="219">
        <f t="shared" si="8"/>
        <v>8.5904936550436766</v>
      </c>
      <c r="H10" s="219">
        <f t="shared" si="8"/>
        <v>0</v>
      </c>
      <c r="I10" s="219">
        <f t="shared" si="8"/>
        <v>0.15607778946585019</v>
      </c>
      <c r="J10" s="219">
        <f t="shared" si="8"/>
        <v>4.1464008800031005</v>
      </c>
      <c r="K10" s="219">
        <f t="shared" si="8"/>
        <v>706.98225869164389</v>
      </c>
      <c r="L10" s="219">
        <f t="shared" si="8"/>
        <v>313.63737499999996</v>
      </c>
      <c r="M10" s="219">
        <f t="shared" si="8"/>
        <v>397.64422500000006</v>
      </c>
      <c r="N10" s="219">
        <f t="shared" si="8"/>
        <v>26.021691309963082</v>
      </c>
      <c r="O10" s="219">
        <f t="shared" si="8"/>
        <v>176.2</v>
      </c>
      <c r="P10" s="219">
        <f t="shared" si="8"/>
        <v>461.00703922059859</v>
      </c>
      <c r="Q10" s="219">
        <f t="shared" si="8"/>
        <v>125.83</v>
      </c>
      <c r="R10" s="199">
        <f t="shared" si="1"/>
        <v>137.40396278630661</v>
      </c>
      <c r="S10" s="219">
        <f t="shared" si="2"/>
        <v>3986.286703266851</v>
      </c>
      <c r="T10" s="200"/>
      <c r="U10" s="220"/>
    </row>
    <row r="11" spans="1:25" s="218" customFormat="1">
      <c r="A11" s="218" t="str">
        <f>PROPER(VLOOKUP(A31,fips_xref!$A$5:$B$26,2,FALSE))</f>
        <v>San Juan_Tribal</v>
      </c>
      <c r="B11" s="219">
        <f t="shared" si="3"/>
        <v>13.006876708635451</v>
      </c>
      <c r="C11" s="219">
        <f t="shared" ref="C11:Q11" si="9">SUMIF($B$24:$AZ$24,C$4,$B31:$AZ31)</f>
        <v>0.76758827032882071</v>
      </c>
      <c r="D11" s="219">
        <f t="shared" si="9"/>
        <v>30.268506994881026</v>
      </c>
      <c r="E11" s="219">
        <f t="shared" si="9"/>
        <v>173.22617668381443</v>
      </c>
      <c r="F11" s="219">
        <f t="shared" si="9"/>
        <v>135.23693802609188</v>
      </c>
      <c r="G11" s="219">
        <f t="shared" si="9"/>
        <v>1.6623766100030464</v>
      </c>
      <c r="H11" s="219">
        <f t="shared" si="9"/>
        <v>0</v>
      </c>
      <c r="I11" s="219">
        <f t="shared" si="9"/>
        <v>3.0203161420959117E-2</v>
      </c>
      <c r="J11" s="219">
        <f t="shared" si="9"/>
        <v>1.8286422634831967</v>
      </c>
      <c r="K11" s="219">
        <f t="shared" si="9"/>
        <v>146.47240275673832</v>
      </c>
      <c r="L11" s="219">
        <f t="shared" si="9"/>
        <v>89.557675000000003</v>
      </c>
      <c r="M11" s="219">
        <f t="shared" si="9"/>
        <v>175.36872499999998</v>
      </c>
      <c r="N11" s="219">
        <f t="shared" si="9"/>
        <v>99.355548638040858</v>
      </c>
      <c r="O11" s="219">
        <f t="shared" si="9"/>
        <v>0</v>
      </c>
      <c r="P11" s="219">
        <f t="shared" si="9"/>
        <v>79.254400450647424</v>
      </c>
      <c r="Q11" s="219">
        <f t="shared" si="9"/>
        <v>0</v>
      </c>
      <c r="R11" s="199">
        <f t="shared" si="1"/>
        <v>21.010360050011066</v>
      </c>
      <c r="S11" s="219">
        <f t="shared" si="2"/>
        <v>967.04642061409652</v>
      </c>
      <c r="T11" s="200"/>
      <c r="U11" s="220"/>
    </row>
    <row r="12" spans="1:25" s="218" customFormat="1">
      <c r="A12" s="218" t="str">
        <f>PROPER(VLOOKUP(A32,fips_xref!$A$5:$B$26,2,FALSE))</f>
        <v>Sandoval_Tribal</v>
      </c>
      <c r="B12" s="219">
        <f t="shared" si="3"/>
        <v>1.3218280272901657</v>
      </c>
      <c r="C12" s="219">
        <f t="shared" ref="C12:Q12" si="10">SUMIF($B$24:$AZ$24,C$4,$B32:$AZ32)</f>
        <v>0.31947109575138072</v>
      </c>
      <c r="D12" s="219">
        <f t="shared" si="10"/>
        <v>14.220804925663828</v>
      </c>
      <c r="E12" s="219">
        <f t="shared" si="10"/>
        <v>14.392706858134478</v>
      </c>
      <c r="F12" s="219">
        <f t="shared" si="10"/>
        <v>135.23693802609188</v>
      </c>
      <c r="G12" s="219">
        <f t="shared" si="10"/>
        <v>0.6918830024873015</v>
      </c>
      <c r="H12" s="219">
        <f t="shared" si="10"/>
        <v>0</v>
      </c>
      <c r="I12" s="219">
        <f t="shared" si="10"/>
        <v>1.2570589529952259E-2</v>
      </c>
      <c r="J12" s="219">
        <f t="shared" si="10"/>
        <v>0.56881933317276034</v>
      </c>
      <c r="K12" s="219">
        <f t="shared" si="10"/>
        <v>12.169738192778782</v>
      </c>
      <c r="L12" s="219">
        <f t="shared" si="10"/>
        <v>11.945549999999999</v>
      </c>
      <c r="M12" s="219">
        <f t="shared" si="10"/>
        <v>54.550374999999995</v>
      </c>
      <c r="N12" s="219">
        <f t="shared" si="10"/>
        <v>0</v>
      </c>
      <c r="O12" s="219">
        <f t="shared" si="10"/>
        <v>0</v>
      </c>
      <c r="P12" s="219">
        <f t="shared" si="10"/>
        <v>37.35099494460421</v>
      </c>
      <c r="Q12" s="219">
        <f t="shared" si="10"/>
        <v>0.43663470319634701</v>
      </c>
      <c r="R12" s="199">
        <f t="shared" si="1"/>
        <v>6.1011731218049583</v>
      </c>
      <c r="S12" s="219">
        <f t="shared" si="2"/>
        <v>289.31948782050603</v>
      </c>
      <c r="T12" s="200"/>
      <c r="U12" s="220"/>
    </row>
    <row r="13" spans="1:25" s="221" customFormat="1">
      <c r="A13" s="221" t="str">
        <f>PROPER(VLOOKUP(A33,fips_xref!$A$5:$B$26,2,FALSE))</f>
        <v>Mckinley_Nontribal</v>
      </c>
      <c r="B13" s="222">
        <f t="shared" si="3"/>
        <v>4.8149277335598956E-2</v>
      </c>
      <c r="C13" s="222">
        <f t="shared" ref="C13:Q13" si="11">SUMIF($B$24:$AZ$24,C$4,$B33:$AZ33)</f>
        <v>0.3023182852412396</v>
      </c>
      <c r="D13" s="222">
        <f t="shared" si="11"/>
        <v>12.714490540201043</v>
      </c>
      <c r="E13" s="222">
        <f t="shared" si="11"/>
        <v>0.27718488739952624</v>
      </c>
      <c r="F13" s="222">
        <f t="shared" si="11"/>
        <v>0</v>
      </c>
      <c r="G13" s="222">
        <f t="shared" si="11"/>
        <v>0.65473492181684245</v>
      </c>
      <c r="H13" s="222">
        <f t="shared" si="11"/>
        <v>119.75499999999998</v>
      </c>
      <c r="I13" s="222">
        <f t="shared" si="11"/>
        <v>1.1895658548478315E-2</v>
      </c>
      <c r="J13" s="222">
        <f t="shared" si="11"/>
        <v>0.78448770803964096</v>
      </c>
      <c r="K13" s="222">
        <f t="shared" si="11"/>
        <v>0.23464243958516243</v>
      </c>
      <c r="L13" s="222">
        <f t="shared" si="11"/>
        <v>7.2749999999999981E-2</v>
      </c>
      <c r="M13" s="222">
        <f t="shared" si="11"/>
        <v>75.233200000000011</v>
      </c>
      <c r="N13" s="222">
        <f t="shared" si="11"/>
        <v>3.50630578248995</v>
      </c>
      <c r="O13" s="222">
        <f t="shared" si="11"/>
        <v>0</v>
      </c>
      <c r="P13" s="222">
        <f t="shared" si="11"/>
        <v>33.347808865096091</v>
      </c>
      <c r="Q13" s="222">
        <f t="shared" si="11"/>
        <v>6.4700000000000006</v>
      </c>
      <c r="R13" s="199">
        <f t="shared" si="1"/>
        <v>29.868719134694096</v>
      </c>
      <c r="S13" s="222">
        <f t="shared" si="2"/>
        <v>283.28168750044767</v>
      </c>
      <c r="T13" s="200"/>
      <c r="U13" s="223"/>
    </row>
    <row r="14" spans="1:25" s="221" customFormat="1">
      <c r="A14" s="221" t="str">
        <f>PROPER(VLOOKUP(A34,fips_xref!$A$5:$B$26,2,FALSE))</f>
        <v>Rio Arriba_Nontribal</v>
      </c>
      <c r="B14" s="222">
        <f t="shared" si="3"/>
        <v>640.75189817851151</v>
      </c>
      <c r="C14" s="222">
        <f t="shared" ref="C14:Q14" si="12">SUMIF($B$24:$AZ$24,C$4,$B34:$AZ34)</f>
        <v>14.614194554640346</v>
      </c>
      <c r="D14" s="222">
        <f t="shared" si="12"/>
        <v>548.02643367363657</v>
      </c>
      <c r="E14" s="222">
        <f t="shared" si="12"/>
        <v>5085.8744892863224</v>
      </c>
      <c r="F14" s="222">
        <f t="shared" si="12"/>
        <v>1395.9330772225169</v>
      </c>
      <c r="G14" s="222">
        <f t="shared" si="12"/>
        <v>31.650164731231186</v>
      </c>
      <c r="H14" s="222">
        <f t="shared" si="12"/>
        <v>34.144999999999996</v>
      </c>
      <c r="I14" s="222">
        <f t="shared" si="12"/>
        <v>0.57504119621580274</v>
      </c>
      <c r="J14" s="222">
        <f t="shared" si="12"/>
        <v>7.7062313189478102</v>
      </c>
      <c r="K14" s="222">
        <f t="shared" si="12"/>
        <v>4300.4900356877679</v>
      </c>
      <c r="L14" s="222">
        <f t="shared" si="12"/>
        <v>1396.1452499999996</v>
      </c>
      <c r="M14" s="222">
        <f t="shared" si="12"/>
        <v>739.03572500000007</v>
      </c>
      <c r="N14" s="222">
        <f t="shared" si="12"/>
        <v>483.87019798361308</v>
      </c>
      <c r="O14" s="222">
        <f t="shared" si="12"/>
        <v>51.509999999999991</v>
      </c>
      <c r="P14" s="222">
        <f t="shared" si="12"/>
        <v>1432.9286429155673</v>
      </c>
      <c r="Q14" s="222">
        <f t="shared" si="12"/>
        <v>742.13099999999997</v>
      </c>
      <c r="R14" s="199">
        <f t="shared" si="1"/>
        <v>344.69220719412829</v>
      </c>
      <c r="S14" s="222">
        <f t="shared" si="2"/>
        <v>17250.079588943099</v>
      </c>
      <c r="T14" s="200"/>
      <c r="U14" s="223"/>
    </row>
    <row r="15" spans="1:25" s="221" customFormat="1">
      <c r="A15" s="221" t="str">
        <f>PROPER(VLOOKUP(A35,fips_xref!$A$5:$B$26,2,FALSE))</f>
        <v>San Juan_Nontribal</v>
      </c>
      <c r="B15" s="222">
        <f t="shared" si="3"/>
        <v>1145.5032006447684</v>
      </c>
      <c r="C15" s="222">
        <f t="shared" ref="C15:Q15" si="13">SUMIF($B$24:$AZ$24,C$4,$B35:$AZ35)</f>
        <v>26.942777108804368</v>
      </c>
      <c r="D15" s="222">
        <f t="shared" si="13"/>
        <v>846.31291396831466</v>
      </c>
      <c r="E15" s="222">
        <f t="shared" si="13"/>
        <v>5827.6612677731764</v>
      </c>
      <c r="F15" s="222">
        <f t="shared" si="13"/>
        <v>1160.8285589534614</v>
      </c>
      <c r="G15" s="222">
        <f t="shared" si="13"/>
        <v>58.350347713123689</v>
      </c>
      <c r="H15" s="222">
        <f t="shared" si="13"/>
        <v>244.46199999999999</v>
      </c>
      <c r="I15" s="222">
        <f t="shared" si="13"/>
        <v>1.0601478391502019</v>
      </c>
      <c r="J15" s="222">
        <f t="shared" si="13"/>
        <v>7.0125473550923605</v>
      </c>
      <c r="K15" s="222">
        <f t="shared" si="13"/>
        <v>4927.8739025202185</v>
      </c>
      <c r="L15" s="222">
        <f t="shared" si="13"/>
        <v>1714.9648499999994</v>
      </c>
      <c r="M15" s="222">
        <f t="shared" si="13"/>
        <v>672.51070000000016</v>
      </c>
      <c r="N15" s="222">
        <f t="shared" si="13"/>
        <v>1666.3718231283485</v>
      </c>
      <c r="O15" s="222">
        <f t="shared" si="13"/>
        <v>111.67299999999999</v>
      </c>
      <c r="P15" s="222">
        <f t="shared" si="13"/>
        <v>2200.580347614989</v>
      </c>
      <c r="Q15" s="222">
        <f t="shared" si="13"/>
        <v>1106.808</v>
      </c>
      <c r="R15" s="199">
        <f t="shared" si="1"/>
        <v>559.66142184729256</v>
      </c>
      <c r="S15" s="222">
        <f t="shared" si="2"/>
        <v>22278.577806466739</v>
      </c>
      <c r="T15" s="433"/>
      <c r="U15" s="223"/>
    </row>
    <row r="16" spans="1:25" s="221" customFormat="1">
      <c r="A16" s="221" t="str">
        <f>PROPER(VLOOKUP(A36,fips_xref!$A$5:$B$26,2,FALSE))</f>
        <v>Sandoval_Nontribal</v>
      </c>
      <c r="B16" s="222">
        <f t="shared" si="3"/>
        <v>0.97097531996204467</v>
      </c>
      <c r="C16" s="222">
        <f t="shared" ref="C16:Q16" si="14">SUMIF($B$24:$AZ$24,C$4,$B36:$AZ36)</f>
        <v>0.37736183122310751</v>
      </c>
      <c r="D16" s="222">
        <f t="shared" si="14"/>
        <v>14.012299676573292</v>
      </c>
      <c r="E16" s="222">
        <f t="shared" si="14"/>
        <v>9.760302691418083</v>
      </c>
      <c r="F16" s="222">
        <f t="shared" si="14"/>
        <v>117.55225913452776</v>
      </c>
      <c r="G16" s="222">
        <f t="shared" si="14"/>
        <v>0.81725777475010108</v>
      </c>
      <c r="H16" s="222">
        <f t="shared" si="14"/>
        <v>1.7</v>
      </c>
      <c r="I16" s="222">
        <f t="shared" si="14"/>
        <v>1.484848159242683E-2</v>
      </c>
      <c r="J16" s="222">
        <f t="shared" si="14"/>
        <v>0.86773079516143359</v>
      </c>
      <c r="K16" s="222">
        <f t="shared" si="14"/>
        <v>8.2541226104634102</v>
      </c>
      <c r="L16" s="222">
        <f t="shared" si="14"/>
        <v>19.538224999999994</v>
      </c>
      <c r="M16" s="222">
        <f t="shared" si="14"/>
        <v>83.216300000000004</v>
      </c>
      <c r="N16" s="222">
        <f t="shared" si="14"/>
        <v>13.148646684337312</v>
      </c>
      <c r="O16" s="222">
        <f t="shared" si="14"/>
        <v>0</v>
      </c>
      <c r="P16" s="222">
        <f t="shared" si="14"/>
        <v>36.627682796398048</v>
      </c>
      <c r="Q16" s="222">
        <f t="shared" si="14"/>
        <v>8.9699999999999989</v>
      </c>
      <c r="R16" s="199">
        <f t="shared" si="1"/>
        <v>8.4702982081971978</v>
      </c>
      <c r="S16" s="222">
        <f t="shared" si="2"/>
        <v>324.29831100460427</v>
      </c>
      <c r="T16" s="200"/>
      <c r="U16" s="223"/>
    </row>
    <row r="17" spans="1:53" s="3" customFormat="1">
      <c r="A17" s="56" t="s">
        <v>202</v>
      </c>
      <c r="B17" s="57">
        <f>SUM(B5:B8)</f>
        <v>1873.6886193855767</v>
      </c>
      <c r="C17" s="57">
        <f t="shared" ref="C17:S17" si="15">SUM(C5:C8)</f>
        <v>47.290298576459428</v>
      </c>
      <c r="D17" s="57">
        <f t="shared" si="15"/>
        <v>1641.1011666043621</v>
      </c>
      <c r="E17" s="57">
        <f t="shared" si="15"/>
        <v>11947.31355952509</v>
      </c>
      <c r="F17" s="57">
        <f t="shared" si="15"/>
        <v>3485.7355234670572</v>
      </c>
      <c r="G17" s="57">
        <f t="shared" si="15"/>
        <v>102.41725840845584</v>
      </c>
      <c r="H17" s="57">
        <f t="shared" si="15"/>
        <v>400.06199999999995</v>
      </c>
      <c r="I17" s="57">
        <f t="shared" si="15"/>
        <v>1.8607847159236712</v>
      </c>
      <c r="J17" s="57">
        <f t="shared" si="15"/>
        <v>22.914859653900304</v>
      </c>
      <c r="K17" s="57">
        <f t="shared" si="15"/>
        <v>10102.477102899196</v>
      </c>
      <c r="L17" s="57">
        <f t="shared" si="15"/>
        <v>3545.8616749999992</v>
      </c>
      <c r="M17" s="57">
        <f t="shared" si="15"/>
        <v>2197.5592500000002</v>
      </c>
      <c r="N17" s="57">
        <f t="shared" si="15"/>
        <v>2292.2742135267927</v>
      </c>
      <c r="O17" s="57">
        <f t="shared" si="15"/>
        <v>339.38299999999998</v>
      </c>
      <c r="P17" s="57">
        <f t="shared" si="15"/>
        <v>4281.0969168079009</v>
      </c>
      <c r="Q17" s="57">
        <f t="shared" si="15"/>
        <v>1990.6456347031963</v>
      </c>
      <c r="R17" s="57">
        <f>SUM(R5:R8)</f>
        <v>1107.2081423424347</v>
      </c>
      <c r="S17" s="57">
        <f t="shared" si="15"/>
        <v>45378.89000561634</v>
      </c>
      <c r="T17" s="82"/>
      <c r="U17" s="80"/>
    </row>
    <row r="18" spans="1:53">
      <c r="S18" s="82"/>
    </row>
    <row r="20" spans="1:53">
      <c r="A20" s="4" t="s">
        <v>211</v>
      </c>
    </row>
    <row r="21" spans="1:53">
      <c r="A21" t="s">
        <v>209</v>
      </c>
      <c r="B21" t="str">
        <f>VLOOKUP(B24,by_src_allpol!$J$27:$K$59,2,FALSE)</f>
        <v>N</v>
      </c>
      <c r="C21" t="str">
        <f>VLOOKUP(C24,by_src_allpol!$J$27:$K$59,2,FALSE)</f>
        <v>Y</v>
      </c>
      <c r="D21" t="str">
        <f>VLOOKUP(D24,by_src_allpol!$J$27:$K$59,2,FALSE)</f>
        <v>Y</v>
      </c>
      <c r="E21" t="str">
        <f>VLOOKUP(E24,by_src_allpol!$J$27:$K$59,2,FALSE)</f>
        <v>N</v>
      </c>
      <c r="F21" t="str">
        <f>VLOOKUP(F24,by_src_allpol!$J$27:$K$59,2,FALSE)</f>
        <v>Y</v>
      </c>
      <c r="G21" t="str">
        <f>VLOOKUP(G24,by_src_allpol!$J$27:$K$59,2,FALSE)</f>
        <v>N</v>
      </c>
      <c r="H21" t="str">
        <f>VLOOKUP(H24,by_src_allpol!$J$27:$K$59,2,FALSE)</f>
        <v>Y</v>
      </c>
      <c r="I21" t="str">
        <f>VLOOKUP(I24,by_src_allpol!$J$27:$K$59,2,FALSE)</f>
        <v>Y</v>
      </c>
      <c r="J21" t="str">
        <f>VLOOKUP(J24,by_src_allpol!$J$27:$K$59,2,FALSE)</f>
        <v>Y</v>
      </c>
      <c r="K21" t="str">
        <f>VLOOKUP(K24,by_src_allpol!$J$27:$K$59,2,FALSE)</f>
        <v>Y</v>
      </c>
      <c r="L21" t="str">
        <f>VLOOKUP(L24,by_src_allpol!$J$27:$K$59,2,FALSE)</f>
        <v>N</v>
      </c>
      <c r="M21" t="str">
        <f>VLOOKUP(M24,by_src_allpol!$J$27:$K$59,2,FALSE)</f>
        <v>N</v>
      </c>
      <c r="N21" t="str">
        <f>VLOOKUP(N24,by_src_allpol!$J$27:$K$59,2,FALSE)</f>
        <v>N</v>
      </c>
      <c r="O21" t="str">
        <f>VLOOKUP(O24,by_src_allpol!$J$27:$K$59,2,FALSE)</f>
        <v>Y</v>
      </c>
      <c r="P21" t="str">
        <f>VLOOKUP(P24,by_src_allpol!$J$27:$K$59,2,FALSE)</f>
        <v>N</v>
      </c>
      <c r="Q21" t="str">
        <f>VLOOKUP(Q24,by_src_allpol!$J$27:$K$59,2,FALSE)</f>
        <v>Y</v>
      </c>
      <c r="R21" t="str">
        <f>VLOOKUP(R24,by_src_allpol!$J$27:$K$59,2,FALSE)</f>
        <v>Y</v>
      </c>
      <c r="S21" t="str">
        <f>VLOOKUP(S24,by_src_allpol!$J$27:$K$59,2,FALSE)</f>
        <v>N</v>
      </c>
      <c r="T21" t="str">
        <f>VLOOKUP(T24,by_src_allpol!$J$27:$K$59,2,FALSE)</f>
        <v>N</v>
      </c>
      <c r="U21" t="str">
        <f>VLOOKUP(U24,by_src_allpol!$J$27:$K$59,2,FALSE)</f>
        <v>N</v>
      </c>
      <c r="V21" t="str">
        <f>VLOOKUP(V24,by_src_allpol!$J$27:$K$59,2,FALSE)</f>
        <v>Y</v>
      </c>
      <c r="W21" t="str">
        <f>VLOOKUP(W24,by_src_allpol!$J$27:$K$59,2,FALSE)</f>
        <v>N</v>
      </c>
      <c r="X21" t="str">
        <f>VLOOKUP(X24,by_src_allpol!$J$27:$K$59,2,FALSE)</f>
        <v>Y</v>
      </c>
      <c r="Y21" t="str">
        <f>VLOOKUP(Y24,by_src_allpol!$J$27:$K$59,2,FALSE)</f>
        <v>Y</v>
      </c>
      <c r="Z21" t="str">
        <f>VLOOKUP(Z24,by_src_allpol!$J$27:$K$59,2,FALSE)</f>
        <v>Y</v>
      </c>
      <c r="AA21" t="str">
        <f>VLOOKUP(AA24,by_src_allpol!$J$27:$K$59,2,FALSE)</f>
        <v>N</v>
      </c>
      <c r="AB21" t="str">
        <f>VLOOKUP(AB24,by_src_allpol!$J$27:$K$59,2,FALSE)</f>
        <v>N</v>
      </c>
      <c r="AC21" t="str">
        <f>VLOOKUP(AC24,by_src_allpol!$J$27:$K$59,2,FALSE)</f>
        <v>N</v>
      </c>
      <c r="AD21" t="str">
        <f>VLOOKUP(AD24,by_src_allpol!$J$27:$K$59,2,FALSE)</f>
        <v>N</v>
      </c>
      <c r="AE21" t="str">
        <f>VLOOKUP(AE24,by_src_allpol!$J$27:$K$59,2,FALSE)</f>
        <v>N</v>
      </c>
      <c r="AF21" t="str">
        <f>VLOOKUP(AF24,by_src_allpol!$J$27:$K$59,2,FALSE)</f>
        <v>N</v>
      </c>
      <c r="AG21" t="str">
        <f>VLOOKUP(AG24,by_src_allpol!$J$27:$K$69,2,FALSE)</f>
        <v>N</v>
      </c>
      <c r="AH21" t="str">
        <f>VLOOKUP(AH24,by_src_allpol!$J$27:$K$69,2,FALSE)</f>
        <v>N</v>
      </c>
      <c r="AI21" t="str">
        <f>VLOOKUP(AI24,by_src_allpol!$J$27:$K$69,2,FALSE)</f>
        <v>N</v>
      </c>
      <c r="AJ21" t="str">
        <f>VLOOKUP(AJ24,by_src_allpol!$J$27:$K$69,2,FALSE)</f>
        <v>N</v>
      </c>
      <c r="AK21" t="str">
        <f>VLOOKUP(AK24,by_src_allpol!$J$27:$K$69,2,FALSE)</f>
        <v>Y</v>
      </c>
      <c r="AL21" t="str">
        <f>VLOOKUP(AL24,by_src_allpol!$J$27:$K$69,2,FALSE)</f>
        <v>Y</v>
      </c>
    </row>
    <row r="23" spans="1:53">
      <c r="A23" s="11" t="s">
        <v>245</v>
      </c>
      <c r="B23" s="11" t="s">
        <v>254</v>
      </c>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4"/>
    </row>
    <row r="24" spans="1:53" s="9" customFormat="1">
      <c r="A24" s="22" t="s">
        <v>255</v>
      </c>
      <c r="B24" s="23" t="s">
        <v>107</v>
      </c>
      <c r="C24" s="24" t="s">
        <v>115</v>
      </c>
      <c r="D24" s="24" t="s">
        <v>111</v>
      </c>
      <c r="E24" s="24" t="s">
        <v>110</v>
      </c>
      <c r="F24" s="24" t="s">
        <v>114</v>
      </c>
      <c r="G24" s="24" t="s">
        <v>113</v>
      </c>
      <c r="H24" s="24" t="s">
        <v>261</v>
      </c>
      <c r="I24" s="24" t="s">
        <v>223</v>
      </c>
      <c r="J24" s="24" t="s">
        <v>59</v>
      </c>
      <c r="K24" s="24" t="s">
        <v>105</v>
      </c>
      <c r="L24" s="24" t="s">
        <v>228</v>
      </c>
      <c r="M24" s="24" t="s">
        <v>230</v>
      </c>
      <c r="N24" s="24" t="s">
        <v>63</v>
      </c>
      <c r="O24" s="24" t="s">
        <v>64</v>
      </c>
      <c r="P24" s="24" t="s">
        <v>66</v>
      </c>
      <c r="Q24" s="24" t="s">
        <v>71</v>
      </c>
      <c r="R24" s="24" t="s">
        <v>73</v>
      </c>
      <c r="S24" s="24" t="s">
        <v>250</v>
      </c>
      <c r="T24" s="24" t="s">
        <v>251</v>
      </c>
      <c r="U24" s="24" t="s">
        <v>68</v>
      </c>
      <c r="V24" s="24" t="s">
        <v>266</v>
      </c>
      <c r="W24" s="24" t="s">
        <v>103</v>
      </c>
      <c r="X24" s="24" t="s">
        <v>60</v>
      </c>
      <c r="Y24" s="24" t="s">
        <v>365</v>
      </c>
      <c r="Z24" s="24" t="s">
        <v>17162</v>
      </c>
      <c r="AA24" s="24" t="s">
        <v>17183</v>
      </c>
      <c r="AB24" s="24" t="s">
        <v>17188</v>
      </c>
      <c r="AC24" s="24" t="s">
        <v>17169</v>
      </c>
      <c r="AD24" s="24" t="s">
        <v>17171</v>
      </c>
      <c r="AE24" s="24" t="s">
        <v>17181</v>
      </c>
      <c r="AF24" s="24" t="s">
        <v>17178</v>
      </c>
      <c r="AG24" s="24" t="s">
        <v>17184</v>
      </c>
      <c r="AH24" s="24" t="s">
        <v>17175</v>
      </c>
      <c r="AI24" s="24" t="s">
        <v>17172</v>
      </c>
      <c r="AJ24" s="24" t="s">
        <v>17206</v>
      </c>
      <c r="AK24" s="24" t="s">
        <v>17224</v>
      </c>
      <c r="AL24" s="24" t="s">
        <v>17654</v>
      </c>
      <c r="AM24" s="25" t="s">
        <v>246</v>
      </c>
      <c r="AN24"/>
      <c r="AO24"/>
      <c r="AP24"/>
      <c r="AQ24"/>
      <c r="AR24"/>
      <c r="AS24"/>
      <c r="AT24"/>
      <c r="AU24"/>
      <c r="AV24"/>
      <c r="AW24"/>
      <c r="AX24"/>
      <c r="AY24"/>
      <c r="AZ24"/>
      <c r="BA24"/>
    </row>
    <row r="25" spans="1:53">
      <c r="A25" s="47" t="s">
        <v>38</v>
      </c>
      <c r="B25" s="41">
        <v>0</v>
      </c>
      <c r="C25" s="42">
        <v>0.3023182852412396</v>
      </c>
      <c r="D25" s="42">
        <v>12.714490540201043</v>
      </c>
      <c r="E25" s="42">
        <v>1.1439394142174855</v>
      </c>
      <c r="F25" s="42">
        <v>0.27718488739952624</v>
      </c>
      <c r="G25" s="42">
        <v>0.28314640093385463</v>
      </c>
      <c r="H25" s="42">
        <v>0.65473492181684245</v>
      </c>
      <c r="I25" s="42">
        <v>119.75499999999998</v>
      </c>
      <c r="J25" s="42">
        <v>1.1895658548478315E-2</v>
      </c>
      <c r="K25" s="42">
        <v>0.78448770803964096</v>
      </c>
      <c r="L25" s="42">
        <v>0</v>
      </c>
      <c r="M25" s="42">
        <v>1.7951554462491804E-5</v>
      </c>
      <c r="N25" s="42">
        <v>4.9235798759530167E-3</v>
      </c>
      <c r="O25" s="42">
        <v>0.23464243958516243</v>
      </c>
      <c r="P25" s="42">
        <v>0</v>
      </c>
      <c r="Q25" s="42">
        <v>7.2749999999999981E-2</v>
      </c>
      <c r="R25" s="42">
        <v>75.233200000000011</v>
      </c>
      <c r="S25" s="42">
        <v>2.3225518929071501E-3</v>
      </c>
      <c r="T25" s="42">
        <v>4.8323508364857517</v>
      </c>
      <c r="U25" s="42">
        <v>0</v>
      </c>
      <c r="V25" s="42">
        <v>3.50630578248995</v>
      </c>
      <c r="W25" s="42">
        <v>2.0183997336807999E-3</v>
      </c>
      <c r="X25" s="42"/>
      <c r="Y25" s="42">
        <v>33.347808865096091</v>
      </c>
      <c r="Z25" s="42">
        <v>6.4700000000000006</v>
      </c>
      <c r="AA25" s="42">
        <v>23.6</v>
      </c>
      <c r="AB25" s="42"/>
      <c r="AC25" s="42"/>
      <c r="AD25" s="42"/>
      <c r="AE25" s="42"/>
      <c r="AF25" s="42"/>
      <c r="AG25" s="42"/>
      <c r="AH25" s="42"/>
      <c r="AI25" s="42"/>
      <c r="AJ25" s="42"/>
      <c r="AK25" s="42">
        <v>4.8149277335598956E-2</v>
      </c>
      <c r="AL25" s="42">
        <v>0</v>
      </c>
      <c r="AM25" s="43">
        <v>283.28168750044773</v>
      </c>
    </row>
    <row r="26" spans="1:53">
      <c r="A26" s="48" t="s">
        <v>40</v>
      </c>
      <c r="B26" s="44">
        <v>10.429556063670061</v>
      </c>
      <c r="C26" s="45">
        <v>18.580781985110509</v>
      </c>
      <c r="D26" s="45">
        <v>723.57215049872843</v>
      </c>
      <c r="E26" s="45">
        <v>64.946515163580713</v>
      </c>
      <c r="F26" s="45">
        <v>5921.995920631146</v>
      </c>
      <c r="G26" s="45">
        <v>15.947134966416638</v>
      </c>
      <c r="H26" s="45">
        <v>40.240658386274866</v>
      </c>
      <c r="I26" s="45">
        <v>34.144999999999996</v>
      </c>
      <c r="J26" s="45">
        <v>0.7311189856816529</v>
      </c>
      <c r="K26" s="45">
        <v>11.852632198950911</v>
      </c>
      <c r="L26" s="45">
        <v>0</v>
      </c>
      <c r="M26" s="45">
        <v>0.31463617163743851</v>
      </c>
      <c r="N26" s="45">
        <v>105.25200491731916</v>
      </c>
      <c r="O26" s="45">
        <v>5007.4722943794122</v>
      </c>
      <c r="P26" s="45">
        <v>0</v>
      </c>
      <c r="Q26" s="45">
        <v>1709.7826249999996</v>
      </c>
      <c r="R26" s="45">
        <v>1136.6799500000002</v>
      </c>
      <c r="S26" s="45">
        <v>54.585001679085984</v>
      </c>
      <c r="T26" s="45">
        <v>73.010802507391446</v>
      </c>
      <c r="U26" s="45">
        <v>0</v>
      </c>
      <c r="V26" s="45">
        <v>509.89188929357618</v>
      </c>
      <c r="W26" s="45">
        <v>0.29351851133340334</v>
      </c>
      <c r="X26" s="45">
        <v>227.70999999999998</v>
      </c>
      <c r="Y26" s="45">
        <v>1893.935682136166</v>
      </c>
      <c r="Z26" s="45">
        <v>867.96100000000013</v>
      </c>
      <c r="AA26" s="45">
        <v>0.2</v>
      </c>
      <c r="AB26" s="45">
        <v>0.3</v>
      </c>
      <c r="AC26" s="45">
        <v>8.91</v>
      </c>
      <c r="AD26" s="45">
        <v>1.8</v>
      </c>
      <c r="AE26" s="45">
        <v>6.7499999999999991</v>
      </c>
      <c r="AF26" s="45">
        <v>132.08699999999999</v>
      </c>
      <c r="AG26" s="45"/>
      <c r="AH26" s="45">
        <v>7.27</v>
      </c>
      <c r="AI26" s="45"/>
      <c r="AJ26" s="45"/>
      <c r="AK26" s="45">
        <v>712.83758940758514</v>
      </c>
      <c r="AL26" s="45">
        <v>1936.8808293268844</v>
      </c>
      <c r="AM26" s="46">
        <v>21236.366292209947</v>
      </c>
    </row>
    <row r="27" spans="1:53">
      <c r="A27" s="48" t="s">
        <v>42</v>
      </c>
      <c r="B27" s="44">
        <v>7.7986770566181534</v>
      </c>
      <c r="C27" s="45">
        <v>27.71036537913319</v>
      </c>
      <c r="D27" s="45">
        <v>876.58142096319568</v>
      </c>
      <c r="E27" s="45">
        <v>78.097517902968193</v>
      </c>
      <c r="F27" s="45">
        <v>6000.887444456991</v>
      </c>
      <c r="G27" s="45">
        <v>19.553673890920944</v>
      </c>
      <c r="H27" s="45">
        <v>60.012724323126733</v>
      </c>
      <c r="I27" s="45">
        <v>244.46199999999999</v>
      </c>
      <c r="J27" s="45">
        <v>1.090351000571161</v>
      </c>
      <c r="K27" s="45">
        <v>8.841189618575557</v>
      </c>
      <c r="L27" s="45">
        <v>0</v>
      </c>
      <c r="M27" s="45">
        <v>0.32085979668714865</v>
      </c>
      <c r="N27" s="45">
        <v>106.65235638807087</v>
      </c>
      <c r="O27" s="45">
        <v>5074.3463052769566</v>
      </c>
      <c r="P27" s="45">
        <v>0</v>
      </c>
      <c r="Q27" s="45">
        <v>1804.5225249999994</v>
      </c>
      <c r="R27" s="45">
        <v>847.87942500000008</v>
      </c>
      <c r="S27" s="45">
        <v>57.609583590822538</v>
      </c>
      <c r="T27" s="45">
        <v>54.460674923276002</v>
      </c>
      <c r="U27" s="45">
        <v>0</v>
      </c>
      <c r="V27" s="45">
        <v>1765.7273717663893</v>
      </c>
      <c r="W27" s="45">
        <v>1.0164383479398933</v>
      </c>
      <c r="X27" s="45">
        <v>111.67299999999999</v>
      </c>
      <c r="Y27" s="45">
        <v>2279.8347480656362</v>
      </c>
      <c r="Z27" s="45">
        <v>1106.808</v>
      </c>
      <c r="AA27" s="45"/>
      <c r="AB27" s="45">
        <v>4.6579999999999995</v>
      </c>
      <c r="AC27" s="45">
        <v>26.771999999999998</v>
      </c>
      <c r="AD27" s="45">
        <v>30.624000000000002</v>
      </c>
      <c r="AE27" s="45">
        <v>46.17</v>
      </c>
      <c r="AF27" s="45">
        <v>140.72899999999993</v>
      </c>
      <c r="AG27" s="45">
        <v>5.8000000000000007</v>
      </c>
      <c r="AH27" s="45"/>
      <c r="AI27" s="45">
        <v>0.40899999999999997</v>
      </c>
      <c r="AJ27" s="45">
        <v>0</v>
      </c>
      <c r="AK27" s="45">
        <v>1158.5100773534039</v>
      </c>
      <c r="AL27" s="45">
        <v>1296.0654969795532</v>
      </c>
      <c r="AM27" s="46">
        <v>23245.624227080829</v>
      </c>
    </row>
    <row r="28" spans="1:53">
      <c r="A28" s="48" t="s">
        <v>41</v>
      </c>
      <c r="B28" s="44">
        <v>1.1275195744508173</v>
      </c>
      <c r="C28" s="45">
        <v>0.69683292697448818</v>
      </c>
      <c r="D28" s="45">
        <v>28.23310460223712</v>
      </c>
      <c r="E28" s="45">
        <v>2.5373092270237469</v>
      </c>
      <c r="F28" s="45">
        <v>24.153009549552561</v>
      </c>
      <c r="G28" s="45">
        <v>0.6144155109747278</v>
      </c>
      <c r="H28" s="45">
        <v>1.5091407772374026</v>
      </c>
      <c r="I28" s="45">
        <v>1.7</v>
      </c>
      <c r="J28" s="45">
        <v>2.7419071122379089E-2</v>
      </c>
      <c r="K28" s="45">
        <v>1.4365501283341939</v>
      </c>
      <c r="L28" s="45">
        <v>0</v>
      </c>
      <c r="M28" s="45">
        <v>1.2925659289760765E-3</v>
      </c>
      <c r="N28" s="45">
        <v>0.4292647373363625</v>
      </c>
      <c r="O28" s="45">
        <v>20.423860803242189</v>
      </c>
      <c r="P28" s="45">
        <v>0</v>
      </c>
      <c r="Q28" s="45">
        <v>31.483774999999994</v>
      </c>
      <c r="R28" s="45">
        <v>137.76667499999999</v>
      </c>
      <c r="S28" s="45">
        <v>1.0051230408537841</v>
      </c>
      <c r="T28" s="45">
        <v>8.8489776744324402</v>
      </c>
      <c r="U28" s="45">
        <v>0</v>
      </c>
      <c r="V28" s="45">
        <v>13.148646684337312</v>
      </c>
      <c r="W28" s="45">
        <v>7.5689990013029992E-3</v>
      </c>
      <c r="X28" s="45"/>
      <c r="Y28" s="45">
        <v>73.978677741002272</v>
      </c>
      <c r="Z28" s="45">
        <v>9.406634703196346</v>
      </c>
      <c r="AA28" s="45"/>
      <c r="AB28" s="45"/>
      <c r="AC28" s="45"/>
      <c r="AD28" s="45"/>
      <c r="AE28" s="45"/>
      <c r="AF28" s="45"/>
      <c r="AG28" s="45"/>
      <c r="AH28" s="45"/>
      <c r="AI28" s="45"/>
      <c r="AJ28" s="45"/>
      <c r="AK28" s="45">
        <v>2.2928033472522102</v>
      </c>
      <c r="AL28" s="45">
        <v>252.78919716061964</v>
      </c>
      <c r="AM28" s="46">
        <v>613.6177988251103</v>
      </c>
    </row>
    <row r="29" spans="1:53" s="31" customFormat="1">
      <c r="A29" s="457" t="s">
        <v>43</v>
      </c>
      <c r="B29" s="454">
        <v>0</v>
      </c>
      <c r="C29" s="455">
        <v>0</v>
      </c>
      <c r="D29" s="455">
        <v>0</v>
      </c>
      <c r="E29" s="455">
        <v>0</v>
      </c>
      <c r="F29" s="455">
        <v>0</v>
      </c>
      <c r="G29" s="455">
        <v>0</v>
      </c>
      <c r="H29" s="455">
        <v>0</v>
      </c>
      <c r="I29" s="455"/>
      <c r="J29" s="455">
        <v>0</v>
      </c>
      <c r="K29" s="455">
        <v>0</v>
      </c>
      <c r="L29" s="455">
        <v>0</v>
      </c>
      <c r="M29" s="455">
        <v>0</v>
      </c>
      <c r="N29" s="455">
        <v>0</v>
      </c>
      <c r="O29" s="455">
        <v>0</v>
      </c>
      <c r="P29" s="455">
        <v>0</v>
      </c>
      <c r="Q29" s="455">
        <v>0</v>
      </c>
      <c r="R29" s="455">
        <v>0</v>
      </c>
      <c r="S29" s="455">
        <v>0</v>
      </c>
      <c r="T29" s="455">
        <v>0</v>
      </c>
      <c r="U29" s="455">
        <v>0</v>
      </c>
      <c r="V29" s="455">
        <v>0</v>
      </c>
      <c r="W29" s="455">
        <v>0</v>
      </c>
      <c r="X29" s="455"/>
      <c r="Y29" s="455">
        <v>0</v>
      </c>
      <c r="Z29" s="455">
        <v>0</v>
      </c>
      <c r="AA29" s="455"/>
      <c r="AB29" s="455"/>
      <c r="AC29" s="455"/>
      <c r="AD29" s="455"/>
      <c r="AE29" s="455"/>
      <c r="AF29" s="455"/>
      <c r="AG29" s="455"/>
      <c r="AH29" s="455"/>
      <c r="AI29" s="455"/>
      <c r="AJ29" s="455"/>
      <c r="AK29" s="455">
        <v>0</v>
      </c>
      <c r="AL29" s="455">
        <v>0</v>
      </c>
      <c r="AM29" s="456">
        <v>0</v>
      </c>
      <c r="AN29"/>
      <c r="AO29"/>
      <c r="AP29"/>
      <c r="AQ29"/>
      <c r="AR29"/>
      <c r="AS29"/>
      <c r="AT29"/>
      <c r="AU29"/>
      <c r="AV29"/>
      <c r="AW29"/>
      <c r="AX29"/>
      <c r="AY29"/>
      <c r="AZ29"/>
      <c r="BA29"/>
    </row>
    <row r="30" spans="1:53" s="31" customFormat="1">
      <c r="A30" s="457" t="s">
        <v>44</v>
      </c>
      <c r="B30" s="454">
        <v>1.5033594326010893</v>
      </c>
      <c r="C30" s="455">
        <v>3.9665874304701632</v>
      </c>
      <c r="D30" s="455">
        <v>175.54571682509189</v>
      </c>
      <c r="E30" s="455">
        <v>15.817327689819223</v>
      </c>
      <c r="F30" s="455">
        <v>836.12143134482335</v>
      </c>
      <c r="G30" s="455">
        <v>3.7292172464907303</v>
      </c>
      <c r="H30" s="455">
        <v>8.5904936550436766</v>
      </c>
      <c r="I30" s="455"/>
      <c r="J30" s="455">
        <v>0.15607778946585019</v>
      </c>
      <c r="K30" s="455">
        <v>4.1464008800031005</v>
      </c>
      <c r="L30" s="455">
        <v>0</v>
      </c>
      <c r="M30" s="455">
        <v>4.4197611266030043E-2</v>
      </c>
      <c r="N30" s="455">
        <v>14.860637637610539</v>
      </c>
      <c r="O30" s="455">
        <v>706.98225869164389</v>
      </c>
      <c r="P30" s="455">
        <v>0</v>
      </c>
      <c r="Q30" s="455">
        <v>313.63737499999996</v>
      </c>
      <c r="R30" s="455">
        <v>397.64422500000006</v>
      </c>
      <c r="S30" s="455">
        <v>10.012908302304874</v>
      </c>
      <c r="T30" s="455">
        <v>25.541335518128683</v>
      </c>
      <c r="U30" s="455">
        <v>0</v>
      </c>
      <c r="V30" s="455">
        <v>26.021691309963082</v>
      </c>
      <c r="W30" s="455">
        <v>1.4979348085452961E-2</v>
      </c>
      <c r="X30" s="455">
        <v>176.2</v>
      </c>
      <c r="Y30" s="455">
        <v>461.00703922059859</v>
      </c>
      <c r="Z30" s="455">
        <v>125.83</v>
      </c>
      <c r="AA30" s="455"/>
      <c r="AB30" s="455"/>
      <c r="AC30" s="455"/>
      <c r="AD30" s="455">
        <v>0</v>
      </c>
      <c r="AE30" s="455"/>
      <c r="AF30" s="455">
        <v>58.61</v>
      </c>
      <c r="AG30" s="455"/>
      <c r="AH30" s="455">
        <v>7.27</v>
      </c>
      <c r="AI30" s="455"/>
      <c r="AJ30" s="455"/>
      <c r="AK30" s="455">
        <v>72.085691229073646</v>
      </c>
      <c r="AL30" s="455">
        <v>540.94775210436751</v>
      </c>
      <c r="AM30" s="456">
        <v>3986.286703266851</v>
      </c>
      <c r="AN30"/>
      <c r="AO30"/>
      <c r="AP30"/>
      <c r="AQ30"/>
      <c r="AR30"/>
      <c r="AS30"/>
      <c r="AT30"/>
      <c r="AU30"/>
      <c r="AV30"/>
      <c r="AW30"/>
      <c r="AX30"/>
      <c r="AY30"/>
      <c r="AZ30"/>
      <c r="BA30"/>
    </row>
    <row r="31" spans="1:53" s="31" customFormat="1">
      <c r="A31" s="457" t="s">
        <v>46</v>
      </c>
      <c r="B31" s="454">
        <v>0.37583985815027232</v>
      </c>
      <c r="C31" s="455">
        <v>0.76758827032882071</v>
      </c>
      <c r="D31" s="455">
        <v>30.268506994881026</v>
      </c>
      <c r="E31" s="455">
        <v>2.7179312397949293</v>
      </c>
      <c r="F31" s="455">
        <v>173.22617668381443</v>
      </c>
      <c r="G31" s="455">
        <v>0.64807851653067794</v>
      </c>
      <c r="H31" s="455">
        <v>1.6623766100030464</v>
      </c>
      <c r="I31" s="455"/>
      <c r="J31" s="455">
        <v>3.0203161420959117E-2</v>
      </c>
      <c r="K31" s="455">
        <v>1.8286422634831967</v>
      </c>
      <c r="L31" s="455">
        <v>0</v>
      </c>
      <c r="M31" s="455">
        <v>9.1697218246442717E-3</v>
      </c>
      <c r="N31" s="455">
        <v>3.0787895181340859</v>
      </c>
      <c r="O31" s="455">
        <v>146.47240275673832</v>
      </c>
      <c r="P31" s="455">
        <v>0</v>
      </c>
      <c r="Q31" s="455">
        <v>89.557675000000003</v>
      </c>
      <c r="R31" s="455">
        <v>175.36872499999998</v>
      </c>
      <c r="S31" s="455">
        <v>2.859138798565132</v>
      </c>
      <c r="T31" s="455">
        <v>11.264218522503228</v>
      </c>
      <c r="U31" s="455">
        <v>0</v>
      </c>
      <c r="V31" s="455">
        <v>99.355548638040858</v>
      </c>
      <c r="W31" s="455">
        <v>5.7193874508093122E-2</v>
      </c>
      <c r="X31" s="455"/>
      <c r="Y31" s="455">
        <v>79.254400450647424</v>
      </c>
      <c r="Z31" s="455"/>
      <c r="AA31" s="455"/>
      <c r="AB31" s="455"/>
      <c r="AC31" s="455"/>
      <c r="AD31" s="455"/>
      <c r="AE31" s="455"/>
      <c r="AF31" s="455"/>
      <c r="AG31" s="455"/>
      <c r="AH31" s="455"/>
      <c r="AI31" s="455"/>
      <c r="AJ31" s="455"/>
      <c r="AK31" s="455">
        <v>13.006876708635451</v>
      </c>
      <c r="AL31" s="455">
        <v>135.23693802609188</v>
      </c>
      <c r="AM31" s="456">
        <v>967.04642061409663</v>
      </c>
      <c r="AN31"/>
      <c r="AO31"/>
      <c r="AP31"/>
      <c r="AQ31"/>
      <c r="AR31"/>
      <c r="AS31"/>
      <c r="AT31"/>
      <c r="AU31"/>
      <c r="AV31"/>
      <c r="AW31"/>
      <c r="AX31"/>
      <c r="AY31"/>
      <c r="AZ31"/>
      <c r="BA31"/>
    </row>
    <row r="32" spans="1:53" s="31" customFormat="1">
      <c r="A32" s="457" t="s">
        <v>45</v>
      </c>
      <c r="B32" s="454">
        <v>0.37583985815027232</v>
      </c>
      <c r="C32" s="455">
        <v>0.31947109575138072</v>
      </c>
      <c r="D32" s="455">
        <v>14.220804925663828</v>
      </c>
      <c r="E32" s="455">
        <v>1.2815561858526725</v>
      </c>
      <c r="F32" s="455">
        <v>14.392706858134478</v>
      </c>
      <c r="G32" s="455">
        <v>0.30198802689657567</v>
      </c>
      <c r="H32" s="455">
        <v>0.6918830024873015</v>
      </c>
      <c r="I32" s="455"/>
      <c r="J32" s="455">
        <v>1.2570589529952259E-2</v>
      </c>
      <c r="K32" s="455">
        <v>0.56881933317276034</v>
      </c>
      <c r="L32" s="455">
        <v>0</v>
      </c>
      <c r="M32" s="455">
        <v>7.6066323329969138E-4</v>
      </c>
      <c r="N32" s="455">
        <v>0.25580602999670859</v>
      </c>
      <c r="O32" s="455">
        <v>12.169738192778782</v>
      </c>
      <c r="P32" s="455">
        <v>0</v>
      </c>
      <c r="Q32" s="455">
        <v>11.945549999999999</v>
      </c>
      <c r="R32" s="455">
        <v>54.550374999999995</v>
      </c>
      <c r="S32" s="455">
        <v>0.381363020815354</v>
      </c>
      <c r="T32" s="455">
        <v>3.5038593368600757</v>
      </c>
      <c r="U32" s="455">
        <v>0</v>
      </c>
      <c r="V32" s="455">
        <v>0</v>
      </c>
      <c r="W32" s="455">
        <v>0</v>
      </c>
      <c r="X32" s="455"/>
      <c r="Y32" s="455">
        <v>37.35099494460421</v>
      </c>
      <c r="Z32" s="455">
        <v>0.43663470319634701</v>
      </c>
      <c r="AA32" s="455"/>
      <c r="AB32" s="455"/>
      <c r="AC32" s="455"/>
      <c r="AD32" s="455"/>
      <c r="AE32" s="455"/>
      <c r="AF32" s="455"/>
      <c r="AG32" s="455"/>
      <c r="AH32" s="455"/>
      <c r="AI32" s="455"/>
      <c r="AJ32" s="455"/>
      <c r="AK32" s="455">
        <v>1.3218280272901657</v>
      </c>
      <c r="AL32" s="455">
        <v>135.23693802609188</v>
      </c>
      <c r="AM32" s="456">
        <v>289.31948782050603</v>
      </c>
      <c r="AN32"/>
      <c r="AO32"/>
      <c r="AP32"/>
      <c r="AQ32"/>
      <c r="AR32"/>
      <c r="AS32"/>
      <c r="AT32"/>
      <c r="AU32"/>
      <c r="AV32"/>
      <c r="AW32"/>
      <c r="AX32"/>
      <c r="AY32"/>
      <c r="AZ32"/>
      <c r="BA32"/>
    </row>
    <row r="33" spans="1:53" s="33" customFormat="1">
      <c r="A33" s="452" t="s">
        <v>47</v>
      </c>
      <c r="B33" s="447">
        <v>0</v>
      </c>
      <c r="C33" s="35">
        <v>0.3023182852412396</v>
      </c>
      <c r="D33" s="35">
        <v>12.714490540201043</v>
      </c>
      <c r="E33" s="35">
        <v>1.1439394142174855</v>
      </c>
      <c r="F33" s="35">
        <v>0.27718488739952624</v>
      </c>
      <c r="G33" s="35">
        <v>0.28314640093385463</v>
      </c>
      <c r="H33" s="35">
        <v>0.65473492181684245</v>
      </c>
      <c r="I33" s="35">
        <v>119.75499999999998</v>
      </c>
      <c r="J33" s="35">
        <v>1.1895658548478315E-2</v>
      </c>
      <c r="K33" s="35">
        <v>0.78448770803964096</v>
      </c>
      <c r="L33" s="35">
        <v>0</v>
      </c>
      <c r="M33" s="35">
        <v>1.7951554462491804E-5</v>
      </c>
      <c r="N33" s="35">
        <v>4.9235798759530167E-3</v>
      </c>
      <c r="O33" s="35">
        <v>0.23464243958516243</v>
      </c>
      <c r="P33" s="35">
        <v>0</v>
      </c>
      <c r="Q33" s="35">
        <v>7.2749999999999981E-2</v>
      </c>
      <c r="R33" s="35">
        <v>75.233200000000011</v>
      </c>
      <c r="S33" s="35">
        <v>2.3225518929071501E-3</v>
      </c>
      <c r="T33" s="35">
        <v>4.8323508364857517</v>
      </c>
      <c r="U33" s="35">
        <v>0</v>
      </c>
      <c r="V33" s="35">
        <v>3.50630578248995</v>
      </c>
      <c r="W33" s="35">
        <v>2.0183997336807999E-3</v>
      </c>
      <c r="X33" s="35"/>
      <c r="Y33" s="35">
        <v>33.347808865096091</v>
      </c>
      <c r="Z33" s="35">
        <v>6.4700000000000006</v>
      </c>
      <c r="AA33" s="35">
        <v>23.6</v>
      </c>
      <c r="AB33" s="35"/>
      <c r="AC33" s="35"/>
      <c r="AD33" s="35"/>
      <c r="AE33" s="35"/>
      <c r="AF33" s="35"/>
      <c r="AG33" s="35"/>
      <c r="AH33" s="35"/>
      <c r="AI33" s="35"/>
      <c r="AJ33" s="35"/>
      <c r="AK33" s="35">
        <v>4.8149277335598956E-2</v>
      </c>
      <c r="AL33" s="35">
        <v>0</v>
      </c>
      <c r="AM33" s="448">
        <v>283.28168750044773</v>
      </c>
      <c r="AN33"/>
      <c r="AO33"/>
      <c r="AP33"/>
      <c r="AQ33"/>
      <c r="AR33"/>
      <c r="AS33"/>
      <c r="AT33"/>
      <c r="AU33"/>
      <c r="AV33"/>
      <c r="AW33"/>
      <c r="AX33"/>
      <c r="AY33"/>
      <c r="AZ33"/>
      <c r="BA33"/>
    </row>
    <row r="34" spans="1:53" s="33" customFormat="1">
      <c r="A34" s="452" t="s">
        <v>48</v>
      </c>
      <c r="B34" s="447">
        <v>8.9261966310689722</v>
      </c>
      <c r="C34" s="35">
        <v>14.614194554640346</v>
      </c>
      <c r="D34" s="35">
        <v>548.02643367363657</v>
      </c>
      <c r="E34" s="35">
        <v>49.12918747376149</v>
      </c>
      <c r="F34" s="35">
        <v>5085.8744892863224</v>
      </c>
      <c r="G34" s="35">
        <v>12.217917719925909</v>
      </c>
      <c r="H34" s="35">
        <v>31.650164731231186</v>
      </c>
      <c r="I34" s="35">
        <v>34.144999999999996</v>
      </c>
      <c r="J34" s="35">
        <v>0.57504119621580274</v>
      </c>
      <c r="K34" s="35">
        <v>7.7062313189478102</v>
      </c>
      <c r="L34" s="35">
        <v>0</v>
      </c>
      <c r="M34" s="35">
        <v>0.27043856037140851</v>
      </c>
      <c r="N34" s="35">
        <v>90.391367279708618</v>
      </c>
      <c r="O34" s="35">
        <v>4300.4900356877679</v>
      </c>
      <c r="P34" s="35">
        <v>0</v>
      </c>
      <c r="Q34" s="35">
        <v>1396.1452499999996</v>
      </c>
      <c r="R34" s="35">
        <v>739.03572500000007</v>
      </c>
      <c r="S34" s="35">
        <v>44.572093376781112</v>
      </c>
      <c r="T34" s="35">
        <v>47.46946698926277</v>
      </c>
      <c r="U34" s="35">
        <v>0</v>
      </c>
      <c r="V34" s="35">
        <v>483.87019798361308</v>
      </c>
      <c r="W34" s="35">
        <v>0.27853916324795036</v>
      </c>
      <c r="X34" s="35">
        <v>51.509999999999991</v>
      </c>
      <c r="Y34" s="35">
        <v>1432.9286429155673</v>
      </c>
      <c r="Z34" s="35">
        <v>742.13099999999997</v>
      </c>
      <c r="AA34" s="35">
        <v>0.2</v>
      </c>
      <c r="AB34" s="35">
        <v>0.3</v>
      </c>
      <c r="AC34" s="35">
        <v>8.91</v>
      </c>
      <c r="AD34" s="35">
        <v>1.8</v>
      </c>
      <c r="AE34" s="35">
        <v>6.7499999999999991</v>
      </c>
      <c r="AF34" s="35">
        <v>73.477000000000004</v>
      </c>
      <c r="AG34" s="35"/>
      <c r="AH34" s="35"/>
      <c r="AI34" s="35"/>
      <c r="AJ34" s="35"/>
      <c r="AK34" s="35">
        <v>640.75189817851151</v>
      </c>
      <c r="AL34" s="35">
        <v>1395.9330772225169</v>
      </c>
      <c r="AM34" s="448">
        <v>17250.079588943099</v>
      </c>
      <c r="AN34"/>
      <c r="AO34"/>
      <c r="AP34"/>
      <c r="AQ34"/>
      <c r="AR34"/>
      <c r="AS34"/>
      <c r="AT34"/>
      <c r="AU34"/>
      <c r="AV34"/>
      <c r="AW34"/>
      <c r="AX34"/>
      <c r="AY34"/>
      <c r="AZ34"/>
      <c r="BA34"/>
    </row>
    <row r="35" spans="1:53" s="33" customFormat="1">
      <c r="A35" s="452" t="s">
        <v>50</v>
      </c>
      <c r="B35" s="447">
        <v>7.4228371984678798</v>
      </c>
      <c r="C35" s="35">
        <v>26.942777108804368</v>
      </c>
      <c r="D35" s="35">
        <v>846.31291396831466</v>
      </c>
      <c r="E35" s="35">
        <v>75.379586663173257</v>
      </c>
      <c r="F35" s="35">
        <v>5827.6612677731764</v>
      </c>
      <c r="G35" s="35">
        <v>18.905595374390266</v>
      </c>
      <c r="H35" s="35">
        <v>58.350347713123689</v>
      </c>
      <c r="I35" s="35">
        <v>244.46199999999999</v>
      </c>
      <c r="J35" s="35">
        <v>1.0601478391502019</v>
      </c>
      <c r="K35" s="35">
        <v>7.0125473550923605</v>
      </c>
      <c r="L35" s="35">
        <v>0</v>
      </c>
      <c r="M35" s="35">
        <v>0.31169007486250438</v>
      </c>
      <c r="N35" s="35">
        <v>103.57356686993678</v>
      </c>
      <c r="O35" s="35">
        <v>4927.8739025202185</v>
      </c>
      <c r="P35" s="35">
        <v>0</v>
      </c>
      <c r="Q35" s="35">
        <v>1714.9648499999994</v>
      </c>
      <c r="R35" s="35">
        <v>672.51070000000016</v>
      </c>
      <c r="S35" s="35">
        <v>54.750444792257404</v>
      </c>
      <c r="T35" s="35">
        <v>43.196456400772774</v>
      </c>
      <c r="U35" s="35">
        <v>0</v>
      </c>
      <c r="V35" s="35">
        <v>1666.3718231283485</v>
      </c>
      <c r="W35" s="35">
        <v>0.95924447343180008</v>
      </c>
      <c r="X35" s="35">
        <v>111.67299999999999</v>
      </c>
      <c r="Y35" s="35">
        <v>2200.580347614989</v>
      </c>
      <c r="Z35" s="35">
        <v>1106.808</v>
      </c>
      <c r="AA35" s="35"/>
      <c r="AB35" s="35">
        <v>4.6579999999999995</v>
      </c>
      <c r="AC35" s="35">
        <v>26.771999999999998</v>
      </c>
      <c r="AD35" s="35">
        <v>30.624000000000002</v>
      </c>
      <c r="AE35" s="35">
        <v>46.17</v>
      </c>
      <c r="AF35" s="35">
        <v>140.72899999999993</v>
      </c>
      <c r="AG35" s="35">
        <v>5.8000000000000007</v>
      </c>
      <c r="AH35" s="35"/>
      <c r="AI35" s="35">
        <v>0.40899999999999997</v>
      </c>
      <c r="AJ35" s="35">
        <v>0</v>
      </c>
      <c r="AK35" s="35">
        <v>1145.5032006447684</v>
      </c>
      <c r="AL35" s="35">
        <v>1160.8285589534614</v>
      </c>
      <c r="AM35" s="448">
        <v>22278.577806466739</v>
      </c>
      <c r="AN35"/>
      <c r="AO35"/>
      <c r="AP35"/>
      <c r="AQ35"/>
      <c r="AR35"/>
      <c r="AS35"/>
      <c r="AT35"/>
      <c r="AU35"/>
      <c r="AV35"/>
      <c r="AW35"/>
      <c r="AX35"/>
      <c r="AY35"/>
      <c r="AZ35"/>
      <c r="BA35"/>
    </row>
    <row r="36" spans="1:53" s="33" customFormat="1">
      <c r="A36" s="453" t="s">
        <v>49</v>
      </c>
      <c r="B36" s="449">
        <v>0.75167971630054498</v>
      </c>
      <c r="C36" s="450">
        <v>0.37736183122310751</v>
      </c>
      <c r="D36" s="450">
        <v>14.012299676573292</v>
      </c>
      <c r="E36" s="450">
        <v>1.2557530411710744</v>
      </c>
      <c r="F36" s="450">
        <v>9.760302691418083</v>
      </c>
      <c r="G36" s="450">
        <v>0.31242748407815224</v>
      </c>
      <c r="H36" s="450">
        <v>0.81725777475010108</v>
      </c>
      <c r="I36" s="450">
        <v>1.7</v>
      </c>
      <c r="J36" s="450">
        <v>1.484848159242683E-2</v>
      </c>
      <c r="K36" s="450">
        <v>0.86773079516143359</v>
      </c>
      <c r="L36" s="450">
        <v>0</v>
      </c>
      <c r="M36" s="450">
        <v>5.3190269567638488E-4</v>
      </c>
      <c r="N36" s="450">
        <v>0.17345870733965388</v>
      </c>
      <c r="O36" s="450">
        <v>8.2541226104634102</v>
      </c>
      <c r="P36" s="450">
        <v>0</v>
      </c>
      <c r="Q36" s="450">
        <v>19.538224999999994</v>
      </c>
      <c r="R36" s="450">
        <v>83.216300000000004</v>
      </c>
      <c r="S36" s="450">
        <v>0.62376002003843023</v>
      </c>
      <c r="T36" s="450">
        <v>5.3451183375723641</v>
      </c>
      <c r="U36" s="450">
        <v>0</v>
      </c>
      <c r="V36" s="450">
        <v>13.148646684337312</v>
      </c>
      <c r="W36" s="450">
        <v>7.5689990013029992E-3</v>
      </c>
      <c r="X36" s="450"/>
      <c r="Y36" s="450">
        <v>36.627682796398048</v>
      </c>
      <c r="Z36" s="450">
        <v>8.9699999999999989</v>
      </c>
      <c r="AA36" s="450"/>
      <c r="AB36" s="450"/>
      <c r="AC36" s="450"/>
      <c r="AD36" s="450"/>
      <c r="AE36" s="450"/>
      <c r="AF36" s="450"/>
      <c r="AG36" s="450"/>
      <c r="AH36" s="450"/>
      <c r="AI36" s="450"/>
      <c r="AJ36" s="450"/>
      <c r="AK36" s="450">
        <v>0.97097531996204467</v>
      </c>
      <c r="AL36" s="450">
        <v>117.55225913452776</v>
      </c>
      <c r="AM36" s="451">
        <v>324.29831100460422</v>
      </c>
      <c r="AN36"/>
      <c r="AO36"/>
      <c r="AP36"/>
      <c r="AQ36"/>
      <c r="AR36"/>
      <c r="AS36"/>
      <c r="AT36"/>
      <c r="AU36"/>
      <c r="AV36"/>
      <c r="AW36"/>
      <c r="AX36"/>
      <c r="AY36"/>
      <c r="AZ36"/>
      <c r="BA36"/>
    </row>
    <row r="37" spans="1:53" s="33"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1:53" s="33" customFormat="1">
      <c r="A38"/>
      <c r="B38"/>
      <c r="C38"/>
      <c r="D38"/>
      <c r="E38"/>
      <c r="F38"/>
      <c r="G38"/>
      <c r="H38"/>
      <c r="I38"/>
      <c r="J38"/>
      <c r="K38"/>
      <c r="L38"/>
      <c r="M38"/>
      <c r="N38"/>
      <c r="O38"/>
      <c r="P38"/>
      <c r="Q38"/>
      <c r="R38"/>
      <c r="S38"/>
      <c r="T38"/>
      <c r="U38" s="35"/>
      <c r="V38" s="35"/>
      <c r="W38" s="35"/>
      <c r="X38" s="35"/>
      <c r="Y38" s="35"/>
    </row>
    <row r="39" spans="1:53" s="33" customFormat="1">
      <c r="A39"/>
      <c r="B39"/>
      <c r="C39"/>
      <c r="D39"/>
      <c r="E39"/>
      <c r="F39"/>
      <c r="G39"/>
      <c r="H39"/>
      <c r="I39"/>
      <c r="J39"/>
      <c r="K39"/>
      <c r="L39"/>
      <c r="M39"/>
      <c r="N39"/>
      <c r="O39"/>
      <c r="P39"/>
      <c r="Q39"/>
      <c r="R39"/>
      <c r="S39"/>
      <c r="T39"/>
      <c r="U39" s="35"/>
      <c r="V39" s="35"/>
      <c r="W39" s="35"/>
      <c r="X39" s="35"/>
      <c r="Y39" s="35"/>
    </row>
    <row r="40" spans="1:53">
      <c r="U40" s="45"/>
      <c r="V40" s="45"/>
      <c r="W40" s="45"/>
      <c r="X40" s="45"/>
      <c r="Y40" s="45"/>
    </row>
    <row r="41" spans="1:53">
      <c r="B41" s="45"/>
      <c r="C41" s="45"/>
      <c r="D41" s="45"/>
      <c r="E41" s="45"/>
      <c r="F41" s="45"/>
      <c r="G41" s="45"/>
      <c r="H41" s="45"/>
      <c r="I41" s="45"/>
      <c r="J41" s="45"/>
      <c r="K41" s="45"/>
      <c r="L41" s="45"/>
      <c r="M41" s="45"/>
      <c r="N41" s="45"/>
      <c r="O41" s="45"/>
      <c r="P41" s="45"/>
      <c r="Q41" s="45"/>
      <c r="R41" s="45"/>
      <c r="S41" s="45"/>
      <c r="T41" s="45"/>
      <c r="U41" s="45"/>
      <c r="V41" s="45"/>
      <c r="W41" s="45"/>
      <c r="X41" s="45"/>
      <c r="Y41" s="45"/>
    </row>
    <row r="42" spans="1:53">
      <c r="B42" s="45"/>
      <c r="C42" s="45"/>
      <c r="D42" s="45"/>
      <c r="E42" s="45"/>
      <c r="F42" s="45"/>
      <c r="G42" s="45"/>
      <c r="H42" s="45"/>
      <c r="I42" s="45"/>
      <c r="J42" s="45"/>
      <c r="K42" s="45"/>
      <c r="L42" s="45"/>
      <c r="M42" s="45"/>
      <c r="N42" s="45"/>
      <c r="O42" s="45"/>
      <c r="P42" s="45"/>
      <c r="Q42" s="45"/>
      <c r="R42" s="45"/>
      <c r="S42" s="45"/>
      <c r="T42" s="45"/>
      <c r="U42" s="45"/>
      <c r="V42" s="45"/>
      <c r="W42" s="45"/>
      <c r="X42" s="45"/>
      <c r="Y42" s="45"/>
    </row>
    <row r="43" spans="1:53">
      <c r="B43" s="45"/>
      <c r="C43" s="45"/>
      <c r="D43" s="45"/>
      <c r="E43" s="45"/>
      <c r="F43" s="45"/>
      <c r="G43" s="45"/>
      <c r="H43" s="45"/>
      <c r="I43" s="45"/>
      <c r="J43" s="45"/>
      <c r="K43" s="45"/>
      <c r="L43" s="45"/>
      <c r="M43" s="45"/>
      <c r="N43" s="45"/>
      <c r="O43" s="45"/>
      <c r="P43" s="45"/>
      <c r="Q43" s="45"/>
      <c r="R43" s="45"/>
      <c r="S43" s="45"/>
      <c r="T43" s="45"/>
      <c r="U43" s="45"/>
      <c r="V43" s="45"/>
      <c r="W43" s="45"/>
      <c r="X43" s="45"/>
      <c r="Y43" s="45"/>
    </row>
    <row r="44" spans="1:53">
      <c r="B44" s="45"/>
      <c r="C44" s="45"/>
      <c r="D44" s="45"/>
      <c r="E44" s="45"/>
      <c r="F44" s="45"/>
      <c r="G44" s="45"/>
      <c r="H44" s="45"/>
      <c r="I44" s="45"/>
      <c r="J44" s="45"/>
      <c r="K44" s="45"/>
      <c r="L44" s="45"/>
      <c r="M44" s="45"/>
      <c r="N44" s="45"/>
      <c r="O44" s="45"/>
      <c r="P44" s="45"/>
      <c r="Q44" s="45"/>
      <c r="R44" s="45"/>
      <c r="S44" s="45"/>
      <c r="T44" s="45"/>
      <c r="U44" s="45"/>
      <c r="V44" s="45"/>
      <c r="W44" s="45"/>
      <c r="X44" s="45"/>
      <c r="Y44" s="45"/>
    </row>
    <row r="45" spans="1:53">
      <c r="B45" s="45"/>
      <c r="C45" s="45"/>
      <c r="D45" s="45"/>
      <c r="E45" s="45"/>
      <c r="F45" s="45"/>
      <c r="G45" s="45"/>
      <c r="H45" s="45"/>
      <c r="I45" s="45"/>
      <c r="J45" s="45"/>
      <c r="K45" s="45"/>
      <c r="L45" s="45"/>
      <c r="M45" s="45"/>
      <c r="N45" s="45"/>
      <c r="O45" s="45"/>
      <c r="P45" s="45"/>
      <c r="Q45" s="45"/>
      <c r="R45" s="45"/>
      <c r="S45" s="45"/>
      <c r="T45" s="45"/>
      <c r="U45" s="45"/>
      <c r="V45" s="45"/>
      <c r="W45" s="45"/>
      <c r="X45" s="45"/>
      <c r="Y45" s="45"/>
    </row>
    <row r="46" spans="1:53">
      <c r="B46" s="45"/>
      <c r="C46" s="45"/>
      <c r="D46" s="45"/>
      <c r="E46" s="45"/>
      <c r="F46" s="45"/>
      <c r="G46" s="45"/>
      <c r="H46" s="45"/>
      <c r="I46" s="45"/>
      <c r="J46" s="45"/>
      <c r="K46" s="45"/>
      <c r="L46" s="45"/>
      <c r="M46" s="45"/>
      <c r="N46" s="45"/>
      <c r="O46" s="45"/>
      <c r="P46" s="45"/>
      <c r="Q46" s="45"/>
      <c r="R46" s="45"/>
      <c r="S46" s="45"/>
      <c r="T46" s="45"/>
      <c r="U46" s="45"/>
      <c r="V46" s="45"/>
      <c r="W46" s="45"/>
      <c r="X46" s="45"/>
      <c r="Y46" s="45"/>
    </row>
    <row r="47" spans="1:53">
      <c r="B47" s="45"/>
      <c r="C47" s="45"/>
      <c r="D47" s="45"/>
      <c r="E47" s="45"/>
      <c r="F47" s="45"/>
      <c r="G47" s="45"/>
      <c r="H47" s="45"/>
      <c r="I47" s="45"/>
      <c r="J47" s="45"/>
      <c r="K47" s="45"/>
      <c r="L47" s="45"/>
      <c r="M47" s="45"/>
      <c r="N47" s="45"/>
      <c r="O47" s="45"/>
      <c r="P47" s="45"/>
      <c r="Q47" s="45"/>
      <c r="R47" s="45"/>
      <c r="S47" s="45"/>
      <c r="T47" s="45"/>
      <c r="U47" s="45"/>
      <c r="V47" s="45"/>
      <c r="W47" s="45"/>
      <c r="X47" s="45"/>
      <c r="Y47" s="45"/>
    </row>
    <row r="48" spans="1:53">
      <c r="B48" s="45"/>
      <c r="C48" s="45"/>
      <c r="D48" s="45"/>
      <c r="E48" s="45"/>
      <c r="F48" s="45"/>
      <c r="G48" s="45"/>
      <c r="H48" s="45"/>
      <c r="I48" s="45"/>
      <c r="J48" s="45"/>
      <c r="K48" s="45"/>
      <c r="L48" s="45"/>
      <c r="M48" s="45"/>
      <c r="N48" s="45"/>
      <c r="O48" s="45"/>
      <c r="P48" s="45"/>
      <c r="Q48" s="45"/>
      <c r="R48" s="45"/>
      <c r="S48" s="45"/>
      <c r="T48" s="45"/>
      <c r="U48" s="45"/>
      <c r="V48" s="45"/>
      <c r="W48" s="45"/>
      <c r="X48" s="45"/>
      <c r="Y48" s="45"/>
    </row>
    <row r="49" spans="2:25">
      <c r="B49" s="45"/>
      <c r="C49" s="45"/>
      <c r="D49" s="45"/>
      <c r="E49" s="45"/>
      <c r="F49" s="45"/>
      <c r="G49" s="45"/>
      <c r="H49" s="45"/>
      <c r="I49" s="45"/>
      <c r="J49" s="45"/>
      <c r="K49" s="45"/>
      <c r="L49" s="45"/>
      <c r="M49" s="45"/>
      <c r="N49" s="45"/>
      <c r="O49" s="45"/>
      <c r="P49" s="45"/>
      <c r="Q49" s="45"/>
      <c r="R49" s="45"/>
      <c r="S49" s="45"/>
      <c r="T49" s="45"/>
      <c r="U49" s="45"/>
      <c r="V49" s="45"/>
      <c r="W49" s="45"/>
      <c r="X49" s="45"/>
      <c r="Y49" s="45"/>
    </row>
    <row r="50" spans="2:25">
      <c r="B50" s="45"/>
      <c r="C50" s="45"/>
      <c r="D50" s="45"/>
      <c r="E50" s="45"/>
      <c r="F50" s="45"/>
      <c r="G50" s="45"/>
      <c r="H50" s="45"/>
      <c r="I50" s="45"/>
      <c r="J50" s="45"/>
      <c r="K50" s="45"/>
      <c r="L50" s="45"/>
      <c r="M50" s="45"/>
      <c r="N50" s="45"/>
      <c r="O50" s="45"/>
      <c r="P50" s="45"/>
      <c r="Q50" s="45"/>
      <c r="R50" s="45"/>
      <c r="S50" s="45"/>
      <c r="T50" s="45"/>
      <c r="U50" s="45"/>
      <c r="V50" s="45"/>
      <c r="W50" s="45"/>
      <c r="X50" s="45"/>
      <c r="Y50" s="45"/>
    </row>
    <row r="51" spans="2:25">
      <c r="B51" s="45"/>
      <c r="C51" s="45"/>
      <c r="D51" s="45"/>
      <c r="E51" s="45"/>
      <c r="F51" s="45"/>
      <c r="G51" s="45"/>
      <c r="H51" s="45"/>
      <c r="I51" s="45"/>
      <c r="J51" s="45"/>
      <c r="K51" s="45"/>
      <c r="L51" s="45"/>
      <c r="M51" s="45"/>
      <c r="N51" s="45"/>
      <c r="O51" s="45"/>
      <c r="P51" s="45"/>
      <c r="Q51" s="45"/>
      <c r="R51" s="45"/>
      <c r="S51" s="45"/>
      <c r="T51" s="45"/>
      <c r="U51" s="45"/>
      <c r="V51" s="45"/>
      <c r="W51" s="45"/>
      <c r="X51" s="45"/>
      <c r="Y51" s="45"/>
    </row>
    <row r="52" spans="2:25">
      <c r="B52" s="45"/>
      <c r="C52" s="45"/>
      <c r="D52" s="45"/>
      <c r="E52" s="45"/>
      <c r="F52" s="45"/>
      <c r="G52" s="45"/>
      <c r="H52" s="45"/>
      <c r="I52" s="45"/>
      <c r="J52" s="45"/>
      <c r="K52" s="45"/>
      <c r="L52" s="45"/>
      <c r="M52" s="45"/>
      <c r="N52" s="45"/>
      <c r="O52" s="45"/>
      <c r="P52" s="45"/>
      <c r="Q52" s="45"/>
      <c r="R52" s="45"/>
      <c r="S52" s="45"/>
      <c r="T52" s="45"/>
      <c r="U52" s="45"/>
      <c r="V52" s="45"/>
      <c r="W52" s="45"/>
      <c r="X52" s="45"/>
      <c r="Y52" s="45"/>
    </row>
    <row r="56" spans="2:25">
      <c r="D56" s="19"/>
      <c r="E56" s="19"/>
    </row>
  </sheetData>
  <phoneticPr fontId="5"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A56"/>
  <sheetViews>
    <sheetView zoomScale="70" zoomScaleNormal="70" workbookViewId="0"/>
  </sheetViews>
  <sheetFormatPr defaultRowHeight="13.2"/>
  <cols>
    <col min="1" max="1" width="21.5546875" customWidth="1"/>
    <col min="2" max="38" width="83" customWidth="1"/>
    <col min="39" max="39" width="11.44140625" customWidth="1"/>
    <col min="40" max="52" width="73.88671875" customWidth="1"/>
    <col min="53" max="53" width="11.44140625" customWidth="1"/>
  </cols>
  <sheetData>
    <row r="1" spans="1:25">
      <c r="A1" s="10" t="s">
        <v>210</v>
      </c>
      <c r="D1" s="6"/>
      <c r="E1" s="72"/>
    </row>
    <row r="3" spans="1:25">
      <c r="A3" s="4" t="s">
        <v>203</v>
      </c>
    </row>
    <row r="4" spans="1:25" s="9" customFormat="1">
      <c r="A4" s="20" t="str">
        <f>A24</f>
        <v>FIPS</v>
      </c>
      <c r="B4" s="49" t="s">
        <v>17224</v>
      </c>
      <c r="C4" s="49" t="s">
        <v>115</v>
      </c>
      <c r="D4" s="49" t="s">
        <v>111</v>
      </c>
      <c r="E4" s="49" t="s">
        <v>114</v>
      </c>
      <c r="F4" s="49" t="s">
        <v>17654</v>
      </c>
      <c r="G4" s="49" t="s">
        <v>261</v>
      </c>
      <c r="H4" s="49" t="s">
        <v>223</v>
      </c>
      <c r="I4" s="49" t="s">
        <v>59</v>
      </c>
      <c r="J4" s="49" t="s">
        <v>105</v>
      </c>
      <c r="K4" s="49" t="s">
        <v>64</v>
      </c>
      <c r="L4" s="49" t="s">
        <v>71</v>
      </c>
      <c r="M4" s="49" t="s">
        <v>73</v>
      </c>
      <c r="N4" s="49" t="s">
        <v>266</v>
      </c>
      <c r="O4" s="49" t="s">
        <v>60</v>
      </c>
      <c r="P4" s="49" t="s">
        <v>365</v>
      </c>
      <c r="Q4" s="49" t="s">
        <v>17162</v>
      </c>
      <c r="R4" s="90" t="s">
        <v>248</v>
      </c>
      <c r="S4" s="20" t="s">
        <v>202</v>
      </c>
      <c r="T4" s="78"/>
      <c r="U4" s="78"/>
      <c r="V4" s="20"/>
      <c r="W4" s="20"/>
      <c r="X4" s="20"/>
      <c r="Y4" s="20"/>
    </row>
    <row r="5" spans="1:25" s="8" customFormat="1">
      <c r="A5" s="8" t="str">
        <f>PROPER(VLOOKUP(A25,fips_xref!$A$5:$B$26,2,FALSE))</f>
        <v>Mckinley</v>
      </c>
      <c r="B5" s="198">
        <f>SUMIF($B$24:$AZ$24,B$4,$B25:$AZ25)</f>
        <v>0.65791062761546204</v>
      </c>
      <c r="C5" s="198">
        <f t="shared" ref="C5:Q5" si="0">SUMIF($B$24:$AZ$24,C$4,$B25:$AZ25)</f>
        <v>5.496696095295265</v>
      </c>
      <c r="D5" s="198">
        <f t="shared" si="0"/>
        <v>0</v>
      </c>
      <c r="E5" s="198">
        <f t="shared" si="0"/>
        <v>0</v>
      </c>
      <c r="F5" s="198">
        <f t="shared" si="0"/>
        <v>0</v>
      </c>
      <c r="G5" s="198">
        <f t="shared" si="0"/>
        <v>4.9937651984056322</v>
      </c>
      <c r="H5" s="198">
        <f t="shared" si="0"/>
        <v>0</v>
      </c>
      <c r="I5" s="198">
        <f t="shared" si="0"/>
        <v>1.9391379571466825</v>
      </c>
      <c r="J5" s="198">
        <f t="shared" si="0"/>
        <v>46.390820401662069</v>
      </c>
      <c r="K5" s="198">
        <f t="shared" si="0"/>
        <v>2.3152482335535185E-4</v>
      </c>
      <c r="L5" s="198">
        <f t="shared" si="0"/>
        <v>0</v>
      </c>
      <c r="M5" s="198">
        <f t="shared" si="0"/>
        <v>0</v>
      </c>
      <c r="N5" s="198">
        <f t="shared" si="0"/>
        <v>2.6230323719406474</v>
      </c>
      <c r="O5" s="198">
        <f t="shared" si="0"/>
        <v>0</v>
      </c>
      <c r="P5" s="198">
        <f t="shared" si="0"/>
        <v>0</v>
      </c>
      <c r="Q5" s="198">
        <f t="shared" si="0"/>
        <v>120.822</v>
      </c>
      <c r="R5" s="198">
        <f>SUMIF($B$21:$AZ$21,"N",$B25:$AZ25)</f>
        <v>0.34378681959988611</v>
      </c>
      <c r="S5" s="198">
        <f t="shared" ref="S5:S16" si="1">SUM(B5:R5)</f>
        <v>183.26738099648901</v>
      </c>
      <c r="T5" s="200"/>
      <c r="U5" s="79"/>
    </row>
    <row r="6" spans="1:25" s="8" customFormat="1">
      <c r="A6" s="8" t="str">
        <f>PROPER(VLOOKUP(A26,fips_xref!$A$5:$B$26,2,FALSE))</f>
        <v>Rio Arriba</v>
      </c>
      <c r="B6" s="198">
        <f t="shared" ref="B6" si="2">SUMIF($B$24:$AZ$24,B$4,$B26:$AZ26)</f>
        <v>9786.4522384561515</v>
      </c>
      <c r="C6" s="198">
        <f t="shared" ref="C6:Q6" si="3">SUMIF($B$24:$AZ$24,C$4,$B26:$AZ26)</f>
        <v>337.83239972928197</v>
      </c>
      <c r="D6" s="198">
        <f t="shared" si="3"/>
        <v>0</v>
      </c>
      <c r="E6" s="198">
        <f t="shared" si="3"/>
        <v>0</v>
      </c>
      <c r="F6" s="198">
        <f t="shared" si="3"/>
        <v>286.59375700744579</v>
      </c>
      <c r="G6" s="198">
        <f t="shared" si="3"/>
        <v>306.92176744243409</v>
      </c>
      <c r="H6" s="198">
        <f t="shared" si="3"/>
        <v>0</v>
      </c>
      <c r="I6" s="198">
        <f t="shared" si="3"/>
        <v>119.18134423144076</v>
      </c>
      <c r="J6" s="198">
        <f t="shared" si="3"/>
        <v>700.90751708846915</v>
      </c>
      <c r="K6" s="198">
        <f t="shared" si="3"/>
        <v>3.5649679037790967</v>
      </c>
      <c r="L6" s="198">
        <f t="shared" si="3"/>
        <v>0</v>
      </c>
      <c r="M6" s="198">
        <f t="shared" si="3"/>
        <v>0</v>
      </c>
      <c r="N6" s="198">
        <f t="shared" si="3"/>
        <v>381.44503496704385</v>
      </c>
      <c r="O6" s="198">
        <f t="shared" si="3"/>
        <v>0</v>
      </c>
      <c r="P6" s="198">
        <f t="shared" si="3"/>
        <v>0</v>
      </c>
      <c r="Q6" s="198">
        <f t="shared" si="3"/>
        <v>2067.3899999999994</v>
      </c>
      <c r="R6" s="198">
        <f t="shared" ref="R6:R16" si="4">SUMIF($B$21:$AZ$21,"N",$B26:$AZ26)</f>
        <v>192.67123498110786</v>
      </c>
      <c r="S6" s="198">
        <f t="shared" si="1"/>
        <v>14182.960261807157</v>
      </c>
      <c r="T6" s="200"/>
      <c r="U6" s="79"/>
    </row>
    <row r="7" spans="1:25" s="8" customFormat="1">
      <c r="A7" s="8" t="str">
        <f>PROPER(VLOOKUP(A27,fips_xref!$A$5:$B$26,2,FALSE))</f>
        <v>San Juan</v>
      </c>
      <c r="B7" s="198">
        <f t="shared" ref="B7" si="5">SUMIF($B$24:$AZ$24,B$4,$B27:$AZ27)</f>
        <v>15854.223155299498</v>
      </c>
      <c r="C7" s="198">
        <f t="shared" ref="C7:Q7" si="6">SUMIF($B$24:$AZ$24,C$4,$B27:$AZ27)</f>
        <v>503.82482507514885</v>
      </c>
      <c r="D7" s="198">
        <f t="shared" si="6"/>
        <v>0</v>
      </c>
      <c r="E7" s="198">
        <f t="shared" si="6"/>
        <v>0</v>
      </c>
      <c r="F7" s="198">
        <f t="shared" si="6"/>
        <v>214.29983632088289</v>
      </c>
      <c r="G7" s="198">
        <f t="shared" si="6"/>
        <v>457.72639307939278</v>
      </c>
      <c r="H7" s="198">
        <f t="shared" si="6"/>
        <v>10</v>
      </c>
      <c r="I7" s="198">
        <f t="shared" si="6"/>
        <v>177.74055998697671</v>
      </c>
      <c r="J7" s="198">
        <f t="shared" si="6"/>
        <v>522.82532349334474</v>
      </c>
      <c r="K7" s="198">
        <f t="shared" si="6"/>
        <v>3.6532083679051657</v>
      </c>
      <c r="L7" s="198">
        <f t="shared" si="6"/>
        <v>0</v>
      </c>
      <c r="M7" s="198">
        <f t="shared" si="6"/>
        <v>0</v>
      </c>
      <c r="N7" s="198">
        <f t="shared" si="6"/>
        <v>1320.9230293873245</v>
      </c>
      <c r="O7" s="198">
        <f t="shared" si="6"/>
        <v>0</v>
      </c>
      <c r="P7" s="198">
        <f t="shared" si="6"/>
        <v>0</v>
      </c>
      <c r="Q7" s="198">
        <f t="shared" si="6"/>
        <v>7084.9604260000015</v>
      </c>
      <c r="R7" s="198">
        <f t="shared" si="4"/>
        <v>571.391332340232</v>
      </c>
      <c r="S7" s="198">
        <f t="shared" si="1"/>
        <v>26721.568089350709</v>
      </c>
      <c r="T7" s="200"/>
      <c r="U7" s="79"/>
    </row>
    <row r="8" spans="1:25" s="8" customFormat="1">
      <c r="A8" s="8" t="str">
        <f>PROPER(VLOOKUP(A28,fips_xref!$A$5:$B$26,2,FALSE))</f>
        <v>Sandoval</v>
      </c>
      <c r="B8" s="198">
        <f t="shared" ref="B8" si="7">SUMIF($B$24:$AZ$24,B$4,$B28:$AZ28)</f>
        <v>32.136429245779944</v>
      </c>
      <c r="C8" s="198">
        <f t="shared" ref="C8:Q8" si="8">SUMIF($B$24:$AZ$24,C$4,$B28:$AZ28)</f>
        <v>12.66968958135433</v>
      </c>
      <c r="D8" s="198">
        <f t="shared" si="8"/>
        <v>0</v>
      </c>
      <c r="E8" s="198">
        <f t="shared" si="8"/>
        <v>0</v>
      </c>
      <c r="F8" s="198">
        <f t="shared" si="8"/>
        <v>30.983108865669809</v>
      </c>
      <c r="G8" s="198">
        <f t="shared" si="8"/>
        <v>11.510451698452698</v>
      </c>
      <c r="H8" s="198">
        <f t="shared" si="8"/>
        <v>0</v>
      </c>
      <c r="I8" s="198">
        <f t="shared" si="8"/>
        <v>4.4696442274657571</v>
      </c>
      <c r="J8" s="198">
        <f t="shared" si="8"/>
        <v>84.950647815846551</v>
      </c>
      <c r="K8" s="198">
        <f t="shared" si="8"/>
        <v>1.4726587185140284E-2</v>
      </c>
      <c r="L8" s="198">
        <f t="shared" si="8"/>
        <v>0</v>
      </c>
      <c r="M8" s="198">
        <f t="shared" si="8"/>
        <v>0</v>
      </c>
      <c r="N8" s="198">
        <f t="shared" si="8"/>
        <v>9.8363713947774265</v>
      </c>
      <c r="O8" s="198">
        <f t="shared" si="8"/>
        <v>0</v>
      </c>
      <c r="P8" s="198">
        <f t="shared" si="8"/>
        <v>0</v>
      </c>
      <c r="Q8" s="198">
        <f t="shared" si="8"/>
        <v>32.533977168949775</v>
      </c>
      <c r="R8" s="198">
        <f t="shared" si="4"/>
        <v>13.938509271129426</v>
      </c>
      <c r="S8" s="198">
        <f t="shared" si="1"/>
        <v>233.04355585661082</v>
      </c>
      <c r="T8" s="200"/>
      <c r="U8" s="79"/>
    </row>
    <row r="9" spans="1:25" s="218" customFormat="1">
      <c r="A9" s="218" t="str">
        <f>PROPER(VLOOKUP(A29,fips_xref!$A$5:$B$26,2,FALSE))</f>
        <v>Mckinley_Tribal</v>
      </c>
      <c r="B9" s="219">
        <f t="shared" ref="B9" si="9">SUMIF($B$24:$AZ$24,B$4,$B29:$AZ29)</f>
        <v>0</v>
      </c>
      <c r="C9" s="219">
        <f t="shared" ref="C9:Q9" si="10">SUMIF($B$24:$AZ$24,C$4,$B29:$AZ29)</f>
        <v>0</v>
      </c>
      <c r="D9" s="219">
        <f t="shared" si="10"/>
        <v>0</v>
      </c>
      <c r="E9" s="219">
        <f t="shared" si="10"/>
        <v>0</v>
      </c>
      <c r="F9" s="219">
        <f t="shared" si="10"/>
        <v>0</v>
      </c>
      <c r="G9" s="219">
        <f t="shared" si="10"/>
        <v>0</v>
      </c>
      <c r="H9" s="219">
        <f t="shared" si="10"/>
        <v>0</v>
      </c>
      <c r="I9" s="219">
        <f t="shared" si="10"/>
        <v>0</v>
      </c>
      <c r="J9" s="219">
        <f t="shared" si="10"/>
        <v>0</v>
      </c>
      <c r="K9" s="219">
        <f t="shared" si="10"/>
        <v>0</v>
      </c>
      <c r="L9" s="219">
        <f t="shared" si="10"/>
        <v>0</v>
      </c>
      <c r="M9" s="219">
        <f t="shared" si="10"/>
        <v>0</v>
      </c>
      <c r="N9" s="219">
        <f t="shared" si="10"/>
        <v>0</v>
      </c>
      <c r="O9" s="219">
        <f t="shared" si="10"/>
        <v>0</v>
      </c>
      <c r="P9" s="219">
        <f t="shared" si="10"/>
        <v>0</v>
      </c>
      <c r="Q9" s="219">
        <f t="shared" si="10"/>
        <v>0</v>
      </c>
      <c r="R9" s="219">
        <f t="shared" si="4"/>
        <v>0</v>
      </c>
      <c r="S9" s="219">
        <f t="shared" si="1"/>
        <v>0</v>
      </c>
      <c r="T9" s="200"/>
      <c r="U9" s="220"/>
    </row>
    <row r="10" spans="1:25" s="218" customFormat="1">
      <c r="A10" s="218" t="str">
        <f>PROPER(VLOOKUP(A30,fips_xref!$A$5:$B$26,2,FALSE))</f>
        <v>Rio Arriba_Tribal</v>
      </c>
      <c r="B10" s="219">
        <f t="shared" ref="B10" si="11">SUMIF($B$24:$AZ$24,B$4,$B30:$AZ30)</f>
        <v>989.65484532839116</v>
      </c>
      <c r="C10" s="219">
        <f t="shared" ref="C10:Q10" si="12">SUMIF($B$24:$AZ$24,C$4,$B30:$AZ30)</f>
        <v>72.119771463093869</v>
      </c>
      <c r="D10" s="219">
        <f t="shared" si="12"/>
        <v>0</v>
      </c>
      <c r="E10" s="219">
        <f t="shared" si="12"/>
        <v>0</v>
      </c>
      <c r="F10" s="219">
        <f t="shared" si="12"/>
        <v>41.310811820893079</v>
      </c>
      <c r="G10" s="219">
        <f t="shared" si="12"/>
        <v>65.521032745038426</v>
      </c>
      <c r="H10" s="219">
        <f t="shared" si="12"/>
        <v>0</v>
      </c>
      <c r="I10" s="219">
        <f t="shared" si="12"/>
        <v>25.442590217881996</v>
      </c>
      <c r="J10" s="219">
        <f t="shared" si="12"/>
        <v>245.19815488020055</v>
      </c>
      <c r="K10" s="219">
        <f t="shared" si="12"/>
        <v>0.49881097938493307</v>
      </c>
      <c r="L10" s="219">
        <f t="shared" si="12"/>
        <v>0</v>
      </c>
      <c r="M10" s="219">
        <f t="shared" si="12"/>
        <v>0</v>
      </c>
      <c r="N10" s="219">
        <f t="shared" si="12"/>
        <v>19.466567639234533</v>
      </c>
      <c r="O10" s="219">
        <f t="shared" si="12"/>
        <v>0</v>
      </c>
      <c r="P10" s="219">
        <f t="shared" si="12"/>
        <v>0</v>
      </c>
      <c r="Q10" s="219">
        <f t="shared" si="12"/>
        <v>274.99</v>
      </c>
      <c r="R10" s="219">
        <f t="shared" si="4"/>
        <v>23.98527051691083</v>
      </c>
      <c r="S10" s="219">
        <f t="shared" si="1"/>
        <v>1758.1878555910291</v>
      </c>
      <c r="T10" s="200"/>
      <c r="U10" s="220"/>
    </row>
    <row r="11" spans="1:25" s="218" customFormat="1">
      <c r="A11" s="218" t="str">
        <f>PROPER(VLOOKUP(A31,fips_xref!$A$5:$B$26,2,FALSE))</f>
        <v>San Juan_Tribal</v>
      </c>
      <c r="B11" s="219">
        <f t="shared" ref="B11" si="13">SUMIF($B$24:$AZ$24,B$4,$B31:$AZ31)</f>
        <v>177.9992508682065</v>
      </c>
      <c r="C11" s="219">
        <f t="shared" ref="C11:Q11" si="14">SUMIF($B$24:$AZ$24,C$4,$B31:$AZ31)</f>
        <v>13.956150369614923</v>
      </c>
      <c r="D11" s="219">
        <f t="shared" si="14"/>
        <v>0</v>
      </c>
      <c r="E11" s="219">
        <f t="shared" si="14"/>
        <v>0</v>
      </c>
      <c r="F11" s="219">
        <f t="shared" si="14"/>
        <v>10.32770295522327</v>
      </c>
      <c r="G11" s="219">
        <f t="shared" si="14"/>
        <v>12.679205255526355</v>
      </c>
      <c r="H11" s="219">
        <f t="shared" si="14"/>
        <v>0</v>
      </c>
      <c r="I11" s="219">
        <f t="shared" si="14"/>
        <v>4.9234850259468947</v>
      </c>
      <c r="J11" s="219">
        <f t="shared" si="14"/>
        <v>108.13708609421724</v>
      </c>
      <c r="K11" s="219">
        <f t="shared" si="14"/>
        <v>0.10360222454383544</v>
      </c>
      <c r="L11" s="219">
        <f t="shared" si="14"/>
        <v>0</v>
      </c>
      <c r="M11" s="219">
        <f t="shared" si="14"/>
        <v>0</v>
      </c>
      <c r="N11" s="219">
        <f t="shared" si="14"/>
        <v>74.326894622531853</v>
      </c>
      <c r="O11" s="219">
        <f t="shared" si="14"/>
        <v>0</v>
      </c>
      <c r="P11" s="219">
        <f t="shared" si="14"/>
        <v>0</v>
      </c>
      <c r="Q11" s="219">
        <f t="shared" si="14"/>
        <v>0</v>
      </c>
      <c r="R11" s="219">
        <f t="shared" si="4"/>
        <v>14.474422799164511</v>
      </c>
      <c r="S11" s="219">
        <f t="shared" si="1"/>
        <v>416.92780021497543</v>
      </c>
      <c r="T11" s="200"/>
      <c r="U11" s="220"/>
    </row>
    <row r="12" spans="1:25" s="218" customFormat="1">
      <c r="A12" s="218" t="str">
        <f>PROPER(VLOOKUP(A32,fips_xref!$A$5:$B$26,2,FALSE))</f>
        <v>Sandoval_Tribal</v>
      </c>
      <c r="B12" s="219">
        <f t="shared" ref="B12" si="15">SUMIF($B$24:$AZ$24,B$4,$B32:$AZ32)</f>
        <v>18.527028462780141</v>
      </c>
      <c r="C12" s="219">
        <f t="shared" ref="C12:Q12" si="16">SUMIF($B$24:$AZ$24,C$4,$B32:$AZ32)</f>
        <v>5.808565377297831</v>
      </c>
      <c r="D12" s="219">
        <f t="shared" si="16"/>
        <v>0</v>
      </c>
      <c r="E12" s="219">
        <f t="shared" si="16"/>
        <v>0</v>
      </c>
      <c r="F12" s="219">
        <f t="shared" si="16"/>
        <v>10.32770295522327</v>
      </c>
      <c r="G12" s="219">
        <f t="shared" si="16"/>
        <v>5.2770993940598521</v>
      </c>
      <c r="H12" s="219">
        <f t="shared" si="16"/>
        <v>0</v>
      </c>
      <c r="I12" s="219">
        <f t="shared" si="16"/>
        <v>2.0491599688996853</v>
      </c>
      <c r="J12" s="219">
        <f t="shared" si="16"/>
        <v>33.637232624271149</v>
      </c>
      <c r="K12" s="219">
        <f t="shared" si="16"/>
        <v>8.5835683717551941E-3</v>
      </c>
      <c r="L12" s="219">
        <f t="shared" si="16"/>
        <v>0</v>
      </c>
      <c r="M12" s="219">
        <f t="shared" si="16"/>
        <v>0</v>
      </c>
      <c r="N12" s="219">
        <f t="shared" si="16"/>
        <v>0</v>
      </c>
      <c r="O12" s="219">
        <f t="shared" si="16"/>
        <v>0</v>
      </c>
      <c r="P12" s="219">
        <f t="shared" si="16"/>
        <v>0</v>
      </c>
      <c r="Q12" s="219">
        <f t="shared" si="16"/>
        <v>5.7039771689497716</v>
      </c>
      <c r="R12" s="219">
        <f t="shared" si="4"/>
        <v>4.732712025112324</v>
      </c>
      <c r="S12" s="219">
        <f t="shared" si="1"/>
        <v>86.072061544965791</v>
      </c>
      <c r="T12" s="200"/>
      <c r="U12" s="220"/>
    </row>
    <row r="13" spans="1:25" s="221" customFormat="1">
      <c r="A13" s="221" t="str">
        <f>PROPER(VLOOKUP(A33,fips_xref!$A$5:$B$26,2,FALSE))</f>
        <v>Mckinley_Nontribal</v>
      </c>
      <c r="B13" s="222">
        <f t="shared" ref="B13" si="17">SUMIF($B$24:$AZ$24,B$4,$B33:$AZ33)</f>
        <v>0.65791062761546204</v>
      </c>
      <c r="C13" s="222">
        <f t="shared" ref="C13:Q13" si="18">SUMIF($B$24:$AZ$24,C$4,$B33:$AZ33)</f>
        <v>5.496696095295265</v>
      </c>
      <c r="D13" s="222">
        <f t="shared" si="18"/>
        <v>0</v>
      </c>
      <c r="E13" s="222">
        <f t="shared" si="18"/>
        <v>0</v>
      </c>
      <c r="F13" s="222">
        <f t="shared" si="18"/>
        <v>0</v>
      </c>
      <c r="G13" s="222">
        <f t="shared" si="18"/>
        <v>4.9937651984056322</v>
      </c>
      <c r="H13" s="222">
        <f t="shared" si="18"/>
        <v>0</v>
      </c>
      <c r="I13" s="222">
        <f t="shared" si="18"/>
        <v>1.9391379571466825</v>
      </c>
      <c r="J13" s="222">
        <f t="shared" si="18"/>
        <v>46.390820401662069</v>
      </c>
      <c r="K13" s="222">
        <f t="shared" si="18"/>
        <v>2.3152482335535185E-4</v>
      </c>
      <c r="L13" s="222">
        <f t="shared" si="18"/>
        <v>0</v>
      </c>
      <c r="M13" s="222">
        <f t="shared" si="18"/>
        <v>0</v>
      </c>
      <c r="N13" s="222">
        <f t="shared" si="18"/>
        <v>2.6230323719406474</v>
      </c>
      <c r="O13" s="222">
        <f t="shared" si="18"/>
        <v>0</v>
      </c>
      <c r="P13" s="222">
        <f t="shared" si="18"/>
        <v>0</v>
      </c>
      <c r="Q13" s="222">
        <f t="shared" si="18"/>
        <v>120.822</v>
      </c>
      <c r="R13" s="222">
        <f t="shared" si="4"/>
        <v>0.34378681959988611</v>
      </c>
      <c r="S13" s="222">
        <f t="shared" si="1"/>
        <v>183.26738099648901</v>
      </c>
      <c r="T13" s="200"/>
      <c r="U13" s="223"/>
    </row>
    <row r="14" spans="1:25" s="221" customFormat="1">
      <c r="A14" s="221" t="str">
        <f>PROPER(VLOOKUP(A34,fips_xref!$A$5:$B$26,2,FALSE))</f>
        <v>Rio Arriba_Nontribal</v>
      </c>
      <c r="B14" s="222">
        <f t="shared" ref="B14" si="19">SUMIF($B$24:$AZ$24,B$4,$B34:$AZ34)</f>
        <v>8796.7973931277611</v>
      </c>
      <c r="C14" s="222">
        <f t="shared" ref="C14:Q14" si="20">SUMIF($B$24:$AZ$24,C$4,$B34:$AZ34)</f>
        <v>265.71262826618812</v>
      </c>
      <c r="D14" s="222">
        <f t="shared" si="20"/>
        <v>0</v>
      </c>
      <c r="E14" s="222">
        <f t="shared" si="20"/>
        <v>0</v>
      </c>
      <c r="F14" s="222">
        <f t="shared" si="20"/>
        <v>245.28294518655269</v>
      </c>
      <c r="G14" s="222">
        <f t="shared" si="20"/>
        <v>241.40073469739568</v>
      </c>
      <c r="H14" s="222">
        <f t="shared" si="20"/>
        <v>0</v>
      </c>
      <c r="I14" s="222">
        <f t="shared" si="20"/>
        <v>93.738754013558761</v>
      </c>
      <c r="J14" s="222">
        <f t="shared" si="20"/>
        <v>455.70936220826866</v>
      </c>
      <c r="K14" s="222">
        <f t="shared" si="20"/>
        <v>3.0661569243941638</v>
      </c>
      <c r="L14" s="222">
        <f t="shared" si="20"/>
        <v>0</v>
      </c>
      <c r="M14" s="222">
        <f t="shared" si="20"/>
        <v>0</v>
      </c>
      <c r="N14" s="222">
        <f t="shared" si="20"/>
        <v>361.97846732780931</v>
      </c>
      <c r="O14" s="222">
        <f t="shared" si="20"/>
        <v>0</v>
      </c>
      <c r="P14" s="222">
        <f t="shared" si="20"/>
        <v>0</v>
      </c>
      <c r="Q14" s="222">
        <f t="shared" si="20"/>
        <v>1792.3999999999996</v>
      </c>
      <c r="R14" s="222">
        <f t="shared" si="4"/>
        <v>168.68596446419701</v>
      </c>
      <c r="S14" s="222">
        <f t="shared" si="1"/>
        <v>12424.772406216127</v>
      </c>
      <c r="T14" s="200"/>
      <c r="U14" s="223"/>
    </row>
    <row r="15" spans="1:25" s="221" customFormat="1">
      <c r="A15" s="221" t="str">
        <f>PROPER(VLOOKUP(A35,fips_xref!$A$5:$B$26,2,FALSE))</f>
        <v>San Juan_Nontribal</v>
      </c>
      <c r="B15" s="222">
        <f t="shared" ref="B15" si="21">SUMIF($B$24:$AZ$24,B$4,$B35:$AZ35)</f>
        <v>15676.223904431292</v>
      </c>
      <c r="C15" s="222">
        <f t="shared" ref="C15:Q15" si="22">SUMIF($B$24:$AZ$24,C$4,$B35:$AZ35)</f>
        <v>489.86867470553392</v>
      </c>
      <c r="D15" s="222">
        <f t="shared" si="22"/>
        <v>0</v>
      </c>
      <c r="E15" s="222">
        <f t="shared" si="22"/>
        <v>0</v>
      </c>
      <c r="F15" s="222">
        <f t="shared" si="22"/>
        <v>203.9721333656596</v>
      </c>
      <c r="G15" s="222">
        <f t="shared" si="22"/>
        <v>445.04718782386647</v>
      </c>
      <c r="H15" s="222">
        <f t="shared" si="22"/>
        <v>10</v>
      </c>
      <c r="I15" s="222">
        <f t="shared" si="22"/>
        <v>172.81707496102982</v>
      </c>
      <c r="J15" s="222">
        <f t="shared" si="22"/>
        <v>414.6882373991275</v>
      </c>
      <c r="K15" s="222">
        <f t="shared" si="22"/>
        <v>3.5496061433613297</v>
      </c>
      <c r="L15" s="222">
        <f t="shared" si="22"/>
        <v>0</v>
      </c>
      <c r="M15" s="222">
        <f t="shared" si="22"/>
        <v>0</v>
      </c>
      <c r="N15" s="222">
        <f t="shared" si="22"/>
        <v>1246.5961347647926</v>
      </c>
      <c r="O15" s="222">
        <f t="shared" si="22"/>
        <v>0</v>
      </c>
      <c r="P15" s="222">
        <f t="shared" si="22"/>
        <v>0</v>
      </c>
      <c r="Q15" s="222">
        <f t="shared" si="22"/>
        <v>7084.9604260000015</v>
      </c>
      <c r="R15" s="222">
        <f t="shared" si="4"/>
        <v>556.91690954106741</v>
      </c>
      <c r="S15" s="222">
        <f t="shared" si="1"/>
        <v>26304.640289135736</v>
      </c>
      <c r="T15" s="200"/>
      <c r="U15" s="223"/>
    </row>
    <row r="16" spans="1:25" s="221" customFormat="1">
      <c r="A16" s="221" t="str">
        <f>PROPER(VLOOKUP(A36,fips_xref!$A$5:$B$26,2,FALSE))</f>
        <v>Sandoval_Nontribal</v>
      </c>
      <c r="B16" s="222">
        <f t="shared" ref="B16" si="23">SUMIF($B$24:$AZ$24,B$4,$B36:$AZ36)</f>
        <v>13.609400782999799</v>
      </c>
      <c r="C16" s="222">
        <f t="shared" ref="C16:Q16" si="24">SUMIF($B$24:$AZ$24,C$4,$B36:$AZ36)</f>
        <v>6.8611242040564999</v>
      </c>
      <c r="D16" s="222">
        <f t="shared" si="24"/>
        <v>0</v>
      </c>
      <c r="E16" s="222">
        <f t="shared" si="24"/>
        <v>0</v>
      </c>
      <c r="F16" s="222">
        <f t="shared" si="24"/>
        <v>20.65540591044654</v>
      </c>
      <c r="G16" s="222">
        <f t="shared" si="24"/>
        <v>6.233352304392846</v>
      </c>
      <c r="H16" s="222">
        <f t="shared" si="24"/>
        <v>0</v>
      </c>
      <c r="I16" s="222">
        <f t="shared" si="24"/>
        <v>2.4204842585660713</v>
      </c>
      <c r="J16" s="222">
        <f t="shared" si="24"/>
        <v>51.313415191575402</v>
      </c>
      <c r="K16" s="222">
        <f t="shared" si="24"/>
        <v>6.1430188133850903E-3</v>
      </c>
      <c r="L16" s="222">
        <f t="shared" si="24"/>
        <v>0</v>
      </c>
      <c r="M16" s="222">
        <f t="shared" si="24"/>
        <v>0</v>
      </c>
      <c r="N16" s="222">
        <f t="shared" si="24"/>
        <v>9.8363713947774265</v>
      </c>
      <c r="O16" s="222">
        <f t="shared" si="24"/>
        <v>0</v>
      </c>
      <c r="P16" s="222">
        <f t="shared" si="24"/>
        <v>0</v>
      </c>
      <c r="Q16" s="222">
        <f t="shared" si="24"/>
        <v>26.83</v>
      </c>
      <c r="R16" s="222">
        <f t="shared" si="4"/>
        <v>9.205797246017104</v>
      </c>
      <c r="S16" s="222">
        <f t="shared" si="1"/>
        <v>146.9714943116451</v>
      </c>
      <c r="T16" s="200"/>
      <c r="U16" s="223"/>
    </row>
    <row r="17" spans="1:53" s="3" customFormat="1">
      <c r="A17" s="56" t="s">
        <v>202</v>
      </c>
      <c r="B17" s="57">
        <f>SUM(B5:B8)</f>
        <v>25673.469733629045</v>
      </c>
      <c r="C17" s="57">
        <f t="shared" ref="C17:Q17" si="25">SUM(C5:C8)</f>
        <v>859.82361048108032</v>
      </c>
      <c r="D17" s="57">
        <f t="shared" si="25"/>
        <v>0</v>
      </c>
      <c r="E17" s="57">
        <f t="shared" si="25"/>
        <v>0</v>
      </c>
      <c r="F17" s="57">
        <f t="shared" si="25"/>
        <v>531.87670219399854</v>
      </c>
      <c r="G17" s="57">
        <f t="shared" si="25"/>
        <v>781.15237741868521</v>
      </c>
      <c r="H17" s="57">
        <f t="shared" si="25"/>
        <v>10</v>
      </c>
      <c r="I17" s="57">
        <f t="shared" si="25"/>
        <v>303.33068640302992</v>
      </c>
      <c r="J17" s="57">
        <f t="shared" si="25"/>
        <v>1355.0743087993226</v>
      </c>
      <c r="K17" s="57">
        <f t="shared" si="25"/>
        <v>7.2331343836927582</v>
      </c>
      <c r="L17" s="57">
        <f t="shared" si="25"/>
        <v>0</v>
      </c>
      <c r="M17" s="57">
        <f t="shared" si="25"/>
        <v>0</v>
      </c>
      <c r="N17" s="57">
        <f t="shared" si="25"/>
        <v>1714.8274681210864</v>
      </c>
      <c r="O17" s="57">
        <f t="shared" si="25"/>
        <v>0</v>
      </c>
      <c r="P17" s="57">
        <f t="shared" si="25"/>
        <v>0</v>
      </c>
      <c r="Q17" s="57">
        <f t="shared" si="25"/>
        <v>9305.7064031689515</v>
      </c>
      <c r="R17" s="57">
        <f>SUM(R5:R8)</f>
        <v>778.34486341206923</v>
      </c>
      <c r="S17" s="57">
        <f>SUM(S5:S8)</f>
        <v>41320.83928801096</v>
      </c>
      <c r="T17" s="82"/>
      <c r="U17" s="80"/>
    </row>
    <row r="18" spans="1:53">
      <c r="S18" s="82"/>
    </row>
    <row r="20" spans="1:53">
      <c r="A20" s="4" t="s">
        <v>211</v>
      </c>
    </row>
    <row r="21" spans="1:53">
      <c r="A21" t="s">
        <v>209</v>
      </c>
      <c r="B21" t="str">
        <f>VLOOKUP(B24,by_src_allpol!$J$27:$K$59,2,FALSE)</f>
        <v>N</v>
      </c>
      <c r="C21" t="str">
        <f>VLOOKUP(C24,by_src_allpol!$J$27:$K$59,2,FALSE)</f>
        <v>Y</v>
      </c>
      <c r="D21" t="str">
        <f>VLOOKUP(D24,by_src_allpol!$J$27:$K$59,2,FALSE)</f>
        <v>Y</v>
      </c>
      <c r="E21" t="str">
        <f>VLOOKUP(E24,by_src_allpol!$J$27:$K$59,2,FALSE)</f>
        <v>N</v>
      </c>
      <c r="F21" t="str">
        <f>VLOOKUP(F24,by_src_allpol!$J$27:$K$59,2,FALSE)</f>
        <v>Y</v>
      </c>
      <c r="G21" t="str">
        <f>VLOOKUP(G24,by_src_allpol!$J$27:$K$59,2,FALSE)</f>
        <v>N</v>
      </c>
      <c r="H21" t="str">
        <f>VLOOKUP(H24,by_src_allpol!$J$27:$K$59,2,FALSE)</f>
        <v>Y</v>
      </c>
      <c r="I21" t="str">
        <f>VLOOKUP(I24,by_src_allpol!$J$27:$K$59,2,FALSE)</f>
        <v>Y</v>
      </c>
      <c r="J21" t="str">
        <f>VLOOKUP(J24,by_src_allpol!$J$27:$K$59,2,FALSE)</f>
        <v>Y</v>
      </c>
      <c r="K21" t="str">
        <f>VLOOKUP(K24,by_src_allpol!$J$27:$K$59,2,FALSE)</f>
        <v>Y</v>
      </c>
      <c r="L21" t="str">
        <f>VLOOKUP(L24,by_src_allpol!$J$27:$K$59,2,FALSE)</f>
        <v>N</v>
      </c>
      <c r="M21" t="str">
        <f>VLOOKUP(M24,by_src_allpol!$J$27:$K$59,2,FALSE)</f>
        <v>N</v>
      </c>
      <c r="N21" t="str">
        <f>VLOOKUP(N24,by_src_allpol!$J$27:$K$59,2,FALSE)</f>
        <v>N</v>
      </c>
      <c r="O21" t="str">
        <f>VLOOKUP(O24,by_src_allpol!$J$27:$K$59,2,FALSE)</f>
        <v>Y</v>
      </c>
      <c r="P21" t="str">
        <f>VLOOKUP(P24,by_src_allpol!$J$27:$K$59,2,FALSE)</f>
        <v>N</v>
      </c>
      <c r="Q21" t="str">
        <f>VLOOKUP(Q24,by_src_allpol!$J$27:$K$59,2,FALSE)</f>
        <v>Y</v>
      </c>
      <c r="R21" t="str">
        <f>VLOOKUP(R24,by_src_allpol!$J$27:$K$59,2,FALSE)</f>
        <v>Y</v>
      </c>
      <c r="S21" t="str">
        <f>VLOOKUP(S24,by_src_allpol!$J$27:$K$59,2,FALSE)</f>
        <v>N</v>
      </c>
      <c r="T21" t="str">
        <f>VLOOKUP(T24,by_src_allpol!$J$27:$K$69,2,FALSE)</f>
        <v>N</v>
      </c>
      <c r="U21" t="str">
        <f>VLOOKUP(U24,by_src_allpol!$J$27:$K$69,2,FALSE)</f>
        <v>N</v>
      </c>
      <c r="V21" t="str">
        <f>VLOOKUP(V24,by_src_allpol!$J$27:$K$69,2,FALSE)</f>
        <v>Y</v>
      </c>
      <c r="W21" t="str">
        <f>VLOOKUP(W24,by_src_allpol!$J$27:$K$69,2,FALSE)</f>
        <v>N</v>
      </c>
      <c r="X21" t="str">
        <f>VLOOKUP(X24,by_src_allpol!$J$27:$K$69,2,FALSE)</f>
        <v>Y</v>
      </c>
      <c r="Y21" t="str">
        <f>VLOOKUP(Y24,by_src_allpol!$J$27:$K$69,2,FALSE)</f>
        <v>Y</v>
      </c>
      <c r="Z21" t="str">
        <f>VLOOKUP(Z24,by_src_allpol!$J$27:$K$69,2,FALSE)</f>
        <v>Y</v>
      </c>
      <c r="AA21" t="str">
        <f>VLOOKUP(AA24,by_src_allpol!$J$27:$K$69,2,FALSE)</f>
        <v>N</v>
      </c>
      <c r="AB21" t="str">
        <f>VLOOKUP(AB24,by_src_allpol!$J$27:$K$69,2,FALSE)</f>
        <v>N</v>
      </c>
      <c r="AC21" t="str">
        <f>VLOOKUP(AC24,by_src_allpol!$J$27:$K$69,2,FALSE)</f>
        <v>N</v>
      </c>
      <c r="AD21" t="str">
        <f>VLOOKUP(AD24,by_src_allpol!$J$27:$K$69,2,FALSE)</f>
        <v>N</v>
      </c>
      <c r="AE21" t="str">
        <f>VLOOKUP(AE24,by_src_allpol!$J$27:$K$69,2,FALSE)</f>
        <v>N</v>
      </c>
      <c r="AF21" t="str">
        <f>VLOOKUP(AF24,by_src_allpol!$J$27:$K$69,2,FALSE)</f>
        <v>N</v>
      </c>
      <c r="AG21" t="str">
        <f>VLOOKUP(AG24,by_src_allpol!$J$27:$K$69,2,FALSE)</f>
        <v>N</v>
      </c>
      <c r="AH21" t="str">
        <f>VLOOKUP(AH24,by_src_allpol!$J$27:$K$69,2,FALSE)</f>
        <v>N</v>
      </c>
      <c r="AI21" t="str">
        <f>VLOOKUP(AI24,by_src_allpol!$J$27:$K$69,2,FALSE)</f>
        <v>N</v>
      </c>
      <c r="AJ21" t="str">
        <f>VLOOKUP(AJ24,by_src_allpol!$J$27:$K$69,2,FALSE)</f>
        <v>N</v>
      </c>
      <c r="AK21" t="str">
        <f>VLOOKUP(AK24,by_src_allpol!$J$27:$K$69,2,FALSE)</f>
        <v>Y</v>
      </c>
      <c r="AL21" t="str">
        <f>VLOOKUP(AL24,by_src_allpol!$J$27:$K$69,2,FALSE)</f>
        <v>Y</v>
      </c>
    </row>
    <row r="23" spans="1:53">
      <c r="A23" s="11" t="s">
        <v>244</v>
      </c>
      <c r="B23" s="11" t="s">
        <v>254</v>
      </c>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4"/>
    </row>
    <row r="24" spans="1:53" s="9" customFormat="1">
      <c r="A24" s="22" t="s">
        <v>255</v>
      </c>
      <c r="B24" s="23" t="s">
        <v>107</v>
      </c>
      <c r="C24" s="24" t="s">
        <v>115</v>
      </c>
      <c r="D24" s="24" t="s">
        <v>111</v>
      </c>
      <c r="E24" s="24" t="s">
        <v>110</v>
      </c>
      <c r="F24" s="24" t="s">
        <v>114</v>
      </c>
      <c r="G24" s="24" t="s">
        <v>113</v>
      </c>
      <c r="H24" s="24" t="s">
        <v>261</v>
      </c>
      <c r="I24" s="24" t="s">
        <v>223</v>
      </c>
      <c r="J24" s="24" t="s">
        <v>59</v>
      </c>
      <c r="K24" s="24" t="s">
        <v>105</v>
      </c>
      <c r="L24" s="24" t="s">
        <v>228</v>
      </c>
      <c r="M24" s="24" t="s">
        <v>230</v>
      </c>
      <c r="N24" s="24" t="s">
        <v>63</v>
      </c>
      <c r="O24" s="24" t="s">
        <v>64</v>
      </c>
      <c r="P24" s="24" t="s">
        <v>66</v>
      </c>
      <c r="Q24" s="24" t="s">
        <v>71</v>
      </c>
      <c r="R24" s="24" t="s">
        <v>73</v>
      </c>
      <c r="S24" s="24" t="s">
        <v>250</v>
      </c>
      <c r="T24" s="24" t="s">
        <v>251</v>
      </c>
      <c r="U24" s="24" t="s">
        <v>68</v>
      </c>
      <c r="V24" s="24" t="s">
        <v>266</v>
      </c>
      <c r="W24" s="24" t="s">
        <v>103</v>
      </c>
      <c r="X24" s="24" t="s">
        <v>60</v>
      </c>
      <c r="Y24" s="24" t="s">
        <v>365</v>
      </c>
      <c r="Z24" s="24" t="s">
        <v>17162</v>
      </c>
      <c r="AA24" s="24" t="s">
        <v>17183</v>
      </c>
      <c r="AB24" s="24" t="s">
        <v>17188</v>
      </c>
      <c r="AC24" s="24" t="s">
        <v>17169</v>
      </c>
      <c r="AD24" s="24" t="s">
        <v>17171</v>
      </c>
      <c r="AE24" s="24" t="s">
        <v>17181</v>
      </c>
      <c r="AF24" s="24" t="s">
        <v>17178</v>
      </c>
      <c r="AG24" s="24" t="s">
        <v>17184</v>
      </c>
      <c r="AH24" s="24" t="s">
        <v>17175</v>
      </c>
      <c r="AI24" s="24" t="s">
        <v>17172</v>
      </c>
      <c r="AJ24" s="24" t="s">
        <v>17206</v>
      </c>
      <c r="AK24" s="24" t="s">
        <v>17224</v>
      </c>
      <c r="AL24" s="24" t="s">
        <v>17654</v>
      </c>
      <c r="AM24" s="25" t="s">
        <v>246</v>
      </c>
      <c r="AN24"/>
      <c r="AO24"/>
      <c r="AP24"/>
      <c r="AQ24"/>
      <c r="AR24"/>
      <c r="AS24"/>
      <c r="AT24"/>
      <c r="AU24"/>
      <c r="AV24"/>
      <c r="AW24"/>
      <c r="AX24"/>
      <c r="AY24"/>
      <c r="AZ24"/>
      <c r="BA24"/>
    </row>
    <row r="25" spans="1:53">
      <c r="A25" s="47" t="s">
        <v>38</v>
      </c>
      <c r="B25" s="41">
        <v>0</v>
      </c>
      <c r="C25" s="42">
        <v>5.496696095295265</v>
      </c>
      <c r="D25" s="42">
        <v>0</v>
      </c>
      <c r="E25" s="42">
        <v>0</v>
      </c>
      <c r="F25" s="42">
        <v>0</v>
      </c>
      <c r="G25" s="42">
        <v>0</v>
      </c>
      <c r="H25" s="42">
        <v>4.9937651984056322</v>
      </c>
      <c r="I25" s="42">
        <v>0</v>
      </c>
      <c r="J25" s="42">
        <v>1.9391379571466825</v>
      </c>
      <c r="K25" s="42">
        <v>46.390820401662069</v>
      </c>
      <c r="L25" s="42">
        <v>0</v>
      </c>
      <c r="M25" s="42">
        <v>0</v>
      </c>
      <c r="N25" s="42">
        <v>0</v>
      </c>
      <c r="O25" s="42">
        <v>2.3152482335535185E-4</v>
      </c>
      <c r="P25" s="42">
        <v>2.3328950123510092E-5</v>
      </c>
      <c r="Q25" s="42">
        <v>0</v>
      </c>
      <c r="R25" s="42">
        <v>0</v>
      </c>
      <c r="S25" s="42">
        <v>0</v>
      </c>
      <c r="T25" s="42">
        <v>0</v>
      </c>
      <c r="U25" s="42">
        <v>0</v>
      </c>
      <c r="V25" s="42">
        <v>2.6230323719406474</v>
      </c>
      <c r="W25" s="42">
        <v>0.34376349064976258</v>
      </c>
      <c r="X25" s="42"/>
      <c r="Y25" s="42">
        <v>0</v>
      </c>
      <c r="Z25" s="42">
        <v>120.822</v>
      </c>
      <c r="AA25" s="42">
        <v>0</v>
      </c>
      <c r="AB25" s="42"/>
      <c r="AC25" s="42"/>
      <c r="AD25" s="42"/>
      <c r="AE25" s="42"/>
      <c r="AF25" s="42"/>
      <c r="AG25" s="42"/>
      <c r="AH25" s="42"/>
      <c r="AI25" s="42"/>
      <c r="AJ25" s="42"/>
      <c r="AK25" s="42">
        <v>0.65791062761546204</v>
      </c>
      <c r="AL25" s="42">
        <v>0</v>
      </c>
      <c r="AM25" s="43">
        <v>183.26738099648898</v>
      </c>
    </row>
    <row r="26" spans="1:53">
      <c r="A26" s="48" t="s">
        <v>40</v>
      </c>
      <c r="B26" s="44">
        <v>85.439689794678713</v>
      </c>
      <c r="C26" s="45">
        <v>337.83239972928197</v>
      </c>
      <c r="D26" s="45">
        <v>0</v>
      </c>
      <c r="E26" s="45">
        <v>0</v>
      </c>
      <c r="F26" s="45">
        <v>0</v>
      </c>
      <c r="G26" s="45">
        <v>0</v>
      </c>
      <c r="H26" s="45">
        <v>306.92176744243409</v>
      </c>
      <c r="I26" s="45">
        <v>0</v>
      </c>
      <c r="J26" s="45">
        <v>119.18134423144076</v>
      </c>
      <c r="K26" s="45">
        <v>700.90751708846915</v>
      </c>
      <c r="L26" s="45">
        <v>0</v>
      </c>
      <c r="M26" s="45">
        <v>0</v>
      </c>
      <c r="N26" s="45">
        <v>0</v>
      </c>
      <c r="O26" s="45">
        <v>3.5649679037790967</v>
      </c>
      <c r="P26" s="45">
        <v>3.5182385400196824E-2</v>
      </c>
      <c r="Q26" s="45">
        <v>0</v>
      </c>
      <c r="R26" s="45">
        <v>0</v>
      </c>
      <c r="S26" s="45">
        <v>0</v>
      </c>
      <c r="T26" s="45">
        <v>0</v>
      </c>
      <c r="U26" s="45">
        <v>27.499795351692551</v>
      </c>
      <c r="V26" s="45">
        <v>381.44503496704385</v>
      </c>
      <c r="W26" s="45">
        <v>49.990567449336382</v>
      </c>
      <c r="X26" s="45">
        <v>0</v>
      </c>
      <c r="Y26" s="45">
        <v>0</v>
      </c>
      <c r="Z26" s="45">
        <v>2067.3899999999994</v>
      </c>
      <c r="AA26" s="45">
        <v>0</v>
      </c>
      <c r="AB26" s="45">
        <v>16</v>
      </c>
      <c r="AC26" s="45">
        <v>0.02</v>
      </c>
      <c r="AD26" s="45">
        <v>4.34</v>
      </c>
      <c r="AE26" s="45">
        <v>0</v>
      </c>
      <c r="AF26" s="45">
        <v>9.3459999999999965</v>
      </c>
      <c r="AG26" s="45"/>
      <c r="AH26" s="45">
        <v>0</v>
      </c>
      <c r="AI26" s="45"/>
      <c r="AJ26" s="45"/>
      <c r="AK26" s="45">
        <v>9786.4522384561515</v>
      </c>
      <c r="AL26" s="45">
        <v>286.59375700744579</v>
      </c>
      <c r="AM26" s="46">
        <v>14182.960261807153</v>
      </c>
    </row>
    <row r="27" spans="1:53">
      <c r="A27" s="48" t="s">
        <v>42</v>
      </c>
      <c r="B27" s="44">
        <v>63.887335612237237</v>
      </c>
      <c r="C27" s="45">
        <v>503.82482507514885</v>
      </c>
      <c r="D27" s="45">
        <v>0</v>
      </c>
      <c r="E27" s="45">
        <v>0</v>
      </c>
      <c r="F27" s="45">
        <v>0</v>
      </c>
      <c r="G27" s="45">
        <v>0</v>
      </c>
      <c r="H27" s="45">
        <v>457.72639307939278</v>
      </c>
      <c r="I27" s="45">
        <v>10</v>
      </c>
      <c r="J27" s="45">
        <v>177.74055998697671</v>
      </c>
      <c r="K27" s="45">
        <v>522.82532349334474</v>
      </c>
      <c r="L27" s="45">
        <v>0</v>
      </c>
      <c r="M27" s="45">
        <v>0</v>
      </c>
      <c r="N27" s="45">
        <v>0</v>
      </c>
      <c r="O27" s="45">
        <v>3.6532083679051657</v>
      </c>
      <c r="P27" s="45">
        <v>4.9314580291563055E-2</v>
      </c>
      <c r="Q27" s="45">
        <v>0</v>
      </c>
      <c r="R27" s="45">
        <v>0</v>
      </c>
      <c r="S27" s="45">
        <v>0</v>
      </c>
      <c r="T27" s="45">
        <v>0</v>
      </c>
      <c r="U27" s="45">
        <v>19.021115846757525</v>
      </c>
      <c r="V27" s="45">
        <v>1320.9230293873245</v>
      </c>
      <c r="W27" s="45">
        <v>173.11456630094551</v>
      </c>
      <c r="X27" s="45">
        <v>0</v>
      </c>
      <c r="Y27" s="45">
        <v>0</v>
      </c>
      <c r="Z27" s="45">
        <v>7084.9604260000015</v>
      </c>
      <c r="AA27" s="45"/>
      <c r="AB27" s="45">
        <v>122.48800000000003</v>
      </c>
      <c r="AC27" s="45">
        <v>76.533000000000015</v>
      </c>
      <c r="AD27" s="45">
        <v>20.414000000000005</v>
      </c>
      <c r="AE27" s="45">
        <v>45.09</v>
      </c>
      <c r="AF27" s="45">
        <v>22.678000000000004</v>
      </c>
      <c r="AG27" s="45">
        <v>0</v>
      </c>
      <c r="AH27" s="45"/>
      <c r="AI27" s="45">
        <v>18.416</v>
      </c>
      <c r="AJ27" s="45">
        <v>9.6999999999999993</v>
      </c>
      <c r="AK27" s="45">
        <v>15854.223155299498</v>
      </c>
      <c r="AL27" s="45">
        <v>214.29983632088289</v>
      </c>
      <c r="AM27" s="46">
        <v>26721.568089350709</v>
      </c>
    </row>
    <row r="28" spans="1:53">
      <c r="A28" s="48" t="s">
        <v>41</v>
      </c>
      <c r="B28" s="44">
        <v>9.236723221046347</v>
      </c>
      <c r="C28" s="45">
        <v>12.66968958135433</v>
      </c>
      <c r="D28" s="45">
        <v>0</v>
      </c>
      <c r="E28" s="45">
        <v>0</v>
      </c>
      <c r="F28" s="45">
        <v>0</v>
      </c>
      <c r="G28" s="45">
        <v>0</v>
      </c>
      <c r="H28" s="45">
        <v>11.510451698452698</v>
      </c>
      <c r="I28" s="45">
        <v>0</v>
      </c>
      <c r="J28" s="45">
        <v>4.4696442274657571</v>
      </c>
      <c r="K28" s="45">
        <v>84.950647815846551</v>
      </c>
      <c r="L28" s="45">
        <v>0</v>
      </c>
      <c r="M28" s="45">
        <v>0</v>
      </c>
      <c r="N28" s="45">
        <v>0</v>
      </c>
      <c r="O28" s="45">
        <v>1.4726587185140284E-2</v>
      </c>
      <c r="P28" s="45">
        <v>2.0612021684705581E-4</v>
      </c>
      <c r="Q28" s="45">
        <v>0</v>
      </c>
      <c r="R28" s="45">
        <v>0</v>
      </c>
      <c r="S28" s="45">
        <v>0</v>
      </c>
      <c r="T28" s="45">
        <v>0</v>
      </c>
      <c r="U28" s="45">
        <v>3.4124668399296239</v>
      </c>
      <c r="V28" s="45">
        <v>9.8363713947774265</v>
      </c>
      <c r="W28" s="45">
        <v>1.2891130899366097</v>
      </c>
      <c r="X28" s="45"/>
      <c r="Y28" s="45">
        <v>0</v>
      </c>
      <c r="Z28" s="45">
        <v>32.533977168949775</v>
      </c>
      <c r="AA28" s="45"/>
      <c r="AB28" s="45"/>
      <c r="AC28" s="45"/>
      <c r="AD28" s="45"/>
      <c r="AE28" s="45"/>
      <c r="AF28" s="45"/>
      <c r="AG28" s="45"/>
      <c r="AH28" s="45"/>
      <c r="AI28" s="45"/>
      <c r="AJ28" s="45"/>
      <c r="AK28" s="45">
        <v>32.136429245779944</v>
      </c>
      <c r="AL28" s="45">
        <v>30.983108865669809</v>
      </c>
      <c r="AM28" s="46">
        <v>233.04355585661085</v>
      </c>
    </row>
    <row r="29" spans="1:53" s="31" customFormat="1">
      <c r="A29" s="457" t="s">
        <v>43</v>
      </c>
      <c r="B29" s="454">
        <v>0</v>
      </c>
      <c r="C29" s="455">
        <v>0</v>
      </c>
      <c r="D29" s="455">
        <v>0</v>
      </c>
      <c r="E29" s="455">
        <v>0</v>
      </c>
      <c r="F29" s="455">
        <v>0</v>
      </c>
      <c r="G29" s="455">
        <v>0</v>
      </c>
      <c r="H29" s="455">
        <v>0</v>
      </c>
      <c r="I29" s="455"/>
      <c r="J29" s="455">
        <v>0</v>
      </c>
      <c r="K29" s="455">
        <v>0</v>
      </c>
      <c r="L29" s="455">
        <v>0</v>
      </c>
      <c r="M29" s="455">
        <v>0</v>
      </c>
      <c r="N29" s="455">
        <v>0</v>
      </c>
      <c r="O29" s="455">
        <v>0</v>
      </c>
      <c r="P29" s="455">
        <v>0</v>
      </c>
      <c r="Q29" s="455">
        <v>0</v>
      </c>
      <c r="R29" s="455">
        <v>0</v>
      </c>
      <c r="S29" s="455">
        <v>0</v>
      </c>
      <c r="T29" s="455">
        <v>0</v>
      </c>
      <c r="U29" s="455">
        <v>0</v>
      </c>
      <c r="V29" s="455">
        <v>0</v>
      </c>
      <c r="W29" s="455">
        <v>0</v>
      </c>
      <c r="X29" s="455"/>
      <c r="Y29" s="455">
        <v>0</v>
      </c>
      <c r="Z29" s="455">
        <v>0</v>
      </c>
      <c r="AA29" s="455"/>
      <c r="AB29" s="455"/>
      <c r="AC29" s="455"/>
      <c r="AD29" s="455"/>
      <c r="AE29" s="455"/>
      <c r="AF29" s="455"/>
      <c r="AG29" s="455"/>
      <c r="AH29" s="455"/>
      <c r="AI29" s="455"/>
      <c r="AJ29" s="455"/>
      <c r="AK29" s="455">
        <v>0</v>
      </c>
      <c r="AL29" s="455">
        <v>0</v>
      </c>
      <c r="AM29" s="456">
        <v>0</v>
      </c>
      <c r="AN29"/>
      <c r="AO29"/>
      <c r="AP29"/>
      <c r="AQ29"/>
      <c r="AR29"/>
      <c r="AS29"/>
      <c r="AT29"/>
      <c r="AU29"/>
      <c r="AV29"/>
      <c r="AW29"/>
      <c r="AX29"/>
      <c r="AY29"/>
      <c r="AZ29"/>
      <c r="BA29"/>
    </row>
    <row r="30" spans="1:53" s="31" customFormat="1">
      <c r="A30" s="457" t="s">
        <v>44</v>
      </c>
      <c r="B30" s="454">
        <v>12.315630961395129</v>
      </c>
      <c r="C30" s="455">
        <v>72.119771463093869</v>
      </c>
      <c r="D30" s="455">
        <v>0</v>
      </c>
      <c r="E30" s="455">
        <v>0</v>
      </c>
      <c r="F30" s="455">
        <v>0</v>
      </c>
      <c r="G30" s="455">
        <v>0</v>
      </c>
      <c r="H30" s="455">
        <v>65.521032745038426</v>
      </c>
      <c r="I30" s="455"/>
      <c r="J30" s="455">
        <v>25.442590217881996</v>
      </c>
      <c r="K30" s="455">
        <v>245.19815488020055</v>
      </c>
      <c r="L30" s="455">
        <v>0</v>
      </c>
      <c r="M30" s="455">
        <v>0</v>
      </c>
      <c r="N30" s="455">
        <v>0</v>
      </c>
      <c r="O30" s="455">
        <v>0.49881097938493307</v>
      </c>
      <c r="P30" s="455">
        <v>3.4505155434448082E-3</v>
      </c>
      <c r="Q30" s="455">
        <v>0</v>
      </c>
      <c r="R30" s="455">
        <v>0</v>
      </c>
      <c r="S30" s="455">
        <v>0</v>
      </c>
      <c r="T30" s="455">
        <v>0</v>
      </c>
      <c r="U30" s="455">
        <v>6.614983300303102</v>
      </c>
      <c r="V30" s="455">
        <v>19.466567639234533</v>
      </c>
      <c r="W30" s="455">
        <v>2.5512057396691525</v>
      </c>
      <c r="X30" s="455">
        <v>0</v>
      </c>
      <c r="Y30" s="455">
        <v>0</v>
      </c>
      <c r="Z30" s="455">
        <v>274.99</v>
      </c>
      <c r="AA30" s="455"/>
      <c r="AB30" s="455"/>
      <c r="AC30" s="455"/>
      <c r="AD30" s="455">
        <v>1.64</v>
      </c>
      <c r="AE30" s="455"/>
      <c r="AF30" s="455">
        <v>0.86</v>
      </c>
      <c r="AG30" s="455"/>
      <c r="AH30" s="455">
        <v>0</v>
      </c>
      <c r="AI30" s="455"/>
      <c r="AJ30" s="455"/>
      <c r="AK30" s="455">
        <v>989.65484532839116</v>
      </c>
      <c r="AL30" s="455">
        <v>41.310811820893079</v>
      </c>
      <c r="AM30" s="456">
        <v>1758.1878555910296</v>
      </c>
      <c r="AN30"/>
      <c r="AO30"/>
      <c r="AP30"/>
      <c r="AQ30"/>
      <c r="AR30"/>
      <c r="AS30"/>
      <c r="AT30"/>
      <c r="AU30"/>
      <c r="AV30"/>
      <c r="AW30"/>
      <c r="AX30"/>
      <c r="AY30"/>
      <c r="AZ30"/>
      <c r="BA30"/>
    </row>
    <row r="31" spans="1:53" s="31" customFormat="1">
      <c r="A31" s="457" t="s">
        <v>46</v>
      </c>
      <c r="B31" s="454">
        <v>3.0789077403487823</v>
      </c>
      <c r="C31" s="455">
        <v>13.956150369614923</v>
      </c>
      <c r="D31" s="455">
        <v>0</v>
      </c>
      <c r="E31" s="455">
        <v>0</v>
      </c>
      <c r="F31" s="455">
        <v>0</v>
      </c>
      <c r="G31" s="455">
        <v>0</v>
      </c>
      <c r="H31" s="455">
        <v>12.679205255526355</v>
      </c>
      <c r="I31" s="455"/>
      <c r="J31" s="455">
        <v>4.9234850259468947</v>
      </c>
      <c r="K31" s="455">
        <v>108.13708609421724</v>
      </c>
      <c r="L31" s="455">
        <v>0</v>
      </c>
      <c r="M31" s="455">
        <v>0</v>
      </c>
      <c r="N31" s="455">
        <v>0</v>
      </c>
      <c r="O31" s="455">
        <v>0.10360222454383544</v>
      </c>
      <c r="P31" s="455">
        <v>8.0186409409774111E-4</v>
      </c>
      <c r="Q31" s="455">
        <v>0</v>
      </c>
      <c r="R31" s="455">
        <v>0</v>
      </c>
      <c r="S31" s="455">
        <v>0</v>
      </c>
      <c r="T31" s="455">
        <v>0</v>
      </c>
      <c r="U31" s="455">
        <v>1.6537458250757755</v>
      </c>
      <c r="V31" s="455">
        <v>74.326894622531853</v>
      </c>
      <c r="W31" s="455">
        <v>9.7409673696458547</v>
      </c>
      <c r="X31" s="455"/>
      <c r="Y31" s="455">
        <v>0</v>
      </c>
      <c r="Z31" s="455"/>
      <c r="AA31" s="455"/>
      <c r="AB31" s="455"/>
      <c r="AC31" s="455"/>
      <c r="AD31" s="455"/>
      <c r="AE31" s="455"/>
      <c r="AF31" s="455"/>
      <c r="AG31" s="455"/>
      <c r="AH31" s="455"/>
      <c r="AI31" s="455"/>
      <c r="AJ31" s="455"/>
      <c r="AK31" s="455">
        <v>177.9992508682065</v>
      </c>
      <c r="AL31" s="455">
        <v>10.32770295522327</v>
      </c>
      <c r="AM31" s="456">
        <v>416.92780021497543</v>
      </c>
      <c r="AN31"/>
      <c r="AO31"/>
      <c r="AP31"/>
      <c r="AQ31"/>
      <c r="AR31"/>
      <c r="AS31"/>
      <c r="AT31"/>
      <c r="AU31"/>
      <c r="AV31"/>
      <c r="AW31"/>
      <c r="AX31"/>
      <c r="AY31"/>
      <c r="AZ31"/>
      <c r="BA31"/>
    </row>
    <row r="32" spans="1:53" s="31" customFormat="1">
      <c r="A32" s="457" t="s">
        <v>45</v>
      </c>
      <c r="B32" s="454">
        <v>3.0789077403487823</v>
      </c>
      <c r="C32" s="455">
        <v>5.808565377297831</v>
      </c>
      <c r="D32" s="455">
        <v>0</v>
      </c>
      <c r="E32" s="455">
        <v>0</v>
      </c>
      <c r="F32" s="455">
        <v>0</v>
      </c>
      <c r="G32" s="455">
        <v>0</v>
      </c>
      <c r="H32" s="455">
        <v>5.2770993940598521</v>
      </c>
      <c r="I32" s="455"/>
      <c r="J32" s="455">
        <v>2.0491599688996853</v>
      </c>
      <c r="K32" s="455">
        <v>33.637232624271149</v>
      </c>
      <c r="L32" s="455">
        <v>0</v>
      </c>
      <c r="M32" s="455">
        <v>0</v>
      </c>
      <c r="N32" s="455">
        <v>0</v>
      </c>
      <c r="O32" s="455">
        <v>8.5835683717551941E-3</v>
      </c>
      <c r="P32" s="455">
        <v>5.8459687765770331E-5</v>
      </c>
      <c r="Q32" s="455">
        <v>0</v>
      </c>
      <c r="R32" s="455">
        <v>0</v>
      </c>
      <c r="S32" s="455">
        <v>0</v>
      </c>
      <c r="T32" s="455">
        <v>0</v>
      </c>
      <c r="U32" s="455">
        <v>1.6537458250757755</v>
      </c>
      <c r="V32" s="455">
        <v>0</v>
      </c>
      <c r="W32" s="455">
        <v>0</v>
      </c>
      <c r="X32" s="455"/>
      <c r="Y32" s="455">
        <v>0</v>
      </c>
      <c r="Z32" s="455">
        <v>5.7039771689497716</v>
      </c>
      <c r="AA32" s="455"/>
      <c r="AB32" s="455"/>
      <c r="AC32" s="455"/>
      <c r="AD32" s="455"/>
      <c r="AE32" s="455"/>
      <c r="AF32" s="455"/>
      <c r="AG32" s="455"/>
      <c r="AH32" s="455"/>
      <c r="AI32" s="455"/>
      <c r="AJ32" s="455"/>
      <c r="AK32" s="455">
        <v>18.527028462780141</v>
      </c>
      <c r="AL32" s="455">
        <v>10.32770295522327</v>
      </c>
      <c r="AM32" s="456">
        <v>86.072061544965777</v>
      </c>
      <c r="AN32"/>
      <c r="AO32"/>
      <c r="AP32"/>
      <c r="AQ32"/>
      <c r="AR32"/>
      <c r="AS32"/>
      <c r="AT32"/>
      <c r="AU32"/>
      <c r="AV32"/>
      <c r="AW32"/>
      <c r="AX32"/>
      <c r="AY32"/>
      <c r="AZ32"/>
      <c r="BA32"/>
    </row>
    <row r="33" spans="1:53" s="33" customFormat="1">
      <c r="A33" s="452" t="s">
        <v>47</v>
      </c>
      <c r="B33" s="447">
        <v>0</v>
      </c>
      <c r="C33" s="35">
        <v>5.496696095295265</v>
      </c>
      <c r="D33" s="35">
        <v>0</v>
      </c>
      <c r="E33" s="35">
        <v>0</v>
      </c>
      <c r="F33" s="35">
        <v>0</v>
      </c>
      <c r="G33" s="35">
        <v>0</v>
      </c>
      <c r="H33" s="35">
        <v>4.9937651984056322</v>
      </c>
      <c r="I33" s="35">
        <v>0</v>
      </c>
      <c r="J33" s="35">
        <v>1.9391379571466825</v>
      </c>
      <c r="K33" s="35">
        <v>46.390820401662069</v>
      </c>
      <c r="L33" s="35">
        <v>0</v>
      </c>
      <c r="M33" s="35">
        <v>0</v>
      </c>
      <c r="N33" s="35">
        <v>0</v>
      </c>
      <c r="O33" s="35">
        <v>2.3152482335535185E-4</v>
      </c>
      <c r="P33" s="35">
        <v>2.3328950123510092E-5</v>
      </c>
      <c r="Q33" s="35">
        <v>0</v>
      </c>
      <c r="R33" s="35">
        <v>0</v>
      </c>
      <c r="S33" s="35">
        <v>0</v>
      </c>
      <c r="T33" s="35">
        <v>0</v>
      </c>
      <c r="U33" s="35">
        <v>0</v>
      </c>
      <c r="V33" s="35">
        <v>2.6230323719406474</v>
      </c>
      <c r="W33" s="35">
        <v>0.34376349064976258</v>
      </c>
      <c r="X33" s="35"/>
      <c r="Y33" s="35">
        <v>0</v>
      </c>
      <c r="Z33" s="35">
        <v>120.822</v>
      </c>
      <c r="AA33" s="35">
        <v>0</v>
      </c>
      <c r="AB33" s="35"/>
      <c r="AC33" s="35"/>
      <c r="AD33" s="35"/>
      <c r="AE33" s="35"/>
      <c r="AF33" s="35"/>
      <c r="AG33" s="35"/>
      <c r="AH33" s="35"/>
      <c r="AI33" s="35"/>
      <c r="AJ33" s="35"/>
      <c r="AK33" s="35">
        <v>0.65791062761546204</v>
      </c>
      <c r="AL33" s="35">
        <v>0</v>
      </c>
      <c r="AM33" s="448">
        <v>183.26738099648898</v>
      </c>
      <c r="AN33"/>
      <c r="AO33"/>
      <c r="AP33"/>
      <c r="AQ33"/>
      <c r="AR33"/>
      <c r="AS33"/>
      <c r="AT33"/>
      <c r="AU33"/>
      <c r="AV33"/>
      <c r="AW33"/>
      <c r="AX33"/>
      <c r="AY33"/>
      <c r="AZ33"/>
      <c r="BA33"/>
    </row>
    <row r="34" spans="1:53" s="33" customFormat="1">
      <c r="A34" s="452" t="s">
        <v>48</v>
      </c>
      <c r="B34" s="447">
        <v>73.124058833283584</v>
      </c>
      <c r="C34" s="35">
        <v>265.71262826618812</v>
      </c>
      <c r="D34" s="35">
        <v>0</v>
      </c>
      <c r="E34" s="35">
        <v>0</v>
      </c>
      <c r="F34" s="35">
        <v>0</v>
      </c>
      <c r="G34" s="35">
        <v>0</v>
      </c>
      <c r="H34" s="35">
        <v>241.40073469739568</v>
      </c>
      <c r="I34" s="35">
        <v>0</v>
      </c>
      <c r="J34" s="35">
        <v>93.738754013558761</v>
      </c>
      <c r="K34" s="35">
        <v>455.70936220826866</v>
      </c>
      <c r="L34" s="35">
        <v>0</v>
      </c>
      <c r="M34" s="35">
        <v>0</v>
      </c>
      <c r="N34" s="35">
        <v>0</v>
      </c>
      <c r="O34" s="35">
        <v>3.0661569243941638</v>
      </c>
      <c r="P34" s="35">
        <v>3.1731869856752012E-2</v>
      </c>
      <c r="Q34" s="35">
        <v>0</v>
      </c>
      <c r="R34" s="35">
        <v>0</v>
      </c>
      <c r="S34" s="35">
        <v>0</v>
      </c>
      <c r="T34" s="35">
        <v>0</v>
      </c>
      <c r="U34" s="35">
        <v>20.884812051389449</v>
      </c>
      <c r="V34" s="35">
        <v>361.97846732780931</v>
      </c>
      <c r="W34" s="35">
        <v>47.439361709667232</v>
      </c>
      <c r="X34" s="35">
        <v>0</v>
      </c>
      <c r="Y34" s="35">
        <v>0</v>
      </c>
      <c r="Z34" s="35">
        <v>1792.3999999999996</v>
      </c>
      <c r="AA34" s="35">
        <v>0</v>
      </c>
      <c r="AB34" s="35">
        <v>16</v>
      </c>
      <c r="AC34" s="35">
        <v>0.02</v>
      </c>
      <c r="AD34" s="35">
        <v>2.6999999999999997</v>
      </c>
      <c r="AE34" s="35">
        <v>0</v>
      </c>
      <c r="AF34" s="35">
        <v>8.4859999999999971</v>
      </c>
      <c r="AG34" s="35"/>
      <c r="AH34" s="35"/>
      <c r="AI34" s="35"/>
      <c r="AJ34" s="35"/>
      <c r="AK34" s="35">
        <v>8796.7973931277611</v>
      </c>
      <c r="AL34" s="35">
        <v>245.28294518655269</v>
      </c>
      <c r="AM34" s="448">
        <v>12424.772406216125</v>
      </c>
      <c r="AN34"/>
      <c r="AO34"/>
      <c r="AP34"/>
      <c r="AQ34"/>
      <c r="AR34"/>
      <c r="AS34"/>
      <c r="AT34"/>
      <c r="AU34"/>
      <c r="AV34"/>
      <c r="AW34"/>
      <c r="AX34"/>
      <c r="AY34"/>
      <c r="AZ34"/>
      <c r="BA34"/>
    </row>
    <row r="35" spans="1:53" s="33" customFormat="1">
      <c r="A35" s="452" t="s">
        <v>50</v>
      </c>
      <c r="B35" s="447">
        <v>60.808427871888448</v>
      </c>
      <c r="C35" s="35">
        <v>489.86867470553392</v>
      </c>
      <c r="D35" s="35">
        <v>0</v>
      </c>
      <c r="E35" s="35">
        <v>0</v>
      </c>
      <c r="F35" s="35">
        <v>0</v>
      </c>
      <c r="G35" s="35">
        <v>0</v>
      </c>
      <c r="H35" s="35">
        <v>445.04718782386647</v>
      </c>
      <c r="I35" s="35">
        <v>10</v>
      </c>
      <c r="J35" s="35">
        <v>172.81707496102982</v>
      </c>
      <c r="K35" s="35">
        <v>414.6882373991275</v>
      </c>
      <c r="L35" s="35">
        <v>0</v>
      </c>
      <c r="M35" s="35">
        <v>0</v>
      </c>
      <c r="N35" s="35">
        <v>0</v>
      </c>
      <c r="O35" s="35">
        <v>3.5496061433613297</v>
      </c>
      <c r="P35" s="35">
        <v>4.8512716197465312E-2</v>
      </c>
      <c r="Q35" s="35">
        <v>0</v>
      </c>
      <c r="R35" s="35">
        <v>0</v>
      </c>
      <c r="S35" s="35">
        <v>0</v>
      </c>
      <c r="T35" s="35">
        <v>0</v>
      </c>
      <c r="U35" s="35">
        <v>17.367370021681751</v>
      </c>
      <c r="V35" s="35">
        <v>1246.5961347647926</v>
      </c>
      <c r="W35" s="35">
        <v>163.37359893129965</v>
      </c>
      <c r="X35" s="35">
        <v>0</v>
      </c>
      <c r="Y35" s="35">
        <v>0</v>
      </c>
      <c r="Z35" s="35">
        <v>7084.9604260000015</v>
      </c>
      <c r="AA35" s="35"/>
      <c r="AB35" s="35">
        <v>122.48800000000003</v>
      </c>
      <c r="AC35" s="35">
        <v>76.533000000000015</v>
      </c>
      <c r="AD35" s="35">
        <v>20.414000000000005</v>
      </c>
      <c r="AE35" s="35">
        <v>45.09</v>
      </c>
      <c r="AF35" s="35">
        <v>22.678000000000004</v>
      </c>
      <c r="AG35" s="35">
        <v>0</v>
      </c>
      <c r="AH35" s="35"/>
      <c r="AI35" s="35">
        <v>18.416</v>
      </c>
      <c r="AJ35" s="35">
        <v>9.6999999999999993</v>
      </c>
      <c r="AK35" s="35">
        <v>15676.223904431292</v>
      </c>
      <c r="AL35" s="35">
        <v>203.9721333656596</v>
      </c>
      <c r="AM35" s="448">
        <v>26304.640289135732</v>
      </c>
      <c r="AN35"/>
      <c r="AO35"/>
      <c r="AP35"/>
      <c r="AQ35"/>
      <c r="AR35"/>
      <c r="AS35"/>
      <c r="AT35"/>
      <c r="AU35"/>
      <c r="AV35"/>
      <c r="AW35"/>
      <c r="AX35"/>
      <c r="AY35"/>
      <c r="AZ35"/>
      <c r="BA35"/>
    </row>
    <row r="36" spans="1:53" s="33" customFormat="1">
      <c r="A36" s="453" t="s">
        <v>49</v>
      </c>
      <c r="B36" s="449">
        <v>6.1578154806975647</v>
      </c>
      <c r="C36" s="450">
        <v>6.8611242040564999</v>
      </c>
      <c r="D36" s="450">
        <v>0</v>
      </c>
      <c r="E36" s="450">
        <v>0</v>
      </c>
      <c r="F36" s="450">
        <v>0</v>
      </c>
      <c r="G36" s="450">
        <v>0</v>
      </c>
      <c r="H36" s="450">
        <v>6.233352304392846</v>
      </c>
      <c r="I36" s="450">
        <v>0</v>
      </c>
      <c r="J36" s="450">
        <v>2.4204842585660713</v>
      </c>
      <c r="K36" s="450">
        <v>51.313415191575402</v>
      </c>
      <c r="L36" s="450">
        <v>0</v>
      </c>
      <c r="M36" s="450">
        <v>0</v>
      </c>
      <c r="N36" s="450">
        <v>0</v>
      </c>
      <c r="O36" s="450">
        <v>6.1430188133850903E-3</v>
      </c>
      <c r="P36" s="450">
        <v>1.4766052908128549E-4</v>
      </c>
      <c r="Q36" s="450">
        <v>0</v>
      </c>
      <c r="R36" s="450">
        <v>0</v>
      </c>
      <c r="S36" s="450">
        <v>0</v>
      </c>
      <c r="T36" s="450">
        <v>0</v>
      </c>
      <c r="U36" s="450">
        <v>1.7587210148538484</v>
      </c>
      <c r="V36" s="450">
        <v>9.8363713947774265</v>
      </c>
      <c r="W36" s="450">
        <v>1.2891130899366097</v>
      </c>
      <c r="X36" s="450"/>
      <c r="Y36" s="450">
        <v>0</v>
      </c>
      <c r="Z36" s="450">
        <v>26.83</v>
      </c>
      <c r="AA36" s="450"/>
      <c r="AB36" s="450"/>
      <c r="AC36" s="450"/>
      <c r="AD36" s="450"/>
      <c r="AE36" s="450"/>
      <c r="AF36" s="450"/>
      <c r="AG36" s="450"/>
      <c r="AH36" s="450"/>
      <c r="AI36" s="450"/>
      <c r="AJ36" s="450"/>
      <c r="AK36" s="450">
        <v>13.609400782999799</v>
      </c>
      <c r="AL36" s="450">
        <v>20.65540591044654</v>
      </c>
      <c r="AM36" s="451">
        <v>146.97149431164507</v>
      </c>
      <c r="AN36"/>
      <c r="AO36"/>
      <c r="AP36"/>
      <c r="AQ36"/>
      <c r="AR36"/>
      <c r="AS36"/>
      <c r="AT36"/>
      <c r="AU36"/>
      <c r="AV36"/>
      <c r="AW36"/>
      <c r="AX36"/>
      <c r="AY36"/>
      <c r="AZ36"/>
      <c r="BA36"/>
    </row>
    <row r="37" spans="1:53" s="33"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1:53" s="33" customFormat="1">
      <c r="A38"/>
      <c r="B38"/>
      <c r="C38"/>
      <c r="D38"/>
      <c r="E38"/>
      <c r="F38"/>
      <c r="G38"/>
      <c r="H38"/>
      <c r="I38"/>
      <c r="J38"/>
      <c r="K38"/>
      <c r="L38"/>
      <c r="M38"/>
      <c r="N38"/>
      <c r="O38"/>
      <c r="P38"/>
      <c r="Q38"/>
      <c r="R38"/>
      <c r="S38"/>
      <c r="T38"/>
      <c r="U38" s="35"/>
      <c r="V38" s="35"/>
      <c r="W38" s="35"/>
      <c r="X38" s="35"/>
      <c r="Y38" s="35"/>
    </row>
    <row r="39" spans="1:53" s="33" customFormat="1">
      <c r="A39"/>
      <c r="B39"/>
      <c r="C39"/>
      <c r="D39"/>
      <c r="E39"/>
      <c r="F39"/>
      <c r="G39"/>
      <c r="H39"/>
      <c r="I39"/>
      <c r="J39"/>
      <c r="K39"/>
      <c r="L39"/>
      <c r="M39"/>
      <c r="N39"/>
      <c r="O39"/>
      <c r="P39"/>
      <c r="Q39"/>
      <c r="R39"/>
      <c r="S39"/>
      <c r="T39"/>
      <c r="U39" s="35"/>
      <c r="V39" s="35"/>
      <c r="W39" s="35"/>
      <c r="X39" s="35"/>
      <c r="Y39" s="35"/>
    </row>
    <row r="40" spans="1:53">
      <c r="U40" s="45"/>
      <c r="V40" s="45"/>
      <c r="W40" s="45"/>
      <c r="X40" s="45"/>
      <c r="Y40" s="45"/>
    </row>
    <row r="41" spans="1:53">
      <c r="B41" s="45"/>
      <c r="C41" s="45"/>
      <c r="D41" s="45"/>
      <c r="E41" s="45"/>
      <c r="F41" s="45"/>
      <c r="G41" s="45"/>
      <c r="H41" s="45"/>
      <c r="I41" s="45"/>
      <c r="J41" s="45"/>
      <c r="K41" s="45"/>
      <c r="L41" s="45"/>
      <c r="M41" s="45"/>
      <c r="N41" s="45"/>
      <c r="O41" s="45"/>
      <c r="P41" s="45"/>
      <c r="Q41" s="45"/>
      <c r="R41" s="45"/>
      <c r="S41" s="45"/>
      <c r="T41" s="45"/>
      <c r="U41" s="45"/>
      <c r="V41" s="45"/>
      <c r="W41" s="45"/>
      <c r="X41" s="45"/>
      <c r="Y41" s="45"/>
    </row>
    <row r="42" spans="1:53">
      <c r="B42" s="45"/>
      <c r="C42" s="45"/>
      <c r="D42" s="45"/>
      <c r="E42" s="45"/>
      <c r="F42" s="45"/>
      <c r="G42" s="45"/>
      <c r="H42" s="45"/>
      <c r="I42" s="45"/>
      <c r="J42" s="45"/>
      <c r="K42" s="45"/>
      <c r="L42" s="45"/>
      <c r="M42" s="45"/>
      <c r="N42" s="45"/>
      <c r="O42" s="45"/>
      <c r="P42" s="45"/>
      <c r="Q42" s="45"/>
      <c r="R42" s="45"/>
      <c r="S42" s="45"/>
      <c r="T42" s="45"/>
      <c r="U42" s="45"/>
      <c r="V42" s="45"/>
      <c r="W42" s="45"/>
      <c r="X42" s="45"/>
      <c r="Y42" s="45"/>
    </row>
    <row r="43" spans="1:53">
      <c r="B43" s="45"/>
      <c r="C43" s="45"/>
      <c r="D43" s="45"/>
      <c r="E43" s="45"/>
      <c r="F43" s="45"/>
      <c r="G43" s="45"/>
      <c r="H43" s="45"/>
      <c r="I43" s="45"/>
      <c r="J43" s="45"/>
      <c r="K43" s="45"/>
      <c r="L43" s="45"/>
      <c r="M43" s="45"/>
      <c r="N43" s="45"/>
      <c r="O43" s="45"/>
      <c r="P43" s="45"/>
      <c r="Q43" s="45"/>
      <c r="R43" s="45"/>
      <c r="S43" s="45"/>
      <c r="T43" s="45"/>
      <c r="U43" s="45"/>
      <c r="V43" s="45"/>
      <c r="W43" s="45"/>
      <c r="X43" s="45"/>
      <c r="Y43" s="45"/>
    </row>
    <row r="44" spans="1:53">
      <c r="B44" s="45"/>
      <c r="C44" s="45"/>
      <c r="D44" s="45"/>
      <c r="E44" s="45"/>
      <c r="F44" s="45"/>
      <c r="G44" s="45"/>
      <c r="H44" s="45"/>
      <c r="I44" s="45"/>
      <c r="J44" s="45"/>
      <c r="K44" s="45"/>
      <c r="L44" s="45"/>
      <c r="M44" s="45"/>
      <c r="N44" s="45"/>
      <c r="O44" s="45"/>
      <c r="P44" s="45"/>
      <c r="Q44" s="45"/>
      <c r="R44" s="45"/>
      <c r="S44" s="45"/>
      <c r="T44" s="45"/>
      <c r="U44" s="45"/>
      <c r="V44" s="45"/>
      <c r="W44" s="45"/>
      <c r="X44" s="45"/>
      <c r="Y44" s="45"/>
    </row>
    <row r="45" spans="1:53">
      <c r="B45" s="45"/>
      <c r="C45" s="45"/>
      <c r="D45" s="45"/>
      <c r="E45" s="45"/>
      <c r="F45" s="45"/>
      <c r="G45" s="45"/>
      <c r="H45" s="45"/>
      <c r="I45" s="45"/>
      <c r="J45" s="45"/>
      <c r="K45" s="45"/>
      <c r="L45" s="45"/>
      <c r="M45" s="45"/>
      <c r="N45" s="45"/>
      <c r="O45" s="45"/>
      <c r="P45" s="45"/>
      <c r="Q45" s="45"/>
      <c r="R45" s="45"/>
      <c r="S45" s="45"/>
      <c r="T45" s="45"/>
      <c r="U45" s="45"/>
      <c r="V45" s="45"/>
      <c r="W45" s="45"/>
      <c r="X45" s="45"/>
      <c r="Y45" s="45"/>
    </row>
    <row r="46" spans="1:53">
      <c r="B46" s="45"/>
      <c r="C46" s="45"/>
      <c r="D46" s="45"/>
      <c r="E46" s="45"/>
      <c r="F46" s="45"/>
      <c r="G46" s="45"/>
      <c r="H46" s="45"/>
      <c r="I46" s="45"/>
      <c r="J46" s="45"/>
      <c r="K46" s="45"/>
      <c r="L46" s="45"/>
      <c r="M46" s="45"/>
      <c r="N46" s="45"/>
      <c r="O46" s="45"/>
      <c r="P46" s="45"/>
      <c r="Q46" s="45"/>
      <c r="R46" s="45"/>
      <c r="S46" s="45"/>
      <c r="T46" s="45"/>
      <c r="U46" s="45"/>
      <c r="V46" s="45"/>
      <c r="W46" s="45"/>
      <c r="X46" s="45"/>
      <c r="Y46" s="45"/>
    </row>
    <row r="47" spans="1:53">
      <c r="B47" s="45"/>
      <c r="C47" s="45"/>
      <c r="D47" s="45"/>
      <c r="E47" s="45"/>
      <c r="F47" s="45"/>
      <c r="G47" s="45"/>
      <c r="H47" s="45"/>
      <c r="I47" s="45"/>
      <c r="J47" s="45"/>
      <c r="K47" s="45"/>
      <c r="L47" s="45"/>
      <c r="M47" s="45"/>
      <c r="N47" s="45"/>
      <c r="O47" s="45"/>
      <c r="P47" s="45"/>
      <c r="Q47" s="45"/>
      <c r="R47" s="45"/>
      <c r="S47" s="45"/>
      <c r="T47" s="45"/>
      <c r="U47" s="45"/>
      <c r="V47" s="45"/>
      <c r="W47" s="45"/>
      <c r="X47" s="45"/>
      <c r="Y47" s="45"/>
    </row>
    <row r="48" spans="1:53">
      <c r="B48" s="45"/>
      <c r="C48" s="45"/>
      <c r="D48" s="45"/>
      <c r="E48" s="45"/>
      <c r="F48" s="45"/>
      <c r="G48" s="45"/>
      <c r="H48" s="45"/>
      <c r="I48" s="45"/>
      <c r="J48" s="45"/>
      <c r="K48" s="45"/>
      <c r="L48" s="45"/>
      <c r="M48" s="45"/>
      <c r="N48" s="45"/>
      <c r="O48" s="45"/>
      <c r="P48" s="45"/>
      <c r="Q48" s="45"/>
      <c r="R48" s="45"/>
      <c r="S48" s="45"/>
      <c r="T48" s="45"/>
      <c r="U48" s="45"/>
      <c r="V48" s="45"/>
      <c r="W48" s="45"/>
      <c r="X48" s="45"/>
      <c r="Y48" s="45"/>
    </row>
    <row r="49" spans="2:25">
      <c r="B49" s="45"/>
      <c r="C49" s="45"/>
      <c r="D49" s="45"/>
      <c r="E49" s="45"/>
      <c r="F49" s="45"/>
      <c r="G49" s="45"/>
      <c r="H49" s="45"/>
      <c r="I49" s="45"/>
      <c r="J49" s="45"/>
      <c r="K49" s="45"/>
      <c r="L49" s="45"/>
      <c r="M49" s="45"/>
      <c r="N49" s="45"/>
      <c r="O49" s="45"/>
      <c r="P49" s="45"/>
      <c r="Q49" s="45"/>
      <c r="R49" s="45"/>
      <c r="S49" s="45"/>
      <c r="T49" s="45"/>
      <c r="U49" s="45"/>
      <c r="V49" s="45"/>
      <c r="W49" s="45"/>
      <c r="X49" s="45"/>
      <c r="Y49" s="45"/>
    </row>
    <row r="50" spans="2:25">
      <c r="B50" s="45"/>
      <c r="C50" s="45"/>
      <c r="D50" s="45"/>
      <c r="E50" s="45"/>
      <c r="F50" s="45"/>
      <c r="G50" s="45"/>
      <c r="H50" s="45"/>
      <c r="I50" s="45"/>
      <c r="J50" s="45"/>
      <c r="K50" s="45"/>
      <c r="L50" s="45"/>
      <c r="M50" s="45"/>
      <c r="N50" s="45"/>
      <c r="O50" s="45"/>
      <c r="P50" s="45"/>
      <c r="Q50" s="45"/>
      <c r="R50" s="45"/>
      <c r="S50" s="45"/>
      <c r="T50" s="45"/>
      <c r="U50" s="45"/>
      <c r="V50" s="45"/>
      <c r="W50" s="45"/>
      <c r="X50" s="45"/>
      <c r="Y50" s="45"/>
    </row>
    <row r="51" spans="2:25">
      <c r="B51" s="45"/>
      <c r="C51" s="45"/>
      <c r="D51" s="45"/>
      <c r="E51" s="45"/>
      <c r="F51" s="45"/>
      <c r="G51" s="45"/>
      <c r="H51" s="45"/>
      <c r="I51" s="45"/>
      <c r="J51" s="45"/>
      <c r="K51" s="45"/>
      <c r="L51" s="45"/>
      <c r="M51" s="45"/>
      <c r="N51" s="45"/>
      <c r="O51" s="45"/>
      <c r="P51" s="45"/>
      <c r="Q51" s="45"/>
      <c r="R51" s="45"/>
      <c r="S51" s="45"/>
      <c r="T51" s="45"/>
      <c r="U51" s="45"/>
      <c r="V51" s="45"/>
      <c r="W51" s="45"/>
      <c r="X51" s="45"/>
      <c r="Y51" s="45"/>
    </row>
    <row r="52" spans="2:25">
      <c r="B52" s="45"/>
      <c r="C52" s="45"/>
      <c r="D52" s="45"/>
      <c r="E52" s="45"/>
      <c r="F52" s="45"/>
      <c r="G52" s="45"/>
      <c r="H52" s="45"/>
      <c r="I52" s="45"/>
      <c r="J52" s="45"/>
      <c r="K52" s="45"/>
      <c r="L52" s="45"/>
      <c r="M52" s="45"/>
      <c r="N52" s="45"/>
      <c r="O52" s="45"/>
      <c r="P52" s="45"/>
      <c r="Q52" s="45"/>
      <c r="R52" s="45"/>
      <c r="S52" s="45"/>
      <c r="T52" s="45"/>
      <c r="U52" s="45"/>
      <c r="V52" s="45"/>
      <c r="W52" s="45"/>
      <c r="X52" s="45"/>
      <c r="Y52" s="45"/>
    </row>
    <row r="56" spans="2:25">
      <c r="D56" s="19"/>
      <c r="E56" s="19"/>
    </row>
  </sheetData>
  <phoneticPr fontId="5"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122"/>
  <sheetViews>
    <sheetView zoomScale="70" zoomScaleNormal="70" workbookViewId="0">
      <pane xSplit="2" ySplit="4" topLeftCell="C5" activePane="bottomRight" state="frozen"/>
      <selection pane="topRight" activeCell="C1" sqref="C1"/>
      <selection pane="bottomLeft" activeCell="A5" sqref="A5"/>
      <selection pane="bottomRight" activeCell="B3" sqref="B3"/>
    </sheetView>
  </sheetViews>
  <sheetFormatPr defaultColWidth="9.109375" defaultRowHeight="13.2"/>
  <cols>
    <col min="1" max="1" width="9.109375" style="6"/>
    <col min="2" max="2" width="83" style="6" customWidth="1"/>
    <col min="3" max="6" width="12.5546875" style="92" customWidth="1"/>
    <col min="7" max="10" width="12.5546875" style="167" customWidth="1"/>
    <col min="11" max="11" width="12.5546875" style="180" customWidth="1"/>
    <col min="12" max="14" width="12.5546875" style="180" bestFit="1" customWidth="1"/>
    <col min="15" max="15" width="12.5546875" style="6" customWidth="1"/>
    <col min="16" max="16384" width="9.109375" style="6"/>
  </cols>
  <sheetData>
    <row r="1" spans="1:24">
      <c r="A1" s="83" t="s">
        <v>69</v>
      </c>
      <c r="C1" s="6"/>
      <c r="D1" s="72"/>
      <c r="E1" s="36"/>
      <c r="F1" s="36"/>
    </row>
    <row r="2" spans="1:24">
      <c r="A2" s="40"/>
      <c r="C2" s="36"/>
      <c r="D2" s="36"/>
      <c r="E2" s="36"/>
      <c r="F2" s="36"/>
    </row>
    <row r="3" spans="1:24">
      <c r="A3" s="84" t="s">
        <v>203</v>
      </c>
      <c r="C3" s="36"/>
      <c r="D3" s="36"/>
      <c r="E3" s="36"/>
      <c r="F3" s="36"/>
    </row>
    <row r="4" spans="1:24">
      <c r="B4" s="49" t="str">
        <f t="shared" ref="B4:O4" si="0">B26</f>
        <v>Description</v>
      </c>
      <c r="C4" s="85" t="str">
        <f t="shared" si="0"/>
        <v>Mckinley</v>
      </c>
      <c r="D4" s="85" t="str">
        <f t="shared" si="0"/>
        <v>Rio Arriba</v>
      </c>
      <c r="E4" s="85" t="str">
        <f t="shared" si="0"/>
        <v>San Juan</v>
      </c>
      <c r="F4" s="85" t="str">
        <f t="shared" si="0"/>
        <v>Sandoval</v>
      </c>
      <c r="G4" s="228" t="str">
        <f t="shared" si="0"/>
        <v>Mckinley_Tribal</v>
      </c>
      <c r="H4" s="228" t="str">
        <f t="shared" si="0"/>
        <v>Rio Arriba_Tribal</v>
      </c>
      <c r="I4" s="228" t="str">
        <f t="shared" si="0"/>
        <v>San Juan_Tribal</v>
      </c>
      <c r="J4" s="228" t="str">
        <f t="shared" si="0"/>
        <v>Sandoval_Tribal</v>
      </c>
      <c r="K4" s="224" t="str">
        <f t="shared" si="0"/>
        <v>Mckinley_Nontribal</v>
      </c>
      <c r="L4" s="224" t="str">
        <f t="shared" si="0"/>
        <v>Rio Arriba_Nontribal</v>
      </c>
      <c r="M4" s="224" t="str">
        <f t="shared" si="0"/>
        <v>San Juan_Nontribal</v>
      </c>
      <c r="N4" s="224" t="str">
        <f t="shared" si="0"/>
        <v>Sandoval_Nontribal</v>
      </c>
      <c r="O4" s="85" t="str">
        <f t="shared" si="0"/>
        <v>Total</v>
      </c>
    </row>
    <row r="5" spans="1:24">
      <c r="B5" s="21" t="s">
        <v>17224</v>
      </c>
      <c r="C5" s="86">
        <f t="shared" ref="C5:N14" si="1">VLOOKUP($B5,$B$27:$O$64,COLUMN(C$4)-1,FALSE)</f>
        <v>4.8149277335598956E-2</v>
      </c>
      <c r="D5" s="86">
        <f t="shared" si="1"/>
        <v>712.83758940758514</v>
      </c>
      <c r="E5" s="86">
        <f t="shared" si="1"/>
        <v>1158.5100773534039</v>
      </c>
      <c r="F5" s="86">
        <f t="shared" si="1"/>
        <v>2.2928033472522102</v>
      </c>
      <c r="G5" s="229">
        <f t="shared" si="1"/>
        <v>0</v>
      </c>
      <c r="H5" s="229">
        <f t="shared" si="1"/>
        <v>72.085691229073646</v>
      </c>
      <c r="I5" s="229">
        <f t="shared" si="1"/>
        <v>13.006876708635451</v>
      </c>
      <c r="J5" s="229">
        <f t="shared" si="1"/>
        <v>1.3218280272901657</v>
      </c>
      <c r="K5" s="225">
        <f t="shared" si="1"/>
        <v>4.8149277335598956E-2</v>
      </c>
      <c r="L5" s="225">
        <f t="shared" si="1"/>
        <v>640.75189817851151</v>
      </c>
      <c r="M5" s="225">
        <f t="shared" si="1"/>
        <v>1145.5032006447684</v>
      </c>
      <c r="N5" s="225">
        <f t="shared" si="1"/>
        <v>0.97097531996204467</v>
      </c>
      <c r="O5" s="86">
        <f>SUM(C5:F5)</f>
        <v>1873.6886193855767</v>
      </c>
      <c r="Q5" s="54"/>
      <c r="R5" s="54"/>
      <c r="S5" s="54"/>
      <c r="T5" s="54"/>
      <c r="V5" s="3" t="s">
        <v>109</v>
      </c>
      <c r="W5" s="3" t="s">
        <v>346</v>
      </c>
      <c r="X5" s="3" t="s">
        <v>347</v>
      </c>
    </row>
    <row r="6" spans="1:24">
      <c r="B6" s="6" t="s">
        <v>115</v>
      </c>
      <c r="C6" s="86">
        <f t="shared" si="1"/>
        <v>0.3023182852412396</v>
      </c>
      <c r="D6" s="86">
        <f t="shared" si="1"/>
        <v>18.580781985110509</v>
      </c>
      <c r="E6" s="86">
        <f t="shared" si="1"/>
        <v>27.71036537913319</v>
      </c>
      <c r="F6" s="86">
        <f t="shared" si="1"/>
        <v>0.69683292697448818</v>
      </c>
      <c r="G6" s="229">
        <f t="shared" si="1"/>
        <v>0</v>
      </c>
      <c r="H6" s="229">
        <f t="shared" si="1"/>
        <v>3.9665874304701632</v>
      </c>
      <c r="I6" s="229">
        <f t="shared" si="1"/>
        <v>0.76758827032882071</v>
      </c>
      <c r="J6" s="229">
        <f t="shared" si="1"/>
        <v>0.31947109575138072</v>
      </c>
      <c r="K6" s="225">
        <f t="shared" si="1"/>
        <v>0.3023182852412396</v>
      </c>
      <c r="L6" s="225">
        <f t="shared" si="1"/>
        <v>14.614194554640346</v>
      </c>
      <c r="M6" s="225">
        <f t="shared" si="1"/>
        <v>26.942777108804368</v>
      </c>
      <c r="N6" s="225">
        <f t="shared" si="1"/>
        <v>0.37736183122310751</v>
      </c>
      <c r="O6" s="86">
        <f t="shared" ref="O6:O20" si="2">SUM(C6:F6)</f>
        <v>47.290298576459428</v>
      </c>
      <c r="Q6" s="54"/>
      <c r="R6" s="54"/>
      <c r="S6" s="54"/>
      <c r="T6" s="54"/>
      <c r="V6" s="36" t="s">
        <v>26</v>
      </c>
      <c r="W6" s="88">
        <f>by_cnty_allpol!D9</f>
        <v>0</v>
      </c>
      <c r="X6" s="88">
        <f>by_cnty_allpol!D13</f>
        <v>283.28168750044767</v>
      </c>
    </row>
    <row r="7" spans="1:24">
      <c r="B7" s="6" t="s">
        <v>111</v>
      </c>
      <c r="C7" s="86">
        <f t="shared" si="1"/>
        <v>12.714490540201043</v>
      </c>
      <c r="D7" s="86">
        <f t="shared" si="1"/>
        <v>723.57215049872843</v>
      </c>
      <c r="E7" s="86">
        <f t="shared" si="1"/>
        <v>876.58142096319568</v>
      </c>
      <c r="F7" s="86">
        <f t="shared" si="1"/>
        <v>28.23310460223712</v>
      </c>
      <c r="G7" s="229">
        <f t="shared" si="1"/>
        <v>0</v>
      </c>
      <c r="H7" s="229">
        <f t="shared" si="1"/>
        <v>175.54571682509189</v>
      </c>
      <c r="I7" s="229">
        <f t="shared" si="1"/>
        <v>30.268506994881026</v>
      </c>
      <c r="J7" s="229">
        <f t="shared" si="1"/>
        <v>14.220804925663828</v>
      </c>
      <c r="K7" s="225">
        <f t="shared" si="1"/>
        <v>12.714490540201043</v>
      </c>
      <c r="L7" s="225">
        <f t="shared" si="1"/>
        <v>548.02643367363657</v>
      </c>
      <c r="M7" s="225">
        <f t="shared" si="1"/>
        <v>846.31291396831466</v>
      </c>
      <c r="N7" s="225">
        <f t="shared" si="1"/>
        <v>14.012299676573292</v>
      </c>
      <c r="O7" s="86">
        <f t="shared" si="2"/>
        <v>1641.1011666043621</v>
      </c>
      <c r="Q7" s="54"/>
      <c r="R7" s="54"/>
      <c r="S7" s="54"/>
      <c r="T7" s="54"/>
      <c r="V7" s="36" t="s">
        <v>27</v>
      </c>
      <c r="W7" s="88">
        <f>by_cnty_allpol!D10</f>
        <v>3986.2867032668505</v>
      </c>
      <c r="X7" s="88">
        <f>by_cnty_allpol!D14</f>
        <v>17250.079588943063</v>
      </c>
    </row>
    <row r="8" spans="1:24">
      <c r="B8" s="6" t="s">
        <v>114</v>
      </c>
      <c r="C8" s="86">
        <f t="shared" si="1"/>
        <v>0.27718488739952624</v>
      </c>
      <c r="D8" s="86">
        <f t="shared" si="1"/>
        <v>5921.995920631146</v>
      </c>
      <c r="E8" s="86">
        <f t="shared" si="1"/>
        <v>6000.887444456991</v>
      </c>
      <c r="F8" s="86">
        <f t="shared" si="1"/>
        <v>24.153009549552561</v>
      </c>
      <c r="G8" s="229">
        <f t="shared" si="1"/>
        <v>0</v>
      </c>
      <c r="H8" s="229">
        <f t="shared" si="1"/>
        <v>836.12143134482335</v>
      </c>
      <c r="I8" s="229">
        <f t="shared" si="1"/>
        <v>173.22617668381443</v>
      </c>
      <c r="J8" s="229">
        <f t="shared" si="1"/>
        <v>14.392706858134478</v>
      </c>
      <c r="K8" s="225">
        <f t="shared" si="1"/>
        <v>0.27718488739952624</v>
      </c>
      <c r="L8" s="225">
        <f t="shared" si="1"/>
        <v>5085.8744892863224</v>
      </c>
      <c r="M8" s="225">
        <f t="shared" si="1"/>
        <v>5827.6612677731764</v>
      </c>
      <c r="N8" s="225">
        <f t="shared" si="1"/>
        <v>9.760302691418083</v>
      </c>
      <c r="O8" s="86">
        <f t="shared" si="2"/>
        <v>11947.31355952509</v>
      </c>
      <c r="Q8" s="54"/>
      <c r="R8" s="54"/>
      <c r="S8" s="54"/>
      <c r="T8" s="54"/>
      <c r="V8" s="36" t="s">
        <v>29</v>
      </c>
      <c r="W8" s="88">
        <f>by_cnty_allpol!D11</f>
        <v>289.31948782050608</v>
      </c>
      <c r="X8" s="88">
        <f>by_cnty_allpol!D15</f>
        <v>324.29831100460416</v>
      </c>
    </row>
    <row r="9" spans="1:24">
      <c r="B9" s="6" t="s">
        <v>17654</v>
      </c>
      <c r="C9" s="86">
        <f t="shared" si="1"/>
        <v>0</v>
      </c>
      <c r="D9" s="86">
        <f t="shared" si="1"/>
        <v>1936.8808293268844</v>
      </c>
      <c r="E9" s="86">
        <f t="shared" si="1"/>
        <v>1296.0654969795532</v>
      </c>
      <c r="F9" s="86">
        <f t="shared" si="1"/>
        <v>252.78919716061964</v>
      </c>
      <c r="G9" s="229">
        <f t="shared" si="1"/>
        <v>0</v>
      </c>
      <c r="H9" s="229">
        <f t="shared" si="1"/>
        <v>540.94775210436751</v>
      </c>
      <c r="I9" s="229">
        <f t="shared" si="1"/>
        <v>135.23693802609188</v>
      </c>
      <c r="J9" s="229">
        <f t="shared" si="1"/>
        <v>135.23693802609188</v>
      </c>
      <c r="K9" s="225">
        <f t="shared" si="1"/>
        <v>0</v>
      </c>
      <c r="L9" s="225">
        <f t="shared" si="1"/>
        <v>1395.9330772225169</v>
      </c>
      <c r="M9" s="225">
        <f t="shared" si="1"/>
        <v>1160.8285589534614</v>
      </c>
      <c r="N9" s="225">
        <f t="shared" si="1"/>
        <v>117.55225913452776</v>
      </c>
      <c r="O9" s="86">
        <f t="shared" si="2"/>
        <v>3485.7355234670572</v>
      </c>
      <c r="Q9" s="54"/>
      <c r="R9" s="54"/>
      <c r="S9" s="54"/>
      <c r="T9" s="54"/>
      <c r="V9" s="36" t="s">
        <v>28</v>
      </c>
      <c r="W9" s="88">
        <f>by_cnty_allpol!D12</f>
        <v>967.04642061409641</v>
      </c>
      <c r="X9" s="88">
        <f>by_cnty_allpol!D16</f>
        <v>22278.577806466714</v>
      </c>
    </row>
    <row r="10" spans="1:24">
      <c r="B10" s="6" t="s">
        <v>261</v>
      </c>
      <c r="C10" s="86">
        <f t="shared" si="1"/>
        <v>0.65473492181684245</v>
      </c>
      <c r="D10" s="86">
        <f t="shared" si="1"/>
        <v>40.240658386274866</v>
      </c>
      <c r="E10" s="86">
        <f t="shared" si="1"/>
        <v>60.012724323126733</v>
      </c>
      <c r="F10" s="86">
        <f t="shared" si="1"/>
        <v>1.5091407772374026</v>
      </c>
      <c r="G10" s="229">
        <f t="shared" si="1"/>
        <v>0</v>
      </c>
      <c r="H10" s="229">
        <f t="shared" si="1"/>
        <v>8.5904936550436766</v>
      </c>
      <c r="I10" s="229">
        <f t="shared" si="1"/>
        <v>1.6623766100030464</v>
      </c>
      <c r="J10" s="229">
        <f t="shared" si="1"/>
        <v>0.6918830024873015</v>
      </c>
      <c r="K10" s="225">
        <f t="shared" si="1"/>
        <v>0.65473492181684245</v>
      </c>
      <c r="L10" s="225">
        <f t="shared" si="1"/>
        <v>31.650164731231186</v>
      </c>
      <c r="M10" s="225">
        <f t="shared" si="1"/>
        <v>58.350347713123689</v>
      </c>
      <c r="N10" s="225">
        <f t="shared" si="1"/>
        <v>0.81725777475010108</v>
      </c>
      <c r="O10" s="86">
        <f t="shared" si="2"/>
        <v>102.41725840845584</v>
      </c>
      <c r="Q10" s="54"/>
      <c r="R10" s="54"/>
      <c r="S10" s="54"/>
      <c r="T10" s="54"/>
    </row>
    <row r="11" spans="1:24">
      <c r="B11" s="6" t="s">
        <v>223</v>
      </c>
      <c r="C11" s="86">
        <f t="shared" si="1"/>
        <v>119.75499999999998</v>
      </c>
      <c r="D11" s="86">
        <f t="shared" si="1"/>
        <v>34.144999999999996</v>
      </c>
      <c r="E11" s="86">
        <f t="shared" si="1"/>
        <v>244.46199999999999</v>
      </c>
      <c r="F11" s="86">
        <f t="shared" si="1"/>
        <v>1.7</v>
      </c>
      <c r="G11" s="229">
        <f t="shared" si="1"/>
        <v>0</v>
      </c>
      <c r="H11" s="229">
        <f t="shared" si="1"/>
        <v>0</v>
      </c>
      <c r="I11" s="229">
        <f t="shared" si="1"/>
        <v>0</v>
      </c>
      <c r="J11" s="229">
        <f t="shared" si="1"/>
        <v>0</v>
      </c>
      <c r="K11" s="225">
        <f t="shared" si="1"/>
        <v>119.75499999999998</v>
      </c>
      <c r="L11" s="225">
        <f t="shared" si="1"/>
        <v>34.144999999999996</v>
      </c>
      <c r="M11" s="225">
        <f t="shared" si="1"/>
        <v>244.46199999999999</v>
      </c>
      <c r="N11" s="225">
        <f t="shared" si="1"/>
        <v>1.7</v>
      </c>
      <c r="O11" s="86">
        <f t="shared" si="2"/>
        <v>400.06199999999995</v>
      </c>
      <c r="Q11" s="54"/>
      <c r="R11" s="54"/>
      <c r="S11" s="54"/>
      <c r="T11" s="54"/>
    </row>
    <row r="12" spans="1:24">
      <c r="B12" s="6" t="s">
        <v>59</v>
      </c>
      <c r="C12" s="86">
        <f t="shared" si="1"/>
        <v>1.1895658548478315E-2</v>
      </c>
      <c r="D12" s="86">
        <f t="shared" si="1"/>
        <v>0.7311189856816529</v>
      </c>
      <c r="E12" s="86">
        <f t="shared" si="1"/>
        <v>1.090351000571161</v>
      </c>
      <c r="F12" s="86">
        <f t="shared" si="1"/>
        <v>2.7419071122379089E-2</v>
      </c>
      <c r="G12" s="229">
        <f t="shared" si="1"/>
        <v>0</v>
      </c>
      <c r="H12" s="229">
        <f t="shared" si="1"/>
        <v>0.15607778946585019</v>
      </c>
      <c r="I12" s="229">
        <f t="shared" si="1"/>
        <v>3.0203161420959117E-2</v>
      </c>
      <c r="J12" s="229">
        <f t="shared" si="1"/>
        <v>1.2570589529952259E-2</v>
      </c>
      <c r="K12" s="225">
        <f t="shared" si="1"/>
        <v>1.1895658548478315E-2</v>
      </c>
      <c r="L12" s="225">
        <f t="shared" si="1"/>
        <v>0.57504119621580274</v>
      </c>
      <c r="M12" s="225">
        <f t="shared" si="1"/>
        <v>1.0601478391502019</v>
      </c>
      <c r="N12" s="225">
        <f t="shared" si="1"/>
        <v>1.484848159242683E-2</v>
      </c>
      <c r="O12" s="86">
        <f t="shared" si="2"/>
        <v>1.8607847159236712</v>
      </c>
      <c r="Q12" s="54"/>
      <c r="R12" s="54"/>
      <c r="S12" s="54"/>
      <c r="T12" s="54"/>
    </row>
    <row r="13" spans="1:24">
      <c r="B13" s="36" t="s">
        <v>105</v>
      </c>
      <c r="C13" s="86">
        <f t="shared" si="1"/>
        <v>0.78448770803964096</v>
      </c>
      <c r="D13" s="86">
        <f t="shared" si="1"/>
        <v>11.852632198950911</v>
      </c>
      <c r="E13" s="86">
        <f t="shared" si="1"/>
        <v>8.841189618575557</v>
      </c>
      <c r="F13" s="86">
        <f t="shared" si="1"/>
        <v>1.4365501283341939</v>
      </c>
      <c r="G13" s="229">
        <f t="shared" si="1"/>
        <v>0</v>
      </c>
      <c r="H13" s="229">
        <f t="shared" si="1"/>
        <v>4.1464008800031005</v>
      </c>
      <c r="I13" s="229">
        <f t="shared" si="1"/>
        <v>1.8286422634831967</v>
      </c>
      <c r="J13" s="229">
        <f t="shared" si="1"/>
        <v>0.56881933317276034</v>
      </c>
      <c r="K13" s="225">
        <f t="shared" si="1"/>
        <v>0.78448770803964096</v>
      </c>
      <c r="L13" s="225">
        <f t="shared" si="1"/>
        <v>7.7062313189478102</v>
      </c>
      <c r="M13" s="225">
        <f t="shared" si="1"/>
        <v>7.0125473550923605</v>
      </c>
      <c r="N13" s="225">
        <f t="shared" si="1"/>
        <v>0.86773079516143359</v>
      </c>
      <c r="O13" s="86">
        <f t="shared" si="2"/>
        <v>22.914859653900304</v>
      </c>
      <c r="Q13" s="54"/>
      <c r="R13" s="54"/>
      <c r="S13" s="54"/>
      <c r="T13" s="54"/>
    </row>
    <row r="14" spans="1:24">
      <c r="B14" s="6" t="s">
        <v>64</v>
      </c>
      <c r="C14" s="86">
        <f t="shared" si="1"/>
        <v>0.23464243958516243</v>
      </c>
      <c r="D14" s="86">
        <f t="shared" si="1"/>
        <v>5007.4722943794122</v>
      </c>
      <c r="E14" s="86">
        <f t="shared" si="1"/>
        <v>5074.3463052769566</v>
      </c>
      <c r="F14" s="86">
        <f t="shared" si="1"/>
        <v>20.423860803242189</v>
      </c>
      <c r="G14" s="229">
        <f t="shared" si="1"/>
        <v>0</v>
      </c>
      <c r="H14" s="229">
        <f t="shared" si="1"/>
        <v>706.98225869164389</v>
      </c>
      <c r="I14" s="229">
        <f t="shared" si="1"/>
        <v>146.47240275673832</v>
      </c>
      <c r="J14" s="229">
        <f t="shared" si="1"/>
        <v>12.169738192778782</v>
      </c>
      <c r="K14" s="225">
        <f t="shared" si="1"/>
        <v>0.23464243958516243</v>
      </c>
      <c r="L14" s="225">
        <f t="shared" si="1"/>
        <v>4300.4900356877679</v>
      </c>
      <c r="M14" s="225">
        <f t="shared" si="1"/>
        <v>4927.8739025202185</v>
      </c>
      <c r="N14" s="225">
        <f t="shared" si="1"/>
        <v>8.2541226104634102</v>
      </c>
      <c r="O14" s="86">
        <f t="shared" si="2"/>
        <v>10102.477102899196</v>
      </c>
      <c r="Q14" s="54"/>
      <c r="R14" s="54"/>
      <c r="S14" s="54"/>
      <c r="T14" s="54"/>
    </row>
    <row r="15" spans="1:24">
      <c r="B15" s="6" t="s">
        <v>71</v>
      </c>
      <c r="C15" s="86">
        <f t="shared" ref="C15:N20" si="3">VLOOKUP($B15,$B$27:$O$64,COLUMN(C$4)-1,FALSE)</f>
        <v>7.2749999999999981E-2</v>
      </c>
      <c r="D15" s="86">
        <f t="shared" si="3"/>
        <v>1709.7826249999996</v>
      </c>
      <c r="E15" s="86">
        <f t="shared" si="3"/>
        <v>1804.5225249999994</v>
      </c>
      <c r="F15" s="86">
        <f t="shared" si="3"/>
        <v>31.483774999999994</v>
      </c>
      <c r="G15" s="229">
        <f t="shared" si="3"/>
        <v>0</v>
      </c>
      <c r="H15" s="229">
        <f t="shared" si="3"/>
        <v>313.63737499999996</v>
      </c>
      <c r="I15" s="229">
        <f t="shared" si="3"/>
        <v>89.557675000000003</v>
      </c>
      <c r="J15" s="229">
        <f t="shared" si="3"/>
        <v>11.945549999999999</v>
      </c>
      <c r="K15" s="225">
        <f t="shared" si="3"/>
        <v>7.2749999999999981E-2</v>
      </c>
      <c r="L15" s="225">
        <f t="shared" si="3"/>
        <v>1396.1452499999996</v>
      </c>
      <c r="M15" s="225">
        <f t="shared" si="3"/>
        <v>1714.9648499999994</v>
      </c>
      <c r="N15" s="225">
        <f t="shared" si="3"/>
        <v>19.538224999999994</v>
      </c>
      <c r="O15" s="86">
        <f t="shared" si="2"/>
        <v>3545.8616749999992</v>
      </c>
      <c r="Q15" s="54"/>
      <c r="R15" s="54"/>
      <c r="S15" s="54"/>
      <c r="T15" s="54"/>
    </row>
    <row r="16" spans="1:24">
      <c r="B16" s="6" t="s">
        <v>73</v>
      </c>
      <c r="C16" s="86">
        <f t="shared" si="3"/>
        <v>75.233200000000011</v>
      </c>
      <c r="D16" s="86">
        <f t="shared" si="3"/>
        <v>1136.6799500000002</v>
      </c>
      <c r="E16" s="86">
        <f t="shared" si="3"/>
        <v>847.87942500000008</v>
      </c>
      <c r="F16" s="86">
        <f t="shared" si="3"/>
        <v>137.76667499999999</v>
      </c>
      <c r="G16" s="229">
        <f t="shared" si="3"/>
        <v>0</v>
      </c>
      <c r="H16" s="229">
        <f t="shared" si="3"/>
        <v>397.64422500000006</v>
      </c>
      <c r="I16" s="229">
        <f t="shared" si="3"/>
        <v>175.36872499999998</v>
      </c>
      <c r="J16" s="229">
        <f t="shared" si="3"/>
        <v>54.550374999999995</v>
      </c>
      <c r="K16" s="225">
        <f t="shared" si="3"/>
        <v>75.233200000000011</v>
      </c>
      <c r="L16" s="225">
        <f t="shared" si="3"/>
        <v>739.03572500000007</v>
      </c>
      <c r="M16" s="225">
        <f t="shared" si="3"/>
        <v>672.51070000000016</v>
      </c>
      <c r="N16" s="225">
        <f t="shared" si="3"/>
        <v>83.216300000000004</v>
      </c>
      <c r="O16" s="86">
        <f t="shared" si="2"/>
        <v>2197.5592500000002</v>
      </c>
      <c r="Q16" s="54"/>
      <c r="R16" s="54"/>
      <c r="S16" s="54"/>
      <c r="T16" s="54"/>
    </row>
    <row r="17" spans="1:20">
      <c r="B17" s="6" t="s">
        <v>266</v>
      </c>
      <c r="C17" s="86">
        <f t="shared" si="3"/>
        <v>3.50630578248995</v>
      </c>
      <c r="D17" s="86">
        <f t="shared" si="3"/>
        <v>509.89188929357618</v>
      </c>
      <c r="E17" s="86">
        <f t="shared" si="3"/>
        <v>1765.7273717663893</v>
      </c>
      <c r="F17" s="86">
        <f t="shared" si="3"/>
        <v>13.148646684337312</v>
      </c>
      <c r="G17" s="229">
        <f t="shared" si="3"/>
        <v>0</v>
      </c>
      <c r="H17" s="229">
        <f t="shared" si="3"/>
        <v>26.021691309963082</v>
      </c>
      <c r="I17" s="229">
        <f t="shared" si="3"/>
        <v>99.355548638040858</v>
      </c>
      <c r="J17" s="229">
        <f t="shared" si="3"/>
        <v>0</v>
      </c>
      <c r="K17" s="225">
        <f t="shared" si="3"/>
        <v>3.50630578248995</v>
      </c>
      <c r="L17" s="225">
        <f t="shared" si="3"/>
        <v>483.87019798361308</v>
      </c>
      <c r="M17" s="225">
        <f t="shared" si="3"/>
        <v>1666.3718231283485</v>
      </c>
      <c r="N17" s="225">
        <f t="shared" si="3"/>
        <v>13.148646684337312</v>
      </c>
      <c r="O17" s="86">
        <f t="shared" si="2"/>
        <v>2292.2742135267927</v>
      </c>
      <c r="Q17" s="54"/>
      <c r="R17" s="54"/>
      <c r="S17" s="54"/>
      <c r="T17" s="54"/>
    </row>
    <row r="18" spans="1:20">
      <c r="B18" s="6" t="s">
        <v>60</v>
      </c>
      <c r="C18" s="86">
        <f t="shared" si="3"/>
        <v>0</v>
      </c>
      <c r="D18" s="86">
        <f t="shared" si="3"/>
        <v>227.70999999999998</v>
      </c>
      <c r="E18" s="86">
        <f t="shared" si="3"/>
        <v>111.67299999999999</v>
      </c>
      <c r="F18" s="86">
        <f t="shared" si="3"/>
        <v>0</v>
      </c>
      <c r="G18" s="229">
        <f t="shared" si="3"/>
        <v>0</v>
      </c>
      <c r="H18" s="229">
        <f t="shared" si="3"/>
        <v>176.2</v>
      </c>
      <c r="I18" s="229">
        <f t="shared" si="3"/>
        <v>0</v>
      </c>
      <c r="J18" s="229">
        <f t="shared" si="3"/>
        <v>0</v>
      </c>
      <c r="K18" s="225">
        <f t="shared" si="3"/>
        <v>0</v>
      </c>
      <c r="L18" s="225">
        <f t="shared" si="3"/>
        <v>51.509999999999991</v>
      </c>
      <c r="M18" s="225">
        <f t="shared" si="3"/>
        <v>111.67299999999999</v>
      </c>
      <c r="N18" s="225">
        <f t="shared" si="3"/>
        <v>0</v>
      </c>
      <c r="O18" s="86">
        <f t="shared" si="2"/>
        <v>339.38299999999998</v>
      </c>
      <c r="Q18" s="54"/>
      <c r="R18" s="54"/>
      <c r="S18" s="54"/>
      <c r="T18" s="54"/>
    </row>
    <row r="19" spans="1:20">
      <c r="B19" s="6" t="s">
        <v>365</v>
      </c>
      <c r="C19" s="86">
        <f t="shared" si="3"/>
        <v>33.347808865096091</v>
      </c>
      <c r="D19" s="86">
        <f t="shared" si="3"/>
        <v>1893.935682136166</v>
      </c>
      <c r="E19" s="86">
        <f t="shared" si="3"/>
        <v>2279.8347480656362</v>
      </c>
      <c r="F19" s="86">
        <f t="shared" si="3"/>
        <v>73.978677741002272</v>
      </c>
      <c r="G19" s="229">
        <f t="shared" si="3"/>
        <v>0</v>
      </c>
      <c r="H19" s="229">
        <f t="shared" si="3"/>
        <v>461.00703922059859</v>
      </c>
      <c r="I19" s="229">
        <f t="shared" si="3"/>
        <v>79.254400450647424</v>
      </c>
      <c r="J19" s="229">
        <f t="shared" si="3"/>
        <v>37.35099494460421</v>
      </c>
      <c r="K19" s="225">
        <f t="shared" si="3"/>
        <v>33.347808865096091</v>
      </c>
      <c r="L19" s="225">
        <f t="shared" si="3"/>
        <v>1432.9286429155673</v>
      </c>
      <c r="M19" s="225">
        <f t="shared" si="3"/>
        <v>2200.580347614989</v>
      </c>
      <c r="N19" s="225">
        <f t="shared" si="3"/>
        <v>36.627682796398048</v>
      </c>
      <c r="O19" s="86">
        <f t="shared" si="2"/>
        <v>4281.0969168079009</v>
      </c>
      <c r="Q19" s="54"/>
      <c r="R19" s="54"/>
      <c r="S19" s="54"/>
      <c r="T19" s="54"/>
    </row>
    <row r="20" spans="1:20">
      <c r="B20" s="6" t="s">
        <v>17162</v>
      </c>
      <c r="C20" s="86">
        <f t="shared" si="3"/>
        <v>6.4700000000000006</v>
      </c>
      <c r="D20" s="86">
        <f t="shared" si="3"/>
        <v>867.96100000000013</v>
      </c>
      <c r="E20" s="86">
        <f t="shared" si="3"/>
        <v>1106.808</v>
      </c>
      <c r="F20" s="86">
        <f t="shared" si="3"/>
        <v>9.406634703196346</v>
      </c>
      <c r="G20" s="229">
        <f t="shared" si="3"/>
        <v>0</v>
      </c>
      <c r="H20" s="229">
        <f t="shared" si="3"/>
        <v>125.83</v>
      </c>
      <c r="I20" s="229">
        <f t="shared" si="3"/>
        <v>0</v>
      </c>
      <c r="J20" s="229">
        <f t="shared" si="3"/>
        <v>0.43663470319634701</v>
      </c>
      <c r="K20" s="225">
        <f t="shared" si="3"/>
        <v>6.4700000000000006</v>
      </c>
      <c r="L20" s="225">
        <f t="shared" si="3"/>
        <v>742.13099999999997</v>
      </c>
      <c r="M20" s="225">
        <f t="shared" si="3"/>
        <v>1106.808</v>
      </c>
      <c r="N20" s="225">
        <f t="shared" si="3"/>
        <v>8.9699999999999989</v>
      </c>
      <c r="O20" s="86">
        <f t="shared" si="2"/>
        <v>1990.6456347031963</v>
      </c>
      <c r="Q20" s="54"/>
      <c r="R20" s="54"/>
      <c r="S20" s="54"/>
      <c r="T20" s="54"/>
    </row>
    <row r="21" spans="1:20">
      <c r="B21" s="87" t="s">
        <v>248</v>
      </c>
      <c r="C21" s="86">
        <f>SUMIF($A$27:$A$63,"N",C$27:C$63)</f>
        <v>29.868719134694096</v>
      </c>
      <c r="D21" s="86">
        <f t="shared" ref="D21:O21" si="4">SUMIF($A$27:$A$63,"N",D$27:D$63)</f>
        <v>482.09616998043481</v>
      </c>
      <c r="E21" s="86">
        <f t="shared" si="4"/>
        <v>580.67178189730373</v>
      </c>
      <c r="F21" s="86">
        <f t="shared" si="4"/>
        <v>14.571471330002156</v>
      </c>
      <c r="G21" s="229">
        <f t="shared" si="4"/>
        <v>0</v>
      </c>
      <c r="H21" s="229">
        <f t="shared" si="4"/>
        <v>137.40396278630661</v>
      </c>
      <c r="I21" s="229">
        <f t="shared" si="4"/>
        <v>21.010360050011066</v>
      </c>
      <c r="J21" s="229">
        <f t="shared" si="4"/>
        <v>6.1011731218049583</v>
      </c>
      <c r="K21" s="225">
        <f t="shared" si="4"/>
        <v>29.868719134694096</v>
      </c>
      <c r="L21" s="225">
        <f t="shared" si="4"/>
        <v>344.69220719412829</v>
      </c>
      <c r="M21" s="225">
        <f t="shared" si="4"/>
        <v>559.66142184729256</v>
      </c>
      <c r="N21" s="225">
        <f t="shared" si="4"/>
        <v>8.4702982081971978</v>
      </c>
      <c r="O21" s="86">
        <f t="shared" si="4"/>
        <v>1107.2081423424345</v>
      </c>
      <c r="Q21" s="54"/>
      <c r="R21" s="54"/>
      <c r="S21" s="54"/>
      <c r="T21" s="54"/>
    </row>
    <row r="22" spans="1:20">
      <c r="A22" s="89"/>
      <c r="B22" s="90" t="s">
        <v>202</v>
      </c>
      <c r="C22" s="103">
        <f>SUM(C5:C21)</f>
        <v>283.28168750044767</v>
      </c>
      <c r="D22" s="103">
        <f>SUM(D5:D21)</f>
        <v>21236.36629220995</v>
      </c>
      <c r="E22" s="103">
        <f t="shared" ref="E22:O22" si="5">SUM(E5:E21)</f>
        <v>23245.624227080836</v>
      </c>
      <c r="F22" s="103">
        <f t="shared" si="5"/>
        <v>613.61779882511019</v>
      </c>
      <c r="G22" s="400">
        <f t="shared" si="5"/>
        <v>0</v>
      </c>
      <c r="H22" s="400">
        <f t="shared" si="5"/>
        <v>3986.286703266851</v>
      </c>
      <c r="I22" s="400">
        <f t="shared" si="5"/>
        <v>967.04642061409652</v>
      </c>
      <c r="J22" s="400">
        <f t="shared" si="5"/>
        <v>289.31948782050603</v>
      </c>
      <c r="K22" s="401">
        <f t="shared" si="5"/>
        <v>283.28168750044767</v>
      </c>
      <c r="L22" s="401">
        <f t="shared" si="5"/>
        <v>17250.079588943099</v>
      </c>
      <c r="M22" s="401">
        <f t="shared" si="5"/>
        <v>22278.577806466739</v>
      </c>
      <c r="N22" s="401">
        <f t="shared" si="5"/>
        <v>324.29831100460427</v>
      </c>
      <c r="O22" s="103">
        <f t="shared" si="5"/>
        <v>45378.890005616347</v>
      </c>
    </row>
    <row r="24" spans="1:20">
      <c r="C24" s="91"/>
      <c r="D24" s="91"/>
      <c r="E24" s="91"/>
      <c r="F24" s="91"/>
      <c r="G24" s="91"/>
      <c r="H24" s="91"/>
      <c r="I24" s="91"/>
      <c r="J24" s="91"/>
      <c r="K24" s="91"/>
      <c r="L24" s="91"/>
      <c r="M24" s="91"/>
      <c r="N24" s="91"/>
      <c r="O24" s="91"/>
    </row>
    <row r="25" spans="1:20">
      <c r="A25" s="84" t="s">
        <v>204</v>
      </c>
      <c r="O25" s="92"/>
    </row>
    <row r="26" spans="1:20">
      <c r="A26" s="49"/>
      <c r="B26" s="49" t="str">
        <f t="shared" ref="B26:B57" si="6">B70</f>
        <v>Description</v>
      </c>
      <c r="C26" s="85" t="str">
        <f>PROPER(VLOOKUP(C70,fips_xref!$A$5:$B$26,2,FALSE))</f>
        <v>Mckinley</v>
      </c>
      <c r="D26" s="85" t="str">
        <f>PROPER(VLOOKUP(D70,fips_xref!$A$5:$B$26,2,FALSE))</f>
        <v>Rio Arriba</v>
      </c>
      <c r="E26" s="85" t="str">
        <f>PROPER(VLOOKUP(E70,fips_xref!$A$5:$B$26,2,FALSE))</f>
        <v>San Juan</v>
      </c>
      <c r="F26" s="85" t="str">
        <f>PROPER(VLOOKUP(F70,fips_xref!$A$5:$B$26,2,FALSE))</f>
        <v>Sandoval</v>
      </c>
      <c r="G26" s="228" t="str">
        <f>PROPER(VLOOKUP(G70,fips_xref!$A$5:$B$26,2,FALSE))</f>
        <v>Mckinley_Tribal</v>
      </c>
      <c r="H26" s="228" t="str">
        <f>PROPER(VLOOKUP(H70,fips_xref!$A$5:$B$26,2,FALSE))</f>
        <v>Rio Arriba_Tribal</v>
      </c>
      <c r="I26" s="228" t="str">
        <f>PROPER(VLOOKUP(I70,fips_xref!$A$5:$B$26,2,FALSE))</f>
        <v>San Juan_Tribal</v>
      </c>
      <c r="J26" s="228" t="str">
        <f>PROPER(VLOOKUP(J70,fips_xref!$A$5:$B$26,2,FALSE))</f>
        <v>Sandoval_Tribal</v>
      </c>
      <c r="K26" s="224" t="str">
        <f>PROPER(VLOOKUP(K70,fips_xref!$A$5:$B$26,2,FALSE))</f>
        <v>Mckinley_Nontribal</v>
      </c>
      <c r="L26" s="224" t="str">
        <f>PROPER(VLOOKUP(L70,fips_xref!$A$5:$B$26,2,FALSE))</f>
        <v>Rio Arriba_Nontribal</v>
      </c>
      <c r="M26" s="224" t="str">
        <f>PROPER(VLOOKUP(M70,fips_xref!$A$5:$B$26,2,FALSE))</f>
        <v>San Juan_Nontribal</v>
      </c>
      <c r="N26" s="224" t="str">
        <f>PROPER(VLOOKUP(N70,fips_xref!$A$5:$B$26,2,FALSE))</f>
        <v>Sandoval_Nontribal</v>
      </c>
      <c r="O26" s="85" t="s">
        <v>74</v>
      </c>
    </row>
    <row r="27" spans="1:20">
      <c r="A27" s="6" t="str">
        <f>VLOOKUP(B27,by_src_allpol!$J$27:$K$63,2,FALSE)</f>
        <v>N</v>
      </c>
      <c r="B27" s="6" t="str">
        <f t="shared" si="6"/>
        <v>Drill rigs</v>
      </c>
      <c r="C27" s="93">
        <f t="shared" ref="C27:N42" si="7">C71</f>
        <v>0</v>
      </c>
      <c r="D27" s="93">
        <f t="shared" si="7"/>
        <v>10.429556063670061</v>
      </c>
      <c r="E27" s="93">
        <f t="shared" si="7"/>
        <v>7.7986770566181534</v>
      </c>
      <c r="F27" s="93">
        <f t="shared" si="7"/>
        <v>1.1275195744508173</v>
      </c>
      <c r="G27" s="230">
        <f t="shared" si="7"/>
        <v>0</v>
      </c>
      <c r="H27" s="230">
        <f t="shared" si="7"/>
        <v>1.5033594326010893</v>
      </c>
      <c r="I27" s="230">
        <f t="shared" si="7"/>
        <v>0.37583985815027232</v>
      </c>
      <c r="J27" s="230">
        <f t="shared" si="7"/>
        <v>0.37583985815027232</v>
      </c>
      <c r="K27" s="226">
        <f t="shared" si="7"/>
        <v>0</v>
      </c>
      <c r="L27" s="226">
        <f t="shared" si="7"/>
        <v>8.9261966310689722</v>
      </c>
      <c r="M27" s="226">
        <f t="shared" si="7"/>
        <v>7.4228371984678798</v>
      </c>
      <c r="N27" s="226">
        <f t="shared" si="7"/>
        <v>0.75167971630054498</v>
      </c>
      <c r="O27" s="86">
        <f t="shared" ref="O27:O59" si="8">SUM(C27:F27)</f>
        <v>19.355752694739035</v>
      </c>
    </row>
    <row r="28" spans="1:20">
      <c r="A28" s="6" t="str">
        <f>VLOOKUP(B28,by_src_allpol!$J$27:$K$63,2,FALSE)</f>
        <v>Y</v>
      </c>
      <c r="B28" s="6" t="str">
        <f t="shared" si="6"/>
        <v>Heaters</v>
      </c>
      <c r="C28" s="93">
        <f t="shared" si="7"/>
        <v>0.3023182852412396</v>
      </c>
      <c r="D28" s="93">
        <f t="shared" si="7"/>
        <v>18.580781985110509</v>
      </c>
      <c r="E28" s="93">
        <f t="shared" si="7"/>
        <v>27.71036537913319</v>
      </c>
      <c r="F28" s="93">
        <f t="shared" si="7"/>
        <v>0.69683292697448818</v>
      </c>
      <c r="G28" s="230">
        <f t="shared" si="7"/>
        <v>0</v>
      </c>
      <c r="H28" s="230">
        <f t="shared" si="7"/>
        <v>3.9665874304701632</v>
      </c>
      <c r="I28" s="230">
        <f t="shared" si="7"/>
        <v>0.76758827032882071</v>
      </c>
      <c r="J28" s="230">
        <f t="shared" si="7"/>
        <v>0.31947109575138072</v>
      </c>
      <c r="K28" s="226">
        <f t="shared" si="7"/>
        <v>0.3023182852412396</v>
      </c>
      <c r="L28" s="226">
        <f t="shared" si="7"/>
        <v>14.614194554640346</v>
      </c>
      <c r="M28" s="226">
        <f t="shared" si="7"/>
        <v>26.942777108804368</v>
      </c>
      <c r="N28" s="226">
        <f t="shared" si="7"/>
        <v>0.37736183122310751</v>
      </c>
      <c r="O28" s="86">
        <f t="shared" si="8"/>
        <v>47.290298576459428</v>
      </c>
    </row>
    <row r="29" spans="1:20">
      <c r="A29" s="6" t="str">
        <f>VLOOKUP(B29,by_src_allpol!$J$27:$K$63,2,FALSE)</f>
        <v>Y</v>
      </c>
      <c r="B29" s="6" t="str">
        <f t="shared" si="6"/>
        <v>Pneumatic devices</v>
      </c>
      <c r="C29" s="93">
        <f t="shared" si="7"/>
        <v>12.714490540201043</v>
      </c>
      <c r="D29" s="93">
        <f t="shared" si="7"/>
        <v>723.57215049872843</v>
      </c>
      <c r="E29" s="93">
        <f t="shared" si="7"/>
        <v>876.58142096319568</v>
      </c>
      <c r="F29" s="93">
        <f t="shared" si="7"/>
        <v>28.23310460223712</v>
      </c>
      <c r="G29" s="230">
        <f t="shared" si="7"/>
        <v>0</v>
      </c>
      <c r="H29" s="230">
        <f t="shared" si="7"/>
        <v>175.54571682509189</v>
      </c>
      <c r="I29" s="230">
        <f t="shared" si="7"/>
        <v>30.268506994881026</v>
      </c>
      <c r="J29" s="230">
        <f t="shared" si="7"/>
        <v>14.220804925663828</v>
      </c>
      <c r="K29" s="226">
        <f t="shared" si="7"/>
        <v>12.714490540201043</v>
      </c>
      <c r="L29" s="226">
        <f t="shared" si="7"/>
        <v>548.02643367363657</v>
      </c>
      <c r="M29" s="226">
        <f t="shared" si="7"/>
        <v>846.31291396831466</v>
      </c>
      <c r="N29" s="226">
        <f t="shared" si="7"/>
        <v>14.012299676573292</v>
      </c>
      <c r="O29" s="86">
        <f t="shared" si="8"/>
        <v>1641.1011666043621</v>
      </c>
    </row>
    <row r="30" spans="1:20">
      <c r="A30" s="6" t="str">
        <f>VLOOKUP(B30,by_src_allpol!$J$27:$K$63,2,FALSE)</f>
        <v>N</v>
      </c>
      <c r="B30" s="6" t="str">
        <f t="shared" si="6"/>
        <v>Pneumatic pumps</v>
      </c>
      <c r="C30" s="93">
        <f t="shared" si="7"/>
        <v>1.1439394142174855</v>
      </c>
      <c r="D30" s="93">
        <f t="shared" si="7"/>
        <v>64.946515163580713</v>
      </c>
      <c r="E30" s="93">
        <f t="shared" si="7"/>
        <v>78.097517902968193</v>
      </c>
      <c r="F30" s="93">
        <f t="shared" si="7"/>
        <v>2.5373092270237469</v>
      </c>
      <c r="G30" s="230">
        <f t="shared" si="7"/>
        <v>0</v>
      </c>
      <c r="H30" s="230">
        <f t="shared" si="7"/>
        <v>15.817327689819223</v>
      </c>
      <c r="I30" s="230">
        <f t="shared" si="7"/>
        <v>2.7179312397949293</v>
      </c>
      <c r="J30" s="230">
        <f t="shared" si="7"/>
        <v>1.2815561858526725</v>
      </c>
      <c r="K30" s="226">
        <f t="shared" si="7"/>
        <v>1.1439394142174855</v>
      </c>
      <c r="L30" s="226">
        <f t="shared" si="7"/>
        <v>49.12918747376149</v>
      </c>
      <c r="M30" s="226">
        <f t="shared" si="7"/>
        <v>75.379586663173257</v>
      </c>
      <c r="N30" s="226">
        <f t="shared" si="7"/>
        <v>1.2557530411710744</v>
      </c>
      <c r="O30" s="86">
        <f t="shared" si="8"/>
        <v>146.72528170779015</v>
      </c>
    </row>
    <row r="31" spans="1:20">
      <c r="A31" s="6" t="str">
        <f>VLOOKUP(B31,by_src_allpol!$J$27:$K$63,2,FALSE)</f>
        <v>Y</v>
      </c>
      <c r="B31" s="6" t="str">
        <f t="shared" si="6"/>
        <v>Venting - blowdowns</v>
      </c>
      <c r="C31" s="93">
        <f t="shared" si="7"/>
        <v>0.27718488739952624</v>
      </c>
      <c r="D31" s="93">
        <f t="shared" si="7"/>
        <v>5921.995920631146</v>
      </c>
      <c r="E31" s="93">
        <f t="shared" si="7"/>
        <v>6000.887444456991</v>
      </c>
      <c r="F31" s="93">
        <f t="shared" si="7"/>
        <v>24.153009549552561</v>
      </c>
      <c r="G31" s="230">
        <f t="shared" si="7"/>
        <v>0</v>
      </c>
      <c r="H31" s="230">
        <f t="shared" si="7"/>
        <v>836.12143134482335</v>
      </c>
      <c r="I31" s="230">
        <f t="shared" si="7"/>
        <v>173.22617668381443</v>
      </c>
      <c r="J31" s="230">
        <f t="shared" si="7"/>
        <v>14.392706858134478</v>
      </c>
      <c r="K31" s="226">
        <f t="shared" si="7"/>
        <v>0.27718488739952624</v>
      </c>
      <c r="L31" s="226">
        <f t="shared" si="7"/>
        <v>5085.8744892863224</v>
      </c>
      <c r="M31" s="226">
        <f t="shared" si="7"/>
        <v>5827.6612677731764</v>
      </c>
      <c r="N31" s="226">
        <f t="shared" si="7"/>
        <v>9.760302691418083</v>
      </c>
      <c r="O31" s="86">
        <f t="shared" si="8"/>
        <v>11947.31355952509</v>
      </c>
    </row>
    <row r="32" spans="1:20">
      <c r="A32" s="6" t="str">
        <f>VLOOKUP(B32,by_src_allpol!$J$27:$K$63,2,FALSE)</f>
        <v>N</v>
      </c>
      <c r="B32" s="6" t="str">
        <f t="shared" si="6"/>
        <v>Venting - recompletions</v>
      </c>
      <c r="C32" s="93">
        <f t="shared" si="7"/>
        <v>0.28314640093385463</v>
      </c>
      <c r="D32" s="93">
        <f t="shared" si="7"/>
        <v>15.947134966416638</v>
      </c>
      <c r="E32" s="93">
        <f t="shared" si="7"/>
        <v>19.553673890920944</v>
      </c>
      <c r="F32" s="93">
        <f t="shared" si="7"/>
        <v>0.6144155109747278</v>
      </c>
      <c r="G32" s="230">
        <f t="shared" si="7"/>
        <v>0</v>
      </c>
      <c r="H32" s="230">
        <f t="shared" si="7"/>
        <v>3.7292172464907303</v>
      </c>
      <c r="I32" s="230">
        <f t="shared" si="7"/>
        <v>0.64807851653067794</v>
      </c>
      <c r="J32" s="230">
        <f t="shared" si="7"/>
        <v>0.30198802689657567</v>
      </c>
      <c r="K32" s="226">
        <f t="shared" si="7"/>
        <v>0.28314640093385463</v>
      </c>
      <c r="L32" s="226">
        <f t="shared" si="7"/>
        <v>12.217917719925909</v>
      </c>
      <c r="M32" s="226">
        <f t="shared" si="7"/>
        <v>18.905595374390266</v>
      </c>
      <c r="N32" s="226">
        <f t="shared" si="7"/>
        <v>0.31242748407815224</v>
      </c>
      <c r="O32" s="86">
        <f t="shared" si="8"/>
        <v>36.398370769246164</v>
      </c>
    </row>
    <row r="33" spans="1:15">
      <c r="A33" s="6" t="str">
        <f>VLOOKUP(B33,by_src_allpol!$J$27:$K$63,2,FALSE)</f>
        <v>Y</v>
      </c>
      <c r="B33" s="6" t="str">
        <f t="shared" si="6"/>
        <v>Workover rigs</v>
      </c>
      <c r="C33" s="93">
        <f t="shared" si="7"/>
        <v>0.65473492181684245</v>
      </c>
      <c r="D33" s="93">
        <f t="shared" si="7"/>
        <v>40.240658386274866</v>
      </c>
      <c r="E33" s="93">
        <f t="shared" si="7"/>
        <v>60.012724323126733</v>
      </c>
      <c r="F33" s="93">
        <f t="shared" si="7"/>
        <v>1.5091407772374026</v>
      </c>
      <c r="G33" s="230">
        <f t="shared" si="7"/>
        <v>0</v>
      </c>
      <c r="H33" s="230">
        <f t="shared" si="7"/>
        <v>8.5904936550436766</v>
      </c>
      <c r="I33" s="230">
        <f t="shared" si="7"/>
        <v>1.6623766100030464</v>
      </c>
      <c r="J33" s="230">
        <f t="shared" si="7"/>
        <v>0.6918830024873015</v>
      </c>
      <c r="K33" s="226">
        <f t="shared" si="7"/>
        <v>0.65473492181684245</v>
      </c>
      <c r="L33" s="226">
        <f t="shared" si="7"/>
        <v>31.650164731231186</v>
      </c>
      <c r="M33" s="226">
        <f t="shared" si="7"/>
        <v>58.350347713123689</v>
      </c>
      <c r="N33" s="226">
        <f t="shared" si="7"/>
        <v>0.81725777475010108</v>
      </c>
      <c r="O33" s="86">
        <f t="shared" si="8"/>
        <v>102.41725840845584</v>
      </c>
    </row>
    <row r="34" spans="1:15">
      <c r="A34" s="6" t="str">
        <f>VLOOKUP(B34,by_src_allpol!$J$27:$K$63,2,FALSE)</f>
        <v>Y</v>
      </c>
      <c r="B34" s="6" t="str">
        <f t="shared" si="6"/>
        <v>Permitted Fugitives</v>
      </c>
      <c r="C34" s="93">
        <f t="shared" si="7"/>
        <v>119.75499999999998</v>
      </c>
      <c r="D34" s="93">
        <f t="shared" si="7"/>
        <v>34.144999999999996</v>
      </c>
      <c r="E34" s="93">
        <f t="shared" si="7"/>
        <v>244.46199999999999</v>
      </c>
      <c r="F34" s="93">
        <f t="shared" si="7"/>
        <v>1.7</v>
      </c>
      <c r="G34" s="230">
        <f t="shared" si="7"/>
        <v>0</v>
      </c>
      <c r="H34" s="230">
        <f t="shared" si="7"/>
        <v>0</v>
      </c>
      <c r="I34" s="230">
        <f t="shared" si="7"/>
        <v>0</v>
      </c>
      <c r="J34" s="230">
        <f t="shared" si="7"/>
        <v>0</v>
      </c>
      <c r="K34" s="226">
        <f t="shared" si="7"/>
        <v>119.75499999999998</v>
      </c>
      <c r="L34" s="226">
        <f t="shared" si="7"/>
        <v>34.144999999999996</v>
      </c>
      <c r="M34" s="226">
        <f t="shared" si="7"/>
        <v>244.46199999999999</v>
      </c>
      <c r="N34" s="226">
        <f t="shared" si="7"/>
        <v>1.7</v>
      </c>
      <c r="O34" s="86">
        <f t="shared" si="8"/>
        <v>400.06199999999995</v>
      </c>
    </row>
    <row r="35" spans="1:15">
      <c r="A35" s="6" t="str">
        <f>VLOOKUP(B35,by_src_allpol!$J$27:$K$63,2,FALSE)</f>
        <v>Y</v>
      </c>
      <c r="B35" s="6" t="str">
        <f t="shared" si="6"/>
        <v>Miscellaneous engines</v>
      </c>
      <c r="C35" s="93">
        <f t="shared" si="7"/>
        <v>1.1895658548478315E-2</v>
      </c>
      <c r="D35" s="93">
        <f t="shared" si="7"/>
        <v>0.7311189856816529</v>
      </c>
      <c r="E35" s="93">
        <f t="shared" si="7"/>
        <v>1.090351000571161</v>
      </c>
      <c r="F35" s="93">
        <f t="shared" si="7"/>
        <v>2.7419071122379089E-2</v>
      </c>
      <c r="G35" s="230">
        <f t="shared" si="7"/>
        <v>0</v>
      </c>
      <c r="H35" s="230">
        <f t="shared" si="7"/>
        <v>0.15607778946585019</v>
      </c>
      <c r="I35" s="230">
        <f t="shared" si="7"/>
        <v>3.0203161420959117E-2</v>
      </c>
      <c r="J35" s="230">
        <f t="shared" si="7"/>
        <v>1.2570589529952259E-2</v>
      </c>
      <c r="K35" s="226">
        <f t="shared" si="7"/>
        <v>1.1895658548478315E-2</v>
      </c>
      <c r="L35" s="226">
        <f t="shared" si="7"/>
        <v>0.57504119621580274</v>
      </c>
      <c r="M35" s="226">
        <f t="shared" si="7"/>
        <v>1.0601478391502019</v>
      </c>
      <c r="N35" s="226">
        <f t="shared" si="7"/>
        <v>1.484848159242683E-2</v>
      </c>
      <c r="O35" s="86">
        <f t="shared" si="8"/>
        <v>1.8607847159236712</v>
      </c>
    </row>
    <row r="36" spans="1:15">
      <c r="A36" s="6" t="str">
        <f>VLOOKUP(B36,by_src_allpol!$J$27:$K$63,2,FALSE)</f>
        <v>Y</v>
      </c>
      <c r="B36" s="6" t="str">
        <f t="shared" si="6"/>
        <v>Artificial Lift</v>
      </c>
      <c r="C36" s="93">
        <f t="shared" si="7"/>
        <v>0.78448770803964096</v>
      </c>
      <c r="D36" s="93">
        <f t="shared" si="7"/>
        <v>11.852632198950911</v>
      </c>
      <c r="E36" s="93">
        <f t="shared" si="7"/>
        <v>8.841189618575557</v>
      </c>
      <c r="F36" s="93">
        <f t="shared" si="7"/>
        <v>1.4365501283341939</v>
      </c>
      <c r="G36" s="230">
        <f t="shared" si="7"/>
        <v>0</v>
      </c>
      <c r="H36" s="230">
        <f t="shared" si="7"/>
        <v>4.1464008800031005</v>
      </c>
      <c r="I36" s="230">
        <f t="shared" si="7"/>
        <v>1.8286422634831967</v>
      </c>
      <c r="J36" s="230">
        <f t="shared" si="7"/>
        <v>0.56881933317276034</v>
      </c>
      <c r="K36" s="226">
        <f t="shared" si="7"/>
        <v>0.78448770803964096</v>
      </c>
      <c r="L36" s="226">
        <f t="shared" si="7"/>
        <v>7.7062313189478102</v>
      </c>
      <c r="M36" s="226">
        <f t="shared" si="7"/>
        <v>7.0125473550923605</v>
      </c>
      <c r="N36" s="226">
        <f t="shared" si="7"/>
        <v>0.86773079516143359</v>
      </c>
      <c r="O36" s="86">
        <f t="shared" si="8"/>
        <v>22.914859653900304</v>
      </c>
    </row>
    <row r="37" spans="1:15">
      <c r="A37" s="6" t="str">
        <f>VLOOKUP(B37,by_src_allpol!$J$27:$K$63,2,FALSE)</f>
        <v>N</v>
      </c>
      <c r="B37" s="6" t="str">
        <f t="shared" si="6"/>
        <v>Gas Plant Truck Loading</v>
      </c>
      <c r="C37" s="93">
        <f t="shared" si="7"/>
        <v>0</v>
      </c>
      <c r="D37" s="93">
        <f t="shared" si="7"/>
        <v>0</v>
      </c>
      <c r="E37" s="93">
        <f t="shared" si="7"/>
        <v>0</v>
      </c>
      <c r="F37" s="93">
        <f t="shared" si="7"/>
        <v>0</v>
      </c>
      <c r="G37" s="230">
        <f t="shared" si="7"/>
        <v>0</v>
      </c>
      <c r="H37" s="230">
        <f t="shared" si="7"/>
        <v>0</v>
      </c>
      <c r="I37" s="230">
        <f t="shared" si="7"/>
        <v>0</v>
      </c>
      <c r="J37" s="230">
        <f t="shared" si="7"/>
        <v>0</v>
      </c>
      <c r="K37" s="226">
        <f t="shared" si="7"/>
        <v>0</v>
      </c>
      <c r="L37" s="226">
        <f t="shared" si="7"/>
        <v>0</v>
      </c>
      <c r="M37" s="226">
        <f t="shared" si="7"/>
        <v>0</v>
      </c>
      <c r="N37" s="226">
        <f t="shared" si="7"/>
        <v>0</v>
      </c>
      <c r="O37" s="86">
        <f t="shared" si="8"/>
        <v>0</v>
      </c>
    </row>
    <row r="38" spans="1:15">
      <c r="A38" s="6" t="str">
        <f>VLOOKUP(B38,by_src_allpol!$J$27:$K$63,2,FALSE)</f>
        <v>N</v>
      </c>
      <c r="B38" s="6" t="str">
        <f t="shared" si="6"/>
        <v xml:space="preserve">Venting - Compressor Startup </v>
      </c>
      <c r="C38" s="93">
        <f t="shared" si="7"/>
        <v>1.7951554462491804E-5</v>
      </c>
      <c r="D38" s="93">
        <f t="shared" si="7"/>
        <v>0.31463617163743851</v>
      </c>
      <c r="E38" s="93">
        <f t="shared" si="7"/>
        <v>0.32085979668714865</v>
      </c>
      <c r="F38" s="93">
        <f t="shared" si="7"/>
        <v>1.2925659289760765E-3</v>
      </c>
      <c r="G38" s="230">
        <f t="shared" si="7"/>
        <v>0</v>
      </c>
      <c r="H38" s="230">
        <f t="shared" si="7"/>
        <v>4.4197611266030043E-2</v>
      </c>
      <c r="I38" s="230">
        <f t="shared" si="7"/>
        <v>9.1697218246442717E-3</v>
      </c>
      <c r="J38" s="230">
        <f t="shared" si="7"/>
        <v>7.6066323329969138E-4</v>
      </c>
      <c r="K38" s="226">
        <f t="shared" si="7"/>
        <v>1.7951554462491804E-5</v>
      </c>
      <c r="L38" s="226">
        <f t="shared" si="7"/>
        <v>0.27043856037140851</v>
      </c>
      <c r="M38" s="226">
        <f t="shared" si="7"/>
        <v>0.31169007486250438</v>
      </c>
      <c r="N38" s="226">
        <f t="shared" si="7"/>
        <v>5.3190269567638488E-4</v>
      </c>
      <c r="O38" s="86">
        <f t="shared" si="8"/>
        <v>0.63680648580802568</v>
      </c>
    </row>
    <row r="39" spans="1:15">
      <c r="A39" s="6" t="str">
        <f>VLOOKUP(B39,by_src_allpol!$J$27:$K$63,2,FALSE)</f>
        <v>N</v>
      </c>
      <c r="B39" s="6" t="str">
        <f t="shared" si="6"/>
        <v>Venting - Compressor Shutdown</v>
      </c>
      <c r="C39" s="93">
        <f t="shared" si="7"/>
        <v>4.9235798759530167E-3</v>
      </c>
      <c r="D39" s="93">
        <f t="shared" si="7"/>
        <v>105.25200491731916</v>
      </c>
      <c r="E39" s="93">
        <f t="shared" si="7"/>
        <v>106.65235638807087</v>
      </c>
      <c r="F39" s="93">
        <f t="shared" si="7"/>
        <v>0.4292647373363625</v>
      </c>
      <c r="G39" s="230">
        <f t="shared" si="7"/>
        <v>0</v>
      </c>
      <c r="H39" s="230">
        <f t="shared" si="7"/>
        <v>14.860637637610539</v>
      </c>
      <c r="I39" s="230">
        <f t="shared" si="7"/>
        <v>3.0787895181340859</v>
      </c>
      <c r="J39" s="230">
        <f t="shared" si="7"/>
        <v>0.25580602999670859</v>
      </c>
      <c r="K39" s="226">
        <f t="shared" si="7"/>
        <v>4.9235798759530167E-3</v>
      </c>
      <c r="L39" s="226">
        <f t="shared" si="7"/>
        <v>90.391367279708618</v>
      </c>
      <c r="M39" s="226">
        <f t="shared" si="7"/>
        <v>103.57356686993678</v>
      </c>
      <c r="N39" s="226">
        <f t="shared" si="7"/>
        <v>0.17345870733965388</v>
      </c>
      <c r="O39" s="86">
        <f t="shared" si="8"/>
        <v>212.33854962260233</v>
      </c>
    </row>
    <row r="40" spans="1:15">
      <c r="A40" s="6" t="str">
        <f>VLOOKUP(B40,by_src_allpol!$J$27:$K$63,2,FALSE)</f>
        <v>Y</v>
      </c>
      <c r="B40" s="6" t="str">
        <f t="shared" si="6"/>
        <v>Dehydrator</v>
      </c>
      <c r="C40" s="93">
        <f t="shared" si="7"/>
        <v>0.23464243958516243</v>
      </c>
      <c r="D40" s="93">
        <f t="shared" si="7"/>
        <v>5007.4722943794122</v>
      </c>
      <c r="E40" s="93">
        <f t="shared" si="7"/>
        <v>5074.3463052769566</v>
      </c>
      <c r="F40" s="93">
        <f t="shared" si="7"/>
        <v>20.423860803242189</v>
      </c>
      <c r="G40" s="230">
        <f t="shared" si="7"/>
        <v>0</v>
      </c>
      <c r="H40" s="230">
        <f t="shared" si="7"/>
        <v>706.98225869164389</v>
      </c>
      <c r="I40" s="230">
        <f t="shared" si="7"/>
        <v>146.47240275673832</v>
      </c>
      <c r="J40" s="230">
        <f t="shared" si="7"/>
        <v>12.169738192778782</v>
      </c>
      <c r="K40" s="226">
        <f t="shared" si="7"/>
        <v>0.23464243958516243</v>
      </c>
      <c r="L40" s="226">
        <f t="shared" si="7"/>
        <v>4300.4900356877679</v>
      </c>
      <c r="M40" s="226">
        <f t="shared" si="7"/>
        <v>4927.8739025202185</v>
      </c>
      <c r="N40" s="226">
        <f t="shared" si="7"/>
        <v>8.2541226104634102</v>
      </c>
      <c r="O40" s="86">
        <f t="shared" si="8"/>
        <v>10102.477102899196</v>
      </c>
    </row>
    <row r="41" spans="1:15">
      <c r="A41" s="6" t="str">
        <f>VLOOKUP(B41,by_src_allpol!$J$27:$K$63,2,FALSE)</f>
        <v>N</v>
      </c>
      <c r="B41" s="6" t="str">
        <f t="shared" si="6"/>
        <v>Dehydrator Flaring</v>
      </c>
      <c r="C41" s="93">
        <f t="shared" si="7"/>
        <v>0</v>
      </c>
      <c r="D41" s="93">
        <f t="shared" si="7"/>
        <v>0</v>
      </c>
      <c r="E41" s="93">
        <f t="shared" si="7"/>
        <v>0</v>
      </c>
      <c r="F41" s="93">
        <f t="shared" si="7"/>
        <v>0</v>
      </c>
      <c r="G41" s="230">
        <f t="shared" si="7"/>
        <v>0</v>
      </c>
      <c r="H41" s="230">
        <f t="shared" si="7"/>
        <v>0</v>
      </c>
      <c r="I41" s="230">
        <f t="shared" si="7"/>
        <v>0</v>
      </c>
      <c r="J41" s="230">
        <f t="shared" si="7"/>
        <v>0</v>
      </c>
      <c r="K41" s="226">
        <f t="shared" si="7"/>
        <v>0</v>
      </c>
      <c r="L41" s="226">
        <f t="shared" si="7"/>
        <v>0</v>
      </c>
      <c r="M41" s="226">
        <f t="shared" si="7"/>
        <v>0</v>
      </c>
      <c r="N41" s="226">
        <f t="shared" si="7"/>
        <v>0</v>
      </c>
      <c r="O41" s="86">
        <f t="shared" si="8"/>
        <v>0</v>
      </c>
    </row>
    <row r="42" spans="1:15">
      <c r="A42" s="6" t="str">
        <f>VLOOKUP(B42,by_src_allpol!$J$27:$K$63,2,FALSE)</f>
        <v>Y</v>
      </c>
      <c r="B42" s="6" t="str">
        <f t="shared" si="6"/>
        <v xml:space="preserve">Condensate tank </v>
      </c>
      <c r="C42" s="93">
        <f t="shared" si="7"/>
        <v>7.2749999999999981E-2</v>
      </c>
      <c r="D42" s="93">
        <f t="shared" si="7"/>
        <v>1709.7826249999996</v>
      </c>
      <c r="E42" s="93">
        <f t="shared" si="7"/>
        <v>1804.5225249999994</v>
      </c>
      <c r="F42" s="93">
        <f t="shared" si="7"/>
        <v>31.483774999999994</v>
      </c>
      <c r="G42" s="230">
        <f t="shared" si="7"/>
        <v>0</v>
      </c>
      <c r="H42" s="230">
        <f t="shared" si="7"/>
        <v>313.63737499999996</v>
      </c>
      <c r="I42" s="230">
        <f t="shared" si="7"/>
        <v>89.557675000000003</v>
      </c>
      <c r="J42" s="230">
        <f t="shared" si="7"/>
        <v>11.945549999999999</v>
      </c>
      <c r="K42" s="226">
        <f t="shared" si="7"/>
        <v>7.2749999999999981E-2</v>
      </c>
      <c r="L42" s="226">
        <f t="shared" si="7"/>
        <v>1396.1452499999996</v>
      </c>
      <c r="M42" s="226">
        <f t="shared" si="7"/>
        <v>1714.9648499999994</v>
      </c>
      <c r="N42" s="226">
        <f t="shared" si="7"/>
        <v>19.538224999999994</v>
      </c>
      <c r="O42" s="86">
        <f t="shared" si="8"/>
        <v>3545.8616749999992</v>
      </c>
    </row>
    <row r="43" spans="1:15">
      <c r="A43" s="6" t="str">
        <f>VLOOKUP(B43,by_src_allpol!$J$27:$K$63,2,FALSE)</f>
        <v>Y</v>
      </c>
      <c r="B43" s="6" t="str">
        <f t="shared" si="6"/>
        <v>Oil Tank</v>
      </c>
      <c r="C43" s="93">
        <f t="shared" ref="C43:N58" si="9">C87</f>
        <v>75.233200000000011</v>
      </c>
      <c r="D43" s="93">
        <f t="shared" si="9"/>
        <v>1136.6799500000002</v>
      </c>
      <c r="E43" s="93">
        <f t="shared" si="9"/>
        <v>847.87942500000008</v>
      </c>
      <c r="F43" s="93">
        <f t="shared" si="9"/>
        <v>137.76667499999999</v>
      </c>
      <c r="G43" s="230">
        <f t="shared" si="9"/>
        <v>0</v>
      </c>
      <c r="H43" s="230">
        <f t="shared" si="9"/>
        <v>397.64422500000006</v>
      </c>
      <c r="I43" s="230">
        <f t="shared" si="9"/>
        <v>175.36872499999998</v>
      </c>
      <c r="J43" s="230">
        <f t="shared" si="9"/>
        <v>54.550374999999995</v>
      </c>
      <c r="K43" s="226">
        <f t="shared" si="9"/>
        <v>75.233200000000011</v>
      </c>
      <c r="L43" s="226">
        <f t="shared" si="9"/>
        <v>739.03572500000007</v>
      </c>
      <c r="M43" s="226">
        <f t="shared" si="9"/>
        <v>672.51070000000016</v>
      </c>
      <c r="N43" s="226">
        <f t="shared" si="9"/>
        <v>83.216300000000004</v>
      </c>
      <c r="O43" s="86">
        <f t="shared" si="8"/>
        <v>2197.5592500000002</v>
      </c>
    </row>
    <row r="44" spans="1:15">
      <c r="A44" s="6" t="str">
        <f>VLOOKUP(B44,by_src_allpol!$J$27:$K$63,2,FALSE)</f>
        <v>N</v>
      </c>
      <c r="B44" s="6" t="str">
        <f t="shared" si="6"/>
        <v>Gas Well Truck Loading</v>
      </c>
      <c r="C44" s="93">
        <f t="shared" si="9"/>
        <v>2.3225518929071501E-3</v>
      </c>
      <c r="D44" s="93">
        <f t="shared" si="9"/>
        <v>54.585001679085984</v>
      </c>
      <c r="E44" s="93">
        <f t="shared" si="9"/>
        <v>57.609583590822538</v>
      </c>
      <c r="F44" s="93">
        <f t="shared" si="9"/>
        <v>1.0051230408537841</v>
      </c>
      <c r="G44" s="230">
        <f t="shared" si="9"/>
        <v>0</v>
      </c>
      <c r="H44" s="230">
        <f t="shared" si="9"/>
        <v>10.012908302304874</v>
      </c>
      <c r="I44" s="230">
        <f t="shared" si="9"/>
        <v>2.859138798565132</v>
      </c>
      <c r="J44" s="230">
        <f t="shared" si="9"/>
        <v>0.381363020815354</v>
      </c>
      <c r="K44" s="226">
        <f t="shared" si="9"/>
        <v>2.3225518929071501E-3</v>
      </c>
      <c r="L44" s="226">
        <f t="shared" si="9"/>
        <v>44.572093376781112</v>
      </c>
      <c r="M44" s="226">
        <f t="shared" si="9"/>
        <v>54.750444792257404</v>
      </c>
      <c r="N44" s="226">
        <f t="shared" si="9"/>
        <v>0.62376002003843023</v>
      </c>
      <c r="O44" s="86">
        <f t="shared" si="8"/>
        <v>113.20203086265522</v>
      </c>
    </row>
    <row r="45" spans="1:15">
      <c r="A45" s="6" t="str">
        <f>VLOOKUP(B45,by_src_allpol!$J$27:$K$63,2,FALSE)</f>
        <v>N</v>
      </c>
      <c r="B45" s="6" t="str">
        <f t="shared" si="6"/>
        <v>Oil Well Truck Loading</v>
      </c>
      <c r="C45" s="93">
        <f t="shared" si="9"/>
        <v>4.8323508364857517</v>
      </c>
      <c r="D45" s="93">
        <f t="shared" si="9"/>
        <v>73.010802507391446</v>
      </c>
      <c r="E45" s="93">
        <f t="shared" si="9"/>
        <v>54.460674923276002</v>
      </c>
      <c r="F45" s="93">
        <f t="shared" si="9"/>
        <v>8.8489776744324402</v>
      </c>
      <c r="G45" s="230">
        <f t="shared" si="9"/>
        <v>0</v>
      </c>
      <c r="H45" s="230">
        <f t="shared" si="9"/>
        <v>25.541335518128683</v>
      </c>
      <c r="I45" s="230">
        <f t="shared" si="9"/>
        <v>11.264218522503228</v>
      </c>
      <c r="J45" s="230">
        <f t="shared" si="9"/>
        <v>3.5038593368600757</v>
      </c>
      <c r="K45" s="226">
        <f t="shared" si="9"/>
        <v>4.8323508364857517</v>
      </c>
      <c r="L45" s="226">
        <f t="shared" si="9"/>
        <v>47.46946698926277</v>
      </c>
      <c r="M45" s="226">
        <f t="shared" si="9"/>
        <v>43.196456400772774</v>
      </c>
      <c r="N45" s="226">
        <f t="shared" si="9"/>
        <v>5.3451183375723641</v>
      </c>
      <c r="O45" s="86">
        <f t="shared" si="8"/>
        <v>141.15280594158563</v>
      </c>
    </row>
    <row r="46" spans="1:15">
      <c r="A46" s="6" t="str">
        <f>VLOOKUP(B46,by_src_allpol!$J$27:$K$63,2,FALSE)</f>
        <v>N</v>
      </c>
      <c r="B46" s="6" t="str">
        <f t="shared" si="6"/>
        <v>Initial completion Flaring</v>
      </c>
      <c r="C46" s="93">
        <f t="shared" si="9"/>
        <v>0</v>
      </c>
      <c r="D46" s="93">
        <f t="shared" si="9"/>
        <v>0</v>
      </c>
      <c r="E46" s="93">
        <f t="shared" si="9"/>
        <v>0</v>
      </c>
      <c r="F46" s="93">
        <f t="shared" si="9"/>
        <v>0</v>
      </c>
      <c r="G46" s="230">
        <f t="shared" si="9"/>
        <v>0</v>
      </c>
      <c r="H46" s="230">
        <f t="shared" si="9"/>
        <v>0</v>
      </c>
      <c r="I46" s="230">
        <f t="shared" si="9"/>
        <v>0</v>
      </c>
      <c r="J46" s="230">
        <f t="shared" si="9"/>
        <v>0</v>
      </c>
      <c r="K46" s="226">
        <f t="shared" si="9"/>
        <v>0</v>
      </c>
      <c r="L46" s="226">
        <f t="shared" si="9"/>
        <v>0</v>
      </c>
      <c r="M46" s="226">
        <f t="shared" si="9"/>
        <v>0</v>
      </c>
      <c r="N46" s="226">
        <f t="shared" si="9"/>
        <v>0</v>
      </c>
      <c r="O46" s="86">
        <f t="shared" si="8"/>
        <v>0</v>
      </c>
    </row>
    <row r="47" spans="1:15">
      <c r="A47" s="6" t="str">
        <f>VLOOKUP(B47,by_src_allpol!$J$27:$K$63,2,FALSE)</f>
        <v>Y</v>
      </c>
      <c r="B47" s="6" t="str">
        <f t="shared" si="6"/>
        <v>CBM pump engines</v>
      </c>
      <c r="C47" s="93">
        <f t="shared" si="9"/>
        <v>3.50630578248995</v>
      </c>
      <c r="D47" s="93">
        <f t="shared" si="9"/>
        <v>509.89188929357618</v>
      </c>
      <c r="E47" s="93">
        <f t="shared" si="9"/>
        <v>1765.7273717663893</v>
      </c>
      <c r="F47" s="93">
        <f t="shared" si="9"/>
        <v>13.148646684337312</v>
      </c>
      <c r="G47" s="230">
        <f t="shared" si="9"/>
        <v>0</v>
      </c>
      <c r="H47" s="230">
        <f t="shared" si="9"/>
        <v>26.021691309963082</v>
      </c>
      <c r="I47" s="230">
        <f t="shared" si="9"/>
        <v>99.355548638040858</v>
      </c>
      <c r="J47" s="230">
        <f t="shared" si="9"/>
        <v>0</v>
      </c>
      <c r="K47" s="226">
        <f t="shared" si="9"/>
        <v>3.50630578248995</v>
      </c>
      <c r="L47" s="226">
        <f t="shared" si="9"/>
        <v>483.87019798361308</v>
      </c>
      <c r="M47" s="226">
        <f t="shared" si="9"/>
        <v>1666.3718231283485</v>
      </c>
      <c r="N47" s="226">
        <f t="shared" si="9"/>
        <v>13.148646684337312</v>
      </c>
      <c r="O47" s="86">
        <f t="shared" si="8"/>
        <v>2292.2742135267927</v>
      </c>
    </row>
    <row r="48" spans="1:15">
      <c r="A48" s="6" t="str">
        <f>VLOOKUP(B48,by_src_allpol!$J$27:$K$63,2,FALSE)</f>
        <v>N</v>
      </c>
      <c r="B48" s="6" t="str">
        <f t="shared" si="6"/>
        <v>Saltwater Disposal Engines</v>
      </c>
      <c r="C48" s="93">
        <f t="shared" si="9"/>
        <v>2.0183997336807999E-3</v>
      </c>
      <c r="D48" s="93">
        <f t="shared" si="9"/>
        <v>0.29351851133340334</v>
      </c>
      <c r="E48" s="93">
        <f t="shared" si="9"/>
        <v>1.0164383479398933</v>
      </c>
      <c r="F48" s="93">
        <f t="shared" si="9"/>
        <v>7.5689990013029992E-3</v>
      </c>
      <c r="G48" s="230">
        <f t="shared" si="9"/>
        <v>0</v>
      </c>
      <c r="H48" s="230">
        <f t="shared" si="9"/>
        <v>1.4979348085452961E-2</v>
      </c>
      <c r="I48" s="230">
        <f t="shared" si="9"/>
        <v>5.7193874508093122E-2</v>
      </c>
      <c r="J48" s="230">
        <f t="shared" si="9"/>
        <v>0</v>
      </c>
      <c r="K48" s="226">
        <f t="shared" si="9"/>
        <v>2.0183997336807999E-3</v>
      </c>
      <c r="L48" s="226">
        <f t="shared" si="9"/>
        <v>0.27853916324795036</v>
      </c>
      <c r="M48" s="226">
        <f t="shared" si="9"/>
        <v>0.95924447343180008</v>
      </c>
      <c r="N48" s="226">
        <f t="shared" si="9"/>
        <v>7.5689990013029992E-3</v>
      </c>
      <c r="O48" s="86">
        <f t="shared" si="8"/>
        <v>1.3195442580082806</v>
      </c>
    </row>
    <row r="49" spans="1:15">
      <c r="A49" s="6" t="str">
        <f>VLOOKUP(B49,by_src_allpol!$J$27:$K$63,2,FALSE)</f>
        <v>Y</v>
      </c>
      <c r="B49" s="6" t="str">
        <f t="shared" si="6"/>
        <v>Permitted Tank Losses</v>
      </c>
      <c r="C49" s="93">
        <f t="shared" si="9"/>
        <v>0</v>
      </c>
      <c r="D49" s="93">
        <f t="shared" si="9"/>
        <v>227.70999999999998</v>
      </c>
      <c r="E49" s="93">
        <f t="shared" si="9"/>
        <v>111.67299999999999</v>
      </c>
      <c r="F49" s="93">
        <f t="shared" si="9"/>
        <v>0</v>
      </c>
      <c r="G49" s="230">
        <f t="shared" si="9"/>
        <v>0</v>
      </c>
      <c r="H49" s="230">
        <f t="shared" si="9"/>
        <v>176.2</v>
      </c>
      <c r="I49" s="230">
        <f t="shared" si="9"/>
        <v>0</v>
      </c>
      <c r="J49" s="230">
        <f t="shared" si="9"/>
        <v>0</v>
      </c>
      <c r="K49" s="226">
        <f t="shared" si="9"/>
        <v>0</v>
      </c>
      <c r="L49" s="226">
        <f t="shared" si="9"/>
        <v>51.509999999999991</v>
      </c>
      <c r="M49" s="226">
        <f t="shared" si="9"/>
        <v>111.67299999999999</v>
      </c>
      <c r="N49" s="226">
        <f t="shared" si="9"/>
        <v>0</v>
      </c>
      <c r="O49" s="86">
        <f t="shared" si="8"/>
        <v>339.38299999999998</v>
      </c>
    </row>
    <row r="50" spans="1:15">
      <c r="A50" s="6" t="str">
        <f>VLOOKUP(B50,by_src_allpol!$J$27:$K$63,2,FALSE)</f>
        <v>Y</v>
      </c>
      <c r="B50" s="6" t="str">
        <f t="shared" si="6"/>
        <v>Survey-based Fugitives</v>
      </c>
      <c r="C50" s="93">
        <f t="shared" si="9"/>
        <v>33.347808865096091</v>
      </c>
      <c r="D50" s="93">
        <f t="shared" si="9"/>
        <v>1893.935682136166</v>
      </c>
      <c r="E50" s="93">
        <f t="shared" si="9"/>
        <v>2279.8347480656362</v>
      </c>
      <c r="F50" s="93">
        <f t="shared" si="9"/>
        <v>73.978677741002272</v>
      </c>
      <c r="G50" s="230">
        <f t="shared" si="9"/>
        <v>0</v>
      </c>
      <c r="H50" s="230">
        <f t="shared" si="9"/>
        <v>461.00703922059859</v>
      </c>
      <c r="I50" s="230">
        <f t="shared" si="9"/>
        <v>79.254400450647424</v>
      </c>
      <c r="J50" s="230">
        <f t="shared" si="9"/>
        <v>37.35099494460421</v>
      </c>
      <c r="K50" s="226">
        <f t="shared" si="9"/>
        <v>33.347808865096091</v>
      </c>
      <c r="L50" s="226">
        <f t="shared" si="9"/>
        <v>1432.9286429155673</v>
      </c>
      <c r="M50" s="226">
        <f t="shared" si="9"/>
        <v>2200.580347614989</v>
      </c>
      <c r="N50" s="226">
        <f t="shared" si="9"/>
        <v>36.627682796398048</v>
      </c>
      <c r="O50" s="86">
        <f t="shared" si="8"/>
        <v>4281.0969168079009</v>
      </c>
    </row>
    <row r="51" spans="1:15">
      <c r="A51" s="6" t="str">
        <f>VLOOKUP(B51,by_src_allpol!$J$27:$K$63,2,FALSE)</f>
        <v>Y</v>
      </c>
      <c r="B51" s="6" t="str">
        <f t="shared" si="6"/>
        <v>Permitted Compressor Engines</v>
      </c>
      <c r="C51" s="93">
        <f t="shared" si="9"/>
        <v>6.4700000000000006</v>
      </c>
      <c r="D51" s="93">
        <f t="shared" si="9"/>
        <v>867.96100000000013</v>
      </c>
      <c r="E51" s="93">
        <f t="shared" si="9"/>
        <v>1106.808</v>
      </c>
      <c r="F51" s="93">
        <f t="shared" si="9"/>
        <v>9.406634703196346</v>
      </c>
      <c r="G51" s="230">
        <f t="shared" si="9"/>
        <v>0</v>
      </c>
      <c r="H51" s="230">
        <f t="shared" si="9"/>
        <v>125.83</v>
      </c>
      <c r="I51" s="230">
        <f t="shared" si="9"/>
        <v>0</v>
      </c>
      <c r="J51" s="230">
        <f t="shared" si="9"/>
        <v>0.43663470319634701</v>
      </c>
      <c r="K51" s="226">
        <f t="shared" si="9"/>
        <v>6.4700000000000006</v>
      </c>
      <c r="L51" s="226">
        <f t="shared" si="9"/>
        <v>742.13099999999997</v>
      </c>
      <c r="M51" s="226">
        <f t="shared" si="9"/>
        <v>1106.808</v>
      </c>
      <c r="N51" s="226">
        <f t="shared" si="9"/>
        <v>8.9699999999999989</v>
      </c>
      <c r="O51" s="86">
        <f t="shared" si="8"/>
        <v>1990.6456347031963</v>
      </c>
    </row>
    <row r="52" spans="1:15">
      <c r="A52" s="6" t="str">
        <f>VLOOKUP(B52,by_src_allpol!$J$27:$K$63,2,FALSE)</f>
        <v>N</v>
      </c>
      <c r="B52" s="6" t="str">
        <f t="shared" si="6"/>
        <v>Permitted Natural Gas Processing Facilities, Process Valves</v>
      </c>
      <c r="C52" s="93">
        <f t="shared" si="9"/>
        <v>23.6</v>
      </c>
      <c r="D52" s="93">
        <f t="shared" si="9"/>
        <v>0.2</v>
      </c>
      <c r="E52" s="93">
        <f t="shared" si="9"/>
        <v>0</v>
      </c>
      <c r="F52" s="93">
        <f t="shared" si="9"/>
        <v>0</v>
      </c>
      <c r="G52" s="230">
        <f t="shared" si="9"/>
        <v>0</v>
      </c>
      <c r="H52" s="230">
        <f t="shared" si="9"/>
        <v>0</v>
      </c>
      <c r="I52" s="230">
        <f t="shared" si="9"/>
        <v>0</v>
      </c>
      <c r="J52" s="230">
        <f t="shared" si="9"/>
        <v>0</v>
      </c>
      <c r="K52" s="226">
        <f t="shared" si="9"/>
        <v>23.6</v>
      </c>
      <c r="L52" s="226">
        <f t="shared" si="9"/>
        <v>0.2</v>
      </c>
      <c r="M52" s="226">
        <f t="shared" si="9"/>
        <v>0</v>
      </c>
      <c r="N52" s="226">
        <f t="shared" si="9"/>
        <v>0</v>
      </c>
      <c r="O52" s="86">
        <f t="shared" si="8"/>
        <v>23.8</v>
      </c>
    </row>
    <row r="53" spans="1:15">
      <c r="A53" s="6" t="str">
        <f>VLOOKUP(B53,by_src_allpol!$J$27:$K$63,2,FALSE)</f>
        <v>N</v>
      </c>
      <c r="B53" s="6" t="str">
        <f t="shared" si="6"/>
        <v>Permitted Process Heaters</v>
      </c>
      <c r="C53" s="93">
        <f t="shared" si="9"/>
        <v>0</v>
      </c>
      <c r="D53" s="93">
        <f t="shared" si="9"/>
        <v>0.3</v>
      </c>
      <c r="E53" s="93">
        <f t="shared" si="9"/>
        <v>4.6579999999999995</v>
      </c>
      <c r="F53" s="93">
        <f t="shared" si="9"/>
        <v>0</v>
      </c>
      <c r="G53" s="230">
        <f t="shared" si="9"/>
        <v>0</v>
      </c>
      <c r="H53" s="230">
        <f t="shared" si="9"/>
        <v>0</v>
      </c>
      <c r="I53" s="230">
        <f t="shared" si="9"/>
        <v>0</v>
      </c>
      <c r="J53" s="230">
        <f t="shared" si="9"/>
        <v>0</v>
      </c>
      <c r="K53" s="226">
        <f t="shared" si="9"/>
        <v>0</v>
      </c>
      <c r="L53" s="226">
        <f t="shared" si="9"/>
        <v>0.3</v>
      </c>
      <c r="M53" s="226">
        <f t="shared" si="9"/>
        <v>4.6579999999999995</v>
      </c>
      <c r="N53" s="226">
        <f t="shared" si="9"/>
        <v>0</v>
      </c>
      <c r="O53" s="86">
        <f t="shared" si="8"/>
        <v>4.9579999999999993</v>
      </c>
    </row>
    <row r="54" spans="1:15">
      <c r="A54" s="6" t="str">
        <f>VLOOKUP(B54,by_src_allpol!$J$27:$K$63,2,FALSE)</f>
        <v>N</v>
      </c>
      <c r="B54" s="6" t="str">
        <f t="shared" si="6"/>
        <v>Permitted Natural Gas Production, Gas Sweetening: Amine Process</v>
      </c>
      <c r="C54" s="93">
        <f t="shared" si="9"/>
        <v>0</v>
      </c>
      <c r="D54" s="93">
        <f t="shared" si="9"/>
        <v>8.91</v>
      </c>
      <c r="E54" s="93">
        <f t="shared" si="9"/>
        <v>26.771999999999998</v>
      </c>
      <c r="F54" s="93">
        <f t="shared" si="9"/>
        <v>0</v>
      </c>
      <c r="G54" s="230">
        <f t="shared" si="9"/>
        <v>0</v>
      </c>
      <c r="H54" s="230">
        <f t="shared" si="9"/>
        <v>0</v>
      </c>
      <c r="I54" s="230">
        <f t="shared" si="9"/>
        <v>0</v>
      </c>
      <c r="J54" s="230">
        <f t="shared" si="9"/>
        <v>0</v>
      </c>
      <c r="K54" s="226">
        <f t="shared" si="9"/>
        <v>0</v>
      </c>
      <c r="L54" s="226">
        <f t="shared" si="9"/>
        <v>8.91</v>
      </c>
      <c r="M54" s="226">
        <f t="shared" si="9"/>
        <v>26.771999999999998</v>
      </c>
      <c r="N54" s="226">
        <f t="shared" si="9"/>
        <v>0</v>
      </c>
      <c r="O54" s="86">
        <f t="shared" si="8"/>
        <v>35.682000000000002</v>
      </c>
    </row>
    <row r="55" spans="1:15">
      <c r="A55" s="6" t="str">
        <f>VLOOKUP(B55,by_src_allpol!$J$27:$K$63,2,FALSE)</f>
        <v>N</v>
      </c>
      <c r="B55" s="6" t="str">
        <f t="shared" si="6"/>
        <v>Permitted Natural Gas Production, Flares</v>
      </c>
      <c r="C55" s="93">
        <f t="shared" si="9"/>
        <v>0</v>
      </c>
      <c r="D55" s="93">
        <f t="shared" si="9"/>
        <v>1.8</v>
      </c>
      <c r="E55" s="93">
        <f t="shared" si="9"/>
        <v>30.624000000000002</v>
      </c>
      <c r="F55" s="93">
        <f t="shared" si="9"/>
        <v>0</v>
      </c>
      <c r="G55" s="230">
        <f t="shared" si="9"/>
        <v>0</v>
      </c>
      <c r="H55" s="230">
        <f t="shared" si="9"/>
        <v>0</v>
      </c>
      <c r="I55" s="230">
        <f t="shared" si="9"/>
        <v>0</v>
      </c>
      <c r="J55" s="230">
        <f t="shared" si="9"/>
        <v>0</v>
      </c>
      <c r="K55" s="226">
        <f t="shared" si="9"/>
        <v>0</v>
      </c>
      <c r="L55" s="226">
        <f t="shared" si="9"/>
        <v>1.8</v>
      </c>
      <c r="M55" s="226">
        <f t="shared" si="9"/>
        <v>30.624000000000002</v>
      </c>
      <c r="N55" s="226">
        <f t="shared" si="9"/>
        <v>0</v>
      </c>
      <c r="O55" s="86">
        <f t="shared" si="8"/>
        <v>32.423999999999999</v>
      </c>
    </row>
    <row r="56" spans="1:15">
      <c r="A56" s="6" t="str">
        <f>VLOOKUP(B56,by_src_allpol!$J$27:$K$63,2,FALSE)</f>
        <v>N</v>
      </c>
      <c r="B56" s="6" t="str">
        <f t="shared" si="6"/>
        <v>Permitted Natural Gas Production, Other Not Classified</v>
      </c>
      <c r="C56" s="93">
        <f t="shared" si="9"/>
        <v>0</v>
      </c>
      <c r="D56" s="93">
        <f t="shared" si="9"/>
        <v>6.7499999999999991</v>
      </c>
      <c r="E56" s="93">
        <f t="shared" si="9"/>
        <v>46.17</v>
      </c>
      <c r="F56" s="93">
        <f t="shared" si="9"/>
        <v>0</v>
      </c>
      <c r="G56" s="230">
        <f t="shared" si="9"/>
        <v>0</v>
      </c>
      <c r="H56" s="230">
        <f t="shared" si="9"/>
        <v>0</v>
      </c>
      <c r="I56" s="230">
        <f t="shared" si="9"/>
        <v>0</v>
      </c>
      <c r="J56" s="230">
        <f t="shared" si="9"/>
        <v>0</v>
      </c>
      <c r="K56" s="226">
        <f t="shared" si="9"/>
        <v>0</v>
      </c>
      <c r="L56" s="226">
        <f t="shared" si="9"/>
        <v>6.7499999999999991</v>
      </c>
      <c r="M56" s="226">
        <f t="shared" si="9"/>
        <v>46.17</v>
      </c>
      <c r="N56" s="226">
        <f t="shared" si="9"/>
        <v>0</v>
      </c>
      <c r="O56" s="86">
        <f t="shared" si="8"/>
        <v>52.92</v>
      </c>
    </row>
    <row r="57" spans="1:15">
      <c r="A57" s="6" t="str">
        <f>VLOOKUP(B57,by_src_allpol!$J$27:$K$63,2,FALSE)</f>
        <v>N</v>
      </c>
      <c r="B57" s="6" t="str">
        <f t="shared" si="6"/>
        <v>Permitted Dehydrator</v>
      </c>
      <c r="C57" s="93">
        <f t="shared" si="9"/>
        <v>0</v>
      </c>
      <c r="D57" s="93">
        <f t="shared" si="9"/>
        <v>132.08699999999999</v>
      </c>
      <c r="E57" s="93">
        <f t="shared" si="9"/>
        <v>140.72899999999993</v>
      </c>
      <c r="F57" s="93">
        <f t="shared" si="9"/>
        <v>0</v>
      </c>
      <c r="G57" s="230">
        <f t="shared" si="9"/>
        <v>0</v>
      </c>
      <c r="H57" s="230">
        <f t="shared" si="9"/>
        <v>58.61</v>
      </c>
      <c r="I57" s="230">
        <f t="shared" si="9"/>
        <v>0</v>
      </c>
      <c r="J57" s="230">
        <f t="shared" si="9"/>
        <v>0</v>
      </c>
      <c r="K57" s="226">
        <f t="shared" si="9"/>
        <v>0</v>
      </c>
      <c r="L57" s="226">
        <f t="shared" si="9"/>
        <v>73.477000000000004</v>
      </c>
      <c r="M57" s="226">
        <f t="shared" si="9"/>
        <v>140.72899999999993</v>
      </c>
      <c r="N57" s="226">
        <f t="shared" si="9"/>
        <v>0</v>
      </c>
      <c r="O57" s="86">
        <f t="shared" si="8"/>
        <v>272.81599999999992</v>
      </c>
    </row>
    <row r="58" spans="1:15">
      <c r="A58" s="6" t="str">
        <f>VLOOKUP(B58,by_src_allpol!$J$27:$K$63,2,FALSE)</f>
        <v>N</v>
      </c>
      <c r="B58" s="6" t="str">
        <f>B102</f>
        <v>Permitted Natural Gas Processing Facilities, Relief Valves</v>
      </c>
      <c r="C58" s="93">
        <f t="shared" si="9"/>
        <v>0</v>
      </c>
      <c r="D58" s="93">
        <f t="shared" si="9"/>
        <v>0</v>
      </c>
      <c r="E58" s="93">
        <f t="shared" si="9"/>
        <v>5.8000000000000007</v>
      </c>
      <c r="F58" s="93">
        <f t="shared" si="9"/>
        <v>0</v>
      </c>
      <c r="G58" s="230">
        <f t="shared" si="9"/>
        <v>0</v>
      </c>
      <c r="H58" s="230">
        <f t="shared" si="9"/>
        <v>0</v>
      </c>
      <c r="I58" s="230">
        <f t="shared" si="9"/>
        <v>0</v>
      </c>
      <c r="J58" s="230">
        <f t="shared" si="9"/>
        <v>0</v>
      </c>
      <c r="K58" s="226">
        <f t="shared" si="9"/>
        <v>0</v>
      </c>
      <c r="L58" s="226">
        <f t="shared" si="9"/>
        <v>0</v>
      </c>
      <c r="M58" s="226">
        <f t="shared" si="9"/>
        <v>5.8000000000000007</v>
      </c>
      <c r="N58" s="226">
        <f t="shared" si="9"/>
        <v>0</v>
      </c>
      <c r="O58" s="86">
        <f t="shared" si="8"/>
        <v>5.8000000000000007</v>
      </c>
    </row>
    <row r="59" spans="1:15">
      <c r="A59" s="6" t="str">
        <f>VLOOKUP(B59,by_src_allpol!$J$27:$K$63,2,FALSE)</f>
        <v>N</v>
      </c>
      <c r="B59" s="6" t="str">
        <f>B103</f>
        <v>Permitted Natural Gas Production, All Equipt Leak Fugitives</v>
      </c>
      <c r="C59" s="93">
        <f t="shared" ref="C59:N59" si="10">C103</f>
        <v>0</v>
      </c>
      <c r="D59" s="93">
        <f t="shared" si="10"/>
        <v>7.27</v>
      </c>
      <c r="E59" s="93">
        <f t="shared" si="10"/>
        <v>0</v>
      </c>
      <c r="F59" s="93">
        <f t="shared" si="10"/>
        <v>0</v>
      </c>
      <c r="G59" s="230">
        <f t="shared" si="10"/>
        <v>0</v>
      </c>
      <c r="H59" s="230">
        <f t="shared" si="10"/>
        <v>7.27</v>
      </c>
      <c r="I59" s="230">
        <f t="shared" si="10"/>
        <v>0</v>
      </c>
      <c r="J59" s="230">
        <f t="shared" si="10"/>
        <v>0</v>
      </c>
      <c r="K59" s="226">
        <f t="shared" si="10"/>
        <v>0</v>
      </c>
      <c r="L59" s="226">
        <f t="shared" si="10"/>
        <v>0</v>
      </c>
      <c r="M59" s="226">
        <f t="shared" si="10"/>
        <v>0</v>
      </c>
      <c r="N59" s="226">
        <f t="shared" si="10"/>
        <v>0</v>
      </c>
      <c r="O59" s="86">
        <f t="shared" si="8"/>
        <v>7.27</v>
      </c>
    </row>
    <row r="60" spans="1:15">
      <c r="A60" s="6" t="str">
        <f>VLOOKUP(B60,by_src_allpol!$J$27:$K$63,2,FALSE)</f>
        <v>N</v>
      </c>
      <c r="B60" s="6" t="str">
        <f t="shared" ref="B60:N60" si="11">B104</f>
        <v>Permitted Natural Gas Production, Incinerators Burning Waste Gas or Augmented Waste Gas</v>
      </c>
      <c r="C60" s="93">
        <f t="shared" si="11"/>
        <v>0</v>
      </c>
      <c r="D60" s="93">
        <f t="shared" si="11"/>
        <v>0</v>
      </c>
      <c r="E60" s="93">
        <f t="shared" si="11"/>
        <v>0.40899999999999997</v>
      </c>
      <c r="F60" s="93">
        <f t="shared" si="11"/>
        <v>0</v>
      </c>
      <c r="G60" s="230">
        <f t="shared" si="11"/>
        <v>0</v>
      </c>
      <c r="H60" s="230">
        <f t="shared" si="11"/>
        <v>0</v>
      </c>
      <c r="I60" s="230">
        <f t="shared" si="11"/>
        <v>0</v>
      </c>
      <c r="J60" s="230">
        <f t="shared" si="11"/>
        <v>0</v>
      </c>
      <c r="K60" s="226">
        <f t="shared" si="11"/>
        <v>0</v>
      </c>
      <c r="L60" s="226">
        <f t="shared" si="11"/>
        <v>0</v>
      </c>
      <c r="M60" s="226">
        <f t="shared" si="11"/>
        <v>0.40899999999999997</v>
      </c>
      <c r="N60" s="226">
        <f t="shared" si="11"/>
        <v>0</v>
      </c>
      <c r="O60" s="86">
        <f t="shared" ref="O60:O63" si="12">SUM(C60:F60)</f>
        <v>0.40899999999999997</v>
      </c>
    </row>
    <row r="61" spans="1:15">
      <c r="A61" s="6" t="str">
        <f>VLOOKUP(B61,by_src_allpol!$J$27:$K$63,2,FALSE)</f>
        <v>N</v>
      </c>
      <c r="B61" s="6" t="str">
        <f t="shared" ref="B61:N61" si="13">B105</f>
        <v>Permitted Sulfur Recovery Unit</v>
      </c>
      <c r="C61" s="93">
        <f t="shared" si="13"/>
        <v>0</v>
      </c>
      <c r="D61" s="93">
        <f t="shared" si="13"/>
        <v>0</v>
      </c>
      <c r="E61" s="93">
        <f t="shared" si="13"/>
        <v>0</v>
      </c>
      <c r="F61" s="93">
        <f t="shared" si="13"/>
        <v>0</v>
      </c>
      <c r="G61" s="230">
        <f t="shared" si="13"/>
        <v>0</v>
      </c>
      <c r="H61" s="230">
        <f t="shared" si="13"/>
        <v>0</v>
      </c>
      <c r="I61" s="230">
        <f t="shared" si="13"/>
        <v>0</v>
      </c>
      <c r="J61" s="230">
        <f t="shared" si="13"/>
        <v>0</v>
      </c>
      <c r="K61" s="226">
        <f t="shared" si="13"/>
        <v>0</v>
      </c>
      <c r="L61" s="226">
        <f t="shared" si="13"/>
        <v>0</v>
      </c>
      <c r="M61" s="226">
        <f t="shared" si="13"/>
        <v>0</v>
      </c>
      <c r="N61" s="226">
        <f t="shared" si="13"/>
        <v>0</v>
      </c>
      <c r="O61" s="86">
        <f t="shared" si="12"/>
        <v>0</v>
      </c>
    </row>
    <row r="62" spans="1:15">
      <c r="A62" s="6" t="str">
        <f>VLOOKUP(B62,by_src_allpol!$J$27:$K$63,2,FALSE)</f>
        <v>Y</v>
      </c>
      <c r="B62" s="6" t="str">
        <f t="shared" ref="B62:N62" si="14">B106</f>
        <v>Survey-based Compressor Engines</v>
      </c>
      <c r="C62" s="93">
        <f t="shared" si="14"/>
        <v>4.8149277335598956E-2</v>
      </c>
      <c r="D62" s="93">
        <f t="shared" si="14"/>
        <v>712.83758940758514</v>
      </c>
      <c r="E62" s="93">
        <f t="shared" si="14"/>
        <v>1158.5100773534039</v>
      </c>
      <c r="F62" s="93">
        <f t="shared" si="14"/>
        <v>2.2928033472522102</v>
      </c>
      <c r="G62" s="230">
        <f t="shared" si="14"/>
        <v>0</v>
      </c>
      <c r="H62" s="230">
        <f t="shared" si="14"/>
        <v>72.085691229073646</v>
      </c>
      <c r="I62" s="230">
        <f t="shared" si="14"/>
        <v>13.006876708635451</v>
      </c>
      <c r="J62" s="230">
        <f t="shared" si="14"/>
        <v>1.3218280272901657</v>
      </c>
      <c r="K62" s="226">
        <f t="shared" si="14"/>
        <v>4.8149277335598956E-2</v>
      </c>
      <c r="L62" s="226">
        <f t="shared" si="14"/>
        <v>640.75189817851151</v>
      </c>
      <c r="M62" s="226">
        <f t="shared" si="14"/>
        <v>1145.5032006447684</v>
      </c>
      <c r="N62" s="226">
        <f t="shared" si="14"/>
        <v>0.97097531996204467</v>
      </c>
      <c r="O62" s="86">
        <f t="shared" si="12"/>
        <v>1873.6886193855767</v>
      </c>
    </row>
    <row r="63" spans="1:15">
      <c r="A63" s="6" t="str">
        <f>VLOOKUP(B63,by_src_allpol!$J$27:$K$63,2,FALSE)</f>
        <v>Y</v>
      </c>
      <c r="B63" s="6" t="str">
        <f t="shared" ref="B63:N63" si="15">B107</f>
        <v>Venting - initial completions and Fracing Engines</v>
      </c>
      <c r="C63" s="93">
        <f t="shared" si="15"/>
        <v>0</v>
      </c>
      <c r="D63" s="93">
        <f t="shared" si="15"/>
        <v>1936.8808293268844</v>
      </c>
      <c r="E63" s="93">
        <f t="shared" si="15"/>
        <v>1296.0654969795532</v>
      </c>
      <c r="F63" s="93">
        <f t="shared" si="15"/>
        <v>252.78919716061964</v>
      </c>
      <c r="G63" s="230">
        <f t="shared" si="15"/>
        <v>0</v>
      </c>
      <c r="H63" s="230">
        <f t="shared" si="15"/>
        <v>540.94775210436751</v>
      </c>
      <c r="I63" s="230">
        <f t="shared" si="15"/>
        <v>135.23693802609188</v>
      </c>
      <c r="J63" s="230">
        <f t="shared" si="15"/>
        <v>135.23693802609188</v>
      </c>
      <c r="K63" s="226">
        <f t="shared" si="15"/>
        <v>0</v>
      </c>
      <c r="L63" s="226">
        <f t="shared" si="15"/>
        <v>1395.9330772225169</v>
      </c>
      <c r="M63" s="226">
        <f t="shared" si="15"/>
        <v>1160.8285589534614</v>
      </c>
      <c r="N63" s="226">
        <f t="shared" si="15"/>
        <v>117.55225913452776</v>
      </c>
      <c r="O63" s="86">
        <f t="shared" si="12"/>
        <v>3485.7355234670572</v>
      </c>
    </row>
    <row r="64" spans="1:15">
      <c r="B64" s="6" t="s">
        <v>74</v>
      </c>
      <c r="C64" s="94">
        <f>SUM(C27:C63)</f>
        <v>283.28168750044773</v>
      </c>
      <c r="D64" s="94">
        <f t="shared" ref="D64:O64" si="16">SUM(D27:D63)</f>
        <v>21236.366292209947</v>
      </c>
      <c r="E64" s="94">
        <f t="shared" si="16"/>
        <v>23245.624227080829</v>
      </c>
      <c r="F64" s="94">
        <f t="shared" si="16"/>
        <v>613.6177988251103</v>
      </c>
      <c r="G64" s="231">
        <f t="shared" si="16"/>
        <v>0</v>
      </c>
      <c r="H64" s="231">
        <f t="shared" si="16"/>
        <v>3986.286703266851</v>
      </c>
      <c r="I64" s="231">
        <f t="shared" si="16"/>
        <v>967.04642061409663</v>
      </c>
      <c r="J64" s="231">
        <f t="shared" si="16"/>
        <v>289.31948782050603</v>
      </c>
      <c r="K64" s="227">
        <f t="shared" si="16"/>
        <v>283.28168750044773</v>
      </c>
      <c r="L64" s="227">
        <f t="shared" si="16"/>
        <v>17250.079588943099</v>
      </c>
      <c r="M64" s="227">
        <f t="shared" si="16"/>
        <v>22278.577806466739</v>
      </c>
      <c r="N64" s="227">
        <f t="shared" si="16"/>
        <v>324.29831100460422</v>
      </c>
      <c r="O64" s="94">
        <f t="shared" si="16"/>
        <v>45378.890005616355</v>
      </c>
    </row>
    <row r="65" spans="2:15">
      <c r="C65" s="93"/>
      <c r="D65" s="93"/>
      <c r="E65" s="93"/>
      <c r="F65" s="93"/>
      <c r="G65" s="230"/>
      <c r="H65" s="230"/>
      <c r="I65" s="230"/>
      <c r="J65" s="230"/>
    </row>
    <row r="69" spans="2:15">
      <c r="B69" s="95" t="s">
        <v>245</v>
      </c>
      <c r="C69" s="458" t="s">
        <v>255</v>
      </c>
      <c r="D69" s="459"/>
      <c r="E69" s="459"/>
      <c r="F69" s="459"/>
      <c r="G69" s="459"/>
      <c r="H69" s="459"/>
      <c r="I69" s="459"/>
      <c r="J69" s="459"/>
      <c r="K69" s="459"/>
      <c r="L69" s="459"/>
      <c r="M69" s="459"/>
      <c r="N69" s="459"/>
      <c r="O69" s="460"/>
    </row>
    <row r="70" spans="2:15">
      <c r="B70" s="95" t="s">
        <v>254</v>
      </c>
      <c r="C70" s="458" t="s">
        <v>38</v>
      </c>
      <c r="D70" s="461" t="s">
        <v>40</v>
      </c>
      <c r="E70" s="461" t="s">
        <v>42</v>
      </c>
      <c r="F70" s="461" t="s">
        <v>41</v>
      </c>
      <c r="G70" s="461" t="s">
        <v>43</v>
      </c>
      <c r="H70" s="461" t="s">
        <v>44</v>
      </c>
      <c r="I70" s="461" t="s">
        <v>46</v>
      </c>
      <c r="J70" s="461" t="s">
        <v>45</v>
      </c>
      <c r="K70" s="461" t="s">
        <v>47</v>
      </c>
      <c r="L70" s="461" t="s">
        <v>48</v>
      </c>
      <c r="M70" s="461" t="s">
        <v>50</v>
      </c>
      <c r="N70" s="461" t="s">
        <v>49</v>
      </c>
      <c r="O70" s="462" t="s">
        <v>246</v>
      </c>
    </row>
    <row r="71" spans="2:15">
      <c r="B71" s="95" t="s">
        <v>107</v>
      </c>
      <c r="C71" s="463">
        <v>0</v>
      </c>
      <c r="D71" s="464">
        <v>10.429556063670061</v>
      </c>
      <c r="E71" s="464">
        <v>7.7986770566181534</v>
      </c>
      <c r="F71" s="464">
        <v>1.1275195744508173</v>
      </c>
      <c r="G71" s="475">
        <v>0</v>
      </c>
      <c r="H71" s="475">
        <v>1.5033594326010893</v>
      </c>
      <c r="I71" s="475">
        <v>0.37583985815027232</v>
      </c>
      <c r="J71" s="475">
        <v>0.37583985815027232</v>
      </c>
      <c r="K71" s="472">
        <v>0</v>
      </c>
      <c r="L71" s="472">
        <v>8.9261966310689722</v>
      </c>
      <c r="M71" s="472">
        <v>7.4228371984678798</v>
      </c>
      <c r="N71" s="472">
        <v>0.75167971630054498</v>
      </c>
      <c r="O71" s="465">
        <v>38.711505389478063</v>
      </c>
    </row>
    <row r="72" spans="2:15">
      <c r="B72" s="81" t="s">
        <v>115</v>
      </c>
      <c r="C72" s="466">
        <v>0.3023182852412396</v>
      </c>
      <c r="D72" s="467">
        <v>18.580781985110509</v>
      </c>
      <c r="E72" s="467">
        <v>27.71036537913319</v>
      </c>
      <c r="F72" s="467">
        <v>0.69683292697448818</v>
      </c>
      <c r="G72" s="476">
        <v>0</v>
      </c>
      <c r="H72" s="476">
        <v>3.9665874304701632</v>
      </c>
      <c r="I72" s="476">
        <v>0.76758827032882071</v>
      </c>
      <c r="J72" s="476">
        <v>0.31947109575138072</v>
      </c>
      <c r="K72" s="473">
        <v>0.3023182852412396</v>
      </c>
      <c r="L72" s="473">
        <v>14.614194554640346</v>
      </c>
      <c r="M72" s="473">
        <v>26.942777108804368</v>
      </c>
      <c r="N72" s="473">
        <v>0.37736183122310751</v>
      </c>
      <c r="O72" s="468">
        <v>94.580597152918855</v>
      </c>
    </row>
    <row r="73" spans="2:15">
      <c r="B73" s="81" t="s">
        <v>111</v>
      </c>
      <c r="C73" s="466">
        <v>12.714490540201043</v>
      </c>
      <c r="D73" s="467">
        <v>723.57215049872843</v>
      </c>
      <c r="E73" s="467">
        <v>876.58142096319568</v>
      </c>
      <c r="F73" s="467">
        <v>28.23310460223712</v>
      </c>
      <c r="G73" s="476">
        <v>0</v>
      </c>
      <c r="H73" s="476">
        <v>175.54571682509189</v>
      </c>
      <c r="I73" s="476">
        <v>30.268506994881026</v>
      </c>
      <c r="J73" s="476">
        <v>14.220804925663828</v>
      </c>
      <c r="K73" s="473">
        <v>12.714490540201043</v>
      </c>
      <c r="L73" s="473">
        <v>548.02643367363657</v>
      </c>
      <c r="M73" s="473">
        <v>846.31291396831466</v>
      </c>
      <c r="N73" s="473">
        <v>14.012299676573292</v>
      </c>
      <c r="O73" s="468">
        <v>3282.2023332087242</v>
      </c>
    </row>
    <row r="74" spans="2:15">
      <c r="B74" s="81" t="s">
        <v>110</v>
      </c>
      <c r="C74" s="466">
        <v>1.1439394142174855</v>
      </c>
      <c r="D74" s="467">
        <v>64.946515163580713</v>
      </c>
      <c r="E74" s="467">
        <v>78.097517902968193</v>
      </c>
      <c r="F74" s="467">
        <v>2.5373092270237469</v>
      </c>
      <c r="G74" s="476">
        <v>0</v>
      </c>
      <c r="H74" s="476">
        <v>15.817327689819223</v>
      </c>
      <c r="I74" s="476">
        <v>2.7179312397949293</v>
      </c>
      <c r="J74" s="476">
        <v>1.2815561858526725</v>
      </c>
      <c r="K74" s="473">
        <v>1.1439394142174855</v>
      </c>
      <c r="L74" s="473">
        <v>49.12918747376149</v>
      </c>
      <c r="M74" s="473">
        <v>75.379586663173257</v>
      </c>
      <c r="N74" s="473">
        <v>1.2557530411710744</v>
      </c>
      <c r="O74" s="468">
        <v>293.45056341558029</v>
      </c>
    </row>
    <row r="75" spans="2:15">
      <c r="B75" s="81" t="s">
        <v>114</v>
      </c>
      <c r="C75" s="466">
        <v>0.27718488739952624</v>
      </c>
      <c r="D75" s="467">
        <v>5921.995920631146</v>
      </c>
      <c r="E75" s="467">
        <v>6000.887444456991</v>
      </c>
      <c r="F75" s="467">
        <v>24.153009549552561</v>
      </c>
      <c r="G75" s="476">
        <v>0</v>
      </c>
      <c r="H75" s="476">
        <v>836.12143134482335</v>
      </c>
      <c r="I75" s="476">
        <v>173.22617668381443</v>
      </c>
      <c r="J75" s="476">
        <v>14.392706858134478</v>
      </c>
      <c r="K75" s="473">
        <v>0.27718488739952624</v>
      </c>
      <c r="L75" s="473">
        <v>5085.8744892863224</v>
      </c>
      <c r="M75" s="473">
        <v>5827.6612677731764</v>
      </c>
      <c r="N75" s="473">
        <v>9.760302691418083</v>
      </c>
      <c r="O75" s="468">
        <v>23894.627119050179</v>
      </c>
    </row>
    <row r="76" spans="2:15">
      <c r="B76" s="81" t="s">
        <v>113</v>
      </c>
      <c r="C76" s="466">
        <v>0.28314640093385463</v>
      </c>
      <c r="D76" s="467">
        <v>15.947134966416638</v>
      </c>
      <c r="E76" s="467">
        <v>19.553673890920944</v>
      </c>
      <c r="F76" s="467">
        <v>0.6144155109747278</v>
      </c>
      <c r="G76" s="476">
        <v>0</v>
      </c>
      <c r="H76" s="476">
        <v>3.7292172464907303</v>
      </c>
      <c r="I76" s="476">
        <v>0.64807851653067794</v>
      </c>
      <c r="J76" s="476">
        <v>0.30198802689657567</v>
      </c>
      <c r="K76" s="473">
        <v>0.28314640093385463</v>
      </c>
      <c r="L76" s="473">
        <v>12.217917719925909</v>
      </c>
      <c r="M76" s="473">
        <v>18.905595374390266</v>
      </c>
      <c r="N76" s="473">
        <v>0.31242748407815224</v>
      </c>
      <c r="O76" s="468">
        <v>72.796741538492327</v>
      </c>
    </row>
    <row r="77" spans="2:15">
      <c r="B77" s="81" t="s">
        <v>261</v>
      </c>
      <c r="C77" s="466">
        <v>0.65473492181684245</v>
      </c>
      <c r="D77" s="467">
        <v>40.240658386274866</v>
      </c>
      <c r="E77" s="467">
        <v>60.012724323126733</v>
      </c>
      <c r="F77" s="467">
        <v>1.5091407772374026</v>
      </c>
      <c r="G77" s="476">
        <v>0</v>
      </c>
      <c r="H77" s="476">
        <v>8.5904936550436766</v>
      </c>
      <c r="I77" s="476">
        <v>1.6623766100030464</v>
      </c>
      <c r="J77" s="476">
        <v>0.6918830024873015</v>
      </c>
      <c r="K77" s="473">
        <v>0.65473492181684245</v>
      </c>
      <c r="L77" s="473">
        <v>31.650164731231186</v>
      </c>
      <c r="M77" s="473">
        <v>58.350347713123689</v>
      </c>
      <c r="N77" s="473">
        <v>0.81725777475010108</v>
      </c>
      <c r="O77" s="468">
        <v>204.83451681691164</v>
      </c>
    </row>
    <row r="78" spans="2:15">
      <c r="B78" s="81" t="s">
        <v>223</v>
      </c>
      <c r="C78" s="466">
        <v>119.75499999999998</v>
      </c>
      <c r="D78" s="467">
        <v>34.144999999999996</v>
      </c>
      <c r="E78" s="467">
        <v>244.46199999999999</v>
      </c>
      <c r="F78" s="467">
        <v>1.7</v>
      </c>
      <c r="G78" s="476"/>
      <c r="H78" s="476"/>
      <c r="I78" s="476"/>
      <c r="J78" s="476"/>
      <c r="K78" s="473">
        <v>119.75499999999998</v>
      </c>
      <c r="L78" s="473">
        <v>34.144999999999996</v>
      </c>
      <c r="M78" s="473">
        <v>244.46199999999999</v>
      </c>
      <c r="N78" s="473">
        <v>1.7</v>
      </c>
      <c r="O78" s="468">
        <v>800.12399999999991</v>
      </c>
    </row>
    <row r="79" spans="2:15">
      <c r="B79" s="81" t="s">
        <v>59</v>
      </c>
      <c r="C79" s="466">
        <v>1.1895658548478315E-2</v>
      </c>
      <c r="D79" s="467">
        <v>0.7311189856816529</v>
      </c>
      <c r="E79" s="467">
        <v>1.090351000571161</v>
      </c>
      <c r="F79" s="467">
        <v>2.7419071122379089E-2</v>
      </c>
      <c r="G79" s="476">
        <v>0</v>
      </c>
      <c r="H79" s="476">
        <v>0.15607778946585019</v>
      </c>
      <c r="I79" s="476">
        <v>3.0203161420959117E-2</v>
      </c>
      <c r="J79" s="476">
        <v>1.2570589529952259E-2</v>
      </c>
      <c r="K79" s="473">
        <v>1.1895658548478315E-2</v>
      </c>
      <c r="L79" s="473">
        <v>0.57504119621580274</v>
      </c>
      <c r="M79" s="473">
        <v>1.0601478391502019</v>
      </c>
      <c r="N79" s="473">
        <v>1.484848159242683E-2</v>
      </c>
      <c r="O79" s="468">
        <v>3.7215694318473429</v>
      </c>
    </row>
    <row r="80" spans="2:15">
      <c r="B80" s="81" t="s">
        <v>105</v>
      </c>
      <c r="C80" s="466">
        <v>0.78448770803964096</v>
      </c>
      <c r="D80" s="467">
        <v>11.852632198950911</v>
      </c>
      <c r="E80" s="467">
        <v>8.841189618575557</v>
      </c>
      <c r="F80" s="467">
        <v>1.4365501283341939</v>
      </c>
      <c r="G80" s="476">
        <v>0</v>
      </c>
      <c r="H80" s="476">
        <v>4.1464008800031005</v>
      </c>
      <c r="I80" s="476">
        <v>1.8286422634831967</v>
      </c>
      <c r="J80" s="476">
        <v>0.56881933317276034</v>
      </c>
      <c r="K80" s="473">
        <v>0.78448770803964096</v>
      </c>
      <c r="L80" s="473">
        <v>7.7062313189478102</v>
      </c>
      <c r="M80" s="473">
        <v>7.0125473550923605</v>
      </c>
      <c r="N80" s="473">
        <v>0.86773079516143359</v>
      </c>
      <c r="O80" s="468">
        <v>45.829719307800609</v>
      </c>
    </row>
    <row r="81" spans="2:15">
      <c r="B81" s="81" t="s">
        <v>228</v>
      </c>
      <c r="C81" s="466">
        <v>0</v>
      </c>
      <c r="D81" s="467">
        <v>0</v>
      </c>
      <c r="E81" s="467">
        <v>0</v>
      </c>
      <c r="F81" s="467">
        <v>0</v>
      </c>
      <c r="G81" s="476">
        <v>0</v>
      </c>
      <c r="H81" s="476">
        <v>0</v>
      </c>
      <c r="I81" s="476">
        <v>0</v>
      </c>
      <c r="J81" s="476">
        <v>0</v>
      </c>
      <c r="K81" s="473">
        <v>0</v>
      </c>
      <c r="L81" s="473">
        <v>0</v>
      </c>
      <c r="M81" s="473">
        <v>0</v>
      </c>
      <c r="N81" s="473">
        <v>0</v>
      </c>
      <c r="O81" s="468">
        <v>0</v>
      </c>
    </row>
    <row r="82" spans="2:15">
      <c r="B82" s="81" t="s">
        <v>230</v>
      </c>
      <c r="C82" s="466">
        <v>1.7951554462491804E-5</v>
      </c>
      <c r="D82" s="467">
        <v>0.31463617163743851</v>
      </c>
      <c r="E82" s="467">
        <v>0.32085979668714865</v>
      </c>
      <c r="F82" s="467">
        <v>1.2925659289760765E-3</v>
      </c>
      <c r="G82" s="476">
        <v>0</v>
      </c>
      <c r="H82" s="476">
        <v>4.4197611266030043E-2</v>
      </c>
      <c r="I82" s="476">
        <v>9.1697218246442717E-3</v>
      </c>
      <c r="J82" s="476">
        <v>7.6066323329969138E-4</v>
      </c>
      <c r="K82" s="473">
        <v>1.7951554462491804E-5</v>
      </c>
      <c r="L82" s="473">
        <v>0.27043856037140851</v>
      </c>
      <c r="M82" s="473">
        <v>0.31169007486250438</v>
      </c>
      <c r="N82" s="473">
        <v>5.3190269567638488E-4</v>
      </c>
      <c r="O82" s="468">
        <v>1.2736129716160516</v>
      </c>
    </row>
    <row r="83" spans="2:15">
      <c r="B83" s="81" t="s">
        <v>63</v>
      </c>
      <c r="C83" s="466">
        <v>4.9235798759530167E-3</v>
      </c>
      <c r="D83" s="467">
        <v>105.25200491731916</v>
      </c>
      <c r="E83" s="467">
        <v>106.65235638807087</v>
      </c>
      <c r="F83" s="467">
        <v>0.4292647373363625</v>
      </c>
      <c r="G83" s="476">
        <v>0</v>
      </c>
      <c r="H83" s="476">
        <v>14.860637637610539</v>
      </c>
      <c r="I83" s="476">
        <v>3.0787895181340859</v>
      </c>
      <c r="J83" s="476">
        <v>0.25580602999670859</v>
      </c>
      <c r="K83" s="473">
        <v>4.9235798759530167E-3</v>
      </c>
      <c r="L83" s="473">
        <v>90.391367279708618</v>
      </c>
      <c r="M83" s="473">
        <v>103.57356686993678</v>
      </c>
      <c r="N83" s="473">
        <v>0.17345870733965388</v>
      </c>
      <c r="O83" s="468">
        <v>424.67709924520466</v>
      </c>
    </row>
    <row r="84" spans="2:15">
      <c r="B84" s="81" t="s">
        <v>64</v>
      </c>
      <c r="C84" s="466">
        <v>0.23464243958516243</v>
      </c>
      <c r="D84" s="467">
        <v>5007.4722943794122</v>
      </c>
      <c r="E84" s="467">
        <v>5074.3463052769566</v>
      </c>
      <c r="F84" s="467">
        <v>20.423860803242189</v>
      </c>
      <c r="G84" s="476">
        <v>0</v>
      </c>
      <c r="H84" s="476">
        <v>706.98225869164389</v>
      </c>
      <c r="I84" s="476">
        <v>146.47240275673832</v>
      </c>
      <c r="J84" s="476">
        <v>12.169738192778782</v>
      </c>
      <c r="K84" s="473">
        <v>0.23464243958516243</v>
      </c>
      <c r="L84" s="473">
        <v>4300.4900356877679</v>
      </c>
      <c r="M84" s="473">
        <v>4927.8739025202185</v>
      </c>
      <c r="N84" s="473">
        <v>8.2541226104634102</v>
      </c>
      <c r="O84" s="468">
        <v>20204.954205798393</v>
      </c>
    </row>
    <row r="85" spans="2:15">
      <c r="B85" s="81" t="s">
        <v>66</v>
      </c>
      <c r="C85" s="466">
        <v>0</v>
      </c>
      <c r="D85" s="467">
        <v>0</v>
      </c>
      <c r="E85" s="467">
        <v>0</v>
      </c>
      <c r="F85" s="467">
        <v>0</v>
      </c>
      <c r="G85" s="476">
        <v>0</v>
      </c>
      <c r="H85" s="476">
        <v>0</v>
      </c>
      <c r="I85" s="476">
        <v>0</v>
      </c>
      <c r="J85" s="476">
        <v>0</v>
      </c>
      <c r="K85" s="473">
        <v>0</v>
      </c>
      <c r="L85" s="473">
        <v>0</v>
      </c>
      <c r="M85" s="473">
        <v>0</v>
      </c>
      <c r="N85" s="473">
        <v>0</v>
      </c>
      <c r="O85" s="468">
        <v>0</v>
      </c>
    </row>
    <row r="86" spans="2:15">
      <c r="B86" s="81" t="s">
        <v>71</v>
      </c>
      <c r="C86" s="466">
        <v>7.2749999999999981E-2</v>
      </c>
      <c r="D86" s="467">
        <v>1709.7826249999996</v>
      </c>
      <c r="E86" s="467">
        <v>1804.5225249999994</v>
      </c>
      <c r="F86" s="467">
        <v>31.483774999999994</v>
      </c>
      <c r="G86" s="476">
        <v>0</v>
      </c>
      <c r="H86" s="476">
        <v>313.63737499999996</v>
      </c>
      <c r="I86" s="476">
        <v>89.557675000000003</v>
      </c>
      <c r="J86" s="476">
        <v>11.945549999999999</v>
      </c>
      <c r="K86" s="473">
        <v>7.2749999999999981E-2</v>
      </c>
      <c r="L86" s="473">
        <v>1396.1452499999996</v>
      </c>
      <c r="M86" s="473">
        <v>1714.9648499999994</v>
      </c>
      <c r="N86" s="473">
        <v>19.538224999999994</v>
      </c>
      <c r="O86" s="468">
        <v>7091.7233499999975</v>
      </c>
    </row>
    <row r="87" spans="2:15">
      <c r="B87" s="81" t="s">
        <v>73</v>
      </c>
      <c r="C87" s="466">
        <v>75.233200000000011</v>
      </c>
      <c r="D87" s="467">
        <v>1136.6799500000002</v>
      </c>
      <c r="E87" s="467">
        <v>847.87942500000008</v>
      </c>
      <c r="F87" s="467">
        <v>137.76667499999999</v>
      </c>
      <c r="G87" s="476">
        <v>0</v>
      </c>
      <c r="H87" s="476">
        <v>397.64422500000006</v>
      </c>
      <c r="I87" s="476">
        <v>175.36872499999998</v>
      </c>
      <c r="J87" s="476">
        <v>54.550374999999995</v>
      </c>
      <c r="K87" s="473">
        <v>75.233200000000011</v>
      </c>
      <c r="L87" s="473">
        <v>739.03572500000007</v>
      </c>
      <c r="M87" s="473">
        <v>672.51070000000016</v>
      </c>
      <c r="N87" s="473">
        <v>83.216300000000004</v>
      </c>
      <c r="O87" s="468">
        <v>4395.1185000000005</v>
      </c>
    </row>
    <row r="88" spans="2:15">
      <c r="B88" s="81" t="s">
        <v>250</v>
      </c>
      <c r="C88" s="466">
        <v>2.3225518929071501E-3</v>
      </c>
      <c r="D88" s="467">
        <v>54.585001679085984</v>
      </c>
      <c r="E88" s="467">
        <v>57.609583590822538</v>
      </c>
      <c r="F88" s="467">
        <v>1.0051230408537841</v>
      </c>
      <c r="G88" s="476">
        <v>0</v>
      </c>
      <c r="H88" s="476">
        <v>10.012908302304874</v>
      </c>
      <c r="I88" s="476">
        <v>2.859138798565132</v>
      </c>
      <c r="J88" s="476">
        <v>0.381363020815354</v>
      </c>
      <c r="K88" s="473">
        <v>2.3225518929071501E-3</v>
      </c>
      <c r="L88" s="473">
        <v>44.572093376781112</v>
      </c>
      <c r="M88" s="473">
        <v>54.750444792257404</v>
      </c>
      <c r="N88" s="473">
        <v>0.62376002003843023</v>
      </c>
      <c r="O88" s="468">
        <v>226.40406172531044</v>
      </c>
    </row>
    <row r="89" spans="2:15">
      <c r="B89" s="81" t="s">
        <v>251</v>
      </c>
      <c r="C89" s="466">
        <v>4.8323508364857517</v>
      </c>
      <c r="D89" s="467">
        <v>73.010802507391446</v>
      </c>
      <c r="E89" s="467">
        <v>54.460674923276002</v>
      </c>
      <c r="F89" s="467">
        <v>8.8489776744324402</v>
      </c>
      <c r="G89" s="476">
        <v>0</v>
      </c>
      <c r="H89" s="476">
        <v>25.541335518128683</v>
      </c>
      <c r="I89" s="476">
        <v>11.264218522503228</v>
      </c>
      <c r="J89" s="476">
        <v>3.5038593368600757</v>
      </c>
      <c r="K89" s="473">
        <v>4.8323508364857517</v>
      </c>
      <c r="L89" s="473">
        <v>47.46946698926277</v>
      </c>
      <c r="M89" s="473">
        <v>43.196456400772774</v>
      </c>
      <c r="N89" s="473">
        <v>5.3451183375723641</v>
      </c>
      <c r="O89" s="468">
        <v>282.30561188317125</v>
      </c>
    </row>
    <row r="90" spans="2:15">
      <c r="B90" s="81" t="s">
        <v>68</v>
      </c>
      <c r="C90" s="466">
        <v>0</v>
      </c>
      <c r="D90" s="467">
        <v>0</v>
      </c>
      <c r="E90" s="467">
        <v>0</v>
      </c>
      <c r="F90" s="467">
        <v>0</v>
      </c>
      <c r="G90" s="476">
        <v>0</v>
      </c>
      <c r="H90" s="476">
        <v>0</v>
      </c>
      <c r="I90" s="476">
        <v>0</v>
      </c>
      <c r="J90" s="476">
        <v>0</v>
      </c>
      <c r="K90" s="473">
        <v>0</v>
      </c>
      <c r="L90" s="473">
        <v>0</v>
      </c>
      <c r="M90" s="473">
        <v>0</v>
      </c>
      <c r="N90" s="473">
        <v>0</v>
      </c>
      <c r="O90" s="468">
        <v>0</v>
      </c>
    </row>
    <row r="91" spans="2:15">
      <c r="B91" s="81" t="s">
        <v>266</v>
      </c>
      <c r="C91" s="466">
        <v>3.50630578248995</v>
      </c>
      <c r="D91" s="467">
        <v>509.89188929357618</v>
      </c>
      <c r="E91" s="467">
        <v>1765.7273717663893</v>
      </c>
      <c r="F91" s="467">
        <v>13.148646684337312</v>
      </c>
      <c r="G91" s="476">
        <v>0</v>
      </c>
      <c r="H91" s="476">
        <v>26.021691309963082</v>
      </c>
      <c r="I91" s="476">
        <v>99.355548638040858</v>
      </c>
      <c r="J91" s="476">
        <v>0</v>
      </c>
      <c r="K91" s="473">
        <v>3.50630578248995</v>
      </c>
      <c r="L91" s="473">
        <v>483.87019798361308</v>
      </c>
      <c r="M91" s="473">
        <v>1666.3718231283485</v>
      </c>
      <c r="N91" s="473">
        <v>13.148646684337312</v>
      </c>
      <c r="O91" s="468">
        <v>4584.5484270535853</v>
      </c>
    </row>
    <row r="92" spans="2:15">
      <c r="B92" s="81" t="s">
        <v>103</v>
      </c>
      <c r="C92" s="466">
        <v>2.0183997336807999E-3</v>
      </c>
      <c r="D92" s="467">
        <v>0.29351851133340334</v>
      </c>
      <c r="E92" s="467">
        <v>1.0164383479398933</v>
      </c>
      <c r="F92" s="467">
        <v>7.5689990013029992E-3</v>
      </c>
      <c r="G92" s="476">
        <v>0</v>
      </c>
      <c r="H92" s="476">
        <v>1.4979348085452961E-2</v>
      </c>
      <c r="I92" s="476">
        <v>5.7193874508093122E-2</v>
      </c>
      <c r="J92" s="476">
        <v>0</v>
      </c>
      <c r="K92" s="473">
        <v>2.0183997336807999E-3</v>
      </c>
      <c r="L92" s="473">
        <v>0.27853916324795036</v>
      </c>
      <c r="M92" s="473">
        <v>0.95924447343180008</v>
      </c>
      <c r="N92" s="473">
        <v>7.5689990013029992E-3</v>
      </c>
      <c r="O92" s="468">
        <v>2.6390885160165611</v>
      </c>
    </row>
    <row r="93" spans="2:15">
      <c r="B93" s="81" t="s">
        <v>60</v>
      </c>
      <c r="C93" s="466"/>
      <c r="D93" s="467">
        <v>227.70999999999998</v>
      </c>
      <c r="E93" s="467">
        <v>111.67299999999999</v>
      </c>
      <c r="F93" s="467"/>
      <c r="G93" s="476"/>
      <c r="H93" s="476">
        <v>176.2</v>
      </c>
      <c r="I93" s="476"/>
      <c r="J93" s="476"/>
      <c r="K93" s="473"/>
      <c r="L93" s="473">
        <v>51.509999999999991</v>
      </c>
      <c r="M93" s="473">
        <v>111.67299999999999</v>
      </c>
      <c r="N93" s="473"/>
      <c r="O93" s="468">
        <v>678.76599999999996</v>
      </c>
    </row>
    <row r="94" spans="2:15">
      <c r="B94" s="81" t="s">
        <v>365</v>
      </c>
      <c r="C94" s="466">
        <v>33.347808865096091</v>
      </c>
      <c r="D94" s="467">
        <v>1893.935682136166</v>
      </c>
      <c r="E94" s="467">
        <v>2279.8347480656362</v>
      </c>
      <c r="F94" s="467">
        <v>73.978677741002272</v>
      </c>
      <c r="G94" s="476">
        <v>0</v>
      </c>
      <c r="H94" s="476">
        <v>461.00703922059859</v>
      </c>
      <c r="I94" s="476">
        <v>79.254400450647424</v>
      </c>
      <c r="J94" s="476">
        <v>37.35099494460421</v>
      </c>
      <c r="K94" s="473">
        <v>33.347808865096091</v>
      </c>
      <c r="L94" s="473">
        <v>1432.9286429155673</v>
      </c>
      <c r="M94" s="473">
        <v>2200.580347614989</v>
      </c>
      <c r="N94" s="473">
        <v>36.627682796398048</v>
      </c>
      <c r="O94" s="468">
        <v>8562.1938336158019</v>
      </c>
    </row>
    <row r="95" spans="2:15">
      <c r="B95" s="81" t="s">
        <v>17162</v>
      </c>
      <c r="C95" s="466">
        <v>6.4700000000000006</v>
      </c>
      <c r="D95" s="467">
        <v>867.96100000000013</v>
      </c>
      <c r="E95" s="467">
        <v>1106.808</v>
      </c>
      <c r="F95" s="467">
        <v>9.406634703196346</v>
      </c>
      <c r="G95" s="476">
        <v>0</v>
      </c>
      <c r="H95" s="476">
        <v>125.83</v>
      </c>
      <c r="I95" s="476"/>
      <c r="J95" s="476">
        <v>0.43663470319634701</v>
      </c>
      <c r="K95" s="473">
        <v>6.4700000000000006</v>
      </c>
      <c r="L95" s="473">
        <v>742.13099999999997</v>
      </c>
      <c r="M95" s="473">
        <v>1106.808</v>
      </c>
      <c r="N95" s="473">
        <v>8.9699999999999989</v>
      </c>
      <c r="O95" s="468">
        <v>3981.2912694063921</v>
      </c>
    </row>
    <row r="96" spans="2:15">
      <c r="B96" s="81" t="s">
        <v>17183</v>
      </c>
      <c r="C96" s="466">
        <v>23.6</v>
      </c>
      <c r="D96" s="467">
        <v>0.2</v>
      </c>
      <c r="E96" s="467"/>
      <c r="F96" s="467"/>
      <c r="G96" s="476"/>
      <c r="H96" s="476"/>
      <c r="I96" s="476"/>
      <c r="J96" s="476"/>
      <c r="K96" s="473">
        <v>23.6</v>
      </c>
      <c r="L96" s="473">
        <v>0.2</v>
      </c>
      <c r="M96" s="473"/>
      <c r="N96" s="473"/>
      <c r="O96" s="468">
        <v>47.600000000000009</v>
      </c>
    </row>
    <row r="97" spans="2:15">
      <c r="B97" s="81" t="s">
        <v>17188</v>
      </c>
      <c r="C97" s="466"/>
      <c r="D97" s="467">
        <v>0.3</v>
      </c>
      <c r="E97" s="467">
        <v>4.6579999999999995</v>
      </c>
      <c r="F97" s="467"/>
      <c r="G97" s="476"/>
      <c r="H97" s="476"/>
      <c r="I97" s="476"/>
      <c r="J97" s="476"/>
      <c r="K97" s="473"/>
      <c r="L97" s="473">
        <v>0.3</v>
      </c>
      <c r="M97" s="473">
        <v>4.6579999999999995</v>
      </c>
      <c r="N97" s="473"/>
      <c r="O97" s="468">
        <v>9.9159999999999986</v>
      </c>
    </row>
    <row r="98" spans="2:15">
      <c r="B98" s="81" t="s">
        <v>17169</v>
      </c>
      <c r="C98" s="466"/>
      <c r="D98" s="467">
        <v>8.91</v>
      </c>
      <c r="E98" s="467">
        <v>26.771999999999998</v>
      </c>
      <c r="F98" s="467"/>
      <c r="G98" s="476"/>
      <c r="H98" s="476"/>
      <c r="I98" s="476"/>
      <c r="J98" s="476"/>
      <c r="K98" s="473"/>
      <c r="L98" s="473">
        <v>8.91</v>
      </c>
      <c r="M98" s="473">
        <v>26.771999999999998</v>
      </c>
      <c r="N98" s="473"/>
      <c r="O98" s="468">
        <v>71.364000000000004</v>
      </c>
    </row>
    <row r="99" spans="2:15">
      <c r="B99" s="81" t="s">
        <v>17171</v>
      </c>
      <c r="C99" s="466"/>
      <c r="D99" s="467">
        <v>1.8</v>
      </c>
      <c r="E99" s="467">
        <v>30.624000000000002</v>
      </c>
      <c r="F99" s="467"/>
      <c r="G99" s="476"/>
      <c r="H99" s="476">
        <v>0</v>
      </c>
      <c r="I99" s="476"/>
      <c r="J99" s="476"/>
      <c r="K99" s="473"/>
      <c r="L99" s="473">
        <v>1.8</v>
      </c>
      <c r="M99" s="473">
        <v>30.624000000000002</v>
      </c>
      <c r="N99" s="473"/>
      <c r="O99" s="468">
        <v>64.847999999999999</v>
      </c>
    </row>
    <row r="100" spans="2:15">
      <c r="B100" s="81" t="s">
        <v>17181</v>
      </c>
      <c r="C100" s="466"/>
      <c r="D100" s="467">
        <v>6.7499999999999991</v>
      </c>
      <c r="E100" s="467">
        <v>46.17</v>
      </c>
      <c r="F100" s="467"/>
      <c r="G100" s="476"/>
      <c r="H100" s="476"/>
      <c r="I100" s="476"/>
      <c r="J100" s="476"/>
      <c r="K100" s="473"/>
      <c r="L100" s="473">
        <v>6.7499999999999991</v>
      </c>
      <c r="M100" s="473">
        <v>46.17</v>
      </c>
      <c r="N100" s="473"/>
      <c r="O100" s="468">
        <v>105.84</v>
      </c>
    </row>
    <row r="101" spans="2:15">
      <c r="B101" s="81" t="s">
        <v>17178</v>
      </c>
      <c r="C101" s="466"/>
      <c r="D101" s="467">
        <v>132.08699999999999</v>
      </c>
      <c r="E101" s="467">
        <v>140.72899999999993</v>
      </c>
      <c r="F101" s="467"/>
      <c r="G101" s="476"/>
      <c r="H101" s="476">
        <v>58.61</v>
      </c>
      <c r="I101" s="476"/>
      <c r="J101" s="476"/>
      <c r="K101" s="473"/>
      <c r="L101" s="473">
        <v>73.477000000000004</v>
      </c>
      <c r="M101" s="473">
        <v>140.72899999999993</v>
      </c>
      <c r="N101" s="473"/>
      <c r="O101" s="468">
        <v>545.63199999999983</v>
      </c>
    </row>
    <row r="102" spans="2:15">
      <c r="B102" s="81" t="s">
        <v>17184</v>
      </c>
      <c r="C102" s="466"/>
      <c r="D102" s="467"/>
      <c r="E102" s="467">
        <v>5.8000000000000007</v>
      </c>
      <c r="F102" s="467"/>
      <c r="G102" s="476"/>
      <c r="H102" s="476"/>
      <c r="I102" s="476"/>
      <c r="J102" s="476"/>
      <c r="K102" s="473"/>
      <c r="L102" s="473"/>
      <c r="M102" s="473">
        <v>5.8000000000000007</v>
      </c>
      <c r="N102" s="473"/>
      <c r="O102" s="468">
        <v>11.600000000000001</v>
      </c>
    </row>
    <row r="103" spans="2:15">
      <c r="B103" s="81" t="s">
        <v>17175</v>
      </c>
      <c r="C103" s="466"/>
      <c r="D103" s="467">
        <v>7.27</v>
      </c>
      <c r="E103" s="467"/>
      <c r="F103" s="467"/>
      <c r="G103" s="476"/>
      <c r="H103" s="476">
        <v>7.27</v>
      </c>
      <c r="I103" s="476"/>
      <c r="J103" s="476"/>
      <c r="K103" s="473"/>
      <c r="L103" s="473"/>
      <c r="M103" s="473"/>
      <c r="N103" s="473"/>
      <c r="O103" s="468">
        <v>14.54</v>
      </c>
    </row>
    <row r="104" spans="2:15">
      <c r="B104" s="81" t="s">
        <v>17172</v>
      </c>
      <c r="C104" s="466"/>
      <c r="D104" s="467"/>
      <c r="E104" s="467">
        <v>0.40899999999999997</v>
      </c>
      <c r="F104" s="467"/>
      <c r="G104" s="476"/>
      <c r="H104" s="476"/>
      <c r="I104" s="476"/>
      <c r="J104" s="476"/>
      <c r="K104" s="473"/>
      <c r="L104" s="473"/>
      <c r="M104" s="473">
        <v>0.40899999999999997</v>
      </c>
      <c r="N104" s="473"/>
      <c r="O104" s="468">
        <v>0.81799999999999995</v>
      </c>
    </row>
    <row r="105" spans="2:15">
      <c r="B105" s="81" t="s">
        <v>17206</v>
      </c>
      <c r="C105" s="466"/>
      <c r="D105" s="467"/>
      <c r="E105" s="467">
        <v>0</v>
      </c>
      <c r="F105" s="467"/>
      <c r="G105" s="476"/>
      <c r="H105" s="476"/>
      <c r="I105" s="476"/>
      <c r="J105" s="476"/>
      <c r="K105" s="473"/>
      <c r="L105" s="473"/>
      <c r="M105" s="473">
        <v>0</v>
      </c>
      <c r="N105" s="473"/>
      <c r="O105" s="468">
        <v>0</v>
      </c>
    </row>
    <row r="106" spans="2:15">
      <c r="B106" s="81" t="s">
        <v>17224</v>
      </c>
      <c r="C106" s="466">
        <v>4.8149277335598956E-2</v>
      </c>
      <c r="D106" s="467">
        <v>712.83758940758514</v>
      </c>
      <c r="E106" s="467">
        <v>1158.5100773534039</v>
      </c>
      <c r="F106" s="467">
        <v>2.2928033472522102</v>
      </c>
      <c r="G106" s="476">
        <v>0</v>
      </c>
      <c r="H106" s="476">
        <v>72.085691229073646</v>
      </c>
      <c r="I106" s="476">
        <v>13.006876708635451</v>
      </c>
      <c r="J106" s="476">
        <v>1.3218280272901657</v>
      </c>
      <c r="K106" s="473">
        <v>4.8149277335598956E-2</v>
      </c>
      <c r="L106" s="473">
        <v>640.75189817851151</v>
      </c>
      <c r="M106" s="473">
        <v>1145.5032006447684</v>
      </c>
      <c r="N106" s="473">
        <v>0.97097531996204467</v>
      </c>
      <c r="O106" s="468">
        <v>3747.3772387711533</v>
      </c>
    </row>
    <row r="107" spans="2:15">
      <c r="B107" s="81" t="s">
        <v>17654</v>
      </c>
      <c r="C107" s="466">
        <v>0</v>
      </c>
      <c r="D107" s="467">
        <v>1936.8808293268844</v>
      </c>
      <c r="E107" s="467">
        <v>1296.0654969795532</v>
      </c>
      <c r="F107" s="467">
        <v>252.78919716061964</v>
      </c>
      <c r="G107" s="476">
        <v>0</v>
      </c>
      <c r="H107" s="476">
        <v>540.94775210436751</v>
      </c>
      <c r="I107" s="476">
        <v>135.23693802609188</v>
      </c>
      <c r="J107" s="476">
        <v>135.23693802609188</v>
      </c>
      <c r="K107" s="473">
        <v>0</v>
      </c>
      <c r="L107" s="473">
        <v>1395.9330772225169</v>
      </c>
      <c r="M107" s="473">
        <v>1160.8285589534614</v>
      </c>
      <c r="N107" s="473">
        <v>117.55225913452776</v>
      </c>
      <c r="O107" s="468">
        <v>6971.4710469341144</v>
      </c>
    </row>
    <row r="108" spans="2:15">
      <c r="B108" s="96" t="s">
        <v>246</v>
      </c>
      <c r="C108" s="469">
        <v>283.28168750044773</v>
      </c>
      <c r="D108" s="470">
        <v>21236.366292209947</v>
      </c>
      <c r="E108" s="470">
        <v>23245.624227080829</v>
      </c>
      <c r="F108" s="470">
        <v>613.6177988251103</v>
      </c>
      <c r="G108" s="477">
        <v>0</v>
      </c>
      <c r="H108" s="477">
        <v>3986.286703266851</v>
      </c>
      <c r="I108" s="477">
        <v>967.04642061409663</v>
      </c>
      <c r="J108" s="477">
        <v>289.31948782050603</v>
      </c>
      <c r="K108" s="474">
        <v>283.28168750044773</v>
      </c>
      <c r="L108" s="474">
        <v>17250.079588943099</v>
      </c>
      <c r="M108" s="474">
        <v>22278.577806466739</v>
      </c>
      <c r="N108" s="474">
        <v>324.29831100460422</v>
      </c>
      <c r="O108" s="471">
        <v>90757.780011232695</v>
      </c>
    </row>
    <row r="109" spans="2:15">
      <c r="B109"/>
      <c r="C109"/>
      <c r="D109"/>
      <c r="E109"/>
      <c r="F109"/>
      <c r="G109"/>
      <c r="H109"/>
      <c r="I109"/>
      <c r="J109"/>
      <c r="K109"/>
      <c r="L109"/>
      <c r="M109"/>
      <c r="N109"/>
      <c r="O109"/>
    </row>
    <row r="110" spans="2:15">
      <c r="B110"/>
      <c r="C110"/>
      <c r="D110"/>
      <c r="E110"/>
      <c r="F110"/>
      <c r="G110"/>
      <c r="H110"/>
      <c r="I110"/>
      <c r="J110"/>
      <c r="K110"/>
      <c r="L110"/>
      <c r="M110"/>
      <c r="N110"/>
      <c r="O110"/>
    </row>
    <row r="111" spans="2:15">
      <c r="B111"/>
      <c r="C111"/>
      <c r="D111"/>
      <c r="E111"/>
      <c r="F111"/>
      <c r="G111"/>
      <c r="H111"/>
      <c r="I111"/>
      <c r="J111"/>
      <c r="K111"/>
      <c r="L111"/>
      <c r="M111"/>
      <c r="N111"/>
      <c r="O111"/>
    </row>
    <row r="112" spans="2:15">
      <c r="B112"/>
      <c r="C112"/>
      <c r="D112"/>
      <c r="E112"/>
      <c r="F112"/>
      <c r="G112"/>
      <c r="H112"/>
      <c r="I112"/>
      <c r="J112"/>
      <c r="K112"/>
      <c r="L112"/>
      <c r="M112"/>
      <c r="N112"/>
      <c r="O112"/>
    </row>
    <row r="113" spans="2:15">
      <c r="B113"/>
      <c r="C113"/>
      <c r="D113"/>
      <c r="E113"/>
      <c r="F113"/>
      <c r="G113"/>
      <c r="H113"/>
      <c r="I113"/>
      <c r="J113"/>
      <c r="K113"/>
      <c r="L113"/>
      <c r="M113"/>
      <c r="N113"/>
      <c r="O113"/>
    </row>
    <row r="114" spans="2:15">
      <c r="B114"/>
      <c r="C114"/>
      <c r="D114"/>
      <c r="E114"/>
      <c r="F114"/>
      <c r="G114"/>
      <c r="H114"/>
      <c r="I114"/>
      <c r="J114"/>
      <c r="K114"/>
      <c r="L114"/>
      <c r="M114"/>
      <c r="N114"/>
      <c r="O114"/>
    </row>
    <row r="115" spans="2:15">
      <c r="B115"/>
      <c r="C115"/>
      <c r="D115"/>
      <c r="E115"/>
      <c r="F115"/>
      <c r="G115"/>
      <c r="H115"/>
      <c r="I115"/>
      <c r="J115"/>
      <c r="K115"/>
      <c r="L115"/>
      <c r="M115"/>
      <c r="N115"/>
      <c r="O115"/>
    </row>
    <row r="116" spans="2:15">
      <c r="B116"/>
      <c r="C116"/>
      <c r="D116"/>
      <c r="E116"/>
      <c r="F116"/>
      <c r="G116"/>
      <c r="H116"/>
      <c r="I116"/>
      <c r="J116"/>
      <c r="K116"/>
      <c r="L116"/>
      <c r="M116"/>
      <c r="N116"/>
      <c r="O116"/>
    </row>
    <row r="117" spans="2:15">
      <c r="B117"/>
      <c r="C117"/>
      <c r="D117"/>
      <c r="E117"/>
      <c r="F117"/>
      <c r="G117"/>
      <c r="H117"/>
      <c r="I117"/>
      <c r="J117"/>
      <c r="K117"/>
      <c r="L117"/>
      <c r="M117"/>
      <c r="N117"/>
      <c r="O117"/>
    </row>
    <row r="118" spans="2:15">
      <c r="B118"/>
      <c r="C118"/>
      <c r="D118"/>
      <c r="E118"/>
      <c r="F118"/>
      <c r="G118"/>
      <c r="H118"/>
      <c r="I118"/>
      <c r="J118"/>
      <c r="K118"/>
      <c r="L118"/>
      <c r="M118"/>
      <c r="N118"/>
      <c r="O118"/>
    </row>
    <row r="119" spans="2:15">
      <c r="B119"/>
      <c r="C119"/>
      <c r="D119"/>
      <c r="E119"/>
      <c r="F119"/>
      <c r="G119"/>
      <c r="H119"/>
      <c r="I119"/>
      <c r="J119"/>
      <c r="K119"/>
      <c r="L119"/>
      <c r="M119"/>
      <c r="N119"/>
      <c r="O119"/>
    </row>
    <row r="120" spans="2:15">
      <c r="B120"/>
      <c r="C120"/>
      <c r="D120"/>
      <c r="E120"/>
      <c r="F120"/>
      <c r="G120"/>
      <c r="H120"/>
      <c r="I120"/>
      <c r="J120"/>
      <c r="K120"/>
      <c r="L120"/>
      <c r="M120"/>
      <c r="N120"/>
      <c r="O120"/>
    </row>
    <row r="121" spans="2:15">
      <c r="B121"/>
      <c r="C121"/>
      <c r="D121"/>
      <c r="E121"/>
      <c r="F121"/>
      <c r="G121"/>
      <c r="H121"/>
      <c r="I121"/>
      <c r="J121"/>
      <c r="K121"/>
      <c r="L121"/>
      <c r="M121"/>
      <c r="N121"/>
      <c r="O121"/>
    </row>
    <row r="122" spans="2:15">
      <c r="B122"/>
      <c r="C122"/>
      <c r="D122"/>
      <c r="E122"/>
      <c r="F122"/>
      <c r="G122"/>
      <c r="H122"/>
      <c r="I122"/>
      <c r="J122"/>
      <c r="K122"/>
      <c r="L122"/>
      <c r="M122"/>
      <c r="N122"/>
      <c r="O122"/>
    </row>
  </sheetData>
  <phoneticPr fontId="5"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122"/>
  <sheetViews>
    <sheetView zoomScale="70" zoomScaleNormal="70" workbookViewId="0">
      <pane xSplit="2" ySplit="4" topLeftCell="C5" activePane="bottomRight" state="frozen"/>
      <selection pane="topRight" activeCell="C1" sqref="C1"/>
      <selection pane="bottomLeft" activeCell="A5" sqref="A5"/>
      <selection pane="bottomRight"/>
    </sheetView>
  </sheetViews>
  <sheetFormatPr defaultColWidth="9.109375" defaultRowHeight="13.2"/>
  <cols>
    <col min="1" max="1" width="9.109375" style="6"/>
    <col min="2" max="2" width="83" style="6" customWidth="1"/>
    <col min="3" max="6" width="12.5546875" style="92" customWidth="1"/>
    <col min="7" max="10" width="12.5546875" style="167" customWidth="1"/>
    <col min="11" max="11" width="12.5546875" style="180" customWidth="1"/>
    <col min="12" max="14" width="12.5546875" style="180" bestFit="1" customWidth="1"/>
    <col min="15" max="15" width="12.5546875" style="6" customWidth="1"/>
    <col min="16" max="16384" width="9.109375" style="6"/>
  </cols>
  <sheetData>
    <row r="1" spans="1:24">
      <c r="A1" s="83" t="s">
        <v>205</v>
      </c>
      <c r="C1" s="6"/>
      <c r="D1" s="72"/>
      <c r="E1" s="36"/>
      <c r="F1" s="36"/>
    </row>
    <row r="2" spans="1:24">
      <c r="A2" s="40"/>
      <c r="C2" s="36"/>
      <c r="D2" s="36"/>
      <c r="E2" s="36"/>
      <c r="F2" s="36"/>
    </row>
    <row r="3" spans="1:24">
      <c r="A3" s="84" t="s">
        <v>203</v>
      </c>
      <c r="C3" s="36"/>
      <c r="D3" s="36"/>
      <c r="E3" s="36"/>
      <c r="F3" s="36"/>
    </row>
    <row r="4" spans="1:24">
      <c r="B4" s="49" t="str">
        <f t="shared" ref="B4:O4" si="0">B26</f>
        <v>Description</v>
      </c>
      <c r="C4" s="85" t="str">
        <f t="shared" si="0"/>
        <v>Mckinley</v>
      </c>
      <c r="D4" s="85" t="str">
        <f t="shared" si="0"/>
        <v>Rio Arriba</v>
      </c>
      <c r="E4" s="85" t="str">
        <f t="shared" si="0"/>
        <v>San Juan</v>
      </c>
      <c r="F4" s="85" t="str">
        <f t="shared" si="0"/>
        <v>Sandoval</v>
      </c>
      <c r="G4" s="228" t="str">
        <f t="shared" si="0"/>
        <v>Mckinley_Tribal</v>
      </c>
      <c r="H4" s="228" t="str">
        <f t="shared" si="0"/>
        <v>Rio Arriba_Tribal</v>
      </c>
      <c r="I4" s="228" t="str">
        <f t="shared" si="0"/>
        <v>San Juan_Tribal</v>
      </c>
      <c r="J4" s="228" t="str">
        <f t="shared" si="0"/>
        <v>Sandoval_Tribal</v>
      </c>
      <c r="K4" s="224" t="str">
        <f t="shared" si="0"/>
        <v>Mckinley_Nontribal</v>
      </c>
      <c r="L4" s="224" t="str">
        <f t="shared" ref="L4:N4" si="1">L26</f>
        <v>Rio Arriba_Nontribal</v>
      </c>
      <c r="M4" s="224" t="str">
        <f t="shared" si="1"/>
        <v>San Juan_Nontribal</v>
      </c>
      <c r="N4" s="224" t="str">
        <f t="shared" si="1"/>
        <v>Sandoval_Nontribal</v>
      </c>
      <c r="O4" s="85" t="str">
        <f t="shared" si="0"/>
        <v>Total</v>
      </c>
    </row>
    <row r="5" spans="1:24">
      <c r="B5" s="21" t="s">
        <v>17224</v>
      </c>
      <c r="C5" s="86">
        <f t="shared" ref="C5:N14" si="2">VLOOKUP($B5,$B$27:$O$64,COLUMN(C$4)-1,FALSE)</f>
        <v>0.65791062761546204</v>
      </c>
      <c r="D5" s="86">
        <f t="shared" si="2"/>
        <v>9786.4522384561515</v>
      </c>
      <c r="E5" s="86">
        <f t="shared" si="2"/>
        <v>15854.223155299498</v>
      </c>
      <c r="F5" s="86">
        <f t="shared" si="2"/>
        <v>32.136429245779944</v>
      </c>
      <c r="G5" s="229">
        <f t="shared" si="2"/>
        <v>0</v>
      </c>
      <c r="H5" s="229">
        <f t="shared" si="2"/>
        <v>989.65484532839116</v>
      </c>
      <c r="I5" s="229">
        <f t="shared" si="2"/>
        <v>177.9992508682065</v>
      </c>
      <c r="J5" s="229">
        <f t="shared" si="2"/>
        <v>18.527028462780141</v>
      </c>
      <c r="K5" s="225">
        <f t="shared" si="2"/>
        <v>0.65791062761546204</v>
      </c>
      <c r="L5" s="225">
        <f t="shared" si="2"/>
        <v>8796.7973931277611</v>
      </c>
      <c r="M5" s="225">
        <f t="shared" si="2"/>
        <v>15676.223904431292</v>
      </c>
      <c r="N5" s="225">
        <f t="shared" si="2"/>
        <v>13.609400782999799</v>
      </c>
      <c r="O5" s="86">
        <f>SUM(C5:F5)</f>
        <v>25673.469733629045</v>
      </c>
      <c r="Q5" s="54"/>
      <c r="R5" s="54"/>
      <c r="S5" s="54"/>
      <c r="T5" s="54"/>
      <c r="V5" s="3" t="s">
        <v>109</v>
      </c>
      <c r="W5" s="3" t="s">
        <v>346</v>
      </c>
      <c r="X5" s="3" t="s">
        <v>347</v>
      </c>
    </row>
    <row r="6" spans="1:24">
      <c r="B6" s="6" t="s">
        <v>115</v>
      </c>
      <c r="C6" s="86">
        <f t="shared" si="2"/>
        <v>5.496696095295265</v>
      </c>
      <c r="D6" s="86">
        <f t="shared" si="2"/>
        <v>337.83239972928197</v>
      </c>
      <c r="E6" s="86">
        <f t="shared" si="2"/>
        <v>503.82482507514885</v>
      </c>
      <c r="F6" s="86">
        <f t="shared" si="2"/>
        <v>12.66968958135433</v>
      </c>
      <c r="G6" s="229">
        <f t="shared" si="2"/>
        <v>0</v>
      </c>
      <c r="H6" s="229">
        <f t="shared" si="2"/>
        <v>72.119771463093869</v>
      </c>
      <c r="I6" s="229">
        <f t="shared" si="2"/>
        <v>13.956150369614923</v>
      </c>
      <c r="J6" s="229">
        <f t="shared" si="2"/>
        <v>5.808565377297831</v>
      </c>
      <c r="K6" s="225">
        <f t="shared" si="2"/>
        <v>5.496696095295265</v>
      </c>
      <c r="L6" s="225">
        <f t="shared" si="2"/>
        <v>265.71262826618812</v>
      </c>
      <c r="M6" s="225">
        <f t="shared" si="2"/>
        <v>489.86867470553392</v>
      </c>
      <c r="N6" s="225">
        <f t="shared" si="2"/>
        <v>6.8611242040564999</v>
      </c>
      <c r="O6" s="86">
        <f t="shared" ref="O6:O20" si="3">SUM(C6:F6)</f>
        <v>859.82361048108032</v>
      </c>
      <c r="Q6" s="54"/>
      <c r="R6" s="54"/>
      <c r="S6" s="54"/>
      <c r="T6" s="54"/>
      <c r="V6" s="36" t="s">
        <v>26</v>
      </c>
      <c r="W6" s="88">
        <f>by_cnty_allpol!C9</f>
        <v>0</v>
      </c>
      <c r="X6" s="88">
        <f>by_cnty_allpol!C13</f>
        <v>183.26738099648901</v>
      </c>
    </row>
    <row r="7" spans="1:24">
      <c r="B7" s="6" t="s">
        <v>111</v>
      </c>
      <c r="C7" s="86">
        <f t="shared" si="2"/>
        <v>0</v>
      </c>
      <c r="D7" s="86">
        <f t="shared" si="2"/>
        <v>0</v>
      </c>
      <c r="E7" s="86">
        <f t="shared" si="2"/>
        <v>0</v>
      </c>
      <c r="F7" s="86">
        <f t="shared" si="2"/>
        <v>0</v>
      </c>
      <c r="G7" s="229">
        <f t="shared" si="2"/>
        <v>0</v>
      </c>
      <c r="H7" s="229">
        <f t="shared" si="2"/>
        <v>0</v>
      </c>
      <c r="I7" s="229">
        <f t="shared" si="2"/>
        <v>0</v>
      </c>
      <c r="J7" s="229">
        <f t="shared" si="2"/>
        <v>0</v>
      </c>
      <c r="K7" s="225">
        <f t="shared" si="2"/>
        <v>0</v>
      </c>
      <c r="L7" s="225">
        <f t="shared" si="2"/>
        <v>0</v>
      </c>
      <c r="M7" s="225">
        <f t="shared" si="2"/>
        <v>0</v>
      </c>
      <c r="N7" s="225">
        <f t="shared" si="2"/>
        <v>0</v>
      </c>
      <c r="O7" s="86">
        <f t="shared" si="3"/>
        <v>0</v>
      </c>
      <c r="Q7" s="54"/>
      <c r="R7" s="54"/>
      <c r="S7" s="54"/>
      <c r="T7" s="54"/>
      <c r="V7" s="36" t="s">
        <v>27</v>
      </c>
      <c r="W7" s="88">
        <f>by_cnty_allpol!C10</f>
        <v>1758.1878555910293</v>
      </c>
      <c r="X7" s="88">
        <f>by_cnty_allpol!C14</f>
        <v>12424.772406216132</v>
      </c>
    </row>
    <row r="8" spans="1:24">
      <c r="B8" s="6" t="s">
        <v>114</v>
      </c>
      <c r="C8" s="86">
        <f t="shared" si="2"/>
        <v>0</v>
      </c>
      <c r="D8" s="86">
        <f t="shared" si="2"/>
        <v>0</v>
      </c>
      <c r="E8" s="86">
        <f t="shared" si="2"/>
        <v>0</v>
      </c>
      <c r="F8" s="86">
        <f t="shared" si="2"/>
        <v>0</v>
      </c>
      <c r="G8" s="229">
        <f t="shared" si="2"/>
        <v>0</v>
      </c>
      <c r="H8" s="229">
        <f t="shared" si="2"/>
        <v>0</v>
      </c>
      <c r="I8" s="229">
        <f t="shared" si="2"/>
        <v>0</v>
      </c>
      <c r="J8" s="229">
        <f t="shared" si="2"/>
        <v>0</v>
      </c>
      <c r="K8" s="225">
        <f t="shared" si="2"/>
        <v>0</v>
      </c>
      <c r="L8" s="225">
        <f t="shared" si="2"/>
        <v>0</v>
      </c>
      <c r="M8" s="225">
        <f t="shared" si="2"/>
        <v>0</v>
      </c>
      <c r="N8" s="225">
        <f t="shared" si="2"/>
        <v>0</v>
      </c>
      <c r="O8" s="86">
        <f t="shared" si="3"/>
        <v>0</v>
      </c>
      <c r="Q8" s="54"/>
      <c r="R8" s="54"/>
      <c r="S8" s="54"/>
      <c r="T8" s="54"/>
      <c r="V8" s="36" t="s">
        <v>29</v>
      </c>
      <c r="W8" s="88">
        <f>by_cnty_allpol!C11</f>
        <v>86.072061544965791</v>
      </c>
      <c r="X8" s="88">
        <f>by_cnty_allpol!C15</f>
        <v>146.97149431164507</v>
      </c>
    </row>
    <row r="9" spans="1:24">
      <c r="B9" s="6" t="s">
        <v>17654</v>
      </c>
      <c r="C9" s="86">
        <f t="shared" si="2"/>
        <v>0</v>
      </c>
      <c r="D9" s="86">
        <f t="shared" si="2"/>
        <v>286.59375700744579</v>
      </c>
      <c r="E9" s="86">
        <f t="shared" si="2"/>
        <v>214.29983632088289</v>
      </c>
      <c r="F9" s="86">
        <f t="shared" si="2"/>
        <v>30.983108865669809</v>
      </c>
      <c r="G9" s="229">
        <f t="shared" si="2"/>
        <v>0</v>
      </c>
      <c r="H9" s="229">
        <f t="shared" si="2"/>
        <v>41.310811820893079</v>
      </c>
      <c r="I9" s="229">
        <f t="shared" si="2"/>
        <v>10.32770295522327</v>
      </c>
      <c r="J9" s="229">
        <f t="shared" si="2"/>
        <v>10.32770295522327</v>
      </c>
      <c r="K9" s="225">
        <f t="shared" si="2"/>
        <v>0</v>
      </c>
      <c r="L9" s="225">
        <f t="shared" si="2"/>
        <v>245.28294518655269</v>
      </c>
      <c r="M9" s="225">
        <f t="shared" si="2"/>
        <v>203.9721333656596</v>
      </c>
      <c r="N9" s="225">
        <f t="shared" si="2"/>
        <v>20.65540591044654</v>
      </c>
      <c r="O9" s="86">
        <f t="shared" si="3"/>
        <v>531.87670219399854</v>
      </c>
      <c r="Q9" s="54"/>
      <c r="R9" s="54"/>
      <c r="S9" s="54"/>
      <c r="T9" s="54"/>
      <c r="V9" s="36" t="s">
        <v>28</v>
      </c>
      <c r="W9" s="88">
        <f>by_cnty_allpol!C12</f>
        <v>416.92780021497532</v>
      </c>
      <c r="X9" s="88">
        <f>by_cnty_allpol!C16</f>
        <v>26304.640289135736</v>
      </c>
    </row>
    <row r="10" spans="1:24">
      <c r="B10" s="6" t="s">
        <v>261</v>
      </c>
      <c r="C10" s="86">
        <f t="shared" si="2"/>
        <v>4.9937651984056322</v>
      </c>
      <c r="D10" s="86">
        <f t="shared" si="2"/>
        <v>306.92176744243409</v>
      </c>
      <c r="E10" s="86">
        <f t="shared" si="2"/>
        <v>457.72639307939278</v>
      </c>
      <c r="F10" s="86">
        <f t="shared" si="2"/>
        <v>11.510451698452698</v>
      </c>
      <c r="G10" s="229">
        <f t="shared" si="2"/>
        <v>0</v>
      </c>
      <c r="H10" s="229">
        <f t="shared" si="2"/>
        <v>65.521032745038426</v>
      </c>
      <c r="I10" s="229">
        <f t="shared" si="2"/>
        <v>12.679205255526355</v>
      </c>
      <c r="J10" s="229">
        <f t="shared" si="2"/>
        <v>5.2770993940598521</v>
      </c>
      <c r="K10" s="225">
        <f t="shared" si="2"/>
        <v>4.9937651984056322</v>
      </c>
      <c r="L10" s="225">
        <f t="shared" si="2"/>
        <v>241.40073469739568</v>
      </c>
      <c r="M10" s="225">
        <f t="shared" si="2"/>
        <v>445.04718782386647</v>
      </c>
      <c r="N10" s="225">
        <f t="shared" si="2"/>
        <v>6.233352304392846</v>
      </c>
      <c r="O10" s="86">
        <f t="shared" si="3"/>
        <v>781.15237741868521</v>
      </c>
      <c r="Q10" s="54"/>
      <c r="R10" s="54"/>
      <c r="S10" s="54"/>
      <c r="T10" s="54"/>
    </row>
    <row r="11" spans="1:24">
      <c r="B11" s="6" t="s">
        <v>223</v>
      </c>
      <c r="C11" s="86">
        <f t="shared" si="2"/>
        <v>0</v>
      </c>
      <c r="D11" s="86">
        <f t="shared" si="2"/>
        <v>0</v>
      </c>
      <c r="E11" s="86">
        <f t="shared" si="2"/>
        <v>10</v>
      </c>
      <c r="F11" s="86">
        <f t="shared" si="2"/>
        <v>0</v>
      </c>
      <c r="G11" s="229">
        <f t="shared" si="2"/>
        <v>0</v>
      </c>
      <c r="H11" s="229">
        <f t="shared" si="2"/>
        <v>0</v>
      </c>
      <c r="I11" s="229">
        <f t="shared" si="2"/>
        <v>0</v>
      </c>
      <c r="J11" s="229">
        <f t="shared" si="2"/>
        <v>0</v>
      </c>
      <c r="K11" s="225">
        <f t="shared" si="2"/>
        <v>0</v>
      </c>
      <c r="L11" s="225">
        <f t="shared" si="2"/>
        <v>0</v>
      </c>
      <c r="M11" s="225">
        <f t="shared" si="2"/>
        <v>10</v>
      </c>
      <c r="N11" s="225">
        <f t="shared" si="2"/>
        <v>0</v>
      </c>
      <c r="O11" s="86">
        <f t="shared" si="3"/>
        <v>10</v>
      </c>
      <c r="Q11" s="54"/>
      <c r="R11" s="54"/>
      <c r="S11" s="54"/>
      <c r="T11" s="54"/>
    </row>
    <row r="12" spans="1:24">
      <c r="B12" s="6" t="s">
        <v>59</v>
      </c>
      <c r="C12" s="86">
        <f t="shared" si="2"/>
        <v>1.9391379571466825</v>
      </c>
      <c r="D12" s="86">
        <f t="shared" si="2"/>
        <v>119.18134423144076</v>
      </c>
      <c r="E12" s="86">
        <f t="shared" si="2"/>
        <v>177.74055998697671</v>
      </c>
      <c r="F12" s="86">
        <f t="shared" si="2"/>
        <v>4.4696442274657571</v>
      </c>
      <c r="G12" s="229">
        <f t="shared" si="2"/>
        <v>0</v>
      </c>
      <c r="H12" s="229">
        <f t="shared" si="2"/>
        <v>25.442590217881996</v>
      </c>
      <c r="I12" s="229">
        <f t="shared" si="2"/>
        <v>4.9234850259468947</v>
      </c>
      <c r="J12" s="229">
        <f t="shared" si="2"/>
        <v>2.0491599688996853</v>
      </c>
      <c r="K12" s="225">
        <f t="shared" si="2"/>
        <v>1.9391379571466825</v>
      </c>
      <c r="L12" s="225">
        <f t="shared" si="2"/>
        <v>93.738754013558761</v>
      </c>
      <c r="M12" s="225">
        <f t="shared" si="2"/>
        <v>172.81707496102982</v>
      </c>
      <c r="N12" s="225">
        <f t="shared" si="2"/>
        <v>2.4204842585660713</v>
      </c>
      <c r="O12" s="86">
        <f t="shared" si="3"/>
        <v>303.33068640302992</v>
      </c>
      <c r="Q12" s="54"/>
      <c r="R12" s="54"/>
      <c r="S12" s="54"/>
      <c r="T12" s="54"/>
    </row>
    <row r="13" spans="1:24">
      <c r="B13" s="36" t="s">
        <v>105</v>
      </c>
      <c r="C13" s="86">
        <f t="shared" si="2"/>
        <v>46.390820401662069</v>
      </c>
      <c r="D13" s="86">
        <f t="shared" si="2"/>
        <v>700.90751708846915</v>
      </c>
      <c r="E13" s="86">
        <f t="shared" si="2"/>
        <v>522.82532349334474</v>
      </c>
      <c r="F13" s="86">
        <f t="shared" si="2"/>
        <v>84.950647815846551</v>
      </c>
      <c r="G13" s="229">
        <f t="shared" si="2"/>
        <v>0</v>
      </c>
      <c r="H13" s="229">
        <f t="shared" si="2"/>
        <v>245.19815488020055</v>
      </c>
      <c r="I13" s="229">
        <f t="shared" si="2"/>
        <v>108.13708609421724</v>
      </c>
      <c r="J13" s="229">
        <f t="shared" si="2"/>
        <v>33.637232624271149</v>
      </c>
      <c r="K13" s="225">
        <f t="shared" si="2"/>
        <v>46.390820401662069</v>
      </c>
      <c r="L13" s="225">
        <f t="shared" si="2"/>
        <v>455.70936220826866</v>
      </c>
      <c r="M13" s="225">
        <f t="shared" si="2"/>
        <v>414.6882373991275</v>
      </c>
      <c r="N13" s="225">
        <f t="shared" si="2"/>
        <v>51.313415191575402</v>
      </c>
      <c r="O13" s="86">
        <f t="shared" si="3"/>
        <v>1355.0743087993226</v>
      </c>
      <c r="Q13" s="54"/>
      <c r="R13" s="54"/>
      <c r="S13" s="54"/>
      <c r="T13" s="54"/>
    </row>
    <row r="14" spans="1:24">
      <c r="B14" s="6" t="s">
        <v>64</v>
      </c>
      <c r="C14" s="86">
        <f t="shared" si="2"/>
        <v>2.3152482335535185E-4</v>
      </c>
      <c r="D14" s="86">
        <f t="shared" si="2"/>
        <v>3.5649679037790967</v>
      </c>
      <c r="E14" s="86">
        <f t="shared" si="2"/>
        <v>3.6532083679051657</v>
      </c>
      <c r="F14" s="86">
        <f t="shared" si="2"/>
        <v>1.4726587185140284E-2</v>
      </c>
      <c r="G14" s="229">
        <f t="shared" si="2"/>
        <v>0</v>
      </c>
      <c r="H14" s="229">
        <f t="shared" si="2"/>
        <v>0.49881097938493307</v>
      </c>
      <c r="I14" s="229">
        <f t="shared" si="2"/>
        <v>0.10360222454383544</v>
      </c>
      <c r="J14" s="229">
        <f t="shared" si="2"/>
        <v>8.5835683717551941E-3</v>
      </c>
      <c r="K14" s="225">
        <f t="shared" si="2"/>
        <v>2.3152482335535185E-4</v>
      </c>
      <c r="L14" s="225">
        <f t="shared" si="2"/>
        <v>3.0661569243941638</v>
      </c>
      <c r="M14" s="225">
        <f t="shared" si="2"/>
        <v>3.5496061433613297</v>
      </c>
      <c r="N14" s="225">
        <f t="shared" si="2"/>
        <v>6.1430188133850903E-3</v>
      </c>
      <c r="O14" s="86">
        <f t="shared" si="3"/>
        <v>7.2331343836927582</v>
      </c>
      <c r="Q14" s="54"/>
      <c r="R14" s="54"/>
      <c r="S14" s="54"/>
      <c r="T14" s="54"/>
    </row>
    <row r="15" spans="1:24">
      <c r="B15" s="6" t="s">
        <v>71</v>
      </c>
      <c r="C15" s="86">
        <f t="shared" ref="C15:N20" si="4">VLOOKUP($B15,$B$27:$O$64,COLUMN(C$4)-1,FALSE)</f>
        <v>0</v>
      </c>
      <c r="D15" s="86">
        <f t="shared" si="4"/>
        <v>0</v>
      </c>
      <c r="E15" s="86">
        <f t="shared" si="4"/>
        <v>0</v>
      </c>
      <c r="F15" s="86">
        <f t="shared" si="4"/>
        <v>0</v>
      </c>
      <c r="G15" s="229">
        <f t="shared" si="4"/>
        <v>0</v>
      </c>
      <c r="H15" s="229">
        <f t="shared" si="4"/>
        <v>0</v>
      </c>
      <c r="I15" s="229">
        <f t="shared" si="4"/>
        <v>0</v>
      </c>
      <c r="J15" s="229">
        <f t="shared" si="4"/>
        <v>0</v>
      </c>
      <c r="K15" s="225">
        <f t="shared" si="4"/>
        <v>0</v>
      </c>
      <c r="L15" s="225">
        <f t="shared" si="4"/>
        <v>0</v>
      </c>
      <c r="M15" s="225">
        <f t="shared" si="4"/>
        <v>0</v>
      </c>
      <c r="N15" s="225">
        <f t="shared" si="4"/>
        <v>0</v>
      </c>
      <c r="O15" s="86">
        <f t="shared" si="3"/>
        <v>0</v>
      </c>
      <c r="Q15" s="54"/>
      <c r="R15" s="54"/>
      <c r="S15" s="54"/>
      <c r="T15" s="54"/>
    </row>
    <row r="16" spans="1:24">
      <c r="B16" s="6" t="s">
        <v>73</v>
      </c>
      <c r="C16" s="86">
        <f t="shared" si="4"/>
        <v>0</v>
      </c>
      <c r="D16" s="86">
        <f t="shared" si="4"/>
        <v>0</v>
      </c>
      <c r="E16" s="86">
        <f t="shared" si="4"/>
        <v>0</v>
      </c>
      <c r="F16" s="86">
        <f t="shared" si="4"/>
        <v>0</v>
      </c>
      <c r="G16" s="229">
        <f t="shared" si="4"/>
        <v>0</v>
      </c>
      <c r="H16" s="229">
        <f t="shared" si="4"/>
        <v>0</v>
      </c>
      <c r="I16" s="229">
        <f t="shared" si="4"/>
        <v>0</v>
      </c>
      <c r="J16" s="229">
        <f t="shared" si="4"/>
        <v>0</v>
      </c>
      <c r="K16" s="225">
        <f t="shared" si="4"/>
        <v>0</v>
      </c>
      <c r="L16" s="225">
        <f t="shared" si="4"/>
        <v>0</v>
      </c>
      <c r="M16" s="225">
        <f t="shared" si="4"/>
        <v>0</v>
      </c>
      <c r="N16" s="225">
        <f t="shared" si="4"/>
        <v>0</v>
      </c>
      <c r="O16" s="86">
        <f t="shared" si="3"/>
        <v>0</v>
      </c>
      <c r="Q16" s="54"/>
      <c r="R16" s="54"/>
      <c r="S16" s="54"/>
      <c r="T16" s="54"/>
    </row>
    <row r="17" spans="1:20">
      <c r="B17" s="6" t="s">
        <v>266</v>
      </c>
      <c r="C17" s="86">
        <f t="shared" si="4"/>
        <v>2.6230323719406474</v>
      </c>
      <c r="D17" s="86">
        <f t="shared" si="4"/>
        <v>381.44503496704385</v>
      </c>
      <c r="E17" s="86">
        <f t="shared" si="4"/>
        <v>1320.9230293873245</v>
      </c>
      <c r="F17" s="86">
        <f t="shared" si="4"/>
        <v>9.8363713947774265</v>
      </c>
      <c r="G17" s="229">
        <f t="shared" si="4"/>
        <v>0</v>
      </c>
      <c r="H17" s="229">
        <f t="shared" si="4"/>
        <v>19.466567639234533</v>
      </c>
      <c r="I17" s="229">
        <f t="shared" si="4"/>
        <v>74.326894622531853</v>
      </c>
      <c r="J17" s="229">
        <f t="shared" si="4"/>
        <v>0</v>
      </c>
      <c r="K17" s="225">
        <f t="shared" si="4"/>
        <v>2.6230323719406474</v>
      </c>
      <c r="L17" s="225">
        <f t="shared" si="4"/>
        <v>361.97846732780931</v>
      </c>
      <c r="M17" s="225">
        <f t="shared" si="4"/>
        <v>1246.5961347647926</v>
      </c>
      <c r="N17" s="225">
        <f t="shared" si="4"/>
        <v>9.8363713947774265</v>
      </c>
      <c r="O17" s="86">
        <f t="shared" si="3"/>
        <v>1714.8274681210864</v>
      </c>
      <c r="Q17" s="54"/>
      <c r="R17" s="54"/>
      <c r="S17" s="54"/>
      <c r="T17" s="54"/>
    </row>
    <row r="18" spans="1:20">
      <c r="B18" s="6" t="s">
        <v>60</v>
      </c>
      <c r="C18" s="86">
        <f t="shared" si="4"/>
        <v>0</v>
      </c>
      <c r="D18" s="86">
        <f t="shared" si="4"/>
        <v>0</v>
      </c>
      <c r="E18" s="86">
        <f t="shared" si="4"/>
        <v>0</v>
      </c>
      <c r="F18" s="86">
        <f t="shared" si="4"/>
        <v>0</v>
      </c>
      <c r="G18" s="229">
        <f t="shared" si="4"/>
        <v>0</v>
      </c>
      <c r="H18" s="229">
        <f t="shared" si="4"/>
        <v>0</v>
      </c>
      <c r="I18" s="229">
        <f t="shared" si="4"/>
        <v>0</v>
      </c>
      <c r="J18" s="229">
        <f t="shared" si="4"/>
        <v>0</v>
      </c>
      <c r="K18" s="225">
        <f t="shared" si="4"/>
        <v>0</v>
      </c>
      <c r="L18" s="225">
        <f t="shared" si="4"/>
        <v>0</v>
      </c>
      <c r="M18" s="225">
        <f t="shared" si="4"/>
        <v>0</v>
      </c>
      <c r="N18" s="225">
        <f t="shared" si="4"/>
        <v>0</v>
      </c>
      <c r="O18" s="86">
        <f t="shared" si="3"/>
        <v>0</v>
      </c>
      <c r="Q18" s="54"/>
      <c r="R18" s="54"/>
      <c r="S18" s="54"/>
      <c r="T18" s="54"/>
    </row>
    <row r="19" spans="1:20">
      <c r="B19" s="6" t="s">
        <v>365</v>
      </c>
      <c r="C19" s="86">
        <f t="shared" si="4"/>
        <v>0</v>
      </c>
      <c r="D19" s="86">
        <f t="shared" si="4"/>
        <v>0</v>
      </c>
      <c r="E19" s="86">
        <f t="shared" si="4"/>
        <v>0</v>
      </c>
      <c r="F19" s="86">
        <f t="shared" si="4"/>
        <v>0</v>
      </c>
      <c r="G19" s="229">
        <f t="shared" si="4"/>
        <v>0</v>
      </c>
      <c r="H19" s="229">
        <f t="shared" si="4"/>
        <v>0</v>
      </c>
      <c r="I19" s="229">
        <f t="shared" si="4"/>
        <v>0</v>
      </c>
      <c r="J19" s="229">
        <f t="shared" si="4"/>
        <v>0</v>
      </c>
      <c r="K19" s="225">
        <f t="shared" si="4"/>
        <v>0</v>
      </c>
      <c r="L19" s="225">
        <f t="shared" si="4"/>
        <v>0</v>
      </c>
      <c r="M19" s="225">
        <f t="shared" si="4"/>
        <v>0</v>
      </c>
      <c r="N19" s="225">
        <f t="shared" si="4"/>
        <v>0</v>
      </c>
      <c r="O19" s="86">
        <f t="shared" si="3"/>
        <v>0</v>
      </c>
      <c r="Q19" s="54"/>
      <c r="R19" s="54"/>
      <c r="S19" s="54"/>
      <c r="T19" s="54"/>
    </row>
    <row r="20" spans="1:20">
      <c r="B20" s="6" t="s">
        <v>17162</v>
      </c>
      <c r="C20" s="86">
        <f t="shared" si="4"/>
        <v>120.822</v>
      </c>
      <c r="D20" s="86">
        <f t="shared" si="4"/>
        <v>2067.3899999999994</v>
      </c>
      <c r="E20" s="86">
        <f t="shared" si="4"/>
        <v>7084.9604260000015</v>
      </c>
      <c r="F20" s="86">
        <f t="shared" si="4"/>
        <v>32.533977168949775</v>
      </c>
      <c r="G20" s="229">
        <f t="shared" si="4"/>
        <v>0</v>
      </c>
      <c r="H20" s="229">
        <f t="shared" si="4"/>
        <v>274.99</v>
      </c>
      <c r="I20" s="229">
        <f t="shared" si="4"/>
        <v>0</v>
      </c>
      <c r="J20" s="229">
        <f t="shared" si="4"/>
        <v>5.7039771689497716</v>
      </c>
      <c r="K20" s="225">
        <f t="shared" si="4"/>
        <v>120.822</v>
      </c>
      <c r="L20" s="225">
        <f t="shared" si="4"/>
        <v>1792.3999999999996</v>
      </c>
      <c r="M20" s="225">
        <f t="shared" si="4"/>
        <v>7084.9604260000015</v>
      </c>
      <c r="N20" s="225">
        <f t="shared" si="4"/>
        <v>26.83</v>
      </c>
      <c r="O20" s="86">
        <f t="shared" si="3"/>
        <v>9305.7064031689515</v>
      </c>
      <c r="Q20" s="54"/>
      <c r="R20" s="54"/>
      <c r="S20" s="54"/>
      <c r="T20" s="54"/>
    </row>
    <row r="21" spans="1:20">
      <c r="B21" s="87" t="s">
        <v>248</v>
      </c>
      <c r="C21" s="86">
        <f>SUMIF($A$27:$A$63,"N",C$27:C$63)</f>
        <v>0.34378681959988611</v>
      </c>
      <c r="D21" s="86">
        <f t="shared" ref="D21:O21" si="5">SUMIF($A$27:$A$63,"N",D$27:D$63)</f>
        <v>192.67123498110786</v>
      </c>
      <c r="E21" s="86">
        <f t="shared" si="5"/>
        <v>571.391332340232</v>
      </c>
      <c r="F21" s="86">
        <f t="shared" si="5"/>
        <v>13.938509271129426</v>
      </c>
      <c r="G21" s="229">
        <f t="shared" si="5"/>
        <v>0</v>
      </c>
      <c r="H21" s="229">
        <f t="shared" si="5"/>
        <v>23.98527051691083</v>
      </c>
      <c r="I21" s="229">
        <f t="shared" si="5"/>
        <v>14.474422799164511</v>
      </c>
      <c r="J21" s="229">
        <f t="shared" si="5"/>
        <v>4.732712025112324</v>
      </c>
      <c r="K21" s="225">
        <f t="shared" si="5"/>
        <v>0.34378681959988611</v>
      </c>
      <c r="L21" s="225">
        <f t="shared" si="5"/>
        <v>168.68596446419701</v>
      </c>
      <c r="M21" s="225">
        <f t="shared" si="5"/>
        <v>556.91690954106741</v>
      </c>
      <c r="N21" s="225">
        <f t="shared" si="5"/>
        <v>9.205797246017104</v>
      </c>
      <c r="O21" s="86">
        <f t="shared" si="5"/>
        <v>778.34486341206923</v>
      </c>
      <c r="Q21" s="54"/>
      <c r="R21" s="54"/>
      <c r="S21" s="54"/>
      <c r="T21" s="54"/>
    </row>
    <row r="22" spans="1:20" s="49" customFormat="1">
      <c r="A22" s="90"/>
      <c r="B22" s="90" t="s">
        <v>202</v>
      </c>
      <c r="C22" s="103">
        <f>SUM(C5:C21)</f>
        <v>183.26738099648901</v>
      </c>
      <c r="D22" s="103">
        <f>SUM(D5:D21)</f>
        <v>14182.960261807157</v>
      </c>
      <c r="E22" s="103">
        <f t="shared" ref="E22:O22" si="6">SUM(E5:E21)</f>
        <v>26721.568089350709</v>
      </c>
      <c r="F22" s="103">
        <f t="shared" si="6"/>
        <v>233.04355585661082</v>
      </c>
      <c r="G22" s="400">
        <f t="shared" si="6"/>
        <v>0</v>
      </c>
      <c r="H22" s="400">
        <f t="shared" si="6"/>
        <v>1758.1878555910291</v>
      </c>
      <c r="I22" s="400">
        <f t="shared" si="6"/>
        <v>416.92780021497543</v>
      </c>
      <c r="J22" s="400">
        <f t="shared" si="6"/>
        <v>86.072061544965791</v>
      </c>
      <c r="K22" s="401">
        <f t="shared" si="6"/>
        <v>183.26738099648901</v>
      </c>
      <c r="L22" s="401">
        <f t="shared" si="6"/>
        <v>12424.772406216127</v>
      </c>
      <c r="M22" s="401">
        <f t="shared" si="6"/>
        <v>26304.640289135736</v>
      </c>
      <c r="N22" s="401">
        <f t="shared" si="6"/>
        <v>146.9714943116451</v>
      </c>
      <c r="O22" s="103">
        <f t="shared" si="6"/>
        <v>41320.839288010968</v>
      </c>
    </row>
    <row r="24" spans="1:20">
      <c r="C24" s="91"/>
      <c r="D24" s="91"/>
      <c r="E24" s="91"/>
      <c r="F24" s="91"/>
      <c r="G24" s="91"/>
      <c r="H24" s="91"/>
      <c r="I24" s="91"/>
      <c r="J24" s="91"/>
      <c r="K24" s="91"/>
      <c r="L24" s="91"/>
      <c r="M24" s="91"/>
      <c r="N24" s="91"/>
      <c r="O24" s="91"/>
    </row>
    <row r="25" spans="1:20">
      <c r="A25" s="84" t="s">
        <v>204</v>
      </c>
      <c r="O25" s="92"/>
    </row>
    <row r="26" spans="1:20">
      <c r="A26" s="49"/>
      <c r="B26" s="49" t="str">
        <f t="shared" ref="B26:B57" si="7">B70</f>
        <v>Description</v>
      </c>
      <c r="C26" s="85" t="str">
        <f>PROPER(VLOOKUP(C70,fips_xref!$A$5:$B$26,2,FALSE))</f>
        <v>Mckinley</v>
      </c>
      <c r="D26" s="85" t="str">
        <f>PROPER(VLOOKUP(D70,fips_xref!$A$5:$B$26,2,FALSE))</f>
        <v>Rio Arriba</v>
      </c>
      <c r="E26" s="85" t="str">
        <f>PROPER(VLOOKUP(E70,fips_xref!$A$5:$B$26,2,FALSE))</f>
        <v>San Juan</v>
      </c>
      <c r="F26" s="85" t="str">
        <f>PROPER(VLOOKUP(F70,fips_xref!$A$5:$B$26,2,FALSE))</f>
        <v>Sandoval</v>
      </c>
      <c r="G26" s="228" t="str">
        <f>PROPER(VLOOKUP(G70,fips_xref!$A$5:$B$26,2,FALSE))</f>
        <v>Mckinley_Tribal</v>
      </c>
      <c r="H26" s="228" t="str">
        <f>PROPER(VLOOKUP(H70,fips_xref!$A$5:$B$26,2,FALSE))</f>
        <v>Rio Arriba_Tribal</v>
      </c>
      <c r="I26" s="228" t="str">
        <f>PROPER(VLOOKUP(I70,fips_xref!$A$5:$B$26,2,FALSE))</f>
        <v>San Juan_Tribal</v>
      </c>
      <c r="J26" s="228" t="str">
        <f>PROPER(VLOOKUP(J70,fips_xref!$A$5:$B$26,2,FALSE))</f>
        <v>Sandoval_Tribal</v>
      </c>
      <c r="K26" s="224" t="str">
        <f>PROPER(VLOOKUP(K70,fips_xref!$A$5:$B$26,2,FALSE))</f>
        <v>Mckinley_Nontribal</v>
      </c>
      <c r="L26" s="224" t="str">
        <f>PROPER(VLOOKUP(L70,fips_xref!$A$5:$B$26,2,FALSE))</f>
        <v>Rio Arriba_Nontribal</v>
      </c>
      <c r="M26" s="224" t="str">
        <f>PROPER(VLOOKUP(M70,fips_xref!$A$5:$B$26,2,FALSE))</f>
        <v>San Juan_Nontribal</v>
      </c>
      <c r="N26" s="224" t="str">
        <f>PROPER(VLOOKUP(N70,fips_xref!$A$5:$B$26,2,FALSE))</f>
        <v>Sandoval_Nontribal</v>
      </c>
      <c r="O26" s="85" t="s">
        <v>74</v>
      </c>
    </row>
    <row r="27" spans="1:20">
      <c r="A27" s="6" t="str">
        <f>VLOOKUP(B27,by_src_allpol!$J$27:$K$63,2,FALSE)</f>
        <v>N</v>
      </c>
      <c r="B27" s="6" t="str">
        <f t="shared" si="7"/>
        <v>Drill rigs</v>
      </c>
      <c r="C27" s="93">
        <f t="shared" ref="C27:C58" si="8">C71</f>
        <v>0</v>
      </c>
      <c r="D27" s="93">
        <f t="shared" ref="D27:N27" si="9">D71</f>
        <v>85.439689794678713</v>
      </c>
      <c r="E27" s="93">
        <f t="shared" si="9"/>
        <v>63.887335612237237</v>
      </c>
      <c r="F27" s="93">
        <f t="shared" si="9"/>
        <v>9.236723221046347</v>
      </c>
      <c r="G27" s="230">
        <f t="shared" si="9"/>
        <v>0</v>
      </c>
      <c r="H27" s="230">
        <f t="shared" si="9"/>
        <v>12.315630961395129</v>
      </c>
      <c r="I27" s="230">
        <f t="shared" si="9"/>
        <v>3.0789077403487823</v>
      </c>
      <c r="J27" s="230">
        <f t="shared" si="9"/>
        <v>3.0789077403487823</v>
      </c>
      <c r="K27" s="226">
        <f t="shared" si="9"/>
        <v>0</v>
      </c>
      <c r="L27" s="226">
        <f t="shared" si="9"/>
        <v>73.124058833283584</v>
      </c>
      <c r="M27" s="226">
        <f t="shared" si="9"/>
        <v>60.808427871888448</v>
      </c>
      <c r="N27" s="226">
        <f t="shared" si="9"/>
        <v>6.1578154806975647</v>
      </c>
      <c r="O27" s="86">
        <f>SUM(C27:F27)</f>
        <v>158.5637486279623</v>
      </c>
    </row>
    <row r="28" spans="1:20">
      <c r="A28" s="6" t="str">
        <f>VLOOKUP(B28,by_src_allpol!$J$27:$K$63,2,FALSE)</f>
        <v>Y</v>
      </c>
      <c r="B28" s="6" t="str">
        <f t="shared" si="7"/>
        <v>Heaters</v>
      </c>
      <c r="C28" s="93">
        <f t="shared" si="8"/>
        <v>5.496696095295265</v>
      </c>
      <c r="D28" s="93">
        <f t="shared" ref="D28:N37" si="10">D72</f>
        <v>337.83239972928197</v>
      </c>
      <c r="E28" s="93">
        <f t="shared" si="10"/>
        <v>503.82482507514885</v>
      </c>
      <c r="F28" s="93">
        <f t="shared" si="10"/>
        <v>12.66968958135433</v>
      </c>
      <c r="G28" s="230">
        <f t="shared" si="10"/>
        <v>0</v>
      </c>
      <c r="H28" s="230">
        <f t="shared" si="10"/>
        <v>72.119771463093869</v>
      </c>
      <c r="I28" s="230">
        <f t="shared" si="10"/>
        <v>13.956150369614923</v>
      </c>
      <c r="J28" s="230">
        <f t="shared" si="10"/>
        <v>5.808565377297831</v>
      </c>
      <c r="K28" s="226">
        <f t="shared" si="10"/>
        <v>5.496696095295265</v>
      </c>
      <c r="L28" s="226">
        <f t="shared" si="10"/>
        <v>265.71262826618812</v>
      </c>
      <c r="M28" s="226">
        <f t="shared" si="10"/>
        <v>489.86867470553392</v>
      </c>
      <c r="N28" s="226">
        <f t="shared" si="10"/>
        <v>6.8611242040564999</v>
      </c>
      <c r="O28" s="86">
        <f t="shared" ref="O28:O59" si="11">SUM(C28:F28)</f>
        <v>859.82361048108032</v>
      </c>
    </row>
    <row r="29" spans="1:20">
      <c r="A29" s="6" t="str">
        <f>VLOOKUP(B29,by_src_allpol!$J$27:$K$63,2,FALSE)</f>
        <v>Y</v>
      </c>
      <c r="B29" s="6" t="str">
        <f t="shared" si="7"/>
        <v>Pneumatic devices</v>
      </c>
      <c r="C29" s="93">
        <f t="shared" si="8"/>
        <v>0</v>
      </c>
      <c r="D29" s="93">
        <f t="shared" si="10"/>
        <v>0</v>
      </c>
      <c r="E29" s="93">
        <f t="shared" si="10"/>
        <v>0</v>
      </c>
      <c r="F29" s="93">
        <f t="shared" si="10"/>
        <v>0</v>
      </c>
      <c r="G29" s="230">
        <f t="shared" si="10"/>
        <v>0</v>
      </c>
      <c r="H29" s="230">
        <f t="shared" si="10"/>
        <v>0</v>
      </c>
      <c r="I29" s="230">
        <f t="shared" si="10"/>
        <v>0</v>
      </c>
      <c r="J29" s="230">
        <f t="shared" si="10"/>
        <v>0</v>
      </c>
      <c r="K29" s="226">
        <f t="shared" si="10"/>
        <v>0</v>
      </c>
      <c r="L29" s="226">
        <f t="shared" si="10"/>
        <v>0</v>
      </c>
      <c r="M29" s="226">
        <f t="shared" si="10"/>
        <v>0</v>
      </c>
      <c r="N29" s="226">
        <f t="shared" si="10"/>
        <v>0</v>
      </c>
      <c r="O29" s="86">
        <f t="shared" si="11"/>
        <v>0</v>
      </c>
    </row>
    <row r="30" spans="1:20">
      <c r="A30" s="6" t="str">
        <f>VLOOKUP(B30,by_src_allpol!$J$27:$K$63,2,FALSE)</f>
        <v>N</v>
      </c>
      <c r="B30" s="6" t="str">
        <f t="shared" si="7"/>
        <v>Pneumatic pumps</v>
      </c>
      <c r="C30" s="93">
        <f t="shared" si="8"/>
        <v>0</v>
      </c>
      <c r="D30" s="93">
        <f t="shared" si="10"/>
        <v>0</v>
      </c>
      <c r="E30" s="93">
        <f t="shared" si="10"/>
        <v>0</v>
      </c>
      <c r="F30" s="93">
        <f t="shared" si="10"/>
        <v>0</v>
      </c>
      <c r="G30" s="230">
        <f t="shared" si="10"/>
        <v>0</v>
      </c>
      <c r="H30" s="230">
        <f t="shared" si="10"/>
        <v>0</v>
      </c>
      <c r="I30" s="230">
        <f t="shared" si="10"/>
        <v>0</v>
      </c>
      <c r="J30" s="230">
        <f t="shared" si="10"/>
        <v>0</v>
      </c>
      <c r="K30" s="226">
        <f t="shared" si="10"/>
        <v>0</v>
      </c>
      <c r="L30" s="226">
        <f t="shared" si="10"/>
        <v>0</v>
      </c>
      <c r="M30" s="226">
        <f t="shared" si="10"/>
        <v>0</v>
      </c>
      <c r="N30" s="226">
        <f t="shared" si="10"/>
        <v>0</v>
      </c>
      <c r="O30" s="86">
        <f t="shared" si="11"/>
        <v>0</v>
      </c>
    </row>
    <row r="31" spans="1:20">
      <c r="A31" s="6" t="str">
        <f>VLOOKUP(B31,by_src_allpol!$J$27:$K$63,2,FALSE)</f>
        <v>Y</v>
      </c>
      <c r="B31" s="6" t="str">
        <f t="shared" si="7"/>
        <v>Venting - blowdowns</v>
      </c>
      <c r="C31" s="93">
        <f t="shared" si="8"/>
        <v>0</v>
      </c>
      <c r="D31" s="93">
        <f t="shared" si="10"/>
        <v>0</v>
      </c>
      <c r="E31" s="93">
        <f t="shared" si="10"/>
        <v>0</v>
      </c>
      <c r="F31" s="93">
        <f t="shared" si="10"/>
        <v>0</v>
      </c>
      <c r="G31" s="230">
        <f t="shared" si="10"/>
        <v>0</v>
      </c>
      <c r="H31" s="230">
        <f t="shared" si="10"/>
        <v>0</v>
      </c>
      <c r="I31" s="230">
        <f t="shared" si="10"/>
        <v>0</v>
      </c>
      <c r="J31" s="230">
        <f t="shared" si="10"/>
        <v>0</v>
      </c>
      <c r="K31" s="226">
        <f t="shared" si="10"/>
        <v>0</v>
      </c>
      <c r="L31" s="226">
        <f t="shared" si="10"/>
        <v>0</v>
      </c>
      <c r="M31" s="226">
        <f t="shared" si="10"/>
        <v>0</v>
      </c>
      <c r="N31" s="226">
        <f t="shared" si="10"/>
        <v>0</v>
      </c>
      <c r="O31" s="86">
        <f t="shared" si="11"/>
        <v>0</v>
      </c>
    </row>
    <row r="32" spans="1:20">
      <c r="A32" s="6" t="str">
        <f>VLOOKUP(B32,by_src_allpol!$J$27:$K$63,2,FALSE)</f>
        <v>N</v>
      </c>
      <c r="B32" s="6" t="str">
        <f t="shared" si="7"/>
        <v>Venting - recompletions</v>
      </c>
      <c r="C32" s="93">
        <f t="shared" si="8"/>
        <v>0</v>
      </c>
      <c r="D32" s="93">
        <f t="shared" si="10"/>
        <v>0</v>
      </c>
      <c r="E32" s="93">
        <f t="shared" si="10"/>
        <v>0</v>
      </c>
      <c r="F32" s="93">
        <f t="shared" si="10"/>
        <v>0</v>
      </c>
      <c r="G32" s="230">
        <f t="shared" si="10"/>
        <v>0</v>
      </c>
      <c r="H32" s="230">
        <f t="shared" si="10"/>
        <v>0</v>
      </c>
      <c r="I32" s="230">
        <f t="shared" si="10"/>
        <v>0</v>
      </c>
      <c r="J32" s="230">
        <f t="shared" si="10"/>
        <v>0</v>
      </c>
      <c r="K32" s="226">
        <f t="shared" si="10"/>
        <v>0</v>
      </c>
      <c r="L32" s="226">
        <f t="shared" si="10"/>
        <v>0</v>
      </c>
      <c r="M32" s="226">
        <f t="shared" si="10"/>
        <v>0</v>
      </c>
      <c r="N32" s="226">
        <f t="shared" si="10"/>
        <v>0</v>
      </c>
      <c r="O32" s="86">
        <f t="shared" si="11"/>
        <v>0</v>
      </c>
    </row>
    <row r="33" spans="1:15">
      <c r="A33" s="6" t="str">
        <f>VLOOKUP(B33,by_src_allpol!$J$27:$K$63,2,FALSE)</f>
        <v>Y</v>
      </c>
      <c r="B33" s="6" t="str">
        <f t="shared" si="7"/>
        <v>Workover rigs</v>
      </c>
      <c r="C33" s="93">
        <f t="shared" si="8"/>
        <v>4.9937651984056322</v>
      </c>
      <c r="D33" s="93">
        <f t="shared" si="10"/>
        <v>306.92176744243409</v>
      </c>
      <c r="E33" s="93">
        <f t="shared" si="10"/>
        <v>457.72639307939278</v>
      </c>
      <c r="F33" s="93">
        <f t="shared" si="10"/>
        <v>11.510451698452698</v>
      </c>
      <c r="G33" s="230">
        <f t="shared" si="10"/>
        <v>0</v>
      </c>
      <c r="H33" s="230">
        <f t="shared" si="10"/>
        <v>65.521032745038426</v>
      </c>
      <c r="I33" s="230">
        <f t="shared" si="10"/>
        <v>12.679205255526355</v>
      </c>
      <c r="J33" s="230">
        <f t="shared" si="10"/>
        <v>5.2770993940598521</v>
      </c>
      <c r="K33" s="226">
        <f t="shared" si="10"/>
        <v>4.9937651984056322</v>
      </c>
      <c r="L33" s="226">
        <f t="shared" si="10"/>
        <v>241.40073469739568</v>
      </c>
      <c r="M33" s="226">
        <f t="shared" si="10"/>
        <v>445.04718782386647</v>
      </c>
      <c r="N33" s="226">
        <f t="shared" si="10"/>
        <v>6.233352304392846</v>
      </c>
      <c r="O33" s="86">
        <f t="shared" si="11"/>
        <v>781.15237741868521</v>
      </c>
    </row>
    <row r="34" spans="1:15">
      <c r="A34" s="6" t="str">
        <f>VLOOKUP(B34,by_src_allpol!$J$27:$K$63,2,FALSE)</f>
        <v>Y</v>
      </c>
      <c r="B34" s="6" t="str">
        <f t="shared" si="7"/>
        <v>Permitted Fugitives</v>
      </c>
      <c r="C34" s="93">
        <f t="shared" si="8"/>
        <v>0</v>
      </c>
      <c r="D34" s="93">
        <f t="shared" si="10"/>
        <v>0</v>
      </c>
      <c r="E34" s="93">
        <f t="shared" si="10"/>
        <v>10</v>
      </c>
      <c r="F34" s="93">
        <f t="shared" si="10"/>
        <v>0</v>
      </c>
      <c r="G34" s="230">
        <f t="shared" si="10"/>
        <v>0</v>
      </c>
      <c r="H34" s="230">
        <f t="shared" si="10"/>
        <v>0</v>
      </c>
      <c r="I34" s="230">
        <f t="shared" si="10"/>
        <v>0</v>
      </c>
      <c r="J34" s="230">
        <f t="shared" si="10"/>
        <v>0</v>
      </c>
      <c r="K34" s="226">
        <f t="shared" si="10"/>
        <v>0</v>
      </c>
      <c r="L34" s="226">
        <f t="shared" si="10"/>
        <v>0</v>
      </c>
      <c r="M34" s="226">
        <f t="shared" si="10"/>
        <v>10</v>
      </c>
      <c r="N34" s="226">
        <f t="shared" si="10"/>
        <v>0</v>
      </c>
      <c r="O34" s="86">
        <f t="shared" si="11"/>
        <v>10</v>
      </c>
    </row>
    <row r="35" spans="1:15">
      <c r="A35" s="6" t="str">
        <f>VLOOKUP(B35,by_src_allpol!$J$27:$K$63,2,FALSE)</f>
        <v>Y</v>
      </c>
      <c r="B35" s="6" t="str">
        <f t="shared" si="7"/>
        <v>Miscellaneous engines</v>
      </c>
      <c r="C35" s="93">
        <f t="shared" si="8"/>
        <v>1.9391379571466825</v>
      </c>
      <c r="D35" s="93">
        <f t="shared" si="10"/>
        <v>119.18134423144076</v>
      </c>
      <c r="E35" s="93">
        <f t="shared" si="10"/>
        <v>177.74055998697671</v>
      </c>
      <c r="F35" s="93">
        <f t="shared" si="10"/>
        <v>4.4696442274657571</v>
      </c>
      <c r="G35" s="230">
        <f t="shared" si="10"/>
        <v>0</v>
      </c>
      <c r="H35" s="230">
        <f t="shared" si="10"/>
        <v>25.442590217881996</v>
      </c>
      <c r="I35" s="230">
        <f t="shared" si="10"/>
        <v>4.9234850259468947</v>
      </c>
      <c r="J35" s="230">
        <f t="shared" si="10"/>
        <v>2.0491599688996853</v>
      </c>
      <c r="K35" s="226">
        <f t="shared" si="10"/>
        <v>1.9391379571466825</v>
      </c>
      <c r="L35" s="226">
        <f t="shared" si="10"/>
        <v>93.738754013558761</v>
      </c>
      <c r="M35" s="226">
        <f t="shared" si="10"/>
        <v>172.81707496102982</v>
      </c>
      <c r="N35" s="226">
        <f t="shared" si="10"/>
        <v>2.4204842585660713</v>
      </c>
      <c r="O35" s="86">
        <f t="shared" si="11"/>
        <v>303.33068640302992</v>
      </c>
    </row>
    <row r="36" spans="1:15">
      <c r="A36" s="6" t="str">
        <f>VLOOKUP(B36,by_src_allpol!$J$27:$K$63,2,FALSE)</f>
        <v>Y</v>
      </c>
      <c r="B36" s="6" t="str">
        <f t="shared" si="7"/>
        <v>Artificial Lift</v>
      </c>
      <c r="C36" s="93">
        <f t="shared" si="8"/>
        <v>46.390820401662069</v>
      </c>
      <c r="D36" s="93">
        <f t="shared" si="10"/>
        <v>700.90751708846915</v>
      </c>
      <c r="E36" s="93">
        <f t="shared" si="10"/>
        <v>522.82532349334474</v>
      </c>
      <c r="F36" s="93">
        <f t="shared" si="10"/>
        <v>84.950647815846551</v>
      </c>
      <c r="G36" s="230">
        <f t="shared" si="10"/>
        <v>0</v>
      </c>
      <c r="H36" s="230">
        <f t="shared" si="10"/>
        <v>245.19815488020055</v>
      </c>
      <c r="I36" s="230">
        <f t="shared" si="10"/>
        <v>108.13708609421724</v>
      </c>
      <c r="J36" s="230">
        <f t="shared" si="10"/>
        <v>33.637232624271149</v>
      </c>
      <c r="K36" s="226">
        <f t="shared" si="10"/>
        <v>46.390820401662069</v>
      </c>
      <c r="L36" s="226">
        <f t="shared" si="10"/>
        <v>455.70936220826866</v>
      </c>
      <c r="M36" s="226">
        <f t="shared" si="10"/>
        <v>414.6882373991275</v>
      </c>
      <c r="N36" s="226">
        <f t="shared" si="10"/>
        <v>51.313415191575402</v>
      </c>
      <c r="O36" s="86">
        <f t="shared" si="11"/>
        <v>1355.0743087993226</v>
      </c>
    </row>
    <row r="37" spans="1:15">
      <c r="A37" s="6" t="str">
        <f>VLOOKUP(B37,by_src_allpol!$J$27:$K$63,2,FALSE)</f>
        <v>N</v>
      </c>
      <c r="B37" s="6" t="str">
        <f t="shared" si="7"/>
        <v>Gas Plant Truck Loading</v>
      </c>
      <c r="C37" s="93">
        <f t="shared" si="8"/>
        <v>0</v>
      </c>
      <c r="D37" s="93">
        <f t="shared" si="10"/>
        <v>0</v>
      </c>
      <c r="E37" s="93">
        <f t="shared" si="10"/>
        <v>0</v>
      </c>
      <c r="F37" s="93">
        <f t="shared" si="10"/>
        <v>0</v>
      </c>
      <c r="G37" s="230">
        <f t="shared" si="10"/>
        <v>0</v>
      </c>
      <c r="H37" s="230">
        <f t="shared" si="10"/>
        <v>0</v>
      </c>
      <c r="I37" s="230">
        <f t="shared" si="10"/>
        <v>0</v>
      </c>
      <c r="J37" s="230">
        <f t="shared" si="10"/>
        <v>0</v>
      </c>
      <c r="K37" s="226">
        <f t="shared" si="10"/>
        <v>0</v>
      </c>
      <c r="L37" s="226">
        <f t="shared" si="10"/>
        <v>0</v>
      </c>
      <c r="M37" s="226">
        <f t="shared" si="10"/>
        <v>0</v>
      </c>
      <c r="N37" s="226">
        <f t="shared" si="10"/>
        <v>0</v>
      </c>
      <c r="O37" s="86">
        <f t="shared" si="11"/>
        <v>0</v>
      </c>
    </row>
    <row r="38" spans="1:15">
      <c r="A38" s="6" t="str">
        <f>VLOOKUP(B38,by_src_allpol!$J$27:$K$63,2,FALSE)</f>
        <v>N</v>
      </c>
      <c r="B38" s="6" t="str">
        <f t="shared" si="7"/>
        <v xml:space="preserve">Venting - Compressor Startup </v>
      </c>
      <c r="C38" s="93">
        <f t="shared" si="8"/>
        <v>0</v>
      </c>
      <c r="D38" s="93">
        <f t="shared" ref="D38:N47" si="12">D82</f>
        <v>0</v>
      </c>
      <c r="E38" s="93">
        <f t="shared" si="12"/>
        <v>0</v>
      </c>
      <c r="F38" s="93">
        <f t="shared" si="12"/>
        <v>0</v>
      </c>
      <c r="G38" s="230">
        <f t="shared" si="12"/>
        <v>0</v>
      </c>
      <c r="H38" s="230">
        <f t="shared" si="12"/>
        <v>0</v>
      </c>
      <c r="I38" s="230">
        <f t="shared" si="12"/>
        <v>0</v>
      </c>
      <c r="J38" s="230">
        <f t="shared" si="12"/>
        <v>0</v>
      </c>
      <c r="K38" s="226">
        <f t="shared" si="12"/>
        <v>0</v>
      </c>
      <c r="L38" s="226">
        <f t="shared" si="12"/>
        <v>0</v>
      </c>
      <c r="M38" s="226">
        <f t="shared" si="12"/>
        <v>0</v>
      </c>
      <c r="N38" s="226">
        <f t="shared" si="12"/>
        <v>0</v>
      </c>
      <c r="O38" s="86">
        <f t="shared" si="11"/>
        <v>0</v>
      </c>
    </row>
    <row r="39" spans="1:15">
      <c r="A39" s="6" t="str">
        <f>VLOOKUP(B39,by_src_allpol!$J$27:$K$63,2,FALSE)</f>
        <v>N</v>
      </c>
      <c r="B39" s="6" t="str">
        <f t="shared" si="7"/>
        <v>Venting - Compressor Shutdown</v>
      </c>
      <c r="C39" s="93">
        <f t="shared" si="8"/>
        <v>0</v>
      </c>
      <c r="D39" s="93">
        <f t="shared" si="12"/>
        <v>0</v>
      </c>
      <c r="E39" s="93">
        <f t="shared" si="12"/>
        <v>0</v>
      </c>
      <c r="F39" s="93">
        <f t="shared" si="12"/>
        <v>0</v>
      </c>
      <c r="G39" s="230">
        <f t="shared" si="12"/>
        <v>0</v>
      </c>
      <c r="H39" s="230">
        <f t="shared" si="12"/>
        <v>0</v>
      </c>
      <c r="I39" s="230">
        <f t="shared" si="12"/>
        <v>0</v>
      </c>
      <c r="J39" s="230">
        <f t="shared" si="12"/>
        <v>0</v>
      </c>
      <c r="K39" s="226">
        <f t="shared" si="12"/>
        <v>0</v>
      </c>
      <c r="L39" s="226">
        <f t="shared" si="12"/>
        <v>0</v>
      </c>
      <c r="M39" s="226">
        <f t="shared" si="12"/>
        <v>0</v>
      </c>
      <c r="N39" s="226">
        <f t="shared" si="12"/>
        <v>0</v>
      </c>
      <c r="O39" s="86">
        <f t="shared" si="11"/>
        <v>0</v>
      </c>
    </row>
    <row r="40" spans="1:15">
      <c r="A40" s="6" t="str">
        <f>VLOOKUP(B40,by_src_allpol!$J$27:$K$63,2,FALSE)</f>
        <v>Y</v>
      </c>
      <c r="B40" s="6" t="str">
        <f t="shared" si="7"/>
        <v>Dehydrator</v>
      </c>
      <c r="C40" s="93">
        <f t="shared" si="8"/>
        <v>2.3152482335535185E-4</v>
      </c>
      <c r="D40" s="93">
        <f t="shared" si="12"/>
        <v>3.5649679037790967</v>
      </c>
      <c r="E40" s="93">
        <f t="shared" si="12"/>
        <v>3.6532083679051657</v>
      </c>
      <c r="F40" s="93">
        <f t="shared" si="12"/>
        <v>1.4726587185140284E-2</v>
      </c>
      <c r="G40" s="230">
        <f t="shared" si="12"/>
        <v>0</v>
      </c>
      <c r="H40" s="230">
        <f t="shared" si="12"/>
        <v>0.49881097938493307</v>
      </c>
      <c r="I40" s="230">
        <f t="shared" si="12"/>
        <v>0.10360222454383544</v>
      </c>
      <c r="J40" s="230">
        <f t="shared" si="12"/>
        <v>8.5835683717551941E-3</v>
      </c>
      <c r="K40" s="226">
        <f t="shared" si="12"/>
        <v>2.3152482335535185E-4</v>
      </c>
      <c r="L40" s="226">
        <f t="shared" si="12"/>
        <v>3.0661569243941638</v>
      </c>
      <c r="M40" s="226">
        <f t="shared" si="12"/>
        <v>3.5496061433613297</v>
      </c>
      <c r="N40" s="226">
        <f t="shared" si="12"/>
        <v>6.1430188133850903E-3</v>
      </c>
      <c r="O40" s="86">
        <f t="shared" si="11"/>
        <v>7.2331343836927582</v>
      </c>
    </row>
    <row r="41" spans="1:15">
      <c r="A41" s="6" t="str">
        <f>VLOOKUP(B41,by_src_allpol!$J$27:$K$63,2,FALSE)</f>
        <v>N</v>
      </c>
      <c r="B41" s="6" t="str">
        <f t="shared" si="7"/>
        <v>Dehydrator Flaring</v>
      </c>
      <c r="C41" s="93">
        <f t="shared" si="8"/>
        <v>2.3328950123510092E-5</v>
      </c>
      <c r="D41" s="93">
        <f t="shared" si="12"/>
        <v>3.5182385400196824E-2</v>
      </c>
      <c r="E41" s="93">
        <f t="shared" si="12"/>
        <v>4.9314580291563055E-2</v>
      </c>
      <c r="F41" s="93">
        <f t="shared" si="12"/>
        <v>2.0612021684705581E-4</v>
      </c>
      <c r="G41" s="230">
        <f t="shared" si="12"/>
        <v>0</v>
      </c>
      <c r="H41" s="230">
        <f t="shared" si="12"/>
        <v>3.4505155434448082E-3</v>
      </c>
      <c r="I41" s="230">
        <f t="shared" si="12"/>
        <v>8.0186409409774111E-4</v>
      </c>
      <c r="J41" s="230">
        <f t="shared" si="12"/>
        <v>5.8459687765770331E-5</v>
      </c>
      <c r="K41" s="226">
        <f t="shared" si="12"/>
        <v>2.3328950123510092E-5</v>
      </c>
      <c r="L41" s="226">
        <f t="shared" si="12"/>
        <v>3.1731869856752012E-2</v>
      </c>
      <c r="M41" s="226">
        <f t="shared" si="12"/>
        <v>4.8512716197465312E-2</v>
      </c>
      <c r="N41" s="226">
        <f t="shared" si="12"/>
        <v>1.4766052908128549E-4</v>
      </c>
      <c r="O41" s="86">
        <f t="shared" si="11"/>
        <v>8.4726414858730448E-2</v>
      </c>
    </row>
    <row r="42" spans="1:15">
      <c r="A42" s="6" t="str">
        <f>VLOOKUP(B42,by_src_allpol!$J$27:$K$63,2,FALSE)</f>
        <v>Y</v>
      </c>
      <c r="B42" s="6" t="str">
        <f t="shared" si="7"/>
        <v xml:space="preserve">Condensate tank </v>
      </c>
      <c r="C42" s="93">
        <f t="shared" si="8"/>
        <v>0</v>
      </c>
      <c r="D42" s="93">
        <f t="shared" si="12"/>
        <v>0</v>
      </c>
      <c r="E42" s="93">
        <f t="shared" si="12"/>
        <v>0</v>
      </c>
      <c r="F42" s="93">
        <f t="shared" si="12"/>
        <v>0</v>
      </c>
      <c r="G42" s="230">
        <f t="shared" si="12"/>
        <v>0</v>
      </c>
      <c r="H42" s="230">
        <f t="shared" si="12"/>
        <v>0</v>
      </c>
      <c r="I42" s="230">
        <f t="shared" si="12"/>
        <v>0</v>
      </c>
      <c r="J42" s="230">
        <f t="shared" si="12"/>
        <v>0</v>
      </c>
      <c r="K42" s="226">
        <f t="shared" si="12"/>
        <v>0</v>
      </c>
      <c r="L42" s="226">
        <f t="shared" si="12"/>
        <v>0</v>
      </c>
      <c r="M42" s="226">
        <f t="shared" si="12"/>
        <v>0</v>
      </c>
      <c r="N42" s="226">
        <f t="shared" si="12"/>
        <v>0</v>
      </c>
      <c r="O42" s="86">
        <f t="shared" si="11"/>
        <v>0</v>
      </c>
    </row>
    <row r="43" spans="1:15">
      <c r="A43" s="6" t="str">
        <f>VLOOKUP(B43,by_src_allpol!$J$27:$K$63,2,FALSE)</f>
        <v>Y</v>
      </c>
      <c r="B43" s="6" t="str">
        <f t="shared" si="7"/>
        <v>Oil Tank</v>
      </c>
      <c r="C43" s="93">
        <f t="shared" si="8"/>
        <v>0</v>
      </c>
      <c r="D43" s="93">
        <f t="shared" si="12"/>
        <v>0</v>
      </c>
      <c r="E43" s="93">
        <f t="shared" si="12"/>
        <v>0</v>
      </c>
      <c r="F43" s="93">
        <f t="shared" si="12"/>
        <v>0</v>
      </c>
      <c r="G43" s="230">
        <f t="shared" si="12"/>
        <v>0</v>
      </c>
      <c r="H43" s="230">
        <f t="shared" si="12"/>
        <v>0</v>
      </c>
      <c r="I43" s="230">
        <f t="shared" si="12"/>
        <v>0</v>
      </c>
      <c r="J43" s="230">
        <f t="shared" si="12"/>
        <v>0</v>
      </c>
      <c r="K43" s="226">
        <f t="shared" si="12"/>
        <v>0</v>
      </c>
      <c r="L43" s="226">
        <f t="shared" si="12"/>
        <v>0</v>
      </c>
      <c r="M43" s="226">
        <f t="shared" si="12"/>
        <v>0</v>
      </c>
      <c r="N43" s="226">
        <f t="shared" si="12"/>
        <v>0</v>
      </c>
      <c r="O43" s="86">
        <f t="shared" si="11"/>
        <v>0</v>
      </c>
    </row>
    <row r="44" spans="1:15">
      <c r="A44" s="6" t="str">
        <f>VLOOKUP(B44,by_src_allpol!$J$27:$K$63,2,FALSE)</f>
        <v>N</v>
      </c>
      <c r="B44" s="6" t="str">
        <f t="shared" si="7"/>
        <v>Gas Well Truck Loading</v>
      </c>
      <c r="C44" s="93">
        <f t="shared" si="8"/>
        <v>0</v>
      </c>
      <c r="D44" s="93">
        <f t="shared" si="12"/>
        <v>0</v>
      </c>
      <c r="E44" s="93">
        <f t="shared" si="12"/>
        <v>0</v>
      </c>
      <c r="F44" s="93">
        <f t="shared" si="12"/>
        <v>0</v>
      </c>
      <c r="G44" s="230">
        <f t="shared" si="12"/>
        <v>0</v>
      </c>
      <c r="H44" s="230">
        <f t="shared" si="12"/>
        <v>0</v>
      </c>
      <c r="I44" s="230">
        <f t="shared" si="12"/>
        <v>0</v>
      </c>
      <c r="J44" s="230">
        <f t="shared" si="12"/>
        <v>0</v>
      </c>
      <c r="K44" s="226">
        <f t="shared" si="12"/>
        <v>0</v>
      </c>
      <c r="L44" s="226">
        <f t="shared" si="12"/>
        <v>0</v>
      </c>
      <c r="M44" s="226">
        <f t="shared" si="12"/>
        <v>0</v>
      </c>
      <c r="N44" s="226">
        <f t="shared" si="12"/>
        <v>0</v>
      </c>
      <c r="O44" s="86">
        <f t="shared" si="11"/>
        <v>0</v>
      </c>
    </row>
    <row r="45" spans="1:15">
      <c r="A45" s="6" t="str">
        <f>VLOOKUP(B45,by_src_allpol!$J$27:$K$63,2,FALSE)</f>
        <v>N</v>
      </c>
      <c r="B45" s="6" t="str">
        <f t="shared" si="7"/>
        <v>Oil Well Truck Loading</v>
      </c>
      <c r="C45" s="93">
        <f t="shared" si="8"/>
        <v>0</v>
      </c>
      <c r="D45" s="93">
        <f t="shared" si="12"/>
        <v>0</v>
      </c>
      <c r="E45" s="93">
        <f t="shared" si="12"/>
        <v>0</v>
      </c>
      <c r="F45" s="93">
        <f t="shared" si="12"/>
        <v>0</v>
      </c>
      <c r="G45" s="230">
        <f t="shared" si="12"/>
        <v>0</v>
      </c>
      <c r="H45" s="230">
        <f t="shared" si="12"/>
        <v>0</v>
      </c>
      <c r="I45" s="230">
        <f t="shared" si="12"/>
        <v>0</v>
      </c>
      <c r="J45" s="230">
        <f t="shared" si="12"/>
        <v>0</v>
      </c>
      <c r="K45" s="226">
        <f t="shared" si="12"/>
        <v>0</v>
      </c>
      <c r="L45" s="226">
        <f t="shared" si="12"/>
        <v>0</v>
      </c>
      <c r="M45" s="226">
        <f t="shared" si="12"/>
        <v>0</v>
      </c>
      <c r="N45" s="226">
        <f t="shared" si="12"/>
        <v>0</v>
      </c>
      <c r="O45" s="86">
        <f t="shared" si="11"/>
        <v>0</v>
      </c>
    </row>
    <row r="46" spans="1:15">
      <c r="A46" s="6" t="str">
        <f>VLOOKUP(B46,by_src_allpol!$J$27:$K$63,2,FALSE)</f>
        <v>N</v>
      </c>
      <c r="B46" s="6" t="str">
        <f t="shared" si="7"/>
        <v>Initial completion Flaring</v>
      </c>
      <c r="C46" s="93">
        <f t="shared" si="8"/>
        <v>0</v>
      </c>
      <c r="D46" s="93">
        <f t="shared" si="12"/>
        <v>27.499795351692551</v>
      </c>
      <c r="E46" s="93">
        <f t="shared" si="12"/>
        <v>19.021115846757525</v>
      </c>
      <c r="F46" s="93">
        <f t="shared" si="12"/>
        <v>3.4124668399296239</v>
      </c>
      <c r="G46" s="230">
        <f t="shared" si="12"/>
        <v>0</v>
      </c>
      <c r="H46" s="230">
        <f t="shared" si="12"/>
        <v>6.614983300303102</v>
      </c>
      <c r="I46" s="230">
        <f t="shared" si="12"/>
        <v>1.6537458250757755</v>
      </c>
      <c r="J46" s="230">
        <f t="shared" si="12"/>
        <v>1.6537458250757755</v>
      </c>
      <c r="K46" s="226">
        <f t="shared" si="12"/>
        <v>0</v>
      </c>
      <c r="L46" s="226">
        <f t="shared" si="12"/>
        <v>20.884812051389449</v>
      </c>
      <c r="M46" s="226">
        <f t="shared" si="12"/>
        <v>17.367370021681751</v>
      </c>
      <c r="N46" s="226">
        <f t="shared" si="12"/>
        <v>1.7587210148538484</v>
      </c>
      <c r="O46" s="86">
        <f t="shared" si="11"/>
        <v>49.933378038379701</v>
      </c>
    </row>
    <row r="47" spans="1:15">
      <c r="A47" s="6" t="str">
        <f>VLOOKUP(B47,by_src_allpol!$J$27:$K$63,2,FALSE)</f>
        <v>Y</v>
      </c>
      <c r="B47" s="6" t="str">
        <f t="shared" si="7"/>
        <v>CBM pump engines</v>
      </c>
      <c r="C47" s="93">
        <f t="shared" si="8"/>
        <v>2.6230323719406474</v>
      </c>
      <c r="D47" s="93">
        <f t="shared" si="12"/>
        <v>381.44503496704385</v>
      </c>
      <c r="E47" s="93">
        <f t="shared" si="12"/>
        <v>1320.9230293873245</v>
      </c>
      <c r="F47" s="93">
        <f t="shared" si="12"/>
        <v>9.8363713947774265</v>
      </c>
      <c r="G47" s="230">
        <f t="shared" si="12"/>
        <v>0</v>
      </c>
      <c r="H47" s="230">
        <f t="shared" si="12"/>
        <v>19.466567639234533</v>
      </c>
      <c r="I47" s="230">
        <f t="shared" si="12"/>
        <v>74.326894622531853</v>
      </c>
      <c r="J47" s="230">
        <f t="shared" si="12"/>
        <v>0</v>
      </c>
      <c r="K47" s="226">
        <f t="shared" si="12"/>
        <v>2.6230323719406474</v>
      </c>
      <c r="L47" s="226">
        <f t="shared" si="12"/>
        <v>361.97846732780931</v>
      </c>
      <c r="M47" s="226">
        <f t="shared" si="12"/>
        <v>1246.5961347647926</v>
      </c>
      <c r="N47" s="226">
        <f t="shared" si="12"/>
        <v>9.8363713947774265</v>
      </c>
      <c r="O47" s="86">
        <f t="shared" si="11"/>
        <v>1714.8274681210864</v>
      </c>
    </row>
    <row r="48" spans="1:15">
      <c r="A48" s="6" t="str">
        <f>VLOOKUP(B48,by_src_allpol!$J$27:$K$63,2,FALSE)</f>
        <v>N</v>
      </c>
      <c r="B48" s="6" t="str">
        <f t="shared" si="7"/>
        <v>Saltwater Disposal Engines</v>
      </c>
      <c r="C48" s="93">
        <f t="shared" si="8"/>
        <v>0.34376349064976258</v>
      </c>
      <c r="D48" s="93">
        <f t="shared" ref="D48:N57" si="13">D92</f>
        <v>49.990567449336382</v>
      </c>
      <c r="E48" s="93">
        <f t="shared" si="13"/>
        <v>173.11456630094551</v>
      </c>
      <c r="F48" s="93">
        <f t="shared" si="13"/>
        <v>1.2891130899366097</v>
      </c>
      <c r="G48" s="230">
        <f t="shared" si="13"/>
        <v>0</v>
      </c>
      <c r="H48" s="230">
        <f t="shared" si="13"/>
        <v>2.5512057396691525</v>
      </c>
      <c r="I48" s="230">
        <f t="shared" si="13"/>
        <v>9.7409673696458547</v>
      </c>
      <c r="J48" s="230">
        <f t="shared" si="13"/>
        <v>0</v>
      </c>
      <c r="K48" s="226">
        <f t="shared" si="13"/>
        <v>0.34376349064976258</v>
      </c>
      <c r="L48" s="226">
        <f t="shared" si="13"/>
        <v>47.439361709667232</v>
      </c>
      <c r="M48" s="226">
        <f t="shared" si="13"/>
        <v>163.37359893129965</v>
      </c>
      <c r="N48" s="226">
        <f t="shared" si="13"/>
        <v>1.2891130899366097</v>
      </c>
      <c r="O48" s="86">
        <f t="shared" si="11"/>
        <v>224.73801033086829</v>
      </c>
    </row>
    <row r="49" spans="1:15">
      <c r="A49" s="6" t="str">
        <f>VLOOKUP(B49,by_src_allpol!$J$27:$K$63,2,FALSE)</f>
        <v>Y</v>
      </c>
      <c r="B49" s="6" t="str">
        <f t="shared" si="7"/>
        <v>Permitted Tank Losses</v>
      </c>
      <c r="C49" s="93">
        <f t="shared" si="8"/>
        <v>0</v>
      </c>
      <c r="D49" s="93">
        <f t="shared" si="13"/>
        <v>0</v>
      </c>
      <c r="E49" s="93">
        <f t="shared" si="13"/>
        <v>0</v>
      </c>
      <c r="F49" s="93">
        <f t="shared" si="13"/>
        <v>0</v>
      </c>
      <c r="G49" s="230">
        <f t="shared" si="13"/>
        <v>0</v>
      </c>
      <c r="H49" s="230">
        <f t="shared" si="13"/>
        <v>0</v>
      </c>
      <c r="I49" s="230">
        <f t="shared" si="13"/>
        <v>0</v>
      </c>
      <c r="J49" s="230">
        <f t="shared" si="13"/>
        <v>0</v>
      </c>
      <c r="K49" s="226">
        <f t="shared" si="13"/>
        <v>0</v>
      </c>
      <c r="L49" s="226">
        <f t="shared" si="13"/>
        <v>0</v>
      </c>
      <c r="M49" s="226">
        <f t="shared" si="13"/>
        <v>0</v>
      </c>
      <c r="N49" s="226">
        <f t="shared" si="13"/>
        <v>0</v>
      </c>
      <c r="O49" s="86">
        <f t="shared" si="11"/>
        <v>0</v>
      </c>
    </row>
    <row r="50" spans="1:15">
      <c r="A50" s="6" t="str">
        <f>VLOOKUP(B50,by_src_allpol!$J$27:$K$63,2,FALSE)</f>
        <v>Y</v>
      </c>
      <c r="B50" s="6" t="str">
        <f t="shared" si="7"/>
        <v>Survey-based Fugitives</v>
      </c>
      <c r="C50" s="93">
        <f t="shared" si="8"/>
        <v>0</v>
      </c>
      <c r="D50" s="93">
        <f t="shared" si="13"/>
        <v>0</v>
      </c>
      <c r="E50" s="93">
        <f t="shared" si="13"/>
        <v>0</v>
      </c>
      <c r="F50" s="93">
        <f t="shared" si="13"/>
        <v>0</v>
      </c>
      <c r="G50" s="230">
        <f t="shared" si="13"/>
        <v>0</v>
      </c>
      <c r="H50" s="230">
        <f t="shared" si="13"/>
        <v>0</v>
      </c>
      <c r="I50" s="230">
        <f t="shared" si="13"/>
        <v>0</v>
      </c>
      <c r="J50" s="230">
        <f t="shared" si="13"/>
        <v>0</v>
      </c>
      <c r="K50" s="226">
        <f t="shared" si="13"/>
        <v>0</v>
      </c>
      <c r="L50" s="226">
        <f t="shared" si="13"/>
        <v>0</v>
      </c>
      <c r="M50" s="226">
        <f t="shared" si="13"/>
        <v>0</v>
      </c>
      <c r="N50" s="226">
        <f t="shared" si="13"/>
        <v>0</v>
      </c>
      <c r="O50" s="86">
        <f t="shared" si="11"/>
        <v>0</v>
      </c>
    </row>
    <row r="51" spans="1:15">
      <c r="A51" s="6" t="str">
        <f>VLOOKUP(B51,by_src_allpol!$J$27:$K$63,2,FALSE)</f>
        <v>Y</v>
      </c>
      <c r="B51" s="6" t="str">
        <f t="shared" si="7"/>
        <v>Permitted Compressor Engines</v>
      </c>
      <c r="C51" s="93">
        <f t="shared" si="8"/>
        <v>120.822</v>
      </c>
      <c r="D51" s="93">
        <f t="shared" si="13"/>
        <v>2067.3899999999994</v>
      </c>
      <c r="E51" s="93">
        <f t="shared" si="13"/>
        <v>7084.9604260000015</v>
      </c>
      <c r="F51" s="93">
        <f t="shared" si="13"/>
        <v>32.533977168949775</v>
      </c>
      <c r="G51" s="230">
        <f t="shared" si="13"/>
        <v>0</v>
      </c>
      <c r="H51" s="230">
        <f t="shared" si="13"/>
        <v>274.99</v>
      </c>
      <c r="I51" s="230">
        <f t="shared" si="13"/>
        <v>0</v>
      </c>
      <c r="J51" s="230">
        <f t="shared" si="13"/>
        <v>5.7039771689497716</v>
      </c>
      <c r="K51" s="226">
        <f t="shared" si="13"/>
        <v>120.822</v>
      </c>
      <c r="L51" s="226">
        <f t="shared" si="13"/>
        <v>1792.3999999999996</v>
      </c>
      <c r="M51" s="226">
        <f t="shared" si="13"/>
        <v>7084.9604260000015</v>
      </c>
      <c r="N51" s="226">
        <f t="shared" si="13"/>
        <v>26.83</v>
      </c>
      <c r="O51" s="86">
        <f t="shared" si="11"/>
        <v>9305.7064031689515</v>
      </c>
    </row>
    <row r="52" spans="1:15">
      <c r="A52" s="6" t="str">
        <f>VLOOKUP(B52,by_src_allpol!$J$27:$K$63,2,FALSE)</f>
        <v>N</v>
      </c>
      <c r="B52" s="6" t="str">
        <f t="shared" si="7"/>
        <v>Permitted Natural Gas Processing Facilities, Process Valves</v>
      </c>
      <c r="C52" s="93">
        <f t="shared" si="8"/>
        <v>0</v>
      </c>
      <c r="D52" s="93">
        <f t="shared" si="13"/>
        <v>0</v>
      </c>
      <c r="E52" s="93">
        <f t="shared" si="13"/>
        <v>0</v>
      </c>
      <c r="F52" s="93">
        <f t="shared" si="13"/>
        <v>0</v>
      </c>
      <c r="G52" s="230">
        <f t="shared" si="13"/>
        <v>0</v>
      </c>
      <c r="H52" s="230">
        <f t="shared" si="13"/>
        <v>0</v>
      </c>
      <c r="I52" s="230">
        <f t="shared" si="13"/>
        <v>0</v>
      </c>
      <c r="J52" s="230">
        <f t="shared" si="13"/>
        <v>0</v>
      </c>
      <c r="K52" s="226">
        <f t="shared" si="13"/>
        <v>0</v>
      </c>
      <c r="L52" s="226">
        <f t="shared" si="13"/>
        <v>0</v>
      </c>
      <c r="M52" s="226">
        <f t="shared" si="13"/>
        <v>0</v>
      </c>
      <c r="N52" s="226">
        <f t="shared" si="13"/>
        <v>0</v>
      </c>
      <c r="O52" s="86">
        <f t="shared" si="11"/>
        <v>0</v>
      </c>
    </row>
    <row r="53" spans="1:15">
      <c r="A53" s="6" t="str">
        <f>VLOOKUP(B53,by_src_allpol!$J$27:$K$63,2,FALSE)</f>
        <v>N</v>
      </c>
      <c r="B53" s="6" t="str">
        <f t="shared" si="7"/>
        <v>Permitted Process Heaters</v>
      </c>
      <c r="C53" s="93">
        <f t="shared" si="8"/>
        <v>0</v>
      </c>
      <c r="D53" s="93">
        <f t="shared" si="13"/>
        <v>16</v>
      </c>
      <c r="E53" s="93">
        <f t="shared" si="13"/>
        <v>122.48800000000003</v>
      </c>
      <c r="F53" s="93">
        <f t="shared" si="13"/>
        <v>0</v>
      </c>
      <c r="G53" s="230">
        <f t="shared" si="13"/>
        <v>0</v>
      </c>
      <c r="H53" s="230">
        <f t="shared" si="13"/>
        <v>0</v>
      </c>
      <c r="I53" s="230">
        <f t="shared" si="13"/>
        <v>0</v>
      </c>
      <c r="J53" s="230">
        <f t="shared" si="13"/>
        <v>0</v>
      </c>
      <c r="K53" s="226">
        <f t="shared" si="13"/>
        <v>0</v>
      </c>
      <c r="L53" s="226">
        <f t="shared" si="13"/>
        <v>16</v>
      </c>
      <c r="M53" s="226">
        <f t="shared" si="13"/>
        <v>122.48800000000003</v>
      </c>
      <c r="N53" s="226">
        <f t="shared" si="13"/>
        <v>0</v>
      </c>
      <c r="O53" s="86">
        <f t="shared" si="11"/>
        <v>138.48800000000003</v>
      </c>
    </row>
    <row r="54" spans="1:15">
      <c r="A54" s="6" t="str">
        <f>VLOOKUP(B54,by_src_allpol!$J$27:$K$63,2,FALSE)</f>
        <v>N</v>
      </c>
      <c r="B54" s="6" t="str">
        <f t="shared" si="7"/>
        <v>Permitted Natural Gas Production, Gas Sweetening: Amine Process</v>
      </c>
      <c r="C54" s="93">
        <f t="shared" si="8"/>
        <v>0</v>
      </c>
      <c r="D54" s="93">
        <f t="shared" si="13"/>
        <v>0.02</v>
      </c>
      <c r="E54" s="93">
        <f t="shared" si="13"/>
        <v>76.533000000000015</v>
      </c>
      <c r="F54" s="93">
        <f t="shared" si="13"/>
        <v>0</v>
      </c>
      <c r="G54" s="230">
        <f t="shared" si="13"/>
        <v>0</v>
      </c>
      <c r="H54" s="230">
        <f t="shared" si="13"/>
        <v>0</v>
      </c>
      <c r="I54" s="230">
        <f t="shared" si="13"/>
        <v>0</v>
      </c>
      <c r="J54" s="230">
        <f t="shared" si="13"/>
        <v>0</v>
      </c>
      <c r="K54" s="226">
        <f t="shared" si="13"/>
        <v>0</v>
      </c>
      <c r="L54" s="226">
        <f t="shared" si="13"/>
        <v>0.02</v>
      </c>
      <c r="M54" s="226">
        <f t="shared" si="13"/>
        <v>76.533000000000015</v>
      </c>
      <c r="N54" s="226">
        <f t="shared" si="13"/>
        <v>0</v>
      </c>
      <c r="O54" s="86">
        <f t="shared" si="11"/>
        <v>76.553000000000011</v>
      </c>
    </row>
    <row r="55" spans="1:15">
      <c r="A55" s="6" t="str">
        <f>VLOOKUP(B55,by_src_allpol!$J$27:$K$63,2,FALSE)</f>
        <v>N</v>
      </c>
      <c r="B55" s="6" t="str">
        <f t="shared" si="7"/>
        <v>Permitted Natural Gas Production, Flares</v>
      </c>
      <c r="C55" s="93">
        <f t="shared" si="8"/>
        <v>0</v>
      </c>
      <c r="D55" s="93">
        <f t="shared" si="13"/>
        <v>4.34</v>
      </c>
      <c r="E55" s="93">
        <f t="shared" si="13"/>
        <v>20.414000000000005</v>
      </c>
      <c r="F55" s="93">
        <f t="shared" si="13"/>
        <v>0</v>
      </c>
      <c r="G55" s="230">
        <f t="shared" si="13"/>
        <v>0</v>
      </c>
      <c r="H55" s="230">
        <f t="shared" si="13"/>
        <v>1.64</v>
      </c>
      <c r="I55" s="230">
        <f t="shared" si="13"/>
        <v>0</v>
      </c>
      <c r="J55" s="230">
        <f t="shared" si="13"/>
        <v>0</v>
      </c>
      <c r="K55" s="226">
        <f t="shared" si="13"/>
        <v>0</v>
      </c>
      <c r="L55" s="226">
        <f t="shared" si="13"/>
        <v>2.6999999999999997</v>
      </c>
      <c r="M55" s="226">
        <f t="shared" si="13"/>
        <v>20.414000000000005</v>
      </c>
      <c r="N55" s="226">
        <f t="shared" si="13"/>
        <v>0</v>
      </c>
      <c r="O55" s="86">
        <f t="shared" si="11"/>
        <v>24.754000000000005</v>
      </c>
    </row>
    <row r="56" spans="1:15">
      <c r="A56" s="6" t="str">
        <f>VLOOKUP(B56,by_src_allpol!$J$27:$K$63,2,FALSE)</f>
        <v>N</v>
      </c>
      <c r="B56" s="6" t="str">
        <f t="shared" si="7"/>
        <v>Permitted Natural Gas Production, Other Not Classified</v>
      </c>
      <c r="C56" s="93">
        <f t="shared" si="8"/>
        <v>0</v>
      </c>
      <c r="D56" s="93">
        <f t="shared" si="13"/>
        <v>0</v>
      </c>
      <c r="E56" s="93">
        <f t="shared" si="13"/>
        <v>45.09</v>
      </c>
      <c r="F56" s="93">
        <f t="shared" si="13"/>
        <v>0</v>
      </c>
      <c r="G56" s="230">
        <f t="shared" si="13"/>
        <v>0</v>
      </c>
      <c r="H56" s="230">
        <f t="shared" si="13"/>
        <v>0</v>
      </c>
      <c r="I56" s="230">
        <f t="shared" si="13"/>
        <v>0</v>
      </c>
      <c r="J56" s="230">
        <f t="shared" si="13"/>
        <v>0</v>
      </c>
      <c r="K56" s="226">
        <f t="shared" si="13"/>
        <v>0</v>
      </c>
      <c r="L56" s="226">
        <f t="shared" si="13"/>
        <v>0</v>
      </c>
      <c r="M56" s="226">
        <f t="shared" si="13"/>
        <v>45.09</v>
      </c>
      <c r="N56" s="226">
        <f t="shared" si="13"/>
        <v>0</v>
      </c>
      <c r="O56" s="86">
        <f t="shared" si="11"/>
        <v>45.09</v>
      </c>
    </row>
    <row r="57" spans="1:15">
      <c r="A57" s="6" t="str">
        <f>VLOOKUP(B57,by_src_allpol!$J$27:$K$63,2,FALSE)</f>
        <v>N</v>
      </c>
      <c r="B57" s="6" t="str">
        <f t="shared" si="7"/>
        <v>Permitted Dehydrator</v>
      </c>
      <c r="C57" s="93">
        <f t="shared" si="8"/>
        <v>0</v>
      </c>
      <c r="D57" s="93">
        <f t="shared" si="13"/>
        <v>9.3459999999999965</v>
      </c>
      <c r="E57" s="93">
        <f t="shared" si="13"/>
        <v>22.678000000000004</v>
      </c>
      <c r="F57" s="93">
        <f t="shared" si="13"/>
        <v>0</v>
      </c>
      <c r="G57" s="230">
        <f t="shared" si="13"/>
        <v>0</v>
      </c>
      <c r="H57" s="230">
        <f t="shared" si="13"/>
        <v>0.86</v>
      </c>
      <c r="I57" s="230">
        <f t="shared" si="13"/>
        <v>0</v>
      </c>
      <c r="J57" s="230">
        <f t="shared" si="13"/>
        <v>0</v>
      </c>
      <c r="K57" s="226">
        <f t="shared" si="13"/>
        <v>0</v>
      </c>
      <c r="L57" s="226">
        <f t="shared" si="13"/>
        <v>8.4859999999999971</v>
      </c>
      <c r="M57" s="226">
        <f t="shared" si="13"/>
        <v>22.678000000000004</v>
      </c>
      <c r="N57" s="226">
        <f t="shared" si="13"/>
        <v>0</v>
      </c>
      <c r="O57" s="86">
        <f t="shared" si="11"/>
        <v>32.024000000000001</v>
      </c>
    </row>
    <row r="58" spans="1:15">
      <c r="A58" s="6" t="str">
        <f>VLOOKUP(B58,by_src_allpol!$J$27:$K$63,2,FALSE)</f>
        <v>N</v>
      </c>
      <c r="B58" s="6" t="str">
        <f>B102</f>
        <v>Permitted Natural Gas Processing Facilities, Relief Valves</v>
      </c>
      <c r="C58" s="93">
        <f t="shared" si="8"/>
        <v>0</v>
      </c>
      <c r="D58" s="93">
        <f t="shared" ref="D58:N58" si="14">D102</f>
        <v>0</v>
      </c>
      <c r="E58" s="93">
        <f t="shared" si="14"/>
        <v>0</v>
      </c>
      <c r="F58" s="93">
        <f t="shared" si="14"/>
        <v>0</v>
      </c>
      <c r="G58" s="230">
        <f t="shared" si="14"/>
        <v>0</v>
      </c>
      <c r="H58" s="230">
        <f t="shared" si="14"/>
        <v>0</v>
      </c>
      <c r="I58" s="230">
        <f t="shared" si="14"/>
        <v>0</v>
      </c>
      <c r="J58" s="230">
        <f t="shared" si="14"/>
        <v>0</v>
      </c>
      <c r="K58" s="226">
        <f t="shared" si="14"/>
        <v>0</v>
      </c>
      <c r="L58" s="226">
        <f t="shared" si="14"/>
        <v>0</v>
      </c>
      <c r="M58" s="226">
        <f t="shared" si="14"/>
        <v>0</v>
      </c>
      <c r="N58" s="226">
        <f t="shared" si="14"/>
        <v>0</v>
      </c>
      <c r="O58" s="86">
        <f t="shared" si="11"/>
        <v>0</v>
      </c>
    </row>
    <row r="59" spans="1:15">
      <c r="A59" s="6" t="str">
        <f>VLOOKUP(B59,by_src_allpol!$J$27:$K$63,2,FALSE)</f>
        <v>N</v>
      </c>
      <c r="B59" s="6" t="str">
        <f>B103</f>
        <v>Permitted Natural Gas Production, All Equipt Leak Fugitives</v>
      </c>
      <c r="C59" s="93">
        <f>C103</f>
        <v>0</v>
      </c>
      <c r="D59" s="93">
        <f t="shared" ref="D59:N59" si="15">D103</f>
        <v>0</v>
      </c>
      <c r="E59" s="93">
        <f t="shared" si="15"/>
        <v>0</v>
      </c>
      <c r="F59" s="93">
        <f t="shared" si="15"/>
        <v>0</v>
      </c>
      <c r="G59" s="230">
        <f t="shared" si="15"/>
        <v>0</v>
      </c>
      <c r="H59" s="230">
        <f t="shared" si="15"/>
        <v>0</v>
      </c>
      <c r="I59" s="230">
        <f t="shared" si="15"/>
        <v>0</v>
      </c>
      <c r="J59" s="230">
        <f t="shared" si="15"/>
        <v>0</v>
      </c>
      <c r="K59" s="226">
        <f t="shared" si="15"/>
        <v>0</v>
      </c>
      <c r="L59" s="226">
        <f t="shared" si="15"/>
        <v>0</v>
      </c>
      <c r="M59" s="226">
        <f t="shared" si="15"/>
        <v>0</v>
      </c>
      <c r="N59" s="226">
        <f t="shared" si="15"/>
        <v>0</v>
      </c>
      <c r="O59" s="86">
        <f t="shared" si="11"/>
        <v>0</v>
      </c>
    </row>
    <row r="60" spans="1:15">
      <c r="A60" s="6" t="str">
        <f>VLOOKUP(B60,by_src_allpol!$J$27:$K$63,2,FALSE)</f>
        <v>N</v>
      </c>
      <c r="B60" s="6" t="str">
        <f t="shared" ref="B60:N60" si="16">B104</f>
        <v>Permitted Natural Gas Production, Incinerators Burning Waste Gas or Augmented Waste Gas</v>
      </c>
      <c r="C60" s="93">
        <f t="shared" si="16"/>
        <v>0</v>
      </c>
      <c r="D60" s="93">
        <f t="shared" si="16"/>
        <v>0</v>
      </c>
      <c r="E60" s="93">
        <f t="shared" si="16"/>
        <v>18.416</v>
      </c>
      <c r="F60" s="93">
        <f t="shared" si="16"/>
        <v>0</v>
      </c>
      <c r="G60" s="230">
        <f t="shared" si="16"/>
        <v>0</v>
      </c>
      <c r="H60" s="230">
        <f t="shared" si="16"/>
        <v>0</v>
      </c>
      <c r="I60" s="230">
        <f t="shared" si="16"/>
        <v>0</v>
      </c>
      <c r="J60" s="230">
        <f t="shared" si="16"/>
        <v>0</v>
      </c>
      <c r="K60" s="226">
        <f t="shared" si="16"/>
        <v>0</v>
      </c>
      <c r="L60" s="226">
        <f t="shared" si="16"/>
        <v>0</v>
      </c>
      <c r="M60" s="226">
        <f t="shared" si="16"/>
        <v>18.416</v>
      </c>
      <c r="N60" s="226">
        <f t="shared" si="16"/>
        <v>0</v>
      </c>
      <c r="O60" s="86">
        <f t="shared" ref="O60:O63" si="17">SUM(C60:F60)</f>
        <v>18.416</v>
      </c>
    </row>
    <row r="61" spans="1:15">
      <c r="A61" s="6" t="str">
        <f>VLOOKUP(B61,by_src_allpol!$J$27:$K$63,2,FALSE)</f>
        <v>N</v>
      </c>
      <c r="B61" s="6" t="str">
        <f t="shared" ref="B61:N61" si="18">B105</f>
        <v>Permitted Sulfur Recovery Unit</v>
      </c>
      <c r="C61" s="93">
        <f t="shared" si="18"/>
        <v>0</v>
      </c>
      <c r="D61" s="93">
        <f t="shared" si="18"/>
        <v>0</v>
      </c>
      <c r="E61" s="93">
        <f t="shared" si="18"/>
        <v>9.6999999999999993</v>
      </c>
      <c r="F61" s="93">
        <f t="shared" si="18"/>
        <v>0</v>
      </c>
      <c r="G61" s="230">
        <f t="shared" si="18"/>
        <v>0</v>
      </c>
      <c r="H61" s="230">
        <f t="shared" si="18"/>
        <v>0</v>
      </c>
      <c r="I61" s="230">
        <f t="shared" si="18"/>
        <v>0</v>
      </c>
      <c r="J61" s="230">
        <f t="shared" si="18"/>
        <v>0</v>
      </c>
      <c r="K61" s="226">
        <f t="shared" si="18"/>
        <v>0</v>
      </c>
      <c r="L61" s="226">
        <f t="shared" si="18"/>
        <v>0</v>
      </c>
      <c r="M61" s="226">
        <f t="shared" si="18"/>
        <v>9.6999999999999993</v>
      </c>
      <c r="N61" s="226">
        <f t="shared" si="18"/>
        <v>0</v>
      </c>
      <c r="O61" s="86">
        <f t="shared" si="17"/>
        <v>9.6999999999999993</v>
      </c>
    </row>
    <row r="62" spans="1:15">
      <c r="A62" s="6" t="str">
        <f>VLOOKUP(B62,by_src_allpol!$J$27:$K$63,2,FALSE)</f>
        <v>Y</v>
      </c>
      <c r="B62" s="6" t="str">
        <f t="shared" ref="B62:N62" si="19">B106</f>
        <v>Survey-based Compressor Engines</v>
      </c>
      <c r="C62" s="93">
        <f t="shared" si="19"/>
        <v>0.65791062761546204</v>
      </c>
      <c r="D62" s="93">
        <f t="shared" si="19"/>
        <v>9786.4522384561515</v>
      </c>
      <c r="E62" s="93">
        <f t="shared" si="19"/>
        <v>15854.223155299498</v>
      </c>
      <c r="F62" s="93">
        <f t="shared" si="19"/>
        <v>32.136429245779944</v>
      </c>
      <c r="G62" s="230">
        <f t="shared" si="19"/>
        <v>0</v>
      </c>
      <c r="H62" s="230">
        <f t="shared" si="19"/>
        <v>989.65484532839116</v>
      </c>
      <c r="I62" s="230">
        <f t="shared" si="19"/>
        <v>177.9992508682065</v>
      </c>
      <c r="J62" s="230">
        <f t="shared" si="19"/>
        <v>18.527028462780141</v>
      </c>
      <c r="K62" s="226">
        <f t="shared" si="19"/>
        <v>0.65791062761546204</v>
      </c>
      <c r="L62" s="226">
        <f t="shared" si="19"/>
        <v>8796.7973931277611</v>
      </c>
      <c r="M62" s="226">
        <f t="shared" si="19"/>
        <v>15676.223904431292</v>
      </c>
      <c r="N62" s="226">
        <f t="shared" si="19"/>
        <v>13.609400782999799</v>
      </c>
      <c r="O62" s="86">
        <f t="shared" si="17"/>
        <v>25673.469733629045</v>
      </c>
    </row>
    <row r="63" spans="1:15">
      <c r="A63" s="6" t="str">
        <f>VLOOKUP(B63,by_src_allpol!$J$27:$K$63,2,FALSE)</f>
        <v>Y</v>
      </c>
      <c r="B63" s="6" t="str">
        <f t="shared" ref="B63:N63" si="20">B107</f>
        <v>Venting - initial completions and Fracing Engines</v>
      </c>
      <c r="C63" s="93">
        <f t="shared" si="20"/>
        <v>0</v>
      </c>
      <c r="D63" s="93">
        <f t="shared" si="20"/>
        <v>286.59375700744579</v>
      </c>
      <c r="E63" s="93">
        <f t="shared" si="20"/>
        <v>214.29983632088289</v>
      </c>
      <c r="F63" s="93">
        <f t="shared" si="20"/>
        <v>30.983108865669809</v>
      </c>
      <c r="G63" s="230">
        <f t="shared" si="20"/>
        <v>0</v>
      </c>
      <c r="H63" s="230">
        <f t="shared" si="20"/>
        <v>41.310811820893079</v>
      </c>
      <c r="I63" s="230">
        <f t="shared" si="20"/>
        <v>10.32770295522327</v>
      </c>
      <c r="J63" s="230">
        <f t="shared" si="20"/>
        <v>10.32770295522327</v>
      </c>
      <c r="K63" s="226">
        <f t="shared" si="20"/>
        <v>0</v>
      </c>
      <c r="L63" s="226">
        <f t="shared" si="20"/>
        <v>245.28294518655269</v>
      </c>
      <c r="M63" s="226">
        <f t="shared" si="20"/>
        <v>203.9721333656596</v>
      </c>
      <c r="N63" s="226">
        <f t="shared" si="20"/>
        <v>20.65540591044654</v>
      </c>
      <c r="O63" s="86">
        <f t="shared" si="17"/>
        <v>531.87670219399854</v>
      </c>
    </row>
    <row r="64" spans="1:15">
      <c r="B64" s="6" t="s">
        <v>74</v>
      </c>
      <c r="C64" s="94">
        <f>SUM(C27:C63)</f>
        <v>183.26738099648898</v>
      </c>
      <c r="D64" s="94">
        <f t="shared" ref="D64:O64" si="21">SUM(D27:D63)</f>
        <v>14182.960261807153</v>
      </c>
      <c r="E64" s="94">
        <f t="shared" si="21"/>
        <v>26721.568089350709</v>
      </c>
      <c r="F64" s="94">
        <f t="shared" si="21"/>
        <v>233.04355585661085</v>
      </c>
      <c r="G64" s="231">
        <f t="shared" si="21"/>
        <v>0</v>
      </c>
      <c r="H64" s="231">
        <f t="shared" si="21"/>
        <v>1758.1878555910296</v>
      </c>
      <c r="I64" s="231">
        <f t="shared" si="21"/>
        <v>416.92780021497543</v>
      </c>
      <c r="J64" s="231">
        <f t="shared" si="21"/>
        <v>86.072061544965777</v>
      </c>
      <c r="K64" s="227">
        <f t="shared" si="21"/>
        <v>183.26738099648898</v>
      </c>
      <c r="L64" s="227">
        <f t="shared" si="21"/>
        <v>12424.772406216125</v>
      </c>
      <c r="M64" s="227">
        <f t="shared" si="21"/>
        <v>26304.640289135732</v>
      </c>
      <c r="N64" s="227">
        <f t="shared" si="21"/>
        <v>146.97149431164507</v>
      </c>
      <c r="O64" s="94">
        <f t="shared" si="21"/>
        <v>41320.83928801096</v>
      </c>
    </row>
    <row r="65" spans="2:15">
      <c r="C65" s="93"/>
      <c r="D65" s="93"/>
      <c r="E65" s="93"/>
      <c r="F65" s="93"/>
      <c r="G65" s="230"/>
      <c r="H65" s="230"/>
      <c r="I65" s="230"/>
      <c r="J65" s="230"/>
    </row>
    <row r="69" spans="2:15">
      <c r="B69" s="95" t="s">
        <v>244</v>
      </c>
      <c r="C69" s="458" t="s">
        <v>255</v>
      </c>
      <c r="D69" s="459"/>
      <c r="E69" s="459"/>
      <c r="F69" s="459"/>
      <c r="G69" s="459"/>
      <c r="H69" s="459"/>
      <c r="I69" s="459"/>
      <c r="J69" s="459"/>
      <c r="K69" s="459"/>
      <c r="L69" s="459"/>
      <c r="M69" s="459"/>
      <c r="N69" s="459"/>
      <c r="O69" s="460"/>
    </row>
    <row r="70" spans="2:15">
      <c r="B70" s="95" t="s">
        <v>254</v>
      </c>
      <c r="C70" s="458" t="s">
        <v>38</v>
      </c>
      <c r="D70" s="461" t="s">
        <v>40</v>
      </c>
      <c r="E70" s="461" t="s">
        <v>42</v>
      </c>
      <c r="F70" s="461" t="s">
        <v>41</v>
      </c>
      <c r="G70" s="461" t="s">
        <v>43</v>
      </c>
      <c r="H70" s="461" t="s">
        <v>44</v>
      </c>
      <c r="I70" s="461" t="s">
        <v>46</v>
      </c>
      <c r="J70" s="461" t="s">
        <v>45</v>
      </c>
      <c r="K70" s="461" t="s">
        <v>47</v>
      </c>
      <c r="L70" s="461" t="s">
        <v>48</v>
      </c>
      <c r="M70" s="461" t="s">
        <v>50</v>
      </c>
      <c r="N70" s="461" t="s">
        <v>49</v>
      </c>
      <c r="O70" s="462" t="s">
        <v>246</v>
      </c>
    </row>
    <row r="71" spans="2:15">
      <c r="B71" s="95" t="s">
        <v>107</v>
      </c>
      <c r="C71" s="463">
        <v>0</v>
      </c>
      <c r="D71" s="464">
        <v>85.439689794678713</v>
      </c>
      <c r="E71" s="464">
        <v>63.887335612237237</v>
      </c>
      <c r="F71" s="464">
        <v>9.236723221046347</v>
      </c>
      <c r="G71" s="475">
        <v>0</v>
      </c>
      <c r="H71" s="475">
        <v>12.315630961395129</v>
      </c>
      <c r="I71" s="475">
        <v>3.0789077403487823</v>
      </c>
      <c r="J71" s="475">
        <v>3.0789077403487823</v>
      </c>
      <c r="K71" s="472">
        <v>0</v>
      </c>
      <c r="L71" s="472">
        <v>73.124058833283584</v>
      </c>
      <c r="M71" s="472">
        <v>60.808427871888448</v>
      </c>
      <c r="N71" s="472">
        <v>6.1578154806975647</v>
      </c>
      <c r="O71" s="465">
        <v>317.1274972559246</v>
      </c>
    </row>
    <row r="72" spans="2:15">
      <c r="B72" s="81" t="s">
        <v>115</v>
      </c>
      <c r="C72" s="466">
        <v>5.496696095295265</v>
      </c>
      <c r="D72" s="467">
        <v>337.83239972928197</v>
      </c>
      <c r="E72" s="467">
        <v>503.82482507514885</v>
      </c>
      <c r="F72" s="467">
        <v>12.66968958135433</v>
      </c>
      <c r="G72" s="476">
        <v>0</v>
      </c>
      <c r="H72" s="476">
        <v>72.119771463093869</v>
      </c>
      <c r="I72" s="476">
        <v>13.956150369614923</v>
      </c>
      <c r="J72" s="476">
        <v>5.808565377297831</v>
      </c>
      <c r="K72" s="473">
        <v>5.496696095295265</v>
      </c>
      <c r="L72" s="473">
        <v>265.71262826618812</v>
      </c>
      <c r="M72" s="473">
        <v>489.86867470553392</v>
      </c>
      <c r="N72" s="473">
        <v>6.8611242040564999</v>
      </c>
      <c r="O72" s="468">
        <v>1719.6472209621609</v>
      </c>
    </row>
    <row r="73" spans="2:15">
      <c r="B73" s="81" t="s">
        <v>111</v>
      </c>
      <c r="C73" s="466">
        <v>0</v>
      </c>
      <c r="D73" s="467">
        <v>0</v>
      </c>
      <c r="E73" s="467">
        <v>0</v>
      </c>
      <c r="F73" s="467">
        <v>0</v>
      </c>
      <c r="G73" s="476">
        <v>0</v>
      </c>
      <c r="H73" s="476">
        <v>0</v>
      </c>
      <c r="I73" s="476">
        <v>0</v>
      </c>
      <c r="J73" s="476">
        <v>0</v>
      </c>
      <c r="K73" s="473">
        <v>0</v>
      </c>
      <c r="L73" s="473">
        <v>0</v>
      </c>
      <c r="M73" s="473">
        <v>0</v>
      </c>
      <c r="N73" s="473">
        <v>0</v>
      </c>
      <c r="O73" s="468">
        <v>0</v>
      </c>
    </row>
    <row r="74" spans="2:15">
      <c r="B74" s="81" t="s">
        <v>110</v>
      </c>
      <c r="C74" s="466">
        <v>0</v>
      </c>
      <c r="D74" s="467">
        <v>0</v>
      </c>
      <c r="E74" s="467">
        <v>0</v>
      </c>
      <c r="F74" s="467">
        <v>0</v>
      </c>
      <c r="G74" s="476">
        <v>0</v>
      </c>
      <c r="H74" s="476">
        <v>0</v>
      </c>
      <c r="I74" s="476">
        <v>0</v>
      </c>
      <c r="J74" s="476">
        <v>0</v>
      </c>
      <c r="K74" s="473">
        <v>0</v>
      </c>
      <c r="L74" s="473">
        <v>0</v>
      </c>
      <c r="M74" s="473">
        <v>0</v>
      </c>
      <c r="N74" s="473">
        <v>0</v>
      </c>
      <c r="O74" s="468">
        <v>0</v>
      </c>
    </row>
    <row r="75" spans="2:15">
      <c r="B75" s="81" t="s">
        <v>114</v>
      </c>
      <c r="C75" s="466">
        <v>0</v>
      </c>
      <c r="D75" s="467">
        <v>0</v>
      </c>
      <c r="E75" s="467">
        <v>0</v>
      </c>
      <c r="F75" s="467">
        <v>0</v>
      </c>
      <c r="G75" s="476">
        <v>0</v>
      </c>
      <c r="H75" s="476">
        <v>0</v>
      </c>
      <c r="I75" s="476">
        <v>0</v>
      </c>
      <c r="J75" s="476">
        <v>0</v>
      </c>
      <c r="K75" s="473">
        <v>0</v>
      </c>
      <c r="L75" s="473">
        <v>0</v>
      </c>
      <c r="M75" s="473">
        <v>0</v>
      </c>
      <c r="N75" s="473">
        <v>0</v>
      </c>
      <c r="O75" s="468">
        <v>0</v>
      </c>
    </row>
    <row r="76" spans="2:15">
      <c r="B76" s="81" t="s">
        <v>113</v>
      </c>
      <c r="C76" s="466">
        <v>0</v>
      </c>
      <c r="D76" s="467">
        <v>0</v>
      </c>
      <c r="E76" s="467">
        <v>0</v>
      </c>
      <c r="F76" s="467">
        <v>0</v>
      </c>
      <c r="G76" s="476">
        <v>0</v>
      </c>
      <c r="H76" s="476">
        <v>0</v>
      </c>
      <c r="I76" s="476">
        <v>0</v>
      </c>
      <c r="J76" s="476">
        <v>0</v>
      </c>
      <c r="K76" s="473">
        <v>0</v>
      </c>
      <c r="L76" s="473">
        <v>0</v>
      </c>
      <c r="M76" s="473">
        <v>0</v>
      </c>
      <c r="N76" s="473">
        <v>0</v>
      </c>
      <c r="O76" s="468">
        <v>0</v>
      </c>
    </row>
    <row r="77" spans="2:15">
      <c r="B77" s="81" t="s">
        <v>261</v>
      </c>
      <c r="C77" s="466">
        <v>4.9937651984056322</v>
      </c>
      <c r="D77" s="467">
        <v>306.92176744243409</v>
      </c>
      <c r="E77" s="467">
        <v>457.72639307939278</v>
      </c>
      <c r="F77" s="467">
        <v>11.510451698452698</v>
      </c>
      <c r="G77" s="476">
        <v>0</v>
      </c>
      <c r="H77" s="476">
        <v>65.521032745038426</v>
      </c>
      <c r="I77" s="476">
        <v>12.679205255526355</v>
      </c>
      <c r="J77" s="476">
        <v>5.2770993940598521</v>
      </c>
      <c r="K77" s="473">
        <v>4.9937651984056322</v>
      </c>
      <c r="L77" s="473">
        <v>241.40073469739568</v>
      </c>
      <c r="M77" s="473">
        <v>445.04718782386647</v>
      </c>
      <c r="N77" s="473">
        <v>6.233352304392846</v>
      </c>
      <c r="O77" s="468">
        <v>1562.3047548373704</v>
      </c>
    </row>
    <row r="78" spans="2:15">
      <c r="B78" s="81" t="s">
        <v>223</v>
      </c>
      <c r="C78" s="466">
        <v>0</v>
      </c>
      <c r="D78" s="467">
        <v>0</v>
      </c>
      <c r="E78" s="467">
        <v>10</v>
      </c>
      <c r="F78" s="467">
        <v>0</v>
      </c>
      <c r="G78" s="476"/>
      <c r="H78" s="476"/>
      <c r="I78" s="476"/>
      <c r="J78" s="476"/>
      <c r="K78" s="473">
        <v>0</v>
      </c>
      <c r="L78" s="473">
        <v>0</v>
      </c>
      <c r="M78" s="473">
        <v>10</v>
      </c>
      <c r="N78" s="473">
        <v>0</v>
      </c>
      <c r="O78" s="468">
        <v>20</v>
      </c>
    </row>
    <row r="79" spans="2:15">
      <c r="B79" s="81" t="s">
        <v>59</v>
      </c>
      <c r="C79" s="466">
        <v>1.9391379571466825</v>
      </c>
      <c r="D79" s="467">
        <v>119.18134423144076</v>
      </c>
      <c r="E79" s="467">
        <v>177.74055998697671</v>
      </c>
      <c r="F79" s="467">
        <v>4.4696442274657571</v>
      </c>
      <c r="G79" s="476">
        <v>0</v>
      </c>
      <c r="H79" s="476">
        <v>25.442590217881996</v>
      </c>
      <c r="I79" s="476">
        <v>4.9234850259468947</v>
      </c>
      <c r="J79" s="476">
        <v>2.0491599688996853</v>
      </c>
      <c r="K79" s="473">
        <v>1.9391379571466825</v>
      </c>
      <c r="L79" s="473">
        <v>93.738754013558761</v>
      </c>
      <c r="M79" s="473">
        <v>172.81707496102982</v>
      </c>
      <c r="N79" s="473">
        <v>2.4204842585660713</v>
      </c>
      <c r="O79" s="468">
        <v>606.66137280605983</v>
      </c>
    </row>
    <row r="80" spans="2:15">
      <c r="B80" s="81" t="s">
        <v>105</v>
      </c>
      <c r="C80" s="466">
        <v>46.390820401662069</v>
      </c>
      <c r="D80" s="467">
        <v>700.90751708846915</v>
      </c>
      <c r="E80" s="467">
        <v>522.82532349334474</v>
      </c>
      <c r="F80" s="467">
        <v>84.950647815846551</v>
      </c>
      <c r="G80" s="476">
        <v>0</v>
      </c>
      <c r="H80" s="476">
        <v>245.19815488020055</v>
      </c>
      <c r="I80" s="476">
        <v>108.13708609421724</v>
      </c>
      <c r="J80" s="476">
        <v>33.637232624271149</v>
      </c>
      <c r="K80" s="473">
        <v>46.390820401662069</v>
      </c>
      <c r="L80" s="473">
        <v>455.70936220826866</v>
      </c>
      <c r="M80" s="473">
        <v>414.6882373991275</v>
      </c>
      <c r="N80" s="473">
        <v>51.313415191575402</v>
      </c>
      <c r="O80" s="468">
        <v>2710.1486175986452</v>
      </c>
    </row>
    <row r="81" spans="2:15">
      <c r="B81" s="81" t="s">
        <v>228</v>
      </c>
      <c r="C81" s="466">
        <v>0</v>
      </c>
      <c r="D81" s="467">
        <v>0</v>
      </c>
      <c r="E81" s="467">
        <v>0</v>
      </c>
      <c r="F81" s="467">
        <v>0</v>
      </c>
      <c r="G81" s="476">
        <v>0</v>
      </c>
      <c r="H81" s="476">
        <v>0</v>
      </c>
      <c r="I81" s="476">
        <v>0</v>
      </c>
      <c r="J81" s="476">
        <v>0</v>
      </c>
      <c r="K81" s="473">
        <v>0</v>
      </c>
      <c r="L81" s="473">
        <v>0</v>
      </c>
      <c r="M81" s="473">
        <v>0</v>
      </c>
      <c r="N81" s="473">
        <v>0</v>
      </c>
      <c r="O81" s="468">
        <v>0</v>
      </c>
    </row>
    <row r="82" spans="2:15">
      <c r="B82" s="81" t="s">
        <v>230</v>
      </c>
      <c r="C82" s="466">
        <v>0</v>
      </c>
      <c r="D82" s="467">
        <v>0</v>
      </c>
      <c r="E82" s="467">
        <v>0</v>
      </c>
      <c r="F82" s="467">
        <v>0</v>
      </c>
      <c r="G82" s="476">
        <v>0</v>
      </c>
      <c r="H82" s="476">
        <v>0</v>
      </c>
      <c r="I82" s="476">
        <v>0</v>
      </c>
      <c r="J82" s="476">
        <v>0</v>
      </c>
      <c r="K82" s="473">
        <v>0</v>
      </c>
      <c r="L82" s="473">
        <v>0</v>
      </c>
      <c r="M82" s="473">
        <v>0</v>
      </c>
      <c r="N82" s="473">
        <v>0</v>
      </c>
      <c r="O82" s="468">
        <v>0</v>
      </c>
    </row>
    <row r="83" spans="2:15">
      <c r="B83" s="81" t="s">
        <v>63</v>
      </c>
      <c r="C83" s="466">
        <v>0</v>
      </c>
      <c r="D83" s="467">
        <v>0</v>
      </c>
      <c r="E83" s="467">
        <v>0</v>
      </c>
      <c r="F83" s="467">
        <v>0</v>
      </c>
      <c r="G83" s="476">
        <v>0</v>
      </c>
      <c r="H83" s="476">
        <v>0</v>
      </c>
      <c r="I83" s="476">
        <v>0</v>
      </c>
      <c r="J83" s="476">
        <v>0</v>
      </c>
      <c r="K83" s="473">
        <v>0</v>
      </c>
      <c r="L83" s="473">
        <v>0</v>
      </c>
      <c r="M83" s="473">
        <v>0</v>
      </c>
      <c r="N83" s="473">
        <v>0</v>
      </c>
      <c r="O83" s="468">
        <v>0</v>
      </c>
    </row>
    <row r="84" spans="2:15">
      <c r="B84" s="81" t="s">
        <v>64</v>
      </c>
      <c r="C84" s="466">
        <v>2.3152482335535185E-4</v>
      </c>
      <c r="D84" s="467">
        <v>3.5649679037790967</v>
      </c>
      <c r="E84" s="467">
        <v>3.6532083679051657</v>
      </c>
      <c r="F84" s="467">
        <v>1.4726587185140284E-2</v>
      </c>
      <c r="G84" s="476">
        <v>0</v>
      </c>
      <c r="H84" s="476">
        <v>0.49881097938493307</v>
      </c>
      <c r="I84" s="476">
        <v>0.10360222454383544</v>
      </c>
      <c r="J84" s="476">
        <v>8.5835683717551941E-3</v>
      </c>
      <c r="K84" s="473">
        <v>2.3152482335535185E-4</v>
      </c>
      <c r="L84" s="473">
        <v>3.0661569243941638</v>
      </c>
      <c r="M84" s="473">
        <v>3.5496061433613297</v>
      </c>
      <c r="N84" s="473">
        <v>6.1430188133850903E-3</v>
      </c>
      <c r="O84" s="468">
        <v>14.466268767385516</v>
      </c>
    </row>
    <row r="85" spans="2:15">
      <c r="B85" s="81" t="s">
        <v>66</v>
      </c>
      <c r="C85" s="466">
        <v>2.3328950123510092E-5</v>
      </c>
      <c r="D85" s="467">
        <v>3.5182385400196824E-2</v>
      </c>
      <c r="E85" s="467">
        <v>4.9314580291563055E-2</v>
      </c>
      <c r="F85" s="467">
        <v>2.0612021684705581E-4</v>
      </c>
      <c r="G85" s="476">
        <v>0</v>
      </c>
      <c r="H85" s="476">
        <v>3.4505155434448082E-3</v>
      </c>
      <c r="I85" s="476">
        <v>8.0186409409774111E-4</v>
      </c>
      <c r="J85" s="476">
        <v>5.8459687765770331E-5</v>
      </c>
      <c r="K85" s="473">
        <v>2.3328950123510092E-5</v>
      </c>
      <c r="L85" s="473">
        <v>3.1731869856752012E-2</v>
      </c>
      <c r="M85" s="473">
        <v>4.8512716197465312E-2</v>
      </c>
      <c r="N85" s="473">
        <v>1.4766052908128549E-4</v>
      </c>
      <c r="O85" s="468">
        <v>0.16945282971746087</v>
      </c>
    </row>
    <row r="86" spans="2:15">
      <c r="B86" s="81" t="s">
        <v>71</v>
      </c>
      <c r="C86" s="466">
        <v>0</v>
      </c>
      <c r="D86" s="467">
        <v>0</v>
      </c>
      <c r="E86" s="467">
        <v>0</v>
      </c>
      <c r="F86" s="467">
        <v>0</v>
      </c>
      <c r="G86" s="476">
        <v>0</v>
      </c>
      <c r="H86" s="476">
        <v>0</v>
      </c>
      <c r="I86" s="476">
        <v>0</v>
      </c>
      <c r="J86" s="476">
        <v>0</v>
      </c>
      <c r="K86" s="473">
        <v>0</v>
      </c>
      <c r="L86" s="473">
        <v>0</v>
      </c>
      <c r="M86" s="473">
        <v>0</v>
      </c>
      <c r="N86" s="473">
        <v>0</v>
      </c>
      <c r="O86" s="468">
        <v>0</v>
      </c>
    </row>
    <row r="87" spans="2:15">
      <c r="B87" s="81" t="s">
        <v>73</v>
      </c>
      <c r="C87" s="466">
        <v>0</v>
      </c>
      <c r="D87" s="467">
        <v>0</v>
      </c>
      <c r="E87" s="467">
        <v>0</v>
      </c>
      <c r="F87" s="467">
        <v>0</v>
      </c>
      <c r="G87" s="476">
        <v>0</v>
      </c>
      <c r="H87" s="476">
        <v>0</v>
      </c>
      <c r="I87" s="476">
        <v>0</v>
      </c>
      <c r="J87" s="476">
        <v>0</v>
      </c>
      <c r="K87" s="473">
        <v>0</v>
      </c>
      <c r="L87" s="473">
        <v>0</v>
      </c>
      <c r="M87" s="473">
        <v>0</v>
      </c>
      <c r="N87" s="473">
        <v>0</v>
      </c>
      <c r="O87" s="468">
        <v>0</v>
      </c>
    </row>
    <row r="88" spans="2:15">
      <c r="B88" s="81" t="s">
        <v>250</v>
      </c>
      <c r="C88" s="466">
        <v>0</v>
      </c>
      <c r="D88" s="467">
        <v>0</v>
      </c>
      <c r="E88" s="467">
        <v>0</v>
      </c>
      <c r="F88" s="467">
        <v>0</v>
      </c>
      <c r="G88" s="476">
        <v>0</v>
      </c>
      <c r="H88" s="476">
        <v>0</v>
      </c>
      <c r="I88" s="476">
        <v>0</v>
      </c>
      <c r="J88" s="476">
        <v>0</v>
      </c>
      <c r="K88" s="473">
        <v>0</v>
      </c>
      <c r="L88" s="473">
        <v>0</v>
      </c>
      <c r="M88" s="473">
        <v>0</v>
      </c>
      <c r="N88" s="473">
        <v>0</v>
      </c>
      <c r="O88" s="468">
        <v>0</v>
      </c>
    </row>
    <row r="89" spans="2:15">
      <c r="B89" s="81" t="s">
        <v>251</v>
      </c>
      <c r="C89" s="466">
        <v>0</v>
      </c>
      <c r="D89" s="467">
        <v>0</v>
      </c>
      <c r="E89" s="467">
        <v>0</v>
      </c>
      <c r="F89" s="467">
        <v>0</v>
      </c>
      <c r="G89" s="476">
        <v>0</v>
      </c>
      <c r="H89" s="476">
        <v>0</v>
      </c>
      <c r="I89" s="476">
        <v>0</v>
      </c>
      <c r="J89" s="476">
        <v>0</v>
      </c>
      <c r="K89" s="473">
        <v>0</v>
      </c>
      <c r="L89" s="473">
        <v>0</v>
      </c>
      <c r="M89" s="473">
        <v>0</v>
      </c>
      <c r="N89" s="473">
        <v>0</v>
      </c>
      <c r="O89" s="468">
        <v>0</v>
      </c>
    </row>
    <row r="90" spans="2:15">
      <c r="B90" s="81" t="s">
        <v>68</v>
      </c>
      <c r="C90" s="466">
        <v>0</v>
      </c>
      <c r="D90" s="467">
        <v>27.499795351692551</v>
      </c>
      <c r="E90" s="467">
        <v>19.021115846757525</v>
      </c>
      <c r="F90" s="467">
        <v>3.4124668399296239</v>
      </c>
      <c r="G90" s="476">
        <v>0</v>
      </c>
      <c r="H90" s="476">
        <v>6.614983300303102</v>
      </c>
      <c r="I90" s="476">
        <v>1.6537458250757755</v>
      </c>
      <c r="J90" s="476">
        <v>1.6537458250757755</v>
      </c>
      <c r="K90" s="473">
        <v>0</v>
      </c>
      <c r="L90" s="473">
        <v>20.884812051389449</v>
      </c>
      <c r="M90" s="473">
        <v>17.367370021681751</v>
      </c>
      <c r="N90" s="473">
        <v>1.7587210148538484</v>
      </c>
      <c r="O90" s="468">
        <v>99.866756076759401</v>
      </c>
    </row>
    <row r="91" spans="2:15">
      <c r="B91" s="81" t="s">
        <v>266</v>
      </c>
      <c r="C91" s="466">
        <v>2.6230323719406474</v>
      </c>
      <c r="D91" s="467">
        <v>381.44503496704385</v>
      </c>
      <c r="E91" s="467">
        <v>1320.9230293873245</v>
      </c>
      <c r="F91" s="467">
        <v>9.8363713947774265</v>
      </c>
      <c r="G91" s="476">
        <v>0</v>
      </c>
      <c r="H91" s="476">
        <v>19.466567639234533</v>
      </c>
      <c r="I91" s="476">
        <v>74.326894622531853</v>
      </c>
      <c r="J91" s="476">
        <v>0</v>
      </c>
      <c r="K91" s="473">
        <v>2.6230323719406474</v>
      </c>
      <c r="L91" s="473">
        <v>361.97846732780931</v>
      </c>
      <c r="M91" s="473">
        <v>1246.5961347647926</v>
      </c>
      <c r="N91" s="473">
        <v>9.8363713947774265</v>
      </c>
      <c r="O91" s="468">
        <v>3429.6549362421729</v>
      </c>
    </row>
    <row r="92" spans="2:15">
      <c r="B92" s="81" t="s">
        <v>103</v>
      </c>
      <c r="C92" s="466">
        <v>0.34376349064976258</v>
      </c>
      <c r="D92" s="467">
        <v>49.990567449336382</v>
      </c>
      <c r="E92" s="467">
        <v>173.11456630094551</v>
      </c>
      <c r="F92" s="467">
        <v>1.2891130899366097</v>
      </c>
      <c r="G92" s="476">
        <v>0</v>
      </c>
      <c r="H92" s="476">
        <v>2.5512057396691525</v>
      </c>
      <c r="I92" s="476">
        <v>9.7409673696458547</v>
      </c>
      <c r="J92" s="476">
        <v>0</v>
      </c>
      <c r="K92" s="473">
        <v>0.34376349064976258</v>
      </c>
      <c r="L92" s="473">
        <v>47.439361709667232</v>
      </c>
      <c r="M92" s="473">
        <v>163.37359893129965</v>
      </c>
      <c r="N92" s="473">
        <v>1.2891130899366097</v>
      </c>
      <c r="O92" s="468">
        <v>449.47602066173653</v>
      </c>
    </row>
    <row r="93" spans="2:15">
      <c r="B93" s="81" t="s">
        <v>60</v>
      </c>
      <c r="C93" s="466"/>
      <c r="D93" s="467">
        <v>0</v>
      </c>
      <c r="E93" s="467">
        <v>0</v>
      </c>
      <c r="F93" s="467"/>
      <c r="G93" s="476"/>
      <c r="H93" s="476">
        <v>0</v>
      </c>
      <c r="I93" s="476"/>
      <c r="J93" s="476"/>
      <c r="K93" s="473"/>
      <c r="L93" s="473">
        <v>0</v>
      </c>
      <c r="M93" s="473">
        <v>0</v>
      </c>
      <c r="N93" s="473"/>
      <c r="O93" s="468">
        <v>0</v>
      </c>
    </row>
    <row r="94" spans="2:15">
      <c r="B94" s="81" t="s">
        <v>365</v>
      </c>
      <c r="C94" s="466">
        <v>0</v>
      </c>
      <c r="D94" s="467">
        <v>0</v>
      </c>
      <c r="E94" s="467">
        <v>0</v>
      </c>
      <c r="F94" s="467">
        <v>0</v>
      </c>
      <c r="G94" s="476">
        <v>0</v>
      </c>
      <c r="H94" s="476">
        <v>0</v>
      </c>
      <c r="I94" s="476">
        <v>0</v>
      </c>
      <c r="J94" s="476">
        <v>0</v>
      </c>
      <c r="K94" s="473">
        <v>0</v>
      </c>
      <c r="L94" s="473">
        <v>0</v>
      </c>
      <c r="M94" s="473">
        <v>0</v>
      </c>
      <c r="N94" s="473">
        <v>0</v>
      </c>
      <c r="O94" s="468">
        <v>0</v>
      </c>
    </row>
    <row r="95" spans="2:15">
      <c r="B95" s="81" t="s">
        <v>17162</v>
      </c>
      <c r="C95" s="466">
        <v>120.822</v>
      </c>
      <c r="D95" s="467">
        <v>2067.3899999999994</v>
      </c>
      <c r="E95" s="467">
        <v>7084.9604260000015</v>
      </c>
      <c r="F95" s="467">
        <v>32.533977168949775</v>
      </c>
      <c r="G95" s="476">
        <v>0</v>
      </c>
      <c r="H95" s="476">
        <v>274.99</v>
      </c>
      <c r="I95" s="476"/>
      <c r="J95" s="476">
        <v>5.7039771689497716</v>
      </c>
      <c r="K95" s="473">
        <v>120.822</v>
      </c>
      <c r="L95" s="473">
        <v>1792.3999999999996</v>
      </c>
      <c r="M95" s="473">
        <v>7084.9604260000015</v>
      </c>
      <c r="N95" s="473">
        <v>26.83</v>
      </c>
      <c r="O95" s="468">
        <v>18611.412806337903</v>
      </c>
    </row>
    <row r="96" spans="2:15">
      <c r="B96" s="81" t="s">
        <v>17183</v>
      </c>
      <c r="C96" s="466">
        <v>0</v>
      </c>
      <c r="D96" s="467">
        <v>0</v>
      </c>
      <c r="E96" s="467"/>
      <c r="F96" s="467"/>
      <c r="G96" s="476"/>
      <c r="H96" s="476"/>
      <c r="I96" s="476"/>
      <c r="J96" s="476"/>
      <c r="K96" s="473">
        <v>0</v>
      </c>
      <c r="L96" s="473">
        <v>0</v>
      </c>
      <c r="M96" s="473"/>
      <c r="N96" s="473"/>
      <c r="O96" s="468">
        <v>0</v>
      </c>
    </row>
    <row r="97" spans="2:15">
      <c r="B97" s="81" t="s">
        <v>17188</v>
      </c>
      <c r="C97" s="466"/>
      <c r="D97" s="467">
        <v>16</v>
      </c>
      <c r="E97" s="467">
        <v>122.48800000000003</v>
      </c>
      <c r="F97" s="467"/>
      <c r="G97" s="476"/>
      <c r="H97" s="476"/>
      <c r="I97" s="476"/>
      <c r="J97" s="476"/>
      <c r="K97" s="473"/>
      <c r="L97" s="473">
        <v>16</v>
      </c>
      <c r="M97" s="473">
        <v>122.48800000000003</v>
      </c>
      <c r="N97" s="473"/>
      <c r="O97" s="468">
        <v>276.97600000000006</v>
      </c>
    </row>
    <row r="98" spans="2:15">
      <c r="B98" s="81" t="s">
        <v>17169</v>
      </c>
      <c r="C98" s="466"/>
      <c r="D98" s="467">
        <v>0.02</v>
      </c>
      <c r="E98" s="467">
        <v>76.533000000000015</v>
      </c>
      <c r="F98" s="467"/>
      <c r="G98" s="476"/>
      <c r="H98" s="476"/>
      <c r="I98" s="476"/>
      <c r="J98" s="476"/>
      <c r="K98" s="473"/>
      <c r="L98" s="473">
        <v>0.02</v>
      </c>
      <c r="M98" s="473">
        <v>76.533000000000015</v>
      </c>
      <c r="N98" s="473"/>
      <c r="O98" s="468">
        <v>153.10600000000002</v>
      </c>
    </row>
    <row r="99" spans="2:15">
      <c r="B99" s="81" t="s">
        <v>17171</v>
      </c>
      <c r="C99" s="466"/>
      <c r="D99" s="467">
        <v>4.34</v>
      </c>
      <c r="E99" s="467">
        <v>20.414000000000005</v>
      </c>
      <c r="F99" s="467"/>
      <c r="G99" s="476"/>
      <c r="H99" s="476">
        <v>1.64</v>
      </c>
      <c r="I99" s="476"/>
      <c r="J99" s="476"/>
      <c r="K99" s="473"/>
      <c r="L99" s="473">
        <v>2.6999999999999997</v>
      </c>
      <c r="M99" s="473">
        <v>20.414000000000005</v>
      </c>
      <c r="N99" s="473"/>
      <c r="O99" s="468">
        <v>49.50800000000001</v>
      </c>
    </row>
    <row r="100" spans="2:15">
      <c r="B100" s="81" t="s">
        <v>17181</v>
      </c>
      <c r="C100" s="466"/>
      <c r="D100" s="467">
        <v>0</v>
      </c>
      <c r="E100" s="467">
        <v>45.09</v>
      </c>
      <c r="F100" s="467"/>
      <c r="G100" s="476"/>
      <c r="H100" s="476"/>
      <c r="I100" s="476"/>
      <c r="J100" s="476"/>
      <c r="K100" s="473"/>
      <c r="L100" s="473">
        <v>0</v>
      </c>
      <c r="M100" s="473">
        <v>45.09</v>
      </c>
      <c r="N100" s="473"/>
      <c r="O100" s="468">
        <v>90.18</v>
      </c>
    </row>
    <row r="101" spans="2:15">
      <c r="B101" s="81" t="s">
        <v>17178</v>
      </c>
      <c r="C101" s="466"/>
      <c r="D101" s="467">
        <v>9.3459999999999965</v>
      </c>
      <c r="E101" s="467">
        <v>22.678000000000004</v>
      </c>
      <c r="F101" s="467"/>
      <c r="G101" s="476"/>
      <c r="H101" s="476">
        <v>0.86</v>
      </c>
      <c r="I101" s="476"/>
      <c r="J101" s="476"/>
      <c r="K101" s="473"/>
      <c r="L101" s="473">
        <v>8.4859999999999971</v>
      </c>
      <c r="M101" s="473">
        <v>22.678000000000004</v>
      </c>
      <c r="N101" s="473"/>
      <c r="O101" s="468">
        <v>64.048000000000002</v>
      </c>
    </row>
    <row r="102" spans="2:15">
      <c r="B102" s="81" t="s">
        <v>17184</v>
      </c>
      <c r="C102" s="466"/>
      <c r="D102" s="467"/>
      <c r="E102" s="467">
        <v>0</v>
      </c>
      <c r="F102" s="467"/>
      <c r="G102" s="476"/>
      <c r="H102" s="476"/>
      <c r="I102" s="476"/>
      <c r="J102" s="476"/>
      <c r="K102" s="473"/>
      <c r="L102" s="473"/>
      <c r="M102" s="473">
        <v>0</v>
      </c>
      <c r="N102" s="473"/>
      <c r="O102" s="468">
        <v>0</v>
      </c>
    </row>
    <row r="103" spans="2:15">
      <c r="B103" s="81" t="s">
        <v>17175</v>
      </c>
      <c r="C103" s="466"/>
      <c r="D103" s="467">
        <v>0</v>
      </c>
      <c r="E103" s="467"/>
      <c r="F103" s="467"/>
      <c r="G103" s="476"/>
      <c r="H103" s="476">
        <v>0</v>
      </c>
      <c r="I103" s="476"/>
      <c r="J103" s="476"/>
      <c r="K103" s="473"/>
      <c r="L103" s="473"/>
      <c r="M103" s="473"/>
      <c r="N103" s="473"/>
      <c r="O103" s="468">
        <v>0</v>
      </c>
    </row>
    <row r="104" spans="2:15">
      <c r="B104" s="81" t="s">
        <v>17172</v>
      </c>
      <c r="C104" s="466"/>
      <c r="D104" s="467"/>
      <c r="E104" s="467">
        <v>18.416</v>
      </c>
      <c r="F104" s="467"/>
      <c r="G104" s="476"/>
      <c r="H104" s="476"/>
      <c r="I104" s="476"/>
      <c r="J104" s="476"/>
      <c r="K104" s="473"/>
      <c r="L104" s="473"/>
      <c r="M104" s="473">
        <v>18.416</v>
      </c>
      <c r="N104" s="473"/>
      <c r="O104" s="468">
        <v>36.832000000000001</v>
      </c>
    </row>
    <row r="105" spans="2:15">
      <c r="B105" s="81" t="s">
        <v>17206</v>
      </c>
      <c r="C105" s="466"/>
      <c r="D105" s="467"/>
      <c r="E105" s="467">
        <v>9.6999999999999993</v>
      </c>
      <c r="F105" s="467"/>
      <c r="G105" s="476"/>
      <c r="H105" s="476"/>
      <c r="I105" s="476"/>
      <c r="J105" s="476"/>
      <c r="K105" s="473"/>
      <c r="L105" s="473"/>
      <c r="M105" s="473">
        <v>9.6999999999999993</v>
      </c>
      <c r="N105" s="473"/>
      <c r="O105" s="468">
        <v>19.399999999999999</v>
      </c>
    </row>
    <row r="106" spans="2:15">
      <c r="B106" s="81" t="s">
        <v>17224</v>
      </c>
      <c r="C106" s="466">
        <v>0.65791062761546204</v>
      </c>
      <c r="D106" s="467">
        <v>9786.4522384561515</v>
      </c>
      <c r="E106" s="467">
        <v>15854.223155299498</v>
      </c>
      <c r="F106" s="467">
        <v>32.136429245779944</v>
      </c>
      <c r="G106" s="476">
        <v>0</v>
      </c>
      <c r="H106" s="476">
        <v>989.65484532839116</v>
      </c>
      <c r="I106" s="476">
        <v>177.9992508682065</v>
      </c>
      <c r="J106" s="476">
        <v>18.527028462780141</v>
      </c>
      <c r="K106" s="473">
        <v>0.65791062761546204</v>
      </c>
      <c r="L106" s="473">
        <v>8796.7973931277611</v>
      </c>
      <c r="M106" s="473">
        <v>15676.223904431292</v>
      </c>
      <c r="N106" s="473">
        <v>13.609400782999799</v>
      </c>
      <c r="O106" s="468">
        <v>51346.939467258089</v>
      </c>
    </row>
    <row r="107" spans="2:15">
      <c r="B107" s="81" t="s">
        <v>17654</v>
      </c>
      <c r="C107" s="466">
        <v>0</v>
      </c>
      <c r="D107" s="467">
        <v>286.59375700744579</v>
      </c>
      <c r="E107" s="467">
        <v>214.29983632088289</v>
      </c>
      <c r="F107" s="467">
        <v>30.983108865669809</v>
      </c>
      <c r="G107" s="476">
        <v>0</v>
      </c>
      <c r="H107" s="476">
        <v>41.310811820893079</v>
      </c>
      <c r="I107" s="476">
        <v>10.32770295522327</v>
      </c>
      <c r="J107" s="476">
        <v>10.32770295522327</v>
      </c>
      <c r="K107" s="473">
        <v>0</v>
      </c>
      <c r="L107" s="473">
        <v>245.28294518655269</v>
      </c>
      <c r="M107" s="473">
        <v>203.9721333656596</v>
      </c>
      <c r="N107" s="473">
        <v>20.65540591044654</v>
      </c>
      <c r="O107" s="468">
        <v>1063.7534043879969</v>
      </c>
    </row>
    <row r="108" spans="2:15">
      <c r="B108" s="96" t="s">
        <v>246</v>
      </c>
      <c r="C108" s="469">
        <v>183.26738099648898</v>
      </c>
      <c r="D108" s="470">
        <v>14182.960261807153</v>
      </c>
      <c r="E108" s="470">
        <v>26721.568089350709</v>
      </c>
      <c r="F108" s="470">
        <v>233.04355585661085</v>
      </c>
      <c r="G108" s="477">
        <v>0</v>
      </c>
      <c r="H108" s="477">
        <v>1758.1878555910296</v>
      </c>
      <c r="I108" s="477">
        <v>416.92780021497543</v>
      </c>
      <c r="J108" s="477">
        <v>86.072061544965777</v>
      </c>
      <c r="K108" s="474">
        <v>183.26738099648898</v>
      </c>
      <c r="L108" s="474">
        <v>12424.772406216125</v>
      </c>
      <c r="M108" s="474">
        <v>26304.640289135732</v>
      </c>
      <c r="N108" s="474">
        <v>146.97149431164507</v>
      </c>
      <c r="O108" s="471">
        <v>82641.678576021921</v>
      </c>
    </row>
    <row r="109" spans="2:15">
      <c r="B109"/>
      <c r="C109"/>
      <c r="D109"/>
      <c r="E109"/>
      <c r="F109"/>
      <c r="G109"/>
      <c r="H109"/>
      <c r="I109"/>
      <c r="J109"/>
      <c r="K109"/>
      <c r="L109"/>
      <c r="M109"/>
      <c r="N109"/>
      <c r="O109"/>
    </row>
    <row r="110" spans="2:15">
      <c r="B110"/>
      <c r="C110"/>
      <c r="D110"/>
      <c r="E110"/>
      <c r="F110"/>
      <c r="G110"/>
      <c r="H110"/>
      <c r="I110"/>
      <c r="J110"/>
      <c r="K110"/>
      <c r="L110"/>
      <c r="M110"/>
      <c r="N110"/>
      <c r="O110"/>
    </row>
    <row r="111" spans="2:15">
      <c r="B111"/>
      <c r="C111"/>
      <c r="D111"/>
      <c r="E111"/>
      <c r="F111"/>
      <c r="G111"/>
      <c r="H111"/>
      <c r="I111"/>
      <c r="J111"/>
      <c r="K111"/>
      <c r="L111"/>
      <c r="M111"/>
      <c r="N111"/>
      <c r="O111"/>
    </row>
    <row r="112" spans="2:15">
      <c r="B112"/>
      <c r="C112"/>
      <c r="D112"/>
      <c r="E112"/>
      <c r="F112"/>
      <c r="G112"/>
      <c r="H112"/>
      <c r="I112"/>
      <c r="J112"/>
      <c r="K112"/>
      <c r="L112"/>
      <c r="M112"/>
      <c r="N112"/>
      <c r="O112"/>
    </row>
    <row r="113" spans="2:15">
      <c r="B113"/>
      <c r="C113"/>
      <c r="D113"/>
      <c r="E113"/>
      <c r="F113"/>
      <c r="G113"/>
      <c r="H113"/>
      <c r="I113"/>
      <c r="J113"/>
      <c r="K113"/>
      <c r="L113"/>
      <c r="M113"/>
      <c r="N113"/>
      <c r="O113"/>
    </row>
    <row r="114" spans="2:15">
      <c r="B114"/>
      <c r="C114"/>
      <c r="D114"/>
      <c r="E114"/>
      <c r="F114"/>
      <c r="G114"/>
      <c r="H114"/>
      <c r="I114"/>
      <c r="J114"/>
      <c r="K114"/>
      <c r="L114"/>
      <c r="M114"/>
      <c r="N114"/>
      <c r="O114"/>
    </row>
    <row r="115" spans="2:15">
      <c r="B115"/>
      <c r="C115"/>
      <c r="D115"/>
      <c r="E115"/>
      <c r="F115"/>
      <c r="G115"/>
      <c r="H115"/>
      <c r="I115"/>
      <c r="J115"/>
      <c r="K115"/>
      <c r="L115"/>
      <c r="M115"/>
      <c r="N115"/>
      <c r="O115"/>
    </row>
    <row r="116" spans="2:15">
      <c r="B116"/>
      <c r="C116"/>
      <c r="D116"/>
      <c r="E116"/>
      <c r="F116"/>
      <c r="G116"/>
      <c r="H116"/>
      <c r="I116"/>
      <c r="J116"/>
      <c r="K116"/>
      <c r="L116"/>
      <c r="M116"/>
      <c r="N116"/>
      <c r="O116"/>
    </row>
    <row r="117" spans="2:15">
      <c r="B117"/>
      <c r="C117"/>
      <c r="D117"/>
      <c r="E117"/>
      <c r="F117"/>
      <c r="G117"/>
      <c r="H117"/>
      <c r="I117"/>
      <c r="J117"/>
      <c r="K117"/>
      <c r="L117"/>
      <c r="M117"/>
      <c r="N117"/>
      <c r="O117"/>
    </row>
    <row r="118" spans="2:15">
      <c r="B118"/>
      <c r="C118"/>
      <c r="D118"/>
      <c r="E118"/>
      <c r="F118"/>
      <c r="G118"/>
      <c r="H118"/>
      <c r="I118"/>
      <c r="J118"/>
      <c r="K118"/>
      <c r="L118"/>
      <c r="M118"/>
      <c r="N118"/>
      <c r="O118"/>
    </row>
    <row r="119" spans="2:15">
      <c r="B119"/>
      <c r="C119"/>
      <c r="D119"/>
      <c r="E119"/>
      <c r="F119"/>
      <c r="G119"/>
      <c r="H119"/>
      <c r="I119"/>
      <c r="J119"/>
      <c r="K119"/>
      <c r="L119"/>
      <c r="M119"/>
      <c r="N119"/>
      <c r="O119"/>
    </row>
    <row r="120" spans="2:15">
      <c r="B120"/>
      <c r="C120"/>
      <c r="D120"/>
      <c r="E120"/>
      <c r="F120"/>
      <c r="G120"/>
      <c r="H120"/>
      <c r="I120"/>
      <c r="J120"/>
      <c r="K120"/>
      <c r="L120"/>
      <c r="M120"/>
      <c r="N120"/>
      <c r="O120"/>
    </row>
    <row r="121" spans="2:15">
      <c r="B121"/>
      <c r="C121"/>
      <c r="D121"/>
      <c r="E121"/>
      <c r="F121"/>
      <c r="G121"/>
      <c r="H121"/>
      <c r="I121"/>
      <c r="J121"/>
      <c r="K121"/>
      <c r="L121"/>
      <c r="M121"/>
      <c r="N121"/>
      <c r="O121"/>
    </row>
    <row r="122" spans="2:15">
      <c r="B122"/>
      <c r="C122"/>
      <c r="D122"/>
      <c r="E122"/>
      <c r="F122"/>
      <c r="G122"/>
      <c r="H122"/>
      <c r="I122"/>
      <c r="J122"/>
      <c r="K122"/>
      <c r="L122"/>
      <c r="M122"/>
      <c r="N122"/>
      <c r="O122"/>
    </row>
  </sheetData>
  <phoneticPr fontId="5" type="noConversion"/>
  <pageMargins left="0.75" right="0.75" top="1" bottom="1" header="0.5" footer="0.5"/>
  <pageSetup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Charts</vt:lpstr>
      </vt:variant>
      <vt:variant>
        <vt:i4>8</vt:i4>
      </vt:variant>
    </vt:vector>
  </HeadingPairs>
  <TitlesOfParts>
    <vt:vector size="27" baseType="lpstr">
      <vt:lpstr>readme</vt:lpstr>
      <vt:lpstr>Basin_Boundary</vt:lpstr>
      <vt:lpstr>change_summary_2008_2011</vt:lpstr>
      <vt:lpstr>by_cnty_allpol</vt:lpstr>
      <vt:lpstr>by_src_allpol</vt:lpstr>
      <vt:lpstr>VOC_cnty_tbl</vt:lpstr>
      <vt:lpstr>NOx_cnty_tbl</vt:lpstr>
      <vt:lpstr>VOC_bar_chart_data</vt:lpstr>
      <vt:lpstr>NOx_bar_chart_data</vt:lpstr>
      <vt:lpstr>all_src_inventory</vt:lpstr>
      <vt:lpstr>EPA_Tribal_Part71_Src</vt:lpstr>
      <vt:lpstr>Permitted_sources</vt:lpstr>
      <vt:lpstr>survey-based_src_summary</vt:lpstr>
      <vt:lpstr>growth</vt:lpstr>
      <vt:lpstr>control</vt:lpstr>
      <vt:lpstr>2008_survey_based_emissions</vt:lpstr>
      <vt:lpstr>SCC_xref</vt:lpstr>
      <vt:lpstr>fips_xref</vt:lpstr>
      <vt:lpstr>SCC_FEB2004</vt:lpstr>
      <vt:lpstr>VOC-basin-pie</vt:lpstr>
      <vt:lpstr>NOx-basin-pie</vt:lpstr>
      <vt:lpstr>VOC-bar-cnty</vt:lpstr>
      <vt:lpstr>NOx-bar-cnty</vt:lpstr>
      <vt:lpstr>VOC-bar-tribal-nontribal</vt:lpstr>
      <vt:lpstr>NOx-bar-tribal-nontribal</vt:lpstr>
      <vt:lpstr>VOC_Pie_chart_Contr_by_source</vt:lpstr>
      <vt:lpstr>NOx_Pie_chart_Contr_by_source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Rajashi Parikh</dc:creator>
  <cp:lastModifiedBy>John Grant</cp:lastModifiedBy>
  <cp:lastPrinted>2008-02-06T21:34:51Z</cp:lastPrinted>
  <dcterms:created xsi:type="dcterms:W3CDTF">1996-10-14T23:33:28Z</dcterms:created>
  <dcterms:modified xsi:type="dcterms:W3CDTF">2015-03-31T21:16:32Z</dcterms:modified>
</cp:coreProperties>
</file>